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0005" yWindow="0" windowWidth="10485" windowHeight="9150" firstSheet="12" activeTab="17"/>
  </bookViews>
  <sheets>
    <sheet name="Daftar IP" sheetId="1" r:id="rId1"/>
    <sheet name="LKE KabKot Net" sheetId="2" r:id="rId2"/>
    <sheet name="Penjelasan" sheetId="3" r:id="rId3"/>
    <sheet name="Capaian Kinerja" sheetId="4" r:id="rId4"/>
    <sheet name="KKE1-II KabKota" sheetId="5" r:id="rId5"/>
    <sheet name="KKE1-III Lain" sheetId="6" r:id="rId6"/>
    <sheet name="KabKot" sheetId="7" r:id="rId7"/>
    <sheet name="OPD1" sheetId="8" r:id="rId8"/>
    <sheet name="OPD2" sheetId="9" r:id="rId9"/>
    <sheet name="OPD3" sheetId="10" r:id="rId10"/>
    <sheet name="OPD4" sheetId="11" r:id="rId11"/>
    <sheet name="OPD5" sheetId="12" r:id="rId12"/>
    <sheet name="OPD6" sheetId="13" r:id="rId13"/>
    <sheet name="OPD7" sheetId="14" r:id="rId14"/>
    <sheet name="OPD8" sheetId="15" r:id="rId15"/>
    <sheet name="OPD9" sheetId="16" r:id="rId16"/>
    <sheet name="OPD10" sheetId="17" r:id="rId17"/>
    <sheet name="Selaras" sheetId="18" r:id="rId18"/>
    <sheet name="XCutting" sheetId="19" r:id="rId19"/>
    <sheet name="Sheet1" sheetId="20" state="hidden" r:id="rId20"/>
    <sheet name="Kab-Kot" sheetId="21" state="hidden" r:id="rId21"/>
    <sheet name="Prov" sheetId="22" state="hidden" r:id="rId22"/>
    <sheet name="2" sheetId="23" state="hidden" r:id="rId23"/>
    <sheet name="min-max" sheetId="24" state="hidden" r:id="rId24"/>
  </sheets>
  <definedNames>
    <definedName name="_xlnm._FilterDatabase" localSheetId="22" hidden="1">'2'!$A$3:$Z$517</definedName>
    <definedName name="_xlnm._FilterDatabase" localSheetId="0" hidden="1">'Daftar IP'!$A$2:$E$2</definedName>
    <definedName name="_xlnm._FilterDatabase" localSheetId="20" hidden="1">'Kab-Kot'!$A$3:$AA$517</definedName>
    <definedName name="_xlnm._FilterDatabase" localSheetId="1" hidden="1">'LKE KabKot Net'!$A$8:$BD$176</definedName>
    <definedName name="_xlnm._FilterDatabase" localSheetId="23" hidden="1">'min-max'!$A$3:$AU$3</definedName>
    <definedName name="_xlnm._FilterDatabase" localSheetId="21" hidden="1">Prov!$A$3:$AC$3</definedName>
    <definedName name="baru2" localSheetId="22">'2'!$C$4:$O$517</definedName>
    <definedName name="baru2" localSheetId="20">'Kab-Kot'!$D$4:$P$517</definedName>
    <definedName name="baru3" localSheetId="22">'2'!$D$4:$O$517</definedName>
    <definedName name="baru3" localSheetId="20">'Kab-Kot'!$E$4:$P$517</definedName>
    <definedName name="data" localSheetId="23">'min-max'!$C$5:$C$37</definedName>
    <definedName name="data">Prov!$C$5:$C$37</definedName>
    <definedName name="databaru" localSheetId="23">'min-max'!$C$5:$C$37</definedName>
    <definedName name="databaru">Prov!$C$5:$C$37</definedName>
    <definedName name="Pemda1" localSheetId="22">'2'!$C$4:$O$516</definedName>
    <definedName name="Pemda1" localSheetId="20">'Kab-Kot'!$D$4:$P$516</definedName>
    <definedName name="Pemda2" localSheetId="22">'2'!$D$4:$O$516</definedName>
    <definedName name="Pemda2" localSheetId="20">'Kab-Kot'!$E$4:$P$516</definedName>
  </definedNames>
  <calcPr calcId="144525"/>
</workbook>
</file>

<file path=xl/calcChain.xml><?xml version="1.0" encoding="utf-8"?>
<calcChain xmlns="http://schemas.openxmlformats.org/spreadsheetml/2006/main">
  <c r="L246" i="7" l="1"/>
  <c r="J246" i="7"/>
  <c r="H246" i="7" s="1"/>
  <c r="L245" i="7"/>
  <c r="J245" i="7"/>
  <c r="L244" i="7"/>
  <c r="J244" i="7"/>
  <c r="H245" i="7" l="1"/>
  <c r="H244" i="7"/>
  <c r="L62" i="7" l="1"/>
  <c r="J62" i="7"/>
  <c r="H62" i="7" s="1"/>
  <c r="L61" i="7"/>
  <c r="J61" i="7"/>
  <c r="L60" i="7"/>
  <c r="J60" i="7"/>
  <c r="L59" i="7"/>
  <c r="J59" i="7"/>
  <c r="L58" i="7"/>
  <c r="J58" i="7"/>
  <c r="L57" i="7"/>
  <c r="J57" i="7"/>
  <c r="L56" i="7"/>
  <c r="J56" i="7"/>
  <c r="H56" i="7" s="1"/>
  <c r="L55" i="7"/>
  <c r="J55" i="7"/>
  <c r="L54" i="7"/>
  <c r="J54" i="7"/>
  <c r="H54" i="7" s="1"/>
  <c r="L43" i="7"/>
  <c r="J43" i="7"/>
  <c r="H43" i="7" s="1"/>
  <c r="L38" i="7"/>
  <c r="J38" i="7"/>
  <c r="H38" i="7" s="1"/>
  <c r="L37" i="7"/>
  <c r="J37" i="7"/>
  <c r="L36" i="7"/>
  <c r="J36" i="7"/>
  <c r="L35" i="7"/>
  <c r="J35" i="7"/>
  <c r="H57" i="7" l="1"/>
  <c r="H59" i="7"/>
  <c r="H61" i="7"/>
  <c r="H58" i="7"/>
  <c r="H55" i="7"/>
  <c r="H60" i="7"/>
  <c r="H37" i="7"/>
  <c r="H35" i="7"/>
  <c r="H36" i="7"/>
  <c r="AU37" i="24" l="1"/>
  <c r="AT37" i="24"/>
  <c r="AS37" i="24"/>
  <c r="AR37" i="24"/>
  <c r="AQ37" i="24"/>
  <c r="AP37" i="24"/>
  <c r="AO37" i="24"/>
  <c r="AN37" i="24"/>
  <c r="AM37" i="24"/>
  <c r="AL37" i="24"/>
  <c r="AK37" i="24"/>
  <c r="AJ37" i="24"/>
  <c r="AI37" i="24"/>
  <c r="AH37" i="24"/>
  <c r="AG37" i="24"/>
  <c r="AF37" i="24"/>
  <c r="AE37" i="24"/>
  <c r="AD37" i="24"/>
  <c r="AC37" i="24"/>
  <c r="AB37" i="24"/>
  <c r="AA37" i="24"/>
  <c r="Z37" i="24"/>
  <c r="Y37" i="24"/>
  <c r="X37" i="24"/>
  <c r="W37" i="24"/>
  <c r="V37" i="24"/>
  <c r="U37" i="24"/>
  <c r="T37" i="24"/>
  <c r="S37" i="24"/>
  <c r="R37" i="24"/>
  <c r="Q37" i="24"/>
  <c r="P37" i="24"/>
  <c r="O37" i="24"/>
  <c r="N37" i="24"/>
  <c r="M37" i="24"/>
  <c r="L37" i="24"/>
  <c r="K37" i="24"/>
  <c r="J37" i="24"/>
  <c r="I37" i="24"/>
  <c r="H37" i="24"/>
  <c r="G37" i="24"/>
  <c r="F37" i="24"/>
  <c r="E37" i="24"/>
  <c r="D37" i="24"/>
  <c r="AU36" i="24"/>
  <c r="AT36" i="24"/>
  <c r="AS36" i="24"/>
  <c r="AR36" i="24"/>
  <c r="AQ36" i="24"/>
  <c r="AP36" i="24"/>
  <c r="AO36" i="24"/>
  <c r="AN36" i="24"/>
  <c r="AM36" i="24"/>
  <c r="AL36"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M36" i="24"/>
  <c r="L36" i="24"/>
  <c r="K36" i="24"/>
  <c r="J36" i="24"/>
  <c r="I36" i="24"/>
  <c r="H36" i="24"/>
  <c r="G36" i="24"/>
  <c r="F36" i="24"/>
  <c r="E36" i="24"/>
  <c r="D36" i="24"/>
  <c r="AU35" i="24"/>
  <c r="AT35" i="24"/>
  <c r="AS35" i="24"/>
  <c r="AR35" i="24"/>
  <c r="AQ35" i="24"/>
  <c r="AP35" i="24"/>
  <c r="AO35" i="24"/>
  <c r="AN35" i="24"/>
  <c r="AM35" i="24"/>
  <c r="AL35"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M35" i="24"/>
  <c r="L35" i="24"/>
  <c r="K35" i="24"/>
  <c r="J35" i="24"/>
  <c r="I35" i="24"/>
  <c r="H35" i="24"/>
  <c r="G35" i="24"/>
  <c r="F35" i="24"/>
  <c r="E35" i="24"/>
  <c r="D35" i="24"/>
  <c r="AU34" i="24"/>
  <c r="AT34" i="24"/>
  <c r="AS34" i="24"/>
  <c r="AR34" i="24"/>
  <c r="AQ34" i="24"/>
  <c r="AP34" i="24"/>
  <c r="AO34" i="24"/>
  <c r="AN34" i="24"/>
  <c r="AM34" i="24"/>
  <c r="AL34"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M34" i="24"/>
  <c r="L34" i="24"/>
  <c r="K34" i="24"/>
  <c r="J34" i="24"/>
  <c r="I34" i="24"/>
  <c r="H34" i="24"/>
  <c r="G34" i="24"/>
  <c r="F34" i="24"/>
  <c r="E34" i="24"/>
  <c r="D34" i="24"/>
  <c r="AU33" i="24"/>
  <c r="AT33" i="24"/>
  <c r="AS33" i="24"/>
  <c r="AR33" i="24"/>
  <c r="AQ33" i="24"/>
  <c r="AP33" i="24"/>
  <c r="AO33" i="24"/>
  <c r="AN33" i="24"/>
  <c r="AM33" i="24"/>
  <c r="AL33" i="24"/>
  <c r="AK33" i="24"/>
  <c r="AJ33" i="24"/>
  <c r="AI33" i="24"/>
  <c r="AH33" i="24"/>
  <c r="AG33" i="24"/>
  <c r="AF33" i="24"/>
  <c r="AE33" i="24"/>
  <c r="AD33" i="24"/>
  <c r="AC33" i="24"/>
  <c r="AB33" i="24"/>
  <c r="AA33" i="24"/>
  <c r="Z33" i="24"/>
  <c r="Y33" i="24"/>
  <c r="X33" i="24"/>
  <c r="W33" i="24"/>
  <c r="V33" i="24"/>
  <c r="U33" i="24"/>
  <c r="T33" i="24"/>
  <c r="S33" i="24"/>
  <c r="R33" i="24"/>
  <c r="Q33" i="24"/>
  <c r="P33" i="24"/>
  <c r="O33" i="24"/>
  <c r="N33" i="24"/>
  <c r="M33" i="24"/>
  <c r="L33" i="24"/>
  <c r="K33" i="24"/>
  <c r="J33" i="24"/>
  <c r="I33" i="24"/>
  <c r="H33" i="24"/>
  <c r="G33" i="24"/>
  <c r="F33" i="24"/>
  <c r="E33" i="24"/>
  <c r="D33" i="24"/>
  <c r="AU32" i="24"/>
  <c r="AT32" i="24"/>
  <c r="AS32" i="24"/>
  <c r="AR32" i="24"/>
  <c r="AQ32" i="24"/>
  <c r="AP32" i="24"/>
  <c r="AO32" i="24"/>
  <c r="AN32" i="24"/>
  <c r="AM32" i="24"/>
  <c r="AL32" i="24"/>
  <c r="AK32" i="24"/>
  <c r="AJ32" i="24"/>
  <c r="AI32" i="24"/>
  <c r="AH32" i="24"/>
  <c r="AG32" i="24"/>
  <c r="AF32" i="24"/>
  <c r="AE32" i="24"/>
  <c r="AD32" i="24"/>
  <c r="AC32" i="24"/>
  <c r="AB32" i="24"/>
  <c r="AA32" i="24"/>
  <c r="Z32" i="24"/>
  <c r="Y32" i="24"/>
  <c r="X32" i="24"/>
  <c r="W32" i="24"/>
  <c r="V32" i="24"/>
  <c r="U32" i="24"/>
  <c r="T32" i="24"/>
  <c r="S32" i="24"/>
  <c r="R32" i="24"/>
  <c r="Q32" i="24"/>
  <c r="P32" i="24"/>
  <c r="O32" i="24"/>
  <c r="N32" i="24"/>
  <c r="M32" i="24"/>
  <c r="L32" i="24"/>
  <c r="K32" i="24"/>
  <c r="J32" i="24"/>
  <c r="I32" i="24"/>
  <c r="H32" i="24"/>
  <c r="G32" i="24"/>
  <c r="F32" i="24"/>
  <c r="E32" i="24"/>
  <c r="D32"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G31" i="24"/>
  <c r="F31" i="24"/>
  <c r="E31" i="24"/>
  <c r="D31" i="24"/>
  <c r="AU30" i="24"/>
  <c r="AT30" i="24"/>
  <c r="AS30" i="24"/>
  <c r="AR30" i="24"/>
  <c r="AQ30" i="24"/>
  <c r="AP30" i="24"/>
  <c r="AO30" i="24"/>
  <c r="AN30" i="24"/>
  <c r="AM30"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H30" i="24"/>
  <c r="G30" i="24"/>
  <c r="F30" i="24"/>
  <c r="E30" i="24"/>
  <c r="D30" i="24"/>
  <c r="AU29" i="24"/>
  <c r="AT29" i="24"/>
  <c r="AS29" i="24"/>
  <c r="AR29" i="24"/>
  <c r="AQ29" i="24"/>
  <c r="AP29" i="24"/>
  <c r="AO29" i="24"/>
  <c r="AN29" i="24"/>
  <c r="AM29" i="24"/>
  <c r="AL29" i="24"/>
  <c r="AK29" i="24"/>
  <c r="AJ29" i="24"/>
  <c r="AI29" i="24"/>
  <c r="AH29" i="24"/>
  <c r="AG29" i="24"/>
  <c r="AF29" i="24"/>
  <c r="AE29" i="24"/>
  <c r="AD29" i="24"/>
  <c r="AC29" i="24"/>
  <c r="AB29" i="24"/>
  <c r="AA29" i="24"/>
  <c r="Z29" i="24"/>
  <c r="Y29" i="24"/>
  <c r="X29" i="24"/>
  <c r="W29" i="24"/>
  <c r="V29" i="24"/>
  <c r="U29" i="24"/>
  <c r="T29" i="24"/>
  <c r="S29" i="24"/>
  <c r="R29" i="24"/>
  <c r="Q29" i="24"/>
  <c r="P29" i="24"/>
  <c r="O29" i="24"/>
  <c r="N29" i="24"/>
  <c r="M29" i="24"/>
  <c r="L29" i="24"/>
  <c r="K29" i="24"/>
  <c r="J29" i="24"/>
  <c r="I29" i="24"/>
  <c r="H29" i="24"/>
  <c r="G29" i="24"/>
  <c r="F29" i="24"/>
  <c r="E29" i="24"/>
  <c r="D29" i="24"/>
  <c r="AU28" i="24"/>
  <c r="AT28" i="24"/>
  <c r="AS28" i="24"/>
  <c r="AR28" i="24"/>
  <c r="AQ28" i="24"/>
  <c r="AP28"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G28" i="24"/>
  <c r="F28" i="24"/>
  <c r="E28" i="24"/>
  <c r="D28" i="24"/>
  <c r="AU27" i="24"/>
  <c r="AT27" i="24"/>
  <c r="AS27" i="24"/>
  <c r="AR27"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G27" i="24"/>
  <c r="F27" i="24"/>
  <c r="E27" i="24"/>
  <c r="D27" i="24"/>
  <c r="AU26" i="24"/>
  <c r="AT26" i="24"/>
  <c r="AS26" i="24"/>
  <c r="AR26" i="24"/>
  <c r="AQ26" i="24"/>
  <c r="AP26"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G26" i="24"/>
  <c r="F26" i="24"/>
  <c r="E26" i="24"/>
  <c r="D26" i="24"/>
  <c r="AU25" i="24"/>
  <c r="AT25" i="24"/>
  <c r="AS25" i="24"/>
  <c r="AR25"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G25" i="24"/>
  <c r="F25" i="24"/>
  <c r="E25" i="24"/>
  <c r="D25" i="24"/>
  <c r="AU24" i="24"/>
  <c r="AT24" i="24"/>
  <c r="AS24" i="24"/>
  <c r="AR24"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G24" i="24"/>
  <c r="F24" i="24"/>
  <c r="E24" i="24"/>
  <c r="D24" i="24"/>
  <c r="AU23" i="24"/>
  <c r="AT23" i="24"/>
  <c r="AS23" i="24"/>
  <c r="AR23" i="24"/>
  <c r="AQ23" i="24"/>
  <c r="AP23"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O23" i="24"/>
  <c r="N23" i="24"/>
  <c r="M23" i="24"/>
  <c r="L23" i="24"/>
  <c r="K23" i="24"/>
  <c r="J23" i="24"/>
  <c r="I23" i="24"/>
  <c r="H23" i="24"/>
  <c r="G23" i="24"/>
  <c r="F23" i="24"/>
  <c r="E23" i="24"/>
  <c r="D23" i="24"/>
  <c r="AU22" i="24"/>
  <c r="AT22" i="24"/>
  <c r="AS22" i="24"/>
  <c r="AR22" i="24"/>
  <c r="AQ22" i="24"/>
  <c r="AP22"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G22" i="24"/>
  <c r="F22" i="24"/>
  <c r="E22" i="24"/>
  <c r="D22" i="24"/>
  <c r="AU21" i="24"/>
  <c r="AT21" i="24"/>
  <c r="AS21" i="24"/>
  <c r="AR21" i="24"/>
  <c r="AQ21" i="24"/>
  <c r="AP21"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O21" i="24"/>
  <c r="N21" i="24"/>
  <c r="M21" i="24"/>
  <c r="L21" i="24"/>
  <c r="K21" i="24"/>
  <c r="J21" i="24"/>
  <c r="I21" i="24"/>
  <c r="H21" i="24"/>
  <c r="G21" i="24"/>
  <c r="F21" i="24"/>
  <c r="E21" i="24"/>
  <c r="D21" i="24"/>
  <c r="AU20" i="24"/>
  <c r="AT20" i="24"/>
  <c r="AS20" i="24"/>
  <c r="AR20" i="24"/>
  <c r="AQ20" i="24"/>
  <c r="AP20"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G20" i="24"/>
  <c r="F20" i="24"/>
  <c r="E20" i="24"/>
  <c r="D20" i="24"/>
  <c r="AU19" i="24"/>
  <c r="AT19" i="24"/>
  <c r="AS19" i="24"/>
  <c r="AR19" i="24"/>
  <c r="AQ19" i="24"/>
  <c r="AP19"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G19" i="24"/>
  <c r="F19" i="24"/>
  <c r="E19" i="24"/>
  <c r="D19" i="24"/>
  <c r="AU18" i="24"/>
  <c r="AT18" i="24"/>
  <c r="AS18" i="24"/>
  <c r="AR18" i="24"/>
  <c r="AQ18" i="24"/>
  <c r="AP18" i="24"/>
  <c r="AO18" i="24"/>
  <c r="AN18" i="24"/>
  <c r="AM18" i="24"/>
  <c r="AL18" i="24"/>
  <c r="AK18" i="24"/>
  <c r="AJ18" i="24"/>
  <c r="AI18" i="24"/>
  <c r="AH18" i="24"/>
  <c r="AG18" i="24"/>
  <c r="AF18" i="24"/>
  <c r="AE18" i="24"/>
  <c r="AD18" i="24"/>
  <c r="AC18" i="24"/>
  <c r="AB18" i="24"/>
  <c r="AA18" i="24"/>
  <c r="Z18" i="24"/>
  <c r="Y18" i="24"/>
  <c r="X18" i="24"/>
  <c r="W18" i="24"/>
  <c r="V18" i="24"/>
  <c r="U18" i="24"/>
  <c r="T18" i="24"/>
  <c r="S18" i="24"/>
  <c r="R18" i="24"/>
  <c r="Q18" i="24"/>
  <c r="P18" i="24"/>
  <c r="O18" i="24"/>
  <c r="N18" i="24"/>
  <c r="M18" i="24"/>
  <c r="L18" i="24"/>
  <c r="K18" i="24"/>
  <c r="J18" i="24"/>
  <c r="I18" i="24"/>
  <c r="H18" i="24"/>
  <c r="G18" i="24"/>
  <c r="F18" i="24"/>
  <c r="E18" i="24"/>
  <c r="D18" i="24"/>
  <c r="AU17" i="24"/>
  <c r="AT17" i="24"/>
  <c r="AS17" i="24"/>
  <c r="AR17" i="24"/>
  <c r="AQ17" i="24"/>
  <c r="AP17" i="24"/>
  <c r="AO17" i="24"/>
  <c r="AN17" i="24"/>
  <c r="AM17" i="24"/>
  <c r="AL17"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M17" i="24"/>
  <c r="L17" i="24"/>
  <c r="K17" i="24"/>
  <c r="J17" i="24"/>
  <c r="I17" i="24"/>
  <c r="H17" i="24"/>
  <c r="G17" i="24"/>
  <c r="F17" i="24"/>
  <c r="E17" i="24"/>
  <c r="D17" i="24"/>
  <c r="AU16" i="24"/>
  <c r="AT16" i="24"/>
  <c r="AS16" i="24"/>
  <c r="AR16" i="24"/>
  <c r="AQ16" i="24"/>
  <c r="AP16"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I16" i="24"/>
  <c r="H16" i="24"/>
  <c r="G16" i="24"/>
  <c r="F16" i="24"/>
  <c r="E16" i="24"/>
  <c r="D16" i="24"/>
  <c r="AU15" i="24"/>
  <c r="AT15" i="24"/>
  <c r="AS15" i="24"/>
  <c r="AR15" i="24"/>
  <c r="AQ15" i="24"/>
  <c r="AP15"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O15" i="24"/>
  <c r="N15" i="24"/>
  <c r="M15" i="24"/>
  <c r="L15" i="24"/>
  <c r="K15" i="24"/>
  <c r="J15" i="24"/>
  <c r="I15" i="24"/>
  <c r="H15" i="24"/>
  <c r="G15" i="24"/>
  <c r="F15" i="24"/>
  <c r="E15" i="24"/>
  <c r="D15" i="24"/>
  <c r="AU14" i="24"/>
  <c r="AT14" i="24"/>
  <c r="AS14" i="24"/>
  <c r="AR14" i="24"/>
  <c r="AQ14" i="24"/>
  <c r="AP14" i="24"/>
  <c r="AO14" i="24"/>
  <c r="AN14" i="24"/>
  <c r="AM14" i="24"/>
  <c r="AL14" i="24"/>
  <c r="AK14" i="24"/>
  <c r="AJ14" i="24"/>
  <c r="AI14" i="24"/>
  <c r="AH14" i="24"/>
  <c r="AG14" i="24"/>
  <c r="AF14" i="24"/>
  <c r="AE14" i="24"/>
  <c r="AD14" i="24"/>
  <c r="AC14" i="24"/>
  <c r="AB14" i="24"/>
  <c r="AA14" i="24"/>
  <c r="Z14" i="24"/>
  <c r="Y14" i="24"/>
  <c r="X14" i="24"/>
  <c r="W14" i="24"/>
  <c r="V14" i="24"/>
  <c r="U14" i="24"/>
  <c r="T14" i="24"/>
  <c r="S14" i="24"/>
  <c r="R14" i="24"/>
  <c r="Q14" i="24"/>
  <c r="P14" i="24"/>
  <c r="O14" i="24"/>
  <c r="N14" i="24"/>
  <c r="M14" i="24"/>
  <c r="L14" i="24"/>
  <c r="K14" i="24"/>
  <c r="J14" i="24"/>
  <c r="I14" i="24"/>
  <c r="H14" i="24"/>
  <c r="G14" i="24"/>
  <c r="F14" i="24"/>
  <c r="E14" i="24"/>
  <c r="D14" i="24"/>
  <c r="AU13" i="24"/>
  <c r="AT13" i="24"/>
  <c r="AS13" i="24"/>
  <c r="AR13" i="24"/>
  <c r="AQ13" i="24"/>
  <c r="AP13" i="24"/>
  <c r="AO13" i="24"/>
  <c r="AN13" i="24"/>
  <c r="AM13" i="24"/>
  <c r="AL13" i="24"/>
  <c r="AK13" i="24"/>
  <c r="AJ13" i="24"/>
  <c r="AI13" i="24"/>
  <c r="AH13" i="24"/>
  <c r="AG13" i="24"/>
  <c r="AF13" i="24"/>
  <c r="AE13" i="24"/>
  <c r="AD13" i="24"/>
  <c r="AC13" i="24"/>
  <c r="AB13" i="24"/>
  <c r="AA13" i="24"/>
  <c r="Z13" i="24"/>
  <c r="Y13" i="24"/>
  <c r="X13" i="24"/>
  <c r="W13" i="24"/>
  <c r="V13" i="24"/>
  <c r="U13" i="24"/>
  <c r="T13" i="24"/>
  <c r="S13" i="24"/>
  <c r="R13" i="24"/>
  <c r="Q13" i="24"/>
  <c r="P13" i="24"/>
  <c r="O13" i="24"/>
  <c r="N13" i="24"/>
  <c r="M13" i="24"/>
  <c r="L13" i="24"/>
  <c r="K13" i="24"/>
  <c r="J13" i="24"/>
  <c r="I13" i="24"/>
  <c r="H13" i="24"/>
  <c r="G13" i="24"/>
  <c r="F13" i="24"/>
  <c r="E13" i="24"/>
  <c r="D13" i="24"/>
  <c r="AU12" i="24"/>
  <c r="AT12" i="24"/>
  <c r="AS12" i="24"/>
  <c r="AR12" i="24"/>
  <c r="AQ12" i="24"/>
  <c r="AP12" i="24"/>
  <c r="AO12" i="24"/>
  <c r="AN12" i="24"/>
  <c r="AM12" i="24"/>
  <c r="AL12" i="24"/>
  <c r="AK12" i="24"/>
  <c r="AJ12" i="24"/>
  <c r="AI12" i="24"/>
  <c r="AH12" i="24"/>
  <c r="AG12" i="24"/>
  <c r="AF12" i="24"/>
  <c r="AE12" i="24"/>
  <c r="AD12" i="24"/>
  <c r="AC12" i="24"/>
  <c r="AB12" i="24"/>
  <c r="AA12" i="24"/>
  <c r="Z12" i="24"/>
  <c r="Y12" i="24"/>
  <c r="X12" i="24"/>
  <c r="W12" i="24"/>
  <c r="V12" i="24"/>
  <c r="U12" i="24"/>
  <c r="T12" i="24"/>
  <c r="S12" i="24"/>
  <c r="R12" i="24"/>
  <c r="Q12" i="24"/>
  <c r="P12" i="24"/>
  <c r="O12" i="24"/>
  <c r="N12" i="24"/>
  <c r="M12" i="24"/>
  <c r="L12" i="24"/>
  <c r="K12" i="24"/>
  <c r="J12" i="24"/>
  <c r="I12" i="24"/>
  <c r="H12" i="24"/>
  <c r="G12" i="24"/>
  <c r="F12" i="24"/>
  <c r="E12" i="24"/>
  <c r="D12" i="24"/>
  <c r="AU11" i="24"/>
  <c r="AT11" i="24"/>
  <c r="AS11" i="24"/>
  <c r="AR11" i="24"/>
  <c r="AQ11" i="24"/>
  <c r="AP11" i="24"/>
  <c r="AO11" i="24"/>
  <c r="AN11" i="24"/>
  <c r="AM11" i="24"/>
  <c r="AL11" i="24"/>
  <c r="AK11" i="24"/>
  <c r="AJ11" i="24"/>
  <c r="AI11" i="24"/>
  <c r="AH11" i="24"/>
  <c r="AG11" i="24"/>
  <c r="AF11" i="24"/>
  <c r="AE11" i="24"/>
  <c r="AD11" i="24"/>
  <c r="AC11" i="24"/>
  <c r="AB11" i="24"/>
  <c r="AA11" i="24"/>
  <c r="Z11" i="24"/>
  <c r="Y11" i="24"/>
  <c r="X11" i="24"/>
  <c r="W11" i="24"/>
  <c r="V11" i="24"/>
  <c r="U11" i="24"/>
  <c r="T11" i="24"/>
  <c r="S11" i="24"/>
  <c r="R11" i="24"/>
  <c r="Q11" i="24"/>
  <c r="P11" i="24"/>
  <c r="O11" i="24"/>
  <c r="N11" i="24"/>
  <c r="M11" i="24"/>
  <c r="L11" i="24"/>
  <c r="K11" i="24"/>
  <c r="J11" i="24"/>
  <c r="I11" i="24"/>
  <c r="H11" i="24"/>
  <c r="G11" i="24"/>
  <c r="F11" i="24"/>
  <c r="E11" i="24"/>
  <c r="D11" i="24"/>
  <c r="AU10" i="24"/>
  <c r="AT10" i="24"/>
  <c r="AS10" i="24"/>
  <c r="AR10" i="24"/>
  <c r="AQ10" i="24"/>
  <c r="AP10" i="24"/>
  <c r="AO10" i="24"/>
  <c r="AN10" i="24"/>
  <c r="AM10" i="24"/>
  <c r="AL10" i="24"/>
  <c r="AK10" i="24"/>
  <c r="AJ10" i="24"/>
  <c r="AI10" i="24"/>
  <c r="AH10" i="24"/>
  <c r="AG10" i="24"/>
  <c r="AF10" i="24"/>
  <c r="AE10" i="24"/>
  <c r="AD10" i="24"/>
  <c r="AC10" i="24"/>
  <c r="AB10" i="24"/>
  <c r="AA10" i="24"/>
  <c r="Z10" i="24"/>
  <c r="Y10" i="24"/>
  <c r="X10" i="24"/>
  <c r="W10" i="24"/>
  <c r="V10" i="24"/>
  <c r="U10" i="24"/>
  <c r="T10" i="24"/>
  <c r="S10" i="24"/>
  <c r="R10" i="24"/>
  <c r="Q10" i="24"/>
  <c r="P10" i="24"/>
  <c r="O10" i="24"/>
  <c r="N10" i="24"/>
  <c r="M10" i="24"/>
  <c r="L10" i="24"/>
  <c r="K10" i="24"/>
  <c r="J10" i="24"/>
  <c r="I10" i="24"/>
  <c r="H10" i="24"/>
  <c r="G10" i="24"/>
  <c r="F10" i="24"/>
  <c r="E10" i="24"/>
  <c r="D10" i="24"/>
  <c r="AU9" i="24"/>
  <c r="AT9" i="24"/>
  <c r="AS9" i="24"/>
  <c r="AR9" i="24"/>
  <c r="AQ9" i="24"/>
  <c r="AP9" i="24"/>
  <c r="AO9" i="24"/>
  <c r="AN9" i="24"/>
  <c r="AM9" i="24"/>
  <c r="AL9" i="24"/>
  <c r="AK9" i="24"/>
  <c r="AJ9" i="24"/>
  <c r="AI9" i="24"/>
  <c r="AH9" i="24"/>
  <c r="AG9" i="24"/>
  <c r="AF9" i="24"/>
  <c r="AE9" i="24"/>
  <c r="AD9" i="24"/>
  <c r="AC9" i="24"/>
  <c r="AB9" i="24"/>
  <c r="AA9" i="24"/>
  <c r="Z9" i="24"/>
  <c r="Y9" i="24"/>
  <c r="X9" i="24"/>
  <c r="W9" i="24"/>
  <c r="V9" i="24"/>
  <c r="U9" i="24"/>
  <c r="T9" i="24"/>
  <c r="S9" i="24"/>
  <c r="R9" i="24"/>
  <c r="Q9" i="24"/>
  <c r="P9" i="24"/>
  <c r="O9" i="24"/>
  <c r="N9" i="24"/>
  <c r="M9" i="24"/>
  <c r="L9" i="24"/>
  <c r="K9" i="24"/>
  <c r="J9" i="24"/>
  <c r="I9" i="24"/>
  <c r="H9" i="24"/>
  <c r="G9" i="24"/>
  <c r="F9" i="24"/>
  <c r="E9" i="24"/>
  <c r="D9" i="24"/>
  <c r="AU8" i="24"/>
  <c r="AT8" i="24"/>
  <c r="AS8" i="24"/>
  <c r="AR8" i="24"/>
  <c r="AQ8" i="24"/>
  <c r="AP8" i="24"/>
  <c r="AO8" i="24"/>
  <c r="AN8" i="24"/>
  <c r="AM8" i="24"/>
  <c r="AL8" i="24"/>
  <c r="AK8" i="24"/>
  <c r="AJ8" i="24"/>
  <c r="AI8" i="24"/>
  <c r="AH8" i="24"/>
  <c r="AG8" i="24"/>
  <c r="AF8" i="24"/>
  <c r="AE8" i="24"/>
  <c r="AD8" i="24"/>
  <c r="AC8" i="24"/>
  <c r="AB8" i="24"/>
  <c r="AA8" i="24"/>
  <c r="Z8" i="24"/>
  <c r="Y8" i="24"/>
  <c r="X8" i="24"/>
  <c r="W8" i="24"/>
  <c r="V8" i="24"/>
  <c r="U8" i="24"/>
  <c r="T8" i="24"/>
  <c r="S8" i="24"/>
  <c r="R8" i="24"/>
  <c r="Q8" i="24"/>
  <c r="P8" i="24"/>
  <c r="O8" i="24"/>
  <c r="N8" i="24"/>
  <c r="M8" i="24"/>
  <c r="L8" i="24"/>
  <c r="K8" i="24"/>
  <c r="J8" i="24"/>
  <c r="I8" i="24"/>
  <c r="H8" i="24"/>
  <c r="G8" i="24"/>
  <c r="F8" i="24"/>
  <c r="E8" i="24"/>
  <c r="D8" i="24"/>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P7" i="24"/>
  <c r="O7" i="24"/>
  <c r="N7" i="24"/>
  <c r="M7" i="24"/>
  <c r="L7" i="24"/>
  <c r="K7" i="24"/>
  <c r="J7" i="24"/>
  <c r="I7" i="24"/>
  <c r="H7" i="24"/>
  <c r="G7" i="24"/>
  <c r="F7" i="24"/>
  <c r="E7" i="24"/>
  <c r="D7" i="24"/>
  <c r="AU6" i="24"/>
  <c r="AT6" i="24"/>
  <c r="AS6" i="24"/>
  <c r="AR6" i="24"/>
  <c r="AQ6" i="24"/>
  <c r="AP6" i="24"/>
  <c r="AO6" i="24"/>
  <c r="AN6" i="24"/>
  <c r="AM6" i="24"/>
  <c r="AL6" i="24"/>
  <c r="AK6" i="24"/>
  <c r="AJ6" i="24"/>
  <c r="AI6" i="24"/>
  <c r="AH6" i="24"/>
  <c r="AG6" i="24"/>
  <c r="AF6" i="24"/>
  <c r="AE6" i="24"/>
  <c r="AD6" i="24"/>
  <c r="AC6" i="24"/>
  <c r="AB6" i="24"/>
  <c r="AA6" i="24"/>
  <c r="Z6" i="24"/>
  <c r="Y6" i="24"/>
  <c r="X6" i="24"/>
  <c r="W6" i="24"/>
  <c r="V6" i="24"/>
  <c r="U6" i="24"/>
  <c r="T6" i="24"/>
  <c r="S6" i="24"/>
  <c r="R6" i="24"/>
  <c r="Q6" i="24"/>
  <c r="P6" i="24"/>
  <c r="O6" i="24"/>
  <c r="N6" i="24"/>
  <c r="M6" i="24"/>
  <c r="L6" i="24"/>
  <c r="K6" i="24"/>
  <c r="J6" i="24"/>
  <c r="I6" i="24"/>
  <c r="H6" i="24"/>
  <c r="G6" i="24"/>
  <c r="F6" i="24"/>
  <c r="E6" i="24"/>
  <c r="D6" i="24"/>
  <c r="AU5" i="24"/>
  <c r="AT5" i="24"/>
  <c r="AS5" i="24"/>
  <c r="AR5" i="24"/>
  <c r="AQ5" i="24"/>
  <c r="AP5" i="24"/>
  <c r="AO5" i="24"/>
  <c r="AN5" i="24"/>
  <c r="AM5" i="24"/>
  <c r="AL5" i="24"/>
  <c r="AK5" i="24"/>
  <c r="AJ5" i="24"/>
  <c r="AI5" i="24"/>
  <c r="AH5" i="24"/>
  <c r="AG5" i="24"/>
  <c r="AF5" i="24"/>
  <c r="AE5" i="24"/>
  <c r="AD5" i="24"/>
  <c r="AC5" i="24"/>
  <c r="AB5" i="24"/>
  <c r="AA5" i="24"/>
  <c r="Z5" i="24"/>
  <c r="Y5" i="24"/>
  <c r="X5" i="24"/>
  <c r="W5" i="24"/>
  <c r="V5" i="24"/>
  <c r="U5" i="24"/>
  <c r="T5" i="24"/>
  <c r="S5" i="24"/>
  <c r="R5" i="24"/>
  <c r="Q5" i="24"/>
  <c r="P5" i="24"/>
  <c r="O5" i="24"/>
  <c r="N5" i="24"/>
  <c r="M5" i="24"/>
  <c r="L5" i="24"/>
  <c r="K5" i="24"/>
  <c r="J5" i="24"/>
  <c r="I5" i="24"/>
  <c r="H5" i="24"/>
  <c r="G5" i="24"/>
  <c r="F5" i="24"/>
  <c r="E5" i="24"/>
  <c r="D5" i="24"/>
  <c r="AU4" i="24"/>
  <c r="AT4" i="24"/>
  <c r="AS4" i="24"/>
  <c r="AR4" i="24"/>
  <c r="E212" i="5" s="1"/>
  <c r="AQ4" i="24"/>
  <c r="AP4" i="24"/>
  <c r="AO4" i="24"/>
  <c r="AN4" i="24"/>
  <c r="AM4" i="24"/>
  <c r="AL4" i="24"/>
  <c r="AK4" i="24"/>
  <c r="AJ4" i="24"/>
  <c r="E172" i="5" s="1"/>
  <c r="AI4" i="24"/>
  <c r="AH4" i="24"/>
  <c r="AG4" i="24"/>
  <c r="AF4" i="24"/>
  <c r="AE4" i="24"/>
  <c r="AD4" i="24"/>
  <c r="AC4" i="24"/>
  <c r="AB4" i="24"/>
  <c r="E132" i="5" s="1"/>
  <c r="F134" i="5" s="1"/>
  <c r="AA4" i="24"/>
  <c r="Z4" i="24"/>
  <c r="Y4" i="24"/>
  <c r="X4" i="24"/>
  <c r="W4" i="24"/>
  <c r="V4" i="24"/>
  <c r="U4" i="24"/>
  <c r="T4" i="24"/>
  <c r="S4" i="24"/>
  <c r="R4" i="24"/>
  <c r="Q4" i="24"/>
  <c r="P4" i="24"/>
  <c r="O4" i="24"/>
  <c r="N4" i="24"/>
  <c r="M4" i="24"/>
  <c r="L4" i="24"/>
  <c r="E52" i="5" s="1"/>
  <c r="K4" i="24"/>
  <c r="J4" i="24"/>
  <c r="I4" i="24"/>
  <c r="H4" i="24"/>
  <c r="G4" i="24"/>
  <c r="F4" i="24"/>
  <c r="E4" i="24"/>
  <c r="D4" i="24"/>
  <c r="E12" i="5" s="1"/>
  <c r="F14" i="5" s="1"/>
  <c r="S206" i="18"/>
  <c r="R206" i="18"/>
  <c r="L561" i="17"/>
  <c r="J561" i="17"/>
  <c r="L560" i="17"/>
  <c r="J560" i="17"/>
  <c r="L559" i="17"/>
  <c r="J559" i="17"/>
  <c r="H559" i="17" s="1"/>
  <c r="L558" i="17"/>
  <c r="J558" i="17"/>
  <c r="H558" i="17"/>
  <c r="N557" i="17"/>
  <c r="L557" i="17"/>
  <c r="J557" i="17"/>
  <c r="H557" i="17" s="1"/>
  <c r="E557" i="17"/>
  <c r="L556" i="17"/>
  <c r="J556" i="17"/>
  <c r="H556" i="17"/>
  <c r="L555" i="17"/>
  <c r="J555" i="17"/>
  <c r="H555" i="17" s="1"/>
  <c r="L554" i="17"/>
  <c r="J554" i="17"/>
  <c r="L553" i="17"/>
  <c r="J553" i="17"/>
  <c r="N552" i="17"/>
  <c r="L552" i="17"/>
  <c r="J552" i="17"/>
  <c r="E552" i="17"/>
  <c r="L551" i="17"/>
  <c r="J551" i="17"/>
  <c r="L550" i="17"/>
  <c r="H550" i="17" s="1"/>
  <c r="J550" i="17"/>
  <c r="L549" i="17"/>
  <c r="J549" i="17"/>
  <c r="L548" i="17"/>
  <c r="H548" i="17" s="1"/>
  <c r="J548" i="17"/>
  <c r="N547" i="17"/>
  <c r="L547" i="17"/>
  <c r="H547" i="17" s="1"/>
  <c r="J547" i="17"/>
  <c r="E547" i="17"/>
  <c r="L546" i="17"/>
  <c r="H546" i="17" s="1"/>
  <c r="J546" i="17"/>
  <c r="L545" i="17"/>
  <c r="J545" i="17"/>
  <c r="L544" i="17"/>
  <c r="J544" i="17"/>
  <c r="H544" i="17" s="1"/>
  <c r="L543" i="17"/>
  <c r="J543" i="17"/>
  <c r="H543" i="17" s="1"/>
  <c r="N542" i="17"/>
  <c r="L542" i="17"/>
  <c r="J542" i="17"/>
  <c r="E542" i="17"/>
  <c r="L541" i="17"/>
  <c r="J541" i="17"/>
  <c r="L540" i="17"/>
  <c r="J540" i="17"/>
  <c r="L539" i="17"/>
  <c r="J539" i="17"/>
  <c r="H539" i="17" s="1"/>
  <c r="L538" i="17"/>
  <c r="J538" i="17"/>
  <c r="H538" i="17"/>
  <c r="N537" i="17"/>
  <c r="L537" i="17"/>
  <c r="J537" i="17"/>
  <c r="H537" i="17" s="1"/>
  <c r="E537" i="17"/>
  <c r="L536" i="17"/>
  <c r="J536" i="17"/>
  <c r="H536" i="17"/>
  <c r="L535" i="17"/>
  <c r="J535" i="17"/>
  <c r="H535" i="17" s="1"/>
  <c r="L534" i="17"/>
  <c r="H534" i="17" s="1"/>
  <c r="J534" i="17"/>
  <c r="L533" i="17"/>
  <c r="J533" i="17"/>
  <c r="N532" i="17"/>
  <c r="L532" i="17"/>
  <c r="J532" i="17"/>
  <c r="E532" i="17"/>
  <c r="L531" i="17"/>
  <c r="J531" i="17"/>
  <c r="L530" i="17"/>
  <c r="J530" i="17"/>
  <c r="H530" i="17" s="1"/>
  <c r="L529" i="17"/>
  <c r="J529" i="17"/>
  <c r="L528" i="17"/>
  <c r="J528" i="17"/>
  <c r="N527" i="17"/>
  <c r="L527" i="17"/>
  <c r="H527" i="17" s="1"/>
  <c r="J527" i="17"/>
  <c r="E527" i="17"/>
  <c r="L526" i="17"/>
  <c r="H526" i="17" s="1"/>
  <c r="J526" i="17"/>
  <c r="L525" i="17"/>
  <c r="J525" i="17"/>
  <c r="H525" i="17" s="1"/>
  <c r="L524" i="17"/>
  <c r="J524" i="17"/>
  <c r="H524" i="17" s="1"/>
  <c r="L523" i="17"/>
  <c r="J523" i="17"/>
  <c r="H523" i="17" s="1"/>
  <c r="N522" i="17"/>
  <c r="L522" i="17"/>
  <c r="J522" i="17"/>
  <c r="H522" i="17" s="1"/>
  <c r="E522" i="17"/>
  <c r="L521" i="17"/>
  <c r="J521" i="17"/>
  <c r="L520" i="17"/>
  <c r="J520" i="17"/>
  <c r="L519" i="17"/>
  <c r="J519" i="17"/>
  <c r="H519" i="17" s="1"/>
  <c r="L518" i="17"/>
  <c r="H518" i="17" s="1"/>
  <c r="J518" i="17"/>
  <c r="N517" i="17"/>
  <c r="L517" i="17"/>
  <c r="J517" i="17"/>
  <c r="H517" i="17" s="1"/>
  <c r="E517" i="17"/>
  <c r="L516" i="17"/>
  <c r="H516" i="17" s="1"/>
  <c r="J516" i="17"/>
  <c r="L515" i="17"/>
  <c r="J515" i="17"/>
  <c r="H515" i="17" s="1"/>
  <c r="L514" i="17"/>
  <c r="H514" i="17" s="1"/>
  <c r="J514" i="17"/>
  <c r="L513" i="17"/>
  <c r="J513" i="17"/>
  <c r="H513" i="17" s="1"/>
  <c r="N512" i="17"/>
  <c r="L512" i="17"/>
  <c r="J512" i="17"/>
  <c r="E512" i="17"/>
  <c r="L511" i="17"/>
  <c r="J511" i="17"/>
  <c r="L510" i="17"/>
  <c r="J510" i="17"/>
  <c r="H510" i="17" s="1"/>
  <c r="L509" i="17"/>
  <c r="J509" i="17"/>
  <c r="L508" i="17"/>
  <c r="J508" i="17"/>
  <c r="N507" i="17"/>
  <c r="L507" i="17"/>
  <c r="J507" i="17"/>
  <c r="E507" i="17"/>
  <c r="L506" i="17"/>
  <c r="H506" i="17" s="1"/>
  <c r="J506" i="17"/>
  <c r="L505" i="17"/>
  <c r="J505" i="17"/>
  <c r="H505" i="17" s="1"/>
  <c r="L504" i="17"/>
  <c r="J504" i="17"/>
  <c r="H504" i="17"/>
  <c r="L503" i="17"/>
  <c r="J503" i="17"/>
  <c r="H503" i="17" s="1"/>
  <c r="N502" i="17"/>
  <c r="L502" i="17"/>
  <c r="J502" i="17"/>
  <c r="H502" i="17" s="1"/>
  <c r="E502" i="17"/>
  <c r="L501" i="17"/>
  <c r="J501" i="17"/>
  <c r="H501" i="17" s="1"/>
  <c r="L500" i="17"/>
  <c r="J500" i="17"/>
  <c r="L499" i="17"/>
  <c r="J499" i="17"/>
  <c r="H499" i="17" s="1"/>
  <c r="L498" i="17"/>
  <c r="H498" i="17" s="1"/>
  <c r="J498" i="17"/>
  <c r="N497" i="17"/>
  <c r="L497" i="17"/>
  <c r="J497" i="17"/>
  <c r="H497" i="17" s="1"/>
  <c r="E497" i="17"/>
  <c r="L496" i="17"/>
  <c r="H496" i="17" s="1"/>
  <c r="J496" i="17"/>
  <c r="L495" i="17"/>
  <c r="J495" i="17"/>
  <c r="L494" i="17"/>
  <c r="H494" i="17" s="1"/>
  <c r="J494" i="17"/>
  <c r="L493" i="17"/>
  <c r="J493" i="17"/>
  <c r="H493" i="17" s="1"/>
  <c r="N492" i="17"/>
  <c r="L492" i="17"/>
  <c r="J492" i="17"/>
  <c r="H492" i="17" s="1"/>
  <c r="E492" i="17"/>
  <c r="L491" i="17"/>
  <c r="J491" i="17"/>
  <c r="L490" i="17"/>
  <c r="J490" i="17"/>
  <c r="H490" i="17" s="1"/>
  <c r="L489" i="17"/>
  <c r="J489" i="17"/>
  <c r="H489" i="17" s="1"/>
  <c r="L488" i="17"/>
  <c r="J488" i="17"/>
  <c r="N487" i="17"/>
  <c r="L487" i="17"/>
  <c r="J487" i="17"/>
  <c r="E487" i="17"/>
  <c r="L486" i="17"/>
  <c r="J486" i="17"/>
  <c r="L485" i="17"/>
  <c r="J485" i="17"/>
  <c r="H485" i="17" s="1"/>
  <c r="L484" i="17"/>
  <c r="J484" i="17"/>
  <c r="H484" i="17"/>
  <c r="L483" i="17"/>
  <c r="J483" i="17"/>
  <c r="H483" i="17" s="1"/>
  <c r="N482" i="17"/>
  <c r="L482" i="17"/>
  <c r="J482" i="17"/>
  <c r="H482" i="17" s="1"/>
  <c r="E482" i="17"/>
  <c r="L481" i="17"/>
  <c r="J481" i="17"/>
  <c r="H481" i="17" s="1"/>
  <c r="L480" i="17"/>
  <c r="J480" i="17"/>
  <c r="L479" i="17"/>
  <c r="J479" i="17"/>
  <c r="L478" i="17"/>
  <c r="H478" i="17" s="1"/>
  <c r="J478" i="17"/>
  <c r="N477" i="17"/>
  <c r="L477" i="17"/>
  <c r="J477" i="17"/>
  <c r="H477" i="17"/>
  <c r="E477" i="17"/>
  <c r="L476" i="17"/>
  <c r="H476" i="17" s="1"/>
  <c r="J476" i="17"/>
  <c r="L475" i="17"/>
  <c r="J475" i="17"/>
  <c r="L474" i="17"/>
  <c r="J474" i="17"/>
  <c r="L473" i="17"/>
  <c r="J473" i="17"/>
  <c r="H473" i="17" s="1"/>
  <c r="N472" i="17"/>
  <c r="L472" i="17"/>
  <c r="J472" i="17"/>
  <c r="H472" i="17" s="1"/>
  <c r="E472" i="17"/>
  <c r="L471" i="17"/>
  <c r="J471" i="17"/>
  <c r="H471" i="17" s="1"/>
  <c r="L470" i="17"/>
  <c r="J470" i="17"/>
  <c r="H470" i="17" s="1"/>
  <c r="L469" i="17"/>
  <c r="J469" i="17"/>
  <c r="H469" i="17" s="1"/>
  <c r="L468" i="17"/>
  <c r="J468" i="17"/>
  <c r="N467" i="17"/>
  <c r="L467" i="17"/>
  <c r="J467" i="17"/>
  <c r="E467" i="17"/>
  <c r="L466" i="17"/>
  <c r="J466" i="17"/>
  <c r="L465" i="17"/>
  <c r="J465" i="17"/>
  <c r="H465" i="17" s="1"/>
  <c r="L464" i="17"/>
  <c r="H464" i="17" s="1"/>
  <c r="J464" i="17"/>
  <c r="L463" i="17"/>
  <c r="J463" i="17"/>
  <c r="H463" i="17" s="1"/>
  <c r="N462" i="17"/>
  <c r="L462" i="17"/>
  <c r="J462" i="17"/>
  <c r="H462" i="17" s="1"/>
  <c r="E462" i="17"/>
  <c r="L461" i="17"/>
  <c r="J461" i="17"/>
  <c r="H461" i="17" s="1"/>
  <c r="L460" i="17"/>
  <c r="J460" i="17"/>
  <c r="L459" i="17"/>
  <c r="J459" i="17"/>
  <c r="L458" i="17"/>
  <c r="J458" i="17"/>
  <c r="H458" i="17" s="1"/>
  <c r="N457" i="17"/>
  <c r="L457" i="17"/>
  <c r="J457" i="17"/>
  <c r="H457" i="17"/>
  <c r="E457" i="17"/>
  <c r="L456" i="17"/>
  <c r="J456" i="17"/>
  <c r="H456" i="17" s="1"/>
  <c r="L455" i="17"/>
  <c r="J455" i="17"/>
  <c r="L454" i="17"/>
  <c r="J454" i="17"/>
  <c r="L453" i="17"/>
  <c r="J453" i="17"/>
  <c r="H453" i="17" s="1"/>
  <c r="N452" i="17"/>
  <c r="L452" i="17"/>
  <c r="J452" i="17"/>
  <c r="H452" i="17" s="1"/>
  <c r="E452" i="17"/>
  <c r="L451" i="17"/>
  <c r="J451" i="17"/>
  <c r="H451" i="17" s="1"/>
  <c r="L450" i="17"/>
  <c r="J450" i="17"/>
  <c r="H450" i="17"/>
  <c r="L449" i="17"/>
  <c r="J449" i="17"/>
  <c r="H449" i="17" s="1"/>
  <c r="L448" i="17"/>
  <c r="J448" i="17"/>
  <c r="N447" i="17"/>
  <c r="L447" i="17"/>
  <c r="J447" i="17"/>
  <c r="E447" i="17"/>
  <c r="L446" i="17"/>
  <c r="J446" i="17"/>
  <c r="L445" i="17"/>
  <c r="J445" i="17"/>
  <c r="H445" i="17" s="1"/>
  <c r="L444" i="17"/>
  <c r="H444" i="17" s="1"/>
  <c r="J444" i="17"/>
  <c r="L443" i="17"/>
  <c r="J443" i="17"/>
  <c r="N442" i="17"/>
  <c r="L442" i="17"/>
  <c r="J442" i="17"/>
  <c r="H442" i="17" s="1"/>
  <c r="E442" i="17"/>
  <c r="L441" i="17"/>
  <c r="J441" i="17"/>
  <c r="H441" i="17" s="1"/>
  <c r="L440" i="17"/>
  <c r="H440" i="17" s="1"/>
  <c r="J440" i="17"/>
  <c r="L439" i="17"/>
  <c r="J439" i="17"/>
  <c r="L438" i="17"/>
  <c r="J438" i="17"/>
  <c r="H438" i="17" s="1"/>
  <c r="N437" i="17"/>
  <c r="L437" i="17"/>
  <c r="H437" i="17" s="1"/>
  <c r="J437" i="17"/>
  <c r="E437" i="17"/>
  <c r="L436" i="17"/>
  <c r="J436" i="17"/>
  <c r="H436" i="17" s="1"/>
  <c r="L435" i="17"/>
  <c r="J435" i="17"/>
  <c r="H435" i="17" s="1"/>
  <c r="L434" i="17"/>
  <c r="J434" i="17"/>
  <c r="L433" i="17"/>
  <c r="J433" i="17"/>
  <c r="H433" i="17" s="1"/>
  <c r="N432" i="17"/>
  <c r="L432" i="17"/>
  <c r="J432" i="17"/>
  <c r="H432" i="17" s="1"/>
  <c r="E432" i="17"/>
  <c r="L431" i="17"/>
  <c r="J431" i="17"/>
  <c r="H431" i="17" s="1"/>
  <c r="L430" i="17"/>
  <c r="J430" i="17"/>
  <c r="H430" i="17"/>
  <c r="L429" i="17"/>
  <c r="J429" i="17"/>
  <c r="H429" i="17" s="1"/>
  <c r="L428" i="17"/>
  <c r="H428" i="17" s="1"/>
  <c r="J428" i="17"/>
  <c r="N427" i="17"/>
  <c r="L427" i="17"/>
  <c r="J427" i="17"/>
  <c r="E427" i="17"/>
  <c r="L426" i="17"/>
  <c r="J426" i="17"/>
  <c r="L425" i="17"/>
  <c r="J425" i="17"/>
  <c r="L424" i="17"/>
  <c r="H424" i="17" s="1"/>
  <c r="J424" i="17"/>
  <c r="L423" i="17"/>
  <c r="J423" i="17"/>
  <c r="N422" i="17"/>
  <c r="L422" i="17"/>
  <c r="J422" i="17"/>
  <c r="E422" i="17"/>
  <c r="L421" i="17"/>
  <c r="J421" i="17"/>
  <c r="H421" i="17" s="1"/>
  <c r="L420" i="17"/>
  <c r="H420" i="17" s="1"/>
  <c r="J420" i="17"/>
  <c r="L419" i="17"/>
  <c r="J419" i="17"/>
  <c r="H419" i="17" s="1"/>
  <c r="L418" i="17"/>
  <c r="J418" i="17"/>
  <c r="H418" i="17" s="1"/>
  <c r="N417" i="17"/>
  <c r="L417" i="17"/>
  <c r="H417" i="17" s="1"/>
  <c r="J417" i="17"/>
  <c r="E417" i="17"/>
  <c r="L416" i="17"/>
  <c r="J416" i="17"/>
  <c r="H416" i="17" s="1"/>
  <c r="L415" i="17"/>
  <c r="J415" i="17"/>
  <c r="H415" i="17" s="1"/>
  <c r="L414" i="17"/>
  <c r="J414" i="17"/>
  <c r="L413" i="17"/>
  <c r="J413" i="17"/>
  <c r="N412" i="17"/>
  <c r="L412" i="17"/>
  <c r="J412" i="17"/>
  <c r="E412" i="17"/>
  <c r="L409" i="17"/>
  <c r="J409" i="17"/>
  <c r="L408" i="17"/>
  <c r="J408" i="17"/>
  <c r="L407" i="17"/>
  <c r="H407" i="17" s="1"/>
  <c r="J407" i="17"/>
  <c r="L406" i="17"/>
  <c r="J406" i="17"/>
  <c r="N405" i="17"/>
  <c r="L405" i="17"/>
  <c r="J405" i="17"/>
  <c r="E405" i="17"/>
  <c r="L404" i="17"/>
  <c r="J404" i="17"/>
  <c r="H404" i="17" s="1"/>
  <c r="L403" i="17"/>
  <c r="H403" i="17" s="1"/>
  <c r="J403" i="17"/>
  <c r="L402" i="17"/>
  <c r="J402" i="17"/>
  <c r="H402" i="17" s="1"/>
  <c r="L401" i="17"/>
  <c r="J401" i="17"/>
  <c r="H401" i="17" s="1"/>
  <c r="N400" i="17"/>
  <c r="L400" i="17"/>
  <c r="H400" i="17" s="1"/>
  <c r="J400" i="17"/>
  <c r="E400" i="17"/>
  <c r="L399" i="17"/>
  <c r="J399" i="17"/>
  <c r="H399" i="17" s="1"/>
  <c r="L398" i="17"/>
  <c r="J398" i="17"/>
  <c r="H398" i="17" s="1"/>
  <c r="L397" i="17"/>
  <c r="J397" i="17"/>
  <c r="L396" i="17"/>
  <c r="J396" i="17"/>
  <c r="N395" i="17"/>
  <c r="L395" i="17"/>
  <c r="J395" i="17"/>
  <c r="H395" i="17" s="1"/>
  <c r="E395" i="17"/>
  <c r="L394" i="17"/>
  <c r="J394" i="17"/>
  <c r="H394" i="17" s="1"/>
  <c r="L393" i="17"/>
  <c r="H393" i="17" s="1"/>
  <c r="J393" i="17"/>
  <c r="L392" i="17"/>
  <c r="J392" i="17"/>
  <c r="H392" i="17" s="1"/>
  <c r="L391" i="17"/>
  <c r="H391" i="17" s="1"/>
  <c r="J391" i="17"/>
  <c r="N390" i="17"/>
  <c r="L390" i="17"/>
  <c r="H390" i="17" s="1"/>
  <c r="J390" i="17"/>
  <c r="E390" i="17"/>
  <c r="L389" i="17"/>
  <c r="J389" i="17"/>
  <c r="L388" i="17"/>
  <c r="J388" i="17"/>
  <c r="L387" i="17"/>
  <c r="J387" i="17"/>
  <c r="H387" i="17" s="1"/>
  <c r="L386" i="17"/>
  <c r="J386" i="17"/>
  <c r="N385" i="17"/>
  <c r="L385" i="17"/>
  <c r="J385" i="17"/>
  <c r="E385" i="17"/>
  <c r="L384" i="17"/>
  <c r="J384" i="17"/>
  <c r="L383" i="17"/>
  <c r="H383" i="17" s="1"/>
  <c r="J383" i="17"/>
  <c r="L382" i="17"/>
  <c r="J382" i="17"/>
  <c r="H382" i="17" s="1"/>
  <c r="L381" i="17"/>
  <c r="J381" i="17"/>
  <c r="H381" i="17"/>
  <c r="N380" i="17"/>
  <c r="L380" i="17"/>
  <c r="H380" i="17" s="1"/>
  <c r="J380" i="17"/>
  <c r="E380" i="17"/>
  <c r="L379" i="17"/>
  <c r="J379" i="17"/>
  <c r="H379" i="17"/>
  <c r="L378" i="17"/>
  <c r="J378" i="17"/>
  <c r="H378" i="17" s="1"/>
  <c r="L377" i="17"/>
  <c r="J377" i="17"/>
  <c r="L376" i="17"/>
  <c r="J376" i="17"/>
  <c r="N375" i="17"/>
  <c r="L375" i="17"/>
  <c r="J375" i="17"/>
  <c r="E375" i="17"/>
  <c r="L374" i="17"/>
  <c r="J374" i="17"/>
  <c r="H374" i="17" s="1"/>
  <c r="L373" i="17"/>
  <c r="H373" i="17" s="1"/>
  <c r="J373" i="17"/>
  <c r="L372" i="17"/>
  <c r="J372" i="17"/>
  <c r="L371" i="17"/>
  <c r="H371" i="17" s="1"/>
  <c r="J371" i="17"/>
  <c r="N370" i="17"/>
  <c r="L370" i="17"/>
  <c r="H370" i="17" s="1"/>
  <c r="J370" i="17"/>
  <c r="E370" i="17"/>
  <c r="L369" i="17"/>
  <c r="H369" i="17" s="1"/>
  <c r="J369" i="17"/>
  <c r="L368" i="17"/>
  <c r="J368" i="17"/>
  <c r="L367" i="17"/>
  <c r="J367" i="17"/>
  <c r="H367" i="17" s="1"/>
  <c r="L366" i="17"/>
  <c r="J366" i="17"/>
  <c r="H366" i="17" s="1"/>
  <c r="N365" i="17"/>
  <c r="L365" i="17"/>
  <c r="J365" i="17"/>
  <c r="E365" i="17"/>
  <c r="L364" i="17"/>
  <c r="J364" i="17"/>
  <c r="L363" i="17"/>
  <c r="J363" i="17"/>
  <c r="L362" i="17"/>
  <c r="J362" i="17"/>
  <c r="H362" i="17" s="1"/>
  <c r="L361" i="17"/>
  <c r="J361" i="17"/>
  <c r="H361" i="17"/>
  <c r="N360" i="17"/>
  <c r="L360" i="17"/>
  <c r="J360" i="17"/>
  <c r="H360" i="17" s="1"/>
  <c r="E360" i="17"/>
  <c r="L359" i="17"/>
  <c r="J359" i="17"/>
  <c r="H359" i="17"/>
  <c r="L358" i="17"/>
  <c r="J358" i="17"/>
  <c r="H358" i="17" s="1"/>
  <c r="L357" i="17"/>
  <c r="H357" i="17" s="1"/>
  <c r="J357" i="17"/>
  <c r="L356" i="17"/>
  <c r="J356" i="17"/>
  <c r="N355" i="17"/>
  <c r="L355" i="17"/>
  <c r="J355" i="17"/>
  <c r="E355" i="17"/>
  <c r="L354" i="17"/>
  <c r="J354" i="17"/>
  <c r="L353" i="17"/>
  <c r="H353" i="17" s="1"/>
  <c r="J353" i="17"/>
  <c r="L352" i="17"/>
  <c r="J352" i="17"/>
  <c r="L351" i="17"/>
  <c r="J351" i="17"/>
  <c r="N350" i="17"/>
  <c r="L350" i="17"/>
  <c r="H350" i="17" s="1"/>
  <c r="J350" i="17"/>
  <c r="E350" i="17"/>
  <c r="L349" i="17"/>
  <c r="H349" i="17" s="1"/>
  <c r="J349" i="17"/>
  <c r="L348" i="17"/>
  <c r="J348" i="17"/>
  <c r="H348" i="17" s="1"/>
  <c r="L347" i="17"/>
  <c r="J347" i="17"/>
  <c r="H347" i="17" s="1"/>
  <c r="L346" i="17"/>
  <c r="J346" i="17"/>
  <c r="H346" i="17" s="1"/>
  <c r="N345" i="17"/>
  <c r="L345" i="17"/>
  <c r="J345" i="17"/>
  <c r="H345" i="17" s="1"/>
  <c r="E345" i="17"/>
  <c r="L344" i="17"/>
  <c r="J344" i="17"/>
  <c r="L343" i="17"/>
  <c r="J343" i="17"/>
  <c r="L342" i="17"/>
  <c r="J342" i="17"/>
  <c r="H342" i="17" s="1"/>
  <c r="L341" i="17"/>
  <c r="H341" i="17" s="1"/>
  <c r="J341" i="17"/>
  <c r="N340" i="17"/>
  <c r="L340" i="17"/>
  <c r="J340" i="17"/>
  <c r="H340" i="17" s="1"/>
  <c r="E340" i="17"/>
  <c r="L339" i="17"/>
  <c r="H339" i="17" s="1"/>
  <c r="J339" i="17"/>
  <c r="L338" i="17"/>
  <c r="J338" i="17"/>
  <c r="H338" i="17" s="1"/>
  <c r="L337" i="17"/>
  <c r="H337" i="17" s="1"/>
  <c r="J337" i="17"/>
  <c r="L336" i="17"/>
  <c r="J336" i="17"/>
  <c r="H336" i="17" s="1"/>
  <c r="N335" i="17"/>
  <c r="L335" i="17"/>
  <c r="J335" i="17"/>
  <c r="E335" i="17"/>
  <c r="L334" i="17"/>
  <c r="J334" i="17"/>
  <c r="L333" i="17"/>
  <c r="J333" i="17"/>
  <c r="H333" i="17" s="1"/>
  <c r="L332" i="17"/>
  <c r="J332" i="17"/>
  <c r="L331" i="17"/>
  <c r="J331" i="17"/>
  <c r="N330" i="17"/>
  <c r="L330" i="17"/>
  <c r="J330" i="17"/>
  <c r="E330" i="17"/>
  <c r="L329" i="17"/>
  <c r="H329" i="17" s="1"/>
  <c r="J329" i="17"/>
  <c r="L328" i="17"/>
  <c r="J328" i="17"/>
  <c r="H328" i="17" s="1"/>
  <c r="L327" i="17"/>
  <c r="J327" i="17"/>
  <c r="H327" i="17"/>
  <c r="L326" i="17"/>
  <c r="J326" i="17"/>
  <c r="H326" i="17" s="1"/>
  <c r="N325" i="17"/>
  <c r="L325" i="17"/>
  <c r="J325" i="17"/>
  <c r="H325" i="17" s="1"/>
  <c r="E325" i="17"/>
  <c r="L324" i="17"/>
  <c r="J324" i="17"/>
  <c r="H324" i="17" s="1"/>
  <c r="L323" i="17"/>
  <c r="J323" i="17"/>
  <c r="L322" i="17"/>
  <c r="J322" i="17"/>
  <c r="H322" i="17" s="1"/>
  <c r="L321" i="17"/>
  <c r="H321" i="17" s="1"/>
  <c r="J321" i="17"/>
  <c r="N320" i="17"/>
  <c r="L320" i="17"/>
  <c r="J320" i="17"/>
  <c r="H320" i="17" s="1"/>
  <c r="E320" i="17"/>
  <c r="L319" i="17"/>
  <c r="H319" i="17" s="1"/>
  <c r="J319" i="17"/>
  <c r="L318" i="17"/>
  <c r="J318" i="17"/>
  <c r="L317" i="17"/>
  <c r="H317" i="17" s="1"/>
  <c r="J317" i="17"/>
  <c r="L316" i="17"/>
  <c r="J316" i="17"/>
  <c r="H316" i="17" s="1"/>
  <c r="N315" i="17"/>
  <c r="L315" i="17"/>
  <c r="J315" i="17"/>
  <c r="H315" i="17" s="1"/>
  <c r="E315" i="17"/>
  <c r="L314" i="17"/>
  <c r="J314" i="17"/>
  <c r="L313" i="17"/>
  <c r="J313" i="17"/>
  <c r="H313" i="17" s="1"/>
  <c r="L312" i="17"/>
  <c r="J312" i="17"/>
  <c r="H312" i="17" s="1"/>
  <c r="L311" i="17"/>
  <c r="J311" i="17"/>
  <c r="N310" i="17"/>
  <c r="L310" i="17"/>
  <c r="J310" i="17"/>
  <c r="J410" i="17" s="1"/>
  <c r="E310" i="17"/>
  <c r="L307" i="17"/>
  <c r="J307" i="17"/>
  <c r="H307" i="17" s="1"/>
  <c r="L306" i="17"/>
  <c r="J306" i="17"/>
  <c r="L305" i="17"/>
  <c r="J305" i="17"/>
  <c r="H305" i="17" s="1"/>
  <c r="L304" i="17"/>
  <c r="H304" i="17" s="1"/>
  <c r="J304" i="17"/>
  <c r="N303" i="17"/>
  <c r="L303" i="17"/>
  <c r="J303" i="17"/>
  <c r="H303" i="17" s="1"/>
  <c r="E303" i="17"/>
  <c r="L302" i="17"/>
  <c r="H302" i="17" s="1"/>
  <c r="J302" i="17"/>
  <c r="L301" i="17"/>
  <c r="J301" i="17"/>
  <c r="L300" i="17"/>
  <c r="H300" i="17" s="1"/>
  <c r="J300" i="17"/>
  <c r="L299" i="17"/>
  <c r="J299" i="17"/>
  <c r="H299" i="17" s="1"/>
  <c r="N298" i="17"/>
  <c r="L298" i="17"/>
  <c r="J298" i="17"/>
  <c r="H298" i="17" s="1"/>
  <c r="E298" i="17"/>
  <c r="L297" i="17"/>
  <c r="J297" i="17"/>
  <c r="L296" i="17"/>
  <c r="J296" i="17"/>
  <c r="H296" i="17" s="1"/>
  <c r="L295" i="17"/>
  <c r="J295" i="17"/>
  <c r="H295" i="17" s="1"/>
  <c r="L294" i="17"/>
  <c r="J294" i="17"/>
  <c r="N293" i="17"/>
  <c r="L293" i="17"/>
  <c r="J293" i="17"/>
  <c r="E293" i="17"/>
  <c r="L292" i="17"/>
  <c r="J292" i="17"/>
  <c r="L291" i="17"/>
  <c r="J291" i="17"/>
  <c r="H291" i="17" s="1"/>
  <c r="L290" i="17"/>
  <c r="J290" i="17"/>
  <c r="H290" i="17"/>
  <c r="L289" i="17"/>
  <c r="J289" i="17"/>
  <c r="H289" i="17" s="1"/>
  <c r="N288" i="17"/>
  <c r="L288" i="17"/>
  <c r="J288" i="17"/>
  <c r="H288" i="17" s="1"/>
  <c r="E288" i="17"/>
  <c r="L287" i="17"/>
  <c r="J287" i="17"/>
  <c r="H287" i="17" s="1"/>
  <c r="L286" i="17"/>
  <c r="J286" i="17"/>
  <c r="L285" i="17"/>
  <c r="J285" i="17"/>
  <c r="L284" i="17"/>
  <c r="H284" i="17" s="1"/>
  <c r="J284" i="17"/>
  <c r="N283" i="17"/>
  <c r="L283" i="17"/>
  <c r="J283" i="17"/>
  <c r="H283" i="17"/>
  <c r="E283" i="17"/>
  <c r="L282" i="17"/>
  <c r="H282" i="17" s="1"/>
  <c r="J282" i="17"/>
  <c r="L281" i="17"/>
  <c r="J281" i="17"/>
  <c r="L280" i="17"/>
  <c r="J280" i="17"/>
  <c r="L279" i="17"/>
  <c r="J279" i="17"/>
  <c r="H279" i="17" s="1"/>
  <c r="N278" i="17"/>
  <c r="L278" i="17"/>
  <c r="J278" i="17"/>
  <c r="H278" i="17" s="1"/>
  <c r="E278" i="17"/>
  <c r="L277" i="17"/>
  <c r="J277" i="17"/>
  <c r="H277" i="17" s="1"/>
  <c r="L276" i="17"/>
  <c r="J276" i="17"/>
  <c r="H276" i="17" s="1"/>
  <c r="L275" i="17"/>
  <c r="J275" i="17"/>
  <c r="H275" i="17" s="1"/>
  <c r="L274" i="17"/>
  <c r="J274" i="17"/>
  <c r="N273" i="17"/>
  <c r="L273" i="17"/>
  <c r="J273" i="17"/>
  <c r="E273" i="17"/>
  <c r="L272" i="17"/>
  <c r="J272" i="17"/>
  <c r="L271" i="17"/>
  <c r="J271" i="17"/>
  <c r="H271" i="17" s="1"/>
  <c r="L270" i="17"/>
  <c r="H270" i="17" s="1"/>
  <c r="J270" i="17"/>
  <c r="L269" i="17"/>
  <c r="J269" i="17"/>
  <c r="N268" i="17"/>
  <c r="L268" i="17"/>
  <c r="J268" i="17"/>
  <c r="E268" i="17"/>
  <c r="L267" i="17"/>
  <c r="J267" i="17"/>
  <c r="L266" i="17"/>
  <c r="H266" i="17" s="1"/>
  <c r="J266" i="17"/>
  <c r="L265" i="17"/>
  <c r="J265" i="17"/>
  <c r="H265" i="17" s="1"/>
  <c r="L264" i="17"/>
  <c r="J264" i="17"/>
  <c r="N263" i="17"/>
  <c r="L263" i="17"/>
  <c r="J263" i="17"/>
  <c r="E263" i="17"/>
  <c r="L262" i="17"/>
  <c r="J262" i="17"/>
  <c r="L261" i="17"/>
  <c r="J261" i="17"/>
  <c r="H261" i="17" s="1"/>
  <c r="L260" i="17"/>
  <c r="H260" i="17" s="1"/>
  <c r="J260" i="17"/>
  <c r="L259" i="17"/>
  <c r="J259" i="17"/>
  <c r="H259" i="17" s="1"/>
  <c r="N258" i="17"/>
  <c r="L258" i="17"/>
  <c r="J258" i="17"/>
  <c r="H258" i="17" s="1"/>
  <c r="E258" i="17"/>
  <c r="L257" i="17"/>
  <c r="J257" i="17"/>
  <c r="H257" i="17" s="1"/>
  <c r="L256" i="17"/>
  <c r="J256" i="17"/>
  <c r="L255" i="17"/>
  <c r="J255" i="17"/>
  <c r="L254" i="17"/>
  <c r="J254" i="17"/>
  <c r="H254" i="17" s="1"/>
  <c r="N253" i="17"/>
  <c r="L253" i="17"/>
  <c r="J253" i="17"/>
  <c r="H253" i="17"/>
  <c r="E253" i="17"/>
  <c r="L252" i="17"/>
  <c r="J252" i="17"/>
  <c r="H252" i="17" s="1"/>
  <c r="L251" i="17"/>
  <c r="J251" i="17"/>
  <c r="L250" i="17"/>
  <c r="J250" i="17"/>
  <c r="H250" i="17" s="1"/>
  <c r="L249" i="17"/>
  <c r="J249" i="17"/>
  <c r="H249" i="17" s="1"/>
  <c r="N248" i="17"/>
  <c r="L248" i="17"/>
  <c r="J248" i="17"/>
  <c r="E248" i="17"/>
  <c r="L247" i="17"/>
  <c r="J247" i="17"/>
  <c r="L246" i="17"/>
  <c r="J246" i="17"/>
  <c r="H246" i="17" s="1"/>
  <c r="L245" i="17"/>
  <c r="J245" i="17"/>
  <c r="L244" i="17"/>
  <c r="J244" i="17"/>
  <c r="H244" i="17" s="1"/>
  <c r="N243" i="17"/>
  <c r="L243" i="17"/>
  <c r="H243" i="17" s="1"/>
  <c r="J243" i="17"/>
  <c r="E243" i="17"/>
  <c r="L242" i="17"/>
  <c r="J242" i="17"/>
  <c r="H242" i="17" s="1"/>
  <c r="L241" i="17"/>
  <c r="J241" i="17"/>
  <c r="H241" i="17" s="1"/>
  <c r="L240" i="17"/>
  <c r="J240" i="17"/>
  <c r="L239" i="17"/>
  <c r="J239" i="17"/>
  <c r="H239" i="17" s="1"/>
  <c r="N238" i="17"/>
  <c r="L238" i="17"/>
  <c r="J238" i="17"/>
  <c r="E238" i="17"/>
  <c r="L237" i="17"/>
  <c r="J237" i="17"/>
  <c r="L236" i="17"/>
  <c r="J236" i="17"/>
  <c r="H236" i="17"/>
  <c r="L235" i="17"/>
  <c r="J235" i="17"/>
  <c r="H235" i="17"/>
  <c r="L234" i="17"/>
  <c r="J234" i="17"/>
  <c r="N233" i="17"/>
  <c r="L233" i="17"/>
  <c r="J233" i="17"/>
  <c r="H233" i="17" s="1"/>
  <c r="E233" i="17"/>
  <c r="L232" i="17"/>
  <c r="J232" i="17"/>
  <c r="L231" i="17"/>
  <c r="J231" i="17"/>
  <c r="H231" i="17" s="1"/>
  <c r="L230" i="17"/>
  <c r="J230" i="17"/>
  <c r="H230" i="17"/>
  <c r="L229" i="17"/>
  <c r="J229" i="17"/>
  <c r="H229" i="17"/>
  <c r="N228" i="17"/>
  <c r="L228" i="17"/>
  <c r="H228" i="17" s="1"/>
  <c r="J228" i="17"/>
  <c r="E228" i="17"/>
  <c r="L227" i="17"/>
  <c r="J227" i="17"/>
  <c r="H227" i="17"/>
  <c r="L226" i="17"/>
  <c r="J226" i="17"/>
  <c r="L225" i="17"/>
  <c r="J225" i="17"/>
  <c r="H225" i="17" s="1"/>
  <c r="L224" i="17"/>
  <c r="H224" i="17" s="1"/>
  <c r="J224" i="17"/>
  <c r="N223" i="17"/>
  <c r="L223" i="17"/>
  <c r="J223" i="17"/>
  <c r="H223" i="17" s="1"/>
  <c r="E223" i="17"/>
  <c r="L222" i="17"/>
  <c r="H222" i="17" s="1"/>
  <c r="J222" i="17"/>
  <c r="L221" i="17"/>
  <c r="H221" i="17" s="1"/>
  <c r="J221" i="17"/>
  <c r="L220" i="17"/>
  <c r="J220" i="17"/>
  <c r="L219" i="17"/>
  <c r="J219" i="17"/>
  <c r="N218" i="17"/>
  <c r="L218" i="17"/>
  <c r="J218" i="17"/>
  <c r="E218" i="17"/>
  <c r="L217" i="17"/>
  <c r="J217" i="17"/>
  <c r="H217" i="17" s="1"/>
  <c r="L216" i="17"/>
  <c r="H216" i="17" s="1"/>
  <c r="J216" i="17"/>
  <c r="L215" i="17"/>
  <c r="H215" i="17" s="1"/>
  <c r="J215" i="17"/>
  <c r="L214" i="17"/>
  <c r="J214" i="17"/>
  <c r="N213" i="17"/>
  <c r="L213" i="17"/>
  <c r="J213" i="17"/>
  <c r="H213" i="17" s="1"/>
  <c r="E213" i="17"/>
  <c r="L212" i="17"/>
  <c r="J212" i="17"/>
  <c r="L211" i="17"/>
  <c r="J211" i="17"/>
  <c r="H211" i="17" s="1"/>
  <c r="L210" i="17"/>
  <c r="H210" i="17" s="1"/>
  <c r="J210" i="17"/>
  <c r="L209" i="17"/>
  <c r="H209" i="17" s="1"/>
  <c r="J209" i="17"/>
  <c r="N208" i="17"/>
  <c r="L208" i="17"/>
  <c r="J208" i="17"/>
  <c r="H208" i="17" s="1"/>
  <c r="E208" i="17"/>
  <c r="L207" i="17"/>
  <c r="H207" i="17" s="1"/>
  <c r="J207" i="17"/>
  <c r="L206" i="17"/>
  <c r="J206" i="17"/>
  <c r="L205" i="17"/>
  <c r="J205" i="17"/>
  <c r="L204" i="17"/>
  <c r="J204" i="17"/>
  <c r="H204" i="17" s="1"/>
  <c r="N203" i="17"/>
  <c r="L203" i="17"/>
  <c r="J203" i="17"/>
  <c r="H203" i="17"/>
  <c r="E203" i="17"/>
  <c r="L202" i="17"/>
  <c r="J202" i="17"/>
  <c r="H202" i="17" s="1"/>
  <c r="L201" i="17"/>
  <c r="H201" i="17" s="1"/>
  <c r="J201" i="17"/>
  <c r="L200" i="17"/>
  <c r="J200" i="17"/>
  <c r="L199" i="17"/>
  <c r="J199" i="17"/>
  <c r="H199" i="17" s="1"/>
  <c r="N198" i="17"/>
  <c r="L198" i="17"/>
  <c r="J198" i="17"/>
  <c r="E198" i="17"/>
  <c r="L197" i="17"/>
  <c r="J197" i="17"/>
  <c r="L196" i="17"/>
  <c r="J196" i="17"/>
  <c r="H196" i="17" s="1"/>
  <c r="L195" i="17"/>
  <c r="H195" i="17" s="1"/>
  <c r="J195" i="17"/>
  <c r="L194" i="17"/>
  <c r="J194" i="17"/>
  <c r="N193" i="17"/>
  <c r="L193" i="17"/>
  <c r="J193" i="17"/>
  <c r="E193" i="17"/>
  <c r="L192" i="17"/>
  <c r="J192" i="17"/>
  <c r="L191" i="17"/>
  <c r="J191" i="17"/>
  <c r="L190" i="17"/>
  <c r="J190" i="17"/>
  <c r="H190" i="17" s="1"/>
  <c r="L189" i="17"/>
  <c r="H189" i="17" s="1"/>
  <c r="J189" i="17"/>
  <c r="N188" i="17"/>
  <c r="L188" i="17"/>
  <c r="J188" i="17"/>
  <c r="H188" i="17"/>
  <c r="E188" i="17"/>
  <c r="L187" i="17"/>
  <c r="H187" i="17" s="1"/>
  <c r="J187" i="17"/>
  <c r="L186" i="17"/>
  <c r="J186" i="17"/>
  <c r="L185" i="17"/>
  <c r="J185" i="17"/>
  <c r="H185" i="17" s="1"/>
  <c r="L184" i="17"/>
  <c r="J184" i="17"/>
  <c r="H184" i="17" s="1"/>
  <c r="N183" i="17"/>
  <c r="L183" i="17"/>
  <c r="H183" i="17" s="1"/>
  <c r="J183" i="17"/>
  <c r="E183" i="17"/>
  <c r="L182" i="17"/>
  <c r="J182" i="17"/>
  <c r="H182" i="17" s="1"/>
  <c r="L181" i="17"/>
  <c r="J181" i="17"/>
  <c r="H181" i="17" s="1"/>
  <c r="L180" i="17"/>
  <c r="J180" i="17"/>
  <c r="L179" i="17"/>
  <c r="J179" i="17"/>
  <c r="H179" i="17" s="1"/>
  <c r="N178" i="17"/>
  <c r="L178" i="17"/>
  <c r="J178" i="17"/>
  <c r="H178" i="17" s="1"/>
  <c r="E178" i="17"/>
  <c r="L177" i="17"/>
  <c r="J177" i="17"/>
  <c r="H177" i="17" s="1"/>
  <c r="L176" i="17"/>
  <c r="J176" i="17"/>
  <c r="H176" i="17" s="1"/>
  <c r="L175" i="17"/>
  <c r="J175" i="17"/>
  <c r="H175" i="17" s="1"/>
  <c r="L174" i="17"/>
  <c r="J174" i="17"/>
  <c r="N173" i="17"/>
  <c r="L173" i="17"/>
  <c r="J173" i="17"/>
  <c r="E173" i="17"/>
  <c r="L172" i="17"/>
  <c r="J172" i="17"/>
  <c r="L171" i="17"/>
  <c r="J171" i="17"/>
  <c r="H171" i="17" s="1"/>
  <c r="L170" i="17"/>
  <c r="J170" i="17"/>
  <c r="H170" i="17" s="1"/>
  <c r="L169" i="17"/>
  <c r="J169" i="17"/>
  <c r="H169" i="17" s="1"/>
  <c r="N168" i="17"/>
  <c r="L168" i="17"/>
  <c r="H168" i="17" s="1"/>
  <c r="J168" i="17"/>
  <c r="E168" i="17"/>
  <c r="L167" i="17"/>
  <c r="J167" i="17"/>
  <c r="H167" i="17" s="1"/>
  <c r="L166" i="17"/>
  <c r="J166" i="17"/>
  <c r="L165" i="17"/>
  <c r="J165" i="17"/>
  <c r="H165" i="17" s="1"/>
  <c r="L164" i="17"/>
  <c r="J164" i="17"/>
  <c r="H164" i="17"/>
  <c r="N163" i="17"/>
  <c r="L163" i="17"/>
  <c r="J163" i="17"/>
  <c r="H163" i="17" s="1"/>
  <c r="E163" i="17"/>
  <c r="L162" i="17"/>
  <c r="J162" i="17"/>
  <c r="H162" i="17"/>
  <c r="L161" i="17"/>
  <c r="J161" i="17"/>
  <c r="H161" i="17"/>
  <c r="L160" i="17"/>
  <c r="J160" i="17"/>
  <c r="L159" i="17"/>
  <c r="J159" i="17"/>
  <c r="H159" i="17" s="1"/>
  <c r="N158" i="17"/>
  <c r="L158" i="17"/>
  <c r="J158" i="17"/>
  <c r="E158" i="17"/>
  <c r="L155" i="17"/>
  <c r="J155" i="17"/>
  <c r="H155" i="17" s="1"/>
  <c r="L154" i="17"/>
  <c r="J154" i="17"/>
  <c r="H154" i="17" s="1"/>
  <c r="L153" i="17"/>
  <c r="H153" i="17" s="1"/>
  <c r="J153" i="17"/>
  <c r="L152" i="17"/>
  <c r="H152" i="17" s="1"/>
  <c r="J152" i="17"/>
  <c r="N151" i="17"/>
  <c r="L151" i="17"/>
  <c r="J151" i="17"/>
  <c r="H151" i="17" s="1"/>
  <c r="E151" i="17"/>
  <c r="L150" i="17"/>
  <c r="H150" i="17" s="1"/>
  <c r="J150" i="17"/>
  <c r="L149" i="17"/>
  <c r="J149" i="17"/>
  <c r="H149" i="17" s="1"/>
  <c r="L148" i="17"/>
  <c r="J148" i="17"/>
  <c r="L147" i="17"/>
  <c r="J147" i="17"/>
  <c r="H147" i="17" s="1"/>
  <c r="N146" i="17"/>
  <c r="L146" i="17"/>
  <c r="J146" i="17"/>
  <c r="H146" i="17"/>
  <c r="E146" i="17"/>
  <c r="L145" i="17"/>
  <c r="J145" i="17"/>
  <c r="H145" i="17" s="1"/>
  <c r="L144" i="17"/>
  <c r="H144" i="17" s="1"/>
  <c r="J144" i="17"/>
  <c r="L143" i="17"/>
  <c r="J143" i="17"/>
  <c r="L142" i="17"/>
  <c r="J142" i="17"/>
  <c r="H142" i="17" s="1"/>
  <c r="N141" i="17"/>
  <c r="L141" i="17"/>
  <c r="J141" i="17"/>
  <c r="E141" i="17"/>
  <c r="L140" i="17"/>
  <c r="J140" i="17"/>
  <c r="L139" i="17"/>
  <c r="J139" i="17"/>
  <c r="H139" i="17" s="1"/>
  <c r="L138" i="17"/>
  <c r="H138" i="17" s="1"/>
  <c r="J138" i="17"/>
  <c r="L137" i="17"/>
  <c r="H137" i="17" s="1"/>
  <c r="J137" i="17"/>
  <c r="N136" i="17"/>
  <c r="L136" i="17"/>
  <c r="H136" i="17" s="1"/>
  <c r="J136" i="17"/>
  <c r="E136" i="17"/>
  <c r="L135" i="17"/>
  <c r="J135" i="17"/>
  <c r="H135" i="17" s="1"/>
  <c r="L134" i="17"/>
  <c r="J134" i="17"/>
  <c r="L133" i="17"/>
  <c r="J133" i="17"/>
  <c r="H133" i="17" s="1"/>
  <c r="L132" i="17"/>
  <c r="H132" i="17" s="1"/>
  <c r="J132" i="17"/>
  <c r="N131" i="17"/>
  <c r="L131" i="17"/>
  <c r="J131" i="17"/>
  <c r="H131" i="17"/>
  <c r="E131" i="17"/>
  <c r="L130" i="17"/>
  <c r="H130" i="17" s="1"/>
  <c r="J130" i="17"/>
  <c r="L129" i="17"/>
  <c r="H129" i="17" s="1"/>
  <c r="J129" i="17"/>
  <c r="L128" i="17"/>
  <c r="J128" i="17"/>
  <c r="H128" i="17" s="1"/>
  <c r="L127" i="17"/>
  <c r="J127" i="17"/>
  <c r="H127" i="17" s="1"/>
  <c r="N126" i="17"/>
  <c r="L126" i="17"/>
  <c r="H126" i="17" s="1"/>
  <c r="J126" i="17"/>
  <c r="E126" i="17"/>
  <c r="L125" i="17"/>
  <c r="J125" i="17"/>
  <c r="H125" i="17" s="1"/>
  <c r="L124" i="17"/>
  <c r="J124" i="17"/>
  <c r="H124" i="17" s="1"/>
  <c r="L123" i="17"/>
  <c r="J123" i="17"/>
  <c r="H123" i="17" s="1"/>
  <c r="L122" i="17"/>
  <c r="J122" i="17"/>
  <c r="H122" i="17" s="1"/>
  <c r="N121" i="17"/>
  <c r="L121" i="17"/>
  <c r="J121" i="17"/>
  <c r="H121" i="17" s="1"/>
  <c r="E121" i="17"/>
  <c r="L120" i="17"/>
  <c r="J120" i="17"/>
  <c r="H120" i="17" s="1"/>
  <c r="L119" i="17"/>
  <c r="J119" i="17"/>
  <c r="H119" i="17" s="1"/>
  <c r="L118" i="17"/>
  <c r="J118" i="17"/>
  <c r="H118" i="17" s="1"/>
  <c r="L117" i="17"/>
  <c r="J117" i="17"/>
  <c r="N116" i="17"/>
  <c r="L116" i="17"/>
  <c r="H116" i="17" s="1"/>
  <c r="J116" i="17"/>
  <c r="E116" i="17"/>
  <c r="L115" i="17"/>
  <c r="J115" i="17"/>
  <c r="L114" i="17"/>
  <c r="J114" i="17"/>
  <c r="H114" i="17" s="1"/>
  <c r="L113" i="17"/>
  <c r="J113" i="17"/>
  <c r="H113" i="17" s="1"/>
  <c r="L112" i="17"/>
  <c r="J112" i="17"/>
  <c r="H112" i="17" s="1"/>
  <c r="N111" i="17"/>
  <c r="L111" i="17"/>
  <c r="H111" i="17" s="1"/>
  <c r="J111" i="17"/>
  <c r="E111" i="17"/>
  <c r="L110" i="17"/>
  <c r="J110" i="17"/>
  <c r="H110" i="17" s="1"/>
  <c r="L109" i="17"/>
  <c r="J109" i="17"/>
  <c r="H109" i="17" s="1"/>
  <c r="L108" i="17"/>
  <c r="J108" i="17"/>
  <c r="H108" i="17" s="1"/>
  <c r="L107" i="17"/>
  <c r="J107" i="17"/>
  <c r="H107" i="17"/>
  <c r="N106" i="17"/>
  <c r="L106" i="17"/>
  <c r="J106" i="17"/>
  <c r="H106" i="17" s="1"/>
  <c r="E106" i="17"/>
  <c r="L105" i="17"/>
  <c r="J105" i="17"/>
  <c r="H105" i="17"/>
  <c r="L104" i="17"/>
  <c r="J104" i="17"/>
  <c r="H104" i="17"/>
  <c r="L103" i="17"/>
  <c r="J103" i="17"/>
  <c r="H103" i="17" s="1"/>
  <c r="L102" i="17"/>
  <c r="J102" i="17"/>
  <c r="H102" i="17" s="1"/>
  <c r="N101" i="17"/>
  <c r="L101" i="17"/>
  <c r="J101" i="17"/>
  <c r="H101" i="17" s="1"/>
  <c r="E101" i="17"/>
  <c r="L100" i="17"/>
  <c r="J100" i="17"/>
  <c r="H100" i="17" s="1"/>
  <c r="L99" i="17"/>
  <c r="J99" i="17"/>
  <c r="H99" i="17"/>
  <c r="L98" i="17"/>
  <c r="J98" i="17"/>
  <c r="H98" i="17"/>
  <c r="L97" i="17"/>
  <c r="J97" i="17"/>
  <c r="N96" i="17"/>
  <c r="L96" i="17"/>
  <c r="J96" i="17"/>
  <c r="E96" i="17"/>
  <c r="L95" i="17"/>
  <c r="J95" i="17"/>
  <c r="H95" i="17" s="1"/>
  <c r="L94" i="17"/>
  <c r="J94" i="17"/>
  <c r="H94" i="17" s="1"/>
  <c r="L93" i="17"/>
  <c r="J93" i="17"/>
  <c r="H93" i="17"/>
  <c r="L92" i="17"/>
  <c r="J92" i="17"/>
  <c r="H92" i="17"/>
  <c r="N91" i="17"/>
  <c r="L91" i="17"/>
  <c r="H91" i="17" s="1"/>
  <c r="J91" i="17"/>
  <c r="E91" i="17"/>
  <c r="L90" i="17"/>
  <c r="J90" i="17"/>
  <c r="H90" i="17"/>
  <c r="L89" i="17"/>
  <c r="J89" i="17"/>
  <c r="H89" i="17" s="1"/>
  <c r="L88" i="17"/>
  <c r="J88" i="17"/>
  <c r="H88" i="17" s="1"/>
  <c r="L87" i="17"/>
  <c r="J87" i="17"/>
  <c r="N86" i="17"/>
  <c r="L86" i="17"/>
  <c r="J86" i="17"/>
  <c r="E86" i="17"/>
  <c r="L85" i="17"/>
  <c r="J85" i="17"/>
  <c r="H85" i="17" s="1"/>
  <c r="L84" i="17"/>
  <c r="H84" i="17" s="1"/>
  <c r="J84" i="17"/>
  <c r="L83" i="17"/>
  <c r="J83" i="17"/>
  <c r="L82" i="17"/>
  <c r="J82" i="17"/>
  <c r="N81" i="17"/>
  <c r="L81" i="17"/>
  <c r="J81" i="17"/>
  <c r="E81" i="17"/>
  <c r="L80" i="17"/>
  <c r="J80" i="17"/>
  <c r="L79" i="17"/>
  <c r="J79" i="17"/>
  <c r="L78" i="17"/>
  <c r="J78" i="17"/>
  <c r="H78" i="17" s="1"/>
  <c r="L77" i="17"/>
  <c r="J77" i="17"/>
  <c r="N76" i="17"/>
  <c r="L76" i="17"/>
  <c r="J76" i="17"/>
  <c r="E76" i="17"/>
  <c r="L75" i="17"/>
  <c r="J75" i="17"/>
  <c r="L74" i="17"/>
  <c r="J74" i="17"/>
  <c r="H74" i="17" s="1"/>
  <c r="L73" i="17"/>
  <c r="J73" i="17"/>
  <c r="H73" i="17" s="1"/>
  <c r="L72" i="17"/>
  <c r="J72" i="17"/>
  <c r="H72" i="17"/>
  <c r="N71" i="17"/>
  <c r="L71" i="17"/>
  <c r="J71" i="17"/>
  <c r="H71" i="17" s="1"/>
  <c r="E71" i="17"/>
  <c r="L70" i="17"/>
  <c r="J70" i="17"/>
  <c r="H70" i="17"/>
  <c r="L69" i="17"/>
  <c r="J69" i="17"/>
  <c r="H69" i="17" s="1"/>
  <c r="L68" i="17"/>
  <c r="J68" i="17"/>
  <c r="L67" i="17"/>
  <c r="J67" i="17"/>
  <c r="N66" i="17"/>
  <c r="L66" i="17"/>
  <c r="J66" i="17"/>
  <c r="E66" i="17"/>
  <c r="L65" i="17"/>
  <c r="J65" i="17"/>
  <c r="L64" i="17"/>
  <c r="H64" i="17" s="1"/>
  <c r="J64" i="17"/>
  <c r="L63" i="17"/>
  <c r="J63" i="17"/>
  <c r="L62" i="17"/>
  <c r="J62" i="17"/>
  <c r="H62" i="17" s="1"/>
  <c r="N61" i="17"/>
  <c r="L61" i="17"/>
  <c r="J61" i="17"/>
  <c r="E61" i="17"/>
  <c r="L60" i="17"/>
  <c r="J60" i="17"/>
  <c r="L59" i="17"/>
  <c r="J59" i="17"/>
  <c r="H59" i="17" s="1"/>
  <c r="L58" i="17"/>
  <c r="J58" i="17"/>
  <c r="H58" i="17" s="1"/>
  <c r="L57" i="17"/>
  <c r="J57" i="17"/>
  <c r="N56" i="17"/>
  <c r="L56" i="17"/>
  <c r="J56" i="17"/>
  <c r="E56" i="17"/>
  <c r="L55" i="17"/>
  <c r="J55" i="17"/>
  <c r="L54" i="17"/>
  <c r="J54" i="17"/>
  <c r="H54" i="17" s="1"/>
  <c r="L53" i="17"/>
  <c r="J53" i="17"/>
  <c r="H53" i="17" s="1"/>
  <c r="L52" i="17"/>
  <c r="H52" i="17" s="1"/>
  <c r="J52" i="17"/>
  <c r="N51" i="17"/>
  <c r="L51" i="17"/>
  <c r="J51" i="17"/>
  <c r="H51" i="17" s="1"/>
  <c r="E51" i="17"/>
  <c r="L50" i="17"/>
  <c r="H50" i="17" s="1"/>
  <c r="J50" i="17"/>
  <c r="L49" i="17"/>
  <c r="J49" i="17"/>
  <c r="L48" i="17"/>
  <c r="J48" i="17"/>
  <c r="L47" i="17"/>
  <c r="J47" i="17"/>
  <c r="H47" i="17" s="1"/>
  <c r="N46" i="17"/>
  <c r="L46" i="17"/>
  <c r="J46" i="17"/>
  <c r="E46" i="17"/>
  <c r="L45" i="17"/>
  <c r="J45" i="17"/>
  <c r="L44" i="17"/>
  <c r="J44" i="17"/>
  <c r="H44" i="17" s="1"/>
  <c r="L43" i="17"/>
  <c r="J43" i="17"/>
  <c r="L42" i="17"/>
  <c r="J42" i="17"/>
  <c r="H42" i="17" s="1"/>
  <c r="N41" i="17"/>
  <c r="L41" i="17"/>
  <c r="J41" i="17"/>
  <c r="E41" i="17"/>
  <c r="L40" i="17"/>
  <c r="J40" i="17"/>
  <c r="L39" i="17"/>
  <c r="J39" i="17"/>
  <c r="H39" i="17" s="1"/>
  <c r="L38" i="17"/>
  <c r="J38" i="17"/>
  <c r="H38" i="17"/>
  <c r="L37" i="17"/>
  <c r="J37" i="17"/>
  <c r="N36" i="17"/>
  <c r="L36" i="17"/>
  <c r="J36" i="17"/>
  <c r="E36" i="17"/>
  <c r="L35" i="17"/>
  <c r="J35" i="17"/>
  <c r="H35" i="17" s="1"/>
  <c r="L34" i="17"/>
  <c r="J34" i="17"/>
  <c r="H34" i="17" s="1"/>
  <c r="L33" i="17"/>
  <c r="J33" i="17"/>
  <c r="H33" i="17" s="1"/>
  <c r="L32" i="17"/>
  <c r="H32" i="17" s="1"/>
  <c r="J32" i="17"/>
  <c r="N31" i="17"/>
  <c r="L31" i="17"/>
  <c r="J31" i="17"/>
  <c r="H31" i="17" s="1"/>
  <c r="E31" i="17"/>
  <c r="L30" i="17"/>
  <c r="H30" i="17" s="1"/>
  <c r="J30" i="17"/>
  <c r="L29" i="17"/>
  <c r="J29" i="17"/>
  <c r="L28" i="17"/>
  <c r="J28" i="17"/>
  <c r="L27" i="17"/>
  <c r="J27" i="17"/>
  <c r="H27" i="17" s="1"/>
  <c r="N26" i="17"/>
  <c r="L26" i="17"/>
  <c r="J26" i="17"/>
  <c r="H26" i="17" s="1"/>
  <c r="E26" i="17"/>
  <c r="L25" i="17"/>
  <c r="J25" i="17"/>
  <c r="L24" i="17"/>
  <c r="J24" i="17"/>
  <c r="H24" i="17" s="1"/>
  <c r="L23" i="17"/>
  <c r="J23" i="17"/>
  <c r="H23" i="17" s="1"/>
  <c r="L22" i="17"/>
  <c r="J22" i="17"/>
  <c r="H22" i="17" s="1"/>
  <c r="N21" i="17"/>
  <c r="L21" i="17"/>
  <c r="J21" i="17"/>
  <c r="E21" i="17"/>
  <c r="L20" i="17"/>
  <c r="J20" i="17"/>
  <c r="H20" i="17" s="1"/>
  <c r="L19" i="17"/>
  <c r="J19" i="17"/>
  <c r="H19" i="17" s="1"/>
  <c r="L18" i="17"/>
  <c r="J18" i="17"/>
  <c r="H18" i="17"/>
  <c r="L17" i="17"/>
  <c r="J17" i="17"/>
  <c r="N16" i="17"/>
  <c r="L16" i="17"/>
  <c r="J16" i="17"/>
  <c r="E16" i="17"/>
  <c r="L15" i="17"/>
  <c r="J15" i="17"/>
  <c r="L14" i="17"/>
  <c r="J14" i="17"/>
  <c r="H14" i="17" s="1"/>
  <c r="L13" i="17"/>
  <c r="J13" i="17"/>
  <c r="L12" i="17"/>
  <c r="H12" i="17" s="1"/>
  <c r="J12" i="17"/>
  <c r="N11" i="17"/>
  <c r="L11" i="17"/>
  <c r="J11" i="17"/>
  <c r="H11" i="17"/>
  <c r="E11" i="17"/>
  <c r="L10" i="17"/>
  <c r="H10" i="17" s="1"/>
  <c r="J10" i="17"/>
  <c r="L9" i="17"/>
  <c r="H9" i="17" s="1"/>
  <c r="J9" i="17"/>
  <c r="L8" i="17"/>
  <c r="J8" i="17"/>
  <c r="H8" i="17" s="1"/>
  <c r="L7" i="17"/>
  <c r="J7" i="17"/>
  <c r="H7" i="17" s="1"/>
  <c r="N6" i="17"/>
  <c r="L6" i="17"/>
  <c r="J6" i="17"/>
  <c r="E6" i="17"/>
  <c r="L561" i="16"/>
  <c r="J561" i="16"/>
  <c r="H561" i="16" s="1"/>
  <c r="L560" i="16"/>
  <c r="J560" i="16"/>
  <c r="H560" i="16" s="1"/>
  <c r="L559" i="16"/>
  <c r="J559" i="16"/>
  <c r="H559" i="16"/>
  <c r="L558" i="16"/>
  <c r="J558" i="16"/>
  <c r="N557" i="16"/>
  <c r="L557" i="16"/>
  <c r="J557" i="16"/>
  <c r="E557" i="16"/>
  <c r="L556" i="16"/>
  <c r="J556" i="16"/>
  <c r="H556" i="16" s="1"/>
  <c r="L555" i="16"/>
  <c r="J555" i="16"/>
  <c r="H555" i="16" s="1"/>
  <c r="L554" i="16"/>
  <c r="J554" i="16"/>
  <c r="L553" i="16"/>
  <c r="H553" i="16" s="1"/>
  <c r="J553" i="16"/>
  <c r="N552" i="16"/>
  <c r="L552" i="16"/>
  <c r="J552" i="16"/>
  <c r="H552" i="16"/>
  <c r="E552" i="16"/>
  <c r="L551" i="16"/>
  <c r="H551" i="16" s="1"/>
  <c r="J551" i="16"/>
  <c r="L550" i="16"/>
  <c r="J550" i="16"/>
  <c r="L549" i="16"/>
  <c r="J549" i="16"/>
  <c r="H549" i="16" s="1"/>
  <c r="L548" i="16"/>
  <c r="J548" i="16"/>
  <c r="H548" i="16" s="1"/>
  <c r="N547" i="16"/>
  <c r="L547" i="16"/>
  <c r="J547" i="16"/>
  <c r="H547" i="16" s="1"/>
  <c r="E547" i="16"/>
  <c r="L546" i="16"/>
  <c r="J546" i="16"/>
  <c r="H546" i="16" s="1"/>
  <c r="L545" i="16"/>
  <c r="J545" i="16"/>
  <c r="H545" i="16" s="1"/>
  <c r="L544" i="16"/>
  <c r="J544" i="16"/>
  <c r="H544" i="16" s="1"/>
  <c r="L543" i="16"/>
  <c r="J543" i="16"/>
  <c r="H543" i="16" s="1"/>
  <c r="N542" i="16"/>
  <c r="L542" i="16"/>
  <c r="J542" i="16"/>
  <c r="E542" i="16"/>
  <c r="L541" i="16"/>
  <c r="J541" i="16"/>
  <c r="H541" i="16" s="1"/>
  <c r="L540" i="16"/>
  <c r="J540" i="16"/>
  <c r="H540" i="16" s="1"/>
  <c r="L539" i="16"/>
  <c r="H539" i="16" s="1"/>
  <c r="J539" i="16"/>
  <c r="L538" i="16"/>
  <c r="J538" i="16"/>
  <c r="N537" i="16"/>
  <c r="L537" i="16"/>
  <c r="J537" i="16"/>
  <c r="E537" i="16"/>
  <c r="L536" i="16"/>
  <c r="J536" i="16"/>
  <c r="H536" i="16" s="1"/>
  <c r="L535" i="16"/>
  <c r="J535" i="16"/>
  <c r="H535" i="16" s="1"/>
  <c r="L534" i="16"/>
  <c r="J534" i="16"/>
  <c r="L533" i="16"/>
  <c r="J533" i="16"/>
  <c r="H533" i="16" s="1"/>
  <c r="N532" i="16"/>
  <c r="L532" i="16"/>
  <c r="J532" i="16"/>
  <c r="H532" i="16"/>
  <c r="E532" i="16"/>
  <c r="L531" i="16"/>
  <c r="J531" i="16"/>
  <c r="H531" i="16" s="1"/>
  <c r="L530" i="16"/>
  <c r="J530" i="16"/>
  <c r="L529" i="16"/>
  <c r="J529" i="16"/>
  <c r="H529" i="16" s="1"/>
  <c r="L528" i="16"/>
  <c r="J528" i="16"/>
  <c r="H528" i="16" s="1"/>
  <c r="N527" i="16"/>
  <c r="L527" i="16"/>
  <c r="J527" i="16"/>
  <c r="H527" i="16" s="1"/>
  <c r="E527" i="16"/>
  <c r="L526" i="16"/>
  <c r="J526" i="16"/>
  <c r="H526" i="16" s="1"/>
  <c r="L525" i="16"/>
  <c r="J525" i="16"/>
  <c r="H525" i="16"/>
  <c r="L524" i="16"/>
  <c r="J524" i="16"/>
  <c r="H524" i="16" s="1"/>
  <c r="L523" i="16"/>
  <c r="J523" i="16"/>
  <c r="H523" i="16" s="1"/>
  <c r="N522" i="16"/>
  <c r="L522" i="16"/>
  <c r="J522" i="16"/>
  <c r="E522" i="16"/>
  <c r="L521" i="16"/>
  <c r="J521" i="16"/>
  <c r="H521" i="16" s="1"/>
  <c r="L520" i="16"/>
  <c r="J520" i="16"/>
  <c r="H520" i="16" s="1"/>
  <c r="L519" i="16"/>
  <c r="H519" i="16" s="1"/>
  <c r="J519" i="16"/>
  <c r="L518" i="16"/>
  <c r="J518" i="16"/>
  <c r="N517" i="16"/>
  <c r="L517" i="16"/>
  <c r="J517" i="16"/>
  <c r="E517" i="16"/>
  <c r="L516" i="16"/>
  <c r="J516" i="16"/>
  <c r="H516" i="16" s="1"/>
  <c r="L515" i="16"/>
  <c r="J515" i="16"/>
  <c r="L514" i="16"/>
  <c r="J514" i="16"/>
  <c r="L513" i="16"/>
  <c r="J513" i="16"/>
  <c r="H513" i="16" s="1"/>
  <c r="N512" i="16"/>
  <c r="L512" i="16"/>
  <c r="H512" i="16" s="1"/>
  <c r="J512" i="16"/>
  <c r="E512" i="16"/>
  <c r="L511" i="16"/>
  <c r="J511" i="16"/>
  <c r="L510" i="16"/>
  <c r="J510" i="16"/>
  <c r="H510" i="16" s="1"/>
  <c r="L509" i="16"/>
  <c r="J509" i="16"/>
  <c r="H509" i="16" s="1"/>
  <c r="L508" i="16"/>
  <c r="J508" i="16"/>
  <c r="H508" i="16" s="1"/>
  <c r="N507" i="16"/>
  <c r="L507" i="16"/>
  <c r="J507" i="16"/>
  <c r="H507" i="16" s="1"/>
  <c r="E507" i="16"/>
  <c r="L506" i="16"/>
  <c r="J506" i="16"/>
  <c r="H506" i="16" s="1"/>
  <c r="L505" i="16"/>
  <c r="J505" i="16"/>
  <c r="H505" i="16"/>
  <c r="L504" i="16"/>
  <c r="J504" i="16"/>
  <c r="H504" i="16" s="1"/>
  <c r="L503" i="16"/>
  <c r="J503" i="16"/>
  <c r="N502" i="16"/>
  <c r="L502" i="16"/>
  <c r="J502" i="16"/>
  <c r="E502" i="16"/>
  <c r="L501" i="16"/>
  <c r="J501" i="16"/>
  <c r="H501" i="16" s="1"/>
  <c r="L500" i="16"/>
  <c r="J500" i="16"/>
  <c r="L499" i="16"/>
  <c r="H499" i="16" s="1"/>
  <c r="J499" i="16"/>
  <c r="L498" i="16"/>
  <c r="H498" i="16" s="1"/>
  <c r="J498" i="16"/>
  <c r="N497" i="16"/>
  <c r="L497" i="16"/>
  <c r="H497" i="16" s="1"/>
  <c r="J497" i="16"/>
  <c r="E497" i="16"/>
  <c r="L496" i="16"/>
  <c r="J496" i="16"/>
  <c r="L495" i="16"/>
  <c r="J495" i="16"/>
  <c r="L494" i="16"/>
  <c r="J494" i="16"/>
  <c r="L493" i="16"/>
  <c r="J493" i="16"/>
  <c r="H493" i="16" s="1"/>
  <c r="N492" i="16"/>
  <c r="L492" i="16"/>
  <c r="J492" i="16"/>
  <c r="H492" i="16" s="1"/>
  <c r="E492" i="16"/>
  <c r="L491" i="16"/>
  <c r="J491" i="16"/>
  <c r="H491" i="16" s="1"/>
  <c r="L490" i="16"/>
  <c r="J490" i="16"/>
  <c r="L489" i="16"/>
  <c r="J489" i="16"/>
  <c r="H489" i="16" s="1"/>
  <c r="L488" i="16"/>
  <c r="H488" i="16" s="1"/>
  <c r="J488" i="16"/>
  <c r="N487" i="16"/>
  <c r="L487" i="16"/>
  <c r="H487" i="16" s="1"/>
  <c r="J487" i="16"/>
  <c r="E487" i="16"/>
  <c r="L486" i="16"/>
  <c r="J486" i="16"/>
  <c r="L485" i="16"/>
  <c r="J485" i="16"/>
  <c r="L484" i="16"/>
  <c r="J484" i="16"/>
  <c r="H484" i="16" s="1"/>
  <c r="L483" i="16"/>
  <c r="J483" i="16"/>
  <c r="N482" i="16"/>
  <c r="L482" i="16"/>
  <c r="J482" i="16"/>
  <c r="E482" i="16"/>
  <c r="L481" i="16"/>
  <c r="J481" i="16"/>
  <c r="L480" i="16"/>
  <c r="H480" i="16" s="1"/>
  <c r="J480" i="16"/>
  <c r="L479" i="16"/>
  <c r="J479" i="16"/>
  <c r="L478" i="16"/>
  <c r="J478" i="16"/>
  <c r="H478" i="16" s="1"/>
  <c r="N477" i="16"/>
  <c r="L477" i="16"/>
  <c r="H477" i="16" s="1"/>
  <c r="J477" i="16"/>
  <c r="E477" i="16"/>
  <c r="L476" i="16"/>
  <c r="J476" i="16"/>
  <c r="H476" i="16" s="1"/>
  <c r="L475" i="16"/>
  <c r="J475" i="16"/>
  <c r="H475" i="16" s="1"/>
  <c r="L474" i="16"/>
  <c r="J474" i="16"/>
  <c r="H474" i="16" s="1"/>
  <c r="L473" i="16"/>
  <c r="J473" i="16"/>
  <c r="H473" i="16" s="1"/>
  <c r="N472" i="16"/>
  <c r="L472" i="16"/>
  <c r="J472" i="16"/>
  <c r="H472" i="16" s="1"/>
  <c r="E472" i="16"/>
  <c r="L471" i="16"/>
  <c r="J471" i="16"/>
  <c r="L470" i="16"/>
  <c r="J470" i="16"/>
  <c r="H470" i="16" s="1"/>
  <c r="L469" i="16"/>
  <c r="J469" i="16"/>
  <c r="H469" i="16" s="1"/>
  <c r="L468" i="16"/>
  <c r="J468" i="16"/>
  <c r="H468" i="16" s="1"/>
  <c r="N467" i="16"/>
  <c r="L467" i="16"/>
  <c r="J467" i="16"/>
  <c r="E467" i="16"/>
  <c r="L466" i="16"/>
  <c r="J466" i="16"/>
  <c r="H466" i="16" s="1"/>
  <c r="L465" i="16"/>
  <c r="J465" i="16"/>
  <c r="H465" i="16" s="1"/>
  <c r="L464" i="16"/>
  <c r="H464" i="16" s="1"/>
  <c r="J464" i="16"/>
  <c r="L463" i="16"/>
  <c r="J463" i="16"/>
  <c r="N462" i="16"/>
  <c r="L462" i="16"/>
  <c r="J462" i="16"/>
  <c r="E462" i="16"/>
  <c r="L461" i="16"/>
  <c r="J461" i="16"/>
  <c r="L460" i="16"/>
  <c r="H460" i="16" s="1"/>
  <c r="J460" i="16"/>
  <c r="L459" i="16"/>
  <c r="J459" i="16"/>
  <c r="L458" i="16"/>
  <c r="H458" i="16" s="1"/>
  <c r="J458" i="16"/>
  <c r="N457" i="16"/>
  <c r="L457" i="16"/>
  <c r="H457" i="16" s="1"/>
  <c r="J457" i="16"/>
  <c r="E457" i="16"/>
  <c r="L456" i="16"/>
  <c r="H456" i="16" s="1"/>
  <c r="J456" i="16"/>
  <c r="L455" i="16"/>
  <c r="J455" i="16"/>
  <c r="L454" i="16"/>
  <c r="J454" i="16"/>
  <c r="L453" i="16"/>
  <c r="J453" i="16"/>
  <c r="N452" i="16"/>
  <c r="L452" i="16"/>
  <c r="J452" i="16"/>
  <c r="H452" i="16" s="1"/>
  <c r="E452" i="16"/>
  <c r="L451" i="16"/>
  <c r="J451" i="16"/>
  <c r="H451" i="16" s="1"/>
  <c r="L450" i="16"/>
  <c r="H450" i="16" s="1"/>
  <c r="J450" i="16"/>
  <c r="L449" i="16"/>
  <c r="J449" i="16"/>
  <c r="L448" i="16"/>
  <c r="H448" i="16" s="1"/>
  <c r="J448" i="16"/>
  <c r="N447" i="16"/>
  <c r="L447" i="16"/>
  <c r="H447" i="16" s="1"/>
  <c r="J447" i="16"/>
  <c r="E447" i="16"/>
  <c r="L446" i="16"/>
  <c r="H446" i="16" s="1"/>
  <c r="J446" i="16"/>
  <c r="L445" i="16"/>
  <c r="J445" i="16"/>
  <c r="L444" i="16"/>
  <c r="J444" i="16"/>
  <c r="H444" i="16" s="1"/>
  <c r="L443" i="16"/>
  <c r="J443" i="16"/>
  <c r="H443" i="16" s="1"/>
  <c r="N442" i="16"/>
  <c r="L442" i="16"/>
  <c r="J442" i="16"/>
  <c r="E442" i="16"/>
  <c r="L441" i="16"/>
  <c r="J441" i="16"/>
  <c r="L440" i="16"/>
  <c r="J440" i="16"/>
  <c r="L439" i="16"/>
  <c r="J439" i="16"/>
  <c r="H439" i="16" s="1"/>
  <c r="L438" i="16"/>
  <c r="J438" i="16"/>
  <c r="H438" i="16"/>
  <c r="N437" i="16"/>
  <c r="L437" i="16"/>
  <c r="J437" i="16"/>
  <c r="H437" i="16" s="1"/>
  <c r="E437" i="16"/>
  <c r="L436" i="16"/>
  <c r="H436" i="16" s="1"/>
  <c r="J436" i="16"/>
  <c r="L435" i="16"/>
  <c r="J435" i="16"/>
  <c r="H435" i="16" s="1"/>
  <c r="L434" i="16"/>
  <c r="H434" i="16" s="1"/>
  <c r="J434" i="16"/>
  <c r="L433" i="16"/>
  <c r="J433" i="16"/>
  <c r="N432" i="16"/>
  <c r="L432" i="16"/>
  <c r="J432" i="16"/>
  <c r="E432" i="16"/>
  <c r="L431" i="16"/>
  <c r="J431" i="16"/>
  <c r="H431" i="16" s="1"/>
  <c r="L430" i="16"/>
  <c r="H430" i="16" s="1"/>
  <c r="J430" i="16"/>
  <c r="L429" i="16"/>
  <c r="J429" i="16"/>
  <c r="H429" i="16" s="1"/>
  <c r="L428" i="16"/>
  <c r="H428" i="16" s="1"/>
  <c r="J428" i="16"/>
  <c r="N427" i="16"/>
  <c r="L427" i="16"/>
  <c r="J427" i="16"/>
  <c r="H427" i="16"/>
  <c r="E427" i="16"/>
  <c r="L426" i="16"/>
  <c r="H426" i="16" s="1"/>
  <c r="J426" i="16"/>
  <c r="L425" i="16"/>
  <c r="J425" i="16"/>
  <c r="L424" i="16"/>
  <c r="J424" i="16"/>
  <c r="L423" i="16"/>
  <c r="J423" i="16"/>
  <c r="N422" i="16"/>
  <c r="L422" i="16"/>
  <c r="J422" i="16"/>
  <c r="H422" i="16" s="1"/>
  <c r="E422" i="16"/>
  <c r="L421" i="16"/>
  <c r="J421" i="16"/>
  <c r="H421" i="16" s="1"/>
  <c r="L420" i="16"/>
  <c r="J420" i="16"/>
  <c r="L419" i="16"/>
  <c r="J419" i="16"/>
  <c r="L418" i="16"/>
  <c r="J418" i="16"/>
  <c r="N417" i="16"/>
  <c r="L417" i="16"/>
  <c r="J417" i="16"/>
  <c r="E417" i="16"/>
  <c r="L416" i="16"/>
  <c r="H416" i="16" s="1"/>
  <c r="J416" i="16"/>
  <c r="L415" i="16"/>
  <c r="J415" i="16"/>
  <c r="H415" i="16" s="1"/>
  <c r="L414" i="16"/>
  <c r="J414" i="16"/>
  <c r="L413" i="16"/>
  <c r="J413" i="16"/>
  <c r="N412" i="16"/>
  <c r="L412" i="16"/>
  <c r="J412" i="16"/>
  <c r="E412" i="16"/>
  <c r="L409" i="16"/>
  <c r="J409" i="16"/>
  <c r="L408" i="16"/>
  <c r="J408" i="16"/>
  <c r="L407" i="16"/>
  <c r="H407" i="16" s="1"/>
  <c r="J407" i="16"/>
  <c r="L406" i="16"/>
  <c r="J406" i="16"/>
  <c r="H406" i="16" s="1"/>
  <c r="N405" i="16"/>
  <c r="L405" i="16"/>
  <c r="J405" i="16"/>
  <c r="H405" i="16" s="1"/>
  <c r="E405" i="16"/>
  <c r="L404" i="16"/>
  <c r="J404" i="16"/>
  <c r="L403" i="16"/>
  <c r="J403" i="16"/>
  <c r="L402" i="16"/>
  <c r="J402" i="16"/>
  <c r="H402" i="16" s="1"/>
  <c r="L401" i="16"/>
  <c r="H401" i="16" s="1"/>
  <c r="J401" i="16"/>
  <c r="N400" i="16"/>
  <c r="L400" i="16"/>
  <c r="H400" i="16" s="1"/>
  <c r="J400" i="16"/>
  <c r="E400" i="16"/>
  <c r="L399" i="16"/>
  <c r="J399" i="16"/>
  <c r="L398" i="16"/>
  <c r="J398" i="16"/>
  <c r="L397" i="16"/>
  <c r="J397" i="16"/>
  <c r="L396" i="16"/>
  <c r="J396" i="16"/>
  <c r="N395" i="16"/>
  <c r="L395" i="16"/>
  <c r="J395" i="16"/>
  <c r="H395" i="16" s="1"/>
  <c r="E395" i="16"/>
  <c r="L394" i="16"/>
  <c r="J394" i="16"/>
  <c r="L393" i="16"/>
  <c r="H393" i="16" s="1"/>
  <c r="J393" i="16"/>
  <c r="L392" i="16"/>
  <c r="J392" i="16"/>
  <c r="H392" i="16" s="1"/>
  <c r="L391" i="16"/>
  <c r="H391" i="16" s="1"/>
  <c r="J391" i="16"/>
  <c r="N390" i="16"/>
  <c r="L390" i="16"/>
  <c r="J390" i="16"/>
  <c r="H390" i="16" s="1"/>
  <c r="E390" i="16"/>
  <c r="L389" i="16"/>
  <c r="H389" i="16" s="1"/>
  <c r="J389" i="16"/>
  <c r="L388" i="16"/>
  <c r="J388" i="16"/>
  <c r="H388" i="16" s="1"/>
  <c r="L387" i="16"/>
  <c r="J387" i="16"/>
  <c r="H387" i="16"/>
  <c r="L386" i="16"/>
  <c r="J386" i="16"/>
  <c r="N385" i="16"/>
  <c r="L385" i="16"/>
  <c r="J385" i="16"/>
  <c r="H385" i="16" s="1"/>
  <c r="E385" i="16"/>
  <c r="L384" i="16"/>
  <c r="J384" i="16"/>
  <c r="H384" i="16" s="1"/>
  <c r="L383" i="16"/>
  <c r="H383" i="16" s="1"/>
  <c r="J383" i="16"/>
  <c r="L382" i="16"/>
  <c r="J382" i="16"/>
  <c r="H382" i="16" s="1"/>
  <c r="L381" i="16"/>
  <c r="J381" i="16"/>
  <c r="H381" i="16"/>
  <c r="N380" i="16"/>
  <c r="L380" i="16"/>
  <c r="J380" i="16"/>
  <c r="H380" i="16" s="1"/>
  <c r="E380" i="16"/>
  <c r="L379" i="16"/>
  <c r="J379" i="16"/>
  <c r="H379" i="16"/>
  <c r="L378" i="16"/>
  <c r="J378" i="16"/>
  <c r="L377" i="16"/>
  <c r="H377" i="16" s="1"/>
  <c r="J377" i="16"/>
  <c r="L376" i="16"/>
  <c r="J376" i="16"/>
  <c r="N375" i="16"/>
  <c r="L375" i="16"/>
  <c r="J375" i="16"/>
  <c r="H375" i="16" s="1"/>
  <c r="E375" i="16"/>
  <c r="L374" i="16"/>
  <c r="J374" i="16"/>
  <c r="L373" i="16"/>
  <c r="J373" i="16"/>
  <c r="H373" i="16" s="1"/>
  <c r="L372" i="16"/>
  <c r="J372" i="16"/>
  <c r="H372" i="16" s="1"/>
  <c r="L371" i="16"/>
  <c r="J371" i="16"/>
  <c r="N370" i="16"/>
  <c r="L370" i="16"/>
  <c r="H370" i="16" s="1"/>
  <c r="J370" i="16"/>
  <c r="E370" i="16"/>
  <c r="L369" i="16"/>
  <c r="J369" i="16"/>
  <c r="L368" i="16"/>
  <c r="J368" i="16"/>
  <c r="H368" i="16" s="1"/>
  <c r="L367" i="16"/>
  <c r="J367" i="16"/>
  <c r="L366" i="16"/>
  <c r="J366" i="16"/>
  <c r="N365" i="16"/>
  <c r="L365" i="16"/>
  <c r="J365" i="16"/>
  <c r="E365" i="16"/>
  <c r="L364" i="16"/>
  <c r="J364" i="16"/>
  <c r="H364" i="16" s="1"/>
  <c r="L363" i="16"/>
  <c r="H363" i="16" s="1"/>
  <c r="J363" i="16"/>
  <c r="L362" i="16"/>
  <c r="J362" i="16"/>
  <c r="H362" i="16" s="1"/>
  <c r="L361" i="16"/>
  <c r="J361" i="16"/>
  <c r="N360" i="16"/>
  <c r="L360" i="16"/>
  <c r="H360" i="16" s="1"/>
  <c r="J360" i="16"/>
  <c r="E360" i="16"/>
  <c r="L359" i="16"/>
  <c r="J359" i="16"/>
  <c r="L358" i="16"/>
  <c r="J358" i="16"/>
  <c r="H358" i="16" s="1"/>
  <c r="L357" i="16"/>
  <c r="J357" i="16"/>
  <c r="H357" i="16" s="1"/>
  <c r="L356" i="16"/>
  <c r="J356" i="16"/>
  <c r="H356" i="16" s="1"/>
  <c r="N355" i="16"/>
  <c r="L355" i="16"/>
  <c r="J355" i="16"/>
  <c r="H355" i="16" s="1"/>
  <c r="E355" i="16"/>
  <c r="L354" i="16"/>
  <c r="J354" i="16"/>
  <c r="L353" i="16"/>
  <c r="J353" i="16"/>
  <c r="L352" i="16"/>
  <c r="J352" i="16"/>
  <c r="L351" i="16"/>
  <c r="J351" i="16"/>
  <c r="H351" i="16"/>
  <c r="N350" i="16"/>
  <c r="L350" i="16"/>
  <c r="J350" i="16"/>
  <c r="H350" i="16" s="1"/>
  <c r="E350" i="16"/>
  <c r="L349" i="16"/>
  <c r="J349" i="16"/>
  <c r="H349" i="16"/>
  <c r="L348" i="16"/>
  <c r="J348" i="16"/>
  <c r="L347" i="16"/>
  <c r="J347" i="16"/>
  <c r="L346" i="16"/>
  <c r="J346" i="16"/>
  <c r="N345" i="16"/>
  <c r="L345" i="16"/>
  <c r="J345" i="16"/>
  <c r="E345" i="16"/>
  <c r="L344" i="16"/>
  <c r="J344" i="16"/>
  <c r="L343" i="16"/>
  <c r="J343" i="16"/>
  <c r="H343" i="16"/>
  <c r="L342" i="16"/>
  <c r="J342" i="16"/>
  <c r="L341" i="16"/>
  <c r="J341" i="16"/>
  <c r="H341" i="16" s="1"/>
  <c r="N340" i="16"/>
  <c r="L340" i="16"/>
  <c r="J340" i="16"/>
  <c r="H340" i="16" s="1"/>
  <c r="E340" i="16"/>
  <c r="L339" i="16"/>
  <c r="J339" i="16"/>
  <c r="H339" i="16" s="1"/>
  <c r="L338" i="16"/>
  <c r="J338" i="16"/>
  <c r="L337" i="16"/>
  <c r="H337" i="16" s="1"/>
  <c r="J337" i="16"/>
  <c r="L336" i="16"/>
  <c r="J336" i="16"/>
  <c r="H336" i="16" s="1"/>
  <c r="N335" i="16"/>
  <c r="L335" i="16"/>
  <c r="J335" i="16"/>
  <c r="H335" i="16" s="1"/>
  <c r="E335" i="16"/>
  <c r="L334" i="16"/>
  <c r="J334" i="16"/>
  <c r="L333" i="16"/>
  <c r="J333" i="16"/>
  <c r="H333" i="16" s="1"/>
  <c r="L332" i="16"/>
  <c r="J332" i="16"/>
  <c r="H332" i="16" s="1"/>
  <c r="L331" i="16"/>
  <c r="J331" i="16"/>
  <c r="N330" i="16"/>
  <c r="L330" i="16"/>
  <c r="J330" i="16"/>
  <c r="E330" i="16"/>
  <c r="L329" i="16"/>
  <c r="J329" i="16"/>
  <c r="L328" i="16"/>
  <c r="J328" i="16"/>
  <c r="H328" i="16" s="1"/>
  <c r="L327" i="16"/>
  <c r="H327" i="16" s="1"/>
  <c r="J327" i="16"/>
  <c r="L326" i="16"/>
  <c r="J326" i="16"/>
  <c r="N325" i="16"/>
  <c r="L325" i="16"/>
  <c r="J325" i="16"/>
  <c r="E325" i="16"/>
  <c r="L324" i="16"/>
  <c r="J324" i="16"/>
  <c r="L323" i="16"/>
  <c r="H323" i="16" s="1"/>
  <c r="J323" i="16"/>
  <c r="L322" i="16"/>
  <c r="J322" i="16"/>
  <c r="H322" i="16" s="1"/>
  <c r="L321" i="16"/>
  <c r="J321" i="16"/>
  <c r="N320" i="16"/>
  <c r="L320" i="16"/>
  <c r="J320" i="16"/>
  <c r="E320" i="16"/>
  <c r="L319" i="16"/>
  <c r="J319" i="16"/>
  <c r="L318" i="16"/>
  <c r="J318" i="16"/>
  <c r="H318" i="16" s="1"/>
  <c r="L317" i="16"/>
  <c r="J317" i="16"/>
  <c r="H317" i="16"/>
  <c r="L316" i="16"/>
  <c r="J316" i="16"/>
  <c r="N315" i="16"/>
  <c r="L315" i="16"/>
  <c r="J315" i="16"/>
  <c r="H315" i="16" s="1"/>
  <c r="E315" i="16"/>
  <c r="L314" i="16"/>
  <c r="J314" i="16"/>
  <c r="H314" i="16" s="1"/>
  <c r="L313" i="16"/>
  <c r="H313" i="16" s="1"/>
  <c r="J313" i="16"/>
  <c r="L312" i="16"/>
  <c r="J312" i="16"/>
  <c r="L311" i="16"/>
  <c r="J311" i="16"/>
  <c r="N310" i="16"/>
  <c r="L310" i="16"/>
  <c r="H310" i="16" s="1"/>
  <c r="J310" i="16"/>
  <c r="E310" i="16"/>
  <c r="L307" i="16"/>
  <c r="J307" i="16"/>
  <c r="L306" i="16"/>
  <c r="J306" i="16"/>
  <c r="H306" i="16" s="1"/>
  <c r="L305" i="16"/>
  <c r="J305" i="16"/>
  <c r="H305" i="16" s="1"/>
  <c r="L304" i="16"/>
  <c r="J304" i="16"/>
  <c r="N303" i="16"/>
  <c r="L303" i="16"/>
  <c r="J303" i="16"/>
  <c r="E303" i="16"/>
  <c r="L302" i="16"/>
  <c r="J302" i="16"/>
  <c r="L301" i="16"/>
  <c r="J301" i="16"/>
  <c r="H301" i="16" s="1"/>
  <c r="L300" i="16"/>
  <c r="H300" i="16" s="1"/>
  <c r="J300" i="16"/>
  <c r="L299" i="16"/>
  <c r="J299" i="16"/>
  <c r="H299" i="16" s="1"/>
  <c r="N298" i="16"/>
  <c r="L298" i="16"/>
  <c r="J298" i="16"/>
  <c r="E298" i="16"/>
  <c r="L297" i="16"/>
  <c r="J297" i="16"/>
  <c r="L296" i="16"/>
  <c r="J296" i="16"/>
  <c r="L295" i="16"/>
  <c r="J295" i="16"/>
  <c r="H295" i="16" s="1"/>
  <c r="L294" i="16"/>
  <c r="J294" i="16"/>
  <c r="N293" i="16"/>
  <c r="L293" i="16"/>
  <c r="J293" i="16"/>
  <c r="E293" i="16"/>
  <c r="L292" i="16"/>
  <c r="J292" i="16"/>
  <c r="L291" i="16"/>
  <c r="J291" i="16"/>
  <c r="L290" i="16"/>
  <c r="J290" i="16"/>
  <c r="H290" i="16"/>
  <c r="L289" i="16"/>
  <c r="J289" i="16"/>
  <c r="N288" i="16"/>
  <c r="L288" i="16"/>
  <c r="J288" i="16"/>
  <c r="H288" i="16" s="1"/>
  <c r="E288" i="16"/>
  <c r="L287" i="16"/>
  <c r="J287" i="16"/>
  <c r="H287" i="16" s="1"/>
  <c r="L286" i="16"/>
  <c r="H286" i="16" s="1"/>
  <c r="J286" i="16"/>
  <c r="L285" i="16"/>
  <c r="J285" i="16"/>
  <c r="L284" i="16"/>
  <c r="J284" i="16"/>
  <c r="N283" i="16"/>
  <c r="L283" i="16"/>
  <c r="J283" i="16"/>
  <c r="H283" i="16" s="1"/>
  <c r="E283" i="16"/>
  <c r="L282" i="16"/>
  <c r="J282" i="16"/>
  <c r="L281" i="16"/>
  <c r="J281" i="16"/>
  <c r="H281" i="16" s="1"/>
  <c r="L280" i="16"/>
  <c r="J280" i="16"/>
  <c r="H280" i="16" s="1"/>
  <c r="L279" i="16"/>
  <c r="J279" i="16"/>
  <c r="N278" i="16"/>
  <c r="L278" i="16"/>
  <c r="J278" i="16"/>
  <c r="E278" i="16"/>
  <c r="L277" i="16"/>
  <c r="J277" i="16"/>
  <c r="L276" i="16"/>
  <c r="J276" i="16"/>
  <c r="H276" i="16"/>
  <c r="L275" i="16"/>
  <c r="J275" i="16"/>
  <c r="L274" i="16"/>
  <c r="H274" i="16" s="1"/>
  <c r="J274" i="16"/>
  <c r="N273" i="16"/>
  <c r="L273" i="16"/>
  <c r="H273" i="16" s="1"/>
  <c r="J273" i="16"/>
  <c r="E273" i="16"/>
  <c r="L272" i="16"/>
  <c r="H272" i="16" s="1"/>
  <c r="J272" i="16"/>
  <c r="L271" i="16"/>
  <c r="J271" i="16"/>
  <c r="L270" i="16"/>
  <c r="J270" i="16"/>
  <c r="H270" i="16" s="1"/>
  <c r="L269" i="16"/>
  <c r="J269" i="16"/>
  <c r="H269" i="16" s="1"/>
  <c r="N268" i="16"/>
  <c r="L268" i="16"/>
  <c r="J268" i="16"/>
  <c r="H268" i="16" s="1"/>
  <c r="E268" i="16"/>
  <c r="L267" i="16"/>
  <c r="J267" i="16"/>
  <c r="H267" i="16" s="1"/>
  <c r="L266" i="16"/>
  <c r="J266" i="16"/>
  <c r="H266" i="16"/>
  <c r="L265" i="16"/>
  <c r="J265" i="16"/>
  <c r="L264" i="16"/>
  <c r="J264" i="16"/>
  <c r="N263" i="16"/>
  <c r="L263" i="16"/>
  <c r="J263" i="16"/>
  <c r="E263" i="16"/>
  <c r="L262" i="16"/>
  <c r="J262" i="16"/>
  <c r="L261" i="16"/>
  <c r="J261" i="16"/>
  <c r="H261" i="16" s="1"/>
  <c r="L260" i="16"/>
  <c r="J260" i="16"/>
  <c r="H260" i="16"/>
  <c r="L259" i="16"/>
  <c r="J259" i="16"/>
  <c r="N258" i="16"/>
  <c r="L258" i="16"/>
  <c r="J258" i="16"/>
  <c r="E258" i="16"/>
  <c r="L257" i="16"/>
  <c r="J257" i="16"/>
  <c r="H257" i="16" s="1"/>
  <c r="L256" i="16"/>
  <c r="J256" i="16"/>
  <c r="L255" i="16"/>
  <c r="J255" i="16"/>
  <c r="H255" i="16"/>
  <c r="L254" i="16"/>
  <c r="J254" i="16"/>
  <c r="H254" i="16"/>
  <c r="N253" i="16"/>
  <c r="L253" i="16"/>
  <c r="J253" i="16"/>
  <c r="H253" i="16" s="1"/>
  <c r="E253" i="16"/>
  <c r="L252" i="16"/>
  <c r="J252" i="16"/>
  <c r="L251" i="16"/>
  <c r="J251" i="16"/>
  <c r="H251" i="16"/>
  <c r="L250" i="16"/>
  <c r="J250" i="16"/>
  <c r="H250" i="16" s="1"/>
  <c r="L249" i="16"/>
  <c r="J249" i="16"/>
  <c r="N248" i="16"/>
  <c r="L248" i="16"/>
  <c r="J248" i="16"/>
  <c r="E248" i="16"/>
  <c r="L247" i="16"/>
  <c r="J247" i="16"/>
  <c r="L246" i="16"/>
  <c r="J246" i="16"/>
  <c r="H246" i="16" s="1"/>
  <c r="L245" i="16"/>
  <c r="J245" i="16"/>
  <c r="H245" i="16"/>
  <c r="L244" i="16"/>
  <c r="J244" i="16"/>
  <c r="N243" i="16"/>
  <c r="L243" i="16"/>
  <c r="J243" i="16"/>
  <c r="H243" i="16" s="1"/>
  <c r="E243" i="16"/>
  <c r="L242" i="16"/>
  <c r="J242" i="16"/>
  <c r="H242" i="16" s="1"/>
  <c r="L241" i="16"/>
  <c r="H241" i="16" s="1"/>
  <c r="J241" i="16"/>
  <c r="L240" i="16"/>
  <c r="J240" i="16"/>
  <c r="L239" i="16"/>
  <c r="J239" i="16"/>
  <c r="N238" i="16"/>
  <c r="L238" i="16"/>
  <c r="H238" i="16" s="1"/>
  <c r="J238" i="16"/>
  <c r="E238" i="16"/>
  <c r="L237" i="16"/>
  <c r="J237" i="16"/>
  <c r="L236" i="16"/>
  <c r="J236" i="16"/>
  <c r="L235" i="16"/>
  <c r="J235" i="16"/>
  <c r="L234" i="16"/>
  <c r="J234" i="16"/>
  <c r="H234" i="16" s="1"/>
  <c r="N233" i="16"/>
  <c r="L233" i="16"/>
  <c r="J233" i="16"/>
  <c r="H233" i="16" s="1"/>
  <c r="E233" i="16"/>
  <c r="L232" i="16"/>
  <c r="J232" i="16"/>
  <c r="H232" i="16" s="1"/>
  <c r="L231" i="16"/>
  <c r="J231" i="16"/>
  <c r="H231" i="16" s="1"/>
  <c r="L230" i="16"/>
  <c r="J230" i="16"/>
  <c r="H230" i="16" s="1"/>
  <c r="L229" i="16"/>
  <c r="H229" i="16" s="1"/>
  <c r="J229" i="16"/>
  <c r="N228" i="16"/>
  <c r="L228" i="16"/>
  <c r="J228" i="16"/>
  <c r="E228" i="16"/>
  <c r="L227" i="16"/>
  <c r="J227" i="16"/>
  <c r="L226" i="16"/>
  <c r="J226" i="16"/>
  <c r="L225" i="16"/>
  <c r="J225" i="16"/>
  <c r="H225" i="16"/>
  <c r="L224" i="16"/>
  <c r="J224" i="16"/>
  <c r="N223" i="16"/>
  <c r="L223" i="16"/>
  <c r="J223" i="16"/>
  <c r="E223" i="16"/>
  <c r="L222" i="16"/>
  <c r="J222" i="16"/>
  <c r="H222" i="16" s="1"/>
  <c r="L221" i="16"/>
  <c r="H221" i="16" s="1"/>
  <c r="J221" i="16"/>
  <c r="L220" i="16"/>
  <c r="J220" i="16"/>
  <c r="H220" i="16" s="1"/>
  <c r="L219" i="16"/>
  <c r="J219" i="16"/>
  <c r="H219" i="16" s="1"/>
  <c r="N218" i="16"/>
  <c r="L218" i="16"/>
  <c r="J218" i="16"/>
  <c r="H218" i="16"/>
  <c r="E218" i="16"/>
  <c r="L217" i="16"/>
  <c r="J217" i="16"/>
  <c r="H217" i="16" s="1"/>
  <c r="L216" i="16"/>
  <c r="J216" i="16"/>
  <c r="L215" i="16"/>
  <c r="J215" i="16"/>
  <c r="L214" i="16"/>
  <c r="J214" i="16"/>
  <c r="N213" i="16"/>
  <c r="L213" i="16"/>
  <c r="J213" i="16"/>
  <c r="H213" i="16" s="1"/>
  <c r="E213" i="16"/>
  <c r="L212" i="16"/>
  <c r="J212" i="16"/>
  <c r="H212" i="16" s="1"/>
  <c r="L211" i="16"/>
  <c r="H211" i="16" s="1"/>
  <c r="J211" i="16"/>
  <c r="L210" i="16"/>
  <c r="J210" i="16"/>
  <c r="H210" i="16" s="1"/>
  <c r="L209" i="16"/>
  <c r="H209" i="16" s="1"/>
  <c r="J209" i="16"/>
  <c r="N208" i="16"/>
  <c r="L208" i="16"/>
  <c r="H208" i="16" s="1"/>
  <c r="J208" i="16"/>
  <c r="E208" i="16"/>
  <c r="L207" i="16"/>
  <c r="J207" i="16"/>
  <c r="L206" i="16"/>
  <c r="J206" i="16"/>
  <c r="L205" i="16"/>
  <c r="J205" i="16"/>
  <c r="L204" i="16"/>
  <c r="J204" i="16"/>
  <c r="N203" i="16"/>
  <c r="L203" i="16"/>
  <c r="J203" i="16"/>
  <c r="E203" i="16"/>
  <c r="L202" i="16"/>
  <c r="J202" i="16"/>
  <c r="L201" i="16"/>
  <c r="H201" i="16" s="1"/>
  <c r="J201" i="16"/>
  <c r="L200" i="16"/>
  <c r="J200" i="16"/>
  <c r="L199" i="16"/>
  <c r="J199" i="16"/>
  <c r="H199" i="16"/>
  <c r="N198" i="16"/>
  <c r="L198" i="16"/>
  <c r="J198" i="16"/>
  <c r="H198" i="16"/>
  <c r="E198" i="16"/>
  <c r="L197" i="16"/>
  <c r="J197" i="16"/>
  <c r="H197" i="16"/>
  <c r="L196" i="16"/>
  <c r="J196" i="16"/>
  <c r="H196" i="16" s="1"/>
  <c r="L195" i="16"/>
  <c r="J195" i="16"/>
  <c r="L194" i="16"/>
  <c r="J194" i="16"/>
  <c r="N193" i="16"/>
  <c r="L193" i="16"/>
  <c r="J193" i="16"/>
  <c r="E193" i="16"/>
  <c r="L192" i="16"/>
  <c r="J192" i="16"/>
  <c r="H192" i="16" s="1"/>
  <c r="L191" i="16"/>
  <c r="J191" i="16"/>
  <c r="H191" i="16"/>
  <c r="L190" i="16"/>
  <c r="J190" i="16"/>
  <c r="L189" i="16"/>
  <c r="H189" i="16" s="1"/>
  <c r="J189" i="16"/>
  <c r="N188" i="16"/>
  <c r="L188" i="16"/>
  <c r="H188" i="16" s="1"/>
  <c r="J188" i="16"/>
  <c r="E188" i="16"/>
  <c r="L187" i="16"/>
  <c r="H187" i="16" s="1"/>
  <c r="J187" i="16"/>
  <c r="L186" i="16"/>
  <c r="J186" i="16"/>
  <c r="L185" i="16"/>
  <c r="J185" i="16"/>
  <c r="L184" i="16"/>
  <c r="J184" i="16"/>
  <c r="N183" i="16"/>
  <c r="L183" i="16"/>
  <c r="J183" i="16"/>
  <c r="E183" i="16"/>
  <c r="L182" i="16"/>
  <c r="J182" i="16"/>
  <c r="L181" i="16"/>
  <c r="H181" i="16" s="1"/>
  <c r="J181" i="16"/>
  <c r="L180" i="16"/>
  <c r="J180" i="16"/>
  <c r="H180" i="16" s="1"/>
  <c r="L179" i="16"/>
  <c r="J179" i="16"/>
  <c r="H179" i="16" s="1"/>
  <c r="N178" i="16"/>
  <c r="L178" i="16"/>
  <c r="J178" i="16"/>
  <c r="H178" i="16" s="1"/>
  <c r="E178" i="16"/>
  <c r="L177" i="16"/>
  <c r="J177" i="16"/>
  <c r="H177" i="16" s="1"/>
  <c r="L176" i="16"/>
  <c r="J176" i="16"/>
  <c r="H176" i="16" s="1"/>
  <c r="L175" i="16"/>
  <c r="H175" i="16" s="1"/>
  <c r="J175" i="16"/>
  <c r="L174" i="16"/>
  <c r="J174" i="16"/>
  <c r="N173" i="16"/>
  <c r="L173" i="16"/>
  <c r="J173" i="16"/>
  <c r="E173" i="16"/>
  <c r="L172" i="16"/>
  <c r="J172" i="16"/>
  <c r="L171" i="16"/>
  <c r="J171" i="16"/>
  <c r="H171" i="16"/>
  <c r="L170" i="16"/>
  <c r="J170" i="16"/>
  <c r="L169" i="16"/>
  <c r="J169" i="16"/>
  <c r="N168" i="16"/>
  <c r="L168" i="16"/>
  <c r="H168" i="16" s="1"/>
  <c r="J168" i="16"/>
  <c r="E168" i="16"/>
  <c r="L167" i="16"/>
  <c r="H167" i="16" s="1"/>
  <c r="J167" i="16"/>
  <c r="L166" i="16"/>
  <c r="J166" i="16"/>
  <c r="H166" i="16" s="1"/>
  <c r="L165" i="16"/>
  <c r="J165" i="16"/>
  <c r="H165" i="16" s="1"/>
  <c r="L164" i="16"/>
  <c r="J164" i="16"/>
  <c r="N163" i="16"/>
  <c r="L163" i="16"/>
  <c r="J163" i="16"/>
  <c r="E163" i="16"/>
  <c r="L162" i="16"/>
  <c r="J162" i="16"/>
  <c r="L161" i="16"/>
  <c r="H161" i="16" s="1"/>
  <c r="J161" i="16"/>
  <c r="L160" i="16"/>
  <c r="J160" i="16"/>
  <c r="H160" i="16" s="1"/>
  <c r="L159" i="16"/>
  <c r="H159" i="16" s="1"/>
  <c r="J159" i="16"/>
  <c r="N158" i="16"/>
  <c r="L158" i="16"/>
  <c r="J158" i="16"/>
  <c r="E158" i="16"/>
  <c r="L155" i="16"/>
  <c r="J155" i="16"/>
  <c r="L154" i="16"/>
  <c r="J154" i="16"/>
  <c r="H154" i="16"/>
  <c r="L153" i="16"/>
  <c r="J153" i="16"/>
  <c r="L152" i="16"/>
  <c r="H152" i="16" s="1"/>
  <c r="J152" i="16"/>
  <c r="N151" i="16"/>
  <c r="L151" i="16"/>
  <c r="H151" i="16" s="1"/>
  <c r="J151" i="16"/>
  <c r="E151" i="16"/>
  <c r="L150" i="16"/>
  <c r="H150" i="16" s="1"/>
  <c r="J150" i="16"/>
  <c r="L149" i="16"/>
  <c r="J149" i="16"/>
  <c r="L148" i="16"/>
  <c r="J148" i="16"/>
  <c r="H148" i="16" s="1"/>
  <c r="L147" i="16"/>
  <c r="J147" i="16"/>
  <c r="N146" i="16"/>
  <c r="L146" i="16"/>
  <c r="J146" i="16"/>
  <c r="H146" i="16" s="1"/>
  <c r="E146" i="16"/>
  <c r="L145" i="16"/>
  <c r="J145" i="16"/>
  <c r="L144" i="16"/>
  <c r="H144" i="16" s="1"/>
  <c r="J144" i="16"/>
  <c r="L143" i="16"/>
  <c r="J143" i="16"/>
  <c r="H143" i="16" s="1"/>
  <c r="L142" i="16"/>
  <c r="H142" i="16" s="1"/>
  <c r="J142" i="16"/>
  <c r="N141" i="16"/>
  <c r="L141" i="16"/>
  <c r="J141" i="16"/>
  <c r="H141" i="16" s="1"/>
  <c r="E141" i="16"/>
  <c r="L140" i="16"/>
  <c r="H140" i="16" s="1"/>
  <c r="J140" i="16"/>
  <c r="L139" i="16"/>
  <c r="J139" i="16"/>
  <c r="H139" i="16" s="1"/>
  <c r="L138" i="16"/>
  <c r="H138" i="16" s="1"/>
  <c r="J138" i="16"/>
  <c r="L137" i="16"/>
  <c r="J137" i="16"/>
  <c r="N136" i="16"/>
  <c r="L136" i="16"/>
  <c r="J136" i="16"/>
  <c r="E136" i="16"/>
  <c r="L135" i="16"/>
  <c r="J135" i="16"/>
  <c r="L134" i="16"/>
  <c r="J134" i="16"/>
  <c r="L133" i="16"/>
  <c r="J133" i="16"/>
  <c r="L132" i="16"/>
  <c r="H132" i="16" s="1"/>
  <c r="J132" i="16"/>
  <c r="N131" i="16"/>
  <c r="L131" i="16"/>
  <c r="J131" i="16"/>
  <c r="E131" i="16"/>
  <c r="L130" i="16"/>
  <c r="H130" i="16" s="1"/>
  <c r="J130" i="16"/>
  <c r="L129" i="16"/>
  <c r="J129" i="16"/>
  <c r="L128" i="16"/>
  <c r="J128" i="16"/>
  <c r="H128" i="16"/>
  <c r="L127" i="16"/>
  <c r="J127" i="16"/>
  <c r="H127" i="16" s="1"/>
  <c r="N126" i="16"/>
  <c r="L126" i="16"/>
  <c r="J126" i="16"/>
  <c r="E126" i="16"/>
  <c r="L125" i="16"/>
  <c r="J125" i="16"/>
  <c r="H125" i="16" s="1"/>
  <c r="L124" i="16"/>
  <c r="J124" i="16"/>
  <c r="L123" i="16"/>
  <c r="J123" i="16"/>
  <c r="H123" i="16" s="1"/>
  <c r="L122" i="16"/>
  <c r="J122" i="16"/>
  <c r="H122" i="16"/>
  <c r="N121" i="16"/>
  <c r="L121" i="16"/>
  <c r="J121" i="16"/>
  <c r="H121" i="16" s="1"/>
  <c r="E121" i="16"/>
  <c r="L120" i="16"/>
  <c r="J120" i="16"/>
  <c r="H120" i="16"/>
  <c r="L119" i="16"/>
  <c r="J119" i="16"/>
  <c r="L118" i="16"/>
  <c r="H118" i="16" s="1"/>
  <c r="J118" i="16"/>
  <c r="L117" i="16"/>
  <c r="J117" i="16"/>
  <c r="N116" i="16"/>
  <c r="L116" i="16"/>
  <c r="J116" i="16"/>
  <c r="E116" i="16"/>
  <c r="L115" i="16"/>
  <c r="J115" i="16"/>
  <c r="L114" i="16"/>
  <c r="J114" i="16"/>
  <c r="H114" i="16" s="1"/>
  <c r="L113" i="16"/>
  <c r="J113" i="16"/>
  <c r="H113" i="16" s="1"/>
  <c r="L112" i="16"/>
  <c r="J112" i="16"/>
  <c r="N111" i="16"/>
  <c r="L111" i="16"/>
  <c r="H111" i="16" s="1"/>
  <c r="J111" i="16"/>
  <c r="E111" i="16"/>
  <c r="L110" i="16"/>
  <c r="J110" i="16"/>
  <c r="L109" i="16"/>
  <c r="J109" i="16"/>
  <c r="H109" i="16" s="1"/>
  <c r="L108" i="16"/>
  <c r="J108" i="16"/>
  <c r="H108" i="16" s="1"/>
  <c r="L107" i="16"/>
  <c r="J107" i="16"/>
  <c r="H107" i="16" s="1"/>
  <c r="N106" i="16"/>
  <c r="L106" i="16"/>
  <c r="J106" i="16"/>
  <c r="H106" i="16" s="1"/>
  <c r="E106" i="16"/>
  <c r="L105" i="16"/>
  <c r="J105" i="16"/>
  <c r="L104" i="16"/>
  <c r="J104" i="16"/>
  <c r="L103" i="16"/>
  <c r="J103" i="16"/>
  <c r="L102" i="16"/>
  <c r="J102" i="16"/>
  <c r="H102" i="16"/>
  <c r="N101" i="16"/>
  <c r="L101" i="16"/>
  <c r="J101" i="16"/>
  <c r="H101" i="16" s="1"/>
  <c r="E101" i="16"/>
  <c r="L100" i="16"/>
  <c r="J100" i="16"/>
  <c r="H100" i="16"/>
  <c r="L99" i="16"/>
  <c r="J99" i="16"/>
  <c r="L98" i="16"/>
  <c r="H98" i="16" s="1"/>
  <c r="J98" i="16"/>
  <c r="L97" i="16"/>
  <c r="J97" i="16"/>
  <c r="H97" i="16" s="1"/>
  <c r="N96" i="16"/>
  <c r="L96" i="16"/>
  <c r="J96" i="16"/>
  <c r="E96" i="16"/>
  <c r="L95" i="16"/>
  <c r="J95" i="16"/>
  <c r="L94" i="16"/>
  <c r="J94" i="16"/>
  <c r="H94" i="16" s="1"/>
  <c r="L93" i="16"/>
  <c r="J93" i="16"/>
  <c r="L92" i="16"/>
  <c r="J92" i="16"/>
  <c r="N91" i="16"/>
  <c r="L91" i="16"/>
  <c r="J91" i="16"/>
  <c r="E91" i="16"/>
  <c r="L90" i="16"/>
  <c r="H90" i="16" s="1"/>
  <c r="J90" i="16"/>
  <c r="L89" i="16"/>
  <c r="J89" i="16"/>
  <c r="H89" i="16" s="1"/>
  <c r="L88" i="16"/>
  <c r="H88" i="16" s="1"/>
  <c r="J88" i="16"/>
  <c r="L87" i="16"/>
  <c r="J87" i="16"/>
  <c r="H87" i="16" s="1"/>
  <c r="N86" i="16"/>
  <c r="L86" i="16"/>
  <c r="J86" i="16"/>
  <c r="H86" i="16" s="1"/>
  <c r="E86" i="16"/>
  <c r="L85" i="16"/>
  <c r="J85" i="16"/>
  <c r="H85" i="16" s="1"/>
  <c r="L84" i="16"/>
  <c r="J84" i="16"/>
  <c r="L83" i="16"/>
  <c r="J83" i="16"/>
  <c r="L82" i="16"/>
  <c r="J82" i="16"/>
  <c r="N81" i="16"/>
  <c r="L81" i="16"/>
  <c r="J81" i="16"/>
  <c r="H81" i="16" s="1"/>
  <c r="E81" i="16"/>
  <c r="L80" i="16"/>
  <c r="J80" i="16"/>
  <c r="L79" i="16"/>
  <c r="J79" i="16"/>
  <c r="L78" i="16"/>
  <c r="H78" i="16" s="1"/>
  <c r="J78" i="16"/>
  <c r="L77" i="16"/>
  <c r="J77" i="16"/>
  <c r="H77" i="16" s="1"/>
  <c r="N76" i="16"/>
  <c r="L76" i="16"/>
  <c r="J76" i="16"/>
  <c r="H76" i="16" s="1"/>
  <c r="E76" i="16"/>
  <c r="L75" i="16"/>
  <c r="J75" i="16"/>
  <c r="L74" i="16"/>
  <c r="J74" i="16"/>
  <c r="H74" i="16"/>
  <c r="L73" i="16"/>
  <c r="J73" i="16"/>
  <c r="H73" i="16" s="1"/>
  <c r="L72" i="16"/>
  <c r="J72" i="16"/>
  <c r="N71" i="16"/>
  <c r="L71" i="16"/>
  <c r="J71" i="16"/>
  <c r="E71" i="16"/>
  <c r="L70" i="16"/>
  <c r="J70" i="16"/>
  <c r="L69" i="16"/>
  <c r="J69" i="16"/>
  <c r="H69" i="16" s="1"/>
  <c r="L68" i="16"/>
  <c r="H68" i="16" s="1"/>
  <c r="J68" i="16"/>
  <c r="L67" i="16"/>
  <c r="J67" i="16"/>
  <c r="H67" i="16" s="1"/>
  <c r="N66" i="16"/>
  <c r="L66" i="16"/>
  <c r="J66" i="16"/>
  <c r="E66" i="16"/>
  <c r="L65" i="16"/>
  <c r="J65" i="16"/>
  <c r="L64" i="16"/>
  <c r="J64" i="16"/>
  <c r="L63" i="16"/>
  <c r="J63" i="16"/>
  <c r="H63" i="16" s="1"/>
  <c r="L62" i="16"/>
  <c r="J62" i="16"/>
  <c r="N61" i="16"/>
  <c r="L61" i="16"/>
  <c r="J61" i="16"/>
  <c r="E61" i="16"/>
  <c r="L60" i="16"/>
  <c r="J60" i="16"/>
  <c r="L59" i="16"/>
  <c r="J59" i="16"/>
  <c r="H59" i="16" s="1"/>
  <c r="L58" i="16"/>
  <c r="J58" i="16"/>
  <c r="H58" i="16"/>
  <c r="L57" i="16"/>
  <c r="J57" i="16"/>
  <c r="N56" i="16"/>
  <c r="L56" i="16"/>
  <c r="J56" i="16"/>
  <c r="H56" i="16" s="1"/>
  <c r="E56" i="16"/>
  <c r="L55" i="16"/>
  <c r="J55" i="16"/>
  <c r="H55" i="16" s="1"/>
  <c r="L54" i="16"/>
  <c r="H54" i="16" s="1"/>
  <c r="J54" i="16"/>
  <c r="L53" i="16"/>
  <c r="J53" i="16"/>
  <c r="L52" i="16"/>
  <c r="J52" i="16"/>
  <c r="N51" i="16"/>
  <c r="L51" i="16"/>
  <c r="H51" i="16" s="1"/>
  <c r="J51" i="16"/>
  <c r="E51" i="16"/>
  <c r="L50" i="16"/>
  <c r="J50" i="16"/>
  <c r="H50" i="16" s="1"/>
  <c r="L49" i="16"/>
  <c r="J49" i="16"/>
  <c r="H49" i="16" s="1"/>
  <c r="L48" i="16"/>
  <c r="J48" i="16"/>
  <c r="H48" i="16" s="1"/>
  <c r="L47" i="16"/>
  <c r="J47" i="16"/>
  <c r="N46" i="16"/>
  <c r="L46" i="16"/>
  <c r="J46" i="16"/>
  <c r="E46" i="16"/>
  <c r="L45" i="16"/>
  <c r="J45" i="16"/>
  <c r="L44" i="16"/>
  <c r="J44" i="16"/>
  <c r="H44" i="16" s="1"/>
  <c r="L43" i="16"/>
  <c r="J43" i="16"/>
  <c r="H43" i="16" s="1"/>
  <c r="L42" i="16"/>
  <c r="J42" i="16"/>
  <c r="H42" i="16" s="1"/>
  <c r="N41" i="16"/>
  <c r="L41" i="16"/>
  <c r="J41" i="16"/>
  <c r="H41" i="16"/>
  <c r="E41" i="16"/>
  <c r="L40" i="16"/>
  <c r="J40" i="16"/>
  <c r="H40" i="16" s="1"/>
  <c r="L39" i="16"/>
  <c r="J39" i="16"/>
  <c r="L38" i="16"/>
  <c r="J38" i="16"/>
  <c r="L37" i="16"/>
  <c r="J37" i="16"/>
  <c r="N36" i="16"/>
  <c r="L36" i="16"/>
  <c r="J36" i="16"/>
  <c r="H36" i="16" s="1"/>
  <c r="E36" i="16"/>
  <c r="L35" i="16"/>
  <c r="J35" i="16"/>
  <c r="H35" i="16" s="1"/>
  <c r="L34" i="16"/>
  <c r="J34" i="16"/>
  <c r="H34" i="16"/>
  <c r="L33" i="16"/>
  <c r="J33" i="16"/>
  <c r="H33" i="16" s="1"/>
  <c r="L32" i="16"/>
  <c r="H32" i="16" s="1"/>
  <c r="J32" i="16"/>
  <c r="N31" i="16"/>
  <c r="L31" i="16"/>
  <c r="H31" i="16" s="1"/>
  <c r="J31" i="16"/>
  <c r="E31" i="16"/>
  <c r="L30" i="16"/>
  <c r="J30" i="16"/>
  <c r="L29" i="16"/>
  <c r="J29" i="16"/>
  <c r="L28" i="16"/>
  <c r="J28" i="16"/>
  <c r="L27" i="16"/>
  <c r="J27" i="16"/>
  <c r="H27" i="16" s="1"/>
  <c r="N26" i="16"/>
  <c r="L26" i="16"/>
  <c r="J26" i="16"/>
  <c r="E26" i="16"/>
  <c r="L25" i="16"/>
  <c r="J25" i="16"/>
  <c r="H25" i="16" s="1"/>
  <c r="L24" i="16"/>
  <c r="J24" i="16"/>
  <c r="L23" i="16"/>
  <c r="J23" i="16"/>
  <c r="H23" i="16" s="1"/>
  <c r="L22" i="16"/>
  <c r="H22" i="16" s="1"/>
  <c r="J22" i="16"/>
  <c r="N21" i="16"/>
  <c r="L21" i="16"/>
  <c r="H21" i="16" s="1"/>
  <c r="J21" i="16"/>
  <c r="E21" i="16"/>
  <c r="L20" i="16"/>
  <c r="J20" i="16"/>
  <c r="L19" i="16"/>
  <c r="J19" i="16"/>
  <c r="L18" i="16"/>
  <c r="J18" i="16"/>
  <c r="H18" i="16" s="1"/>
  <c r="L17" i="16"/>
  <c r="J17" i="16"/>
  <c r="H17" i="16"/>
  <c r="N16" i="16"/>
  <c r="L16" i="16"/>
  <c r="J16" i="16"/>
  <c r="H16" i="16" s="1"/>
  <c r="E16" i="16"/>
  <c r="L15" i="16"/>
  <c r="J15" i="16"/>
  <c r="H15" i="16"/>
  <c r="L14" i="16"/>
  <c r="H14" i="16" s="1"/>
  <c r="J14" i="16"/>
  <c r="L13" i="16"/>
  <c r="J13" i="16"/>
  <c r="L12" i="16"/>
  <c r="J12" i="16"/>
  <c r="N11" i="16"/>
  <c r="L11" i="16"/>
  <c r="J11" i="16"/>
  <c r="E11" i="16"/>
  <c r="L10" i="16"/>
  <c r="H10" i="16" s="1"/>
  <c r="J10" i="16"/>
  <c r="L9" i="16"/>
  <c r="J9" i="16"/>
  <c r="H9" i="16" s="1"/>
  <c r="L8" i="16"/>
  <c r="J8" i="16"/>
  <c r="H8" i="16"/>
  <c r="L7" i="16"/>
  <c r="J7" i="16"/>
  <c r="H7" i="16" s="1"/>
  <c r="N6" i="16"/>
  <c r="L6" i="16"/>
  <c r="J6" i="16"/>
  <c r="E6" i="16"/>
  <c r="L561" i="15"/>
  <c r="J561" i="15"/>
  <c r="L560" i="15"/>
  <c r="J560" i="15"/>
  <c r="H560" i="15" s="1"/>
  <c r="L559" i="15"/>
  <c r="H559" i="15" s="1"/>
  <c r="J559" i="15"/>
  <c r="L558" i="15"/>
  <c r="J558" i="15"/>
  <c r="N557" i="15"/>
  <c r="L557" i="15"/>
  <c r="J557" i="15"/>
  <c r="E557" i="15"/>
  <c r="L556" i="15"/>
  <c r="J556" i="15"/>
  <c r="L555" i="15"/>
  <c r="J555" i="15"/>
  <c r="H555" i="15"/>
  <c r="L554" i="15"/>
  <c r="J554" i="15"/>
  <c r="L553" i="15"/>
  <c r="J553" i="15"/>
  <c r="N552" i="15"/>
  <c r="L552" i="15"/>
  <c r="J552" i="15"/>
  <c r="E552" i="15"/>
  <c r="L551" i="15"/>
  <c r="J551" i="15"/>
  <c r="L550" i="15"/>
  <c r="J550" i="15"/>
  <c r="L549" i="15"/>
  <c r="J549" i="15"/>
  <c r="H549" i="15"/>
  <c r="L548" i="15"/>
  <c r="J548" i="15"/>
  <c r="N547" i="15"/>
  <c r="L547" i="15"/>
  <c r="J547" i="15"/>
  <c r="E547" i="15"/>
  <c r="L546" i="15"/>
  <c r="J546" i="15"/>
  <c r="H546" i="15" s="1"/>
  <c r="L545" i="15"/>
  <c r="H545" i="15" s="1"/>
  <c r="J545" i="15"/>
  <c r="L544" i="15"/>
  <c r="J544" i="15"/>
  <c r="H544" i="15" s="1"/>
  <c r="L543" i="15"/>
  <c r="J543" i="15"/>
  <c r="H543" i="15" s="1"/>
  <c r="N542" i="15"/>
  <c r="L542" i="15"/>
  <c r="H542" i="15" s="1"/>
  <c r="J542" i="15"/>
  <c r="E542" i="15"/>
  <c r="L541" i="15"/>
  <c r="J541" i="15"/>
  <c r="H541" i="15" s="1"/>
  <c r="L540" i="15"/>
  <c r="J540" i="15"/>
  <c r="L539" i="15"/>
  <c r="J539" i="15"/>
  <c r="H539" i="15" s="1"/>
  <c r="L538" i="15"/>
  <c r="H538" i="15" s="1"/>
  <c r="J538" i="15"/>
  <c r="N537" i="15"/>
  <c r="L537" i="15"/>
  <c r="J537" i="15"/>
  <c r="E537" i="15"/>
  <c r="L536" i="15"/>
  <c r="H536" i="15" s="1"/>
  <c r="J536" i="15"/>
  <c r="L535" i="15"/>
  <c r="J535" i="15"/>
  <c r="H535" i="15"/>
  <c r="L534" i="15"/>
  <c r="J534" i="15"/>
  <c r="L533" i="15"/>
  <c r="H533" i="15" s="1"/>
  <c r="J533" i="15"/>
  <c r="N532" i="15"/>
  <c r="L532" i="15"/>
  <c r="J532" i="15"/>
  <c r="H532" i="15" s="1"/>
  <c r="E532" i="15"/>
  <c r="L531" i="15"/>
  <c r="J531" i="15"/>
  <c r="H531" i="15"/>
  <c r="L530" i="15"/>
  <c r="J530" i="15"/>
  <c r="H530" i="15" s="1"/>
  <c r="L529" i="15"/>
  <c r="J529" i="15"/>
  <c r="L528" i="15"/>
  <c r="J528" i="15"/>
  <c r="N527" i="15"/>
  <c r="L527" i="15"/>
  <c r="J527" i="15"/>
  <c r="H527" i="15" s="1"/>
  <c r="E527" i="15"/>
  <c r="L526" i="15"/>
  <c r="J526" i="15"/>
  <c r="H526" i="15" s="1"/>
  <c r="L525" i="15"/>
  <c r="J525" i="15"/>
  <c r="L524" i="15"/>
  <c r="H524" i="15" s="1"/>
  <c r="J524" i="15"/>
  <c r="L523" i="15"/>
  <c r="J523" i="15"/>
  <c r="H523" i="15"/>
  <c r="N522" i="15"/>
  <c r="L522" i="15"/>
  <c r="J522" i="15"/>
  <c r="H522" i="15" s="1"/>
  <c r="E522" i="15"/>
  <c r="L521" i="15"/>
  <c r="J521" i="15"/>
  <c r="H521" i="15"/>
  <c r="L520" i="15"/>
  <c r="J520" i="15"/>
  <c r="L519" i="15"/>
  <c r="H519" i="15" s="1"/>
  <c r="J519" i="15"/>
  <c r="L518" i="15"/>
  <c r="J518" i="15"/>
  <c r="H518" i="15"/>
  <c r="N517" i="15"/>
  <c r="L517" i="15"/>
  <c r="J517" i="15"/>
  <c r="H517" i="15" s="1"/>
  <c r="E517" i="15"/>
  <c r="L516" i="15"/>
  <c r="H516" i="15" s="1"/>
  <c r="J516" i="15"/>
  <c r="L515" i="15"/>
  <c r="H515" i="15" s="1"/>
  <c r="J515" i="15"/>
  <c r="L514" i="15"/>
  <c r="J514" i="15"/>
  <c r="L513" i="15"/>
  <c r="J513" i="15"/>
  <c r="N512" i="15"/>
  <c r="L512" i="15"/>
  <c r="J512" i="15"/>
  <c r="H512" i="15"/>
  <c r="E512" i="15"/>
  <c r="L511" i="15"/>
  <c r="J511" i="15"/>
  <c r="H511" i="15" s="1"/>
  <c r="L510" i="15"/>
  <c r="J510" i="15"/>
  <c r="H510" i="15" s="1"/>
  <c r="L509" i="15"/>
  <c r="H509" i="15" s="1"/>
  <c r="J509" i="15"/>
  <c r="L508" i="15"/>
  <c r="J508" i="15"/>
  <c r="H508" i="15" s="1"/>
  <c r="N507" i="15"/>
  <c r="L507" i="15"/>
  <c r="J507" i="15"/>
  <c r="E507" i="15"/>
  <c r="L506" i="15"/>
  <c r="J506" i="15"/>
  <c r="L505" i="15"/>
  <c r="J505" i="15"/>
  <c r="H505" i="15" s="1"/>
  <c r="L504" i="15"/>
  <c r="J504" i="15"/>
  <c r="H504" i="15" s="1"/>
  <c r="L503" i="15"/>
  <c r="H503" i="15" s="1"/>
  <c r="J503" i="15"/>
  <c r="N502" i="15"/>
  <c r="L502" i="15"/>
  <c r="H502" i="15" s="1"/>
  <c r="J502" i="15"/>
  <c r="E502" i="15"/>
  <c r="L501" i="15"/>
  <c r="H501" i="15" s="1"/>
  <c r="J501" i="15"/>
  <c r="L500" i="15"/>
  <c r="J500" i="15"/>
  <c r="L499" i="15"/>
  <c r="J499" i="15"/>
  <c r="H499" i="15" s="1"/>
  <c r="L498" i="15"/>
  <c r="J498" i="15"/>
  <c r="H498" i="15" s="1"/>
  <c r="N497" i="15"/>
  <c r="L497" i="15"/>
  <c r="J497" i="15"/>
  <c r="H497" i="15"/>
  <c r="E497" i="15"/>
  <c r="L496" i="15"/>
  <c r="J496" i="15"/>
  <c r="L495" i="15"/>
  <c r="H495" i="15" s="1"/>
  <c r="J495" i="15"/>
  <c r="L494" i="15"/>
  <c r="J494" i="15"/>
  <c r="L493" i="15"/>
  <c r="J493" i="15"/>
  <c r="N492" i="15"/>
  <c r="L492" i="15"/>
  <c r="J492" i="15"/>
  <c r="E492" i="15"/>
  <c r="L491" i="15"/>
  <c r="H491" i="15" s="1"/>
  <c r="J491" i="15"/>
  <c r="L490" i="15"/>
  <c r="J490" i="15"/>
  <c r="H490" i="15" s="1"/>
  <c r="L489" i="15"/>
  <c r="J489" i="15"/>
  <c r="H489" i="15"/>
  <c r="L488" i="15"/>
  <c r="J488" i="15"/>
  <c r="H488" i="15" s="1"/>
  <c r="N487" i="15"/>
  <c r="L487" i="15"/>
  <c r="J487" i="15"/>
  <c r="E487" i="15"/>
  <c r="L486" i="15"/>
  <c r="J486" i="15"/>
  <c r="H486" i="15" s="1"/>
  <c r="L485" i="15"/>
  <c r="J485" i="15"/>
  <c r="H485" i="15" s="1"/>
  <c r="L484" i="15"/>
  <c r="J484" i="15"/>
  <c r="H484" i="15"/>
  <c r="L483" i="15"/>
  <c r="J483" i="15"/>
  <c r="N482" i="15"/>
  <c r="L482" i="15"/>
  <c r="H482" i="15" s="1"/>
  <c r="J482" i="15"/>
  <c r="E482" i="15"/>
  <c r="L481" i="15"/>
  <c r="J481" i="15"/>
  <c r="L480" i="15"/>
  <c r="J480" i="15"/>
  <c r="H480" i="15" s="1"/>
  <c r="L479" i="15"/>
  <c r="J479" i="15"/>
  <c r="L478" i="15"/>
  <c r="J478" i="15"/>
  <c r="H478" i="15" s="1"/>
  <c r="N477" i="15"/>
  <c r="L477" i="15"/>
  <c r="J477" i="15"/>
  <c r="E477" i="15"/>
  <c r="L476" i="15"/>
  <c r="J476" i="15"/>
  <c r="H476" i="15" s="1"/>
  <c r="L475" i="15"/>
  <c r="J475" i="15"/>
  <c r="H475" i="15" s="1"/>
  <c r="L474" i="15"/>
  <c r="J474" i="15"/>
  <c r="L473" i="15"/>
  <c r="J473" i="15"/>
  <c r="N472" i="15"/>
  <c r="L472" i="15"/>
  <c r="J472" i="15"/>
  <c r="H472" i="15" s="1"/>
  <c r="E472" i="15"/>
  <c r="L471" i="15"/>
  <c r="J471" i="15"/>
  <c r="L470" i="15"/>
  <c r="J470" i="15"/>
  <c r="H470" i="15"/>
  <c r="L469" i="15"/>
  <c r="J469" i="15"/>
  <c r="H469" i="15" s="1"/>
  <c r="L468" i="15"/>
  <c r="J468" i="15"/>
  <c r="N467" i="15"/>
  <c r="L467" i="15"/>
  <c r="J467" i="15"/>
  <c r="H467" i="15" s="1"/>
  <c r="E467" i="15"/>
  <c r="L466" i="15"/>
  <c r="J466" i="15"/>
  <c r="L465" i="15"/>
  <c r="H465" i="15" s="1"/>
  <c r="J465" i="15"/>
  <c r="L464" i="15"/>
  <c r="J464" i="15"/>
  <c r="L463" i="15"/>
  <c r="H463" i="15" s="1"/>
  <c r="J463" i="15"/>
  <c r="N462" i="15"/>
  <c r="L462" i="15"/>
  <c r="J462" i="15"/>
  <c r="H462" i="15"/>
  <c r="E462" i="15"/>
  <c r="L461" i="15"/>
  <c r="H461" i="15" s="1"/>
  <c r="J461" i="15"/>
  <c r="L460" i="15"/>
  <c r="J460" i="15"/>
  <c r="H460" i="15" s="1"/>
  <c r="L459" i="15"/>
  <c r="H459" i="15" s="1"/>
  <c r="J459" i="15"/>
  <c r="L458" i="15"/>
  <c r="J458" i="15"/>
  <c r="N457" i="15"/>
  <c r="L457" i="15"/>
  <c r="J457" i="15"/>
  <c r="H457" i="15" s="1"/>
  <c r="E457" i="15"/>
  <c r="L456" i="15"/>
  <c r="J456" i="15"/>
  <c r="L455" i="15"/>
  <c r="H455" i="15" s="1"/>
  <c r="J455" i="15"/>
  <c r="L454" i="15"/>
  <c r="J454" i="15"/>
  <c r="H454" i="15" s="1"/>
  <c r="L453" i="15"/>
  <c r="H453" i="15" s="1"/>
  <c r="J453" i="15"/>
  <c r="N452" i="15"/>
  <c r="L452" i="15"/>
  <c r="J452" i="15"/>
  <c r="E452" i="15"/>
  <c r="L451" i="15"/>
  <c r="H451" i="15" s="1"/>
  <c r="J451" i="15"/>
  <c r="L450" i="15"/>
  <c r="J450" i="15"/>
  <c r="L449" i="15"/>
  <c r="H449" i="15" s="1"/>
  <c r="J449" i="15"/>
  <c r="L448" i="15"/>
  <c r="J448" i="15"/>
  <c r="H448" i="15" s="1"/>
  <c r="N447" i="15"/>
  <c r="L447" i="15"/>
  <c r="J447" i="15"/>
  <c r="H447" i="15" s="1"/>
  <c r="E447" i="15"/>
  <c r="L446" i="15"/>
  <c r="J446" i="15"/>
  <c r="H446" i="15" s="1"/>
  <c r="L445" i="15"/>
  <c r="H445" i="15" s="1"/>
  <c r="J445" i="15"/>
  <c r="L444" i="15"/>
  <c r="J444" i="15"/>
  <c r="L443" i="15"/>
  <c r="J443" i="15"/>
  <c r="H443" i="15"/>
  <c r="N442" i="15"/>
  <c r="L442" i="15"/>
  <c r="J442" i="15"/>
  <c r="H442" i="15"/>
  <c r="E442" i="15"/>
  <c r="L441" i="15"/>
  <c r="J441" i="15"/>
  <c r="H441" i="15"/>
  <c r="L440" i="15"/>
  <c r="J440" i="15"/>
  <c r="H440" i="15" s="1"/>
  <c r="L439" i="15"/>
  <c r="J439" i="15"/>
  <c r="L438" i="15"/>
  <c r="J438" i="15"/>
  <c r="H438" i="15" s="1"/>
  <c r="N437" i="15"/>
  <c r="L437" i="15"/>
  <c r="J437" i="15"/>
  <c r="E437" i="15"/>
  <c r="L436" i="15"/>
  <c r="J436" i="15"/>
  <c r="H436" i="15" s="1"/>
  <c r="L435" i="15"/>
  <c r="J435" i="15"/>
  <c r="H435" i="15" s="1"/>
  <c r="L434" i="15"/>
  <c r="J434" i="15"/>
  <c r="L433" i="15"/>
  <c r="H433" i="15" s="1"/>
  <c r="J433" i="15"/>
  <c r="N432" i="15"/>
  <c r="L432" i="15"/>
  <c r="J432" i="15"/>
  <c r="E432" i="15"/>
  <c r="L431" i="15"/>
  <c r="H431" i="15" s="1"/>
  <c r="J431" i="15"/>
  <c r="L430" i="15"/>
  <c r="J430" i="15"/>
  <c r="L429" i="15"/>
  <c r="H429" i="15" s="1"/>
  <c r="J429" i="15"/>
  <c r="L428" i="15"/>
  <c r="J428" i="15"/>
  <c r="H428" i="15" s="1"/>
  <c r="N427" i="15"/>
  <c r="L427" i="15"/>
  <c r="H427" i="15" s="1"/>
  <c r="J427" i="15"/>
  <c r="E427" i="15"/>
  <c r="L426" i="15"/>
  <c r="J426" i="15"/>
  <c r="L425" i="15"/>
  <c r="H425" i="15" s="1"/>
  <c r="J425" i="15"/>
  <c r="L424" i="15"/>
  <c r="J424" i="15"/>
  <c r="L423" i="15"/>
  <c r="H423" i="15" s="1"/>
  <c r="J423" i="15"/>
  <c r="N422" i="15"/>
  <c r="L422" i="15"/>
  <c r="J422" i="15"/>
  <c r="H422" i="15"/>
  <c r="E422" i="15"/>
  <c r="L421" i="15"/>
  <c r="H421" i="15" s="1"/>
  <c r="J421" i="15"/>
  <c r="L420" i="15"/>
  <c r="J420" i="15"/>
  <c r="H420" i="15" s="1"/>
  <c r="L419" i="15"/>
  <c r="H419" i="15" s="1"/>
  <c r="J419" i="15"/>
  <c r="L418" i="15"/>
  <c r="J418" i="15"/>
  <c r="N417" i="15"/>
  <c r="L417" i="15"/>
  <c r="J417" i="15"/>
  <c r="H417" i="15" s="1"/>
  <c r="E417" i="15"/>
  <c r="L416" i="15"/>
  <c r="J416" i="15"/>
  <c r="L415" i="15"/>
  <c r="H415" i="15" s="1"/>
  <c r="J415" i="15"/>
  <c r="L414" i="15"/>
  <c r="J414" i="15"/>
  <c r="H414" i="15" s="1"/>
  <c r="L413" i="15"/>
  <c r="H413" i="15" s="1"/>
  <c r="J413" i="15"/>
  <c r="N412" i="15"/>
  <c r="L412" i="15"/>
  <c r="J412" i="15"/>
  <c r="E412" i="15"/>
  <c r="L409" i="15"/>
  <c r="J409" i="15"/>
  <c r="H409" i="15"/>
  <c r="L408" i="15"/>
  <c r="J408" i="15"/>
  <c r="L407" i="15"/>
  <c r="J407" i="15"/>
  <c r="H407" i="15" s="1"/>
  <c r="L406" i="15"/>
  <c r="J406" i="15"/>
  <c r="H406" i="15" s="1"/>
  <c r="N405" i="15"/>
  <c r="L405" i="15"/>
  <c r="J405" i="15"/>
  <c r="H405" i="15" s="1"/>
  <c r="E405" i="15"/>
  <c r="L404" i="15"/>
  <c r="J404" i="15"/>
  <c r="H404" i="15" s="1"/>
  <c r="L403" i="15"/>
  <c r="H403" i="15" s="1"/>
  <c r="J403" i="15"/>
  <c r="L402" i="15"/>
  <c r="J402" i="15"/>
  <c r="L401" i="15"/>
  <c r="J401" i="15"/>
  <c r="H401" i="15" s="1"/>
  <c r="N400" i="15"/>
  <c r="L400" i="15"/>
  <c r="J400" i="15"/>
  <c r="E400" i="15"/>
  <c r="L399" i="15"/>
  <c r="J399" i="15"/>
  <c r="H399" i="15" s="1"/>
  <c r="L398" i="15"/>
  <c r="J398" i="15"/>
  <c r="H398" i="15" s="1"/>
  <c r="L397" i="15"/>
  <c r="H397" i="15" s="1"/>
  <c r="J397" i="15"/>
  <c r="L396" i="15"/>
  <c r="J396" i="15"/>
  <c r="N395" i="15"/>
  <c r="L395" i="15"/>
  <c r="H395" i="15" s="1"/>
  <c r="J395" i="15"/>
  <c r="E395" i="15"/>
  <c r="L394" i="15"/>
  <c r="J394" i="15"/>
  <c r="L393" i="15"/>
  <c r="J393" i="15"/>
  <c r="H393" i="15" s="1"/>
  <c r="L392" i="15"/>
  <c r="J392" i="15"/>
  <c r="H392" i="15" s="1"/>
  <c r="L391" i="15"/>
  <c r="H391" i="15" s="1"/>
  <c r="J391" i="15"/>
  <c r="N390" i="15"/>
  <c r="L390" i="15"/>
  <c r="J390" i="15"/>
  <c r="H390" i="15"/>
  <c r="E390" i="15"/>
  <c r="L389" i="15"/>
  <c r="H389" i="15" s="1"/>
  <c r="J389" i="15"/>
  <c r="L388" i="15"/>
  <c r="J388" i="15"/>
  <c r="L387" i="15"/>
  <c r="J387" i="15"/>
  <c r="H387" i="15" s="1"/>
  <c r="L386" i="15"/>
  <c r="J386" i="15"/>
  <c r="H386" i="15" s="1"/>
  <c r="N385" i="15"/>
  <c r="L385" i="15"/>
  <c r="J385" i="15"/>
  <c r="H385" i="15" s="1"/>
  <c r="E385" i="15"/>
  <c r="L384" i="15"/>
  <c r="J384" i="15"/>
  <c r="H384" i="15"/>
  <c r="L383" i="15"/>
  <c r="J383" i="15"/>
  <c r="H383" i="15" s="1"/>
  <c r="L382" i="15"/>
  <c r="J382" i="15"/>
  <c r="L381" i="15"/>
  <c r="J381" i="15"/>
  <c r="N380" i="15"/>
  <c r="L380" i="15"/>
  <c r="J380" i="15"/>
  <c r="H380" i="15" s="1"/>
  <c r="E380" i="15"/>
  <c r="L379" i="15"/>
  <c r="J379" i="15"/>
  <c r="H379" i="15" s="1"/>
  <c r="L378" i="15"/>
  <c r="J378" i="15"/>
  <c r="H378" i="15"/>
  <c r="L377" i="15"/>
  <c r="J377" i="15"/>
  <c r="H377" i="15" s="1"/>
  <c r="L376" i="15"/>
  <c r="J376" i="15"/>
  <c r="N375" i="15"/>
  <c r="L375" i="15"/>
  <c r="J375" i="15"/>
  <c r="E375" i="15"/>
  <c r="L374" i="15"/>
  <c r="H374" i="15" s="1"/>
  <c r="J374" i="15"/>
  <c r="L373" i="15"/>
  <c r="J373" i="15"/>
  <c r="H373" i="15" s="1"/>
  <c r="L372" i="15"/>
  <c r="J372" i="15"/>
  <c r="H372" i="15"/>
  <c r="L371" i="15"/>
  <c r="J371" i="15"/>
  <c r="H371" i="15" s="1"/>
  <c r="N370" i="15"/>
  <c r="L370" i="15"/>
  <c r="J370" i="15"/>
  <c r="H370" i="15" s="1"/>
  <c r="E370" i="15"/>
  <c r="L369" i="15"/>
  <c r="J369" i="15"/>
  <c r="H369" i="15" s="1"/>
  <c r="L368" i="15"/>
  <c r="J368" i="15"/>
  <c r="L367" i="15"/>
  <c r="J367" i="15"/>
  <c r="L366" i="15"/>
  <c r="H366" i="15" s="1"/>
  <c r="J366" i="15"/>
  <c r="N365" i="15"/>
  <c r="L365" i="15"/>
  <c r="J365" i="15"/>
  <c r="H365" i="15"/>
  <c r="E365" i="15"/>
  <c r="L364" i="15"/>
  <c r="H364" i="15" s="1"/>
  <c r="J364" i="15"/>
  <c r="L363" i="15"/>
  <c r="H363" i="15" s="1"/>
  <c r="J363" i="15"/>
  <c r="L362" i="15"/>
  <c r="H362" i="15" s="1"/>
  <c r="J362" i="15"/>
  <c r="L361" i="15"/>
  <c r="J361" i="15"/>
  <c r="N360" i="15"/>
  <c r="L360" i="15"/>
  <c r="J360" i="15"/>
  <c r="E360" i="15"/>
  <c r="L359" i="15"/>
  <c r="J359" i="15"/>
  <c r="L358" i="15"/>
  <c r="H358" i="15" s="1"/>
  <c r="J358" i="15"/>
  <c r="L357" i="15"/>
  <c r="H357" i="15" s="1"/>
  <c r="J357" i="15"/>
  <c r="L356" i="15"/>
  <c r="H356" i="15" s="1"/>
  <c r="J356" i="15"/>
  <c r="N355" i="15"/>
  <c r="L355" i="15"/>
  <c r="J355" i="15"/>
  <c r="E355" i="15"/>
  <c r="L354" i="15"/>
  <c r="J354" i="15"/>
  <c r="L353" i="15"/>
  <c r="J353" i="15"/>
  <c r="L352" i="15"/>
  <c r="H352" i="15" s="1"/>
  <c r="J352" i="15"/>
  <c r="L351" i="15"/>
  <c r="H351" i="15" s="1"/>
  <c r="J351" i="15"/>
  <c r="N350" i="15"/>
  <c r="L350" i="15"/>
  <c r="J350" i="15"/>
  <c r="H350" i="15" s="1"/>
  <c r="E350" i="15"/>
  <c r="L349" i="15"/>
  <c r="H349" i="15" s="1"/>
  <c r="J349" i="15"/>
  <c r="L348" i="15"/>
  <c r="H348" i="15" s="1"/>
  <c r="J348" i="15"/>
  <c r="L347" i="15"/>
  <c r="J347" i="15"/>
  <c r="L346" i="15"/>
  <c r="J346" i="15"/>
  <c r="N345" i="15"/>
  <c r="L345" i="15"/>
  <c r="J345" i="15"/>
  <c r="H345" i="15" s="1"/>
  <c r="E345" i="15"/>
  <c r="L344" i="15"/>
  <c r="J344" i="15"/>
  <c r="H344" i="15" s="1"/>
  <c r="L343" i="15"/>
  <c r="J343" i="15"/>
  <c r="H343" i="15" s="1"/>
  <c r="L342" i="15"/>
  <c r="H342" i="15" s="1"/>
  <c r="J342" i="15"/>
  <c r="L341" i="15"/>
  <c r="J341" i="15"/>
  <c r="N340" i="15"/>
  <c r="L340" i="15"/>
  <c r="J340" i="15"/>
  <c r="H340" i="15" s="1"/>
  <c r="E340" i="15"/>
  <c r="L339" i="15"/>
  <c r="J339" i="15"/>
  <c r="L338" i="15"/>
  <c r="J338" i="15"/>
  <c r="L337" i="15"/>
  <c r="H337" i="15" s="1"/>
  <c r="J337" i="15"/>
  <c r="L336" i="15"/>
  <c r="J336" i="15"/>
  <c r="N335" i="15"/>
  <c r="L335" i="15"/>
  <c r="H335" i="15" s="1"/>
  <c r="J335" i="15"/>
  <c r="E335" i="15"/>
  <c r="L334" i="15"/>
  <c r="J334" i="15"/>
  <c r="L333" i="15"/>
  <c r="J333" i="15"/>
  <c r="H333" i="15" s="1"/>
  <c r="L332" i="15"/>
  <c r="J332" i="15"/>
  <c r="H332" i="15" s="1"/>
  <c r="L331" i="15"/>
  <c r="H331" i="15" s="1"/>
  <c r="J331" i="15"/>
  <c r="N330" i="15"/>
  <c r="L330" i="15"/>
  <c r="J330" i="15"/>
  <c r="H330" i="15"/>
  <c r="E330" i="15"/>
  <c r="L329" i="15"/>
  <c r="H329" i="15" s="1"/>
  <c r="J329" i="15"/>
  <c r="L328" i="15"/>
  <c r="J328" i="15"/>
  <c r="L327" i="15"/>
  <c r="J327" i="15"/>
  <c r="H327" i="15" s="1"/>
  <c r="L326" i="15"/>
  <c r="J326" i="15"/>
  <c r="H326" i="15" s="1"/>
  <c r="N325" i="15"/>
  <c r="L325" i="15"/>
  <c r="J325" i="15"/>
  <c r="H325" i="15" s="1"/>
  <c r="E325" i="15"/>
  <c r="L324" i="15"/>
  <c r="J324" i="15"/>
  <c r="H324" i="15" s="1"/>
  <c r="L323" i="15"/>
  <c r="J323" i="15"/>
  <c r="H323" i="15"/>
  <c r="L322" i="15"/>
  <c r="J322" i="15"/>
  <c r="L321" i="15"/>
  <c r="J321" i="15"/>
  <c r="H321" i="15" s="1"/>
  <c r="N320" i="15"/>
  <c r="L320" i="15"/>
  <c r="J320" i="15"/>
  <c r="E320" i="15"/>
  <c r="L319" i="15"/>
  <c r="J319" i="15"/>
  <c r="H319" i="15" s="1"/>
  <c r="L318" i="15"/>
  <c r="J318" i="15"/>
  <c r="H318" i="15" s="1"/>
  <c r="L317" i="15"/>
  <c r="J317" i="15"/>
  <c r="H317" i="15"/>
  <c r="L316" i="15"/>
  <c r="J316" i="15"/>
  <c r="N315" i="15"/>
  <c r="L315" i="15"/>
  <c r="H315" i="15" s="1"/>
  <c r="J315" i="15"/>
  <c r="E315" i="15"/>
  <c r="L314" i="15"/>
  <c r="J314" i="15"/>
  <c r="L313" i="15"/>
  <c r="J313" i="15"/>
  <c r="H313" i="15" s="1"/>
  <c r="L312" i="15"/>
  <c r="J312" i="15"/>
  <c r="H312" i="15" s="1"/>
  <c r="L311" i="15"/>
  <c r="J311" i="15"/>
  <c r="H311" i="15"/>
  <c r="N310" i="15"/>
  <c r="L310" i="15"/>
  <c r="H310" i="15" s="1"/>
  <c r="J310" i="15"/>
  <c r="E310" i="15"/>
  <c r="L307" i="15"/>
  <c r="J307" i="15"/>
  <c r="H307" i="15"/>
  <c r="L306" i="15"/>
  <c r="J306" i="15"/>
  <c r="H306" i="15" s="1"/>
  <c r="L305" i="15"/>
  <c r="H305" i="15" s="1"/>
  <c r="J305" i="15"/>
  <c r="L304" i="15"/>
  <c r="J304" i="15"/>
  <c r="N303" i="15"/>
  <c r="L303" i="15"/>
  <c r="J303" i="15"/>
  <c r="H303" i="15" s="1"/>
  <c r="E303" i="15"/>
  <c r="L302" i="15"/>
  <c r="J302" i="15"/>
  <c r="L301" i="15"/>
  <c r="J301" i="15"/>
  <c r="H301" i="15"/>
  <c r="L300" i="15"/>
  <c r="J300" i="15"/>
  <c r="H300" i="15" s="1"/>
  <c r="L299" i="15"/>
  <c r="H299" i="15" s="1"/>
  <c r="J299" i="15"/>
  <c r="N298" i="15"/>
  <c r="L298" i="15"/>
  <c r="J298" i="15"/>
  <c r="E298" i="15"/>
  <c r="L297" i="15"/>
  <c r="H297" i="15" s="1"/>
  <c r="J297" i="15"/>
  <c r="L296" i="15"/>
  <c r="J296" i="15"/>
  <c r="L295" i="15"/>
  <c r="J295" i="15"/>
  <c r="H295" i="15"/>
  <c r="L294" i="15"/>
  <c r="J294" i="15"/>
  <c r="H294" i="15" s="1"/>
  <c r="N293" i="15"/>
  <c r="L293" i="15"/>
  <c r="J293" i="15"/>
  <c r="H293" i="15" s="1"/>
  <c r="E293" i="15"/>
  <c r="L292" i="15"/>
  <c r="J292" i="15"/>
  <c r="H292" i="15" s="1"/>
  <c r="L291" i="15"/>
  <c r="H291" i="15" s="1"/>
  <c r="J291" i="15"/>
  <c r="L290" i="15"/>
  <c r="J290" i="15"/>
  <c r="L289" i="15"/>
  <c r="J289" i="15"/>
  <c r="H289" i="15"/>
  <c r="N288" i="15"/>
  <c r="L288" i="15"/>
  <c r="H288" i="15" s="1"/>
  <c r="J288" i="15"/>
  <c r="E288" i="15"/>
  <c r="L287" i="15"/>
  <c r="H287" i="15" s="1"/>
  <c r="J287" i="15"/>
  <c r="L286" i="15"/>
  <c r="J286" i="15"/>
  <c r="H286" i="15" s="1"/>
  <c r="L285" i="15"/>
  <c r="H285" i="15" s="1"/>
  <c r="J285" i="15"/>
  <c r="L284" i="15"/>
  <c r="J284" i="15"/>
  <c r="N283" i="15"/>
  <c r="L283" i="15"/>
  <c r="J283" i="15"/>
  <c r="H283" i="15" s="1"/>
  <c r="E283" i="15"/>
  <c r="L282" i="15"/>
  <c r="J282" i="15"/>
  <c r="L281" i="15"/>
  <c r="H281" i="15" s="1"/>
  <c r="J281" i="15"/>
  <c r="L280" i="15"/>
  <c r="J280" i="15"/>
  <c r="H280" i="15" s="1"/>
  <c r="L279" i="15"/>
  <c r="H279" i="15" s="1"/>
  <c r="J279" i="15"/>
  <c r="N278" i="15"/>
  <c r="L278" i="15"/>
  <c r="J278" i="15"/>
  <c r="E278" i="15"/>
  <c r="L277" i="15"/>
  <c r="H277" i="15" s="1"/>
  <c r="J277" i="15"/>
  <c r="L276" i="15"/>
  <c r="J276" i="15"/>
  <c r="L275" i="15"/>
  <c r="H275" i="15" s="1"/>
  <c r="J275" i="15"/>
  <c r="L274" i="15"/>
  <c r="J274" i="15"/>
  <c r="H274" i="15" s="1"/>
  <c r="N273" i="15"/>
  <c r="L273" i="15"/>
  <c r="J273" i="15"/>
  <c r="H273" i="15" s="1"/>
  <c r="E273" i="15"/>
  <c r="L272" i="15"/>
  <c r="J272" i="15"/>
  <c r="H272" i="15" s="1"/>
  <c r="L271" i="15"/>
  <c r="H271" i="15" s="1"/>
  <c r="J271" i="15"/>
  <c r="L270" i="15"/>
  <c r="J270" i="15"/>
  <c r="L269" i="15"/>
  <c r="H269" i="15" s="1"/>
  <c r="J269" i="15"/>
  <c r="N268" i="15"/>
  <c r="L268" i="15"/>
  <c r="J268" i="15"/>
  <c r="H268" i="15"/>
  <c r="E268" i="15"/>
  <c r="L267" i="15"/>
  <c r="H267" i="15" s="1"/>
  <c r="J267" i="15"/>
  <c r="L266" i="15"/>
  <c r="J266" i="15"/>
  <c r="H266" i="15" s="1"/>
  <c r="L265" i="15"/>
  <c r="H265" i="15" s="1"/>
  <c r="J265" i="15"/>
  <c r="L264" i="15"/>
  <c r="J264" i="15"/>
  <c r="N263" i="15"/>
  <c r="L263" i="15"/>
  <c r="J263" i="15"/>
  <c r="H263" i="15" s="1"/>
  <c r="E263" i="15"/>
  <c r="L262" i="15"/>
  <c r="J262" i="15"/>
  <c r="L261" i="15"/>
  <c r="J261" i="15"/>
  <c r="H261" i="15"/>
  <c r="L260" i="15"/>
  <c r="J260" i="15"/>
  <c r="H260" i="15" s="1"/>
  <c r="L259" i="15"/>
  <c r="H259" i="15" s="1"/>
  <c r="J259" i="15"/>
  <c r="N258" i="15"/>
  <c r="L258" i="15"/>
  <c r="J258" i="15"/>
  <c r="E258" i="15"/>
  <c r="L257" i="15"/>
  <c r="H257" i="15" s="1"/>
  <c r="J257" i="15"/>
  <c r="L256" i="15"/>
  <c r="J256" i="15"/>
  <c r="L255" i="15"/>
  <c r="J255" i="15"/>
  <c r="H255" i="15"/>
  <c r="L254" i="15"/>
  <c r="J254" i="15"/>
  <c r="H254" i="15" s="1"/>
  <c r="N253" i="15"/>
  <c r="L253" i="15"/>
  <c r="J253" i="15"/>
  <c r="H253" i="15" s="1"/>
  <c r="E253" i="15"/>
  <c r="L252" i="15"/>
  <c r="J252" i="15"/>
  <c r="H252" i="15" s="1"/>
  <c r="L251" i="15"/>
  <c r="H251" i="15" s="1"/>
  <c r="J251" i="15"/>
  <c r="L250" i="15"/>
  <c r="J250" i="15"/>
  <c r="L249" i="15"/>
  <c r="H249" i="15" s="1"/>
  <c r="J249" i="15"/>
  <c r="N248" i="15"/>
  <c r="L248" i="15"/>
  <c r="H248" i="15" s="1"/>
  <c r="J248" i="15"/>
  <c r="E248" i="15"/>
  <c r="L247" i="15"/>
  <c r="H247" i="15" s="1"/>
  <c r="J247" i="15"/>
  <c r="L246" i="15"/>
  <c r="J246" i="15"/>
  <c r="H246" i="15" s="1"/>
  <c r="L245" i="15"/>
  <c r="H245" i="15" s="1"/>
  <c r="J245" i="15"/>
  <c r="L244" i="15"/>
  <c r="J244" i="15"/>
  <c r="N243" i="15"/>
  <c r="L243" i="15"/>
  <c r="J243" i="15"/>
  <c r="H243" i="15" s="1"/>
  <c r="E243" i="15"/>
  <c r="L242" i="15"/>
  <c r="J242" i="15"/>
  <c r="L241" i="15"/>
  <c r="H241" i="15" s="1"/>
  <c r="J241" i="15"/>
  <c r="L240" i="15"/>
  <c r="J240" i="15"/>
  <c r="H240" i="15" s="1"/>
  <c r="L239" i="15"/>
  <c r="H239" i="15" s="1"/>
  <c r="J239" i="15"/>
  <c r="N238" i="15"/>
  <c r="L238" i="15"/>
  <c r="J238" i="15"/>
  <c r="E238" i="15"/>
  <c r="L237" i="15"/>
  <c r="H237" i="15" s="1"/>
  <c r="J237" i="15"/>
  <c r="L236" i="15"/>
  <c r="J236" i="15"/>
  <c r="L235" i="15"/>
  <c r="H235" i="15" s="1"/>
  <c r="J235" i="15"/>
  <c r="L234" i="15"/>
  <c r="J234" i="15"/>
  <c r="H234" i="15" s="1"/>
  <c r="N233" i="15"/>
  <c r="L233" i="15"/>
  <c r="J233" i="15"/>
  <c r="H233" i="15" s="1"/>
  <c r="E233" i="15"/>
  <c r="L232" i="15"/>
  <c r="J232" i="15"/>
  <c r="H232" i="15" s="1"/>
  <c r="L231" i="15"/>
  <c r="H231" i="15" s="1"/>
  <c r="J231" i="15"/>
  <c r="L230" i="15"/>
  <c r="J230" i="15"/>
  <c r="L229" i="15"/>
  <c r="J229" i="15"/>
  <c r="N228" i="15"/>
  <c r="L228" i="15"/>
  <c r="J228" i="15"/>
  <c r="H228" i="15" s="1"/>
  <c r="E228" i="15"/>
  <c r="L227" i="15"/>
  <c r="J227" i="15"/>
  <c r="L226" i="15"/>
  <c r="J226" i="15"/>
  <c r="H226" i="15"/>
  <c r="L225" i="15"/>
  <c r="J225" i="15"/>
  <c r="L224" i="15"/>
  <c r="J224" i="15"/>
  <c r="H224" i="15" s="1"/>
  <c r="N223" i="15"/>
  <c r="L223" i="15"/>
  <c r="J223" i="15"/>
  <c r="E223" i="15"/>
  <c r="L222" i="15"/>
  <c r="J222" i="15"/>
  <c r="H222" i="15" s="1"/>
  <c r="L221" i="15"/>
  <c r="J221" i="15"/>
  <c r="H221" i="15" s="1"/>
  <c r="L220" i="15"/>
  <c r="J220" i="15"/>
  <c r="H220" i="15" s="1"/>
  <c r="L219" i="15"/>
  <c r="H219" i="15" s="1"/>
  <c r="J219" i="15"/>
  <c r="N218" i="15"/>
  <c r="L218" i="15"/>
  <c r="J218" i="15"/>
  <c r="E218" i="15"/>
  <c r="L217" i="15"/>
  <c r="H217" i="15" s="1"/>
  <c r="J217" i="15"/>
  <c r="L216" i="15"/>
  <c r="J216" i="15"/>
  <c r="L215" i="15"/>
  <c r="J215" i="15"/>
  <c r="L214" i="15"/>
  <c r="H214" i="15" s="1"/>
  <c r="J214" i="15"/>
  <c r="N213" i="15"/>
  <c r="L213" i="15"/>
  <c r="J213" i="15"/>
  <c r="H213" i="15"/>
  <c r="E213" i="15"/>
  <c r="L212" i="15"/>
  <c r="H212" i="15" s="1"/>
  <c r="J212" i="15"/>
  <c r="L211" i="15"/>
  <c r="J211" i="15"/>
  <c r="L210" i="15"/>
  <c r="J210" i="15"/>
  <c r="H210" i="15" s="1"/>
  <c r="L209" i="15"/>
  <c r="J209" i="15"/>
  <c r="H209" i="15" s="1"/>
  <c r="N208" i="15"/>
  <c r="L208" i="15"/>
  <c r="J208" i="15"/>
  <c r="H208" i="15" s="1"/>
  <c r="E208" i="15"/>
  <c r="L207" i="15"/>
  <c r="J207" i="15"/>
  <c r="H207" i="15" s="1"/>
  <c r="L206" i="15"/>
  <c r="J206" i="15"/>
  <c r="H206" i="15"/>
  <c r="L205" i="15"/>
  <c r="J205" i="15"/>
  <c r="L204" i="15"/>
  <c r="J204" i="15"/>
  <c r="H204" i="15" s="1"/>
  <c r="N203" i="15"/>
  <c r="L203" i="15"/>
  <c r="J203" i="15"/>
  <c r="E203" i="15"/>
  <c r="L202" i="15"/>
  <c r="J202" i="15"/>
  <c r="H202" i="15" s="1"/>
  <c r="L201" i="15"/>
  <c r="J201" i="15"/>
  <c r="H201" i="15" s="1"/>
  <c r="L200" i="15"/>
  <c r="J200" i="15"/>
  <c r="H200" i="15"/>
  <c r="L199" i="15"/>
  <c r="J199" i="15"/>
  <c r="N198" i="15"/>
  <c r="L198" i="15"/>
  <c r="H198" i="15" s="1"/>
  <c r="J198" i="15"/>
  <c r="E198" i="15"/>
  <c r="L197" i="15"/>
  <c r="J197" i="15"/>
  <c r="L196" i="15"/>
  <c r="J196" i="15"/>
  <c r="H196" i="15" s="1"/>
  <c r="L195" i="15"/>
  <c r="J195" i="15"/>
  <c r="H195" i="15" s="1"/>
  <c r="L194" i="15"/>
  <c r="J194" i="15"/>
  <c r="H194" i="15"/>
  <c r="N193" i="15"/>
  <c r="L193" i="15"/>
  <c r="H193" i="15" s="1"/>
  <c r="J193" i="15"/>
  <c r="E193" i="15"/>
  <c r="L192" i="15"/>
  <c r="J192" i="15"/>
  <c r="H192" i="15"/>
  <c r="L191" i="15"/>
  <c r="J191" i="15"/>
  <c r="L190" i="15"/>
  <c r="J190" i="15"/>
  <c r="H190" i="15" s="1"/>
  <c r="L189" i="15"/>
  <c r="J189" i="15"/>
  <c r="H189" i="15" s="1"/>
  <c r="N188" i="15"/>
  <c r="L188" i="15"/>
  <c r="J188" i="15"/>
  <c r="E188" i="15"/>
  <c r="L187" i="15"/>
  <c r="J187" i="15"/>
  <c r="H187" i="15" s="1"/>
  <c r="L186" i="15"/>
  <c r="J186" i="15"/>
  <c r="H186" i="15" s="1"/>
  <c r="L185" i="15"/>
  <c r="H185" i="15" s="1"/>
  <c r="J185" i="15"/>
  <c r="L184" i="15"/>
  <c r="J184" i="15"/>
  <c r="N183" i="15"/>
  <c r="L183" i="15"/>
  <c r="J183" i="15"/>
  <c r="H183" i="15" s="1"/>
  <c r="E183" i="15"/>
  <c r="L182" i="15"/>
  <c r="J182" i="15"/>
  <c r="L181" i="15"/>
  <c r="J181" i="15"/>
  <c r="L180" i="15"/>
  <c r="H180" i="15" s="1"/>
  <c r="J180" i="15"/>
  <c r="L179" i="15"/>
  <c r="J179" i="15"/>
  <c r="N178" i="15"/>
  <c r="L178" i="15"/>
  <c r="H178" i="15" s="1"/>
  <c r="J178" i="15"/>
  <c r="E178" i="15"/>
  <c r="L177" i="15"/>
  <c r="J177" i="15"/>
  <c r="L176" i="15"/>
  <c r="J176" i="15"/>
  <c r="H176" i="15" s="1"/>
  <c r="L175" i="15"/>
  <c r="J175" i="15"/>
  <c r="H175" i="15" s="1"/>
  <c r="L174" i="15"/>
  <c r="J174" i="15"/>
  <c r="H174" i="15" s="1"/>
  <c r="N173" i="15"/>
  <c r="L173" i="15"/>
  <c r="J173" i="15"/>
  <c r="H173" i="15" s="1"/>
  <c r="E173" i="15"/>
  <c r="L172" i="15"/>
  <c r="J172" i="15"/>
  <c r="H172" i="15" s="1"/>
  <c r="L171" i="15"/>
  <c r="H171" i="15" s="1"/>
  <c r="J171" i="15"/>
  <c r="L170" i="15"/>
  <c r="J170" i="15"/>
  <c r="L169" i="15"/>
  <c r="J169" i="15"/>
  <c r="H169" i="15"/>
  <c r="N168" i="15"/>
  <c r="L168" i="15"/>
  <c r="J168" i="15"/>
  <c r="H168" i="15"/>
  <c r="E168" i="15"/>
  <c r="L167" i="15"/>
  <c r="J167" i="15"/>
  <c r="H167" i="15"/>
  <c r="L166" i="15"/>
  <c r="J166" i="15"/>
  <c r="H166" i="15" s="1"/>
  <c r="L165" i="15"/>
  <c r="H165" i="15" s="1"/>
  <c r="J165" i="15"/>
  <c r="L164" i="15"/>
  <c r="J164" i="15"/>
  <c r="N163" i="15"/>
  <c r="L163" i="15"/>
  <c r="J163" i="15"/>
  <c r="E163" i="15"/>
  <c r="L162" i="15"/>
  <c r="J162" i="15"/>
  <c r="L161" i="15"/>
  <c r="J161" i="15"/>
  <c r="H161" i="15"/>
  <c r="L160" i="15"/>
  <c r="J160" i="15"/>
  <c r="H160" i="15" s="1"/>
  <c r="L159" i="15"/>
  <c r="H159" i="15" s="1"/>
  <c r="J159" i="15"/>
  <c r="N158" i="15"/>
  <c r="L158" i="15"/>
  <c r="J158" i="15"/>
  <c r="E158" i="15"/>
  <c r="L155" i="15"/>
  <c r="J155" i="15"/>
  <c r="H155" i="15"/>
  <c r="L154" i="15"/>
  <c r="J154" i="15"/>
  <c r="L153" i="15"/>
  <c r="J153" i="15"/>
  <c r="H153" i="15" s="1"/>
  <c r="L152" i="15"/>
  <c r="J152" i="15"/>
  <c r="H152" i="15" s="1"/>
  <c r="N151" i="15"/>
  <c r="L151" i="15"/>
  <c r="J151" i="15"/>
  <c r="E151" i="15"/>
  <c r="L150" i="15"/>
  <c r="J150" i="15"/>
  <c r="H150" i="15" s="1"/>
  <c r="L149" i="15"/>
  <c r="J149" i="15"/>
  <c r="H149" i="15" s="1"/>
  <c r="L148" i="15"/>
  <c r="H148" i="15" s="1"/>
  <c r="J148" i="15"/>
  <c r="L147" i="15"/>
  <c r="J147" i="15"/>
  <c r="N146" i="15"/>
  <c r="L146" i="15"/>
  <c r="J146" i="15"/>
  <c r="H146" i="15" s="1"/>
  <c r="E146" i="15"/>
  <c r="L145" i="15"/>
  <c r="J145" i="15"/>
  <c r="L144" i="15"/>
  <c r="J144" i="15"/>
  <c r="L143" i="15"/>
  <c r="H143" i="15" s="1"/>
  <c r="J143" i="15"/>
  <c r="L142" i="15"/>
  <c r="J142" i="15"/>
  <c r="N141" i="15"/>
  <c r="L141" i="15"/>
  <c r="H141" i="15" s="1"/>
  <c r="J141" i="15"/>
  <c r="E141" i="15"/>
  <c r="L140" i="15"/>
  <c r="J140" i="15"/>
  <c r="L139" i="15"/>
  <c r="J139" i="15"/>
  <c r="H139" i="15" s="1"/>
  <c r="L138" i="15"/>
  <c r="J138" i="15"/>
  <c r="H138" i="15" s="1"/>
  <c r="L137" i="15"/>
  <c r="J137" i="15"/>
  <c r="H137" i="15" s="1"/>
  <c r="N136" i="15"/>
  <c r="L136" i="15"/>
  <c r="J136" i="15"/>
  <c r="H136" i="15" s="1"/>
  <c r="E136" i="15"/>
  <c r="L135" i="15"/>
  <c r="J135" i="15"/>
  <c r="H135" i="15" s="1"/>
  <c r="L134" i="15"/>
  <c r="H134" i="15" s="1"/>
  <c r="J134" i="15"/>
  <c r="L133" i="15"/>
  <c r="J133" i="15"/>
  <c r="L132" i="15"/>
  <c r="J132" i="15"/>
  <c r="H132" i="15"/>
  <c r="N131" i="15"/>
  <c r="L131" i="15"/>
  <c r="J131" i="15"/>
  <c r="H131" i="15"/>
  <c r="E131" i="15"/>
  <c r="L130" i="15"/>
  <c r="J130" i="15"/>
  <c r="H130" i="15"/>
  <c r="L129" i="15"/>
  <c r="J129" i="15"/>
  <c r="H129" i="15" s="1"/>
  <c r="L128" i="15"/>
  <c r="H128" i="15" s="1"/>
  <c r="J128" i="15"/>
  <c r="L127" i="15"/>
  <c r="J127" i="15"/>
  <c r="N126" i="15"/>
  <c r="L126" i="15"/>
  <c r="J126" i="15"/>
  <c r="E126" i="15"/>
  <c r="L125" i="15"/>
  <c r="J125" i="15"/>
  <c r="L124" i="15"/>
  <c r="J124" i="15"/>
  <c r="H124" i="15"/>
  <c r="L123" i="15"/>
  <c r="J123" i="15"/>
  <c r="H123" i="15" s="1"/>
  <c r="L122" i="15"/>
  <c r="H122" i="15" s="1"/>
  <c r="J122" i="15"/>
  <c r="N121" i="15"/>
  <c r="L121" i="15"/>
  <c r="J121" i="15"/>
  <c r="E121" i="15"/>
  <c r="L120" i="15"/>
  <c r="H120" i="15" s="1"/>
  <c r="J120" i="15"/>
  <c r="L119" i="15"/>
  <c r="J119" i="15"/>
  <c r="L118" i="15"/>
  <c r="J118" i="15"/>
  <c r="H118" i="15"/>
  <c r="L117" i="15"/>
  <c r="J117" i="15"/>
  <c r="H117" i="15" s="1"/>
  <c r="N116" i="15"/>
  <c r="L116" i="15"/>
  <c r="J116" i="15"/>
  <c r="H116" i="15" s="1"/>
  <c r="E116" i="15"/>
  <c r="L115" i="15"/>
  <c r="J115" i="15"/>
  <c r="H115" i="15" s="1"/>
  <c r="L114" i="15"/>
  <c r="H114" i="15" s="1"/>
  <c r="J114" i="15"/>
  <c r="L113" i="15"/>
  <c r="J113" i="15"/>
  <c r="L112" i="15"/>
  <c r="J112" i="15"/>
  <c r="N111" i="15"/>
  <c r="L111" i="15"/>
  <c r="J111" i="15"/>
  <c r="H111" i="15" s="1"/>
  <c r="E111" i="15"/>
  <c r="L110" i="15"/>
  <c r="J110" i="15"/>
  <c r="L109" i="15"/>
  <c r="H109" i="15" s="1"/>
  <c r="J109" i="15"/>
  <c r="L108" i="15"/>
  <c r="J108" i="15"/>
  <c r="L107" i="15"/>
  <c r="J107" i="15"/>
  <c r="H107" i="15" s="1"/>
  <c r="N106" i="15"/>
  <c r="L106" i="15"/>
  <c r="J106" i="15"/>
  <c r="E106" i="15"/>
  <c r="L105" i="15"/>
  <c r="J105" i="15"/>
  <c r="H105" i="15" s="1"/>
  <c r="L104" i="15"/>
  <c r="J104" i="15"/>
  <c r="H104" i="15" s="1"/>
  <c r="L103" i="15"/>
  <c r="J103" i="15"/>
  <c r="H103" i="15" s="1"/>
  <c r="L102" i="15"/>
  <c r="H102" i="15" s="1"/>
  <c r="J102" i="15"/>
  <c r="N101" i="15"/>
  <c r="L101" i="15"/>
  <c r="J101" i="15"/>
  <c r="E101" i="15"/>
  <c r="L100" i="15"/>
  <c r="H100" i="15" s="1"/>
  <c r="J100" i="15"/>
  <c r="L99" i="15"/>
  <c r="J99" i="15"/>
  <c r="L98" i="15"/>
  <c r="J98" i="15"/>
  <c r="L97" i="15"/>
  <c r="J97" i="15"/>
  <c r="H97" i="15"/>
  <c r="N96" i="15"/>
  <c r="L96" i="15"/>
  <c r="J96" i="15"/>
  <c r="H96" i="15"/>
  <c r="E96" i="15"/>
  <c r="L95" i="15"/>
  <c r="J95" i="15"/>
  <c r="H95" i="15"/>
  <c r="L94" i="15"/>
  <c r="J94" i="15"/>
  <c r="H94" i="15" s="1"/>
  <c r="L93" i="15"/>
  <c r="J93" i="15"/>
  <c r="L92" i="15"/>
  <c r="J92" i="15"/>
  <c r="H92" i="15"/>
  <c r="N91" i="15"/>
  <c r="L91" i="15"/>
  <c r="J91" i="15"/>
  <c r="H91" i="15"/>
  <c r="E91" i="15"/>
  <c r="L90" i="15"/>
  <c r="J90" i="15"/>
  <c r="H90" i="15"/>
  <c r="L89" i="15"/>
  <c r="J89" i="15"/>
  <c r="H89" i="15" s="1"/>
  <c r="L88" i="15"/>
  <c r="H88" i="15" s="1"/>
  <c r="J88" i="15"/>
  <c r="L87" i="15"/>
  <c r="J87" i="15"/>
  <c r="N86" i="15"/>
  <c r="L86" i="15"/>
  <c r="J86" i="15"/>
  <c r="H86" i="15" s="1"/>
  <c r="E86" i="15"/>
  <c r="L85" i="15"/>
  <c r="J85" i="15"/>
  <c r="L84" i="15"/>
  <c r="J84" i="15"/>
  <c r="L83" i="15"/>
  <c r="H83" i="15" s="1"/>
  <c r="J83" i="15"/>
  <c r="L82" i="15"/>
  <c r="J82" i="15"/>
  <c r="H82" i="15" s="1"/>
  <c r="N81" i="15"/>
  <c r="L81" i="15"/>
  <c r="J81" i="15"/>
  <c r="H81" i="15" s="1"/>
  <c r="E81" i="15"/>
  <c r="L80" i="15"/>
  <c r="J80" i="15"/>
  <c r="H80" i="15" s="1"/>
  <c r="L79" i="15"/>
  <c r="J79" i="15"/>
  <c r="L78" i="15"/>
  <c r="H78" i="15" s="1"/>
  <c r="J78" i="15"/>
  <c r="L77" i="15"/>
  <c r="J77" i="15"/>
  <c r="H77" i="15" s="1"/>
  <c r="N76" i="15"/>
  <c r="L76" i="15"/>
  <c r="J76" i="15"/>
  <c r="H76" i="15" s="1"/>
  <c r="E76" i="15"/>
  <c r="L75" i="15"/>
  <c r="J75" i="15"/>
  <c r="H75" i="15" s="1"/>
  <c r="L74" i="15"/>
  <c r="H74" i="15" s="1"/>
  <c r="J74" i="15"/>
  <c r="L73" i="15"/>
  <c r="J73" i="15"/>
  <c r="L72" i="15"/>
  <c r="J72" i="15"/>
  <c r="H72" i="15"/>
  <c r="N71" i="15"/>
  <c r="L71" i="15"/>
  <c r="J71" i="15"/>
  <c r="H71" i="15"/>
  <c r="E71" i="15"/>
  <c r="L70" i="15"/>
  <c r="J70" i="15"/>
  <c r="H70" i="15"/>
  <c r="L69" i="15"/>
  <c r="J69" i="15"/>
  <c r="H69" i="15" s="1"/>
  <c r="L68" i="15"/>
  <c r="H68" i="15" s="1"/>
  <c r="J68" i="15"/>
  <c r="L67" i="15"/>
  <c r="J67" i="15"/>
  <c r="N66" i="15"/>
  <c r="L66" i="15"/>
  <c r="J66" i="15"/>
  <c r="H66" i="15" s="1"/>
  <c r="E66" i="15"/>
  <c r="L65" i="15"/>
  <c r="J65" i="15"/>
  <c r="L64" i="15"/>
  <c r="J64" i="15"/>
  <c r="H64" i="15"/>
  <c r="L63" i="15"/>
  <c r="J63" i="15"/>
  <c r="H63" i="15" s="1"/>
  <c r="L62" i="15"/>
  <c r="H62" i="15" s="1"/>
  <c r="J62" i="15"/>
  <c r="N61" i="15"/>
  <c r="L61" i="15"/>
  <c r="J61" i="15"/>
  <c r="E61" i="15"/>
  <c r="L60" i="15"/>
  <c r="H60" i="15" s="1"/>
  <c r="J60" i="15"/>
  <c r="L59" i="15"/>
  <c r="J59" i="15"/>
  <c r="L58" i="15"/>
  <c r="J58" i="15"/>
  <c r="H58" i="15"/>
  <c r="L57" i="15"/>
  <c r="J57" i="15"/>
  <c r="H57" i="15" s="1"/>
  <c r="N56" i="15"/>
  <c r="L56" i="15"/>
  <c r="J56" i="15"/>
  <c r="H56" i="15" s="1"/>
  <c r="E56" i="15"/>
  <c r="L55" i="15"/>
  <c r="J55" i="15"/>
  <c r="H55" i="15"/>
  <c r="L54" i="15"/>
  <c r="H54" i="15" s="1"/>
  <c r="J54" i="15"/>
  <c r="L53" i="15"/>
  <c r="J53" i="15"/>
  <c r="L52" i="15"/>
  <c r="H52" i="15" s="1"/>
  <c r="J52" i="15"/>
  <c r="N51" i="15"/>
  <c r="L51" i="15"/>
  <c r="H51" i="15" s="1"/>
  <c r="J51" i="15"/>
  <c r="E51" i="15"/>
  <c r="L50" i="15"/>
  <c r="H50" i="15" s="1"/>
  <c r="J50" i="15"/>
  <c r="L49" i="15"/>
  <c r="J49" i="15"/>
  <c r="L48" i="15"/>
  <c r="J48" i="15"/>
  <c r="H48" i="15" s="1"/>
  <c r="L47" i="15"/>
  <c r="J47" i="15"/>
  <c r="H47" i="15" s="1"/>
  <c r="N46" i="15"/>
  <c r="L46" i="15"/>
  <c r="J46" i="15"/>
  <c r="E46" i="15"/>
  <c r="L45" i="15"/>
  <c r="J45" i="15"/>
  <c r="L44" i="15"/>
  <c r="J44" i="15"/>
  <c r="H44" i="15" s="1"/>
  <c r="L43" i="15"/>
  <c r="H43" i="15" s="1"/>
  <c r="J43" i="15"/>
  <c r="L42" i="15"/>
  <c r="J42" i="15"/>
  <c r="N41" i="15"/>
  <c r="L41" i="15"/>
  <c r="H41" i="15" s="1"/>
  <c r="J41" i="15"/>
  <c r="E41" i="15"/>
  <c r="L40" i="15"/>
  <c r="J40" i="15"/>
  <c r="L39" i="15"/>
  <c r="J39" i="15"/>
  <c r="H39" i="15" s="1"/>
  <c r="L38" i="15"/>
  <c r="J38" i="15"/>
  <c r="L37" i="15"/>
  <c r="J37" i="15"/>
  <c r="H37" i="15" s="1"/>
  <c r="N36" i="15"/>
  <c r="L36" i="15"/>
  <c r="J36" i="15"/>
  <c r="E36" i="15"/>
  <c r="L35" i="15"/>
  <c r="J35" i="15"/>
  <c r="H35" i="15" s="1"/>
  <c r="L34" i="15"/>
  <c r="J34" i="15"/>
  <c r="H34" i="15" s="1"/>
  <c r="L33" i="15"/>
  <c r="J33" i="15"/>
  <c r="H33" i="15" s="1"/>
  <c r="L32" i="15"/>
  <c r="J32" i="15"/>
  <c r="N31" i="15"/>
  <c r="L31" i="15"/>
  <c r="J31" i="15"/>
  <c r="H31" i="15" s="1"/>
  <c r="E31" i="15"/>
  <c r="L30" i="15"/>
  <c r="J30" i="15"/>
  <c r="H30" i="15" s="1"/>
  <c r="L29" i="15"/>
  <c r="H29" i="15" s="1"/>
  <c r="J29" i="15"/>
  <c r="L28" i="15"/>
  <c r="J28" i="15"/>
  <c r="H28" i="15" s="1"/>
  <c r="L27" i="15"/>
  <c r="J27" i="15"/>
  <c r="N26" i="15"/>
  <c r="L26" i="15"/>
  <c r="J26" i="15"/>
  <c r="H26" i="15" s="1"/>
  <c r="E26" i="15"/>
  <c r="L25" i="15"/>
  <c r="J25" i="15"/>
  <c r="L24" i="15"/>
  <c r="J24" i="15"/>
  <c r="L23" i="15"/>
  <c r="J23" i="15"/>
  <c r="L22" i="15"/>
  <c r="J22" i="15"/>
  <c r="H22" i="15"/>
  <c r="N21" i="15"/>
  <c r="L21" i="15"/>
  <c r="J21" i="15"/>
  <c r="H21" i="15" s="1"/>
  <c r="E21" i="15"/>
  <c r="L20" i="15"/>
  <c r="J20" i="15"/>
  <c r="H20" i="15"/>
  <c r="L19" i="15"/>
  <c r="J19" i="15"/>
  <c r="H19" i="15" s="1"/>
  <c r="L18" i="15"/>
  <c r="J18" i="15"/>
  <c r="L17" i="15"/>
  <c r="J17" i="15"/>
  <c r="H17" i="15" s="1"/>
  <c r="N16" i="15"/>
  <c r="L16" i="15"/>
  <c r="J16" i="15"/>
  <c r="H16" i="15" s="1"/>
  <c r="E16" i="15"/>
  <c r="L15" i="15"/>
  <c r="J15" i="15"/>
  <c r="H15" i="15" s="1"/>
  <c r="L14" i="15"/>
  <c r="J14" i="15"/>
  <c r="H14" i="15"/>
  <c r="L13" i="15"/>
  <c r="J13" i="15"/>
  <c r="L12" i="15"/>
  <c r="J12" i="15"/>
  <c r="H12" i="15" s="1"/>
  <c r="N11" i="15"/>
  <c r="L11" i="15"/>
  <c r="J11" i="15"/>
  <c r="H11" i="15" s="1"/>
  <c r="E11" i="15"/>
  <c r="L10" i="15"/>
  <c r="J10" i="15"/>
  <c r="H10" i="15" s="1"/>
  <c r="L9" i="15"/>
  <c r="H9" i="15" s="1"/>
  <c r="J9" i="15"/>
  <c r="L8" i="15"/>
  <c r="H8" i="15" s="1"/>
  <c r="J8" i="15"/>
  <c r="L7" i="15"/>
  <c r="J7" i="15"/>
  <c r="H7" i="15" s="1"/>
  <c r="N6" i="15"/>
  <c r="L6" i="15"/>
  <c r="J6" i="15"/>
  <c r="E6" i="15"/>
  <c r="L561" i="14"/>
  <c r="J561" i="14"/>
  <c r="L560" i="14"/>
  <c r="J560" i="14"/>
  <c r="L559" i="14"/>
  <c r="H559" i="14" s="1"/>
  <c r="J559" i="14"/>
  <c r="L558" i="14"/>
  <c r="J558" i="14"/>
  <c r="H558" i="14" s="1"/>
  <c r="N557" i="14"/>
  <c r="L557" i="14"/>
  <c r="J557" i="14"/>
  <c r="H557" i="14" s="1"/>
  <c r="E557" i="14"/>
  <c r="L556" i="14"/>
  <c r="J556" i="14"/>
  <c r="H556" i="14" s="1"/>
  <c r="L555" i="14"/>
  <c r="H555" i="14" s="1"/>
  <c r="J555" i="14"/>
  <c r="L554" i="14"/>
  <c r="J554" i="14"/>
  <c r="L553" i="14"/>
  <c r="J553" i="14"/>
  <c r="H553" i="14" s="1"/>
  <c r="N552" i="14"/>
  <c r="L552" i="14"/>
  <c r="J552" i="14"/>
  <c r="H552" i="14"/>
  <c r="E552" i="14"/>
  <c r="L551" i="14"/>
  <c r="J551" i="14"/>
  <c r="H551" i="14" s="1"/>
  <c r="L550" i="14"/>
  <c r="J550" i="14"/>
  <c r="H550" i="14" s="1"/>
  <c r="L549" i="14"/>
  <c r="H549" i="14" s="1"/>
  <c r="J549" i="14"/>
  <c r="L548" i="14"/>
  <c r="J548" i="14"/>
  <c r="N547" i="14"/>
  <c r="L547" i="14"/>
  <c r="J547" i="14"/>
  <c r="H547" i="14" s="1"/>
  <c r="E547" i="14"/>
  <c r="L546" i="14"/>
  <c r="H546" i="14" s="1"/>
  <c r="J546" i="14"/>
  <c r="L545" i="14"/>
  <c r="J545" i="14"/>
  <c r="L544" i="14"/>
  <c r="H544" i="14" s="1"/>
  <c r="J544" i="14"/>
  <c r="L543" i="14"/>
  <c r="J543" i="14"/>
  <c r="H543" i="14" s="1"/>
  <c r="N542" i="14"/>
  <c r="L542" i="14"/>
  <c r="J542" i="14"/>
  <c r="E542" i="14"/>
  <c r="L541" i="14"/>
  <c r="J541" i="14"/>
  <c r="H541" i="14" s="1"/>
  <c r="L540" i="14"/>
  <c r="J540" i="14"/>
  <c r="L539" i="14"/>
  <c r="J539" i="14"/>
  <c r="L538" i="14"/>
  <c r="H538" i="14" s="1"/>
  <c r="J538" i="14"/>
  <c r="N537" i="14"/>
  <c r="L537" i="14"/>
  <c r="J537" i="14"/>
  <c r="H537" i="14" s="1"/>
  <c r="E537" i="14"/>
  <c r="L536" i="14"/>
  <c r="H536" i="14" s="1"/>
  <c r="J536" i="14"/>
  <c r="L535" i="14"/>
  <c r="J535" i="14"/>
  <c r="H535" i="14"/>
  <c r="L534" i="14"/>
  <c r="H534" i="14" s="1"/>
  <c r="J534" i="14"/>
  <c r="L533" i="14"/>
  <c r="J533" i="14"/>
  <c r="N532" i="14"/>
  <c r="L532" i="14"/>
  <c r="J532" i="14"/>
  <c r="H532" i="14" s="1"/>
  <c r="E532" i="14"/>
  <c r="L531" i="14"/>
  <c r="J531" i="14"/>
  <c r="L530" i="14"/>
  <c r="H530" i="14" s="1"/>
  <c r="J530" i="14"/>
  <c r="L529" i="14"/>
  <c r="J529" i="14"/>
  <c r="H529" i="14"/>
  <c r="L528" i="14"/>
  <c r="H528" i="14" s="1"/>
  <c r="J528" i="14"/>
  <c r="N527" i="14"/>
  <c r="L527" i="14"/>
  <c r="J527" i="14"/>
  <c r="E527" i="14"/>
  <c r="L526" i="14"/>
  <c r="J526" i="14"/>
  <c r="L525" i="14"/>
  <c r="J525" i="14"/>
  <c r="L524" i="14"/>
  <c r="H524" i="14" s="1"/>
  <c r="J524" i="14"/>
  <c r="L523" i="14"/>
  <c r="J523" i="14"/>
  <c r="H523" i="14"/>
  <c r="N522" i="14"/>
  <c r="L522" i="14"/>
  <c r="J522" i="14"/>
  <c r="H522" i="14" s="1"/>
  <c r="E522" i="14"/>
  <c r="L521" i="14"/>
  <c r="J521" i="14"/>
  <c r="H521" i="14" s="1"/>
  <c r="L520" i="14"/>
  <c r="H520" i="14" s="1"/>
  <c r="J520" i="14"/>
  <c r="L519" i="14"/>
  <c r="J519" i="14"/>
  <c r="L518" i="14"/>
  <c r="H518" i="14" s="1"/>
  <c r="J518" i="14"/>
  <c r="N517" i="14"/>
  <c r="L517" i="14"/>
  <c r="J517" i="14"/>
  <c r="H517" i="14"/>
  <c r="E517" i="14"/>
  <c r="L516" i="14"/>
  <c r="H516" i="14" s="1"/>
  <c r="J516" i="14"/>
  <c r="L515" i="14"/>
  <c r="J515" i="14"/>
  <c r="H515" i="14" s="1"/>
  <c r="L514" i="14"/>
  <c r="H514" i="14" s="1"/>
  <c r="J514" i="14"/>
  <c r="L513" i="14"/>
  <c r="J513" i="14"/>
  <c r="N512" i="14"/>
  <c r="L512" i="14"/>
  <c r="J512" i="14"/>
  <c r="E512" i="14"/>
  <c r="L511" i="14"/>
  <c r="J511" i="14"/>
  <c r="L510" i="14"/>
  <c r="H510" i="14" s="1"/>
  <c r="J510" i="14"/>
  <c r="L509" i="14"/>
  <c r="J509" i="14"/>
  <c r="L508" i="14"/>
  <c r="H508" i="14" s="1"/>
  <c r="J508" i="14"/>
  <c r="N507" i="14"/>
  <c r="L507" i="14"/>
  <c r="J507" i="14"/>
  <c r="E507" i="14"/>
  <c r="L506" i="14"/>
  <c r="H506" i="14" s="1"/>
  <c r="J506" i="14"/>
  <c r="L505" i="14"/>
  <c r="J505" i="14"/>
  <c r="L504" i="14"/>
  <c r="J504" i="14"/>
  <c r="H504" i="14"/>
  <c r="L503" i="14"/>
  <c r="J503" i="14"/>
  <c r="H503" i="14" s="1"/>
  <c r="N502" i="14"/>
  <c r="L502" i="14"/>
  <c r="J502" i="14"/>
  <c r="H502" i="14" s="1"/>
  <c r="E502" i="14"/>
  <c r="L501" i="14"/>
  <c r="J501" i="14"/>
  <c r="H501" i="14" s="1"/>
  <c r="L500" i="14"/>
  <c r="H500" i="14" s="1"/>
  <c r="J500" i="14"/>
  <c r="L499" i="14"/>
  <c r="J499" i="14"/>
  <c r="L498" i="14"/>
  <c r="J498" i="14"/>
  <c r="H498" i="14" s="1"/>
  <c r="N497" i="14"/>
  <c r="L497" i="14"/>
  <c r="H497" i="14" s="1"/>
  <c r="J497" i="14"/>
  <c r="E497" i="14"/>
  <c r="L496" i="14"/>
  <c r="J496" i="14"/>
  <c r="H496" i="14" s="1"/>
  <c r="L495" i="14"/>
  <c r="J495" i="14"/>
  <c r="H495" i="14" s="1"/>
  <c r="L494" i="14"/>
  <c r="H494" i="14" s="1"/>
  <c r="J494" i="14"/>
  <c r="L493" i="14"/>
  <c r="J493" i="14"/>
  <c r="N492" i="14"/>
  <c r="L492" i="14"/>
  <c r="J492" i="14"/>
  <c r="H492" i="14" s="1"/>
  <c r="E492" i="14"/>
  <c r="L491" i="14"/>
  <c r="J491" i="14"/>
  <c r="L490" i="14"/>
  <c r="J490" i="14"/>
  <c r="H490" i="14"/>
  <c r="L489" i="14"/>
  <c r="J489" i="14"/>
  <c r="H489" i="14" s="1"/>
  <c r="L488" i="14"/>
  <c r="H488" i="14" s="1"/>
  <c r="J488" i="14"/>
  <c r="N487" i="14"/>
  <c r="L487" i="14"/>
  <c r="J487" i="14"/>
  <c r="E487" i="14"/>
  <c r="L486" i="14"/>
  <c r="H486" i="14" s="1"/>
  <c r="J486" i="14"/>
  <c r="L485" i="14"/>
  <c r="J485" i="14"/>
  <c r="L484" i="14"/>
  <c r="J484" i="14"/>
  <c r="H484" i="14"/>
  <c r="L483" i="14"/>
  <c r="J483" i="14"/>
  <c r="H483" i="14" s="1"/>
  <c r="N482" i="14"/>
  <c r="L482" i="14"/>
  <c r="J482" i="14"/>
  <c r="H482" i="14" s="1"/>
  <c r="E482" i="14"/>
  <c r="L481" i="14"/>
  <c r="J481" i="14"/>
  <c r="H481" i="14" s="1"/>
  <c r="L480" i="14"/>
  <c r="H480" i="14" s="1"/>
  <c r="J480" i="14"/>
  <c r="L479" i="14"/>
  <c r="J479" i="14"/>
  <c r="L478" i="14"/>
  <c r="H478" i="14" s="1"/>
  <c r="J478" i="14"/>
  <c r="N477" i="14"/>
  <c r="L477" i="14"/>
  <c r="J477" i="14"/>
  <c r="H477" i="14"/>
  <c r="E477" i="14"/>
  <c r="L476" i="14"/>
  <c r="H476" i="14" s="1"/>
  <c r="J476" i="14"/>
  <c r="L475" i="14"/>
  <c r="J475" i="14"/>
  <c r="H475" i="14" s="1"/>
  <c r="L474" i="14"/>
  <c r="J474" i="14"/>
  <c r="L473" i="14"/>
  <c r="J473" i="14"/>
  <c r="H473" i="14" s="1"/>
  <c r="N472" i="14"/>
  <c r="L472" i="14"/>
  <c r="J472" i="14"/>
  <c r="E472" i="14"/>
  <c r="L471" i="14"/>
  <c r="J471" i="14"/>
  <c r="H471" i="14" s="1"/>
  <c r="L470" i="14"/>
  <c r="J470" i="14"/>
  <c r="H470" i="14" s="1"/>
  <c r="L469" i="14"/>
  <c r="J469" i="14"/>
  <c r="L468" i="14"/>
  <c r="H468" i="14" s="1"/>
  <c r="J468" i="14"/>
  <c r="N467" i="14"/>
  <c r="L467" i="14"/>
  <c r="J467" i="14"/>
  <c r="E467" i="14"/>
  <c r="L466" i="14"/>
  <c r="H466" i="14" s="1"/>
  <c r="J466" i="14"/>
  <c r="L465" i="14"/>
  <c r="J465" i="14"/>
  <c r="L464" i="14"/>
  <c r="J464" i="14"/>
  <c r="H464" i="14"/>
  <c r="L463" i="14"/>
  <c r="J463" i="14"/>
  <c r="H463" i="14" s="1"/>
  <c r="N462" i="14"/>
  <c r="L462" i="14"/>
  <c r="J462" i="14"/>
  <c r="H462" i="14" s="1"/>
  <c r="E462" i="14"/>
  <c r="L461" i="14"/>
  <c r="J461" i="14"/>
  <c r="H461" i="14" s="1"/>
  <c r="L460" i="14"/>
  <c r="H460" i="14" s="1"/>
  <c r="J460" i="14"/>
  <c r="L459" i="14"/>
  <c r="J459" i="14"/>
  <c r="L458" i="14"/>
  <c r="J458" i="14"/>
  <c r="H458" i="14"/>
  <c r="N457" i="14"/>
  <c r="L457" i="14"/>
  <c r="J457" i="14"/>
  <c r="H457" i="14"/>
  <c r="E457" i="14"/>
  <c r="L456" i="14"/>
  <c r="J456" i="14"/>
  <c r="H456" i="14"/>
  <c r="L455" i="14"/>
  <c r="J455" i="14"/>
  <c r="H455" i="14" s="1"/>
  <c r="L454" i="14"/>
  <c r="H454" i="14" s="1"/>
  <c r="J454" i="14"/>
  <c r="L453" i="14"/>
  <c r="J453" i="14"/>
  <c r="N452" i="14"/>
  <c r="L452" i="14"/>
  <c r="J452" i="14"/>
  <c r="H452" i="14" s="1"/>
  <c r="E452" i="14"/>
  <c r="L451" i="14"/>
  <c r="J451" i="14"/>
  <c r="L450" i="14"/>
  <c r="J450" i="14"/>
  <c r="H450" i="14"/>
  <c r="L449" i="14"/>
  <c r="J449" i="14"/>
  <c r="H449" i="14" s="1"/>
  <c r="L448" i="14"/>
  <c r="H448" i="14" s="1"/>
  <c r="J448" i="14"/>
  <c r="N447" i="14"/>
  <c r="L447" i="14"/>
  <c r="J447" i="14"/>
  <c r="E447" i="14"/>
  <c r="L446" i="14"/>
  <c r="H446" i="14" s="1"/>
  <c r="J446" i="14"/>
  <c r="L445" i="14"/>
  <c r="J445" i="14"/>
  <c r="L444" i="14"/>
  <c r="H444" i="14" s="1"/>
  <c r="J444" i="14"/>
  <c r="L443" i="14"/>
  <c r="J443" i="14"/>
  <c r="H443" i="14" s="1"/>
  <c r="N442" i="14"/>
  <c r="L442" i="14"/>
  <c r="J442" i="14"/>
  <c r="H442" i="14" s="1"/>
  <c r="E442" i="14"/>
  <c r="L441" i="14"/>
  <c r="J441" i="14"/>
  <c r="H441" i="14" s="1"/>
  <c r="L440" i="14"/>
  <c r="H440" i="14" s="1"/>
  <c r="J440" i="14"/>
  <c r="L439" i="14"/>
  <c r="J439" i="14"/>
  <c r="L438" i="14"/>
  <c r="H438" i="14" s="1"/>
  <c r="J438" i="14"/>
  <c r="N437" i="14"/>
  <c r="L437" i="14"/>
  <c r="J437" i="14"/>
  <c r="H437" i="14"/>
  <c r="E437" i="14"/>
  <c r="L436" i="14"/>
  <c r="H436" i="14" s="1"/>
  <c r="J436" i="14"/>
  <c r="L435" i="14"/>
  <c r="J435" i="14"/>
  <c r="H435" i="14" s="1"/>
  <c r="L434" i="14"/>
  <c r="H434" i="14" s="1"/>
  <c r="J434" i="14"/>
  <c r="L433" i="14"/>
  <c r="J433" i="14"/>
  <c r="N432" i="14"/>
  <c r="L432" i="14"/>
  <c r="J432" i="14"/>
  <c r="H432" i="14" s="1"/>
  <c r="E432" i="14"/>
  <c r="L431" i="14"/>
  <c r="J431" i="14"/>
  <c r="L430" i="14"/>
  <c r="H430" i="14" s="1"/>
  <c r="J430" i="14"/>
  <c r="L429" i="14"/>
  <c r="J429" i="14"/>
  <c r="H429" i="14" s="1"/>
  <c r="L428" i="14"/>
  <c r="H428" i="14" s="1"/>
  <c r="J428" i="14"/>
  <c r="N427" i="14"/>
  <c r="L427" i="14"/>
  <c r="J427" i="14"/>
  <c r="E427" i="14"/>
  <c r="L426" i="14"/>
  <c r="H426" i="14" s="1"/>
  <c r="J426" i="14"/>
  <c r="L425" i="14"/>
  <c r="J425" i="14"/>
  <c r="L424" i="14"/>
  <c r="H424" i="14" s="1"/>
  <c r="J424" i="14"/>
  <c r="L423" i="14"/>
  <c r="J423" i="14"/>
  <c r="H423" i="14" s="1"/>
  <c r="N422" i="14"/>
  <c r="L422" i="14"/>
  <c r="J422" i="14"/>
  <c r="H422" i="14" s="1"/>
  <c r="E422" i="14"/>
  <c r="L421" i="14"/>
  <c r="J421" i="14"/>
  <c r="H421" i="14" s="1"/>
  <c r="L420" i="14"/>
  <c r="H420" i="14" s="1"/>
  <c r="J420" i="14"/>
  <c r="L419" i="14"/>
  <c r="J419" i="14"/>
  <c r="L418" i="14"/>
  <c r="J418" i="14"/>
  <c r="H418" i="14"/>
  <c r="N417" i="14"/>
  <c r="L417" i="14"/>
  <c r="J417" i="14"/>
  <c r="H417" i="14"/>
  <c r="E417" i="14"/>
  <c r="L416" i="14"/>
  <c r="J416" i="14"/>
  <c r="H416" i="14"/>
  <c r="L415" i="14"/>
  <c r="J415" i="14"/>
  <c r="H415" i="14" s="1"/>
  <c r="L414" i="14"/>
  <c r="H414" i="14" s="1"/>
  <c r="J414" i="14"/>
  <c r="L413" i="14"/>
  <c r="J413" i="14"/>
  <c r="N412" i="14"/>
  <c r="L412" i="14"/>
  <c r="J412" i="14"/>
  <c r="E412" i="14"/>
  <c r="L409" i="14"/>
  <c r="H409" i="14" s="1"/>
  <c r="J409" i="14"/>
  <c r="L408" i="14"/>
  <c r="J408" i="14"/>
  <c r="L407" i="14"/>
  <c r="J407" i="14"/>
  <c r="H407" i="14"/>
  <c r="L406" i="14"/>
  <c r="J406" i="14"/>
  <c r="H406" i="14" s="1"/>
  <c r="N405" i="14"/>
  <c r="L405" i="14"/>
  <c r="J405" i="14"/>
  <c r="H405" i="14" s="1"/>
  <c r="E405" i="14"/>
  <c r="L404" i="14"/>
  <c r="J404" i="14"/>
  <c r="H404" i="14" s="1"/>
  <c r="L403" i="14"/>
  <c r="H403" i="14" s="1"/>
  <c r="J403" i="14"/>
  <c r="L402" i="14"/>
  <c r="J402" i="14"/>
  <c r="L401" i="14"/>
  <c r="H401" i="14" s="1"/>
  <c r="J401" i="14"/>
  <c r="N400" i="14"/>
  <c r="L400" i="14"/>
  <c r="J400" i="14"/>
  <c r="H400" i="14"/>
  <c r="E400" i="14"/>
  <c r="L399" i="14"/>
  <c r="H399" i="14" s="1"/>
  <c r="J399" i="14"/>
  <c r="L398" i="14"/>
  <c r="J398" i="14"/>
  <c r="H398" i="14" s="1"/>
  <c r="L397" i="14"/>
  <c r="H397" i="14" s="1"/>
  <c r="J397" i="14"/>
  <c r="L396" i="14"/>
  <c r="J396" i="14"/>
  <c r="N395" i="14"/>
  <c r="L395" i="14"/>
  <c r="J395" i="14"/>
  <c r="H395" i="14" s="1"/>
  <c r="E395" i="14"/>
  <c r="L394" i="14"/>
  <c r="J394" i="14"/>
  <c r="L393" i="14"/>
  <c r="H393" i="14" s="1"/>
  <c r="J393" i="14"/>
  <c r="L392" i="14"/>
  <c r="J392" i="14"/>
  <c r="H392" i="14" s="1"/>
  <c r="L391" i="14"/>
  <c r="H391" i="14" s="1"/>
  <c r="J391" i="14"/>
  <c r="N390" i="14"/>
  <c r="L390" i="14"/>
  <c r="J390" i="14"/>
  <c r="E390" i="14"/>
  <c r="L389" i="14"/>
  <c r="H389" i="14" s="1"/>
  <c r="J389" i="14"/>
  <c r="L388" i="14"/>
  <c r="J388" i="14"/>
  <c r="L387" i="14"/>
  <c r="H387" i="14" s="1"/>
  <c r="J387" i="14"/>
  <c r="L386" i="14"/>
  <c r="J386" i="14"/>
  <c r="H386" i="14" s="1"/>
  <c r="N385" i="14"/>
  <c r="L385" i="14"/>
  <c r="J385" i="14"/>
  <c r="H385" i="14" s="1"/>
  <c r="E385" i="14"/>
  <c r="L384" i="14"/>
  <c r="J384" i="14"/>
  <c r="H384" i="14" s="1"/>
  <c r="L383" i="14"/>
  <c r="H383" i="14" s="1"/>
  <c r="J383" i="14"/>
  <c r="L382" i="14"/>
  <c r="J382" i="14"/>
  <c r="L381" i="14"/>
  <c r="H381" i="14" s="1"/>
  <c r="J381" i="14"/>
  <c r="N380" i="14"/>
  <c r="L380" i="14"/>
  <c r="J380" i="14"/>
  <c r="H380" i="14"/>
  <c r="E380" i="14"/>
  <c r="L379" i="14"/>
  <c r="H379" i="14" s="1"/>
  <c r="J379" i="14"/>
  <c r="L378" i="14"/>
  <c r="J378" i="14"/>
  <c r="H378" i="14" s="1"/>
  <c r="L377" i="14"/>
  <c r="H377" i="14" s="1"/>
  <c r="J377" i="14"/>
  <c r="L376" i="14"/>
  <c r="J376" i="14"/>
  <c r="N375" i="14"/>
  <c r="L375" i="14"/>
  <c r="J375" i="14"/>
  <c r="H375" i="14" s="1"/>
  <c r="E375" i="14"/>
  <c r="L374" i="14"/>
  <c r="J374" i="14"/>
  <c r="L373" i="14"/>
  <c r="H373" i="14" s="1"/>
  <c r="J373" i="14"/>
  <c r="L372" i="14"/>
  <c r="J372" i="14"/>
  <c r="H372" i="14" s="1"/>
  <c r="L371" i="14"/>
  <c r="H371" i="14" s="1"/>
  <c r="J371" i="14"/>
  <c r="N370" i="14"/>
  <c r="L370" i="14"/>
  <c r="J370" i="14"/>
  <c r="E370" i="14"/>
  <c r="L369" i="14"/>
  <c r="H369" i="14" s="1"/>
  <c r="J369" i="14"/>
  <c r="L368" i="14"/>
  <c r="J368" i="14"/>
  <c r="L367" i="14"/>
  <c r="H367" i="14" s="1"/>
  <c r="J367" i="14"/>
  <c r="L366" i="14"/>
  <c r="J366" i="14"/>
  <c r="H366" i="14" s="1"/>
  <c r="N365" i="14"/>
  <c r="L365" i="14"/>
  <c r="J365" i="14"/>
  <c r="H365" i="14" s="1"/>
  <c r="E365" i="14"/>
  <c r="L364" i="14"/>
  <c r="J364" i="14"/>
  <c r="H364" i="14" s="1"/>
  <c r="L363" i="14"/>
  <c r="H363" i="14" s="1"/>
  <c r="J363" i="14"/>
  <c r="L362" i="14"/>
  <c r="J362" i="14"/>
  <c r="L361" i="14"/>
  <c r="J361" i="14"/>
  <c r="H361" i="14"/>
  <c r="N360" i="14"/>
  <c r="L360" i="14"/>
  <c r="J360" i="14"/>
  <c r="H360" i="14"/>
  <c r="E360" i="14"/>
  <c r="L359" i="14"/>
  <c r="J359" i="14"/>
  <c r="H359" i="14"/>
  <c r="L358" i="14"/>
  <c r="J358" i="14"/>
  <c r="H358" i="14" s="1"/>
  <c r="L357" i="14"/>
  <c r="H357" i="14" s="1"/>
  <c r="J357" i="14"/>
  <c r="L356" i="14"/>
  <c r="J356" i="14"/>
  <c r="N355" i="14"/>
  <c r="L355" i="14"/>
  <c r="J355" i="14"/>
  <c r="H355" i="14" s="1"/>
  <c r="E355" i="14"/>
  <c r="L354" i="14"/>
  <c r="J354" i="14"/>
  <c r="L353" i="14"/>
  <c r="J353" i="14"/>
  <c r="H353" i="14"/>
  <c r="L352" i="14"/>
  <c r="J352" i="14"/>
  <c r="H352" i="14" s="1"/>
  <c r="L351" i="14"/>
  <c r="H351" i="14" s="1"/>
  <c r="J351" i="14"/>
  <c r="N350" i="14"/>
  <c r="L350" i="14"/>
  <c r="J350" i="14"/>
  <c r="E350" i="14"/>
  <c r="L349" i="14"/>
  <c r="H349" i="14" s="1"/>
  <c r="J349" i="14"/>
  <c r="L348" i="14"/>
  <c r="J348" i="14"/>
  <c r="L347" i="14"/>
  <c r="J347" i="14"/>
  <c r="H347" i="14"/>
  <c r="L346" i="14"/>
  <c r="J346" i="14"/>
  <c r="H346" i="14" s="1"/>
  <c r="N345" i="14"/>
  <c r="L345" i="14"/>
  <c r="J345" i="14"/>
  <c r="H345" i="14" s="1"/>
  <c r="E345" i="14"/>
  <c r="L344" i="14"/>
  <c r="J344" i="14"/>
  <c r="H344" i="14" s="1"/>
  <c r="L343" i="14"/>
  <c r="H343" i="14" s="1"/>
  <c r="J343" i="14"/>
  <c r="L342" i="14"/>
  <c r="J342" i="14"/>
  <c r="L341" i="14"/>
  <c r="J341" i="14"/>
  <c r="H341" i="14"/>
  <c r="N340" i="14"/>
  <c r="L340" i="14"/>
  <c r="H340" i="14" s="1"/>
  <c r="J340" i="14"/>
  <c r="E340" i="14"/>
  <c r="L339" i="14"/>
  <c r="J339" i="14"/>
  <c r="H339" i="14"/>
  <c r="L338" i="14"/>
  <c r="J338" i="14"/>
  <c r="H338" i="14" s="1"/>
  <c r="L337" i="14"/>
  <c r="H337" i="14" s="1"/>
  <c r="J337" i="14"/>
  <c r="L336" i="14"/>
  <c r="J336" i="14"/>
  <c r="N335" i="14"/>
  <c r="L335" i="14"/>
  <c r="J335" i="14"/>
  <c r="H335" i="14" s="1"/>
  <c r="E335" i="14"/>
  <c r="L334" i="14"/>
  <c r="J334" i="14"/>
  <c r="L333" i="14"/>
  <c r="J333" i="14"/>
  <c r="H333" i="14"/>
  <c r="L332" i="14"/>
  <c r="J332" i="14"/>
  <c r="H332" i="14" s="1"/>
  <c r="L331" i="14"/>
  <c r="H331" i="14" s="1"/>
  <c r="J331" i="14"/>
  <c r="N330" i="14"/>
  <c r="L330" i="14"/>
  <c r="J330" i="14"/>
  <c r="E330" i="14"/>
  <c r="L329" i="14"/>
  <c r="H329" i="14" s="1"/>
  <c r="J329" i="14"/>
  <c r="L328" i="14"/>
  <c r="J328" i="14"/>
  <c r="L327" i="14"/>
  <c r="H327" i="14" s="1"/>
  <c r="J327" i="14"/>
  <c r="L326" i="14"/>
  <c r="J326" i="14"/>
  <c r="H326" i="14" s="1"/>
  <c r="N325" i="14"/>
  <c r="L325" i="14"/>
  <c r="J325" i="14"/>
  <c r="H325" i="14" s="1"/>
  <c r="E325" i="14"/>
  <c r="L324" i="14"/>
  <c r="J324" i="14"/>
  <c r="H324" i="14" s="1"/>
  <c r="L323" i="14"/>
  <c r="H323" i="14" s="1"/>
  <c r="J323" i="14"/>
  <c r="L322" i="14"/>
  <c r="J322" i="14"/>
  <c r="L321" i="14"/>
  <c r="H321" i="14" s="1"/>
  <c r="J321" i="14"/>
  <c r="N320" i="14"/>
  <c r="L320" i="14"/>
  <c r="J320" i="14"/>
  <c r="H320" i="14"/>
  <c r="E320" i="14"/>
  <c r="L319" i="14"/>
  <c r="H319" i="14" s="1"/>
  <c r="J319" i="14"/>
  <c r="L318" i="14"/>
  <c r="J318" i="14"/>
  <c r="H318" i="14" s="1"/>
  <c r="L317" i="14"/>
  <c r="H317" i="14" s="1"/>
  <c r="J317" i="14"/>
  <c r="L316" i="14"/>
  <c r="J316" i="14"/>
  <c r="N315" i="14"/>
  <c r="L315" i="14"/>
  <c r="J315" i="14"/>
  <c r="H315" i="14" s="1"/>
  <c r="E315" i="14"/>
  <c r="L314" i="14"/>
  <c r="J314" i="14"/>
  <c r="L313" i="14"/>
  <c r="H313" i="14" s="1"/>
  <c r="J313" i="14"/>
  <c r="L312" i="14"/>
  <c r="J312" i="14"/>
  <c r="H312" i="14" s="1"/>
  <c r="L311" i="14"/>
  <c r="H311" i="14" s="1"/>
  <c r="J311" i="14"/>
  <c r="N310" i="14"/>
  <c r="L310" i="14"/>
  <c r="J310" i="14"/>
  <c r="E310" i="14"/>
  <c r="L307" i="14"/>
  <c r="J307" i="14"/>
  <c r="H307" i="14"/>
  <c r="L306" i="14"/>
  <c r="J306" i="14"/>
  <c r="L305" i="14"/>
  <c r="J305" i="14"/>
  <c r="H305" i="14" s="1"/>
  <c r="L304" i="14"/>
  <c r="J304" i="14"/>
  <c r="H304" i="14" s="1"/>
  <c r="N303" i="14"/>
  <c r="L303" i="14"/>
  <c r="J303" i="14"/>
  <c r="H303" i="14" s="1"/>
  <c r="E303" i="14"/>
  <c r="L302" i="14"/>
  <c r="J302" i="14"/>
  <c r="H302" i="14" s="1"/>
  <c r="L301" i="14"/>
  <c r="H301" i="14" s="1"/>
  <c r="J301" i="14"/>
  <c r="L300" i="14"/>
  <c r="J300" i="14"/>
  <c r="L299" i="14"/>
  <c r="J299" i="14"/>
  <c r="H299" i="14" s="1"/>
  <c r="N298" i="14"/>
  <c r="L298" i="14"/>
  <c r="J298" i="14"/>
  <c r="E298" i="14"/>
  <c r="L297" i="14"/>
  <c r="J297" i="14"/>
  <c r="H297" i="14" s="1"/>
  <c r="L296" i="14"/>
  <c r="J296" i="14"/>
  <c r="H296" i="14" s="1"/>
  <c r="L295" i="14"/>
  <c r="H295" i="14" s="1"/>
  <c r="J295" i="14"/>
  <c r="L294" i="14"/>
  <c r="J294" i="14"/>
  <c r="N293" i="14"/>
  <c r="L293" i="14"/>
  <c r="H293" i="14" s="1"/>
  <c r="J293" i="14"/>
  <c r="E293" i="14"/>
  <c r="L292" i="14"/>
  <c r="J292" i="14"/>
  <c r="L291" i="14"/>
  <c r="J291" i="14"/>
  <c r="H291" i="14" s="1"/>
  <c r="L290" i="14"/>
  <c r="J290" i="14"/>
  <c r="H290" i="14" s="1"/>
  <c r="L289" i="14"/>
  <c r="H289" i="14" s="1"/>
  <c r="J289" i="14"/>
  <c r="N288" i="14"/>
  <c r="L288" i="14"/>
  <c r="H288" i="14" s="1"/>
  <c r="J288" i="14"/>
  <c r="E288" i="14"/>
  <c r="L287" i="14"/>
  <c r="H287" i="14" s="1"/>
  <c r="J287" i="14"/>
  <c r="L286" i="14"/>
  <c r="J286" i="14"/>
  <c r="L285" i="14"/>
  <c r="J285" i="14"/>
  <c r="H285" i="14" s="1"/>
  <c r="L284" i="14"/>
  <c r="J284" i="14"/>
  <c r="H284" i="14" s="1"/>
  <c r="N283" i="14"/>
  <c r="L283" i="14"/>
  <c r="J283" i="14"/>
  <c r="H283" i="14" s="1"/>
  <c r="E283" i="14"/>
  <c r="L282" i="14"/>
  <c r="J282" i="14"/>
  <c r="H282" i="14" s="1"/>
  <c r="L281" i="14"/>
  <c r="J281" i="14"/>
  <c r="H281" i="14"/>
  <c r="L280" i="14"/>
  <c r="J280" i="14"/>
  <c r="L279" i="14"/>
  <c r="J279" i="14"/>
  <c r="H279" i="14" s="1"/>
  <c r="N278" i="14"/>
  <c r="L278" i="14"/>
  <c r="J278" i="14"/>
  <c r="E278" i="14"/>
  <c r="L277" i="14"/>
  <c r="J277" i="14"/>
  <c r="H277" i="14" s="1"/>
  <c r="L276" i="14"/>
  <c r="J276" i="14"/>
  <c r="H276" i="14" s="1"/>
  <c r="L275" i="14"/>
  <c r="J275" i="14"/>
  <c r="H275" i="14"/>
  <c r="L274" i="14"/>
  <c r="J274" i="14"/>
  <c r="N273" i="14"/>
  <c r="L273" i="14"/>
  <c r="H273" i="14" s="1"/>
  <c r="J273" i="14"/>
  <c r="E273" i="14"/>
  <c r="L272" i="14"/>
  <c r="J272" i="14"/>
  <c r="L271" i="14"/>
  <c r="J271" i="14"/>
  <c r="H271" i="14" s="1"/>
  <c r="L270" i="14"/>
  <c r="J270" i="14"/>
  <c r="H270" i="14" s="1"/>
  <c r="L269" i="14"/>
  <c r="J269" i="14"/>
  <c r="H269" i="14"/>
  <c r="N268" i="14"/>
  <c r="L268" i="14"/>
  <c r="J268" i="14"/>
  <c r="H268" i="14"/>
  <c r="E268" i="14"/>
  <c r="L267" i="14"/>
  <c r="J267" i="14"/>
  <c r="H267" i="14"/>
  <c r="L266" i="14"/>
  <c r="J266" i="14"/>
  <c r="L265" i="14"/>
  <c r="J265" i="14"/>
  <c r="H265" i="14" s="1"/>
  <c r="L264" i="14"/>
  <c r="J264" i="14"/>
  <c r="H264" i="14" s="1"/>
  <c r="N263" i="14"/>
  <c r="L263" i="14"/>
  <c r="J263" i="14"/>
  <c r="H263" i="14" s="1"/>
  <c r="E263" i="14"/>
  <c r="L262" i="14"/>
  <c r="J262" i="14"/>
  <c r="H262" i="14" s="1"/>
  <c r="L261" i="14"/>
  <c r="H261" i="14" s="1"/>
  <c r="J261" i="14"/>
  <c r="L260" i="14"/>
  <c r="J260" i="14"/>
  <c r="L259" i="14"/>
  <c r="J259" i="14"/>
  <c r="H259" i="14" s="1"/>
  <c r="N258" i="14"/>
  <c r="L258" i="14"/>
  <c r="J258" i="14"/>
  <c r="E258" i="14"/>
  <c r="L257" i="14"/>
  <c r="J257" i="14"/>
  <c r="H257" i="14" s="1"/>
  <c r="L256" i="14"/>
  <c r="J256" i="14"/>
  <c r="H256" i="14" s="1"/>
  <c r="L255" i="14"/>
  <c r="H255" i="14" s="1"/>
  <c r="J255" i="14"/>
  <c r="L254" i="14"/>
  <c r="J254" i="14"/>
  <c r="N253" i="14"/>
  <c r="L253" i="14"/>
  <c r="H253" i="14" s="1"/>
  <c r="J253" i="14"/>
  <c r="E253" i="14"/>
  <c r="L252" i="14"/>
  <c r="J252" i="14"/>
  <c r="L251" i="14"/>
  <c r="J251" i="14"/>
  <c r="H251" i="14" s="1"/>
  <c r="L250" i="14"/>
  <c r="J250" i="14"/>
  <c r="H250" i="14" s="1"/>
  <c r="L249" i="14"/>
  <c r="H249" i="14" s="1"/>
  <c r="J249" i="14"/>
  <c r="N248" i="14"/>
  <c r="L248" i="14"/>
  <c r="H248" i="14" s="1"/>
  <c r="J248" i="14"/>
  <c r="E248" i="14"/>
  <c r="L247" i="14"/>
  <c r="H247" i="14" s="1"/>
  <c r="J247" i="14"/>
  <c r="L246" i="14"/>
  <c r="J246" i="14"/>
  <c r="L245" i="14"/>
  <c r="J245" i="14"/>
  <c r="H245" i="14" s="1"/>
  <c r="L244" i="14"/>
  <c r="J244" i="14"/>
  <c r="H244" i="14" s="1"/>
  <c r="N243" i="14"/>
  <c r="L243" i="14"/>
  <c r="J243" i="14"/>
  <c r="H243" i="14" s="1"/>
  <c r="E243" i="14"/>
  <c r="L242" i="14"/>
  <c r="J242" i="14"/>
  <c r="H242" i="14" s="1"/>
  <c r="L241" i="14"/>
  <c r="J241" i="14"/>
  <c r="H241" i="14"/>
  <c r="L240" i="14"/>
  <c r="J240" i="14"/>
  <c r="L239" i="14"/>
  <c r="J239" i="14"/>
  <c r="H239" i="14" s="1"/>
  <c r="N238" i="14"/>
  <c r="L238" i="14"/>
  <c r="J238" i="14"/>
  <c r="E238" i="14"/>
  <c r="L237" i="14"/>
  <c r="J237" i="14"/>
  <c r="H237" i="14" s="1"/>
  <c r="L236" i="14"/>
  <c r="J236" i="14"/>
  <c r="H236" i="14" s="1"/>
  <c r="L235" i="14"/>
  <c r="J235" i="14"/>
  <c r="H235" i="14"/>
  <c r="L234" i="14"/>
  <c r="J234" i="14"/>
  <c r="N233" i="14"/>
  <c r="L233" i="14"/>
  <c r="H233" i="14" s="1"/>
  <c r="J233" i="14"/>
  <c r="E233" i="14"/>
  <c r="L232" i="14"/>
  <c r="J232" i="14"/>
  <c r="L231" i="14"/>
  <c r="J231" i="14"/>
  <c r="H231" i="14" s="1"/>
  <c r="L230" i="14"/>
  <c r="J230" i="14"/>
  <c r="H230" i="14" s="1"/>
  <c r="L229" i="14"/>
  <c r="J229" i="14"/>
  <c r="H229" i="14"/>
  <c r="N228" i="14"/>
  <c r="L228" i="14"/>
  <c r="J228" i="14"/>
  <c r="H228" i="14"/>
  <c r="E228" i="14"/>
  <c r="L227" i="14"/>
  <c r="J227" i="14"/>
  <c r="H227" i="14"/>
  <c r="L226" i="14"/>
  <c r="J226" i="14"/>
  <c r="L225" i="14"/>
  <c r="J225" i="14"/>
  <c r="H225" i="14" s="1"/>
  <c r="L224" i="14"/>
  <c r="J224" i="14"/>
  <c r="H224" i="14" s="1"/>
  <c r="N223" i="14"/>
  <c r="L223" i="14"/>
  <c r="J223" i="14"/>
  <c r="H223" i="14" s="1"/>
  <c r="E223" i="14"/>
  <c r="L222" i="14"/>
  <c r="J222" i="14"/>
  <c r="H222" i="14" s="1"/>
  <c r="L221" i="14"/>
  <c r="H221" i="14" s="1"/>
  <c r="J221" i="14"/>
  <c r="L220" i="14"/>
  <c r="J220" i="14"/>
  <c r="L219" i="14"/>
  <c r="J219" i="14"/>
  <c r="H219" i="14" s="1"/>
  <c r="N218" i="14"/>
  <c r="L218" i="14"/>
  <c r="J218" i="14"/>
  <c r="E218" i="14"/>
  <c r="L217" i="14"/>
  <c r="J217" i="14"/>
  <c r="H217" i="14" s="1"/>
  <c r="L216" i="14"/>
  <c r="J216" i="14"/>
  <c r="H216" i="14" s="1"/>
  <c r="L215" i="14"/>
  <c r="H215" i="14" s="1"/>
  <c r="J215" i="14"/>
  <c r="L214" i="14"/>
  <c r="J214" i="14"/>
  <c r="N213" i="14"/>
  <c r="L213" i="14"/>
  <c r="H213" i="14" s="1"/>
  <c r="J213" i="14"/>
  <c r="E213" i="14"/>
  <c r="L212" i="14"/>
  <c r="J212" i="14"/>
  <c r="L211" i="14"/>
  <c r="J211" i="14"/>
  <c r="H211" i="14" s="1"/>
  <c r="L210" i="14"/>
  <c r="J210" i="14"/>
  <c r="H210" i="14" s="1"/>
  <c r="L209" i="14"/>
  <c r="J209" i="14"/>
  <c r="H209" i="14"/>
  <c r="N208" i="14"/>
  <c r="L208" i="14"/>
  <c r="H208" i="14" s="1"/>
  <c r="J208" i="14"/>
  <c r="E208" i="14"/>
  <c r="L207" i="14"/>
  <c r="J207" i="14"/>
  <c r="H207" i="14"/>
  <c r="L206" i="14"/>
  <c r="J206" i="14"/>
  <c r="L205" i="14"/>
  <c r="J205" i="14"/>
  <c r="H205" i="14" s="1"/>
  <c r="L204" i="14"/>
  <c r="J204" i="14"/>
  <c r="H204" i="14" s="1"/>
  <c r="N203" i="14"/>
  <c r="L203" i="14"/>
  <c r="J203" i="14"/>
  <c r="H203" i="14" s="1"/>
  <c r="E203" i="14"/>
  <c r="L202" i="14"/>
  <c r="J202" i="14"/>
  <c r="H202" i="14" s="1"/>
  <c r="L201" i="14"/>
  <c r="J201" i="14"/>
  <c r="H201" i="14"/>
  <c r="L200" i="14"/>
  <c r="J200" i="14"/>
  <c r="L199" i="14"/>
  <c r="J199" i="14"/>
  <c r="H199" i="14" s="1"/>
  <c r="N198" i="14"/>
  <c r="L198" i="14"/>
  <c r="J198" i="14"/>
  <c r="E198" i="14"/>
  <c r="L197" i="14"/>
  <c r="J197" i="14"/>
  <c r="H197" i="14" s="1"/>
  <c r="L196" i="14"/>
  <c r="J196" i="14"/>
  <c r="H196" i="14" s="1"/>
  <c r="L195" i="14"/>
  <c r="J195" i="14"/>
  <c r="H195" i="14"/>
  <c r="L194" i="14"/>
  <c r="J194" i="14"/>
  <c r="N193" i="14"/>
  <c r="L193" i="14"/>
  <c r="H193" i="14" s="1"/>
  <c r="J193" i="14"/>
  <c r="E193" i="14"/>
  <c r="L192" i="14"/>
  <c r="J192" i="14"/>
  <c r="L191" i="14"/>
  <c r="J191" i="14"/>
  <c r="H191" i="14" s="1"/>
  <c r="L190" i="14"/>
  <c r="J190" i="14"/>
  <c r="H190" i="14" s="1"/>
  <c r="L189" i="14"/>
  <c r="J189" i="14"/>
  <c r="H189" i="14"/>
  <c r="N188" i="14"/>
  <c r="L188" i="14"/>
  <c r="J188" i="14"/>
  <c r="H188" i="14"/>
  <c r="E188" i="14"/>
  <c r="L187" i="14"/>
  <c r="J187" i="14"/>
  <c r="H187" i="14"/>
  <c r="L186" i="14"/>
  <c r="J186" i="14"/>
  <c r="L185" i="14"/>
  <c r="J185" i="14"/>
  <c r="H185" i="14" s="1"/>
  <c r="L184" i="14"/>
  <c r="J184" i="14"/>
  <c r="H184" i="14" s="1"/>
  <c r="N183" i="14"/>
  <c r="L183" i="14"/>
  <c r="J183" i="14"/>
  <c r="H183" i="14" s="1"/>
  <c r="E183" i="14"/>
  <c r="L182" i="14"/>
  <c r="J182" i="14"/>
  <c r="H182" i="14" s="1"/>
  <c r="L181" i="14"/>
  <c r="H181" i="14" s="1"/>
  <c r="J181" i="14"/>
  <c r="L180" i="14"/>
  <c r="J180" i="14"/>
  <c r="L179" i="14"/>
  <c r="J179" i="14"/>
  <c r="H179" i="14" s="1"/>
  <c r="N178" i="14"/>
  <c r="L178" i="14"/>
  <c r="J178" i="14"/>
  <c r="E178" i="14"/>
  <c r="L177" i="14"/>
  <c r="J177" i="14"/>
  <c r="H177" i="14" s="1"/>
  <c r="L176" i="14"/>
  <c r="J176" i="14"/>
  <c r="H176" i="14" s="1"/>
  <c r="L175" i="14"/>
  <c r="H175" i="14" s="1"/>
  <c r="J175" i="14"/>
  <c r="L174" i="14"/>
  <c r="J174" i="14"/>
  <c r="N173" i="14"/>
  <c r="L173" i="14"/>
  <c r="H173" i="14" s="1"/>
  <c r="J173" i="14"/>
  <c r="E173" i="14"/>
  <c r="L172" i="14"/>
  <c r="J172" i="14"/>
  <c r="L171" i="14"/>
  <c r="J171" i="14"/>
  <c r="L170" i="14"/>
  <c r="J170" i="14"/>
  <c r="H170" i="14" s="1"/>
  <c r="L169" i="14"/>
  <c r="H169" i="14" s="1"/>
  <c r="J169" i="14"/>
  <c r="N168" i="14"/>
  <c r="L168" i="14"/>
  <c r="J168" i="14"/>
  <c r="H168" i="14"/>
  <c r="E168" i="14"/>
  <c r="L167" i="14"/>
  <c r="H167" i="14" s="1"/>
  <c r="J167" i="14"/>
  <c r="L166" i="14"/>
  <c r="J166" i="14"/>
  <c r="L165" i="14"/>
  <c r="J165" i="14"/>
  <c r="H165" i="14" s="1"/>
  <c r="L164" i="14"/>
  <c r="J164" i="14"/>
  <c r="H164" i="14" s="1"/>
  <c r="N163" i="14"/>
  <c r="L163" i="14"/>
  <c r="J163" i="14"/>
  <c r="H163" i="14" s="1"/>
  <c r="E163" i="14"/>
  <c r="L162" i="14"/>
  <c r="J162" i="14"/>
  <c r="H162" i="14" s="1"/>
  <c r="L161" i="14"/>
  <c r="H161" i="14" s="1"/>
  <c r="J161" i="14"/>
  <c r="L160" i="14"/>
  <c r="J160" i="14"/>
  <c r="L159" i="14"/>
  <c r="J159" i="14"/>
  <c r="N158" i="14"/>
  <c r="L158" i="14"/>
  <c r="J158" i="14"/>
  <c r="E158" i="14"/>
  <c r="L155" i="14"/>
  <c r="J155" i="14"/>
  <c r="L154" i="14"/>
  <c r="J154" i="14"/>
  <c r="H154" i="14" s="1"/>
  <c r="L153" i="14"/>
  <c r="J153" i="14"/>
  <c r="H153" i="14" s="1"/>
  <c r="L152" i="14"/>
  <c r="H152" i="14" s="1"/>
  <c r="J152" i="14"/>
  <c r="N151" i="14"/>
  <c r="L151" i="14"/>
  <c r="J151" i="14"/>
  <c r="H151" i="14"/>
  <c r="E151" i="14"/>
  <c r="L150" i="14"/>
  <c r="H150" i="14" s="1"/>
  <c r="J150" i="14"/>
  <c r="L149" i="14"/>
  <c r="J149" i="14"/>
  <c r="L148" i="14"/>
  <c r="J148" i="14"/>
  <c r="H148" i="14" s="1"/>
  <c r="L147" i="14"/>
  <c r="J147" i="14"/>
  <c r="H147" i="14" s="1"/>
  <c r="N146" i="14"/>
  <c r="L146" i="14"/>
  <c r="J146" i="14"/>
  <c r="E146" i="14"/>
  <c r="L145" i="14"/>
  <c r="J145" i="14"/>
  <c r="H145" i="14" s="1"/>
  <c r="L144" i="14"/>
  <c r="J144" i="14"/>
  <c r="H144" i="14" s="1"/>
  <c r="L143" i="14"/>
  <c r="H143" i="14" s="1"/>
  <c r="J143" i="14"/>
  <c r="L142" i="14"/>
  <c r="J142" i="14"/>
  <c r="N141" i="14"/>
  <c r="L141" i="14"/>
  <c r="J141" i="14"/>
  <c r="H141" i="14" s="1"/>
  <c r="E141" i="14"/>
  <c r="L140" i="14"/>
  <c r="J140" i="14"/>
  <c r="L139" i="14"/>
  <c r="J139" i="14"/>
  <c r="L138" i="14"/>
  <c r="J138" i="14"/>
  <c r="H138" i="14"/>
  <c r="L137" i="14"/>
  <c r="J137" i="14"/>
  <c r="N136" i="14"/>
  <c r="L136" i="14"/>
  <c r="H136" i="14" s="1"/>
  <c r="J136" i="14"/>
  <c r="E136" i="14"/>
  <c r="L135" i="14"/>
  <c r="J135" i="14"/>
  <c r="L134" i="14"/>
  <c r="J134" i="14"/>
  <c r="H134" i="14" s="1"/>
  <c r="L133" i="14"/>
  <c r="J133" i="14"/>
  <c r="H133" i="14" s="1"/>
  <c r="L132" i="14"/>
  <c r="J132" i="14"/>
  <c r="H132" i="14" s="1"/>
  <c r="N131" i="14"/>
  <c r="L131" i="14"/>
  <c r="J131" i="14"/>
  <c r="H131" i="14" s="1"/>
  <c r="E131" i="14"/>
  <c r="L130" i="14"/>
  <c r="J130" i="14"/>
  <c r="H130" i="14" s="1"/>
  <c r="L129" i="14"/>
  <c r="H129" i="14" s="1"/>
  <c r="J129" i="14"/>
  <c r="L128" i="14"/>
  <c r="J128" i="14"/>
  <c r="L127" i="14"/>
  <c r="H127" i="14" s="1"/>
  <c r="J127" i="14"/>
  <c r="N126" i="14"/>
  <c r="L126" i="14"/>
  <c r="J126" i="14"/>
  <c r="H126" i="14"/>
  <c r="E126" i="14"/>
  <c r="L125" i="14"/>
  <c r="H125" i="14" s="1"/>
  <c r="J125" i="14"/>
  <c r="L124" i="14"/>
  <c r="J124" i="14"/>
  <c r="H124" i="14" s="1"/>
  <c r="L123" i="14"/>
  <c r="H123" i="14" s="1"/>
  <c r="J123" i="14"/>
  <c r="L122" i="14"/>
  <c r="J122" i="14"/>
  <c r="N121" i="14"/>
  <c r="L121" i="14"/>
  <c r="J121" i="14"/>
  <c r="E121" i="14"/>
  <c r="L120" i="14"/>
  <c r="J120" i="14"/>
  <c r="L119" i="14"/>
  <c r="J119" i="14"/>
  <c r="H119" i="14"/>
  <c r="L118" i="14"/>
  <c r="J118" i="14"/>
  <c r="H118" i="14" s="1"/>
  <c r="L117" i="14"/>
  <c r="H117" i="14" s="1"/>
  <c r="J117" i="14"/>
  <c r="N116" i="14"/>
  <c r="L116" i="14"/>
  <c r="J116" i="14"/>
  <c r="E116" i="14"/>
  <c r="L115" i="14"/>
  <c r="H115" i="14" s="1"/>
  <c r="J115" i="14"/>
  <c r="L114" i="14"/>
  <c r="J114" i="14"/>
  <c r="L113" i="14"/>
  <c r="J113" i="14"/>
  <c r="H113" i="14"/>
  <c r="L112" i="14"/>
  <c r="J112" i="14"/>
  <c r="H112" i="14" s="1"/>
  <c r="N111" i="14"/>
  <c r="L111" i="14"/>
  <c r="J111" i="14"/>
  <c r="H111" i="14" s="1"/>
  <c r="E111" i="14"/>
  <c r="L110" i="14"/>
  <c r="J110" i="14"/>
  <c r="H110" i="14" s="1"/>
  <c r="L109" i="14"/>
  <c r="H109" i="14" s="1"/>
  <c r="J109" i="14"/>
  <c r="L108" i="14"/>
  <c r="J108" i="14"/>
  <c r="L107" i="14"/>
  <c r="J107" i="14"/>
  <c r="N106" i="14"/>
  <c r="L106" i="14"/>
  <c r="J106" i="14"/>
  <c r="H106" i="14" s="1"/>
  <c r="E106" i="14"/>
  <c r="L105" i="14"/>
  <c r="J105" i="14"/>
  <c r="L104" i="14"/>
  <c r="J104" i="14"/>
  <c r="H104" i="14"/>
  <c r="L103" i="14"/>
  <c r="J103" i="14"/>
  <c r="L102" i="14"/>
  <c r="J102" i="14"/>
  <c r="H102" i="14" s="1"/>
  <c r="N101" i="14"/>
  <c r="L101" i="14"/>
  <c r="J101" i="14"/>
  <c r="E101" i="14"/>
  <c r="L100" i="14"/>
  <c r="J100" i="14"/>
  <c r="H100" i="14" s="1"/>
  <c r="L99" i="14"/>
  <c r="J99" i="14"/>
  <c r="H99" i="14" s="1"/>
  <c r="L98" i="14"/>
  <c r="J98" i="14"/>
  <c r="H98" i="14" s="1"/>
  <c r="L97" i="14"/>
  <c r="H97" i="14" s="1"/>
  <c r="J97" i="14"/>
  <c r="N96" i="14"/>
  <c r="L96" i="14"/>
  <c r="J96" i="14"/>
  <c r="E96" i="14"/>
  <c r="L95" i="14"/>
  <c r="H95" i="14" s="1"/>
  <c r="J95" i="14"/>
  <c r="L94" i="14"/>
  <c r="J94" i="14"/>
  <c r="L93" i="14"/>
  <c r="J93" i="14"/>
  <c r="L92" i="14"/>
  <c r="H92" i="14" s="1"/>
  <c r="J92" i="14"/>
  <c r="N91" i="14"/>
  <c r="L91" i="14"/>
  <c r="J91" i="14"/>
  <c r="H91" i="14"/>
  <c r="E91" i="14"/>
  <c r="L90" i="14"/>
  <c r="H90" i="14" s="1"/>
  <c r="J90" i="14"/>
  <c r="L89" i="14"/>
  <c r="J89" i="14"/>
  <c r="L88" i="14"/>
  <c r="J88" i="14"/>
  <c r="H88" i="14" s="1"/>
  <c r="L87" i="14"/>
  <c r="J87" i="14"/>
  <c r="H87" i="14" s="1"/>
  <c r="N86" i="14"/>
  <c r="L86" i="14"/>
  <c r="J86" i="14"/>
  <c r="H86" i="14" s="1"/>
  <c r="E86" i="14"/>
  <c r="L85" i="14"/>
  <c r="J85" i="14"/>
  <c r="H85" i="14" s="1"/>
  <c r="L84" i="14"/>
  <c r="H84" i="14" s="1"/>
  <c r="J84" i="14"/>
  <c r="L83" i="14"/>
  <c r="J83" i="14"/>
  <c r="L82" i="14"/>
  <c r="J82" i="14"/>
  <c r="H82" i="14" s="1"/>
  <c r="N81" i="14"/>
  <c r="L81" i="14"/>
  <c r="J81" i="14"/>
  <c r="E81" i="14"/>
  <c r="L80" i="14"/>
  <c r="J80" i="14"/>
  <c r="H80" i="14" s="1"/>
  <c r="L79" i="14"/>
  <c r="J79" i="14"/>
  <c r="H79" i="14" s="1"/>
  <c r="L78" i="14"/>
  <c r="H78" i="14" s="1"/>
  <c r="J78" i="14"/>
  <c r="L77" i="14"/>
  <c r="J77" i="14"/>
  <c r="N76" i="14"/>
  <c r="L76" i="14"/>
  <c r="H76" i="14" s="1"/>
  <c r="J76" i="14"/>
  <c r="E76" i="14"/>
  <c r="L75" i="14"/>
  <c r="J75" i="14"/>
  <c r="L74" i="14"/>
  <c r="J74" i="14"/>
  <c r="H74" i="14" s="1"/>
  <c r="L73" i="14"/>
  <c r="J73" i="14"/>
  <c r="H73" i="14" s="1"/>
  <c r="L72" i="14"/>
  <c r="H72" i="14" s="1"/>
  <c r="J72" i="14"/>
  <c r="N71" i="14"/>
  <c r="L71" i="14"/>
  <c r="J71" i="14"/>
  <c r="H71" i="14"/>
  <c r="E71" i="14"/>
  <c r="L70" i="14"/>
  <c r="H70" i="14" s="1"/>
  <c r="J70" i="14"/>
  <c r="L69" i="14"/>
  <c r="J69" i="14"/>
  <c r="L68" i="14"/>
  <c r="J68" i="14"/>
  <c r="H68" i="14" s="1"/>
  <c r="L67" i="14"/>
  <c r="J67" i="14"/>
  <c r="H67" i="14" s="1"/>
  <c r="N66" i="14"/>
  <c r="L66" i="14"/>
  <c r="J66" i="14"/>
  <c r="E66" i="14"/>
  <c r="L65" i="14"/>
  <c r="J65" i="14"/>
  <c r="H65" i="14" s="1"/>
  <c r="L64" i="14"/>
  <c r="J64" i="14"/>
  <c r="H64" i="14" s="1"/>
  <c r="L63" i="14"/>
  <c r="H63" i="14" s="1"/>
  <c r="J63" i="14"/>
  <c r="L62" i="14"/>
  <c r="J62" i="14"/>
  <c r="N61" i="14"/>
  <c r="L61" i="14"/>
  <c r="J61" i="14"/>
  <c r="H61" i="14" s="1"/>
  <c r="E61" i="14"/>
  <c r="L60" i="14"/>
  <c r="J60" i="14"/>
  <c r="L59" i="14"/>
  <c r="J59" i="14"/>
  <c r="L58" i="14"/>
  <c r="J58" i="14"/>
  <c r="H58" i="14"/>
  <c r="L57" i="14"/>
  <c r="J57" i="14"/>
  <c r="N56" i="14"/>
  <c r="L56" i="14"/>
  <c r="H56" i="14" s="1"/>
  <c r="J56" i="14"/>
  <c r="E56" i="14"/>
  <c r="L55" i="14"/>
  <c r="J55" i="14"/>
  <c r="L54" i="14"/>
  <c r="J54" i="14"/>
  <c r="H54" i="14" s="1"/>
  <c r="L53" i="14"/>
  <c r="J53" i="14"/>
  <c r="H53" i="14" s="1"/>
  <c r="L52" i="14"/>
  <c r="J52" i="14"/>
  <c r="H52" i="14" s="1"/>
  <c r="N51" i="14"/>
  <c r="L51" i="14"/>
  <c r="J51" i="14"/>
  <c r="H51" i="14" s="1"/>
  <c r="E51" i="14"/>
  <c r="L50" i="14"/>
  <c r="J50" i="14"/>
  <c r="H50" i="14" s="1"/>
  <c r="L49" i="14"/>
  <c r="H49" i="14" s="1"/>
  <c r="J49" i="14"/>
  <c r="L48" i="14"/>
  <c r="J48" i="14"/>
  <c r="L47" i="14"/>
  <c r="H47" i="14" s="1"/>
  <c r="J47" i="14"/>
  <c r="N46" i="14"/>
  <c r="L46" i="14"/>
  <c r="J46" i="14"/>
  <c r="H46" i="14"/>
  <c r="E46" i="14"/>
  <c r="L45" i="14"/>
  <c r="H45" i="14" s="1"/>
  <c r="J45" i="14"/>
  <c r="L44" i="14"/>
  <c r="J44" i="14"/>
  <c r="H44" i="14" s="1"/>
  <c r="L43" i="14"/>
  <c r="H43" i="14" s="1"/>
  <c r="J43" i="14"/>
  <c r="L42" i="14"/>
  <c r="J42" i="14"/>
  <c r="N41" i="14"/>
  <c r="L41" i="14"/>
  <c r="J41" i="14"/>
  <c r="E41" i="14"/>
  <c r="L40" i="14"/>
  <c r="J40" i="14"/>
  <c r="L39" i="14"/>
  <c r="J39" i="14"/>
  <c r="H39" i="14"/>
  <c r="L38" i="14"/>
  <c r="J38" i="14"/>
  <c r="H38" i="14" s="1"/>
  <c r="L37" i="14"/>
  <c r="H37" i="14" s="1"/>
  <c r="J37" i="14"/>
  <c r="N36" i="14"/>
  <c r="L36" i="14"/>
  <c r="J36" i="14"/>
  <c r="E36" i="14"/>
  <c r="L35" i="14"/>
  <c r="H35" i="14" s="1"/>
  <c r="J35" i="14"/>
  <c r="L34" i="14"/>
  <c r="J34" i="14"/>
  <c r="L33" i="14"/>
  <c r="J33" i="14"/>
  <c r="H33" i="14"/>
  <c r="L32" i="14"/>
  <c r="J32" i="14"/>
  <c r="H32" i="14" s="1"/>
  <c r="N31" i="14"/>
  <c r="L31" i="14"/>
  <c r="J31" i="14"/>
  <c r="H31" i="14" s="1"/>
  <c r="E31" i="14"/>
  <c r="L30" i="14"/>
  <c r="J30" i="14"/>
  <c r="H30" i="14" s="1"/>
  <c r="L29" i="14"/>
  <c r="H29" i="14" s="1"/>
  <c r="J29" i="14"/>
  <c r="L28" i="14"/>
  <c r="J28" i="14"/>
  <c r="L27" i="14"/>
  <c r="J27" i="14"/>
  <c r="N26" i="14"/>
  <c r="L26" i="14"/>
  <c r="J26" i="14"/>
  <c r="H26" i="14" s="1"/>
  <c r="E26" i="14"/>
  <c r="L25" i="14"/>
  <c r="J25" i="14"/>
  <c r="L24" i="14"/>
  <c r="J24" i="14"/>
  <c r="H24" i="14"/>
  <c r="L23" i="14"/>
  <c r="J23" i="14"/>
  <c r="L22" i="14"/>
  <c r="J22" i="14"/>
  <c r="H22" i="14" s="1"/>
  <c r="N21" i="14"/>
  <c r="L21" i="14"/>
  <c r="J21" i="14"/>
  <c r="E21" i="14"/>
  <c r="L20" i="14"/>
  <c r="J20" i="14"/>
  <c r="H20" i="14" s="1"/>
  <c r="L19" i="14"/>
  <c r="J19" i="14"/>
  <c r="H19" i="14" s="1"/>
  <c r="L18" i="14"/>
  <c r="J18" i="14"/>
  <c r="H18" i="14" s="1"/>
  <c r="L17" i="14"/>
  <c r="H17" i="14" s="1"/>
  <c r="J17" i="14"/>
  <c r="N16" i="14"/>
  <c r="L16" i="14"/>
  <c r="J16" i="14"/>
  <c r="E16" i="14"/>
  <c r="L15" i="14"/>
  <c r="H15" i="14" s="1"/>
  <c r="J15" i="14"/>
  <c r="L14" i="14"/>
  <c r="J14" i="14"/>
  <c r="L13" i="14"/>
  <c r="J13" i="14"/>
  <c r="L12" i="14"/>
  <c r="H12" i="14" s="1"/>
  <c r="J12" i="14"/>
  <c r="N11" i="14"/>
  <c r="L11" i="14"/>
  <c r="J11" i="14"/>
  <c r="H11" i="14"/>
  <c r="E11" i="14"/>
  <c r="L10" i="14"/>
  <c r="H10" i="14" s="1"/>
  <c r="J10" i="14"/>
  <c r="L9" i="14"/>
  <c r="J9" i="14"/>
  <c r="L8" i="14"/>
  <c r="J8" i="14"/>
  <c r="H8" i="14" s="1"/>
  <c r="L7" i="14"/>
  <c r="J7" i="14"/>
  <c r="H7" i="14" s="1"/>
  <c r="N6" i="14"/>
  <c r="L6" i="14"/>
  <c r="J6" i="14"/>
  <c r="H6" i="14" s="1"/>
  <c r="E6" i="14"/>
  <c r="L561" i="13"/>
  <c r="J561" i="13"/>
  <c r="H561" i="13" s="1"/>
  <c r="L560" i="13"/>
  <c r="J560" i="13"/>
  <c r="H560" i="13" s="1"/>
  <c r="L559" i="13"/>
  <c r="H559" i="13" s="1"/>
  <c r="J559" i="13"/>
  <c r="L558" i="13"/>
  <c r="J558" i="13"/>
  <c r="N557" i="13"/>
  <c r="L557" i="13"/>
  <c r="H557" i="13" s="1"/>
  <c r="J557" i="13"/>
  <c r="E557" i="13"/>
  <c r="L556" i="13"/>
  <c r="J556" i="13"/>
  <c r="L555" i="13"/>
  <c r="J555" i="13"/>
  <c r="H555" i="13" s="1"/>
  <c r="L554" i="13"/>
  <c r="J554" i="13"/>
  <c r="H554" i="13" s="1"/>
  <c r="L553" i="13"/>
  <c r="H553" i="13" s="1"/>
  <c r="J553" i="13"/>
  <c r="N552" i="13"/>
  <c r="L552" i="13"/>
  <c r="J552" i="13"/>
  <c r="H552" i="13"/>
  <c r="E552" i="13"/>
  <c r="L551" i="13"/>
  <c r="H551" i="13" s="1"/>
  <c r="J551" i="13"/>
  <c r="L550" i="13"/>
  <c r="J550" i="13"/>
  <c r="L549" i="13"/>
  <c r="J549" i="13"/>
  <c r="H549" i="13" s="1"/>
  <c r="L548" i="13"/>
  <c r="J548" i="13"/>
  <c r="H548" i="13" s="1"/>
  <c r="N547" i="13"/>
  <c r="L547" i="13"/>
  <c r="J547" i="13"/>
  <c r="E547" i="13"/>
  <c r="L546" i="13"/>
  <c r="J546" i="13"/>
  <c r="H546" i="13" s="1"/>
  <c r="L545" i="13"/>
  <c r="J545" i="13"/>
  <c r="H545" i="13" s="1"/>
  <c r="L544" i="13"/>
  <c r="H544" i="13" s="1"/>
  <c r="J544" i="13"/>
  <c r="L543" i="13"/>
  <c r="J543" i="13"/>
  <c r="N542" i="13"/>
  <c r="L542" i="13"/>
  <c r="J542" i="13"/>
  <c r="H542" i="13" s="1"/>
  <c r="E542" i="13"/>
  <c r="L541" i="13"/>
  <c r="J541" i="13"/>
  <c r="L540" i="13"/>
  <c r="J540" i="13"/>
  <c r="L539" i="13"/>
  <c r="J539" i="13"/>
  <c r="H539" i="13"/>
  <c r="L538" i="13"/>
  <c r="J538" i="13"/>
  <c r="N537" i="13"/>
  <c r="L537" i="13"/>
  <c r="H537" i="13" s="1"/>
  <c r="J537" i="13"/>
  <c r="E537" i="13"/>
  <c r="L536" i="13"/>
  <c r="J536" i="13"/>
  <c r="L535" i="13"/>
  <c r="J535" i="13"/>
  <c r="H535" i="13" s="1"/>
  <c r="L534" i="13"/>
  <c r="J534" i="13"/>
  <c r="H534" i="13" s="1"/>
  <c r="L533" i="13"/>
  <c r="J533" i="13"/>
  <c r="H533" i="13" s="1"/>
  <c r="N532" i="13"/>
  <c r="L532" i="13"/>
  <c r="J532" i="13"/>
  <c r="H532" i="13" s="1"/>
  <c r="E532" i="13"/>
  <c r="L531" i="13"/>
  <c r="J531" i="13"/>
  <c r="H531" i="13" s="1"/>
  <c r="L530" i="13"/>
  <c r="H530" i="13" s="1"/>
  <c r="J530" i="13"/>
  <c r="L529" i="13"/>
  <c r="J529" i="13"/>
  <c r="L528" i="13"/>
  <c r="H528" i="13" s="1"/>
  <c r="J528" i="13"/>
  <c r="N527" i="13"/>
  <c r="L527" i="13"/>
  <c r="J527" i="13"/>
  <c r="H527" i="13"/>
  <c r="E527" i="13"/>
  <c r="L526" i="13"/>
  <c r="H526" i="13" s="1"/>
  <c r="J526" i="13"/>
  <c r="L525" i="13"/>
  <c r="J525" i="13"/>
  <c r="H525" i="13" s="1"/>
  <c r="L524" i="13"/>
  <c r="H524" i="13" s="1"/>
  <c r="J524" i="13"/>
  <c r="L523" i="13"/>
  <c r="J523" i="13"/>
  <c r="N522" i="13"/>
  <c r="L522" i="13"/>
  <c r="J522" i="13"/>
  <c r="E522" i="13"/>
  <c r="L521" i="13"/>
  <c r="J521" i="13"/>
  <c r="L520" i="13"/>
  <c r="J520" i="13"/>
  <c r="H520" i="13"/>
  <c r="L519" i="13"/>
  <c r="J519" i="13"/>
  <c r="H519" i="13" s="1"/>
  <c r="L518" i="13"/>
  <c r="H518" i="13" s="1"/>
  <c r="J518" i="13"/>
  <c r="N517" i="13"/>
  <c r="L517" i="13"/>
  <c r="J517" i="13"/>
  <c r="E517" i="13"/>
  <c r="L516" i="13"/>
  <c r="J516" i="13"/>
  <c r="H516" i="13"/>
  <c r="L515" i="13"/>
  <c r="J515" i="13"/>
  <c r="L514" i="13"/>
  <c r="J514" i="13"/>
  <c r="H514" i="13" s="1"/>
  <c r="L513" i="13"/>
  <c r="H513" i="13" s="1"/>
  <c r="J513" i="13"/>
  <c r="N512" i="13"/>
  <c r="L512" i="13"/>
  <c r="J512" i="13"/>
  <c r="H512" i="13"/>
  <c r="E512" i="13"/>
  <c r="L511" i="13"/>
  <c r="H511" i="13" s="1"/>
  <c r="J511" i="13"/>
  <c r="L510" i="13"/>
  <c r="J510" i="13"/>
  <c r="L509" i="13"/>
  <c r="J509" i="13"/>
  <c r="H509" i="13" s="1"/>
  <c r="L508" i="13"/>
  <c r="J508" i="13"/>
  <c r="H508" i="13" s="1"/>
  <c r="N507" i="13"/>
  <c r="L507" i="13"/>
  <c r="J507" i="13"/>
  <c r="H507" i="13" s="1"/>
  <c r="E507" i="13"/>
  <c r="L506" i="13"/>
  <c r="J506" i="13"/>
  <c r="H506" i="13" s="1"/>
  <c r="L505" i="13"/>
  <c r="H505" i="13" s="1"/>
  <c r="J505" i="13"/>
  <c r="L504" i="13"/>
  <c r="J504" i="13"/>
  <c r="L503" i="13"/>
  <c r="J503" i="13"/>
  <c r="H503" i="13" s="1"/>
  <c r="N502" i="13"/>
  <c r="L502" i="13"/>
  <c r="J502" i="13"/>
  <c r="E502" i="13"/>
  <c r="L501" i="13"/>
  <c r="J501" i="13"/>
  <c r="L500" i="13"/>
  <c r="J500" i="13"/>
  <c r="H500" i="13" s="1"/>
  <c r="L499" i="13"/>
  <c r="J499" i="13"/>
  <c r="H499" i="13"/>
  <c r="L498" i="13"/>
  <c r="J498" i="13"/>
  <c r="N497" i="13"/>
  <c r="L497" i="13"/>
  <c r="H497" i="13" s="1"/>
  <c r="J497" i="13"/>
  <c r="E497" i="13"/>
  <c r="L496" i="13"/>
  <c r="J496" i="13"/>
  <c r="L495" i="13"/>
  <c r="J495" i="13"/>
  <c r="H495" i="13" s="1"/>
  <c r="L494" i="13"/>
  <c r="J494" i="13"/>
  <c r="H494" i="13" s="1"/>
  <c r="L493" i="13"/>
  <c r="H493" i="13" s="1"/>
  <c r="J493" i="13"/>
  <c r="N492" i="13"/>
  <c r="L492" i="13"/>
  <c r="J492" i="13"/>
  <c r="H492" i="13"/>
  <c r="E492" i="13"/>
  <c r="L491" i="13"/>
  <c r="H491" i="13" s="1"/>
  <c r="J491" i="13"/>
  <c r="L490" i="13"/>
  <c r="J490" i="13"/>
  <c r="L489" i="13"/>
  <c r="J489" i="13"/>
  <c r="H489" i="13" s="1"/>
  <c r="L488" i="13"/>
  <c r="J488" i="13"/>
  <c r="N487" i="13"/>
  <c r="L487" i="13"/>
  <c r="H487" i="13" s="1"/>
  <c r="J487" i="13"/>
  <c r="E487" i="13"/>
  <c r="L486" i="13"/>
  <c r="J486" i="13"/>
  <c r="L485" i="13"/>
  <c r="J485" i="13"/>
  <c r="H485" i="13" s="1"/>
  <c r="L484" i="13"/>
  <c r="J484" i="13"/>
  <c r="H484" i="13" s="1"/>
  <c r="L483" i="13"/>
  <c r="J483" i="13"/>
  <c r="N482" i="13"/>
  <c r="L482" i="13"/>
  <c r="J482" i="13"/>
  <c r="E482" i="13"/>
  <c r="L481" i="13"/>
  <c r="J481" i="13"/>
  <c r="L480" i="13"/>
  <c r="H480" i="13" s="1"/>
  <c r="J480" i="13"/>
  <c r="L479" i="13"/>
  <c r="J479" i="13"/>
  <c r="H479" i="13" s="1"/>
  <c r="L478" i="13"/>
  <c r="H478" i="13" s="1"/>
  <c r="J478" i="13"/>
  <c r="N477" i="13"/>
  <c r="L477" i="13"/>
  <c r="J477" i="13"/>
  <c r="E477" i="13"/>
  <c r="L476" i="13"/>
  <c r="H476" i="13" s="1"/>
  <c r="J476" i="13"/>
  <c r="L475" i="13"/>
  <c r="J475" i="13"/>
  <c r="L474" i="13"/>
  <c r="H474" i="13" s="1"/>
  <c r="J474" i="13"/>
  <c r="L473" i="13"/>
  <c r="J473" i="13"/>
  <c r="H473" i="13" s="1"/>
  <c r="N472" i="13"/>
  <c r="L472" i="13"/>
  <c r="J472" i="13"/>
  <c r="H472" i="13" s="1"/>
  <c r="E472" i="13"/>
  <c r="L471" i="13"/>
  <c r="J471" i="13"/>
  <c r="L470" i="13"/>
  <c r="J470" i="13"/>
  <c r="H470" i="13"/>
  <c r="L469" i="13"/>
  <c r="J469" i="13"/>
  <c r="H469" i="13" s="1"/>
  <c r="L468" i="13"/>
  <c r="J468" i="13"/>
  <c r="H468" i="13" s="1"/>
  <c r="N467" i="13"/>
  <c r="L467" i="13"/>
  <c r="J467" i="13"/>
  <c r="H467" i="13" s="1"/>
  <c r="E467" i="13"/>
  <c r="L466" i="13"/>
  <c r="J466" i="13"/>
  <c r="H466" i="13" s="1"/>
  <c r="L465" i="13"/>
  <c r="J465" i="13"/>
  <c r="H465" i="13" s="1"/>
  <c r="L464" i="13"/>
  <c r="H464" i="13" s="1"/>
  <c r="J464" i="13"/>
  <c r="L463" i="13"/>
  <c r="J463" i="13"/>
  <c r="N462" i="13"/>
  <c r="L462" i="13"/>
  <c r="J462" i="13"/>
  <c r="E462" i="13"/>
  <c r="L461" i="13"/>
  <c r="J461" i="13"/>
  <c r="H461" i="13" s="1"/>
  <c r="L460" i="13"/>
  <c r="J460" i="13"/>
  <c r="L459" i="13"/>
  <c r="J459" i="13"/>
  <c r="H459" i="13" s="1"/>
  <c r="L458" i="13"/>
  <c r="J458" i="13"/>
  <c r="H458" i="13" s="1"/>
  <c r="N457" i="13"/>
  <c r="L457" i="13"/>
  <c r="J457" i="13"/>
  <c r="H457" i="13" s="1"/>
  <c r="E457" i="13"/>
  <c r="L456" i="13"/>
  <c r="J456" i="13"/>
  <c r="H456" i="13" s="1"/>
  <c r="L455" i="13"/>
  <c r="J455" i="13"/>
  <c r="L454" i="13"/>
  <c r="J454" i="13"/>
  <c r="L453" i="13"/>
  <c r="J453" i="13"/>
  <c r="H453" i="13"/>
  <c r="N452" i="13"/>
  <c r="L452" i="13"/>
  <c r="J452" i="13"/>
  <c r="H452" i="13"/>
  <c r="E452" i="13"/>
  <c r="L451" i="13"/>
  <c r="J451" i="13"/>
  <c r="H451" i="13"/>
  <c r="L450" i="13"/>
  <c r="J450" i="13"/>
  <c r="L449" i="13"/>
  <c r="J449" i="13"/>
  <c r="L448" i="13"/>
  <c r="J448" i="13"/>
  <c r="H448" i="13"/>
  <c r="N447" i="13"/>
  <c r="L447" i="13"/>
  <c r="H447" i="13" s="1"/>
  <c r="J447" i="13"/>
  <c r="E447" i="13"/>
  <c r="L446" i="13"/>
  <c r="J446" i="13"/>
  <c r="H446" i="13"/>
  <c r="L445" i="13"/>
  <c r="J445" i="13"/>
  <c r="H445" i="13" s="1"/>
  <c r="L444" i="13"/>
  <c r="H444" i="13" s="1"/>
  <c r="J444" i="13"/>
  <c r="L443" i="13"/>
  <c r="J443" i="13"/>
  <c r="N442" i="13"/>
  <c r="L442" i="13"/>
  <c r="J442" i="13"/>
  <c r="H442" i="13" s="1"/>
  <c r="E442" i="13"/>
  <c r="L441" i="13"/>
  <c r="J441" i="13"/>
  <c r="L440" i="13"/>
  <c r="J440" i="13"/>
  <c r="L439" i="13"/>
  <c r="H439" i="13" s="1"/>
  <c r="J439" i="13"/>
  <c r="L438" i="13"/>
  <c r="J438" i="13"/>
  <c r="H438" i="13" s="1"/>
  <c r="N437" i="13"/>
  <c r="L437" i="13"/>
  <c r="J437" i="13"/>
  <c r="H437" i="13"/>
  <c r="E437" i="13"/>
  <c r="L436" i="13"/>
  <c r="J436" i="13"/>
  <c r="H436" i="13" s="1"/>
  <c r="L435" i="13"/>
  <c r="J435" i="13"/>
  <c r="L434" i="13"/>
  <c r="J434" i="13"/>
  <c r="H434" i="13"/>
  <c r="L433" i="13"/>
  <c r="J433" i="13"/>
  <c r="H433" i="13" s="1"/>
  <c r="N432" i="13"/>
  <c r="L432" i="13"/>
  <c r="J432" i="13"/>
  <c r="H432" i="13"/>
  <c r="E432" i="13"/>
  <c r="L431" i="13"/>
  <c r="J431" i="13"/>
  <c r="H431" i="13" s="1"/>
  <c r="L430" i="13"/>
  <c r="H430" i="13" s="1"/>
  <c r="J430" i="13"/>
  <c r="L429" i="13"/>
  <c r="J429" i="13"/>
  <c r="H429" i="13" s="1"/>
  <c r="L428" i="13"/>
  <c r="J428" i="13"/>
  <c r="H428" i="13"/>
  <c r="N427" i="13"/>
  <c r="L427" i="13"/>
  <c r="H427" i="13" s="1"/>
  <c r="J427" i="13"/>
  <c r="E427" i="13"/>
  <c r="L426" i="13"/>
  <c r="J426" i="13"/>
  <c r="H426" i="13"/>
  <c r="L425" i="13"/>
  <c r="J425" i="13"/>
  <c r="H425" i="13" s="1"/>
  <c r="L424" i="13"/>
  <c r="H424" i="13" s="1"/>
  <c r="J424" i="13"/>
  <c r="L423" i="13"/>
  <c r="J423" i="13"/>
  <c r="H423" i="13" s="1"/>
  <c r="N422" i="13"/>
  <c r="L422" i="13"/>
  <c r="J422" i="13"/>
  <c r="H422" i="13" s="1"/>
  <c r="E422" i="13"/>
  <c r="L421" i="13"/>
  <c r="J421" i="13"/>
  <c r="L420" i="13"/>
  <c r="J420" i="13"/>
  <c r="H420" i="13" s="1"/>
  <c r="L419" i="13"/>
  <c r="J419" i="13"/>
  <c r="H419" i="13" s="1"/>
  <c r="L418" i="13"/>
  <c r="H418" i="13" s="1"/>
  <c r="J418" i="13"/>
  <c r="N417" i="13"/>
  <c r="L417" i="13"/>
  <c r="J417" i="13"/>
  <c r="E417" i="13"/>
  <c r="L416" i="13"/>
  <c r="H416" i="13" s="1"/>
  <c r="J416" i="13"/>
  <c r="L415" i="13"/>
  <c r="J415" i="13"/>
  <c r="L414" i="13"/>
  <c r="J414" i="13"/>
  <c r="H414" i="13"/>
  <c r="L413" i="13"/>
  <c r="J413" i="13"/>
  <c r="H413" i="13" s="1"/>
  <c r="N412" i="13"/>
  <c r="L412" i="13"/>
  <c r="J412" i="13"/>
  <c r="E412" i="13"/>
  <c r="L409" i="13"/>
  <c r="J409" i="13"/>
  <c r="H409" i="13" s="1"/>
  <c r="L408" i="13"/>
  <c r="J408" i="13"/>
  <c r="H408" i="13"/>
  <c r="L407" i="13"/>
  <c r="H407" i="13" s="1"/>
  <c r="J407" i="13"/>
  <c r="L406" i="13"/>
  <c r="J406" i="13"/>
  <c r="N405" i="13"/>
  <c r="L405" i="13"/>
  <c r="J405" i="13"/>
  <c r="H405" i="13" s="1"/>
  <c r="E405" i="13"/>
  <c r="L404" i="13"/>
  <c r="J404" i="13"/>
  <c r="H404" i="13" s="1"/>
  <c r="L403" i="13"/>
  <c r="J403" i="13"/>
  <c r="L402" i="13"/>
  <c r="J402" i="13"/>
  <c r="H402" i="13" s="1"/>
  <c r="L401" i="13"/>
  <c r="J401" i="13"/>
  <c r="N400" i="13"/>
  <c r="L400" i="13"/>
  <c r="J400" i="13"/>
  <c r="H400" i="13" s="1"/>
  <c r="E400" i="13"/>
  <c r="L399" i="13"/>
  <c r="J399" i="13"/>
  <c r="H399" i="13" s="1"/>
  <c r="L398" i="13"/>
  <c r="J398" i="13"/>
  <c r="L397" i="13"/>
  <c r="J397" i="13"/>
  <c r="L396" i="13"/>
  <c r="H396" i="13" s="1"/>
  <c r="J396" i="13"/>
  <c r="N395" i="13"/>
  <c r="L395" i="13"/>
  <c r="J395" i="13"/>
  <c r="H395" i="13"/>
  <c r="E395" i="13"/>
  <c r="L394" i="13"/>
  <c r="H394" i="13" s="1"/>
  <c r="J394" i="13"/>
  <c r="L393" i="13"/>
  <c r="H393" i="13" s="1"/>
  <c r="J393" i="13"/>
  <c r="L392" i="13"/>
  <c r="J392" i="13"/>
  <c r="L391" i="13"/>
  <c r="J391" i="13"/>
  <c r="H391" i="13"/>
  <c r="N390" i="13"/>
  <c r="L390" i="13"/>
  <c r="J390" i="13"/>
  <c r="H390" i="13"/>
  <c r="E390" i="13"/>
  <c r="L389" i="13"/>
  <c r="J389" i="13"/>
  <c r="H389" i="13"/>
  <c r="L388" i="13"/>
  <c r="H388" i="13" s="1"/>
  <c r="J388" i="13"/>
  <c r="L387" i="13"/>
  <c r="J387" i="13"/>
  <c r="L386" i="13"/>
  <c r="J386" i="13"/>
  <c r="N385" i="13"/>
  <c r="L385" i="13"/>
  <c r="J385" i="13"/>
  <c r="E385" i="13"/>
  <c r="L384" i="13"/>
  <c r="J384" i="13"/>
  <c r="H384" i="13" s="1"/>
  <c r="L383" i="13"/>
  <c r="J383" i="13"/>
  <c r="L382" i="13"/>
  <c r="J382" i="13"/>
  <c r="L381" i="13"/>
  <c r="J381" i="13"/>
  <c r="H381" i="13"/>
  <c r="N380" i="13"/>
  <c r="L380" i="13"/>
  <c r="J380" i="13"/>
  <c r="H380" i="13"/>
  <c r="E380" i="13"/>
  <c r="L379" i="13"/>
  <c r="J379" i="13"/>
  <c r="H379" i="13"/>
  <c r="L378" i="13"/>
  <c r="J378" i="13"/>
  <c r="L377" i="13"/>
  <c r="J377" i="13"/>
  <c r="H377" i="13" s="1"/>
  <c r="L376" i="13"/>
  <c r="J376" i="13"/>
  <c r="H376" i="13"/>
  <c r="N375" i="13"/>
  <c r="L375" i="13"/>
  <c r="J375" i="13"/>
  <c r="H375" i="13"/>
  <c r="E375" i="13"/>
  <c r="L374" i="13"/>
  <c r="J374" i="13"/>
  <c r="H374" i="13"/>
  <c r="L373" i="13"/>
  <c r="H373" i="13" s="1"/>
  <c r="J373" i="13"/>
  <c r="L372" i="13"/>
  <c r="J372" i="13"/>
  <c r="H372" i="13" s="1"/>
  <c r="L371" i="13"/>
  <c r="J371" i="13"/>
  <c r="H371" i="13"/>
  <c r="N370" i="13"/>
  <c r="L370" i="13"/>
  <c r="J370" i="13"/>
  <c r="H370" i="13"/>
  <c r="E370" i="13"/>
  <c r="L369" i="13"/>
  <c r="J369" i="13"/>
  <c r="H369" i="13"/>
  <c r="L368" i="13"/>
  <c r="J368" i="13"/>
  <c r="H368" i="13" s="1"/>
  <c r="L367" i="13"/>
  <c r="H367" i="13" s="1"/>
  <c r="J367" i="13"/>
  <c r="L366" i="13"/>
  <c r="J366" i="13"/>
  <c r="H366" i="13" s="1"/>
  <c r="N365" i="13"/>
  <c r="L365" i="13"/>
  <c r="J365" i="13"/>
  <c r="H365" i="13" s="1"/>
  <c r="E365" i="13"/>
  <c r="L364" i="13"/>
  <c r="J364" i="13"/>
  <c r="L363" i="13"/>
  <c r="J363" i="13"/>
  <c r="H363" i="13"/>
  <c r="L362" i="13"/>
  <c r="J362" i="13"/>
  <c r="H362" i="13" s="1"/>
  <c r="L361" i="13"/>
  <c r="J361" i="13"/>
  <c r="N360" i="13"/>
  <c r="L360" i="13"/>
  <c r="J360" i="13"/>
  <c r="E360" i="13"/>
  <c r="L359" i="13"/>
  <c r="H359" i="13" s="1"/>
  <c r="J359" i="13"/>
  <c r="L358" i="13"/>
  <c r="J358" i="13"/>
  <c r="H358" i="13" s="1"/>
  <c r="L357" i="13"/>
  <c r="J357" i="13"/>
  <c r="H357" i="13"/>
  <c r="L356" i="13"/>
  <c r="J356" i="13"/>
  <c r="H356" i="13" s="1"/>
  <c r="N355" i="13"/>
  <c r="L355" i="13"/>
  <c r="H355" i="13" s="1"/>
  <c r="J355" i="13"/>
  <c r="E355" i="13"/>
  <c r="L354" i="13"/>
  <c r="J354" i="13"/>
  <c r="H354" i="13" s="1"/>
  <c r="L353" i="13"/>
  <c r="J353" i="13"/>
  <c r="L352" i="13"/>
  <c r="J352" i="13"/>
  <c r="H352" i="13" s="1"/>
  <c r="L351" i="13"/>
  <c r="J351" i="13"/>
  <c r="N350" i="13"/>
  <c r="L350" i="13"/>
  <c r="J350" i="13"/>
  <c r="E350" i="13"/>
  <c r="L349" i="13"/>
  <c r="J349" i="13"/>
  <c r="L348" i="13"/>
  <c r="J348" i="13"/>
  <c r="H348" i="13" s="1"/>
  <c r="L347" i="13"/>
  <c r="J347" i="13"/>
  <c r="H347" i="13"/>
  <c r="L346" i="13"/>
  <c r="J346" i="13"/>
  <c r="N345" i="13"/>
  <c r="L345" i="13"/>
  <c r="J345" i="13"/>
  <c r="E345" i="13"/>
  <c r="L344" i="13"/>
  <c r="J344" i="13"/>
  <c r="H344" i="13" s="1"/>
  <c r="L343" i="13"/>
  <c r="H343" i="13" s="1"/>
  <c r="J343" i="13"/>
  <c r="L342" i="13"/>
  <c r="J342" i="13"/>
  <c r="H342" i="13"/>
  <c r="L341" i="13"/>
  <c r="J341" i="13"/>
  <c r="N340" i="13"/>
  <c r="L340" i="13"/>
  <c r="J340" i="13"/>
  <c r="E340" i="13"/>
  <c r="L339" i="13"/>
  <c r="J339" i="13"/>
  <c r="L338" i="13"/>
  <c r="J338" i="13"/>
  <c r="H338" i="13" s="1"/>
  <c r="L337" i="13"/>
  <c r="H337" i="13" s="1"/>
  <c r="J337" i="13"/>
  <c r="L336" i="13"/>
  <c r="J336" i="13"/>
  <c r="H336" i="13" s="1"/>
  <c r="N335" i="13"/>
  <c r="L335" i="13"/>
  <c r="J335" i="13"/>
  <c r="E335" i="13"/>
  <c r="L334" i="13"/>
  <c r="J334" i="13"/>
  <c r="L333" i="13"/>
  <c r="J333" i="13"/>
  <c r="H333" i="13"/>
  <c r="L332" i="13"/>
  <c r="J332" i="13"/>
  <c r="L331" i="13"/>
  <c r="J331" i="13"/>
  <c r="N330" i="13"/>
  <c r="L330" i="13"/>
  <c r="J330" i="13"/>
  <c r="H330" i="13" s="1"/>
  <c r="E330" i="13"/>
  <c r="L329" i="13"/>
  <c r="J329" i="13"/>
  <c r="L328" i="13"/>
  <c r="J328" i="13"/>
  <c r="L327" i="13"/>
  <c r="J327" i="13"/>
  <c r="H327" i="13"/>
  <c r="L326" i="13"/>
  <c r="J326" i="13"/>
  <c r="N325" i="13"/>
  <c r="L325" i="13"/>
  <c r="J325" i="13"/>
  <c r="E325" i="13"/>
  <c r="L324" i="13"/>
  <c r="J324" i="13"/>
  <c r="H324" i="13" s="1"/>
  <c r="L323" i="13"/>
  <c r="H323" i="13" s="1"/>
  <c r="J323" i="13"/>
  <c r="L322" i="13"/>
  <c r="J322" i="13"/>
  <c r="H322" i="13" s="1"/>
  <c r="L321" i="13"/>
  <c r="J321" i="13"/>
  <c r="H321" i="13"/>
  <c r="N320" i="13"/>
  <c r="L320" i="13"/>
  <c r="H320" i="13" s="1"/>
  <c r="J320" i="13"/>
  <c r="E320" i="13"/>
  <c r="L319" i="13"/>
  <c r="J319" i="13"/>
  <c r="H319" i="13"/>
  <c r="L318" i="13"/>
  <c r="J318" i="13"/>
  <c r="H318" i="13" s="1"/>
  <c r="L317" i="13"/>
  <c r="J317" i="13"/>
  <c r="L316" i="13"/>
  <c r="J316" i="13"/>
  <c r="H316" i="13" s="1"/>
  <c r="N315" i="13"/>
  <c r="L315" i="13"/>
  <c r="J315" i="13"/>
  <c r="H315" i="13" s="1"/>
  <c r="E315" i="13"/>
  <c r="L314" i="13"/>
  <c r="J314" i="13"/>
  <c r="H314" i="13" s="1"/>
  <c r="L313" i="13"/>
  <c r="J313" i="13"/>
  <c r="H313" i="13"/>
  <c r="L312" i="13"/>
  <c r="J312" i="13"/>
  <c r="H312" i="13" s="1"/>
  <c r="L311" i="13"/>
  <c r="H311" i="13" s="1"/>
  <c r="J311" i="13"/>
  <c r="N310" i="13"/>
  <c r="L310" i="13"/>
  <c r="J310" i="13"/>
  <c r="E310" i="13"/>
  <c r="L307" i="13"/>
  <c r="H307" i="13" s="1"/>
  <c r="J307" i="13"/>
  <c r="L306" i="13"/>
  <c r="H306" i="13" s="1"/>
  <c r="J306" i="13"/>
  <c r="L305" i="13"/>
  <c r="J305" i="13"/>
  <c r="H305" i="13" s="1"/>
  <c r="L304" i="13"/>
  <c r="J304" i="13"/>
  <c r="H304" i="13" s="1"/>
  <c r="N303" i="13"/>
  <c r="L303" i="13"/>
  <c r="H303" i="13" s="1"/>
  <c r="J303" i="13"/>
  <c r="E303" i="13"/>
  <c r="L302" i="13"/>
  <c r="J302" i="13"/>
  <c r="H302" i="13" s="1"/>
  <c r="L301" i="13"/>
  <c r="J301" i="13"/>
  <c r="L300" i="13"/>
  <c r="J300" i="13"/>
  <c r="L299" i="13"/>
  <c r="J299" i="13"/>
  <c r="H299" i="13" s="1"/>
  <c r="N298" i="13"/>
  <c r="L298" i="13"/>
  <c r="J298" i="13"/>
  <c r="H298" i="13" s="1"/>
  <c r="E298" i="13"/>
  <c r="L297" i="13"/>
  <c r="J297" i="13"/>
  <c r="H297" i="13" s="1"/>
  <c r="L296" i="13"/>
  <c r="J296" i="13"/>
  <c r="H296" i="13" s="1"/>
  <c r="L295" i="13"/>
  <c r="J295" i="13"/>
  <c r="L294" i="13"/>
  <c r="J294" i="13"/>
  <c r="N293" i="13"/>
  <c r="L293" i="13"/>
  <c r="H293" i="13" s="1"/>
  <c r="J293" i="13"/>
  <c r="E293" i="13"/>
  <c r="L292" i="13"/>
  <c r="H292" i="13" s="1"/>
  <c r="J292" i="13"/>
  <c r="L291" i="13"/>
  <c r="J291" i="13"/>
  <c r="H291" i="13" s="1"/>
  <c r="L290" i="13"/>
  <c r="J290" i="13"/>
  <c r="H290" i="13" s="1"/>
  <c r="L289" i="13"/>
  <c r="J289" i="13"/>
  <c r="H289" i="13" s="1"/>
  <c r="N288" i="13"/>
  <c r="L288" i="13"/>
  <c r="J288" i="13"/>
  <c r="H288" i="13"/>
  <c r="E288" i="13"/>
  <c r="L287" i="13"/>
  <c r="J287" i="13"/>
  <c r="L286" i="13"/>
  <c r="J286" i="13"/>
  <c r="L285" i="13"/>
  <c r="J285" i="13"/>
  <c r="H285" i="13" s="1"/>
  <c r="L284" i="13"/>
  <c r="J284" i="13"/>
  <c r="H284" i="13"/>
  <c r="N283" i="13"/>
  <c r="L283" i="13"/>
  <c r="J283" i="13"/>
  <c r="H283" i="13" s="1"/>
  <c r="E283" i="13"/>
  <c r="L282" i="13"/>
  <c r="J282" i="13"/>
  <c r="H282" i="13" s="1"/>
  <c r="L281" i="13"/>
  <c r="J281" i="13"/>
  <c r="H281" i="13"/>
  <c r="L280" i="13"/>
  <c r="J280" i="13"/>
  <c r="L279" i="13"/>
  <c r="J279" i="13"/>
  <c r="H279" i="13" s="1"/>
  <c r="N278" i="13"/>
  <c r="L278" i="13"/>
  <c r="J278" i="13"/>
  <c r="H278" i="13" s="1"/>
  <c r="E278" i="13"/>
  <c r="L277" i="13"/>
  <c r="J277" i="13"/>
  <c r="H277" i="13" s="1"/>
  <c r="L276" i="13"/>
  <c r="J276" i="13"/>
  <c r="H276" i="13" s="1"/>
  <c r="L275" i="13"/>
  <c r="J275" i="13"/>
  <c r="H275" i="13"/>
  <c r="L274" i="13"/>
  <c r="J274" i="13"/>
  <c r="N273" i="13"/>
  <c r="L273" i="13"/>
  <c r="H273" i="13" s="1"/>
  <c r="J273" i="13"/>
  <c r="E273" i="13"/>
  <c r="L272" i="13"/>
  <c r="J272" i="13"/>
  <c r="L271" i="13"/>
  <c r="J271" i="13"/>
  <c r="H271" i="13" s="1"/>
  <c r="L270" i="13"/>
  <c r="J270" i="13"/>
  <c r="H270" i="13" s="1"/>
  <c r="L269" i="13"/>
  <c r="J269" i="13"/>
  <c r="H269" i="13"/>
  <c r="N268" i="13"/>
  <c r="L268" i="13"/>
  <c r="H268" i="13" s="1"/>
  <c r="J268" i="13"/>
  <c r="E268" i="13"/>
  <c r="L267" i="13"/>
  <c r="J267" i="13"/>
  <c r="H267" i="13"/>
  <c r="L266" i="13"/>
  <c r="J266" i="13"/>
  <c r="L265" i="13"/>
  <c r="J265" i="13"/>
  <c r="H265" i="13" s="1"/>
  <c r="L264" i="13"/>
  <c r="H264" i="13" s="1"/>
  <c r="J264" i="13"/>
  <c r="N263" i="13"/>
  <c r="L263" i="13"/>
  <c r="J263" i="13"/>
  <c r="H263" i="13" s="1"/>
  <c r="E263" i="13"/>
  <c r="L262" i="13"/>
  <c r="H262" i="13" s="1"/>
  <c r="J262" i="13"/>
  <c r="L261" i="13"/>
  <c r="J261" i="13"/>
  <c r="H261" i="13"/>
  <c r="L260" i="13"/>
  <c r="J260" i="13"/>
  <c r="L259" i="13"/>
  <c r="J259" i="13"/>
  <c r="N258" i="13"/>
  <c r="L258" i="13"/>
  <c r="J258" i="13"/>
  <c r="E258" i="13"/>
  <c r="L257" i="13"/>
  <c r="J257" i="13"/>
  <c r="H257" i="13" s="1"/>
  <c r="L256" i="13"/>
  <c r="H256" i="13" s="1"/>
  <c r="J256" i="13"/>
  <c r="L255" i="13"/>
  <c r="J255" i="13"/>
  <c r="H255" i="13"/>
  <c r="L254" i="13"/>
  <c r="J254" i="13"/>
  <c r="N253" i="13"/>
  <c r="L253" i="13"/>
  <c r="J253" i="13"/>
  <c r="E253" i="13"/>
  <c r="L252" i="13"/>
  <c r="J252" i="13"/>
  <c r="L251" i="13"/>
  <c r="J251" i="13"/>
  <c r="H251" i="13" s="1"/>
  <c r="L250" i="13"/>
  <c r="H250" i="13" s="1"/>
  <c r="J250" i="13"/>
  <c r="L249" i="13"/>
  <c r="J249" i="13"/>
  <c r="H249" i="13"/>
  <c r="N248" i="13"/>
  <c r="L248" i="13"/>
  <c r="J248" i="13"/>
  <c r="H248" i="13" s="1"/>
  <c r="E248" i="13"/>
  <c r="L247" i="13"/>
  <c r="J247" i="13"/>
  <c r="H247" i="13"/>
  <c r="L246" i="13"/>
  <c r="J246" i="13"/>
  <c r="L245" i="13"/>
  <c r="J245" i="13"/>
  <c r="L244" i="13"/>
  <c r="J244" i="13"/>
  <c r="H244" i="13" s="1"/>
  <c r="N243" i="13"/>
  <c r="L243" i="13"/>
  <c r="J243" i="13"/>
  <c r="H243" i="13"/>
  <c r="E243" i="13"/>
  <c r="L242" i="13"/>
  <c r="J242" i="13"/>
  <c r="H242" i="13" s="1"/>
  <c r="L241" i="13"/>
  <c r="H241" i="13" s="1"/>
  <c r="J241" i="13"/>
  <c r="L240" i="13"/>
  <c r="H240" i="13" s="1"/>
  <c r="J240" i="13"/>
  <c r="L239" i="13"/>
  <c r="J239" i="13"/>
  <c r="H239" i="13" s="1"/>
  <c r="N238" i="13"/>
  <c r="L238" i="13"/>
  <c r="J238" i="13"/>
  <c r="E238" i="13"/>
  <c r="L237" i="13"/>
  <c r="J237" i="13"/>
  <c r="L236" i="13"/>
  <c r="J236" i="13"/>
  <c r="H236" i="13" s="1"/>
  <c r="L235" i="13"/>
  <c r="J235" i="13"/>
  <c r="H235" i="13"/>
  <c r="L234" i="13"/>
  <c r="H234" i="13" s="1"/>
  <c r="J234" i="13"/>
  <c r="N233" i="13"/>
  <c r="L233" i="13"/>
  <c r="H233" i="13" s="1"/>
  <c r="J233" i="13"/>
  <c r="E233" i="13"/>
  <c r="L232" i="13"/>
  <c r="J232" i="13"/>
  <c r="L231" i="13"/>
  <c r="J231" i="13"/>
  <c r="L230" i="13"/>
  <c r="J230" i="13"/>
  <c r="H230" i="13" s="1"/>
  <c r="L229" i="13"/>
  <c r="J229" i="13"/>
  <c r="H229" i="13"/>
  <c r="N228" i="13"/>
  <c r="L228" i="13"/>
  <c r="J228" i="13"/>
  <c r="H228" i="13"/>
  <c r="E228" i="13"/>
  <c r="L227" i="13"/>
  <c r="J227" i="13"/>
  <c r="H227" i="13"/>
  <c r="L226" i="13"/>
  <c r="H226" i="13" s="1"/>
  <c r="J226" i="13"/>
  <c r="L225" i="13"/>
  <c r="J225" i="13"/>
  <c r="H225" i="13" s="1"/>
  <c r="L224" i="13"/>
  <c r="J224" i="13"/>
  <c r="H224" i="13"/>
  <c r="N223" i="13"/>
  <c r="L223" i="13"/>
  <c r="H223" i="13" s="1"/>
  <c r="J223" i="13"/>
  <c r="E223" i="13"/>
  <c r="L222" i="13"/>
  <c r="J222" i="13"/>
  <c r="H222" i="13"/>
  <c r="L221" i="13"/>
  <c r="J221" i="13"/>
  <c r="L220" i="13"/>
  <c r="J220" i="13"/>
  <c r="L219" i="13"/>
  <c r="J219" i="13"/>
  <c r="H219" i="13" s="1"/>
  <c r="N218" i="13"/>
  <c r="L218" i="13"/>
  <c r="J218" i="13"/>
  <c r="H218" i="13" s="1"/>
  <c r="E218" i="13"/>
  <c r="L217" i="13"/>
  <c r="J217" i="13"/>
  <c r="H217" i="13" s="1"/>
  <c r="L216" i="13"/>
  <c r="J216" i="13"/>
  <c r="H216" i="13" s="1"/>
  <c r="L215" i="13"/>
  <c r="J215" i="13"/>
  <c r="H215" i="13" s="1"/>
  <c r="L214" i="13"/>
  <c r="J214" i="13"/>
  <c r="N213" i="13"/>
  <c r="L213" i="13"/>
  <c r="J213" i="13"/>
  <c r="E213" i="13"/>
  <c r="L212" i="13"/>
  <c r="H212" i="13" s="1"/>
  <c r="J212" i="13"/>
  <c r="L211" i="13"/>
  <c r="J211" i="13"/>
  <c r="H211" i="13" s="1"/>
  <c r="L210" i="13"/>
  <c r="J210" i="13"/>
  <c r="H210" i="13"/>
  <c r="L209" i="13"/>
  <c r="J209" i="13"/>
  <c r="H209" i="13" s="1"/>
  <c r="N208" i="13"/>
  <c r="L208" i="13"/>
  <c r="J208" i="13"/>
  <c r="H208" i="13"/>
  <c r="E208" i="13"/>
  <c r="L207" i="13"/>
  <c r="J207" i="13"/>
  <c r="L206" i="13"/>
  <c r="J206" i="13"/>
  <c r="L205" i="13"/>
  <c r="J205" i="13"/>
  <c r="H205" i="13" s="1"/>
  <c r="L204" i="13"/>
  <c r="H204" i="13" s="1"/>
  <c r="J204" i="13"/>
  <c r="N203" i="13"/>
  <c r="L203" i="13"/>
  <c r="J203" i="13"/>
  <c r="H203" i="13" s="1"/>
  <c r="E203" i="13"/>
  <c r="L202" i="13"/>
  <c r="J202" i="13"/>
  <c r="H202" i="13" s="1"/>
  <c r="L201" i="13"/>
  <c r="J201" i="13"/>
  <c r="H201" i="13"/>
  <c r="L200" i="13"/>
  <c r="J200" i="13"/>
  <c r="L199" i="13"/>
  <c r="J199" i="13"/>
  <c r="N198" i="13"/>
  <c r="L198" i="13"/>
  <c r="J198" i="13"/>
  <c r="H198" i="13" s="1"/>
  <c r="E198" i="13"/>
  <c r="L197" i="13"/>
  <c r="J197" i="13"/>
  <c r="H197" i="13" s="1"/>
  <c r="L196" i="13"/>
  <c r="J196" i="13"/>
  <c r="L195" i="13"/>
  <c r="J195" i="13"/>
  <c r="H195" i="13"/>
  <c r="L194" i="13"/>
  <c r="J194" i="13"/>
  <c r="N193" i="13"/>
  <c r="L193" i="13"/>
  <c r="H193" i="13" s="1"/>
  <c r="J193" i="13"/>
  <c r="E193" i="13"/>
  <c r="L192" i="13"/>
  <c r="J192" i="13"/>
  <c r="L191" i="13"/>
  <c r="J191" i="13"/>
  <c r="H191" i="13" s="1"/>
  <c r="L190" i="13"/>
  <c r="J190" i="13"/>
  <c r="L189" i="13"/>
  <c r="J189" i="13"/>
  <c r="H189" i="13"/>
  <c r="N188" i="13"/>
  <c r="L188" i="13"/>
  <c r="J188" i="13"/>
  <c r="H188" i="13" s="1"/>
  <c r="E188" i="13"/>
  <c r="L187" i="13"/>
  <c r="J187" i="13"/>
  <c r="H187" i="13"/>
  <c r="L186" i="13"/>
  <c r="J186" i="13"/>
  <c r="L185" i="13"/>
  <c r="J185" i="13"/>
  <c r="L184" i="13"/>
  <c r="H184" i="13" s="1"/>
  <c r="J184" i="13"/>
  <c r="N183" i="13"/>
  <c r="L183" i="13"/>
  <c r="J183" i="13"/>
  <c r="H183" i="13" s="1"/>
  <c r="E183" i="13"/>
  <c r="L182" i="13"/>
  <c r="H182" i="13" s="1"/>
  <c r="J182" i="13"/>
  <c r="L181" i="13"/>
  <c r="J181" i="13"/>
  <c r="H181" i="13"/>
  <c r="L180" i="13"/>
  <c r="H180" i="13" s="1"/>
  <c r="J180" i="13"/>
  <c r="L179" i="13"/>
  <c r="J179" i="13"/>
  <c r="N178" i="13"/>
  <c r="L178" i="13"/>
  <c r="J178" i="13"/>
  <c r="E178" i="13"/>
  <c r="L177" i="13"/>
  <c r="J177" i="13"/>
  <c r="L176" i="13"/>
  <c r="H176" i="13" s="1"/>
  <c r="J176" i="13"/>
  <c r="L175" i="13"/>
  <c r="J175" i="13"/>
  <c r="H175" i="13"/>
  <c r="L174" i="13"/>
  <c r="J174" i="13"/>
  <c r="N173" i="13"/>
  <c r="L173" i="13"/>
  <c r="J173" i="13"/>
  <c r="E173" i="13"/>
  <c r="L172" i="13"/>
  <c r="J172" i="13"/>
  <c r="L171" i="13"/>
  <c r="J171" i="13"/>
  <c r="H171" i="13" s="1"/>
  <c r="L170" i="13"/>
  <c r="H170" i="13" s="1"/>
  <c r="J170" i="13"/>
  <c r="L169" i="13"/>
  <c r="J169" i="13"/>
  <c r="H169" i="13"/>
  <c r="N168" i="13"/>
  <c r="L168" i="13"/>
  <c r="J168" i="13"/>
  <c r="H168" i="13" s="1"/>
  <c r="E168" i="13"/>
  <c r="L167" i="13"/>
  <c r="J167" i="13"/>
  <c r="H167" i="13"/>
  <c r="L166" i="13"/>
  <c r="H166" i="13" s="1"/>
  <c r="J166" i="13"/>
  <c r="L165" i="13"/>
  <c r="J165" i="13"/>
  <c r="L164" i="13"/>
  <c r="J164" i="13"/>
  <c r="H164" i="13" s="1"/>
  <c r="N163" i="13"/>
  <c r="L163" i="13"/>
  <c r="J163" i="13"/>
  <c r="H163" i="13" s="1"/>
  <c r="E163" i="13"/>
  <c r="L162" i="13"/>
  <c r="J162" i="13"/>
  <c r="H162" i="13" s="1"/>
  <c r="L161" i="13"/>
  <c r="J161" i="13"/>
  <c r="H161" i="13" s="1"/>
  <c r="L160" i="13"/>
  <c r="H160" i="13" s="1"/>
  <c r="J160" i="13"/>
  <c r="L159" i="13"/>
  <c r="J159" i="13"/>
  <c r="H159" i="13" s="1"/>
  <c r="N158" i="13"/>
  <c r="L158" i="13"/>
  <c r="J158" i="13"/>
  <c r="E158" i="13"/>
  <c r="L155" i="13"/>
  <c r="H155" i="13" s="1"/>
  <c r="J155" i="13"/>
  <c r="L154" i="13"/>
  <c r="J154" i="13"/>
  <c r="H154" i="13" s="1"/>
  <c r="L153" i="13"/>
  <c r="J153" i="13"/>
  <c r="H153" i="13" s="1"/>
  <c r="L152" i="13"/>
  <c r="J152" i="13"/>
  <c r="H152" i="13" s="1"/>
  <c r="N151" i="13"/>
  <c r="L151" i="13"/>
  <c r="J151" i="13"/>
  <c r="H151" i="13"/>
  <c r="E151" i="13"/>
  <c r="L150" i="13"/>
  <c r="J150" i="13"/>
  <c r="L149" i="13"/>
  <c r="J149" i="13"/>
  <c r="L148" i="13"/>
  <c r="J148" i="13"/>
  <c r="H148" i="13" s="1"/>
  <c r="L147" i="13"/>
  <c r="J147" i="13"/>
  <c r="H147" i="13" s="1"/>
  <c r="N146" i="13"/>
  <c r="L146" i="13"/>
  <c r="J146" i="13"/>
  <c r="H146" i="13" s="1"/>
  <c r="E146" i="13"/>
  <c r="L145" i="13"/>
  <c r="J145" i="13"/>
  <c r="H145" i="13"/>
  <c r="L144" i="13"/>
  <c r="J144" i="13"/>
  <c r="H144" i="13"/>
  <c r="L143" i="13"/>
  <c r="J143" i="13"/>
  <c r="L142" i="13"/>
  <c r="J142" i="13"/>
  <c r="N141" i="13"/>
  <c r="L141" i="13"/>
  <c r="J141" i="13"/>
  <c r="H141" i="13" s="1"/>
  <c r="E141" i="13"/>
  <c r="L140" i="13"/>
  <c r="J140" i="13"/>
  <c r="H140" i="13" s="1"/>
  <c r="L139" i="13"/>
  <c r="J139" i="13"/>
  <c r="H139" i="13"/>
  <c r="L138" i="13"/>
  <c r="J138" i="13"/>
  <c r="H138" i="13"/>
  <c r="L137" i="13"/>
  <c r="J137" i="13"/>
  <c r="N136" i="13"/>
  <c r="L136" i="13"/>
  <c r="J136" i="13"/>
  <c r="E136" i="13"/>
  <c r="L135" i="13"/>
  <c r="J135" i="13"/>
  <c r="L134" i="13"/>
  <c r="J134" i="13"/>
  <c r="H134" i="13" s="1"/>
  <c r="L133" i="13"/>
  <c r="J133" i="13"/>
  <c r="H133" i="13"/>
  <c r="L132" i="13"/>
  <c r="J132" i="13"/>
  <c r="H132" i="13"/>
  <c r="N131" i="13"/>
  <c r="L131" i="13"/>
  <c r="J131" i="13"/>
  <c r="H131" i="13" s="1"/>
  <c r="E131" i="13"/>
  <c r="L130" i="13"/>
  <c r="J130" i="13"/>
  <c r="H130" i="13"/>
  <c r="L129" i="13"/>
  <c r="J129" i="13"/>
  <c r="L128" i="13"/>
  <c r="J128" i="13"/>
  <c r="L127" i="13"/>
  <c r="H127" i="13" s="1"/>
  <c r="J127" i="13"/>
  <c r="N126" i="13"/>
  <c r="L126" i="13"/>
  <c r="J126" i="13"/>
  <c r="H126" i="13"/>
  <c r="E126" i="13"/>
  <c r="L125" i="13"/>
  <c r="H125" i="13" s="1"/>
  <c r="J125" i="13"/>
  <c r="L124" i="13"/>
  <c r="J124" i="13"/>
  <c r="H124" i="13"/>
  <c r="L123" i="13"/>
  <c r="J123" i="13"/>
  <c r="L122" i="13"/>
  <c r="J122" i="13"/>
  <c r="N121" i="13"/>
  <c r="L121" i="13"/>
  <c r="J121" i="13"/>
  <c r="E121" i="13"/>
  <c r="L120" i="13"/>
  <c r="J120" i="13"/>
  <c r="H120" i="13" s="1"/>
  <c r="L119" i="13"/>
  <c r="H119" i="13" s="1"/>
  <c r="J119" i="13"/>
  <c r="L118" i="13"/>
  <c r="J118" i="13"/>
  <c r="H118" i="13"/>
  <c r="L117" i="13"/>
  <c r="H117" i="13" s="1"/>
  <c r="J117" i="13"/>
  <c r="N116" i="13"/>
  <c r="L116" i="13"/>
  <c r="J116" i="13"/>
  <c r="E116" i="13"/>
  <c r="L115" i="13"/>
  <c r="J115" i="13"/>
  <c r="L114" i="13"/>
  <c r="J114" i="13"/>
  <c r="L113" i="13"/>
  <c r="H113" i="13" s="1"/>
  <c r="J113" i="13"/>
  <c r="L112" i="13"/>
  <c r="J112" i="13"/>
  <c r="H112" i="13"/>
  <c r="N111" i="13"/>
  <c r="L111" i="13"/>
  <c r="J111" i="13"/>
  <c r="E111" i="13"/>
  <c r="L110" i="13"/>
  <c r="J110" i="13"/>
  <c r="H110" i="13"/>
  <c r="L109" i="13"/>
  <c r="H109" i="13" s="1"/>
  <c r="J109" i="13"/>
  <c r="L108" i="13"/>
  <c r="J108" i="13"/>
  <c r="L107" i="13"/>
  <c r="J107" i="13"/>
  <c r="H107" i="13" s="1"/>
  <c r="N106" i="13"/>
  <c r="L106" i="13"/>
  <c r="J106" i="13"/>
  <c r="E106" i="13"/>
  <c r="L105" i="13"/>
  <c r="J105" i="13"/>
  <c r="H105" i="13" s="1"/>
  <c r="L104" i="13"/>
  <c r="H104" i="13" s="1"/>
  <c r="J104" i="13"/>
  <c r="L103" i="13"/>
  <c r="H103" i="13" s="1"/>
  <c r="J103" i="13"/>
  <c r="L102" i="13"/>
  <c r="J102" i="13"/>
  <c r="H102" i="13" s="1"/>
  <c r="N101" i="13"/>
  <c r="L101" i="13"/>
  <c r="J101" i="13"/>
  <c r="E101" i="13"/>
  <c r="L100" i="13"/>
  <c r="J100" i="13"/>
  <c r="L99" i="13"/>
  <c r="J99" i="13"/>
  <c r="H99" i="13" s="1"/>
  <c r="L98" i="13"/>
  <c r="J98" i="13"/>
  <c r="H98" i="13" s="1"/>
  <c r="L97" i="13"/>
  <c r="H97" i="13" s="1"/>
  <c r="J97" i="13"/>
  <c r="N96" i="13"/>
  <c r="L96" i="13"/>
  <c r="H96" i="13" s="1"/>
  <c r="J96" i="13"/>
  <c r="E96" i="13"/>
  <c r="L95" i="13"/>
  <c r="H95" i="13" s="1"/>
  <c r="J95" i="13"/>
  <c r="L94" i="13"/>
  <c r="J94" i="13"/>
  <c r="L93" i="13"/>
  <c r="J93" i="13"/>
  <c r="H93" i="13" s="1"/>
  <c r="L92" i="13"/>
  <c r="J92" i="13"/>
  <c r="H92" i="13"/>
  <c r="N91" i="13"/>
  <c r="L91" i="13"/>
  <c r="J91" i="13"/>
  <c r="H91" i="13"/>
  <c r="E91" i="13"/>
  <c r="L90" i="13"/>
  <c r="J90" i="13"/>
  <c r="H90" i="13"/>
  <c r="L89" i="13"/>
  <c r="H89" i="13" s="1"/>
  <c r="J89" i="13"/>
  <c r="L88" i="13"/>
  <c r="J88" i="13"/>
  <c r="H88" i="13" s="1"/>
  <c r="L87" i="13"/>
  <c r="J87" i="13"/>
  <c r="H87" i="13"/>
  <c r="N86" i="13"/>
  <c r="L86" i="13"/>
  <c r="H86" i="13" s="1"/>
  <c r="J86" i="13"/>
  <c r="E86" i="13"/>
  <c r="L85" i="13"/>
  <c r="J85" i="13"/>
  <c r="H85" i="13" s="1"/>
  <c r="L84" i="13"/>
  <c r="J84" i="13"/>
  <c r="H84" i="13" s="1"/>
  <c r="L83" i="13"/>
  <c r="J83" i="13"/>
  <c r="L82" i="13"/>
  <c r="J82" i="13"/>
  <c r="H82" i="13" s="1"/>
  <c r="N81" i="13"/>
  <c r="L81" i="13"/>
  <c r="J81" i="13"/>
  <c r="H81" i="13" s="1"/>
  <c r="E81" i="13"/>
  <c r="L80" i="13"/>
  <c r="J80" i="13"/>
  <c r="H80" i="13" s="1"/>
  <c r="L79" i="13"/>
  <c r="J79" i="13"/>
  <c r="H79" i="13"/>
  <c r="L78" i="13"/>
  <c r="J78" i="13"/>
  <c r="H78" i="13" s="1"/>
  <c r="L77" i="13"/>
  <c r="J77" i="13"/>
  <c r="N76" i="13"/>
  <c r="L76" i="13"/>
  <c r="H76" i="13" s="1"/>
  <c r="J76" i="13"/>
  <c r="E76" i="13"/>
  <c r="L75" i="13"/>
  <c r="H75" i="13" s="1"/>
  <c r="J75" i="13"/>
  <c r="L74" i="13"/>
  <c r="J74" i="13"/>
  <c r="H74" i="13" s="1"/>
  <c r="L73" i="13"/>
  <c r="J73" i="13"/>
  <c r="H73" i="13" s="1"/>
  <c r="L72" i="13"/>
  <c r="J72" i="13"/>
  <c r="N71" i="13"/>
  <c r="L71" i="13"/>
  <c r="J71" i="13"/>
  <c r="H71" i="13"/>
  <c r="E71" i="13"/>
  <c r="L70" i="13"/>
  <c r="J70" i="13"/>
  <c r="H70" i="13" s="1"/>
  <c r="L69" i="13"/>
  <c r="J69" i="13"/>
  <c r="L68" i="13"/>
  <c r="J68" i="13"/>
  <c r="H68" i="13" s="1"/>
  <c r="L67" i="13"/>
  <c r="J67" i="13"/>
  <c r="H67" i="13" s="1"/>
  <c r="N66" i="13"/>
  <c r="L66" i="13"/>
  <c r="J66" i="13"/>
  <c r="H66" i="13" s="1"/>
  <c r="E66" i="13"/>
  <c r="L65" i="13"/>
  <c r="J65" i="13"/>
  <c r="H65" i="13" s="1"/>
  <c r="L64" i="13"/>
  <c r="J64" i="13"/>
  <c r="H64" i="13"/>
  <c r="L63" i="13"/>
  <c r="J63" i="13"/>
  <c r="L62" i="13"/>
  <c r="J62" i="13"/>
  <c r="H62" i="13" s="1"/>
  <c r="N61" i="13"/>
  <c r="L61" i="13"/>
  <c r="J61" i="13"/>
  <c r="H61" i="13" s="1"/>
  <c r="E61" i="13"/>
  <c r="L60" i="13"/>
  <c r="J60" i="13"/>
  <c r="H60" i="13" s="1"/>
  <c r="L59" i="13"/>
  <c r="J59" i="13"/>
  <c r="H59" i="13" s="1"/>
  <c r="L58" i="13"/>
  <c r="J58" i="13"/>
  <c r="H58" i="13"/>
  <c r="L57" i="13"/>
  <c r="J57" i="13"/>
  <c r="N56" i="13"/>
  <c r="L56" i="13"/>
  <c r="H56" i="13" s="1"/>
  <c r="J56" i="13"/>
  <c r="E56" i="13"/>
  <c r="L55" i="13"/>
  <c r="J55" i="13"/>
  <c r="L54" i="13"/>
  <c r="J54" i="13"/>
  <c r="H54" i="13" s="1"/>
  <c r="L53" i="13"/>
  <c r="J53" i="13"/>
  <c r="H53" i="13" s="1"/>
  <c r="L52" i="13"/>
  <c r="J52" i="13"/>
  <c r="H52" i="13"/>
  <c r="N51" i="13"/>
  <c r="L51" i="13"/>
  <c r="H51" i="13" s="1"/>
  <c r="J51" i="13"/>
  <c r="E51" i="13"/>
  <c r="L50" i="13"/>
  <c r="J50" i="13"/>
  <c r="H50" i="13"/>
  <c r="L49" i="13"/>
  <c r="J49" i="13"/>
  <c r="L48" i="13"/>
  <c r="J48" i="13"/>
  <c r="H48" i="13" s="1"/>
  <c r="L47" i="13"/>
  <c r="H47" i="13" s="1"/>
  <c r="J47" i="13"/>
  <c r="N46" i="13"/>
  <c r="L46" i="13"/>
  <c r="J46" i="13"/>
  <c r="H46" i="13"/>
  <c r="E46" i="13"/>
  <c r="L45" i="13"/>
  <c r="H45" i="13" s="1"/>
  <c r="J45" i="13"/>
  <c r="L44" i="13"/>
  <c r="J44" i="13"/>
  <c r="H44" i="13"/>
  <c r="L43" i="13"/>
  <c r="J43" i="13"/>
  <c r="L42" i="13"/>
  <c r="J42" i="13"/>
  <c r="N41" i="13"/>
  <c r="L41" i="13"/>
  <c r="J41" i="13"/>
  <c r="E41" i="13"/>
  <c r="L40" i="13"/>
  <c r="J40" i="13"/>
  <c r="H40" i="13" s="1"/>
  <c r="L39" i="13"/>
  <c r="H39" i="13" s="1"/>
  <c r="J39" i="13"/>
  <c r="L38" i="13"/>
  <c r="H38" i="13" s="1"/>
  <c r="J38" i="13"/>
  <c r="L37" i="13"/>
  <c r="J37" i="13"/>
  <c r="N36" i="13"/>
  <c r="L36" i="13"/>
  <c r="J36" i="13"/>
  <c r="E36" i="13"/>
  <c r="L35" i="13"/>
  <c r="J35" i="13"/>
  <c r="L34" i="13"/>
  <c r="J34" i="13"/>
  <c r="H34" i="13" s="1"/>
  <c r="L33" i="13"/>
  <c r="H33" i="13" s="1"/>
  <c r="J33" i="13"/>
  <c r="L32" i="13"/>
  <c r="H32" i="13" s="1"/>
  <c r="J32" i="13"/>
  <c r="N31" i="13"/>
  <c r="L31" i="13"/>
  <c r="J31" i="13"/>
  <c r="H31" i="13" s="1"/>
  <c r="E31" i="13"/>
  <c r="L30" i="13"/>
  <c r="H30" i="13" s="1"/>
  <c r="J30" i="13"/>
  <c r="L29" i="13"/>
  <c r="J29" i="13"/>
  <c r="L28" i="13"/>
  <c r="J28" i="13"/>
  <c r="L27" i="13"/>
  <c r="J27" i="13"/>
  <c r="H27" i="13" s="1"/>
  <c r="N26" i="13"/>
  <c r="L26" i="13"/>
  <c r="H26" i="13" s="1"/>
  <c r="J26" i="13"/>
  <c r="E26" i="13"/>
  <c r="L25" i="13"/>
  <c r="J25" i="13"/>
  <c r="H25" i="13" s="1"/>
  <c r="L24" i="13"/>
  <c r="J24" i="13"/>
  <c r="H24" i="13" s="1"/>
  <c r="L23" i="13"/>
  <c r="H23" i="13" s="1"/>
  <c r="J23" i="13"/>
  <c r="L22" i="13"/>
  <c r="J22" i="13"/>
  <c r="H22" i="13" s="1"/>
  <c r="N21" i="13"/>
  <c r="L21" i="13"/>
  <c r="J21" i="13"/>
  <c r="H21" i="13" s="1"/>
  <c r="E21" i="13"/>
  <c r="L20" i="13"/>
  <c r="J20" i="13"/>
  <c r="L19" i="13"/>
  <c r="J19" i="13"/>
  <c r="H19" i="13" s="1"/>
  <c r="L18" i="13"/>
  <c r="J18" i="13"/>
  <c r="H18" i="13"/>
  <c r="L17" i="13"/>
  <c r="H17" i="13" s="1"/>
  <c r="J17" i="13"/>
  <c r="N16" i="13"/>
  <c r="L16" i="13"/>
  <c r="H16" i="13" s="1"/>
  <c r="J16" i="13"/>
  <c r="E16" i="13"/>
  <c r="L15" i="13"/>
  <c r="J15" i="13"/>
  <c r="L14" i="13"/>
  <c r="J14" i="13"/>
  <c r="L13" i="13"/>
  <c r="J13" i="13"/>
  <c r="L12" i="13"/>
  <c r="J12" i="13"/>
  <c r="H12" i="13" s="1"/>
  <c r="N11" i="13"/>
  <c r="L11" i="13"/>
  <c r="J11" i="13"/>
  <c r="H11" i="13"/>
  <c r="E11" i="13"/>
  <c r="L10" i="13"/>
  <c r="J10" i="13"/>
  <c r="H10" i="13" s="1"/>
  <c r="L9" i="13"/>
  <c r="H9" i="13" s="1"/>
  <c r="J9" i="13"/>
  <c r="L8" i="13"/>
  <c r="J8" i="13"/>
  <c r="H8" i="13" s="1"/>
  <c r="L7" i="13"/>
  <c r="J7" i="13"/>
  <c r="H7" i="13"/>
  <c r="N6" i="13"/>
  <c r="L6" i="13"/>
  <c r="H6" i="13" s="1"/>
  <c r="J6" i="13"/>
  <c r="E6" i="13"/>
  <c r="L561" i="12"/>
  <c r="J561" i="12"/>
  <c r="H561" i="12" s="1"/>
  <c r="L560" i="12"/>
  <c r="H560" i="12" s="1"/>
  <c r="J560" i="12"/>
  <c r="L559" i="12"/>
  <c r="J559" i="12"/>
  <c r="H559" i="12"/>
  <c r="L558" i="12"/>
  <c r="J558" i="12"/>
  <c r="N557" i="12"/>
  <c r="L557" i="12"/>
  <c r="J557" i="12"/>
  <c r="E557" i="12"/>
  <c r="L556" i="12"/>
  <c r="J556" i="12"/>
  <c r="L555" i="12"/>
  <c r="J555" i="12"/>
  <c r="H555" i="12" s="1"/>
  <c r="L554" i="12"/>
  <c r="H554" i="12" s="1"/>
  <c r="J554" i="12"/>
  <c r="L553" i="12"/>
  <c r="J553" i="12"/>
  <c r="H553" i="12"/>
  <c r="N552" i="12"/>
  <c r="L552" i="12"/>
  <c r="J552" i="12"/>
  <c r="H552" i="12" s="1"/>
  <c r="E552" i="12"/>
  <c r="L551" i="12"/>
  <c r="J551" i="12"/>
  <c r="H551" i="12"/>
  <c r="L550" i="12"/>
  <c r="J550" i="12"/>
  <c r="L549" i="12"/>
  <c r="J549" i="12"/>
  <c r="L548" i="12"/>
  <c r="H548" i="12" s="1"/>
  <c r="J548" i="12"/>
  <c r="N547" i="12"/>
  <c r="L547" i="12"/>
  <c r="J547" i="12"/>
  <c r="H547" i="12"/>
  <c r="E547" i="12"/>
  <c r="L546" i="12"/>
  <c r="H546" i="12" s="1"/>
  <c r="J546" i="12"/>
  <c r="L545" i="12"/>
  <c r="J545" i="12"/>
  <c r="H545" i="12"/>
  <c r="L544" i="12"/>
  <c r="H544" i="12" s="1"/>
  <c r="J544" i="12"/>
  <c r="L543" i="12"/>
  <c r="J543" i="12"/>
  <c r="N542" i="12"/>
  <c r="L542" i="12"/>
  <c r="J542" i="12"/>
  <c r="E542" i="12"/>
  <c r="L541" i="12"/>
  <c r="J541" i="12"/>
  <c r="L540" i="12"/>
  <c r="H540" i="12" s="1"/>
  <c r="J540" i="12"/>
  <c r="L539" i="12"/>
  <c r="J539" i="12"/>
  <c r="H539" i="12"/>
  <c r="L538" i="12"/>
  <c r="H538" i="12" s="1"/>
  <c r="J538" i="12"/>
  <c r="N537" i="12"/>
  <c r="L537" i="12"/>
  <c r="J537" i="12"/>
  <c r="E537" i="12"/>
  <c r="L536" i="12"/>
  <c r="J536" i="12"/>
  <c r="L535" i="12"/>
  <c r="J535" i="12"/>
  <c r="L534" i="12"/>
  <c r="H534" i="12" s="1"/>
  <c r="J534" i="12"/>
  <c r="L533" i="12"/>
  <c r="J533" i="12"/>
  <c r="H533" i="12"/>
  <c r="N532" i="12"/>
  <c r="L532" i="12"/>
  <c r="J532" i="12"/>
  <c r="H532" i="12" s="1"/>
  <c r="E532" i="12"/>
  <c r="L531" i="12"/>
  <c r="J531" i="12"/>
  <c r="H531" i="12" s="1"/>
  <c r="L530" i="12"/>
  <c r="J530" i="12"/>
  <c r="L529" i="12"/>
  <c r="J529" i="12"/>
  <c r="L528" i="12"/>
  <c r="H528" i="12" s="1"/>
  <c r="J528" i="12"/>
  <c r="N527" i="12"/>
  <c r="L527" i="12"/>
  <c r="J527" i="12"/>
  <c r="H527" i="12" s="1"/>
  <c r="E527" i="12"/>
  <c r="L526" i="12"/>
  <c r="H526" i="12" s="1"/>
  <c r="J526" i="12"/>
  <c r="L525" i="12"/>
  <c r="J525" i="12"/>
  <c r="H525" i="12"/>
  <c r="L524" i="12"/>
  <c r="H524" i="12" s="1"/>
  <c r="J524" i="12"/>
  <c r="L523" i="12"/>
  <c r="J523" i="12"/>
  <c r="N522" i="12"/>
  <c r="L522" i="12"/>
  <c r="J522" i="12"/>
  <c r="H522" i="12" s="1"/>
  <c r="E522" i="12"/>
  <c r="L521" i="12"/>
  <c r="J521" i="12"/>
  <c r="L520" i="12"/>
  <c r="H520" i="12" s="1"/>
  <c r="J520" i="12"/>
  <c r="L519" i="12"/>
  <c r="J519" i="12"/>
  <c r="H519" i="12"/>
  <c r="L518" i="12"/>
  <c r="H518" i="12" s="1"/>
  <c r="J518" i="12"/>
  <c r="N517" i="12"/>
  <c r="L517" i="12"/>
  <c r="J517" i="12"/>
  <c r="E517" i="12"/>
  <c r="L516" i="12"/>
  <c r="J516" i="12"/>
  <c r="L515" i="12"/>
  <c r="J515" i="12"/>
  <c r="L514" i="12"/>
  <c r="H514" i="12" s="1"/>
  <c r="J514" i="12"/>
  <c r="L513" i="12"/>
  <c r="J513" i="12"/>
  <c r="H513" i="12"/>
  <c r="N512" i="12"/>
  <c r="L512" i="12"/>
  <c r="J512" i="12"/>
  <c r="H512" i="12" s="1"/>
  <c r="E512" i="12"/>
  <c r="L511" i="12"/>
  <c r="J511" i="12"/>
  <c r="H511" i="12"/>
  <c r="L510" i="12"/>
  <c r="H510" i="12" s="1"/>
  <c r="J510" i="12"/>
  <c r="L509" i="12"/>
  <c r="J509" i="12"/>
  <c r="L508" i="12"/>
  <c r="J508" i="12"/>
  <c r="H508" i="12"/>
  <c r="N507" i="12"/>
  <c r="L507" i="12"/>
  <c r="H507" i="12" s="1"/>
  <c r="J507" i="12"/>
  <c r="E507" i="12"/>
  <c r="L506" i="12"/>
  <c r="J506" i="12"/>
  <c r="H506" i="12"/>
  <c r="L505" i="12"/>
  <c r="J505" i="12"/>
  <c r="L504" i="12"/>
  <c r="H504" i="12" s="1"/>
  <c r="J504" i="12"/>
  <c r="L503" i="12"/>
  <c r="J503" i="12"/>
  <c r="H503" i="12" s="1"/>
  <c r="N502" i="12"/>
  <c r="L502" i="12"/>
  <c r="J502" i="12"/>
  <c r="H502" i="12" s="1"/>
  <c r="E502" i="12"/>
  <c r="L501" i="12"/>
  <c r="J501" i="12"/>
  <c r="L500" i="12"/>
  <c r="J500" i="12"/>
  <c r="H500" i="12" s="1"/>
  <c r="L499" i="12"/>
  <c r="J499" i="12"/>
  <c r="H499" i="12" s="1"/>
  <c r="L498" i="12"/>
  <c r="J498" i="12"/>
  <c r="N497" i="12"/>
  <c r="L497" i="12"/>
  <c r="J497" i="12"/>
  <c r="E497" i="12"/>
  <c r="L496" i="12"/>
  <c r="H496" i="12" s="1"/>
  <c r="J496" i="12"/>
  <c r="L495" i="12"/>
  <c r="J495" i="12"/>
  <c r="H495" i="12" s="1"/>
  <c r="L494" i="12"/>
  <c r="H494" i="12" s="1"/>
  <c r="J494" i="12"/>
  <c r="L493" i="12"/>
  <c r="J493" i="12"/>
  <c r="H493" i="12" s="1"/>
  <c r="N492" i="12"/>
  <c r="L492" i="12"/>
  <c r="J492" i="12"/>
  <c r="H492" i="12" s="1"/>
  <c r="E492" i="12"/>
  <c r="L491" i="12"/>
  <c r="J491" i="12"/>
  <c r="L490" i="12"/>
  <c r="J490" i="12"/>
  <c r="L489" i="12"/>
  <c r="J489" i="12"/>
  <c r="H489" i="12" s="1"/>
  <c r="L488" i="12"/>
  <c r="H488" i="12" s="1"/>
  <c r="J488" i="12"/>
  <c r="N487" i="12"/>
  <c r="L487" i="12"/>
  <c r="J487" i="12"/>
  <c r="H487" i="12" s="1"/>
  <c r="E487" i="12"/>
  <c r="L486" i="12"/>
  <c r="H486" i="12" s="1"/>
  <c r="J486" i="12"/>
  <c r="L485" i="12"/>
  <c r="J485" i="12"/>
  <c r="H485" i="12"/>
  <c r="L484" i="12"/>
  <c r="J484" i="12"/>
  <c r="L483" i="12"/>
  <c r="J483" i="12"/>
  <c r="N482" i="12"/>
  <c r="L482" i="12"/>
  <c r="J482" i="12"/>
  <c r="H482" i="12" s="1"/>
  <c r="E482" i="12"/>
  <c r="L481" i="12"/>
  <c r="J481" i="12"/>
  <c r="H481" i="12" s="1"/>
  <c r="L480" i="12"/>
  <c r="H480" i="12" s="1"/>
  <c r="J480" i="12"/>
  <c r="L479" i="12"/>
  <c r="J479" i="12"/>
  <c r="H479" i="12"/>
  <c r="L478" i="12"/>
  <c r="J478" i="12"/>
  <c r="N477" i="12"/>
  <c r="L477" i="12"/>
  <c r="J477" i="12"/>
  <c r="E477" i="12"/>
  <c r="L476" i="12"/>
  <c r="J476" i="12"/>
  <c r="L475" i="12"/>
  <c r="J475" i="12"/>
  <c r="H475" i="12" s="1"/>
  <c r="L474" i="12"/>
  <c r="H474" i="12" s="1"/>
  <c r="J474" i="12"/>
  <c r="L473" i="12"/>
  <c r="J473" i="12"/>
  <c r="H473" i="12"/>
  <c r="N472" i="12"/>
  <c r="L472" i="12"/>
  <c r="J472" i="12"/>
  <c r="H472" i="12" s="1"/>
  <c r="E472" i="12"/>
  <c r="L471" i="12"/>
  <c r="J471" i="12"/>
  <c r="H471" i="12"/>
  <c r="L470" i="12"/>
  <c r="J470" i="12"/>
  <c r="L469" i="12"/>
  <c r="J469" i="12"/>
  <c r="L468" i="12"/>
  <c r="J468" i="12"/>
  <c r="H468" i="12"/>
  <c r="N467" i="12"/>
  <c r="L467" i="12"/>
  <c r="J467" i="12"/>
  <c r="H467" i="12" s="1"/>
  <c r="E467" i="12"/>
  <c r="L466" i="12"/>
  <c r="J466" i="12"/>
  <c r="H466" i="12"/>
  <c r="L465" i="12"/>
  <c r="J465" i="12"/>
  <c r="H465" i="12"/>
  <c r="L464" i="12"/>
  <c r="H464" i="12" s="1"/>
  <c r="J464" i="12"/>
  <c r="L463" i="12"/>
  <c r="J463" i="12"/>
  <c r="N462" i="12"/>
  <c r="L462" i="12"/>
  <c r="J462" i="12"/>
  <c r="E462" i="12"/>
  <c r="L461" i="12"/>
  <c r="J461" i="12"/>
  <c r="L460" i="12"/>
  <c r="J460" i="12"/>
  <c r="H460" i="12"/>
  <c r="L459" i="12"/>
  <c r="J459" i="12"/>
  <c r="H459" i="12"/>
  <c r="L458" i="12"/>
  <c r="H458" i="12" s="1"/>
  <c r="J458" i="12"/>
  <c r="N457" i="12"/>
  <c r="L457" i="12"/>
  <c r="J457" i="12"/>
  <c r="E457" i="12"/>
  <c r="L456" i="12"/>
  <c r="J456" i="12"/>
  <c r="L455" i="12"/>
  <c r="J455" i="12"/>
  <c r="L454" i="12"/>
  <c r="J454" i="12"/>
  <c r="H454" i="12"/>
  <c r="L453" i="12"/>
  <c r="J453" i="12"/>
  <c r="H453" i="12"/>
  <c r="N452" i="12"/>
  <c r="L452" i="12"/>
  <c r="J452" i="12"/>
  <c r="H452" i="12" s="1"/>
  <c r="E452" i="12"/>
  <c r="L451" i="12"/>
  <c r="J451" i="12"/>
  <c r="H451" i="12" s="1"/>
  <c r="L450" i="12"/>
  <c r="H450" i="12" s="1"/>
  <c r="J450" i="12"/>
  <c r="L449" i="12"/>
  <c r="J449" i="12"/>
  <c r="L448" i="12"/>
  <c r="J448" i="12"/>
  <c r="H448" i="12"/>
  <c r="N447" i="12"/>
  <c r="L447" i="12"/>
  <c r="J447" i="12"/>
  <c r="E447" i="12"/>
  <c r="L446" i="12"/>
  <c r="J446" i="12"/>
  <c r="H446" i="12"/>
  <c r="L445" i="12"/>
  <c r="J445" i="12"/>
  <c r="H445" i="12" s="1"/>
  <c r="L444" i="12"/>
  <c r="H444" i="12" s="1"/>
  <c r="J444" i="12"/>
  <c r="L443" i="12"/>
  <c r="J443" i="12"/>
  <c r="H443" i="12" s="1"/>
  <c r="N442" i="12"/>
  <c r="L442" i="12"/>
  <c r="J442" i="12"/>
  <c r="H442" i="12" s="1"/>
  <c r="E442" i="12"/>
  <c r="L441" i="12"/>
  <c r="J441" i="12"/>
  <c r="L440" i="12"/>
  <c r="J440" i="12"/>
  <c r="H440" i="12"/>
  <c r="L439" i="12"/>
  <c r="J439" i="12"/>
  <c r="H439" i="12" s="1"/>
  <c r="L438" i="12"/>
  <c r="H438" i="12" s="1"/>
  <c r="J438" i="12"/>
  <c r="N437" i="12"/>
  <c r="L437" i="12"/>
  <c r="J437" i="12"/>
  <c r="E437" i="12"/>
  <c r="L436" i="12"/>
  <c r="H436" i="12" s="1"/>
  <c r="J436" i="12"/>
  <c r="L435" i="12"/>
  <c r="J435" i="12"/>
  <c r="L434" i="12"/>
  <c r="J434" i="12"/>
  <c r="H434" i="12"/>
  <c r="L433" i="12"/>
  <c r="J433" i="12"/>
  <c r="H433" i="12" s="1"/>
  <c r="N432" i="12"/>
  <c r="L432" i="12"/>
  <c r="J432" i="12"/>
  <c r="H432" i="12"/>
  <c r="E432" i="12"/>
  <c r="L431" i="12"/>
  <c r="J431" i="12"/>
  <c r="H431" i="12" s="1"/>
  <c r="L430" i="12"/>
  <c r="H430" i="12" s="1"/>
  <c r="J430" i="12"/>
  <c r="L429" i="12"/>
  <c r="J429" i="12"/>
  <c r="H429" i="12" s="1"/>
  <c r="L428" i="12"/>
  <c r="J428" i="12"/>
  <c r="H428" i="12"/>
  <c r="N427" i="12"/>
  <c r="L427" i="12"/>
  <c r="H427" i="12" s="1"/>
  <c r="J427" i="12"/>
  <c r="E427" i="12"/>
  <c r="L426" i="12"/>
  <c r="H426" i="12" s="1"/>
  <c r="J426" i="12"/>
  <c r="L425" i="12"/>
  <c r="J425" i="12"/>
  <c r="L424" i="12"/>
  <c r="H424" i="12" s="1"/>
  <c r="J424" i="12"/>
  <c r="L423" i="12"/>
  <c r="J423" i="12"/>
  <c r="N422" i="12"/>
  <c r="L422" i="12"/>
  <c r="J422" i="12"/>
  <c r="E422" i="12"/>
  <c r="L421" i="12"/>
  <c r="J421" i="12"/>
  <c r="L420" i="12"/>
  <c r="J420" i="12"/>
  <c r="H420" i="12" s="1"/>
  <c r="L419" i="12"/>
  <c r="J419" i="12"/>
  <c r="L418" i="12"/>
  <c r="J418" i="12"/>
  <c r="N417" i="12"/>
  <c r="L417" i="12"/>
  <c r="J417" i="12"/>
  <c r="E417" i="12"/>
  <c r="L416" i="12"/>
  <c r="H416" i="12" s="1"/>
  <c r="J416" i="12"/>
  <c r="L415" i="12"/>
  <c r="J415" i="12"/>
  <c r="H415" i="12" s="1"/>
  <c r="L414" i="12"/>
  <c r="J414" i="12"/>
  <c r="H414" i="12"/>
  <c r="L413" i="12"/>
  <c r="J413" i="12"/>
  <c r="H413" i="12" s="1"/>
  <c r="N412" i="12"/>
  <c r="L412" i="12"/>
  <c r="J412" i="12"/>
  <c r="H412" i="12" s="1"/>
  <c r="E412" i="12"/>
  <c r="L409" i="12"/>
  <c r="J409" i="12"/>
  <c r="L408" i="12"/>
  <c r="J408" i="12"/>
  <c r="L407" i="12"/>
  <c r="H407" i="12" s="1"/>
  <c r="J407" i="12"/>
  <c r="L406" i="12"/>
  <c r="J406" i="12"/>
  <c r="H406" i="12" s="1"/>
  <c r="N405" i="12"/>
  <c r="L405" i="12"/>
  <c r="J405" i="12"/>
  <c r="E405" i="12"/>
  <c r="L404" i="12"/>
  <c r="J404" i="12"/>
  <c r="L403" i="12"/>
  <c r="J403" i="12"/>
  <c r="H403" i="12" s="1"/>
  <c r="L402" i="12"/>
  <c r="J402" i="12"/>
  <c r="H402" i="12" s="1"/>
  <c r="L401" i="12"/>
  <c r="J401" i="12"/>
  <c r="N400" i="12"/>
  <c r="L400" i="12"/>
  <c r="J400" i="12"/>
  <c r="E400" i="12"/>
  <c r="L399" i="12"/>
  <c r="H399" i="12" s="1"/>
  <c r="J399" i="12"/>
  <c r="L398" i="12"/>
  <c r="J398" i="12"/>
  <c r="L397" i="12"/>
  <c r="J397" i="12"/>
  <c r="H397" i="12"/>
  <c r="L396" i="12"/>
  <c r="J396" i="12"/>
  <c r="H396" i="12" s="1"/>
  <c r="N395" i="12"/>
  <c r="L395" i="12"/>
  <c r="J395" i="12"/>
  <c r="H395" i="12"/>
  <c r="E395" i="12"/>
  <c r="L394" i="12"/>
  <c r="J394" i="12"/>
  <c r="H394" i="12" s="1"/>
  <c r="L393" i="12"/>
  <c r="J393" i="12"/>
  <c r="L392" i="12"/>
  <c r="J392" i="12"/>
  <c r="H392" i="12" s="1"/>
  <c r="L391" i="12"/>
  <c r="J391" i="12"/>
  <c r="N390" i="12"/>
  <c r="L390" i="12"/>
  <c r="J390" i="12"/>
  <c r="E390" i="12"/>
  <c r="L389" i="12"/>
  <c r="J389" i="12"/>
  <c r="H389" i="12" s="1"/>
  <c r="L388" i="12"/>
  <c r="J388" i="12"/>
  <c r="H388" i="12"/>
  <c r="L387" i="12"/>
  <c r="H387" i="12" s="1"/>
  <c r="J387" i="12"/>
  <c r="L386" i="12"/>
  <c r="J386" i="12"/>
  <c r="N385" i="12"/>
  <c r="L385" i="12"/>
  <c r="J385" i="12"/>
  <c r="E385" i="12"/>
  <c r="L384" i="12"/>
  <c r="J384" i="12"/>
  <c r="L383" i="12"/>
  <c r="J383" i="12"/>
  <c r="L382" i="12"/>
  <c r="J382" i="12"/>
  <c r="H382" i="12" s="1"/>
  <c r="L381" i="12"/>
  <c r="H381" i="12" s="1"/>
  <c r="J381" i="12"/>
  <c r="N380" i="12"/>
  <c r="L380" i="12"/>
  <c r="H380" i="12" s="1"/>
  <c r="J380" i="12"/>
  <c r="E380" i="12"/>
  <c r="L379" i="12"/>
  <c r="H379" i="12" s="1"/>
  <c r="J379" i="12"/>
  <c r="L378" i="12"/>
  <c r="J378" i="12"/>
  <c r="L377" i="12"/>
  <c r="J377" i="12"/>
  <c r="H377" i="12" s="1"/>
  <c r="L376" i="12"/>
  <c r="J376" i="12"/>
  <c r="H376" i="12"/>
  <c r="N375" i="12"/>
  <c r="L375" i="12"/>
  <c r="J375" i="12"/>
  <c r="H375" i="12" s="1"/>
  <c r="E375" i="12"/>
  <c r="L374" i="12"/>
  <c r="J374" i="12"/>
  <c r="H374" i="12"/>
  <c r="L373" i="12"/>
  <c r="J373" i="12"/>
  <c r="L372" i="12"/>
  <c r="J372" i="12"/>
  <c r="L371" i="12"/>
  <c r="J371" i="12"/>
  <c r="H371" i="12"/>
  <c r="N370" i="12"/>
  <c r="L370" i="12"/>
  <c r="J370" i="12"/>
  <c r="H370" i="12" s="1"/>
  <c r="E370" i="12"/>
  <c r="L369" i="12"/>
  <c r="J369" i="12"/>
  <c r="H369" i="12"/>
  <c r="L368" i="12"/>
  <c r="J368" i="12"/>
  <c r="H368" i="12"/>
  <c r="L367" i="12"/>
  <c r="H367" i="12" s="1"/>
  <c r="J367" i="12"/>
  <c r="L366" i="12"/>
  <c r="J366" i="12"/>
  <c r="N365" i="12"/>
  <c r="L365" i="12"/>
  <c r="J365" i="12"/>
  <c r="E365" i="12"/>
  <c r="L364" i="12"/>
  <c r="J364" i="12"/>
  <c r="L363" i="12"/>
  <c r="J363" i="12"/>
  <c r="H363" i="12"/>
  <c r="L362" i="12"/>
  <c r="J362" i="12"/>
  <c r="H362" i="12"/>
  <c r="L361" i="12"/>
  <c r="H361" i="12" s="1"/>
  <c r="J361" i="12"/>
  <c r="N360" i="12"/>
  <c r="L360" i="12"/>
  <c r="J360" i="12"/>
  <c r="E360" i="12"/>
  <c r="L359" i="12"/>
  <c r="J359" i="12"/>
  <c r="L358" i="12"/>
  <c r="J358" i="12"/>
  <c r="L357" i="12"/>
  <c r="J357" i="12"/>
  <c r="H357" i="12"/>
  <c r="L356" i="12"/>
  <c r="J356" i="12"/>
  <c r="H356" i="12"/>
  <c r="N355" i="12"/>
  <c r="L355" i="12"/>
  <c r="J355" i="12"/>
  <c r="H355" i="12" s="1"/>
  <c r="E355" i="12"/>
  <c r="L354" i="12"/>
  <c r="H354" i="12" s="1"/>
  <c r="J354" i="12"/>
  <c r="L353" i="12"/>
  <c r="H353" i="12" s="1"/>
  <c r="J353" i="12"/>
  <c r="L352" i="12"/>
  <c r="J352" i="12"/>
  <c r="L351" i="12"/>
  <c r="J351" i="12"/>
  <c r="H351" i="12" s="1"/>
  <c r="N350" i="12"/>
  <c r="L350" i="12"/>
  <c r="J350" i="12"/>
  <c r="E350" i="12"/>
  <c r="L349" i="12"/>
  <c r="J349" i="12"/>
  <c r="L348" i="12"/>
  <c r="J348" i="12"/>
  <c r="H348" i="12" s="1"/>
  <c r="L347" i="12"/>
  <c r="H347" i="12" s="1"/>
  <c r="J347" i="12"/>
  <c r="L346" i="12"/>
  <c r="J346" i="12"/>
  <c r="N345" i="12"/>
  <c r="L345" i="12"/>
  <c r="J345" i="12"/>
  <c r="E345" i="12"/>
  <c r="L344" i="12"/>
  <c r="J344" i="12"/>
  <c r="L343" i="12"/>
  <c r="J343" i="12"/>
  <c r="H343" i="12" s="1"/>
  <c r="L342" i="12"/>
  <c r="J342" i="12"/>
  <c r="H342" i="12"/>
  <c r="L341" i="12"/>
  <c r="J341" i="12"/>
  <c r="N340" i="12"/>
  <c r="L340" i="12"/>
  <c r="J340" i="12"/>
  <c r="E340" i="12"/>
  <c r="L339" i="12"/>
  <c r="J339" i="12"/>
  <c r="L338" i="12"/>
  <c r="J338" i="12"/>
  <c r="H338" i="12" s="1"/>
  <c r="L337" i="12"/>
  <c r="J337" i="12"/>
  <c r="L336" i="12"/>
  <c r="J336" i="12"/>
  <c r="H336" i="12"/>
  <c r="N335" i="12"/>
  <c r="L335" i="12"/>
  <c r="J335" i="12"/>
  <c r="H335" i="12" s="1"/>
  <c r="E335" i="12"/>
  <c r="L334" i="12"/>
  <c r="J334" i="12"/>
  <c r="H334" i="12"/>
  <c r="L333" i="12"/>
  <c r="H333" i="12" s="1"/>
  <c r="J333" i="12"/>
  <c r="L332" i="12"/>
  <c r="J332" i="12"/>
  <c r="L331" i="12"/>
  <c r="J331" i="12"/>
  <c r="H331" i="12" s="1"/>
  <c r="N330" i="12"/>
  <c r="L330" i="12"/>
  <c r="J330" i="12"/>
  <c r="H330" i="12"/>
  <c r="E330" i="12"/>
  <c r="L329" i="12"/>
  <c r="J329" i="12"/>
  <c r="H329" i="12" s="1"/>
  <c r="L328" i="12"/>
  <c r="J328" i="12"/>
  <c r="H328" i="12" s="1"/>
  <c r="L327" i="12"/>
  <c r="H327" i="12" s="1"/>
  <c r="J327" i="12"/>
  <c r="L326" i="12"/>
  <c r="J326" i="12"/>
  <c r="H326" i="12" s="1"/>
  <c r="N325" i="12"/>
  <c r="L325" i="12"/>
  <c r="J325" i="12"/>
  <c r="E325" i="12"/>
  <c r="L324" i="12"/>
  <c r="J324" i="12"/>
  <c r="L323" i="12"/>
  <c r="J323" i="12"/>
  <c r="H323" i="12" s="1"/>
  <c r="L322" i="12"/>
  <c r="J322" i="12"/>
  <c r="H322" i="12" s="1"/>
  <c r="L321" i="12"/>
  <c r="H321" i="12" s="1"/>
  <c r="J321" i="12"/>
  <c r="N320" i="12"/>
  <c r="L320" i="12"/>
  <c r="H320" i="12" s="1"/>
  <c r="J320" i="12"/>
  <c r="E320" i="12"/>
  <c r="L319" i="12"/>
  <c r="H319" i="12" s="1"/>
  <c r="J319" i="12"/>
  <c r="L318" i="12"/>
  <c r="J318" i="12"/>
  <c r="L317" i="12"/>
  <c r="J317" i="12"/>
  <c r="H317" i="12" s="1"/>
  <c r="L316" i="12"/>
  <c r="J316" i="12"/>
  <c r="H316" i="12" s="1"/>
  <c r="N315" i="12"/>
  <c r="L315" i="12"/>
  <c r="H315" i="12" s="1"/>
  <c r="J315" i="12"/>
  <c r="E315" i="12"/>
  <c r="L314" i="12"/>
  <c r="J314" i="12"/>
  <c r="H314" i="12" s="1"/>
  <c r="L313" i="12"/>
  <c r="H313" i="12" s="1"/>
  <c r="J313" i="12"/>
  <c r="L312" i="12"/>
  <c r="J312" i="12"/>
  <c r="H312" i="12" s="1"/>
  <c r="L311" i="12"/>
  <c r="J311" i="12"/>
  <c r="H311" i="12" s="1"/>
  <c r="N310" i="12"/>
  <c r="L310" i="12"/>
  <c r="J310" i="12"/>
  <c r="H310" i="12" s="1"/>
  <c r="E310" i="12"/>
  <c r="L307" i="12"/>
  <c r="J307" i="12"/>
  <c r="H307" i="12" s="1"/>
  <c r="L306" i="12"/>
  <c r="J306" i="12"/>
  <c r="H306" i="12" s="1"/>
  <c r="L305" i="12"/>
  <c r="J305" i="12"/>
  <c r="H305" i="12"/>
  <c r="L304" i="12"/>
  <c r="H304" i="12" s="1"/>
  <c r="J304" i="12"/>
  <c r="N303" i="12"/>
  <c r="L303" i="12"/>
  <c r="J303" i="12"/>
  <c r="E303" i="12"/>
  <c r="L302" i="12"/>
  <c r="J302" i="12"/>
  <c r="L301" i="12"/>
  <c r="J301" i="12"/>
  <c r="L300" i="12"/>
  <c r="J300" i="12"/>
  <c r="L299" i="12"/>
  <c r="J299" i="12"/>
  <c r="H299" i="12" s="1"/>
  <c r="N298" i="12"/>
  <c r="L298" i="12"/>
  <c r="H298" i="12" s="1"/>
  <c r="J298" i="12"/>
  <c r="E298" i="12"/>
  <c r="L297" i="12"/>
  <c r="J297" i="12"/>
  <c r="H297" i="12" s="1"/>
  <c r="L296" i="12"/>
  <c r="J296" i="12"/>
  <c r="L295" i="12"/>
  <c r="J295" i="12"/>
  <c r="L294" i="12"/>
  <c r="J294" i="12"/>
  <c r="H294" i="12"/>
  <c r="N293" i="12"/>
  <c r="L293" i="12"/>
  <c r="J293" i="12"/>
  <c r="H293" i="12" s="1"/>
  <c r="E293" i="12"/>
  <c r="L292" i="12"/>
  <c r="J292" i="12"/>
  <c r="H292" i="12"/>
  <c r="L291" i="12"/>
  <c r="J291" i="12"/>
  <c r="H291" i="12" s="1"/>
  <c r="L290" i="12"/>
  <c r="J290" i="12"/>
  <c r="L289" i="12"/>
  <c r="J289" i="12"/>
  <c r="H289" i="12" s="1"/>
  <c r="N288" i="12"/>
  <c r="L288" i="12"/>
  <c r="J288" i="12"/>
  <c r="E288" i="12"/>
  <c r="L287" i="12"/>
  <c r="J287" i="12"/>
  <c r="L286" i="12"/>
  <c r="J286" i="12"/>
  <c r="H286" i="12"/>
  <c r="L285" i="12"/>
  <c r="J285" i="12"/>
  <c r="H285" i="12" s="1"/>
  <c r="L284" i="12"/>
  <c r="J284" i="12"/>
  <c r="N283" i="12"/>
  <c r="L283" i="12"/>
  <c r="J283" i="12"/>
  <c r="E283" i="12"/>
  <c r="L282" i="12"/>
  <c r="H282" i="12" s="1"/>
  <c r="J282" i="12"/>
  <c r="L281" i="12"/>
  <c r="J281" i="12"/>
  <c r="L280" i="12"/>
  <c r="J280" i="12"/>
  <c r="H280" i="12"/>
  <c r="L279" i="12"/>
  <c r="J279" i="12"/>
  <c r="H279" i="12" s="1"/>
  <c r="N278" i="12"/>
  <c r="L278" i="12"/>
  <c r="J278" i="12"/>
  <c r="H278" i="12"/>
  <c r="E278" i="12"/>
  <c r="L277" i="12"/>
  <c r="J277" i="12"/>
  <c r="H277" i="12" s="1"/>
  <c r="L276" i="12"/>
  <c r="J276" i="12"/>
  <c r="L275" i="12"/>
  <c r="J275" i="12"/>
  <c r="H275" i="12" s="1"/>
  <c r="L274" i="12"/>
  <c r="J274" i="12"/>
  <c r="N273" i="12"/>
  <c r="L273" i="12"/>
  <c r="J273" i="12"/>
  <c r="E273" i="12"/>
  <c r="L272" i="12"/>
  <c r="J272" i="12"/>
  <c r="H272" i="12" s="1"/>
  <c r="L271" i="12"/>
  <c r="J271" i="12"/>
  <c r="H271" i="12"/>
  <c r="L270" i="12"/>
  <c r="H270" i="12" s="1"/>
  <c r="J270" i="12"/>
  <c r="L269" i="12"/>
  <c r="J269" i="12"/>
  <c r="N268" i="12"/>
  <c r="L268" i="12"/>
  <c r="J268" i="12"/>
  <c r="H268" i="12" s="1"/>
  <c r="E268" i="12"/>
  <c r="L267" i="12"/>
  <c r="J267" i="12"/>
  <c r="L266" i="12"/>
  <c r="J266" i="12"/>
  <c r="L265" i="12"/>
  <c r="J265" i="12"/>
  <c r="H265" i="12"/>
  <c r="L264" i="12"/>
  <c r="H264" i="12" s="1"/>
  <c r="J264" i="12"/>
  <c r="N263" i="12"/>
  <c r="L263" i="12"/>
  <c r="H263" i="12" s="1"/>
  <c r="J263" i="12"/>
  <c r="E263" i="12"/>
  <c r="L262" i="12"/>
  <c r="J262" i="12"/>
  <c r="L261" i="12"/>
  <c r="J261" i="12"/>
  <c r="L260" i="12"/>
  <c r="J260" i="12"/>
  <c r="H260" i="12" s="1"/>
  <c r="L259" i="12"/>
  <c r="J259" i="12"/>
  <c r="H259" i="12"/>
  <c r="N258" i="12"/>
  <c r="L258" i="12"/>
  <c r="J258" i="12"/>
  <c r="E258" i="12"/>
  <c r="L257" i="12"/>
  <c r="J257" i="12"/>
  <c r="H257" i="12"/>
  <c r="L256" i="12"/>
  <c r="J256" i="12"/>
  <c r="L255" i="12"/>
  <c r="J255" i="12"/>
  <c r="L254" i="12"/>
  <c r="J254" i="12"/>
  <c r="H254" i="12"/>
  <c r="N253" i="12"/>
  <c r="L253" i="12"/>
  <c r="J253" i="12"/>
  <c r="H253" i="12"/>
  <c r="E253" i="12"/>
  <c r="L252" i="12"/>
  <c r="J252" i="12"/>
  <c r="H252" i="12"/>
  <c r="L251" i="12"/>
  <c r="H251" i="12" s="1"/>
  <c r="J251" i="12"/>
  <c r="L250" i="12"/>
  <c r="H250" i="12" s="1"/>
  <c r="J250" i="12"/>
  <c r="L249" i="12"/>
  <c r="J249" i="12"/>
  <c r="N248" i="12"/>
  <c r="L248" i="12"/>
  <c r="J248" i="12"/>
  <c r="E248" i="12"/>
  <c r="L247" i="12"/>
  <c r="J247" i="12"/>
  <c r="L246" i="12"/>
  <c r="J246" i="12"/>
  <c r="H246" i="12"/>
  <c r="L245" i="12"/>
  <c r="H245" i="12" s="1"/>
  <c r="J245" i="12"/>
  <c r="L244" i="12"/>
  <c r="H244" i="12" s="1"/>
  <c r="J244" i="12"/>
  <c r="N243" i="12"/>
  <c r="L243" i="12"/>
  <c r="J243" i="12"/>
  <c r="E243" i="12"/>
  <c r="L242" i="12"/>
  <c r="J242" i="12"/>
  <c r="L241" i="12"/>
  <c r="J241" i="12"/>
  <c r="L240" i="12"/>
  <c r="J240" i="12"/>
  <c r="H240" i="12"/>
  <c r="L239" i="12"/>
  <c r="H239" i="12" s="1"/>
  <c r="J239" i="12"/>
  <c r="N238" i="12"/>
  <c r="L238" i="12"/>
  <c r="J238" i="12"/>
  <c r="H238" i="12" s="1"/>
  <c r="E238" i="12"/>
  <c r="L237" i="12"/>
  <c r="J237" i="12"/>
  <c r="L236" i="12"/>
  <c r="H236" i="12" s="1"/>
  <c r="J236" i="12"/>
  <c r="L235" i="12"/>
  <c r="J235" i="12"/>
  <c r="L234" i="12"/>
  <c r="J234" i="12"/>
  <c r="H234" i="12" s="1"/>
  <c r="N233" i="12"/>
  <c r="L233" i="12"/>
  <c r="J233" i="12"/>
  <c r="H233" i="12" s="1"/>
  <c r="E233" i="12"/>
  <c r="L232" i="12"/>
  <c r="J232" i="12"/>
  <c r="L231" i="12"/>
  <c r="J231" i="12"/>
  <c r="H231" i="12"/>
  <c r="L230" i="12"/>
  <c r="J230" i="12"/>
  <c r="L229" i="12"/>
  <c r="J229" i="12"/>
  <c r="N228" i="12"/>
  <c r="L228" i="12"/>
  <c r="J228" i="12"/>
  <c r="H228" i="12" s="1"/>
  <c r="E228" i="12"/>
  <c r="L227" i="12"/>
  <c r="J227" i="12"/>
  <c r="H227" i="12" s="1"/>
  <c r="L226" i="12"/>
  <c r="J226" i="12"/>
  <c r="H226" i="12" s="1"/>
  <c r="L225" i="12"/>
  <c r="J225" i="12"/>
  <c r="H225" i="12"/>
  <c r="L224" i="12"/>
  <c r="H224" i="12" s="1"/>
  <c r="J224" i="12"/>
  <c r="N223" i="12"/>
  <c r="L223" i="12"/>
  <c r="J223" i="12"/>
  <c r="E223" i="12"/>
  <c r="L222" i="12"/>
  <c r="J222" i="12"/>
  <c r="L221" i="12"/>
  <c r="J221" i="12"/>
  <c r="L220" i="12"/>
  <c r="J220" i="12"/>
  <c r="L219" i="12"/>
  <c r="J219" i="12"/>
  <c r="H219" i="12"/>
  <c r="N218" i="12"/>
  <c r="L218" i="12"/>
  <c r="H218" i="12" s="1"/>
  <c r="J218" i="12"/>
  <c r="E218" i="12"/>
  <c r="L217" i="12"/>
  <c r="J217" i="12"/>
  <c r="H217" i="12"/>
  <c r="L216" i="12"/>
  <c r="J216" i="12"/>
  <c r="L215" i="12"/>
  <c r="J215" i="12"/>
  <c r="L214" i="12"/>
  <c r="J214" i="12"/>
  <c r="H214" i="12" s="1"/>
  <c r="N213" i="12"/>
  <c r="L213" i="12"/>
  <c r="J213" i="12"/>
  <c r="H213" i="12"/>
  <c r="E213" i="12"/>
  <c r="L212" i="12"/>
  <c r="J212" i="12"/>
  <c r="H212" i="12" s="1"/>
  <c r="L211" i="12"/>
  <c r="J211" i="12"/>
  <c r="H211" i="12"/>
  <c r="L210" i="12"/>
  <c r="J210" i="12"/>
  <c r="L209" i="12"/>
  <c r="J209" i="12"/>
  <c r="H209" i="12" s="1"/>
  <c r="N208" i="12"/>
  <c r="L208" i="12"/>
  <c r="J208" i="12"/>
  <c r="E208" i="12"/>
  <c r="L207" i="12"/>
  <c r="J207" i="12"/>
  <c r="L206" i="12"/>
  <c r="J206" i="12"/>
  <c r="H206" i="12" s="1"/>
  <c r="L205" i="12"/>
  <c r="J205" i="12"/>
  <c r="H205" i="12"/>
  <c r="L204" i="12"/>
  <c r="J204" i="12"/>
  <c r="N203" i="12"/>
  <c r="L203" i="12"/>
  <c r="H203" i="12" s="1"/>
  <c r="J203" i="12"/>
  <c r="E203" i="12"/>
  <c r="L202" i="12"/>
  <c r="J202" i="12"/>
  <c r="L201" i="12"/>
  <c r="J201" i="12"/>
  <c r="L200" i="12"/>
  <c r="J200" i="12"/>
  <c r="H200" i="12" s="1"/>
  <c r="L199" i="12"/>
  <c r="J199" i="12"/>
  <c r="H199" i="12" s="1"/>
  <c r="N198" i="12"/>
  <c r="L198" i="12"/>
  <c r="H198" i="12" s="1"/>
  <c r="J198" i="12"/>
  <c r="E198" i="12"/>
  <c r="L197" i="12"/>
  <c r="J197" i="12"/>
  <c r="H197" i="12"/>
  <c r="L196" i="12"/>
  <c r="J196" i="12"/>
  <c r="L195" i="12"/>
  <c r="J195" i="12"/>
  <c r="H195" i="12" s="1"/>
  <c r="L194" i="12"/>
  <c r="J194" i="12"/>
  <c r="H194" i="12" s="1"/>
  <c r="N193" i="12"/>
  <c r="L193" i="12"/>
  <c r="J193" i="12"/>
  <c r="E193" i="12"/>
  <c r="L192" i="12"/>
  <c r="J192" i="12"/>
  <c r="H192" i="12" s="1"/>
  <c r="L191" i="12"/>
  <c r="J191" i="12"/>
  <c r="H191" i="12"/>
  <c r="L190" i="12"/>
  <c r="H190" i="12" s="1"/>
  <c r="J190" i="12"/>
  <c r="L189" i="12"/>
  <c r="J189" i="12"/>
  <c r="N188" i="12"/>
  <c r="L188" i="12"/>
  <c r="J188" i="12"/>
  <c r="H188" i="12" s="1"/>
  <c r="E188" i="12"/>
  <c r="L187" i="12"/>
  <c r="J187" i="12"/>
  <c r="L186" i="12"/>
  <c r="J186" i="12"/>
  <c r="L185" i="12"/>
  <c r="J185" i="12"/>
  <c r="H185" i="12"/>
  <c r="L184" i="12"/>
  <c r="J184" i="12"/>
  <c r="N183" i="12"/>
  <c r="L183" i="12"/>
  <c r="H183" i="12" s="1"/>
  <c r="J183" i="12"/>
  <c r="E183" i="12"/>
  <c r="L182" i="12"/>
  <c r="J182" i="12"/>
  <c r="L181" i="12"/>
  <c r="J181" i="12"/>
  <c r="H181" i="12" s="1"/>
  <c r="L180" i="12"/>
  <c r="J180" i="12"/>
  <c r="H180" i="12" s="1"/>
  <c r="L179" i="12"/>
  <c r="J179" i="12"/>
  <c r="H179" i="12" s="1"/>
  <c r="N178" i="12"/>
  <c r="L178" i="12"/>
  <c r="J178" i="12"/>
  <c r="H178" i="12"/>
  <c r="E178" i="12"/>
  <c r="L177" i="12"/>
  <c r="J177" i="12"/>
  <c r="H177" i="12" s="1"/>
  <c r="L176" i="12"/>
  <c r="J176" i="12"/>
  <c r="L175" i="12"/>
  <c r="J175" i="12"/>
  <c r="L174" i="12"/>
  <c r="H174" i="12" s="1"/>
  <c r="J174" i="12"/>
  <c r="N173" i="12"/>
  <c r="L173" i="12"/>
  <c r="J173" i="12"/>
  <c r="H173" i="12"/>
  <c r="E173" i="12"/>
  <c r="L172" i="12"/>
  <c r="H172" i="12" s="1"/>
  <c r="J172" i="12"/>
  <c r="L171" i="12"/>
  <c r="J171" i="12"/>
  <c r="H171" i="12"/>
  <c r="L170" i="12"/>
  <c r="J170" i="12"/>
  <c r="L169" i="12"/>
  <c r="J169" i="12"/>
  <c r="N168" i="12"/>
  <c r="L168" i="12"/>
  <c r="J168" i="12"/>
  <c r="E168" i="12"/>
  <c r="L167" i="12"/>
  <c r="J167" i="12"/>
  <c r="L166" i="12"/>
  <c r="H166" i="12" s="1"/>
  <c r="J166" i="12"/>
  <c r="L165" i="12"/>
  <c r="J165" i="12"/>
  <c r="H165" i="12"/>
  <c r="L164" i="12"/>
  <c r="J164" i="12"/>
  <c r="N163" i="12"/>
  <c r="L163" i="12"/>
  <c r="J163" i="12"/>
  <c r="E163" i="12"/>
  <c r="L162" i="12"/>
  <c r="J162" i="12"/>
  <c r="L161" i="12"/>
  <c r="J161" i="12"/>
  <c r="L160" i="12"/>
  <c r="H160" i="12" s="1"/>
  <c r="J160" i="12"/>
  <c r="L159" i="12"/>
  <c r="J159" i="12"/>
  <c r="H159" i="12" s="1"/>
  <c r="N158" i="12"/>
  <c r="L158" i="12"/>
  <c r="J158" i="12"/>
  <c r="H158" i="12" s="1"/>
  <c r="E158" i="12"/>
  <c r="L155" i="12"/>
  <c r="J155" i="12"/>
  <c r="H155" i="12" s="1"/>
  <c r="L154" i="12"/>
  <c r="J154" i="12"/>
  <c r="H154" i="12"/>
  <c r="L153" i="12"/>
  <c r="H153" i="12" s="1"/>
  <c r="J153" i="12"/>
  <c r="L152" i="12"/>
  <c r="J152" i="12"/>
  <c r="N151" i="12"/>
  <c r="L151" i="12"/>
  <c r="J151" i="12"/>
  <c r="E151" i="12"/>
  <c r="L150" i="12"/>
  <c r="J150" i="12"/>
  <c r="L149" i="12"/>
  <c r="J149" i="12"/>
  <c r="L148" i="12"/>
  <c r="J148" i="12"/>
  <c r="H148" i="12" s="1"/>
  <c r="L147" i="12"/>
  <c r="J147" i="12"/>
  <c r="N146" i="12"/>
  <c r="L146" i="12"/>
  <c r="H146" i="12" s="1"/>
  <c r="J146" i="12"/>
  <c r="E146" i="12"/>
  <c r="L145" i="12"/>
  <c r="H145" i="12" s="1"/>
  <c r="J145" i="12"/>
  <c r="L144" i="12"/>
  <c r="J144" i="12"/>
  <c r="L143" i="12"/>
  <c r="J143" i="12"/>
  <c r="H143" i="12" s="1"/>
  <c r="L142" i="12"/>
  <c r="J142" i="12"/>
  <c r="H142" i="12"/>
  <c r="N141" i="12"/>
  <c r="L141" i="12"/>
  <c r="J141" i="12"/>
  <c r="H141" i="12" s="1"/>
  <c r="E141" i="12"/>
  <c r="L140" i="12"/>
  <c r="J140" i="12"/>
  <c r="H140" i="12"/>
  <c r="L139" i="12"/>
  <c r="J139" i="12"/>
  <c r="H139" i="12"/>
  <c r="L138" i="12"/>
  <c r="J138" i="12"/>
  <c r="L137" i="12"/>
  <c r="J137" i="12"/>
  <c r="H137" i="12"/>
  <c r="N136" i="12"/>
  <c r="L136" i="12"/>
  <c r="J136" i="12"/>
  <c r="H136" i="12" s="1"/>
  <c r="E136" i="12"/>
  <c r="L135" i="12"/>
  <c r="J135" i="12"/>
  <c r="H135" i="12" s="1"/>
  <c r="L134" i="12"/>
  <c r="J134" i="12"/>
  <c r="H134" i="12" s="1"/>
  <c r="L133" i="12"/>
  <c r="J133" i="12"/>
  <c r="L132" i="12"/>
  <c r="J132" i="12"/>
  <c r="H132" i="12" s="1"/>
  <c r="N131" i="12"/>
  <c r="L131" i="12"/>
  <c r="J131" i="12"/>
  <c r="H131" i="12" s="1"/>
  <c r="E131" i="12"/>
  <c r="L130" i="12"/>
  <c r="J130" i="12"/>
  <c r="L129" i="12"/>
  <c r="J129" i="12"/>
  <c r="H129" i="12" s="1"/>
  <c r="L128" i="12"/>
  <c r="J128" i="12"/>
  <c r="H128" i="12"/>
  <c r="L127" i="12"/>
  <c r="J127" i="12"/>
  <c r="H127" i="12"/>
  <c r="N126" i="12"/>
  <c r="L126" i="12"/>
  <c r="H126" i="12" s="1"/>
  <c r="J126" i="12"/>
  <c r="E126" i="12"/>
  <c r="L125" i="12"/>
  <c r="J125" i="12"/>
  <c r="H125" i="12"/>
  <c r="L124" i="12"/>
  <c r="J124" i="12"/>
  <c r="L123" i="12"/>
  <c r="J123" i="12"/>
  <c r="H123" i="12"/>
  <c r="L122" i="12"/>
  <c r="J122" i="12"/>
  <c r="H122" i="12"/>
  <c r="N121" i="12"/>
  <c r="L121" i="12"/>
  <c r="H121" i="12" s="1"/>
  <c r="J121" i="12"/>
  <c r="E121" i="12"/>
  <c r="L120" i="12"/>
  <c r="J120" i="12"/>
  <c r="H120" i="12"/>
  <c r="L119" i="12"/>
  <c r="J119" i="12"/>
  <c r="L118" i="12"/>
  <c r="J118" i="12"/>
  <c r="H118" i="12" s="1"/>
  <c r="L117" i="12"/>
  <c r="J117" i="12"/>
  <c r="N116" i="12"/>
  <c r="L116" i="12"/>
  <c r="J116" i="12"/>
  <c r="H116" i="12"/>
  <c r="E116" i="12"/>
  <c r="L115" i="12"/>
  <c r="J115" i="12"/>
  <c r="H115" i="12" s="1"/>
  <c r="L114" i="12"/>
  <c r="J114" i="12"/>
  <c r="L113" i="12"/>
  <c r="J113" i="12"/>
  <c r="L112" i="12"/>
  <c r="J112" i="12"/>
  <c r="N111" i="12"/>
  <c r="L111" i="12"/>
  <c r="J111" i="12"/>
  <c r="E111" i="12"/>
  <c r="L110" i="12"/>
  <c r="J110" i="12"/>
  <c r="L109" i="12"/>
  <c r="H109" i="12" s="1"/>
  <c r="J109" i="12"/>
  <c r="L108" i="12"/>
  <c r="J108" i="12"/>
  <c r="H108" i="12" s="1"/>
  <c r="L107" i="12"/>
  <c r="J107" i="12"/>
  <c r="N106" i="12"/>
  <c r="L106" i="12"/>
  <c r="H106" i="12" s="1"/>
  <c r="J106" i="12"/>
  <c r="E106" i="12"/>
  <c r="L105" i="12"/>
  <c r="H105" i="12" s="1"/>
  <c r="J105" i="12"/>
  <c r="L104" i="12"/>
  <c r="J104" i="12"/>
  <c r="H104" i="12" s="1"/>
  <c r="L103" i="12"/>
  <c r="J103" i="12"/>
  <c r="H103" i="12" s="1"/>
  <c r="L102" i="12"/>
  <c r="J102" i="12"/>
  <c r="H102" i="12" s="1"/>
  <c r="N101" i="12"/>
  <c r="L101" i="12"/>
  <c r="J101" i="12"/>
  <c r="H101" i="12" s="1"/>
  <c r="E101" i="12"/>
  <c r="L100" i="12"/>
  <c r="J100" i="12"/>
  <c r="L99" i="12"/>
  <c r="J99" i="12"/>
  <c r="L98" i="12"/>
  <c r="J98" i="12"/>
  <c r="H98" i="12" s="1"/>
  <c r="L97" i="12"/>
  <c r="J97" i="12"/>
  <c r="H97" i="12" s="1"/>
  <c r="N96" i="12"/>
  <c r="L96" i="12"/>
  <c r="J96" i="12"/>
  <c r="E96" i="12"/>
  <c r="L95" i="12"/>
  <c r="J95" i="12"/>
  <c r="L94" i="12"/>
  <c r="J94" i="12"/>
  <c r="H94" i="12" s="1"/>
  <c r="L93" i="12"/>
  <c r="J93" i="12"/>
  <c r="L92" i="12"/>
  <c r="J92" i="12"/>
  <c r="N91" i="12"/>
  <c r="L91" i="12"/>
  <c r="J91" i="12"/>
  <c r="E91" i="12"/>
  <c r="L90" i="12"/>
  <c r="J90" i="12"/>
  <c r="L89" i="12"/>
  <c r="H89" i="12" s="1"/>
  <c r="J89" i="12"/>
  <c r="L88" i="12"/>
  <c r="J88" i="12"/>
  <c r="H88" i="12" s="1"/>
  <c r="L87" i="12"/>
  <c r="H87" i="12" s="1"/>
  <c r="J87" i="12"/>
  <c r="N86" i="12"/>
  <c r="L86" i="12"/>
  <c r="H86" i="12" s="1"/>
  <c r="J86" i="12"/>
  <c r="E86" i="12"/>
  <c r="L85" i="12"/>
  <c r="J85" i="12"/>
  <c r="L84" i="12"/>
  <c r="J84" i="12"/>
  <c r="L83" i="12"/>
  <c r="J83" i="12"/>
  <c r="H83" i="12" s="1"/>
  <c r="L82" i="12"/>
  <c r="J82" i="12"/>
  <c r="H82" i="12" s="1"/>
  <c r="N81" i="12"/>
  <c r="L81" i="12"/>
  <c r="J81" i="12"/>
  <c r="H81" i="12" s="1"/>
  <c r="E81" i="12"/>
  <c r="L80" i="12"/>
  <c r="J80" i="12"/>
  <c r="H80" i="12" s="1"/>
  <c r="L79" i="12"/>
  <c r="J79" i="12"/>
  <c r="H79" i="12"/>
  <c r="L78" i="12"/>
  <c r="J78" i="12"/>
  <c r="L77" i="12"/>
  <c r="J77" i="12"/>
  <c r="N76" i="12"/>
  <c r="L76" i="12"/>
  <c r="J76" i="12"/>
  <c r="H76" i="12" s="1"/>
  <c r="E76" i="12"/>
  <c r="L75" i="12"/>
  <c r="J75" i="12"/>
  <c r="H75" i="12" s="1"/>
  <c r="L74" i="12"/>
  <c r="H74" i="12" s="1"/>
  <c r="J74" i="12"/>
  <c r="L73" i="12"/>
  <c r="J73" i="12"/>
  <c r="H73" i="12"/>
  <c r="L72" i="12"/>
  <c r="J72" i="12"/>
  <c r="N71" i="12"/>
  <c r="L71" i="12"/>
  <c r="J71" i="12"/>
  <c r="H71" i="12" s="1"/>
  <c r="E71" i="12"/>
  <c r="L70" i="12"/>
  <c r="J70" i="12"/>
  <c r="H70" i="12" s="1"/>
  <c r="L69" i="12"/>
  <c r="J69" i="12"/>
  <c r="H69" i="12" s="1"/>
  <c r="L68" i="12"/>
  <c r="J68" i="12"/>
  <c r="L67" i="12"/>
  <c r="H67" i="12" s="1"/>
  <c r="J67" i="12"/>
  <c r="N66" i="12"/>
  <c r="L66" i="12"/>
  <c r="J66" i="12"/>
  <c r="H66" i="12" s="1"/>
  <c r="E66" i="12"/>
  <c r="L65" i="12"/>
  <c r="H65" i="12" s="1"/>
  <c r="J65" i="12"/>
  <c r="L64" i="12"/>
  <c r="J64" i="12"/>
  <c r="L63" i="12"/>
  <c r="J63" i="12"/>
  <c r="H63" i="12" s="1"/>
  <c r="L62" i="12"/>
  <c r="J62" i="12"/>
  <c r="H62" i="12" s="1"/>
  <c r="N61" i="12"/>
  <c r="L61" i="12"/>
  <c r="J61" i="12"/>
  <c r="H61" i="12"/>
  <c r="E61" i="12"/>
  <c r="L60" i="12"/>
  <c r="J60" i="12"/>
  <c r="H60" i="12" s="1"/>
  <c r="L59" i="12"/>
  <c r="J59" i="12"/>
  <c r="H59" i="12" s="1"/>
  <c r="L58" i="12"/>
  <c r="J58" i="12"/>
  <c r="L57" i="12"/>
  <c r="J57" i="12"/>
  <c r="H57" i="12" s="1"/>
  <c r="N56" i="12"/>
  <c r="L56" i="12"/>
  <c r="J56" i="12"/>
  <c r="H56" i="12" s="1"/>
  <c r="E56" i="12"/>
  <c r="L55" i="12"/>
  <c r="J55" i="12"/>
  <c r="H55" i="12" s="1"/>
  <c r="L54" i="12"/>
  <c r="H54" i="12" s="1"/>
  <c r="J54" i="12"/>
  <c r="L53" i="12"/>
  <c r="H53" i="12" s="1"/>
  <c r="J53" i="12"/>
  <c r="L52" i="12"/>
  <c r="J52" i="12"/>
  <c r="H52" i="12" s="1"/>
  <c r="N51" i="12"/>
  <c r="L51" i="12"/>
  <c r="J51" i="12"/>
  <c r="E51" i="12"/>
  <c r="L50" i="12"/>
  <c r="J50" i="12"/>
  <c r="L49" i="12"/>
  <c r="J49" i="12"/>
  <c r="H49" i="12" s="1"/>
  <c r="L48" i="12"/>
  <c r="J48" i="12"/>
  <c r="H48" i="12" s="1"/>
  <c r="L47" i="12"/>
  <c r="J47" i="12"/>
  <c r="H47" i="12" s="1"/>
  <c r="N46" i="12"/>
  <c r="L46" i="12"/>
  <c r="J46" i="12"/>
  <c r="H46" i="12"/>
  <c r="E46" i="12"/>
  <c r="L45" i="12"/>
  <c r="J45" i="12"/>
  <c r="H45" i="12" s="1"/>
  <c r="L44" i="12"/>
  <c r="J44" i="12"/>
  <c r="L43" i="12"/>
  <c r="J43" i="12"/>
  <c r="H43" i="12" s="1"/>
  <c r="L42" i="12"/>
  <c r="J42" i="12"/>
  <c r="H42" i="12" s="1"/>
  <c r="N41" i="12"/>
  <c r="L41" i="12"/>
  <c r="J41" i="12"/>
  <c r="H41" i="12"/>
  <c r="E41" i="12"/>
  <c r="L40" i="12"/>
  <c r="J40" i="12"/>
  <c r="H40" i="12" s="1"/>
  <c r="L39" i="12"/>
  <c r="J39" i="12"/>
  <c r="L38" i="12"/>
  <c r="J38" i="12"/>
  <c r="H38" i="12" s="1"/>
  <c r="L37" i="12"/>
  <c r="J37" i="12"/>
  <c r="H37" i="12" s="1"/>
  <c r="N36" i="12"/>
  <c r="L36" i="12"/>
  <c r="J36" i="12"/>
  <c r="H36" i="12" s="1"/>
  <c r="E36" i="12"/>
  <c r="L35" i="12"/>
  <c r="H35" i="12" s="1"/>
  <c r="J35" i="12"/>
  <c r="L34" i="12"/>
  <c r="J34" i="12"/>
  <c r="L33" i="12"/>
  <c r="H33" i="12" s="1"/>
  <c r="J33" i="12"/>
  <c r="L32" i="12"/>
  <c r="J32" i="12"/>
  <c r="H32" i="12" s="1"/>
  <c r="N31" i="12"/>
  <c r="L31" i="12"/>
  <c r="J31" i="12"/>
  <c r="E31" i="12"/>
  <c r="L30" i="12"/>
  <c r="J30" i="12"/>
  <c r="L29" i="12"/>
  <c r="J29" i="12"/>
  <c r="H29" i="12" s="1"/>
  <c r="L28" i="12"/>
  <c r="J28" i="12"/>
  <c r="L27" i="12"/>
  <c r="H27" i="12" s="1"/>
  <c r="J27" i="12"/>
  <c r="N26" i="12"/>
  <c r="L26" i="12"/>
  <c r="J26" i="12"/>
  <c r="E26" i="12"/>
  <c r="L25" i="12"/>
  <c r="H25" i="12" s="1"/>
  <c r="J25" i="12"/>
  <c r="L24" i="12"/>
  <c r="J24" i="12"/>
  <c r="L23" i="12"/>
  <c r="J23" i="12"/>
  <c r="H23" i="12"/>
  <c r="L22" i="12"/>
  <c r="J22" i="12"/>
  <c r="H22" i="12" s="1"/>
  <c r="N21" i="12"/>
  <c r="L21" i="12"/>
  <c r="J21" i="12"/>
  <c r="E21" i="12"/>
  <c r="L20" i="12"/>
  <c r="J20" i="12"/>
  <c r="H20" i="12" s="1"/>
  <c r="L19" i="12"/>
  <c r="J19" i="12"/>
  <c r="L18" i="12"/>
  <c r="J18" i="12"/>
  <c r="H18" i="12" s="1"/>
  <c r="L17" i="12"/>
  <c r="J17" i="12"/>
  <c r="N16" i="12"/>
  <c r="L16" i="12"/>
  <c r="J16" i="12"/>
  <c r="E16" i="12"/>
  <c r="L15" i="12"/>
  <c r="J15" i="12"/>
  <c r="H15" i="12" s="1"/>
  <c r="L14" i="12"/>
  <c r="J14" i="12"/>
  <c r="H14" i="12" s="1"/>
  <c r="L13" i="12"/>
  <c r="J13" i="12"/>
  <c r="H13" i="12" s="1"/>
  <c r="L12" i="12"/>
  <c r="J12" i="12"/>
  <c r="N11" i="12"/>
  <c r="L11" i="12"/>
  <c r="J11" i="12"/>
  <c r="E11" i="12"/>
  <c r="L10" i="12"/>
  <c r="J10" i="12"/>
  <c r="L9" i="12"/>
  <c r="H9" i="12" s="1"/>
  <c r="J9" i="12"/>
  <c r="L8" i="12"/>
  <c r="J8" i="12"/>
  <c r="L7" i="12"/>
  <c r="J7" i="12"/>
  <c r="N6" i="12"/>
  <c r="L6" i="12"/>
  <c r="J6" i="12"/>
  <c r="E6" i="12"/>
  <c r="L559" i="11"/>
  <c r="J559" i="11"/>
  <c r="H559" i="11" s="1"/>
  <c r="L558" i="11"/>
  <c r="N557" i="11"/>
  <c r="E557" i="11"/>
  <c r="L556" i="11"/>
  <c r="J556" i="11"/>
  <c r="H556" i="11" s="1"/>
  <c r="L555" i="11"/>
  <c r="J555" i="11"/>
  <c r="L554" i="11"/>
  <c r="H554" i="11" s="1"/>
  <c r="J554" i="11"/>
  <c r="L553" i="11"/>
  <c r="J553" i="11"/>
  <c r="H553" i="11" s="1"/>
  <c r="N552" i="11"/>
  <c r="L552" i="11"/>
  <c r="J552" i="11"/>
  <c r="E552" i="11"/>
  <c r="L551" i="11"/>
  <c r="J551" i="11"/>
  <c r="L550" i="11"/>
  <c r="J550" i="11"/>
  <c r="H550" i="11"/>
  <c r="L549" i="11"/>
  <c r="J549" i="11"/>
  <c r="H549" i="11" s="1"/>
  <c r="L548" i="11"/>
  <c r="J548" i="11"/>
  <c r="N547" i="11"/>
  <c r="L547" i="11"/>
  <c r="J547" i="11"/>
  <c r="E547" i="11"/>
  <c r="L546" i="11"/>
  <c r="H546" i="11" s="1"/>
  <c r="J546" i="11"/>
  <c r="L545" i="11"/>
  <c r="J545" i="11"/>
  <c r="H545" i="11" s="1"/>
  <c r="L544" i="11"/>
  <c r="J544" i="11"/>
  <c r="H544" i="11"/>
  <c r="L543" i="11"/>
  <c r="J543" i="11"/>
  <c r="H543" i="11" s="1"/>
  <c r="N542" i="11"/>
  <c r="L542" i="11"/>
  <c r="J542" i="11"/>
  <c r="H542" i="11" s="1"/>
  <c r="E542" i="11"/>
  <c r="L541" i="11"/>
  <c r="J541" i="11"/>
  <c r="H541" i="11" s="1"/>
  <c r="L540" i="11"/>
  <c r="J540" i="11"/>
  <c r="L539" i="11"/>
  <c r="J539" i="11"/>
  <c r="H539" i="11" s="1"/>
  <c r="L538" i="11"/>
  <c r="J538" i="11"/>
  <c r="N537" i="11"/>
  <c r="L537" i="11"/>
  <c r="J537" i="11"/>
  <c r="E537" i="11"/>
  <c r="L536" i="11"/>
  <c r="J536" i="11"/>
  <c r="H536" i="11" s="1"/>
  <c r="L535" i="11"/>
  <c r="J535" i="11"/>
  <c r="L534" i="11"/>
  <c r="J534" i="11"/>
  <c r="H534" i="11" s="1"/>
  <c r="L533" i="11"/>
  <c r="J533" i="11"/>
  <c r="N532" i="11"/>
  <c r="L532" i="11"/>
  <c r="J532" i="11"/>
  <c r="E532" i="11"/>
  <c r="L531" i="11"/>
  <c r="J531" i="11"/>
  <c r="L530" i="11"/>
  <c r="J530" i="11"/>
  <c r="H530" i="11"/>
  <c r="L529" i="11"/>
  <c r="J529" i="11"/>
  <c r="H529" i="11" s="1"/>
  <c r="L528" i="11"/>
  <c r="H528" i="11" s="1"/>
  <c r="J528" i="11"/>
  <c r="N527" i="11"/>
  <c r="L527" i="11"/>
  <c r="H527" i="11" s="1"/>
  <c r="J527" i="11"/>
  <c r="E527" i="11"/>
  <c r="L526" i="11"/>
  <c r="J526" i="11"/>
  <c r="L525" i="11"/>
  <c r="J525" i="11"/>
  <c r="L524" i="11"/>
  <c r="J524" i="11"/>
  <c r="L523" i="11"/>
  <c r="J523" i="11"/>
  <c r="H523" i="11" s="1"/>
  <c r="N522" i="11"/>
  <c r="L522" i="11"/>
  <c r="J522" i="11"/>
  <c r="E522" i="11"/>
  <c r="L521" i="11"/>
  <c r="J521" i="11"/>
  <c r="H521" i="11" s="1"/>
  <c r="L520" i="11"/>
  <c r="J520" i="11"/>
  <c r="H520" i="11" s="1"/>
  <c r="L519" i="11"/>
  <c r="J519" i="11"/>
  <c r="L518" i="11"/>
  <c r="J518" i="11"/>
  <c r="N517" i="11"/>
  <c r="L517" i="11"/>
  <c r="J517" i="11"/>
  <c r="H517" i="11" s="1"/>
  <c r="E517" i="11"/>
  <c r="L516" i="11"/>
  <c r="J516" i="11"/>
  <c r="L515" i="11"/>
  <c r="J515" i="11"/>
  <c r="H515" i="11"/>
  <c r="L514" i="11"/>
  <c r="J514" i="11"/>
  <c r="H514" i="11" s="1"/>
  <c r="L513" i="11"/>
  <c r="J513" i="11"/>
  <c r="N512" i="11"/>
  <c r="L512" i="11"/>
  <c r="J512" i="11"/>
  <c r="H512" i="11" s="1"/>
  <c r="E512" i="11"/>
  <c r="L511" i="11"/>
  <c r="J511" i="11"/>
  <c r="L510" i="11"/>
  <c r="J510" i="11"/>
  <c r="L509" i="11"/>
  <c r="J509" i="11"/>
  <c r="L508" i="11"/>
  <c r="J508" i="11"/>
  <c r="H508" i="11"/>
  <c r="N507" i="11"/>
  <c r="L507" i="11"/>
  <c r="J507" i="11"/>
  <c r="H507" i="11" s="1"/>
  <c r="E507" i="11"/>
  <c r="L506" i="11"/>
  <c r="J506" i="11"/>
  <c r="H506" i="11"/>
  <c r="L505" i="11"/>
  <c r="J505" i="11"/>
  <c r="L504" i="11"/>
  <c r="J504" i="11"/>
  <c r="L503" i="11"/>
  <c r="J503" i="11"/>
  <c r="H503" i="11" s="1"/>
  <c r="N502" i="11"/>
  <c r="L502" i="11"/>
  <c r="H502" i="11" s="1"/>
  <c r="J502" i="11"/>
  <c r="E502" i="11"/>
  <c r="L501" i="11"/>
  <c r="J501" i="11"/>
  <c r="H501" i="11" s="1"/>
  <c r="L500" i="11"/>
  <c r="J500" i="11"/>
  <c r="H500" i="11"/>
  <c r="L499" i="11"/>
  <c r="J499" i="11"/>
  <c r="L498" i="11"/>
  <c r="J498" i="11"/>
  <c r="N497" i="11"/>
  <c r="L497" i="11"/>
  <c r="J497" i="11"/>
  <c r="H497" i="11"/>
  <c r="E497" i="11"/>
  <c r="L496" i="11"/>
  <c r="J496" i="11"/>
  <c r="L495" i="11"/>
  <c r="J495" i="11"/>
  <c r="H495" i="11"/>
  <c r="L494" i="11"/>
  <c r="J494" i="11"/>
  <c r="L493" i="11"/>
  <c r="J493" i="11"/>
  <c r="H493" i="11" s="1"/>
  <c r="N492" i="11"/>
  <c r="L492" i="11"/>
  <c r="J492" i="11"/>
  <c r="H492" i="11" s="1"/>
  <c r="E492" i="11"/>
  <c r="L491" i="11"/>
  <c r="J491" i="11"/>
  <c r="L490" i="11"/>
  <c r="J490" i="11"/>
  <c r="H490" i="11" s="1"/>
  <c r="L489" i="11"/>
  <c r="J489" i="11"/>
  <c r="H489" i="11"/>
  <c r="L488" i="11"/>
  <c r="J488" i="11"/>
  <c r="H488" i="11"/>
  <c r="N487" i="11"/>
  <c r="L487" i="11"/>
  <c r="H487" i="11" s="1"/>
  <c r="J487" i="11"/>
  <c r="E487" i="11"/>
  <c r="L486" i="11"/>
  <c r="J486" i="11"/>
  <c r="H486" i="11" s="1"/>
  <c r="L485" i="11"/>
  <c r="J485" i="11"/>
  <c r="L484" i="11"/>
  <c r="J484" i="11"/>
  <c r="H484" i="11"/>
  <c r="L483" i="11"/>
  <c r="J483" i="11"/>
  <c r="H483" i="11" s="1"/>
  <c r="N482" i="11"/>
  <c r="L482" i="11"/>
  <c r="H482" i="11" s="1"/>
  <c r="J482" i="11"/>
  <c r="E482" i="11"/>
  <c r="L481" i="11"/>
  <c r="J481" i="11"/>
  <c r="H481" i="11"/>
  <c r="L480" i="11"/>
  <c r="J480" i="11"/>
  <c r="L479" i="11"/>
  <c r="J479" i="11"/>
  <c r="H479" i="11" s="1"/>
  <c r="L478" i="11"/>
  <c r="J478" i="11"/>
  <c r="H478" i="11"/>
  <c r="N477" i="11"/>
  <c r="L477" i="11"/>
  <c r="J477" i="11"/>
  <c r="H477" i="11" s="1"/>
  <c r="E477" i="11"/>
  <c r="L476" i="11"/>
  <c r="J476" i="11"/>
  <c r="H476" i="11"/>
  <c r="L475" i="11"/>
  <c r="J475" i="11"/>
  <c r="H475" i="11" s="1"/>
  <c r="L474" i="11"/>
  <c r="H474" i="11" s="1"/>
  <c r="J474" i="11"/>
  <c r="L473" i="11"/>
  <c r="J473" i="11"/>
  <c r="N472" i="11"/>
  <c r="L472" i="11"/>
  <c r="J472" i="11"/>
  <c r="E472" i="11"/>
  <c r="L471" i="11"/>
  <c r="J471" i="11"/>
  <c r="L470" i="11"/>
  <c r="J470" i="11"/>
  <c r="H470" i="11"/>
  <c r="L469" i="11"/>
  <c r="J469" i="11"/>
  <c r="H469" i="11"/>
  <c r="L468" i="11"/>
  <c r="H468" i="11" s="1"/>
  <c r="J468" i="11"/>
  <c r="N467" i="11"/>
  <c r="L467" i="11"/>
  <c r="J467" i="11"/>
  <c r="E467" i="11"/>
  <c r="L466" i="11"/>
  <c r="J466" i="11"/>
  <c r="L465" i="11"/>
  <c r="J465" i="11"/>
  <c r="L464" i="11"/>
  <c r="J464" i="11"/>
  <c r="H464" i="11"/>
  <c r="L463" i="11"/>
  <c r="J463" i="11"/>
  <c r="H463" i="11" s="1"/>
  <c r="N462" i="11"/>
  <c r="L462" i="11"/>
  <c r="J462" i="11"/>
  <c r="E462" i="11"/>
  <c r="L461" i="11"/>
  <c r="J461" i="11"/>
  <c r="H461" i="11" s="1"/>
  <c r="L460" i="11"/>
  <c r="J460" i="11"/>
  <c r="L459" i="11"/>
  <c r="J459" i="11"/>
  <c r="L458" i="11"/>
  <c r="J458" i="11"/>
  <c r="H458" i="11" s="1"/>
  <c r="N457" i="11"/>
  <c r="L457" i="11"/>
  <c r="J457" i="11"/>
  <c r="E457" i="11"/>
  <c r="L456" i="11"/>
  <c r="J456" i="11"/>
  <c r="L455" i="11"/>
  <c r="J455" i="11"/>
  <c r="H455" i="11" s="1"/>
  <c r="L454" i="11"/>
  <c r="J454" i="11"/>
  <c r="H454" i="11"/>
  <c r="L453" i="11"/>
  <c r="J453" i="11"/>
  <c r="N452" i="11"/>
  <c r="L452" i="11"/>
  <c r="J452" i="11"/>
  <c r="E452" i="11"/>
  <c r="L451" i="11"/>
  <c r="J451" i="11"/>
  <c r="H451" i="11" s="1"/>
  <c r="L450" i="11"/>
  <c r="J450" i="11"/>
  <c r="H450" i="11" s="1"/>
  <c r="L449" i="11"/>
  <c r="J449" i="11"/>
  <c r="H449" i="11" s="1"/>
  <c r="L448" i="11"/>
  <c r="J448" i="11"/>
  <c r="N447" i="11"/>
  <c r="L447" i="11"/>
  <c r="H447" i="11" s="1"/>
  <c r="J447" i="11"/>
  <c r="E447" i="11"/>
  <c r="L446" i="11"/>
  <c r="J446" i="11"/>
  <c r="L445" i="11"/>
  <c r="J445" i="11"/>
  <c r="H445" i="11" s="1"/>
  <c r="L444" i="11"/>
  <c r="J444" i="11"/>
  <c r="H444" i="11" s="1"/>
  <c r="L443" i="11"/>
  <c r="J443" i="11"/>
  <c r="N442" i="11"/>
  <c r="L442" i="11"/>
  <c r="J442" i="11"/>
  <c r="E442" i="11"/>
  <c r="L441" i="11"/>
  <c r="J441" i="11"/>
  <c r="H441" i="11" s="1"/>
  <c r="L440" i="11"/>
  <c r="J440" i="11"/>
  <c r="L439" i="11"/>
  <c r="J439" i="11"/>
  <c r="L438" i="11"/>
  <c r="J438" i="11"/>
  <c r="H438" i="11" s="1"/>
  <c r="N437" i="11"/>
  <c r="L437" i="11"/>
  <c r="J437" i="11"/>
  <c r="E437" i="11"/>
  <c r="L436" i="11"/>
  <c r="J436" i="11"/>
  <c r="L435" i="11"/>
  <c r="J435" i="11"/>
  <c r="H435" i="11"/>
  <c r="L434" i="11"/>
  <c r="J434" i="11"/>
  <c r="L433" i="11"/>
  <c r="J433" i="11"/>
  <c r="N432" i="11"/>
  <c r="L432" i="11"/>
  <c r="J432" i="11"/>
  <c r="H432" i="11" s="1"/>
  <c r="E432" i="11"/>
  <c r="L431" i="11"/>
  <c r="J431" i="11"/>
  <c r="L430" i="11"/>
  <c r="J430" i="11"/>
  <c r="H430" i="11" s="1"/>
  <c r="L429" i="11"/>
  <c r="J429" i="11"/>
  <c r="L428" i="11"/>
  <c r="J428" i="11"/>
  <c r="H428" i="11"/>
  <c r="N427" i="11"/>
  <c r="L427" i="11"/>
  <c r="J427" i="11"/>
  <c r="H427" i="11" s="1"/>
  <c r="E427" i="11"/>
  <c r="L426" i="11"/>
  <c r="J426" i="11"/>
  <c r="H426" i="11"/>
  <c r="L425" i="11"/>
  <c r="J425" i="11"/>
  <c r="H425" i="11"/>
  <c r="L424" i="11"/>
  <c r="J424" i="11"/>
  <c r="L423" i="11"/>
  <c r="J423" i="11"/>
  <c r="H423" i="11" s="1"/>
  <c r="N422" i="11"/>
  <c r="L422" i="11"/>
  <c r="J422" i="11"/>
  <c r="H422" i="11" s="1"/>
  <c r="E422" i="11"/>
  <c r="L421" i="11"/>
  <c r="J421" i="11"/>
  <c r="L420" i="11"/>
  <c r="J420" i="11"/>
  <c r="H420" i="11"/>
  <c r="L419" i="11"/>
  <c r="J419" i="11"/>
  <c r="H419" i="11"/>
  <c r="L418" i="11"/>
  <c r="J418" i="11"/>
  <c r="N417" i="11"/>
  <c r="L417" i="11"/>
  <c r="J417" i="11"/>
  <c r="E417" i="11"/>
  <c r="L416" i="11"/>
  <c r="J416" i="11"/>
  <c r="H416" i="11" s="1"/>
  <c r="L415" i="11"/>
  <c r="J415" i="11"/>
  <c r="L414" i="11"/>
  <c r="J414" i="11"/>
  <c r="H414" i="11"/>
  <c r="L413" i="11"/>
  <c r="J413" i="11"/>
  <c r="H413" i="11"/>
  <c r="N412" i="11"/>
  <c r="L412" i="11"/>
  <c r="J412" i="11"/>
  <c r="H412" i="11"/>
  <c r="E412" i="11"/>
  <c r="N405" i="11"/>
  <c r="J405" i="11"/>
  <c r="E405" i="11"/>
  <c r="L404" i="11"/>
  <c r="J404" i="11"/>
  <c r="H404" i="11" s="1"/>
  <c r="L403" i="11"/>
  <c r="J403" i="11"/>
  <c r="H403" i="11"/>
  <c r="L402" i="11"/>
  <c r="J402" i="11"/>
  <c r="H402" i="11" s="1"/>
  <c r="L401" i="11"/>
  <c r="J401" i="11"/>
  <c r="H401" i="11" s="1"/>
  <c r="N400" i="11"/>
  <c r="L400" i="11"/>
  <c r="J400" i="11"/>
  <c r="E400" i="11"/>
  <c r="L399" i="11"/>
  <c r="J399" i="11"/>
  <c r="L398" i="11"/>
  <c r="J398" i="11"/>
  <c r="H398" i="11" s="1"/>
  <c r="L397" i="11"/>
  <c r="J397" i="11"/>
  <c r="H397" i="11"/>
  <c r="L396" i="11"/>
  <c r="J396" i="11"/>
  <c r="H396" i="11" s="1"/>
  <c r="N395" i="11"/>
  <c r="L395" i="11"/>
  <c r="J395" i="11"/>
  <c r="H395" i="11" s="1"/>
  <c r="E395" i="11"/>
  <c r="L394" i="11"/>
  <c r="J394" i="11"/>
  <c r="H394" i="11"/>
  <c r="L393" i="11"/>
  <c r="J393" i="11"/>
  <c r="H393" i="11" s="1"/>
  <c r="L392" i="11"/>
  <c r="J392" i="11"/>
  <c r="L391" i="11"/>
  <c r="J391" i="11"/>
  <c r="H391" i="11"/>
  <c r="N390" i="11"/>
  <c r="L390" i="11"/>
  <c r="J390" i="11"/>
  <c r="H390" i="11" s="1"/>
  <c r="E390" i="11"/>
  <c r="L389" i="11"/>
  <c r="J389" i="11"/>
  <c r="H389" i="11"/>
  <c r="L388" i="11"/>
  <c r="H388" i="11" s="1"/>
  <c r="J388" i="11"/>
  <c r="L387" i="11"/>
  <c r="J387" i="11"/>
  <c r="L386" i="11"/>
  <c r="J386" i="11"/>
  <c r="N385" i="11"/>
  <c r="L385" i="11"/>
  <c r="J385" i="11"/>
  <c r="E385" i="11"/>
  <c r="L384" i="11"/>
  <c r="J384" i="11"/>
  <c r="L383" i="11"/>
  <c r="J383" i="11"/>
  <c r="H383" i="11"/>
  <c r="L382" i="11"/>
  <c r="H382" i="11" s="1"/>
  <c r="J382" i="11"/>
  <c r="L381" i="11"/>
  <c r="J381" i="11"/>
  <c r="N380" i="11"/>
  <c r="L380" i="11"/>
  <c r="J380" i="11"/>
  <c r="H380" i="11" s="1"/>
  <c r="E380" i="11"/>
  <c r="L379" i="11"/>
  <c r="J379" i="11"/>
  <c r="H379" i="11" s="1"/>
  <c r="L378" i="11"/>
  <c r="J378" i="11"/>
  <c r="L377" i="11"/>
  <c r="J377" i="11"/>
  <c r="H377" i="11"/>
  <c r="L376" i="11"/>
  <c r="H376" i="11" s="1"/>
  <c r="J376" i="11"/>
  <c r="N375" i="11"/>
  <c r="L375" i="11"/>
  <c r="J375" i="11"/>
  <c r="H375" i="11" s="1"/>
  <c r="E375" i="11"/>
  <c r="L374" i="11"/>
  <c r="J374" i="11"/>
  <c r="H374" i="11" s="1"/>
  <c r="L373" i="11"/>
  <c r="J373" i="11"/>
  <c r="L372" i="11"/>
  <c r="J372" i="11"/>
  <c r="L371" i="11"/>
  <c r="J371" i="11"/>
  <c r="H371" i="11" s="1"/>
  <c r="N370" i="11"/>
  <c r="L370" i="11"/>
  <c r="J370" i="11"/>
  <c r="H370" i="11" s="1"/>
  <c r="E370" i="11"/>
  <c r="L369" i="11"/>
  <c r="J369" i="11"/>
  <c r="H369" i="11"/>
  <c r="L368" i="11"/>
  <c r="J368" i="11"/>
  <c r="H368" i="11" s="1"/>
  <c r="L367" i="11"/>
  <c r="J367" i="11"/>
  <c r="L366" i="11"/>
  <c r="J366" i="11"/>
  <c r="H366" i="11" s="1"/>
  <c r="N365" i="11"/>
  <c r="L365" i="11"/>
  <c r="J365" i="11"/>
  <c r="H365" i="11" s="1"/>
  <c r="E365" i="11"/>
  <c r="L364" i="11"/>
  <c r="J364" i="11"/>
  <c r="L363" i="11"/>
  <c r="J363" i="11"/>
  <c r="H363" i="11" s="1"/>
  <c r="L362" i="11"/>
  <c r="J362" i="11"/>
  <c r="H362" i="11" s="1"/>
  <c r="L361" i="11"/>
  <c r="J361" i="11"/>
  <c r="N360" i="11"/>
  <c r="L360" i="11"/>
  <c r="J360" i="11"/>
  <c r="E360" i="11"/>
  <c r="L359" i="11"/>
  <c r="J359" i="11"/>
  <c r="L358" i="11"/>
  <c r="J358" i="11"/>
  <c r="L357" i="11"/>
  <c r="J357" i="11"/>
  <c r="H357" i="11"/>
  <c r="L356" i="11"/>
  <c r="J356" i="11"/>
  <c r="H356" i="11" s="1"/>
  <c r="N355" i="11"/>
  <c r="L355" i="11"/>
  <c r="J355" i="11"/>
  <c r="H355" i="11"/>
  <c r="E355" i="11"/>
  <c r="L354" i="11"/>
  <c r="J354" i="11"/>
  <c r="H354" i="11" s="1"/>
  <c r="L353" i="11"/>
  <c r="J353" i="11"/>
  <c r="H353" i="11" s="1"/>
  <c r="L352" i="11"/>
  <c r="J352" i="11"/>
  <c r="H352" i="11" s="1"/>
  <c r="L351" i="11"/>
  <c r="H351" i="11" s="1"/>
  <c r="J351" i="11"/>
  <c r="N350" i="11"/>
  <c r="L350" i="11"/>
  <c r="J350" i="11"/>
  <c r="H350" i="11"/>
  <c r="E350" i="11"/>
  <c r="L349" i="11"/>
  <c r="H349" i="11" s="1"/>
  <c r="J349" i="11"/>
  <c r="L348" i="11"/>
  <c r="J348" i="11"/>
  <c r="H348" i="11"/>
  <c r="L347" i="11"/>
  <c r="J347" i="11"/>
  <c r="L346" i="11"/>
  <c r="J346" i="11"/>
  <c r="N345" i="11"/>
  <c r="L345" i="11"/>
  <c r="J345" i="11"/>
  <c r="E345" i="11"/>
  <c r="L344" i="11"/>
  <c r="J344" i="11"/>
  <c r="H344" i="11" s="1"/>
  <c r="L343" i="11"/>
  <c r="H343" i="11" s="1"/>
  <c r="J343" i="11"/>
  <c r="L342" i="11"/>
  <c r="J342" i="11"/>
  <c r="H342" i="11"/>
  <c r="L341" i="11"/>
  <c r="J341" i="11"/>
  <c r="N340" i="11"/>
  <c r="L340" i="11"/>
  <c r="J340" i="11"/>
  <c r="H340" i="11" s="1"/>
  <c r="E340" i="11"/>
  <c r="L339" i="11"/>
  <c r="J339" i="11"/>
  <c r="H339" i="11" s="1"/>
  <c r="L338" i="11"/>
  <c r="J338" i="11"/>
  <c r="H338" i="11" s="1"/>
  <c r="L337" i="11"/>
  <c r="H337" i="11" s="1"/>
  <c r="J337" i="11"/>
  <c r="L336" i="11"/>
  <c r="J336" i="11"/>
  <c r="H336" i="11"/>
  <c r="N335" i="11"/>
  <c r="L335" i="11"/>
  <c r="J335" i="11"/>
  <c r="H335" i="11" s="1"/>
  <c r="E335" i="11"/>
  <c r="L334" i="11"/>
  <c r="J334" i="11"/>
  <c r="H334" i="11"/>
  <c r="L333" i="11"/>
  <c r="J333" i="11"/>
  <c r="L332" i="11"/>
  <c r="J332" i="11"/>
  <c r="L331" i="11"/>
  <c r="J331" i="11"/>
  <c r="H331" i="11" s="1"/>
  <c r="N330" i="11"/>
  <c r="L330" i="11"/>
  <c r="J330" i="11"/>
  <c r="H330" i="11"/>
  <c r="E330" i="11"/>
  <c r="L329" i="11"/>
  <c r="J329" i="11"/>
  <c r="H329" i="11" s="1"/>
  <c r="L328" i="11"/>
  <c r="J328" i="11"/>
  <c r="H328" i="11"/>
  <c r="L327" i="11"/>
  <c r="J327" i="11"/>
  <c r="L326" i="11"/>
  <c r="J326" i="11"/>
  <c r="N325" i="11"/>
  <c r="L325" i="11"/>
  <c r="J325" i="11"/>
  <c r="H325" i="11" s="1"/>
  <c r="E325" i="11"/>
  <c r="L324" i="11"/>
  <c r="L323" i="11"/>
  <c r="L322" i="11"/>
  <c r="L321" i="11"/>
  <c r="N320" i="11"/>
  <c r="E320" i="11"/>
  <c r="J318" i="11"/>
  <c r="N315" i="11"/>
  <c r="E315" i="11"/>
  <c r="L313" i="11"/>
  <c r="L312" i="11"/>
  <c r="J312" i="11"/>
  <c r="H312" i="11" s="1"/>
  <c r="J311" i="11"/>
  <c r="N310" i="11"/>
  <c r="J310" i="11"/>
  <c r="E310" i="11"/>
  <c r="N303" i="11"/>
  <c r="E303" i="11"/>
  <c r="L305" i="11" s="1"/>
  <c r="L302" i="11"/>
  <c r="J302" i="11"/>
  <c r="L301" i="11"/>
  <c r="J301" i="11"/>
  <c r="H301" i="11" s="1"/>
  <c r="L300" i="11"/>
  <c r="J300" i="11"/>
  <c r="H300" i="11"/>
  <c r="L299" i="11"/>
  <c r="J299" i="11"/>
  <c r="H299" i="11"/>
  <c r="N298" i="11"/>
  <c r="L298" i="11"/>
  <c r="J298" i="11"/>
  <c r="H298" i="11" s="1"/>
  <c r="E298" i="11"/>
  <c r="L297" i="11"/>
  <c r="J297" i="11"/>
  <c r="H297" i="11" s="1"/>
  <c r="L296" i="11"/>
  <c r="J296" i="11"/>
  <c r="H296" i="11" s="1"/>
  <c r="L295" i="11"/>
  <c r="J295" i="11"/>
  <c r="L294" i="11"/>
  <c r="J294" i="11"/>
  <c r="H294" i="11"/>
  <c r="N293" i="11"/>
  <c r="L293" i="11"/>
  <c r="J293" i="11"/>
  <c r="H293" i="11" s="1"/>
  <c r="E293" i="11"/>
  <c r="L292" i="11"/>
  <c r="J292" i="11"/>
  <c r="H292" i="11"/>
  <c r="L291" i="11"/>
  <c r="H291" i="11" s="1"/>
  <c r="J291" i="11"/>
  <c r="L290" i="11"/>
  <c r="J290" i="11"/>
  <c r="L289" i="11"/>
  <c r="J289" i="11"/>
  <c r="H289" i="11" s="1"/>
  <c r="N288" i="11"/>
  <c r="L288" i="11"/>
  <c r="J288" i="11"/>
  <c r="E288" i="11"/>
  <c r="L287" i="11"/>
  <c r="J287" i="11"/>
  <c r="L286" i="11"/>
  <c r="J286" i="11"/>
  <c r="H286" i="11"/>
  <c r="L285" i="11"/>
  <c r="H285" i="11" s="1"/>
  <c r="J285" i="11"/>
  <c r="L284" i="11"/>
  <c r="J284" i="11"/>
  <c r="N283" i="11"/>
  <c r="L283" i="11"/>
  <c r="J283" i="11"/>
  <c r="H283" i="11" s="1"/>
  <c r="E283" i="11"/>
  <c r="L282" i="11"/>
  <c r="J282" i="11"/>
  <c r="H282" i="11" s="1"/>
  <c r="L281" i="11"/>
  <c r="J281" i="11"/>
  <c r="L280" i="11"/>
  <c r="J280" i="11"/>
  <c r="H280" i="11"/>
  <c r="L279" i="11"/>
  <c r="H279" i="11" s="1"/>
  <c r="J279" i="11"/>
  <c r="N278" i="11"/>
  <c r="L278" i="11"/>
  <c r="J278" i="11"/>
  <c r="H278" i="11"/>
  <c r="E278" i="11"/>
  <c r="L277" i="11"/>
  <c r="H277" i="11" s="1"/>
  <c r="J277" i="11"/>
  <c r="L276" i="11"/>
  <c r="J276" i="11"/>
  <c r="L275" i="11"/>
  <c r="J275" i="11"/>
  <c r="H275" i="11" s="1"/>
  <c r="L274" i="11"/>
  <c r="J274" i="11"/>
  <c r="H274" i="11" s="1"/>
  <c r="N273" i="11"/>
  <c r="L273" i="11"/>
  <c r="J273" i="11"/>
  <c r="H273" i="11"/>
  <c r="E273" i="11"/>
  <c r="L272" i="11"/>
  <c r="J272" i="11"/>
  <c r="L271" i="11"/>
  <c r="J271" i="11"/>
  <c r="H271" i="11" s="1"/>
  <c r="L270" i="11"/>
  <c r="J270" i="11"/>
  <c r="H270" i="11" s="1"/>
  <c r="L269" i="11"/>
  <c r="J269" i="11"/>
  <c r="N268" i="11"/>
  <c r="L268" i="11"/>
  <c r="J268" i="11"/>
  <c r="E268" i="11"/>
  <c r="L267" i="11"/>
  <c r="J267" i="11"/>
  <c r="H267" i="11" s="1"/>
  <c r="L266" i="11"/>
  <c r="J266" i="11"/>
  <c r="L265" i="11"/>
  <c r="J265" i="11"/>
  <c r="H265" i="11" s="1"/>
  <c r="L264" i="11"/>
  <c r="J264" i="11"/>
  <c r="H264" i="11" s="1"/>
  <c r="N263" i="11"/>
  <c r="L263" i="11"/>
  <c r="J263" i="11"/>
  <c r="E263" i="11"/>
  <c r="L262" i="11"/>
  <c r="J262" i="11"/>
  <c r="L261" i="11"/>
  <c r="J261" i="11"/>
  <c r="H261" i="11" s="1"/>
  <c r="L260" i="11"/>
  <c r="J260" i="11"/>
  <c r="L259" i="11"/>
  <c r="J259" i="11"/>
  <c r="H259" i="11" s="1"/>
  <c r="N258" i="11"/>
  <c r="L258" i="11"/>
  <c r="J258" i="11"/>
  <c r="H258" i="11"/>
  <c r="E258" i="11"/>
  <c r="L257" i="11"/>
  <c r="J257" i="11"/>
  <c r="H257" i="11" s="1"/>
  <c r="L256" i="11"/>
  <c r="J256" i="11"/>
  <c r="H256" i="11" s="1"/>
  <c r="L255" i="11"/>
  <c r="J255" i="11"/>
  <c r="H255" i="11" s="1"/>
  <c r="L254" i="11"/>
  <c r="J254" i="11"/>
  <c r="H254" i="11" s="1"/>
  <c r="N253" i="11"/>
  <c r="L253" i="11"/>
  <c r="J253" i="11"/>
  <c r="H253" i="11"/>
  <c r="E253" i="11"/>
  <c r="L252" i="11"/>
  <c r="J252" i="11"/>
  <c r="H252" i="11" s="1"/>
  <c r="L251" i="11"/>
  <c r="J251" i="11"/>
  <c r="H251" i="11"/>
  <c r="L250" i="11"/>
  <c r="J250" i="11"/>
  <c r="L249" i="11"/>
  <c r="J249" i="11"/>
  <c r="H249" i="11" s="1"/>
  <c r="N248" i="11"/>
  <c r="L248" i="11"/>
  <c r="J248" i="11"/>
  <c r="H248" i="11" s="1"/>
  <c r="E248" i="11"/>
  <c r="L247" i="11"/>
  <c r="J247" i="11"/>
  <c r="H247" i="11" s="1"/>
  <c r="L246" i="11"/>
  <c r="J246" i="11"/>
  <c r="H246" i="11" s="1"/>
  <c r="L245" i="11"/>
  <c r="J245" i="11"/>
  <c r="H245" i="11"/>
  <c r="L244" i="11"/>
  <c r="J244" i="11"/>
  <c r="N243" i="11"/>
  <c r="L243" i="11"/>
  <c r="J243" i="11"/>
  <c r="E243" i="11"/>
  <c r="L242" i="11"/>
  <c r="J242" i="11"/>
  <c r="H242" i="11" s="1"/>
  <c r="L241" i="11"/>
  <c r="J241" i="11"/>
  <c r="L240" i="11"/>
  <c r="J240" i="11"/>
  <c r="H240" i="11" s="1"/>
  <c r="L239" i="11"/>
  <c r="J239" i="11"/>
  <c r="H239" i="11"/>
  <c r="N238" i="11"/>
  <c r="L238" i="11"/>
  <c r="H238" i="11" s="1"/>
  <c r="J238" i="11"/>
  <c r="E238" i="11"/>
  <c r="L237" i="11"/>
  <c r="J237" i="11"/>
  <c r="H237" i="11"/>
  <c r="L236" i="11"/>
  <c r="J236" i="11"/>
  <c r="L235" i="11"/>
  <c r="J235" i="11"/>
  <c r="H235" i="11" s="1"/>
  <c r="L234" i="11"/>
  <c r="J234" i="11"/>
  <c r="H234" i="11"/>
  <c r="N233" i="11"/>
  <c r="L233" i="11"/>
  <c r="J233" i="11"/>
  <c r="E233" i="11"/>
  <c r="L232" i="11"/>
  <c r="J232" i="11"/>
  <c r="H232" i="11"/>
  <c r="L231" i="11"/>
  <c r="J231" i="11"/>
  <c r="H231" i="11"/>
  <c r="L230" i="11"/>
  <c r="J230" i="11"/>
  <c r="H230" i="11" s="1"/>
  <c r="L229" i="11"/>
  <c r="J229" i="11"/>
  <c r="N228" i="11"/>
  <c r="L228" i="11"/>
  <c r="J228" i="11"/>
  <c r="H228" i="11" s="1"/>
  <c r="E228" i="11"/>
  <c r="L227" i="11"/>
  <c r="J227" i="11"/>
  <c r="H227" i="11" s="1"/>
  <c r="L226" i="11"/>
  <c r="J226" i="11"/>
  <c r="H226" i="11"/>
  <c r="L225" i="11"/>
  <c r="J225" i="11"/>
  <c r="H225" i="11"/>
  <c r="L224" i="11"/>
  <c r="J224" i="11"/>
  <c r="H224" i="11" s="1"/>
  <c r="N223" i="11"/>
  <c r="L223" i="11"/>
  <c r="J223" i="11"/>
  <c r="H223" i="11" s="1"/>
  <c r="E223" i="11"/>
  <c r="L222" i="11"/>
  <c r="J222" i="11"/>
  <c r="L221" i="11"/>
  <c r="J221" i="11"/>
  <c r="H221" i="11" s="1"/>
  <c r="L220" i="11"/>
  <c r="J220" i="11"/>
  <c r="H220" i="11"/>
  <c r="L219" i="11"/>
  <c r="J219" i="11"/>
  <c r="H219" i="11"/>
  <c r="N218" i="11"/>
  <c r="L218" i="11"/>
  <c r="J218" i="11"/>
  <c r="H218" i="11" s="1"/>
  <c r="E218" i="11"/>
  <c r="L217" i="11"/>
  <c r="J217" i="11"/>
  <c r="H217" i="11"/>
  <c r="L216" i="11"/>
  <c r="J216" i="11"/>
  <c r="H216" i="11" s="1"/>
  <c r="L215" i="11"/>
  <c r="J215" i="11"/>
  <c r="L214" i="11"/>
  <c r="J214" i="11"/>
  <c r="H214" i="11"/>
  <c r="N213" i="11"/>
  <c r="L213" i="11"/>
  <c r="J213" i="11"/>
  <c r="H213" i="11" s="1"/>
  <c r="E213" i="11"/>
  <c r="L212" i="11"/>
  <c r="J212" i="11"/>
  <c r="H212" i="11"/>
  <c r="L211" i="11"/>
  <c r="H211" i="11" s="1"/>
  <c r="J211" i="11"/>
  <c r="L210" i="11"/>
  <c r="J210" i="11"/>
  <c r="L209" i="11"/>
  <c r="J209" i="11"/>
  <c r="H209" i="11" s="1"/>
  <c r="N208" i="11"/>
  <c r="L208" i="11"/>
  <c r="J208" i="11"/>
  <c r="E208" i="11"/>
  <c r="L207" i="11"/>
  <c r="J207" i="11"/>
  <c r="L206" i="11"/>
  <c r="J206" i="11"/>
  <c r="H206" i="11"/>
  <c r="L205" i="11"/>
  <c r="H205" i="11" s="1"/>
  <c r="J205" i="11"/>
  <c r="L204" i="11"/>
  <c r="J204" i="11"/>
  <c r="N203" i="11"/>
  <c r="L203" i="11"/>
  <c r="J203" i="11"/>
  <c r="H203" i="11" s="1"/>
  <c r="E203" i="11"/>
  <c r="L202" i="11"/>
  <c r="J202" i="11"/>
  <c r="H202" i="11" s="1"/>
  <c r="L201" i="11"/>
  <c r="J201" i="11"/>
  <c r="L200" i="11"/>
  <c r="J200" i="11"/>
  <c r="H200" i="11"/>
  <c r="L199" i="11"/>
  <c r="H199" i="11" s="1"/>
  <c r="J199" i="11"/>
  <c r="N198" i="11"/>
  <c r="L198" i="11"/>
  <c r="J198" i="11"/>
  <c r="H198" i="11"/>
  <c r="E198" i="11"/>
  <c r="L197" i="11"/>
  <c r="H197" i="11" s="1"/>
  <c r="J197" i="11"/>
  <c r="L196" i="11"/>
  <c r="J196" i="11"/>
  <c r="L195" i="11"/>
  <c r="J195" i="11"/>
  <c r="H195" i="11" s="1"/>
  <c r="L194" i="11"/>
  <c r="J194" i="11"/>
  <c r="H194" i="11" s="1"/>
  <c r="N193" i="11"/>
  <c r="L193" i="11"/>
  <c r="J193" i="11"/>
  <c r="H193" i="11"/>
  <c r="E193" i="11"/>
  <c r="L192" i="11"/>
  <c r="J192" i="11"/>
  <c r="L191" i="11"/>
  <c r="J191" i="11"/>
  <c r="H191" i="11" s="1"/>
  <c r="L190" i="11"/>
  <c r="J190" i="11"/>
  <c r="H190" i="11" s="1"/>
  <c r="L189" i="11"/>
  <c r="J189" i="11"/>
  <c r="H189" i="11" s="1"/>
  <c r="N188" i="11"/>
  <c r="L188" i="11"/>
  <c r="J188" i="11"/>
  <c r="E188" i="11"/>
  <c r="L187" i="11"/>
  <c r="J187" i="11"/>
  <c r="H187" i="11" s="1"/>
  <c r="L186" i="11"/>
  <c r="J186" i="11"/>
  <c r="H186" i="11" s="1"/>
  <c r="L185" i="11"/>
  <c r="J185" i="11"/>
  <c r="H185" i="11" s="1"/>
  <c r="L184" i="11"/>
  <c r="J184" i="11"/>
  <c r="H184" i="11" s="1"/>
  <c r="N183" i="11"/>
  <c r="L183" i="11"/>
  <c r="J183" i="11"/>
  <c r="E183" i="11"/>
  <c r="L182" i="11"/>
  <c r="J182" i="11"/>
  <c r="L181" i="11"/>
  <c r="J181" i="11"/>
  <c r="H181" i="11" s="1"/>
  <c r="L180" i="11"/>
  <c r="J180" i="11"/>
  <c r="L179" i="11"/>
  <c r="J179" i="11"/>
  <c r="H179" i="11" s="1"/>
  <c r="N178" i="11"/>
  <c r="L178" i="11"/>
  <c r="J178" i="11"/>
  <c r="H178" i="11" s="1"/>
  <c r="E178" i="11"/>
  <c r="L177" i="11"/>
  <c r="J177" i="11"/>
  <c r="H177" i="11" s="1"/>
  <c r="L176" i="11"/>
  <c r="J176" i="11"/>
  <c r="H176" i="11" s="1"/>
  <c r="L175" i="11"/>
  <c r="J175" i="11"/>
  <c r="H175" i="11" s="1"/>
  <c r="L174" i="11"/>
  <c r="J174" i="11"/>
  <c r="H174" i="11" s="1"/>
  <c r="N173" i="11"/>
  <c r="L173" i="11"/>
  <c r="J173" i="11"/>
  <c r="H173" i="11"/>
  <c r="E173" i="11"/>
  <c r="L172" i="11"/>
  <c r="J172" i="11"/>
  <c r="H172" i="11" s="1"/>
  <c r="L171" i="11"/>
  <c r="J171" i="11"/>
  <c r="H171" i="11"/>
  <c r="L170" i="11"/>
  <c r="J170" i="11"/>
  <c r="L169" i="11"/>
  <c r="J169" i="11"/>
  <c r="H169" i="11" s="1"/>
  <c r="N168" i="11"/>
  <c r="L168" i="11"/>
  <c r="J168" i="11"/>
  <c r="H168" i="11" s="1"/>
  <c r="E168" i="11"/>
  <c r="L167" i="11"/>
  <c r="J167" i="11"/>
  <c r="H167" i="11" s="1"/>
  <c r="L166" i="11"/>
  <c r="J166" i="11"/>
  <c r="H166" i="11" s="1"/>
  <c r="L165" i="11"/>
  <c r="J165" i="11"/>
  <c r="H165" i="11"/>
  <c r="L164" i="11"/>
  <c r="J164" i="11"/>
  <c r="N163" i="11"/>
  <c r="L163" i="11"/>
  <c r="J163" i="11"/>
  <c r="E163" i="11"/>
  <c r="L162" i="11"/>
  <c r="J162" i="11"/>
  <c r="H162" i="11" s="1"/>
  <c r="L161" i="11"/>
  <c r="J161" i="11"/>
  <c r="H161" i="11" s="1"/>
  <c r="L160" i="11"/>
  <c r="J160" i="11"/>
  <c r="H160" i="11" s="1"/>
  <c r="L159" i="11"/>
  <c r="J159" i="11"/>
  <c r="H159" i="11"/>
  <c r="N158" i="11"/>
  <c r="L158" i="11"/>
  <c r="H158" i="11" s="1"/>
  <c r="J158" i="11"/>
  <c r="E158" i="11"/>
  <c r="L155" i="11"/>
  <c r="J155" i="11"/>
  <c r="H155" i="11"/>
  <c r="L154" i="11"/>
  <c r="J154" i="11"/>
  <c r="L153" i="11"/>
  <c r="J153" i="11"/>
  <c r="L152" i="11"/>
  <c r="J152" i="11"/>
  <c r="H152" i="11" s="1"/>
  <c r="N151" i="11"/>
  <c r="L151" i="11"/>
  <c r="J151" i="11"/>
  <c r="H151" i="11" s="1"/>
  <c r="E151" i="11"/>
  <c r="L150" i="11"/>
  <c r="J150" i="11"/>
  <c r="L149" i="11"/>
  <c r="J149" i="11"/>
  <c r="H149" i="11"/>
  <c r="L148" i="11"/>
  <c r="J148" i="11"/>
  <c r="H148" i="11" s="1"/>
  <c r="L147" i="11"/>
  <c r="J147" i="11"/>
  <c r="N146" i="11"/>
  <c r="L146" i="11"/>
  <c r="J146" i="11"/>
  <c r="H146" i="11" s="1"/>
  <c r="E146" i="11"/>
  <c r="L145" i="11"/>
  <c r="J145" i="11"/>
  <c r="L144" i="11"/>
  <c r="J144" i="11"/>
  <c r="L143" i="11"/>
  <c r="J143" i="11"/>
  <c r="H143" i="11"/>
  <c r="L142" i="11"/>
  <c r="J142" i="11"/>
  <c r="N141" i="11"/>
  <c r="L141" i="11"/>
  <c r="J141" i="11"/>
  <c r="H141" i="11"/>
  <c r="E141" i="11"/>
  <c r="L140" i="11"/>
  <c r="J140" i="11"/>
  <c r="H140" i="11" s="1"/>
  <c r="L139" i="11"/>
  <c r="J139" i="11"/>
  <c r="L138" i="11"/>
  <c r="J138" i="11"/>
  <c r="H138" i="11" s="1"/>
  <c r="L137" i="11"/>
  <c r="J137" i="11"/>
  <c r="H137" i="11" s="1"/>
  <c r="N136" i="11"/>
  <c r="L136" i="11"/>
  <c r="J136" i="11"/>
  <c r="H136" i="11" s="1"/>
  <c r="E136" i="11"/>
  <c r="L135" i="11"/>
  <c r="J135" i="11"/>
  <c r="H135" i="11"/>
  <c r="L134" i="11"/>
  <c r="J134" i="11"/>
  <c r="H134" i="11" s="1"/>
  <c r="L133" i="11"/>
  <c r="J133" i="11"/>
  <c r="H133" i="11" s="1"/>
  <c r="L132" i="11"/>
  <c r="J132" i="11"/>
  <c r="H132" i="11" s="1"/>
  <c r="N131" i="11"/>
  <c r="L131" i="11"/>
  <c r="J131" i="11"/>
  <c r="H131" i="11" s="1"/>
  <c r="E131" i="11"/>
  <c r="L130" i="11"/>
  <c r="J130" i="11"/>
  <c r="H130" i="11" s="1"/>
  <c r="L129" i="11"/>
  <c r="J129" i="11"/>
  <c r="H129" i="11"/>
  <c r="L128" i="11"/>
  <c r="J128" i="11"/>
  <c r="H128" i="11" s="1"/>
  <c r="L127" i="11"/>
  <c r="J127" i="11"/>
  <c r="H127" i="11" s="1"/>
  <c r="N126" i="11"/>
  <c r="L126" i="11"/>
  <c r="J126" i="11"/>
  <c r="H126" i="11" s="1"/>
  <c r="E126" i="11"/>
  <c r="L125" i="11"/>
  <c r="J125" i="11"/>
  <c r="L124" i="11"/>
  <c r="J124" i="11"/>
  <c r="H124" i="11" s="1"/>
  <c r="L123" i="11"/>
  <c r="J123" i="11"/>
  <c r="H123" i="11"/>
  <c r="L122" i="11"/>
  <c r="J122" i="11"/>
  <c r="H122" i="11" s="1"/>
  <c r="N121" i="11"/>
  <c r="L121" i="11"/>
  <c r="J121" i="11"/>
  <c r="H121" i="11"/>
  <c r="E121" i="11"/>
  <c r="L120" i="11"/>
  <c r="J120" i="11"/>
  <c r="H120" i="11" s="1"/>
  <c r="L119" i="11"/>
  <c r="J119" i="11"/>
  <c r="H119" i="11" s="1"/>
  <c r="L118" i="11"/>
  <c r="J118" i="11"/>
  <c r="H118" i="11" s="1"/>
  <c r="L117" i="11"/>
  <c r="H117" i="11" s="1"/>
  <c r="J117" i="11"/>
  <c r="N116" i="11"/>
  <c r="L116" i="11"/>
  <c r="J116" i="11"/>
  <c r="H116" i="11"/>
  <c r="E116" i="11"/>
  <c r="L115" i="11"/>
  <c r="H115" i="11" s="1"/>
  <c r="J115" i="11"/>
  <c r="L114" i="11"/>
  <c r="J114" i="11"/>
  <c r="H114" i="11"/>
  <c r="L113" i="11"/>
  <c r="J113" i="11"/>
  <c r="L112" i="11"/>
  <c r="J112" i="11"/>
  <c r="N111" i="11"/>
  <c r="L111" i="11"/>
  <c r="J111" i="11"/>
  <c r="E111" i="11"/>
  <c r="L110" i="11"/>
  <c r="J110" i="11"/>
  <c r="H110" i="11" s="1"/>
  <c r="L109" i="11"/>
  <c r="H109" i="11" s="1"/>
  <c r="J109" i="11"/>
  <c r="L108" i="11"/>
  <c r="J108" i="11"/>
  <c r="H108" i="11"/>
  <c r="L107" i="11"/>
  <c r="J107" i="11"/>
  <c r="N106" i="11"/>
  <c r="L106" i="11"/>
  <c r="J106" i="11"/>
  <c r="H106" i="11" s="1"/>
  <c r="E106" i="11"/>
  <c r="L105" i="11"/>
  <c r="J105" i="11"/>
  <c r="H105" i="11" s="1"/>
  <c r="L104" i="11"/>
  <c r="J104" i="11"/>
  <c r="L103" i="11"/>
  <c r="H103" i="11" s="1"/>
  <c r="J103" i="11"/>
  <c r="L102" i="11"/>
  <c r="J102" i="11"/>
  <c r="H102" i="11"/>
  <c r="N101" i="11"/>
  <c r="L101" i="11"/>
  <c r="J101" i="11"/>
  <c r="H101" i="11" s="1"/>
  <c r="E101" i="11"/>
  <c r="L100" i="11"/>
  <c r="J100" i="11"/>
  <c r="H100" i="11"/>
  <c r="L99" i="11"/>
  <c r="J99" i="11"/>
  <c r="L98" i="11"/>
  <c r="J98" i="11"/>
  <c r="L97" i="11"/>
  <c r="J97" i="11"/>
  <c r="H97" i="11" s="1"/>
  <c r="N96" i="11"/>
  <c r="L96" i="11"/>
  <c r="J96" i="11"/>
  <c r="H96" i="11"/>
  <c r="E96" i="11"/>
  <c r="L95" i="11"/>
  <c r="J95" i="11"/>
  <c r="H95" i="11" s="1"/>
  <c r="L94" i="11"/>
  <c r="J94" i="11"/>
  <c r="H94" i="11"/>
  <c r="L93" i="11"/>
  <c r="J93" i="11"/>
  <c r="L92" i="11"/>
  <c r="J92" i="11"/>
  <c r="N91" i="11"/>
  <c r="L91" i="11"/>
  <c r="J91" i="11"/>
  <c r="H91" i="11" s="1"/>
  <c r="E91" i="11"/>
  <c r="L90" i="11"/>
  <c r="J90" i="11"/>
  <c r="L89" i="11"/>
  <c r="J89" i="11"/>
  <c r="H89" i="11" s="1"/>
  <c r="L88" i="11"/>
  <c r="J88" i="11"/>
  <c r="H88" i="11" s="1"/>
  <c r="L87" i="11"/>
  <c r="J87" i="11"/>
  <c r="N86" i="11"/>
  <c r="L86" i="11"/>
  <c r="J86" i="11"/>
  <c r="E86" i="11"/>
  <c r="L85" i="11"/>
  <c r="J85" i="11"/>
  <c r="L84" i="11"/>
  <c r="J84" i="11"/>
  <c r="L83" i="11"/>
  <c r="J83" i="11"/>
  <c r="H83" i="11" s="1"/>
  <c r="L82" i="11"/>
  <c r="J82" i="11"/>
  <c r="H82" i="11"/>
  <c r="N81" i="11"/>
  <c r="L81" i="11"/>
  <c r="J81" i="11"/>
  <c r="H81" i="11" s="1"/>
  <c r="E81" i="11"/>
  <c r="L80" i="11"/>
  <c r="J80" i="11"/>
  <c r="H80" i="11" s="1"/>
  <c r="L79" i="11"/>
  <c r="J79" i="11"/>
  <c r="L78" i="11"/>
  <c r="J78" i="11"/>
  <c r="L77" i="11"/>
  <c r="J77" i="11"/>
  <c r="H77" i="11"/>
  <c r="N76" i="11"/>
  <c r="L76" i="11"/>
  <c r="H76" i="11" s="1"/>
  <c r="J76" i="11"/>
  <c r="E76" i="11"/>
  <c r="L75" i="11"/>
  <c r="J75" i="11"/>
  <c r="H75" i="11"/>
  <c r="L74" i="11"/>
  <c r="J74" i="11"/>
  <c r="L73" i="11"/>
  <c r="J73" i="11"/>
  <c r="L72" i="11"/>
  <c r="J72" i="11"/>
  <c r="H72" i="11" s="1"/>
  <c r="N71" i="11"/>
  <c r="L71" i="11"/>
  <c r="J71" i="11"/>
  <c r="H71" i="11" s="1"/>
  <c r="E71" i="11"/>
  <c r="L70" i="11"/>
  <c r="J70" i="11"/>
  <c r="L69" i="11"/>
  <c r="J69" i="11"/>
  <c r="H69" i="11"/>
  <c r="L68" i="11"/>
  <c r="J68" i="11"/>
  <c r="H68" i="11" s="1"/>
  <c r="L67" i="11"/>
  <c r="J67" i="11"/>
  <c r="N66" i="11"/>
  <c r="L66" i="11"/>
  <c r="J66" i="11"/>
  <c r="H66" i="11" s="1"/>
  <c r="E66" i="11"/>
  <c r="L65" i="11"/>
  <c r="J65" i="11"/>
  <c r="L64" i="11"/>
  <c r="J64" i="11"/>
  <c r="L63" i="11"/>
  <c r="J63" i="11"/>
  <c r="H63" i="11"/>
  <c r="L62" i="11"/>
  <c r="J62" i="11"/>
  <c r="H62" i="11" s="1"/>
  <c r="N61" i="11"/>
  <c r="L61" i="11"/>
  <c r="J61" i="11"/>
  <c r="H61" i="11"/>
  <c r="E61" i="11"/>
  <c r="L60" i="11"/>
  <c r="J60" i="11"/>
  <c r="H60" i="11" s="1"/>
  <c r="L59" i="11"/>
  <c r="J59" i="11"/>
  <c r="L58" i="11"/>
  <c r="J58" i="11"/>
  <c r="H58" i="11" s="1"/>
  <c r="L57" i="11"/>
  <c r="J57" i="11"/>
  <c r="H57" i="11" s="1"/>
  <c r="N56" i="11"/>
  <c r="L56" i="11"/>
  <c r="J56" i="11"/>
  <c r="H56" i="11" s="1"/>
  <c r="E56" i="11"/>
  <c r="L55" i="11"/>
  <c r="J55" i="11"/>
  <c r="H55" i="11"/>
  <c r="L54" i="11"/>
  <c r="J54" i="11"/>
  <c r="H54" i="11" s="1"/>
  <c r="L53" i="11"/>
  <c r="J53" i="11"/>
  <c r="H53" i="11" s="1"/>
  <c r="L52" i="11"/>
  <c r="J52" i="11"/>
  <c r="N51" i="11"/>
  <c r="L51" i="11"/>
  <c r="J51" i="11"/>
  <c r="H51" i="11" s="1"/>
  <c r="E51" i="11"/>
  <c r="L50" i="11"/>
  <c r="J50" i="11"/>
  <c r="H50" i="11" s="1"/>
  <c r="L49" i="11"/>
  <c r="J49" i="11"/>
  <c r="H49" i="11" s="1"/>
  <c r="L48" i="11"/>
  <c r="J48" i="11"/>
  <c r="H48" i="11" s="1"/>
  <c r="L47" i="11"/>
  <c r="J47" i="11"/>
  <c r="H47" i="11" s="1"/>
  <c r="N46" i="11"/>
  <c r="L46" i="11"/>
  <c r="J46" i="11"/>
  <c r="H46" i="11" s="1"/>
  <c r="E46" i="11"/>
  <c r="L45" i="11"/>
  <c r="J45" i="11"/>
  <c r="L44" i="11"/>
  <c r="J44" i="11"/>
  <c r="H44" i="11" s="1"/>
  <c r="L43" i="11"/>
  <c r="H43" i="11" s="1"/>
  <c r="J43" i="11"/>
  <c r="L42" i="11"/>
  <c r="J42" i="11"/>
  <c r="H42" i="11" s="1"/>
  <c r="N41" i="11"/>
  <c r="L41" i="11"/>
  <c r="J41" i="11"/>
  <c r="H41" i="11" s="1"/>
  <c r="E41" i="11"/>
  <c r="L40" i="11"/>
  <c r="J40" i="11"/>
  <c r="H40" i="11" s="1"/>
  <c r="L39" i="11"/>
  <c r="J39" i="11"/>
  <c r="H39" i="11" s="1"/>
  <c r="L38" i="11"/>
  <c r="J38" i="11"/>
  <c r="L37" i="11"/>
  <c r="H37" i="11" s="1"/>
  <c r="J37" i="11"/>
  <c r="N36" i="11"/>
  <c r="L36" i="11"/>
  <c r="J36" i="11"/>
  <c r="H36" i="11"/>
  <c r="E36" i="11"/>
  <c r="L35" i="11"/>
  <c r="H35" i="11" s="1"/>
  <c r="J35" i="11"/>
  <c r="L34" i="11"/>
  <c r="J34" i="11"/>
  <c r="H34" i="11"/>
  <c r="L33" i="11"/>
  <c r="J33" i="11"/>
  <c r="L32" i="11"/>
  <c r="J32" i="11"/>
  <c r="N31" i="11"/>
  <c r="L31" i="11"/>
  <c r="J31" i="11"/>
  <c r="E31" i="11"/>
  <c r="L30" i="11"/>
  <c r="J30" i="11"/>
  <c r="L29" i="11"/>
  <c r="H29" i="11" s="1"/>
  <c r="J29" i="11"/>
  <c r="L28" i="11"/>
  <c r="J28" i="11"/>
  <c r="H28" i="11"/>
  <c r="L27" i="11"/>
  <c r="J27" i="11"/>
  <c r="N26" i="11"/>
  <c r="L26" i="11"/>
  <c r="J26" i="11"/>
  <c r="H26" i="11" s="1"/>
  <c r="E26" i="11"/>
  <c r="L25" i="11"/>
  <c r="J25" i="11"/>
  <c r="H25" i="11" s="1"/>
  <c r="L24" i="11"/>
  <c r="J24" i="11"/>
  <c r="L23" i="11"/>
  <c r="H23" i="11" s="1"/>
  <c r="J23" i="11"/>
  <c r="L22" i="11"/>
  <c r="J22" i="11"/>
  <c r="H22" i="11"/>
  <c r="N21" i="11"/>
  <c r="L21" i="11"/>
  <c r="J21" i="11"/>
  <c r="H21" i="11" s="1"/>
  <c r="E21" i="11"/>
  <c r="L20" i="11"/>
  <c r="J20" i="11"/>
  <c r="H20" i="11"/>
  <c r="L19" i="11"/>
  <c r="J19" i="11"/>
  <c r="L18" i="11"/>
  <c r="J18" i="11"/>
  <c r="L17" i="11"/>
  <c r="J17" i="11"/>
  <c r="H17" i="11" s="1"/>
  <c r="N16" i="11"/>
  <c r="L16" i="11"/>
  <c r="H16" i="11" s="1"/>
  <c r="J16" i="11"/>
  <c r="E16" i="11"/>
  <c r="L15" i="11"/>
  <c r="J15" i="11"/>
  <c r="H15" i="11" s="1"/>
  <c r="L14" i="11"/>
  <c r="J14" i="11"/>
  <c r="H14" i="11"/>
  <c r="L13" i="11"/>
  <c r="J13" i="11"/>
  <c r="L12" i="11"/>
  <c r="J12" i="11"/>
  <c r="N11" i="11"/>
  <c r="L11" i="11"/>
  <c r="J11" i="11"/>
  <c r="H11" i="11" s="1"/>
  <c r="E11" i="11"/>
  <c r="J10" i="11"/>
  <c r="L7" i="11"/>
  <c r="N6" i="11"/>
  <c r="E6" i="11"/>
  <c r="J9" i="11" s="1"/>
  <c r="L560" i="10"/>
  <c r="L559" i="10"/>
  <c r="J559" i="10"/>
  <c r="J558" i="10"/>
  <c r="N557" i="10"/>
  <c r="J557" i="10"/>
  <c r="E557" i="10"/>
  <c r="L561" i="10" s="1"/>
  <c r="L556" i="10"/>
  <c r="J556" i="10"/>
  <c r="H556" i="10"/>
  <c r="L555" i="10"/>
  <c r="J555" i="10"/>
  <c r="H555" i="10" s="1"/>
  <c r="L554" i="10"/>
  <c r="J554" i="10"/>
  <c r="L553" i="10"/>
  <c r="J553" i="10"/>
  <c r="N552" i="10"/>
  <c r="L552" i="10"/>
  <c r="J552" i="10"/>
  <c r="H552" i="10" s="1"/>
  <c r="E552" i="10"/>
  <c r="L551" i="10"/>
  <c r="J551" i="10"/>
  <c r="L550" i="10"/>
  <c r="J550" i="10"/>
  <c r="H550" i="10"/>
  <c r="L549" i="10"/>
  <c r="J549" i="10"/>
  <c r="H549" i="10" s="1"/>
  <c r="L548" i="10"/>
  <c r="J548" i="10"/>
  <c r="N547" i="10"/>
  <c r="L547" i="10"/>
  <c r="J547" i="10"/>
  <c r="H547" i="10" s="1"/>
  <c r="E547" i="10"/>
  <c r="L546" i="10"/>
  <c r="J546" i="10"/>
  <c r="L545" i="10"/>
  <c r="J545" i="10"/>
  <c r="L544" i="10"/>
  <c r="J544" i="10"/>
  <c r="H544" i="10"/>
  <c r="L543" i="10"/>
  <c r="J543" i="10"/>
  <c r="H543" i="10" s="1"/>
  <c r="N542" i="10"/>
  <c r="L542" i="10"/>
  <c r="J542" i="10"/>
  <c r="H542" i="10"/>
  <c r="E542" i="10"/>
  <c r="L541" i="10"/>
  <c r="J541" i="10"/>
  <c r="L540" i="10"/>
  <c r="J540" i="10"/>
  <c r="L539" i="10"/>
  <c r="J539" i="10"/>
  <c r="L538" i="10"/>
  <c r="J538" i="10"/>
  <c r="H538" i="10"/>
  <c r="N537" i="10"/>
  <c r="L537" i="10"/>
  <c r="J537" i="10"/>
  <c r="H537" i="10" s="1"/>
  <c r="E537" i="10"/>
  <c r="L536" i="10"/>
  <c r="J536" i="10"/>
  <c r="H536" i="10" s="1"/>
  <c r="L535" i="10"/>
  <c r="J535" i="10"/>
  <c r="H535" i="10" s="1"/>
  <c r="L534" i="10"/>
  <c r="J534" i="10"/>
  <c r="L533" i="10"/>
  <c r="J533" i="10"/>
  <c r="N532" i="10"/>
  <c r="L532" i="10"/>
  <c r="J532" i="10"/>
  <c r="H532" i="10" s="1"/>
  <c r="E532" i="10"/>
  <c r="L531" i="10"/>
  <c r="J531" i="10"/>
  <c r="L530" i="10"/>
  <c r="H530" i="10" s="1"/>
  <c r="J530" i="10"/>
  <c r="L529" i="10"/>
  <c r="J529" i="10"/>
  <c r="H529" i="10" s="1"/>
  <c r="L528" i="10"/>
  <c r="J528" i="10"/>
  <c r="N527" i="10"/>
  <c r="L527" i="10"/>
  <c r="J527" i="10"/>
  <c r="E527" i="10"/>
  <c r="L526" i="10"/>
  <c r="J526" i="10"/>
  <c r="L525" i="10"/>
  <c r="J525" i="10"/>
  <c r="L524" i="10"/>
  <c r="J524" i="10"/>
  <c r="H524" i="10" s="1"/>
  <c r="L523" i="10"/>
  <c r="J523" i="10"/>
  <c r="H523" i="10" s="1"/>
  <c r="N522" i="10"/>
  <c r="L522" i="10"/>
  <c r="J522" i="10"/>
  <c r="H522" i="10"/>
  <c r="E522" i="10"/>
  <c r="L521" i="10"/>
  <c r="J521" i="10"/>
  <c r="H521" i="10" s="1"/>
  <c r="L520" i="10"/>
  <c r="J520" i="10"/>
  <c r="L519" i="10"/>
  <c r="J519" i="10"/>
  <c r="H519" i="10" s="1"/>
  <c r="L518" i="10"/>
  <c r="H518" i="10" s="1"/>
  <c r="J518" i="10"/>
  <c r="N517" i="10"/>
  <c r="L517" i="10"/>
  <c r="J517" i="10"/>
  <c r="H517" i="10"/>
  <c r="E517" i="10"/>
  <c r="L516" i="10"/>
  <c r="H516" i="10" s="1"/>
  <c r="J516" i="10"/>
  <c r="L515" i="10"/>
  <c r="J515" i="10"/>
  <c r="H515" i="10"/>
  <c r="L514" i="10"/>
  <c r="J514" i="10"/>
  <c r="H514" i="10" s="1"/>
  <c r="L513" i="10"/>
  <c r="J513" i="10"/>
  <c r="N512" i="10"/>
  <c r="L512" i="10"/>
  <c r="J512" i="10"/>
  <c r="E512" i="10"/>
  <c r="L511" i="10"/>
  <c r="J511" i="10"/>
  <c r="H511" i="10" s="1"/>
  <c r="L510" i="10"/>
  <c r="H510" i="10" s="1"/>
  <c r="J510" i="10"/>
  <c r="L509" i="10"/>
  <c r="J509" i="10"/>
  <c r="H509" i="10"/>
  <c r="L508" i="10"/>
  <c r="J508" i="10"/>
  <c r="N507" i="10"/>
  <c r="L507" i="10"/>
  <c r="J507" i="10"/>
  <c r="H507" i="10" s="1"/>
  <c r="E507" i="10"/>
  <c r="L506" i="10"/>
  <c r="J506" i="10"/>
  <c r="L505" i="10"/>
  <c r="J505" i="10"/>
  <c r="L504" i="10"/>
  <c r="H504" i="10" s="1"/>
  <c r="J504" i="10"/>
  <c r="L503" i="10"/>
  <c r="J503" i="10"/>
  <c r="H503" i="10"/>
  <c r="N502" i="10"/>
  <c r="L502" i="10"/>
  <c r="J502" i="10"/>
  <c r="E502" i="10"/>
  <c r="L501" i="10"/>
  <c r="J501" i="10"/>
  <c r="H501" i="10"/>
  <c r="L500" i="10"/>
  <c r="J500" i="10"/>
  <c r="L499" i="10"/>
  <c r="J499" i="10"/>
  <c r="L498" i="10"/>
  <c r="J498" i="10"/>
  <c r="H498" i="10" s="1"/>
  <c r="N497" i="10"/>
  <c r="L497" i="10"/>
  <c r="J497" i="10"/>
  <c r="H497" i="10" s="1"/>
  <c r="E497" i="10"/>
  <c r="L496" i="10"/>
  <c r="J496" i="10"/>
  <c r="H496" i="10" s="1"/>
  <c r="L495" i="10"/>
  <c r="J495" i="10"/>
  <c r="H495" i="10" s="1"/>
  <c r="L494" i="10"/>
  <c r="J494" i="10"/>
  <c r="L493" i="10"/>
  <c r="J493" i="10"/>
  <c r="N492" i="10"/>
  <c r="L492" i="10"/>
  <c r="J492" i="10"/>
  <c r="H492" i="10" s="1"/>
  <c r="E492" i="10"/>
  <c r="L491" i="10"/>
  <c r="J491" i="10"/>
  <c r="L490" i="10"/>
  <c r="J490" i="10"/>
  <c r="H490" i="10" s="1"/>
  <c r="L489" i="10"/>
  <c r="J489" i="10"/>
  <c r="H489" i="10"/>
  <c r="L488" i="10"/>
  <c r="J488" i="10"/>
  <c r="N487" i="10"/>
  <c r="L487" i="10"/>
  <c r="J487" i="10"/>
  <c r="E487" i="10"/>
  <c r="L486" i="10"/>
  <c r="J486" i="10"/>
  <c r="H486" i="10" s="1"/>
  <c r="L485" i="10"/>
  <c r="J485" i="10"/>
  <c r="L484" i="10"/>
  <c r="J484" i="10"/>
  <c r="H484" i="10" s="1"/>
  <c r="L483" i="10"/>
  <c r="J483" i="10"/>
  <c r="H483" i="10" s="1"/>
  <c r="N482" i="10"/>
  <c r="L482" i="10"/>
  <c r="J482" i="10"/>
  <c r="H482" i="10" s="1"/>
  <c r="E482" i="10"/>
  <c r="L481" i="10"/>
  <c r="J481" i="10"/>
  <c r="H481" i="10"/>
  <c r="L480" i="10"/>
  <c r="J480" i="10"/>
  <c r="L479" i="10"/>
  <c r="J479" i="10"/>
  <c r="L478" i="10"/>
  <c r="J478" i="10"/>
  <c r="H478" i="10"/>
  <c r="N477" i="10"/>
  <c r="L477" i="10"/>
  <c r="H477" i="10" s="1"/>
  <c r="J477" i="10"/>
  <c r="E477" i="10"/>
  <c r="L476" i="10"/>
  <c r="J476" i="10"/>
  <c r="H476" i="10"/>
  <c r="L475" i="10"/>
  <c r="J475" i="10"/>
  <c r="H475" i="10" s="1"/>
  <c r="L474" i="10"/>
  <c r="J474" i="10"/>
  <c r="L473" i="10"/>
  <c r="J473" i="10"/>
  <c r="N472" i="10"/>
  <c r="L472" i="10"/>
  <c r="J472" i="10"/>
  <c r="E472" i="10"/>
  <c r="L471" i="10"/>
  <c r="J471" i="10"/>
  <c r="L470" i="10"/>
  <c r="J470" i="10"/>
  <c r="H470" i="10" s="1"/>
  <c r="L469" i="10"/>
  <c r="J469" i="10"/>
  <c r="L468" i="10"/>
  <c r="J468" i="10"/>
  <c r="N467" i="10"/>
  <c r="L467" i="10"/>
  <c r="J467" i="10"/>
  <c r="H467" i="10" s="1"/>
  <c r="E467" i="10"/>
  <c r="L466" i="10"/>
  <c r="J466" i="10"/>
  <c r="L465" i="10"/>
  <c r="J465" i="10"/>
  <c r="L464" i="10"/>
  <c r="J464" i="10"/>
  <c r="H464" i="10"/>
  <c r="L463" i="10"/>
  <c r="J463" i="10"/>
  <c r="H463" i="10" s="1"/>
  <c r="N462" i="10"/>
  <c r="L462" i="10"/>
  <c r="J462" i="10"/>
  <c r="H462" i="10"/>
  <c r="E462" i="10"/>
  <c r="L461" i="10"/>
  <c r="J461" i="10"/>
  <c r="L460" i="10"/>
  <c r="J460" i="10"/>
  <c r="L459" i="10"/>
  <c r="J459" i="10"/>
  <c r="L458" i="10"/>
  <c r="H458" i="10" s="1"/>
  <c r="J458" i="10"/>
  <c r="N457" i="10"/>
  <c r="L457" i="10"/>
  <c r="J457" i="10"/>
  <c r="H457" i="10" s="1"/>
  <c r="E457" i="10"/>
  <c r="L456" i="10"/>
  <c r="J456" i="10"/>
  <c r="H456" i="10" s="1"/>
  <c r="L455" i="10"/>
  <c r="J455" i="10"/>
  <c r="H455" i="10" s="1"/>
  <c r="L454" i="10"/>
  <c r="J454" i="10"/>
  <c r="L453" i="10"/>
  <c r="J453" i="10"/>
  <c r="N452" i="10"/>
  <c r="L452" i="10"/>
  <c r="J452" i="10"/>
  <c r="H452" i="10" s="1"/>
  <c r="E452" i="10"/>
  <c r="L451" i="10"/>
  <c r="J451" i="10"/>
  <c r="L450" i="10"/>
  <c r="J450" i="10"/>
  <c r="H450" i="10"/>
  <c r="L449" i="10"/>
  <c r="J449" i="10"/>
  <c r="H449" i="10" s="1"/>
  <c r="L448" i="10"/>
  <c r="J448" i="10"/>
  <c r="N447" i="10"/>
  <c r="L447" i="10"/>
  <c r="J447" i="10"/>
  <c r="E447" i="10"/>
  <c r="L446" i="10"/>
  <c r="J446" i="10"/>
  <c r="L445" i="10"/>
  <c r="J445" i="10"/>
  <c r="L444" i="10"/>
  <c r="J444" i="10"/>
  <c r="H444" i="10" s="1"/>
  <c r="L443" i="10"/>
  <c r="J443" i="10"/>
  <c r="H443" i="10" s="1"/>
  <c r="N442" i="10"/>
  <c r="L442" i="10"/>
  <c r="J442" i="10"/>
  <c r="H442" i="10" s="1"/>
  <c r="E442" i="10"/>
  <c r="L441" i="10"/>
  <c r="J441" i="10"/>
  <c r="H441" i="10" s="1"/>
  <c r="L440" i="10"/>
  <c r="J440" i="10"/>
  <c r="L439" i="10"/>
  <c r="J439" i="10"/>
  <c r="H439" i="10" s="1"/>
  <c r="L438" i="10"/>
  <c r="H438" i="10" s="1"/>
  <c r="J438" i="10"/>
  <c r="N437" i="10"/>
  <c r="L437" i="10"/>
  <c r="J437" i="10"/>
  <c r="H437" i="10"/>
  <c r="E437" i="10"/>
  <c r="L436" i="10"/>
  <c r="H436" i="10" s="1"/>
  <c r="J436" i="10"/>
  <c r="L435" i="10"/>
  <c r="J435" i="10"/>
  <c r="H435" i="10"/>
  <c r="L434" i="10"/>
  <c r="J434" i="10"/>
  <c r="H434" i="10" s="1"/>
  <c r="L433" i="10"/>
  <c r="J433" i="10"/>
  <c r="N432" i="10"/>
  <c r="L432" i="10"/>
  <c r="J432" i="10"/>
  <c r="E432" i="10"/>
  <c r="L431" i="10"/>
  <c r="J431" i="10"/>
  <c r="H431" i="10" s="1"/>
  <c r="L430" i="10"/>
  <c r="H430" i="10" s="1"/>
  <c r="J430" i="10"/>
  <c r="L429" i="10"/>
  <c r="J429" i="10"/>
  <c r="H429" i="10"/>
  <c r="L428" i="10"/>
  <c r="J428" i="10"/>
  <c r="H428" i="10" s="1"/>
  <c r="N427" i="10"/>
  <c r="L427" i="10"/>
  <c r="J427" i="10"/>
  <c r="H427" i="10" s="1"/>
  <c r="E427" i="10"/>
  <c r="L426" i="10"/>
  <c r="J426" i="10"/>
  <c r="L425" i="10"/>
  <c r="J425" i="10"/>
  <c r="H425" i="10" s="1"/>
  <c r="L424" i="10"/>
  <c r="H424" i="10" s="1"/>
  <c r="J424" i="10"/>
  <c r="L423" i="10"/>
  <c r="J423" i="10"/>
  <c r="H423" i="10"/>
  <c r="N422" i="10"/>
  <c r="L422" i="10"/>
  <c r="J422" i="10"/>
  <c r="H422" i="10" s="1"/>
  <c r="E422" i="10"/>
  <c r="L421" i="10"/>
  <c r="J421" i="10"/>
  <c r="H421" i="10"/>
  <c r="L420" i="10"/>
  <c r="J420" i="10"/>
  <c r="L419" i="10"/>
  <c r="J419" i="10"/>
  <c r="L418" i="10"/>
  <c r="J418" i="10"/>
  <c r="N417" i="10"/>
  <c r="L417" i="10"/>
  <c r="J417" i="10"/>
  <c r="H417" i="10" s="1"/>
  <c r="E417" i="10"/>
  <c r="L416" i="10"/>
  <c r="J416" i="10"/>
  <c r="L415" i="10"/>
  <c r="J415" i="10"/>
  <c r="H415" i="10" s="1"/>
  <c r="L414" i="10"/>
  <c r="J414" i="10"/>
  <c r="L413" i="10"/>
  <c r="J413" i="10"/>
  <c r="N412" i="10"/>
  <c r="L412" i="10"/>
  <c r="J412" i="10"/>
  <c r="E412" i="10"/>
  <c r="N405" i="10"/>
  <c r="E405" i="10"/>
  <c r="L408" i="10" s="1"/>
  <c r="L404" i="10"/>
  <c r="J404" i="10"/>
  <c r="L403" i="10"/>
  <c r="J403" i="10"/>
  <c r="L402" i="10"/>
  <c r="J402" i="10"/>
  <c r="H402" i="10" s="1"/>
  <c r="L401" i="10"/>
  <c r="J401" i="10"/>
  <c r="N400" i="10"/>
  <c r="L400" i="10"/>
  <c r="J400" i="10"/>
  <c r="H400" i="10" s="1"/>
  <c r="E400" i="10"/>
  <c r="L399" i="10"/>
  <c r="J399" i="10"/>
  <c r="H399" i="10" s="1"/>
  <c r="L398" i="10"/>
  <c r="J398" i="10"/>
  <c r="H398" i="10"/>
  <c r="L397" i="10"/>
  <c r="J397" i="10"/>
  <c r="H397" i="10" s="1"/>
  <c r="L396" i="10"/>
  <c r="J396" i="10"/>
  <c r="N395" i="10"/>
  <c r="L395" i="10"/>
  <c r="J395" i="10"/>
  <c r="E395" i="10"/>
  <c r="L394" i="10"/>
  <c r="J394" i="10"/>
  <c r="H394" i="10" s="1"/>
  <c r="L393" i="10"/>
  <c r="J393" i="10"/>
  <c r="L392" i="10"/>
  <c r="J392" i="10"/>
  <c r="H392" i="10" s="1"/>
  <c r="L391" i="10"/>
  <c r="J391" i="10"/>
  <c r="N390" i="10"/>
  <c r="L390" i="10"/>
  <c r="J390" i="10"/>
  <c r="E390" i="10"/>
  <c r="L389" i="10"/>
  <c r="J389" i="10"/>
  <c r="L388" i="10"/>
  <c r="J388" i="10"/>
  <c r="L387" i="10"/>
  <c r="J387" i="10"/>
  <c r="L386" i="10"/>
  <c r="J386" i="10"/>
  <c r="H386" i="10"/>
  <c r="N385" i="10"/>
  <c r="L385" i="10"/>
  <c r="H385" i="10" s="1"/>
  <c r="J385" i="10"/>
  <c r="E385" i="10"/>
  <c r="L384" i="10"/>
  <c r="J384" i="10"/>
  <c r="H384" i="10" s="1"/>
  <c r="L383" i="10"/>
  <c r="J383" i="10"/>
  <c r="L382" i="10"/>
  <c r="J382" i="10"/>
  <c r="L381" i="10"/>
  <c r="J381" i="10"/>
  <c r="H381" i="10"/>
  <c r="N380" i="10"/>
  <c r="L380" i="10"/>
  <c r="J380" i="10"/>
  <c r="E380" i="10"/>
  <c r="L379" i="10"/>
  <c r="J379" i="10"/>
  <c r="H379" i="10"/>
  <c r="L378" i="10"/>
  <c r="H378" i="10" s="1"/>
  <c r="J378" i="10"/>
  <c r="L377" i="10"/>
  <c r="J377" i="10"/>
  <c r="L376" i="10"/>
  <c r="J376" i="10"/>
  <c r="N375" i="10"/>
  <c r="L375" i="10"/>
  <c r="J375" i="10"/>
  <c r="E375" i="10"/>
  <c r="L374" i="10"/>
  <c r="J374" i="10"/>
  <c r="L373" i="10"/>
  <c r="J373" i="10"/>
  <c r="H373" i="10"/>
  <c r="L372" i="10"/>
  <c r="H372" i="10" s="1"/>
  <c r="J372" i="10"/>
  <c r="L371" i="10"/>
  <c r="J371" i="10"/>
  <c r="N370" i="10"/>
  <c r="L370" i="10"/>
  <c r="J370" i="10"/>
  <c r="H370" i="10" s="1"/>
  <c r="E370" i="10"/>
  <c r="L369" i="10"/>
  <c r="J369" i="10"/>
  <c r="H369" i="10" s="1"/>
  <c r="L368" i="10"/>
  <c r="J368" i="10"/>
  <c r="L367" i="10"/>
  <c r="J367" i="10"/>
  <c r="H367" i="10"/>
  <c r="L366" i="10"/>
  <c r="H366" i="10" s="1"/>
  <c r="J366" i="10"/>
  <c r="N365" i="10"/>
  <c r="L365" i="10"/>
  <c r="J365" i="10"/>
  <c r="H365" i="10" s="1"/>
  <c r="E365" i="10"/>
  <c r="L364" i="10"/>
  <c r="J364" i="10"/>
  <c r="L363" i="10"/>
  <c r="J363" i="10"/>
  <c r="L362" i="10"/>
  <c r="J362" i="10"/>
  <c r="L361" i="10"/>
  <c r="J361" i="10"/>
  <c r="N360" i="10"/>
  <c r="L360" i="10"/>
  <c r="J360" i="10"/>
  <c r="E360" i="10"/>
  <c r="L359" i="10"/>
  <c r="J359" i="10"/>
  <c r="L358" i="10"/>
  <c r="H358" i="10" s="1"/>
  <c r="J358" i="10"/>
  <c r="L357" i="10"/>
  <c r="J357" i="10"/>
  <c r="L356" i="10"/>
  <c r="J356" i="10"/>
  <c r="N355" i="10"/>
  <c r="L355" i="10"/>
  <c r="J355" i="10"/>
  <c r="E355" i="10"/>
  <c r="L354" i="10"/>
  <c r="J354" i="10"/>
  <c r="L353" i="10"/>
  <c r="J353" i="10"/>
  <c r="L352" i="10"/>
  <c r="J352" i="10"/>
  <c r="H352" i="10" s="1"/>
  <c r="L351" i="10"/>
  <c r="J351" i="10"/>
  <c r="N350" i="10"/>
  <c r="L350" i="10"/>
  <c r="J350" i="10"/>
  <c r="E350" i="10"/>
  <c r="L349" i="10"/>
  <c r="J349" i="10"/>
  <c r="L348" i="10"/>
  <c r="J348" i="10"/>
  <c r="L347" i="10"/>
  <c r="J347" i="10"/>
  <c r="H347" i="10" s="1"/>
  <c r="L346" i="10"/>
  <c r="J346" i="10"/>
  <c r="H346" i="10"/>
  <c r="N345" i="10"/>
  <c r="L345" i="10"/>
  <c r="J345" i="10"/>
  <c r="E345" i="10"/>
  <c r="L344" i="10"/>
  <c r="J344" i="10"/>
  <c r="H344" i="10"/>
  <c r="L343" i="10"/>
  <c r="J343" i="10"/>
  <c r="L342" i="10"/>
  <c r="J342" i="10"/>
  <c r="L341" i="10"/>
  <c r="J341" i="10"/>
  <c r="H341" i="10" s="1"/>
  <c r="N340" i="10"/>
  <c r="L340" i="10"/>
  <c r="J340" i="10"/>
  <c r="H340" i="10" s="1"/>
  <c r="E340" i="10"/>
  <c r="L339" i="10"/>
  <c r="J339" i="10"/>
  <c r="H339" i="10" s="1"/>
  <c r="L338" i="10"/>
  <c r="J338" i="10"/>
  <c r="H338" i="10" s="1"/>
  <c r="L337" i="10"/>
  <c r="J337" i="10"/>
  <c r="L336" i="10"/>
  <c r="J336" i="10"/>
  <c r="N335" i="10"/>
  <c r="L335" i="10"/>
  <c r="J335" i="10"/>
  <c r="E335" i="10"/>
  <c r="L334" i="10"/>
  <c r="J334" i="10"/>
  <c r="L333" i="10"/>
  <c r="J333" i="10"/>
  <c r="H333" i="10" s="1"/>
  <c r="L332" i="10"/>
  <c r="J332" i="10"/>
  <c r="H332" i="10"/>
  <c r="L331" i="10"/>
  <c r="J331" i="10"/>
  <c r="N330" i="10"/>
  <c r="L330" i="10"/>
  <c r="J330" i="10"/>
  <c r="E330" i="10"/>
  <c r="L329" i="10"/>
  <c r="J329" i="10"/>
  <c r="H329" i="10" s="1"/>
  <c r="L328" i="10"/>
  <c r="J328" i="10"/>
  <c r="L327" i="10"/>
  <c r="J327" i="10"/>
  <c r="H327" i="10" s="1"/>
  <c r="L326" i="10"/>
  <c r="J326" i="10"/>
  <c r="H326" i="10" s="1"/>
  <c r="N325" i="10"/>
  <c r="L325" i="10"/>
  <c r="J325" i="10"/>
  <c r="H325" i="10" s="1"/>
  <c r="E325" i="10"/>
  <c r="L324" i="10"/>
  <c r="L323" i="10"/>
  <c r="L322" i="10"/>
  <c r="L321" i="10"/>
  <c r="N320" i="10"/>
  <c r="E320" i="10"/>
  <c r="J319" i="10"/>
  <c r="L318" i="10"/>
  <c r="N315" i="10"/>
  <c r="L315" i="10"/>
  <c r="J315" i="10"/>
  <c r="H315" i="10" s="1"/>
  <c r="E315" i="10"/>
  <c r="N310" i="10"/>
  <c r="L310" i="10"/>
  <c r="E310" i="10"/>
  <c r="J314" i="10" s="1"/>
  <c r="N303" i="10"/>
  <c r="J303" i="10"/>
  <c r="E303" i="10"/>
  <c r="J305" i="10" s="1"/>
  <c r="L302" i="10"/>
  <c r="J302" i="10"/>
  <c r="L301" i="10"/>
  <c r="J301" i="10"/>
  <c r="H301" i="10" s="1"/>
  <c r="L300" i="10"/>
  <c r="J300" i="10"/>
  <c r="L299" i="10"/>
  <c r="J299" i="10"/>
  <c r="N298" i="10"/>
  <c r="L298" i="10"/>
  <c r="J298" i="10"/>
  <c r="E298" i="10"/>
  <c r="L297" i="10"/>
  <c r="J297" i="10"/>
  <c r="L296" i="10"/>
  <c r="J296" i="10"/>
  <c r="L295" i="10"/>
  <c r="J295" i="10"/>
  <c r="H295" i="10" s="1"/>
  <c r="L294" i="10"/>
  <c r="J294" i="10"/>
  <c r="N293" i="10"/>
  <c r="L293" i="10"/>
  <c r="J293" i="10"/>
  <c r="E293" i="10"/>
  <c r="L292" i="10"/>
  <c r="J292" i="10"/>
  <c r="L291" i="10"/>
  <c r="J291" i="10"/>
  <c r="L290" i="10"/>
  <c r="J290" i="10"/>
  <c r="L289" i="10"/>
  <c r="H289" i="10" s="1"/>
  <c r="J289" i="10"/>
  <c r="N288" i="10"/>
  <c r="L288" i="10"/>
  <c r="J288" i="10"/>
  <c r="H288" i="10"/>
  <c r="E288" i="10"/>
  <c r="L287" i="10"/>
  <c r="H287" i="10" s="1"/>
  <c r="J287" i="10"/>
  <c r="L286" i="10"/>
  <c r="J286" i="10"/>
  <c r="L285" i="10"/>
  <c r="J285" i="10"/>
  <c r="H285" i="10" s="1"/>
  <c r="L284" i="10"/>
  <c r="J284" i="10"/>
  <c r="H284" i="10" s="1"/>
  <c r="N283" i="10"/>
  <c r="L283" i="10"/>
  <c r="J283" i="10"/>
  <c r="E283" i="10"/>
  <c r="L282" i="10"/>
  <c r="J282" i="10"/>
  <c r="H282" i="10" s="1"/>
  <c r="L281" i="10"/>
  <c r="J281" i="10"/>
  <c r="H281" i="10" s="1"/>
  <c r="L280" i="10"/>
  <c r="J280" i="10"/>
  <c r="L279" i="10"/>
  <c r="J279" i="10"/>
  <c r="H279" i="10" s="1"/>
  <c r="N278" i="10"/>
  <c r="L278" i="10"/>
  <c r="J278" i="10"/>
  <c r="H278" i="10" s="1"/>
  <c r="E278" i="10"/>
  <c r="L277" i="10"/>
  <c r="J277" i="10"/>
  <c r="L276" i="10"/>
  <c r="J276" i="10"/>
  <c r="H276" i="10" s="1"/>
  <c r="L275" i="10"/>
  <c r="J275" i="10"/>
  <c r="L274" i="10"/>
  <c r="J274" i="10"/>
  <c r="N273" i="10"/>
  <c r="L273" i="10"/>
  <c r="J273" i="10"/>
  <c r="H273" i="10" s="1"/>
  <c r="E273" i="10"/>
  <c r="L272" i="10"/>
  <c r="J272" i="10"/>
  <c r="H272" i="10" s="1"/>
  <c r="L271" i="10"/>
  <c r="J271" i="10"/>
  <c r="H271" i="10" s="1"/>
  <c r="L270" i="10"/>
  <c r="J270" i="10"/>
  <c r="L269" i="10"/>
  <c r="J269" i="10"/>
  <c r="H269" i="10"/>
  <c r="N268" i="10"/>
  <c r="L268" i="10"/>
  <c r="J268" i="10"/>
  <c r="H268" i="10" s="1"/>
  <c r="E268" i="10"/>
  <c r="L267" i="10"/>
  <c r="J267" i="10"/>
  <c r="H267" i="10" s="1"/>
  <c r="L266" i="10"/>
  <c r="J266" i="10"/>
  <c r="L265" i="10"/>
  <c r="J265" i="10"/>
  <c r="L264" i="10"/>
  <c r="J264" i="10"/>
  <c r="H264" i="10"/>
  <c r="N263" i="10"/>
  <c r="L263" i="10"/>
  <c r="H263" i="10" s="1"/>
  <c r="J263" i="10"/>
  <c r="E263" i="10"/>
  <c r="L262" i="10"/>
  <c r="J262" i="10"/>
  <c r="H262" i="10" s="1"/>
  <c r="L261" i="10"/>
  <c r="H261" i="10" s="1"/>
  <c r="J261" i="10"/>
  <c r="L260" i="10"/>
  <c r="J260" i="10"/>
  <c r="L259" i="10"/>
  <c r="J259" i="10"/>
  <c r="H259" i="10"/>
  <c r="N258" i="10"/>
  <c r="L258" i="10"/>
  <c r="J258" i="10"/>
  <c r="E258" i="10"/>
  <c r="L257" i="10"/>
  <c r="J257" i="10"/>
  <c r="H257" i="10"/>
  <c r="L256" i="10"/>
  <c r="J256" i="10"/>
  <c r="H256" i="10"/>
  <c r="L255" i="10"/>
  <c r="J255" i="10"/>
  <c r="L254" i="10"/>
  <c r="J254" i="10"/>
  <c r="N253" i="10"/>
  <c r="L253" i="10"/>
  <c r="J253" i="10"/>
  <c r="E253" i="10"/>
  <c r="L252" i="10"/>
  <c r="J252" i="10"/>
  <c r="L251" i="10"/>
  <c r="J251" i="10"/>
  <c r="L250" i="10"/>
  <c r="J250" i="10"/>
  <c r="H250" i="10" s="1"/>
  <c r="L249" i="10"/>
  <c r="H249" i="10" s="1"/>
  <c r="J249" i="10"/>
  <c r="N248" i="10"/>
  <c r="L248" i="10"/>
  <c r="H248" i="10" s="1"/>
  <c r="J248" i="10"/>
  <c r="E248" i="10"/>
  <c r="L247" i="10"/>
  <c r="H247" i="10" s="1"/>
  <c r="J247" i="10"/>
  <c r="L246" i="10"/>
  <c r="J246" i="10"/>
  <c r="L245" i="10"/>
  <c r="J245" i="10"/>
  <c r="H245" i="10" s="1"/>
  <c r="L244" i="10"/>
  <c r="H244" i="10" s="1"/>
  <c r="J244" i="10"/>
  <c r="N243" i="10"/>
  <c r="L243" i="10"/>
  <c r="J243" i="10"/>
  <c r="H243" i="10" s="1"/>
  <c r="E243" i="10"/>
  <c r="L242" i="10"/>
  <c r="J242" i="10"/>
  <c r="H242" i="10" s="1"/>
  <c r="L241" i="10"/>
  <c r="H241" i="10" s="1"/>
  <c r="J241" i="10"/>
  <c r="L240" i="10"/>
  <c r="J240" i="10"/>
  <c r="L239" i="10"/>
  <c r="J239" i="10"/>
  <c r="N238" i="10"/>
  <c r="L238" i="10"/>
  <c r="J238" i="10"/>
  <c r="E238" i="10"/>
  <c r="L237" i="10"/>
  <c r="H237" i="10" s="1"/>
  <c r="J237" i="10"/>
  <c r="L236" i="10"/>
  <c r="J236" i="10"/>
  <c r="H236" i="10" s="1"/>
  <c r="L235" i="10"/>
  <c r="H235" i="10" s="1"/>
  <c r="J235" i="10"/>
  <c r="L234" i="10"/>
  <c r="J234" i="10"/>
  <c r="H234" i="10" s="1"/>
  <c r="N233" i="10"/>
  <c r="L233" i="10"/>
  <c r="J233" i="10"/>
  <c r="E233" i="10"/>
  <c r="L232" i="10"/>
  <c r="J232" i="10"/>
  <c r="L231" i="10"/>
  <c r="J231" i="10"/>
  <c r="H231" i="10" s="1"/>
  <c r="L230" i="10"/>
  <c r="J230" i="10"/>
  <c r="L229" i="10"/>
  <c r="J229" i="10"/>
  <c r="H229" i="10" s="1"/>
  <c r="N228" i="10"/>
  <c r="L228" i="10"/>
  <c r="J228" i="10"/>
  <c r="H228" i="10" s="1"/>
  <c r="E228" i="10"/>
  <c r="L227" i="10"/>
  <c r="J227" i="10"/>
  <c r="H227" i="10"/>
  <c r="L226" i="10"/>
  <c r="H226" i="10" s="1"/>
  <c r="J226" i="10"/>
  <c r="L225" i="10"/>
  <c r="J225" i="10"/>
  <c r="L224" i="10"/>
  <c r="J224" i="10"/>
  <c r="H224" i="10"/>
  <c r="N223" i="10"/>
  <c r="L223" i="10"/>
  <c r="H223" i="10" s="1"/>
  <c r="J223" i="10"/>
  <c r="E223" i="10"/>
  <c r="L222" i="10"/>
  <c r="J222" i="10"/>
  <c r="H222" i="10"/>
  <c r="L221" i="10"/>
  <c r="J221" i="10"/>
  <c r="H221" i="10" s="1"/>
  <c r="L220" i="10"/>
  <c r="H220" i="10" s="1"/>
  <c r="J220" i="10"/>
  <c r="L219" i="10"/>
  <c r="J219" i="10"/>
  <c r="H219" i="10" s="1"/>
  <c r="N218" i="10"/>
  <c r="L218" i="10"/>
  <c r="J218" i="10"/>
  <c r="E218" i="10"/>
  <c r="L217" i="10"/>
  <c r="J217" i="10"/>
  <c r="L216" i="10"/>
  <c r="J216" i="10"/>
  <c r="H216" i="10" s="1"/>
  <c r="L215" i="10"/>
  <c r="J215" i="10"/>
  <c r="H215" i="10" s="1"/>
  <c r="L214" i="10"/>
  <c r="H214" i="10" s="1"/>
  <c r="J214" i="10"/>
  <c r="N213" i="10"/>
  <c r="L213" i="10"/>
  <c r="J213" i="10"/>
  <c r="E213" i="10"/>
  <c r="L212" i="10"/>
  <c r="H212" i="10" s="1"/>
  <c r="J212" i="10"/>
  <c r="L211" i="10"/>
  <c r="J211" i="10"/>
  <c r="L210" i="10"/>
  <c r="J210" i="10"/>
  <c r="H210" i="10"/>
  <c r="L209" i="10"/>
  <c r="J209" i="10"/>
  <c r="H209" i="10" s="1"/>
  <c r="N208" i="10"/>
  <c r="L208" i="10"/>
  <c r="J208" i="10"/>
  <c r="H208" i="10"/>
  <c r="E208" i="10"/>
  <c r="L207" i="10"/>
  <c r="J207" i="10"/>
  <c r="L206" i="10"/>
  <c r="H206" i="10" s="1"/>
  <c r="J206" i="10"/>
  <c r="L205" i="10"/>
  <c r="J205" i="10"/>
  <c r="H205" i="10" s="1"/>
  <c r="L204" i="10"/>
  <c r="J204" i="10"/>
  <c r="N203" i="10"/>
  <c r="L203" i="10"/>
  <c r="J203" i="10"/>
  <c r="H203" i="10" s="1"/>
  <c r="E203" i="10"/>
  <c r="L202" i="10"/>
  <c r="J202" i="10"/>
  <c r="H202" i="10" s="1"/>
  <c r="L201" i="10"/>
  <c r="J201" i="10"/>
  <c r="H201" i="10"/>
  <c r="L200" i="10"/>
  <c r="J200" i="10"/>
  <c r="L199" i="10"/>
  <c r="J199" i="10"/>
  <c r="N198" i="10"/>
  <c r="L198" i="10"/>
  <c r="J198" i="10"/>
  <c r="E198" i="10"/>
  <c r="L197" i="10"/>
  <c r="J197" i="10"/>
  <c r="H197" i="10" s="1"/>
  <c r="L196" i="10"/>
  <c r="J196" i="10"/>
  <c r="L195" i="10"/>
  <c r="J195" i="10"/>
  <c r="H195" i="10" s="1"/>
  <c r="L194" i="10"/>
  <c r="J194" i="10"/>
  <c r="H194" i="10" s="1"/>
  <c r="N193" i="10"/>
  <c r="L193" i="10"/>
  <c r="J193" i="10"/>
  <c r="H193" i="10"/>
  <c r="E193" i="10"/>
  <c r="L192" i="10"/>
  <c r="J192" i="10"/>
  <c r="L191" i="10"/>
  <c r="J191" i="10"/>
  <c r="L190" i="10"/>
  <c r="J190" i="10"/>
  <c r="H190" i="10" s="1"/>
  <c r="L189" i="10"/>
  <c r="H189" i="10" s="1"/>
  <c r="J189" i="10"/>
  <c r="N188" i="10"/>
  <c r="L188" i="10"/>
  <c r="J188" i="10"/>
  <c r="H188" i="10" s="1"/>
  <c r="E188" i="10"/>
  <c r="L187" i="10"/>
  <c r="J187" i="10"/>
  <c r="H187" i="10" s="1"/>
  <c r="L186" i="10"/>
  <c r="J186" i="10"/>
  <c r="H186" i="10" s="1"/>
  <c r="L185" i="10"/>
  <c r="J185" i="10"/>
  <c r="L184" i="10"/>
  <c r="J184" i="10"/>
  <c r="H184" i="10" s="1"/>
  <c r="N183" i="10"/>
  <c r="L183" i="10"/>
  <c r="J183" i="10"/>
  <c r="H183" i="10" s="1"/>
  <c r="E183" i="10"/>
  <c r="L182" i="10"/>
  <c r="J182" i="10"/>
  <c r="H182" i="10" s="1"/>
  <c r="L181" i="10"/>
  <c r="J181" i="10"/>
  <c r="H181" i="10" s="1"/>
  <c r="L180" i="10"/>
  <c r="J180" i="10"/>
  <c r="L179" i="10"/>
  <c r="J179" i="10"/>
  <c r="N178" i="10"/>
  <c r="L178" i="10"/>
  <c r="J178" i="10"/>
  <c r="H178" i="10" s="1"/>
  <c r="E178" i="10"/>
  <c r="L177" i="10"/>
  <c r="J177" i="10"/>
  <c r="L176" i="10"/>
  <c r="J176" i="10"/>
  <c r="L175" i="10"/>
  <c r="H175" i="10" s="1"/>
  <c r="J175" i="10"/>
  <c r="L174" i="10"/>
  <c r="J174" i="10"/>
  <c r="H174" i="10"/>
  <c r="N173" i="10"/>
  <c r="L173" i="10"/>
  <c r="J173" i="10"/>
  <c r="H173" i="10" s="1"/>
  <c r="E173" i="10"/>
  <c r="L172" i="10"/>
  <c r="J172" i="10"/>
  <c r="H172" i="10"/>
  <c r="L171" i="10"/>
  <c r="J171" i="10"/>
  <c r="L170" i="10"/>
  <c r="J170" i="10"/>
  <c r="H170" i="10"/>
  <c r="L169" i="10"/>
  <c r="J169" i="10"/>
  <c r="H169" i="10"/>
  <c r="N168" i="10"/>
  <c r="L168" i="10"/>
  <c r="J168" i="10"/>
  <c r="E168" i="10"/>
  <c r="L167" i="10"/>
  <c r="J167" i="10"/>
  <c r="H167" i="10"/>
  <c r="L166" i="10"/>
  <c r="H166" i="10" s="1"/>
  <c r="J166" i="10"/>
  <c r="L165" i="10"/>
  <c r="J165" i="10"/>
  <c r="L164" i="10"/>
  <c r="J164" i="10"/>
  <c r="N163" i="10"/>
  <c r="L163" i="10"/>
  <c r="J163" i="10"/>
  <c r="H163" i="10" s="1"/>
  <c r="E163" i="10"/>
  <c r="L162" i="10"/>
  <c r="J162" i="10"/>
  <c r="H162" i="10" s="1"/>
  <c r="L161" i="10"/>
  <c r="J161" i="10"/>
  <c r="L160" i="10"/>
  <c r="J160" i="10"/>
  <c r="L159" i="10"/>
  <c r="J159" i="10"/>
  <c r="H159" i="10" s="1"/>
  <c r="N158" i="10"/>
  <c r="L158" i="10"/>
  <c r="J158" i="10"/>
  <c r="E158" i="10"/>
  <c r="L155" i="10"/>
  <c r="J155" i="10"/>
  <c r="L154" i="10"/>
  <c r="J154" i="10"/>
  <c r="H154" i="10" s="1"/>
  <c r="L153" i="10"/>
  <c r="J153" i="10"/>
  <c r="H153" i="10"/>
  <c r="L152" i="10"/>
  <c r="J152" i="10"/>
  <c r="N151" i="10"/>
  <c r="L151" i="10"/>
  <c r="J151" i="10"/>
  <c r="H151" i="10" s="1"/>
  <c r="E151" i="10"/>
  <c r="L150" i="10"/>
  <c r="J150" i="10"/>
  <c r="H150" i="10" s="1"/>
  <c r="L149" i="10"/>
  <c r="H149" i="10" s="1"/>
  <c r="J149" i="10"/>
  <c r="L148" i="10"/>
  <c r="J148" i="10"/>
  <c r="L147" i="10"/>
  <c r="J147" i="10"/>
  <c r="N146" i="10"/>
  <c r="L146" i="10"/>
  <c r="J146" i="10"/>
  <c r="E146" i="10"/>
  <c r="L145" i="10"/>
  <c r="J145" i="10"/>
  <c r="L144" i="10"/>
  <c r="J144" i="10"/>
  <c r="L143" i="10"/>
  <c r="J143" i="10"/>
  <c r="H143" i="10" s="1"/>
  <c r="L142" i="10"/>
  <c r="J142" i="10"/>
  <c r="N141" i="10"/>
  <c r="L141" i="10"/>
  <c r="J141" i="10"/>
  <c r="E141" i="10"/>
  <c r="L140" i="10"/>
  <c r="J140" i="10"/>
  <c r="L139" i="10"/>
  <c r="J139" i="10"/>
  <c r="H139" i="10" s="1"/>
  <c r="L138" i="10"/>
  <c r="J138" i="10"/>
  <c r="L137" i="10"/>
  <c r="J137" i="10"/>
  <c r="N136" i="10"/>
  <c r="L136" i="10"/>
  <c r="H136" i="10" s="1"/>
  <c r="J136" i="10"/>
  <c r="E136" i="10"/>
  <c r="L135" i="10"/>
  <c r="H135" i="10" s="1"/>
  <c r="J135" i="10"/>
  <c r="L134" i="10"/>
  <c r="J134" i="10"/>
  <c r="H134" i="10" s="1"/>
  <c r="L133" i="10"/>
  <c r="J133" i="10"/>
  <c r="L132" i="10"/>
  <c r="J132" i="10"/>
  <c r="N131" i="10"/>
  <c r="L131" i="10"/>
  <c r="J131" i="10"/>
  <c r="E131" i="10"/>
  <c r="L130" i="10"/>
  <c r="J130" i="10"/>
  <c r="L129" i="10"/>
  <c r="H129" i="10" s="1"/>
  <c r="J129" i="10"/>
  <c r="L128" i="10"/>
  <c r="J128" i="10"/>
  <c r="L127" i="10"/>
  <c r="J127" i="10"/>
  <c r="N126" i="10"/>
  <c r="L126" i="10"/>
  <c r="J126" i="10"/>
  <c r="E126" i="10"/>
  <c r="L125" i="10"/>
  <c r="J125" i="10"/>
  <c r="L124" i="10"/>
  <c r="H124" i="10" s="1"/>
  <c r="J124" i="10"/>
  <c r="L123" i="10"/>
  <c r="H123" i="10" s="1"/>
  <c r="J123" i="10"/>
  <c r="L122" i="10"/>
  <c r="J122" i="10"/>
  <c r="N121" i="10"/>
  <c r="L121" i="10"/>
  <c r="J121" i="10"/>
  <c r="E121" i="10"/>
  <c r="L120" i="10"/>
  <c r="J120" i="10"/>
  <c r="H120" i="10" s="1"/>
  <c r="L119" i="10"/>
  <c r="J119" i="10"/>
  <c r="L118" i="10"/>
  <c r="J118" i="10"/>
  <c r="H118" i="10" s="1"/>
  <c r="L117" i="10"/>
  <c r="J117" i="10"/>
  <c r="N116" i="10"/>
  <c r="L116" i="10"/>
  <c r="J116" i="10"/>
  <c r="H116" i="10"/>
  <c r="E116" i="10"/>
  <c r="L115" i="10"/>
  <c r="J115" i="10"/>
  <c r="L114" i="10"/>
  <c r="J114" i="10"/>
  <c r="L113" i="10"/>
  <c r="J113" i="10"/>
  <c r="H113" i="10" s="1"/>
  <c r="L112" i="10"/>
  <c r="J112" i="10"/>
  <c r="H112" i="10"/>
  <c r="N111" i="10"/>
  <c r="L111" i="10"/>
  <c r="J111" i="10"/>
  <c r="H111" i="10" s="1"/>
  <c r="E111" i="10"/>
  <c r="L110" i="10"/>
  <c r="J110" i="10"/>
  <c r="H110" i="10"/>
  <c r="L109" i="10"/>
  <c r="J109" i="10"/>
  <c r="H109" i="10" s="1"/>
  <c r="L108" i="10"/>
  <c r="J108" i="10"/>
  <c r="L107" i="10"/>
  <c r="J107" i="10"/>
  <c r="H107" i="10" s="1"/>
  <c r="N106" i="10"/>
  <c r="L106" i="10"/>
  <c r="J106" i="10"/>
  <c r="H106" i="10" s="1"/>
  <c r="E106" i="10"/>
  <c r="L105" i="10"/>
  <c r="J105" i="10"/>
  <c r="H105" i="10"/>
  <c r="L104" i="10"/>
  <c r="J104" i="10"/>
  <c r="H104" i="10" s="1"/>
  <c r="L103" i="10"/>
  <c r="J103" i="10"/>
  <c r="L102" i="10"/>
  <c r="J102" i="10"/>
  <c r="H102" i="10" s="1"/>
  <c r="N101" i="10"/>
  <c r="L101" i="10"/>
  <c r="J101" i="10"/>
  <c r="H101" i="10" s="1"/>
  <c r="E101" i="10"/>
  <c r="L100" i="10"/>
  <c r="J100" i="10"/>
  <c r="L99" i="10"/>
  <c r="J99" i="10"/>
  <c r="H99" i="10" s="1"/>
  <c r="L98" i="10"/>
  <c r="H98" i="10" s="1"/>
  <c r="J98" i="10"/>
  <c r="L97" i="10"/>
  <c r="J97" i="10"/>
  <c r="H97" i="10"/>
  <c r="N96" i="10"/>
  <c r="L96" i="10"/>
  <c r="J96" i="10"/>
  <c r="E96" i="10"/>
  <c r="L95" i="10"/>
  <c r="J95" i="10"/>
  <c r="H95" i="10"/>
  <c r="L94" i="10"/>
  <c r="J94" i="10"/>
  <c r="L93" i="10"/>
  <c r="J93" i="10"/>
  <c r="H93" i="10"/>
  <c r="L92" i="10"/>
  <c r="J92" i="10"/>
  <c r="H92" i="10"/>
  <c r="N91" i="10"/>
  <c r="L91" i="10"/>
  <c r="J91" i="10"/>
  <c r="H91" i="10" s="1"/>
  <c r="E91" i="10"/>
  <c r="L90" i="10"/>
  <c r="J90" i="10"/>
  <c r="H90" i="10"/>
  <c r="L89" i="10"/>
  <c r="J89" i="10"/>
  <c r="L88" i="10"/>
  <c r="J88" i="10"/>
  <c r="L87" i="10"/>
  <c r="J87" i="10"/>
  <c r="H87" i="10" s="1"/>
  <c r="N86" i="10"/>
  <c r="L86" i="10"/>
  <c r="J86" i="10"/>
  <c r="H86" i="10"/>
  <c r="E86" i="10"/>
  <c r="L85" i="10"/>
  <c r="J85" i="10"/>
  <c r="L84" i="10"/>
  <c r="J84" i="10"/>
  <c r="L83" i="10"/>
  <c r="J83" i="10"/>
  <c r="H83" i="10" s="1"/>
  <c r="L82" i="10"/>
  <c r="J82" i="10"/>
  <c r="H82" i="10" s="1"/>
  <c r="N81" i="10"/>
  <c r="L81" i="10"/>
  <c r="J81" i="10"/>
  <c r="H81" i="10" s="1"/>
  <c r="E81" i="10"/>
  <c r="L80" i="10"/>
  <c r="J80" i="10"/>
  <c r="H80" i="10" s="1"/>
  <c r="L79" i="10"/>
  <c r="J79" i="10"/>
  <c r="H79" i="10" s="1"/>
  <c r="L78" i="10"/>
  <c r="J78" i="10"/>
  <c r="L77" i="10"/>
  <c r="J77" i="10"/>
  <c r="H77" i="10" s="1"/>
  <c r="N76" i="10"/>
  <c r="L76" i="10"/>
  <c r="J76" i="10"/>
  <c r="H76" i="10" s="1"/>
  <c r="E76" i="10"/>
  <c r="L75" i="10"/>
  <c r="J75" i="10"/>
  <c r="L74" i="10"/>
  <c r="J74" i="10"/>
  <c r="H74" i="10" s="1"/>
  <c r="L73" i="10"/>
  <c r="J73" i="10"/>
  <c r="H73" i="10"/>
  <c r="L72" i="10"/>
  <c r="J72" i="10"/>
  <c r="N71" i="10"/>
  <c r="L71" i="10"/>
  <c r="J71" i="10"/>
  <c r="E71" i="10"/>
  <c r="L70" i="10"/>
  <c r="J70" i="10"/>
  <c r="H70" i="10" s="1"/>
  <c r="L69" i="10"/>
  <c r="J69" i="10"/>
  <c r="H69" i="10" s="1"/>
  <c r="L68" i="10"/>
  <c r="J68" i="10"/>
  <c r="H68" i="10" s="1"/>
  <c r="L67" i="10"/>
  <c r="J67" i="10"/>
  <c r="H67" i="10" s="1"/>
  <c r="N66" i="10"/>
  <c r="L66" i="10"/>
  <c r="H66" i="10" s="1"/>
  <c r="J66" i="10"/>
  <c r="E66" i="10"/>
  <c r="L65" i="10"/>
  <c r="J65" i="10"/>
  <c r="H65" i="10" s="1"/>
  <c r="L64" i="10"/>
  <c r="J64" i="10"/>
  <c r="L63" i="10"/>
  <c r="J63" i="10"/>
  <c r="H63" i="10" s="1"/>
  <c r="L62" i="10"/>
  <c r="J62" i="10"/>
  <c r="H62" i="10"/>
  <c r="N61" i="10"/>
  <c r="L61" i="10"/>
  <c r="J61" i="10"/>
  <c r="E61" i="10"/>
  <c r="L60" i="10"/>
  <c r="J60" i="10"/>
  <c r="H60" i="10"/>
  <c r="L59" i="10"/>
  <c r="H59" i="10" s="1"/>
  <c r="J59" i="10"/>
  <c r="L58" i="10"/>
  <c r="J58" i="10"/>
  <c r="H58" i="10" s="1"/>
  <c r="L57" i="10"/>
  <c r="J57" i="10"/>
  <c r="N56" i="10"/>
  <c r="L56" i="10"/>
  <c r="J56" i="10"/>
  <c r="E56" i="10"/>
  <c r="L55" i="10"/>
  <c r="J55" i="10"/>
  <c r="H55" i="10" s="1"/>
  <c r="L54" i="10"/>
  <c r="J54" i="10"/>
  <c r="H54" i="10"/>
  <c r="L53" i="10"/>
  <c r="H53" i="10" s="1"/>
  <c r="J53" i="10"/>
  <c r="L52" i="10"/>
  <c r="J52" i="10"/>
  <c r="H52" i="10" s="1"/>
  <c r="N51" i="10"/>
  <c r="L51" i="10"/>
  <c r="J51" i="10"/>
  <c r="H51" i="10" s="1"/>
  <c r="E51" i="10"/>
  <c r="L50" i="10"/>
  <c r="J50" i="10"/>
  <c r="L49" i="10"/>
  <c r="J49" i="10"/>
  <c r="H49" i="10" s="1"/>
  <c r="L48" i="10"/>
  <c r="J48" i="10"/>
  <c r="H48" i="10"/>
  <c r="L47" i="10"/>
  <c r="H47" i="10" s="1"/>
  <c r="J47" i="10"/>
  <c r="N46" i="10"/>
  <c r="L46" i="10"/>
  <c r="J46" i="10"/>
  <c r="E46" i="10"/>
  <c r="L45" i="10"/>
  <c r="J45" i="10"/>
  <c r="H45" i="10" s="1"/>
  <c r="L44" i="10"/>
  <c r="J44" i="10"/>
  <c r="H44" i="10" s="1"/>
  <c r="L43" i="10"/>
  <c r="J43" i="10"/>
  <c r="L42" i="10"/>
  <c r="J42" i="10"/>
  <c r="H42" i="10"/>
  <c r="N41" i="10"/>
  <c r="L41" i="10"/>
  <c r="J41" i="10"/>
  <c r="H41" i="10" s="1"/>
  <c r="E41" i="10"/>
  <c r="L40" i="10"/>
  <c r="J40" i="10"/>
  <c r="H40" i="10"/>
  <c r="L39" i="10"/>
  <c r="H39" i="10" s="1"/>
  <c r="J39" i="10"/>
  <c r="L38" i="10"/>
  <c r="J38" i="10"/>
  <c r="L37" i="10"/>
  <c r="J37" i="10"/>
  <c r="H37" i="10" s="1"/>
  <c r="N36" i="10"/>
  <c r="L36" i="10"/>
  <c r="J36" i="10"/>
  <c r="E36" i="10"/>
  <c r="L35" i="10"/>
  <c r="J35" i="10"/>
  <c r="L34" i="10"/>
  <c r="J34" i="10"/>
  <c r="H34" i="10" s="1"/>
  <c r="L33" i="10"/>
  <c r="H33" i="10" s="1"/>
  <c r="J33" i="10"/>
  <c r="L32" i="10"/>
  <c r="J32" i="10"/>
  <c r="N31" i="10"/>
  <c r="L31" i="10"/>
  <c r="J31" i="10"/>
  <c r="E31" i="10"/>
  <c r="L30" i="10"/>
  <c r="J30" i="10"/>
  <c r="H30" i="10" s="1"/>
  <c r="L29" i="10"/>
  <c r="J29" i="10"/>
  <c r="L28" i="10"/>
  <c r="J28" i="10"/>
  <c r="H28" i="10" s="1"/>
  <c r="L27" i="10"/>
  <c r="H27" i="10" s="1"/>
  <c r="J27" i="10"/>
  <c r="N26" i="10"/>
  <c r="L26" i="10"/>
  <c r="J26" i="10"/>
  <c r="H26" i="10"/>
  <c r="E26" i="10"/>
  <c r="L25" i="10"/>
  <c r="H25" i="10" s="1"/>
  <c r="J25" i="10"/>
  <c r="L24" i="10"/>
  <c r="J24" i="10"/>
  <c r="L23" i="10"/>
  <c r="J23" i="10"/>
  <c r="H23" i="10" s="1"/>
  <c r="L22" i="10"/>
  <c r="J22" i="10"/>
  <c r="H22" i="10" s="1"/>
  <c r="N21" i="10"/>
  <c r="L21" i="10"/>
  <c r="J21" i="10"/>
  <c r="H21" i="10"/>
  <c r="E21" i="10"/>
  <c r="L20" i="10"/>
  <c r="J20" i="10"/>
  <c r="L19" i="10"/>
  <c r="J19" i="10"/>
  <c r="L18" i="10"/>
  <c r="J18" i="10"/>
  <c r="L17" i="10"/>
  <c r="J17" i="10"/>
  <c r="N16" i="10"/>
  <c r="L16" i="10"/>
  <c r="J16" i="10"/>
  <c r="E16" i="10"/>
  <c r="L15" i="10"/>
  <c r="J15" i="10"/>
  <c r="L14" i="10"/>
  <c r="J14" i="10"/>
  <c r="L13" i="10"/>
  <c r="J13" i="10"/>
  <c r="L12" i="10"/>
  <c r="J12" i="10"/>
  <c r="N11" i="10"/>
  <c r="L11" i="10"/>
  <c r="J11" i="10"/>
  <c r="E11" i="10"/>
  <c r="N6" i="10"/>
  <c r="E6" i="10"/>
  <c r="J561" i="9"/>
  <c r="N557" i="9"/>
  <c r="E557" i="9"/>
  <c r="L556" i="9"/>
  <c r="J556" i="9"/>
  <c r="L555" i="9"/>
  <c r="J555" i="9"/>
  <c r="H555" i="9" s="1"/>
  <c r="L554" i="9"/>
  <c r="J554" i="9"/>
  <c r="H554" i="9"/>
  <c r="L553" i="9"/>
  <c r="J553" i="9"/>
  <c r="H553" i="9" s="1"/>
  <c r="N552" i="9"/>
  <c r="L552" i="9"/>
  <c r="J552" i="9"/>
  <c r="E552" i="9"/>
  <c r="L551" i="9"/>
  <c r="J551" i="9"/>
  <c r="H551" i="9" s="1"/>
  <c r="L550" i="9"/>
  <c r="J550" i="9"/>
  <c r="H550" i="9" s="1"/>
  <c r="L549" i="9"/>
  <c r="J549" i="9"/>
  <c r="H549" i="9" s="1"/>
  <c r="L548" i="9"/>
  <c r="J548" i="9"/>
  <c r="H548" i="9" s="1"/>
  <c r="N547" i="9"/>
  <c r="L547" i="9"/>
  <c r="H547" i="9" s="1"/>
  <c r="J547" i="9"/>
  <c r="E547" i="9"/>
  <c r="L546" i="9"/>
  <c r="J546" i="9"/>
  <c r="H546" i="9" s="1"/>
  <c r="L545" i="9"/>
  <c r="J545" i="9"/>
  <c r="H545" i="9" s="1"/>
  <c r="L544" i="9"/>
  <c r="J544" i="9"/>
  <c r="H544" i="9" s="1"/>
  <c r="L543" i="9"/>
  <c r="J543" i="9"/>
  <c r="H543" i="9"/>
  <c r="N542" i="9"/>
  <c r="L542" i="9"/>
  <c r="J542" i="9"/>
  <c r="H542" i="9" s="1"/>
  <c r="E542" i="9"/>
  <c r="L541" i="9"/>
  <c r="J541" i="9"/>
  <c r="H541" i="9"/>
  <c r="L540" i="9"/>
  <c r="J540" i="9"/>
  <c r="H540" i="9"/>
  <c r="L539" i="9"/>
  <c r="J539" i="9"/>
  <c r="H539" i="9" s="1"/>
  <c r="L538" i="9"/>
  <c r="J538" i="9"/>
  <c r="N537" i="9"/>
  <c r="L537" i="9"/>
  <c r="J537" i="9"/>
  <c r="E537" i="9"/>
  <c r="L536" i="9"/>
  <c r="J536" i="9"/>
  <c r="H536" i="9" s="1"/>
  <c r="L535" i="9"/>
  <c r="J535" i="9"/>
  <c r="H535" i="9"/>
  <c r="L534" i="9"/>
  <c r="J534" i="9"/>
  <c r="H534" i="9"/>
  <c r="L533" i="9"/>
  <c r="J533" i="9"/>
  <c r="H533" i="9" s="1"/>
  <c r="N532" i="9"/>
  <c r="L532" i="9"/>
  <c r="J532" i="9"/>
  <c r="H532" i="9" s="1"/>
  <c r="E532" i="9"/>
  <c r="L531" i="9"/>
  <c r="J531" i="9"/>
  <c r="H531" i="9" s="1"/>
  <c r="L530" i="9"/>
  <c r="J530" i="9"/>
  <c r="H530" i="9" s="1"/>
  <c r="L529" i="9"/>
  <c r="J529" i="9"/>
  <c r="H529" i="9"/>
  <c r="L528" i="9"/>
  <c r="J528" i="9"/>
  <c r="H528" i="9"/>
  <c r="N527" i="9"/>
  <c r="L527" i="9"/>
  <c r="J527" i="9"/>
  <c r="E527" i="9"/>
  <c r="L526" i="9"/>
  <c r="J526" i="9"/>
  <c r="H526" i="9" s="1"/>
  <c r="L525" i="9"/>
  <c r="J525" i="9"/>
  <c r="H525" i="9" s="1"/>
  <c r="L524" i="9"/>
  <c r="J524" i="9"/>
  <c r="L523" i="9"/>
  <c r="J523" i="9"/>
  <c r="H523" i="9"/>
  <c r="N522" i="9"/>
  <c r="L522" i="9"/>
  <c r="J522" i="9"/>
  <c r="H522" i="9" s="1"/>
  <c r="E522" i="9"/>
  <c r="L521" i="9"/>
  <c r="J521" i="9"/>
  <c r="H521" i="9" s="1"/>
  <c r="L520" i="9"/>
  <c r="J520" i="9"/>
  <c r="H520" i="9"/>
  <c r="L519" i="9"/>
  <c r="J519" i="9"/>
  <c r="L518" i="9"/>
  <c r="J518" i="9"/>
  <c r="H518" i="9" s="1"/>
  <c r="N517" i="9"/>
  <c r="L517" i="9"/>
  <c r="J517" i="9"/>
  <c r="E517" i="9"/>
  <c r="L516" i="9"/>
  <c r="J516" i="9"/>
  <c r="L515" i="9"/>
  <c r="J515" i="9"/>
  <c r="H515" i="9" s="1"/>
  <c r="L514" i="9"/>
  <c r="J514" i="9"/>
  <c r="H514" i="9"/>
  <c r="L513" i="9"/>
  <c r="J513" i="9"/>
  <c r="N512" i="9"/>
  <c r="L512" i="9"/>
  <c r="J512" i="9"/>
  <c r="E512" i="9"/>
  <c r="L511" i="9"/>
  <c r="J511" i="9"/>
  <c r="H511" i="9" s="1"/>
  <c r="L510" i="9"/>
  <c r="J510" i="9"/>
  <c r="L509" i="9"/>
  <c r="J509" i="9"/>
  <c r="H509" i="9" s="1"/>
  <c r="L508" i="9"/>
  <c r="J508" i="9"/>
  <c r="H508" i="9"/>
  <c r="N507" i="9"/>
  <c r="L507" i="9"/>
  <c r="J507" i="9"/>
  <c r="H507" i="9"/>
  <c r="E507" i="9"/>
  <c r="L506" i="9"/>
  <c r="J506" i="9"/>
  <c r="H506" i="9"/>
  <c r="L505" i="9"/>
  <c r="J505" i="9"/>
  <c r="L504" i="9"/>
  <c r="J504" i="9"/>
  <c r="H504" i="9" s="1"/>
  <c r="L503" i="9"/>
  <c r="J503" i="9"/>
  <c r="H503" i="9" s="1"/>
  <c r="N502" i="9"/>
  <c r="L502" i="9"/>
  <c r="J502" i="9"/>
  <c r="H502" i="9"/>
  <c r="E502" i="9"/>
  <c r="L501" i="9"/>
  <c r="J501" i="9"/>
  <c r="L500" i="9"/>
  <c r="J500" i="9"/>
  <c r="L499" i="9"/>
  <c r="J499" i="9"/>
  <c r="H499" i="9" s="1"/>
  <c r="L498" i="9"/>
  <c r="J498" i="9"/>
  <c r="N497" i="9"/>
  <c r="L497" i="9"/>
  <c r="J497" i="9"/>
  <c r="H497" i="9" s="1"/>
  <c r="E497" i="9"/>
  <c r="L496" i="9"/>
  <c r="J496" i="9"/>
  <c r="H496" i="9" s="1"/>
  <c r="L495" i="9"/>
  <c r="J495" i="9"/>
  <c r="L494" i="9"/>
  <c r="J494" i="9"/>
  <c r="L493" i="9"/>
  <c r="J493" i="9"/>
  <c r="N492" i="9"/>
  <c r="L492" i="9"/>
  <c r="J492" i="9"/>
  <c r="E492" i="9"/>
  <c r="L491" i="9"/>
  <c r="J491" i="9"/>
  <c r="L490" i="9"/>
  <c r="J490" i="9"/>
  <c r="L489" i="9"/>
  <c r="J489" i="9"/>
  <c r="H489" i="9" s="1"/>
  <c r="L488" i="9"/>
  <c r="J488" i="9"/>
  <c r="N487" i="9"/>
  <c r="L487" i="9"/>
  <c r="J487" i="9"/>
  <c r="H487" i="9" s="1"/>
  <c r="E487" i="9"/>
  <c r="L486" i="9"/>
  <c r="J486" i="9"/>
  <c r="H486" i="9" s="1"/>
  <c r="L485" i="9"/>
  <c r="J485" i="9"/>
  <c r="H485" i="9" s="1"/>
  <c r="L484" i="9"/>
  <c r="J484" i="9"/>
  <c r="H484" i="9" s="1"/>
  <c r="L483" i="9"/>
  <c r="J483" i="9"/>
  <c r="H483" i="9"/>
  <c r="N482" i="9"/>
  <c r="L482" i="9"/>
  <c r="J482" i="9"/>
  <c r="H482" i="9" s="1"/>
  <c r="E482" i="9"/>
  <c r="L481" i="9"/>
  <c r="J481" i="9"/>
  <c r="H481" i="9" s="1"/>
  <c r="L480" i="9"/>
  <c r="J480" i="9"/>
  <c r="H480" i="9"/>
  <c r="L479" i="9"/>
  <c r="J479" i="9"/>
  <c r="H479" i="9" s="1"/>
  <c r="L478" i="9"/>
  <c r="J478" i="9"/>
  <c r="H478" i="9" s="1"/>
  <c r="N477" i="9"/>
  <c r="L477" i="9"/>
  <c r="J477" i="9"/>
  <c r="H477" i="9" s="1"/>
  <c r="E477" i="9"/>
  <c r="L476" i="9"/>
  <c r="J476" i="9"/>
  <c r="H476" i="9" s="1"/>
  <c r="L475" i="9"/>
  <c r="J475" i="9"/>
  <c r="H475" i="9" s="1"/>
  <c r="L474" i="9"/>
  <c r="J474" i="9"/>
  <c r="H474" i="9"/>
  <c r="L473" i="9"/>
  <c r="J473" i="9"/>
  <c r="H473" i="9" s="1"/>
  <c r="N472" i="9"/>
  <c r="L472" i="9"/>
  <c r="J472" i="9"/>
  <c r="E472" i="9"/>
  <c r="L471" i="9"/>
  <c r="J471" i="9"/>
  <c r="H471" i="9" s="1"/>
  <c r="L470" i="9"/>
  <c r="J470" i="9"/>
  <c r="H470" i="9" s="1"/>
  <c r="L469" i="9"/>
  <c r="J469" i="9"/>
  <c r="H469" i="9" s="1"/>
  <c r="L468" i="9"/>
  <c r="J468" i="9"/>
  <c r="H468" i="9"/>
  <c r="N467" i="9"/>
  <c r="L467" i="9"/>
  <c r="J467" i="9"/>
  <c r="H467" i="9"/>
  <c r="E467" i="9"/>
  <c r="L466" i="9"/>
  <c r="J466" i="9"/>
  <c r="H466" i="9"/>
  <c r="L465" i="9"/>
  <c r="J465" i="9"/>
  <c r="H465" i="9" s="1"/>
  <c r="L464" i="9"/>
  <c r="J464" i="9"/>
  <c r="H464" i="9" s="1"/>
  <c r="L463" i="9"/>
  <c r="H463" i="9" s="1"/>
  <c r="J463" i="9"/>
  <c r="N462" i="9"/>
  <c r="L462" i="9"/>
  <c r="J462" i="9"/>
  <c r="H462" i="9" s="1"/>
  <c r="E462" i="9"/>
  <c r="L461" i="9"/>
  <c r="H461" i="9" s="1"/>
  <c r="J461" i="9"/>
  <c r="L460" i="9"/>
  <c r="J460" i="9"/>
  <c r="H460" i="9" s="1"/>
  <c r="L459" i="9"/>
  <c r="J459" i="9"/>
  <c r="H459" i="9" s="1"/>
  <c r="L458" i="9"/>
  <c r="J458" i="9"/>
  <c r="N457" i="9"/>
  <c r="L457" i="9"/>
  <c r="J457" i="9"/>
  <c r="H457" i="9" s="1"/>
  <c r="E457" i="9"/>
  <c r="L456" i="9"/>
  <c r="J456" i="9"/>
  <c r="H456" i="9" s="1"/>
  <c r="L455" i="9"/>
  <c r="J455" i="9"/>
  <c r="H455" i="9"/>
  <c r="L454" i="9"/>
  <c r="J454" i="9"/>
  <c r="H454" i="9" s="1"/>
  <c r="L453" i="9"/>
  <c r="J453" i="9"/>
  <c r="H453" i="9" s="1"/>
  <c r="N452" i="9"/>
  <c r="L452" i="9"/>
  <c r="J452" i="9"/>
  <c r="H452" i="9" s="1"/>
  <c r="E452" i="9"/>
  <c r="L451" i="9"/>
  <c r="J451" i="9"/>
  <c r="L450" i="9"/>
  <c r="J450" i="9"/>
  <c r="H450" i="9" s="1"/>
  <c r="L449" i="9"/>
  <c r="H449" i="9" s="1"/>
  <c r="J449" i="9"/>
  <c r="L448" i="9"/>
  <c r="J448" i="9"/>
  <c r="H448" i="9" s="1"/>
  <c r="N447" i="9"/>
  <c r="L447" i="9"/>
  <c r="J447" i="9"/>
  <c r="H447" i="9" s="1"/>
  <c r="E447" i="9"/>
  <c r="L446" i="9"/>
  <c r="H446" i="9" s="1"/>
  <c r="J446" i="9"/>
  <c r="L445" i="9"/>
  <c r="J445" i="9"/>
  <c r="H445" i="9" s="1"/>
  <c r="L444" i="9"/>
  <c r="J444" i="9"/>
  <c r="L443" i="9"/>
  <c r="J443" i="9"/>
  <c r="H443" i="9" s="1"/>
  <c r="N442" i="9"/>
  <c r="L442" i="9"/>
  <c r="J442" i="9"/>
  <c r="H442" i="9" s="1"/>
  <c r="E442" i="9"/>
  <c r="L441" i="9"/>
  <c r="J441" i="9"/>
  <c r="H441" i="9" s="1"/>
  <c r="L440" i="9"/>
  <c r="J440" i="9"/>
  <c r="H440" i="9"/>
  <c r="L439" i="9"/>
  <c r="J439" i="9"/>
  <c r="L438" i="9"/>
  <c r="J438" i="9"/>
  <c r="H438" i="9" s="1"/>
  <c r="N437" i="9"/>
  <c r="L437" i="9"/>
  <c r="J437" i="9"/>
  <c r="E437" i="9"/>
  <c r="L436" i="9"/>
  <c r="J436" i="9"/>
  <c r="L435" i="9"/>
  <c r="J435" i="9"/>
  <c r="H435" i="9" s="1"/>
  <c r="L434" i="9"/>
  <c r="J434" i="9"/>
  <c r="H434" i="9"/>
  <c r="L433" i="9"/>
  <c r="J433" i="9"/>
  <c r="N432" i="9"/>
  <c r="L432" i="9"/>
  <c r="J432" i="9"/>
  <c r="E432" i="9"/>
  <c r="L431" i="9"/>
  <c r="J431" i="9"/>
  <c r="H431" i="9" s="1"/>
  <c r="L430" i="9"/>
  <c r="J430" i="9"/>
  <c r="L429" i="9"/>
  <c r="J429" i="9"/>
  <c r="L428" i="9"/>
  <c r="J428" i="9"/>
  <c r="H428" i="9" s="1"/>
  <c r="N427" i="9"/>
  <c r="L427" i="9"/>
  <c r="J427" i="9"/>
  <c r="H427" i="9"/>
  <c r="E427" i="9"/>
  <c r="L426" i="9"/>
  <c r="J426" i="9"/>
  <c r="L425" i="9"/>
  <c r="J425" i="9"/>
  <c r="L424" i="9"/>
  <c r="J424" i="9"/>
  <c r="H424" i="9" s="1"/>
  <c r="L423" i="9"/>
  <c r="J423" i="9"/>
  <c r="H423" i="9" s="1"/>
  <c r="N422" i="9"/>
  <c r="L422" i="9"/>
  <c r="J422" i="9"/>
  <c r="E422" i="9"/>
  <c r="L421" i="9"/>
  <c r="J421" i="9"/>
  <c r="H421" i="9"/>
  <c r="L420" i="9"/>
  <c r="J420" i="9"/>
  <c r="H420" i="9"/>
  <c r="L419" i="9"/>
  <c r="J419" i="9"/>
  <c r="H419" i="9" s="1"/>
  <c r="L418" i="9"/>
  <c r="J418" i="9"/>
  <c r="H418" i="9" s="1"/>
  <c r="N417" i="9"/>
  <c r="L417" i="9"/>
  <c r="J417" i="9"/>
  <c r="E417" i="9"/>
  <c r="L416" i="9"/>
  <c r="J416" i="9"/>
  <c r="H416" i="9" s="1"/>
  <c r="L415" i="9"/>
  <c r="J415" i="9"/>
  <c r="H415" i="9"/>
  <c r="L414" i="9"/>
  <c r="J414" i="9"/>
  <c r="H414" i="9"/>
  <c r="L413" i="9"/>
  <c r="J413" i="9"/>
  <c r="H413" i="9" s="1"/>
  <c r="N412" i="9"/>
  <c r="L412" i="9"/>
  <c r="J412" i="9"/>
  <c r="H412" i="9" s="1"/>
  <c r="E412" i="9"/>
  <c r="N405" i="9"/>
  <c r="E405" i="9"/>
  <c r="L404" i="9"/>
  <c r="J404" i="9"/>
  <c r="H404" i="9" s="1"/>
  <c r="L403" i="9"/>
  <c r="J403" i="9"/>
  <c r="H403" i="9"/>
  <c r="L402" i="9"/>
  <c r="J402" i="9"/>
  <c r="L401" i="9"/>
  <c r="J401" i="9"/>
  <c r="H401" i="9" s="1"/>
  <c r="N400" i="9"/>
  <c r="L400" i="9"/>
  <c r="J400" i="9"/>
  <c r="H400" i="9" s="1"/>
  <c r="E400" i="9"/>
  <c r="L399" i="9"/>
  <c r="J399" i="9"/>
  <c r="L398" i="9"/>
  <c r="J398" i="9"/>
  <c r="H398" i="9" s="1"/>
  <c r="L397" i="9"/>
  <c r="J397" i="9"/>
  <c r="H397" i="9"/>
  <c r="L396" i="9"/>
  <c r="J396" i="9"/>
  <c r="N395" i="9"/>
  <c r="L395" i="9"/>
  <c r="J395" i="9"/>
  <c r="E395" i="9"/>
  <c r="L394" i="9"/>
  <c r="J394" i="9"/>
  <c r="H394" i="9" s="1"/>
  <c r="L393" i="9"/>
  <c r="J393" i="9"/>
  <c r="L392" i="9"/>
  <c r="J392" i="9"/>
  <c r="H392" i="9" s="1"/>
  <c r="L391" i="9"/>
  <c r="J391" i="9"/>
  <c r="H391" i="9"/>
  <c r="N390" i="9"/>
  <c r="L390" i="9"/>
  <c r="H390" i="9" s="1"/>
  <c r="J390" i="9"/>
  <c r="E390" i="9"/>
  <c r="L389" i="9"/>
  <c r="J389" i="9"/>
  <c r="H389" i="9"/>
  <c r="L388" i="9"/>
  <c r="J388" i="9"/>
  <c r="L387" i="9"/>
  <c r="J387" i="9"/>
  <c r="H387" i="9" s="1"/>
  <c r="L386" i="9"/>
  <c r="J386" i="9"/>
  <c r="H386" i="9"/>
  <c r="N385" i="9"/>
  <c r="L385" i="9"/>
  <c r="J385" i="9"/>
  <c r="H385" i="9" s="1"/>
  <c r="E385" i="9"/>
  <c r="L384" i="9"/>
  <c r="H384" i="9" s="1"/>
  <c r="J384" i="9"/>
  <c r="L383" i="9"/>
  <c r="J383" i="9"/>
  <c r="H383" i="9" s="1"/>
  <c r="L382" i="9"/>
  <c r="J382" i="9"/>
  <c r="H382" i="9" s="1"/>
  <c r="L381" i="9"/>
  <c r="J381" i="9"/>
  <c r="N380" i="9"/>
  <c r="L380" i="9"/>
  <c r="J380" i="9"/>
  <c r="H380" i="9" s="1"/>
  <c r="E380" i="9"/>
  <c r="L379" i="9"/>
  <c r="J379" i="9"/>
  <c r="H379" i="9" s="1"/>
  <c r="L378" i="9"/>
  <c r="H378" i="9" s="1"/>
  <c r="J378" i="9"/>
  <c r="L377" i="9"/>
  <c r="J377" i="9"/>
  <c r="H377" i="9" s="1"/>
  <c r="L376" i="9"/>
  <c r="J376" i="9"/>
  <c r="H376" i="9" s="1"/>
  <c r="N375" i="9"/>
  <c r="L375" i="9"/>
  <c r="J375" i="9"/>
  <c r="H375" i="9" s="1"/>
  <c r="E375" i="9"/>
  <c r="L374" i="9"/>
  <c r="J374" i="9"/>
  <c r="L373" i="9"/>
  <c r="J373" i="9"/>
  <c r="H373" i="9" s="1"/>
  <c r="L372" i="9"/>
  <c r="H372" i="9" s="1"/>
  <c r="J372" i="9"/>
  <c r="L371" i="9"/>
  <c r="J371" i="9"/>
  <c r="H371" i="9" s="1"/>
  <c r="N370" i="9"/>
  <c r="L370" i="9"/>
  <c r="J370" i="9"/>
  <c r="H370" i="9" s="1"/>
  <c r="E370" i="9"/>
  <c r="L369" i="9"/>
  <c r="J369" i="9"/>
  <c r="H369" i="9"/>
  <c r="L368" i="9"/>
  <c r="J368" i="9"/>
  <c r="H368" i="9" s="1"/>
  <c r="L367" i="9"/>
  <c r="J367" i="9"/>
  <c r="L366" i="9"/>
  <c r="J366" i="9"/>
  <c r="H366" i="9" s="1"/>
  <c r="N365" i="9"/>
  <c r="L365" i="9"/>
  <c r="J365" i="9"/>
  <c r="H365" i="9"/>
  <c r="E365" i="9"/>
  <c r="L364" i="9"/>
  <c r="J364" i="9"/>
  <c r="H364" i="9" s="1"/>
  <c r="L363" i="9"/>
  <c r="J363" i="9"/>
  <c r="H363" i="9"/>
  <c r="L362" i="9"/>
  <c r="J362" i="9"/>
  <c r="L361" i="9"/>
  <c r="J361" i="9"/>
  <c r="H361" i="9" s="1"/>
  <c r="N360" i="9"/>
  <c r="L360" i="9"/>
  <c r="J360" i="9"/>
  <c r="E360" i="9"/>
  <c r="L359" i="9"/>
  <c r="J359" i="9"/>
  <c r="L358" i="9"/>
  <c r="J358" i="9"/>
  <c r="H358" i="9" s="1"/>
  <c r="L357" i="9"/>
  <c r="J357" i="9"/>
  <c r="H357" i="9"/>
  <c r="L356" i="9"/>
  <c r="J356" i="9"/>
  <c r="N355" i="9"/>
  <c r="L355" i="9"/>
  <c r="J355" i="9"/>
  <c r="E355" i="9"/>
  <c r="L354" i="9"/>
  <c r="J354" i="9"/>
  <c r="H354" i="9" s="1"/>
  <c r="L353" i="9"/>
  <c r="J353" i="9"/>
  <c r="L352" i="9"/>
  <c r="J352" i="9"/>
  <c r="H352" i="9" s="1"/>
  <c r="L351" i="9"/>
  <c r="J351" i="9"/>
  <c r="H351" i="9"/>
  <c r="N350" i="9"/>
  <c r="L350" i="9"/>
  <c r="J350" i="9"/>
  <c r="H350" i="9"/>
  <c r="E350" i="9"/>
  <c r="L349" i="9"/>
  <c r="J349" i="9"/>
  <c r="H349" i="9"/>
  <c r="L348" i="9"/>
  <c r="J348" i="9"/>
  <c r="L347" i="9"/>
  <c r="J347" i="9"/>
  <c r="H347" i="9" s="1"/>
  <c r="L346" i="9"/>
  <c r="J346" i="9"/>
  <c r="H346" i="9" s="1"/>
  <c r="N345" i="9"/>
  <c r="L345" i="9"/>
  <c r="J345" i="9"/>
  <c r="H345" i="9"/>
  <c r="E345" i="9"/>
  <c r="L344" i="9"/>
  <c r="J344" i="9"/>
  <c r="L343" i="9"/>
  <c r="J343" i="9"/>
  <c r="L342" i="9"/>
  <c r="J342" i="9"/>
  <c r="H342" i="9" s="1"/>
  <c r="L341" i="9"/>
  <c r="J341" i="9"/>
  <c r="N340" i="9"/>
  <c r="L340" i="9"/>
  <c r="J340" i="9"/>
  <c r="H340" i="9" s="1"/>
  <c r="E340" i="9"/>
  <c r="L339" i="9"/>
  <c r="J339" i="9"/>
  <c r="H339" i="9" s="1"/>
  <c r="L338" i="9"/>
  <c r="J338" i="9"/>
  <c r="L337" i="9"/>
  <c r="J337" i="9"/>
  <c r="L336" i="9"/>
  <c r="J336" i="9"/>
  <c r="N335" i="9"/>
  <c r="L335" i="9"/>
  <c r="J335" i="9"/>
  <c r="E335" i="9"/>
  <c r="L334" i="9"/>
  <c r="J334" i="9"/>
  <c r="L333" i="9"/>
  <c r="J333" i="9"/>
  <c r="L332" i="9"/>
  <c r="J332" i="9"/>
  <c r="H332" i="9" s="1"/>
  <c r="L331" i="9"/>
  <c r="J331" i="9"/>
  <c r="N330" i="9"/>
  <c r="L330" i="9"/>
  <c r="J330" i="9"/>
  <c r="H330" i="9" s="1"/>
  <c r="E330" i="9"/>
  <c r="L329" i="9"/>
  <c r="J329" i="9"/>
  <c r="H329" i="9" s="1"/>
  <c r="L328" i="9"/>
  <c r="J328" i="9"/>
  <c r="H328" i="9" s="1"/>
  <c r="L327" i="9"/>
  <c r="J327" i="9"/>
  <c r="L326" i="9"/>
  <c r="J326" i="9"/>
  <c r="H326" i="9" s="1"/>
  <c r="N325" i="9"/>
  <c r="L325" i="9"/>
  <c r="J325" i="9"/>
  <c r="H325" i="9" s="1"/>
  <c r="E325" i="9"/>
  <c r="L324" i="9"/>
  <c r="J324" i="9"/>
  <c r="H324" i="9"/>
  <c r="L323" i="9"/>
  <c r="L322" i="9"/>
  <c r="J322" i="9"/>
  <c r="H322" i="9" s="1"/>
  <c r="L321" i="9"/>
  <c r="J321" i="9"/>
  <c r="H321" i="9" s="1"/>
  <c r="N320" i="9"/>
  <c r="L320" i="9"/>
  <c r="J320" i="9"/>
  <c r="E320" i="9"/>
  <c r="J323" i="9" s="1"/>
  <c r="H323" i="9" s="1"/>
  <c r="N315" i="9"/>
  <c r="E315" i="9"/>
  <c r="J319" i="9" s="1"/>
  <c r="N310" i="9"/>
  <c r="E310" i="9"/>
  <c r="J307" i="9"/>
  <c r="H307" i="9" s="1"/>
  <c r="L305" i="9"/>
  <c r="J305" i="9"/>
  <c r="L304" i="9"/>
  <c r="J304" i="9"/>
  <c r="N303" i="9"/>
  <c r="L303" i="9"/>
  <c r="J303" i="9"/>
  <c r="H303" i="9" s="1"/>
  <c r="E303" i="9"/>
  <c r="L307" i="9" s="1"/>
  <c r="L302" i="9"/>
  <c r="J302" i="9"/>
  <c r="L301" i="9"/>
  <c r="J301" i="9"/>
  <c r="L300" i="9"/>
  <c r="J300" i="9"/>
  <c r="L299" i="9"/>
  <c r="J299" i="9"/>
  <c r="H299" i="9" s="1"/>
  <c r="N298" i="9"/>
  <c r="L298" i="9"/>
  <c r="J298" i="9"/>
  <c r="E298" i="9"/>
  <c r="L297" i="9"/>
  <c r="J297" i="9"/>
  <c r="L296" i="9"/>
  <c r="J296" i="9"/>
  <c r="H296" i="9" s="1"/>
  <c r="L295" i="9"/>
  <c r="J295" i="9"/>
  <c r="L294" i="9"/>
  <c r="J294" i="9"/>
  <c r="N293" i="9"/>
  <c r="L293" i="9"/>
  <c r="J293" i="9"/>
  <c r="H293" i="9"/>
  <c r="E293" i="9"/>
  <c r="L292" i="9"/>
  <c r="J292" i="9"/>
  <c r="H292" i="9" s="1"/>
  <c r="L291" i="9"/>
  <c r="J291" i="9"/>
  <c r="H291" i="9" s="1"/>
  <c r="L290" i="9"/>
  <c r="J290" i="9"/>
  <c r="L289" i="9"/>
  <c r="J289" i="9"/>
  <c r="H289" i="9" s="1"/>
  <c r="N288" i="9"/>
  <c r="L288" i="9"/>
  <c r="J288" i="9"/>
  <c r="H288" i="9" s="1"/>
  <c r="E288" i="9"/>
  <c r="L287" i="9"/>
  <c r="J287" i="9"/>
  <c r="H287" i="9" s="1"/>
  <c r="L286" i="9"/>
  <c r="J286" i="9"/>
  <c r="H286" i="9"/>
  <c r="L285" i="9"/>
  <c r="J285" i="9"/>
  <c r="L284" i="9"/>
  <c r="J284" i="9"/>
  <c r="H284" i="9" s="1"/>
  <c r="N283" i="9"/>
  <c r="L283" i="9"/>
  <c r="J283" i="9"/>
  <c r="H283" i="9" s="1"/>
  <c r="E283" i="9"/>
  <c r="L282" i="9"/>
  <c r="J282" i="9"/>
  <c r="L281" i="9"/>
  <c r="J281" i="9"/>
  <c r="H281" i="9" s="1"/>
  <c r="L280" i="9"/>
  <c r="J280" i="9"/>
  <c r="H280" i="9"/>
  <c r="L279" i="9"/>
  <c r="J279" i="9"/>
  <c r="N278" i="9"/>
  <c r="L278" i="9"/>
  <c r="J278" i="9"/>
  <c r="E278" i="9"/>
  <c r="L277" i="9"/>
  <c r="J277" i="9"/>
  <c r="H277" i="9" s="1"/>
  <c r="L276" i="9"/>
  <c r="J276" i="9"/>
  <c r="L275" i="9"/>
  <c r="J275" i="9"/>
  <c r="H275" i="9" s="1"/>
  <c r="L274" i="9"/>
  <c r="J274" i="9"/>
  <c r="H274" i="9"/>
  <c r="N273" i="9"/>
  <c r="L273" i="9"/>
  <c r="H273" i="9" s="1"/>
  <c r="J273" i="9"/>
  <c r="E273" i="9"/>
  <c r="L272" i="9"/>
  <c r="J272" i="9"/>
  <c r="H272" i="9"/>
  <c r="L271" i="9"/>
  <c r="J271" i="9"/>
  <c r="L270" i="9"/>
  <c r="J270" i="9"/>
  <c r="H270" i="9" s="1"/>
  <c r="L269" i="9"/>
  <c r="J269" i="9"/>
  <c r="H269" i="9"/>
  <c r="N268" i="9"/>
  <c r="L268" i="9"/>
  <c r="J268" i="9"/>
  <c r="H268" i="9" s="1"/>
  <c r="E268" i="9"/>
  <c r="L267" i="9"/>
  <c r="H267" i="9" s="1"/>
  <c r="J267" i="9"/>
  <c r="L266" i="9"/>
  <c r="J266" i="9"/>
  <c r="H266" i="9" s="1"/>
  <c r="L265" i="9"/>
  <c r="J265" i="9"/>
  <c r="H265" i="9" s="1"/>
  <c r="L264" i="9"/>
  <c r="J264" i="9"/>
  <c r="N263" i="9"/>
  <c r="L263" i="9"/>
  <c r="J263" i="9"/>
  <c r="H263" i="9" s="1"/>
  <c r="E263" i="9"/>
  <c r="L262" i="9"/>
  <c r="J262" i="9"/>
  <c r="H262" i="9" s="1"/>
  <c r="L261" i="9"/>
  <c r="H261" i="9" s="1"/>
  <c r="J261" i="9"/>
  <c r="L260" i="9"/>
  <c r="J260" i="9"/>
  <c r="H260" i="9" s="1"/>
  <c r="L259" i="9"/>
  <c r="J259" i="9"/>
  <c r="N258" i="9"/>
  <c r="L258" i="9"/>
  <c r="J258" i="9"/>
  <c r="H258" i="9" s="1"/>
  <c r="E258" i="9"/>
  <c r="L257" i="9"/>
  <c r="J257" i="9"/>
  <c r="L256" i="9"/>
  <c r="J256" i="9"/>
  <c r="H256" i="9" s="1"/>
  <c r="L255" i="9"/>
  <c r="H255" i="9" s="1"/>
  <c r="J255" i="9"/>
  <c r="L254" i="9"/>
  <c r="J254" i="9"/>
  <c r="H254" i="9" s="1"/>
  <c r="N253" i="9"/>
  <c r="L253" i="9"/>
  <c r="J253" i="9"/>
  <c r="E253" i="9"/>
  <c r="L252" i="9"/>
  <c r="J252" i="9"/>
  <c r="H252" i="9"/>
  <c r="L251" i="9"/>
  <c r="J251" i="9"/>
  <c r="H251" i="9" s="1"/>
  <c r="L250" i="9"/>
  <c r="J250" i="9"/>
  <c r="L249" i="9"/>
  <c r="J249" i="9"/>
  <c r="H249" i="9" s="1"/>
  <c r="N248" i="9"/>
  <c r="L248" i="9"/>
  <c r="J248" i="9"/>
  <c r="H248" i="9"/>
  <c r="E248" i="9"/>
  <c r="L247" i="9"/>
  <c r="J247" i="9"/>
  <c r="H247" i="9" s="1"/>
  <c r="L246" i="9"/>
  <c r="J246" i="9"/>
  <c r="H246" i="9"/>
  <c r="L245" i="9"/>
  <c r="J245" i="9"/>
  <c r="L244" i="9"/>
  <c r="J244" i="9"/>
  <c r="H244" i="9" s="1"/>
  <c r="N243" i="9"/>
  <c r="L243" i="9"/>
  <c r="J243" i="9"/>
  <c r="E243" i="9"/>
  <c r="L242" i="9"/>
  <c r="J242" i="9"/>
  <c r="L241" i="9"/>
  <c r="J241" i="9"/>
  <c r="H241" i="9" s="1"/>
  <c r="L240" i="9"/>
  <c r="J240" i="9"/>
  <c r="H240" i="9"/>
  <c r="L239" i="9"/>
  <c r="H239" i="9" s="1"/>
  <c r="J239" i="9"/>
  <c r="N238" i="9"/>
  <c r="L238" i="9"/>
  <c r="H238" i="9" s="1"/>
  <c r="J238" i="9"/>
  <c r="E238" i="9"/>
  <c r="L237" i="9"/>
  <c r="J237" i="9"/>
  <c r="H237" i="9" s="1"/>
  <c r="L236" i="9"/>
  <c r="J236" i="9"/>
  <c r="L235" i="9"/>
  <c r="J235" i="9"/>
  <c r="H235" i="9" s="1"/>
  <c r="L234" i="9"/>
  <c r="J234" i="9"/>
  <c r="H234" i="9"/>
  <c r="N233" i="9"/>
  <c r="L233" i="9"/>
  <c r="J233" i="9"/>
  <c r="H233" i="9"/>
  <c r="E233" i="9"/>
  <c r="L232" i="9"/>
  <c r="J232" i="9"/>
  <c r="H232" i="9"/>
  <c r="L231" i="9"/>
  <c r="J231" i="9"/>
  <c r="L230" i="9"/>
  <c r="J230" i="9"/>
  <c r="H230" i="9" s="1"/>
  <c r="L229" i="9"/>
  <c r="J229" i="9"/>
  <c r="H229" i="9" s="1"/>
  <c r="N228" i="9"/>
  <c r="L228" i="9"/>
  <c r="J228" i="9"/>
  <c r="H228" i="9"/>
  <c r="E228" i="9"/>
  <c r="L227" i="9"/>
  <c r="J227" i="9"/>
  <c r="L226" i="9"/>
  <c r="J226" i="9"/>
  <c r="L225" i="9"/>
  <c r="J225" i="9"/>
  <c r="H225" i="9" s="1"/>
  <c r="L224" i="9"/>
  <c r="J224" i="9"/>
  <c r="N223" i="9"/>
  <c r="L223" i="9"/>
  <c r="J223" i="9"/>
  <c r="H223" i="9" s="1"/>
  <c r="E223" i="9"/>
  <c r="L222" i="9"/>
  <c r="J222" i="9"/>
  <c r="H222" i="9" s="1"/>
  <c r="L221" i="9"/>
  <c r="J221" i="9"/>
  <c r="L220" i="9"/>
  <c r="J220" i="9"/>
  <c r="L219" i="9"/>
  <c r="H219" i="9" s="1"/>
  <c r="J219" i="9"/>
  <c r="N218" i="9"/>
  <c r="L218" i="9"/>
  <c r="H218" i="9" s="1"/>
  <c r="J218" i="9"/>
  <c r="E218" i="9"/>
  <c r="L217" i="9"/>
  <c r="J217" i="9"/>
  <c r="L216" i="9"/>
  <c r="J216" i="9"/>
  <c r="L215" i="9"/>
  <c r="J215" i="9"/>
  <c r="H215" i="9" s="1"/>
  <c r="L214" i="9"/>
  <c r="J214" i="9"/>
  <c r="N213" i="9"/>
  <c r="L213" i="9"/>
  <c r="J213" i="9"/>
  <c r="H213" i="9" s="1"/>
  <c r="E213" i="9"/>
  <c r="L212" i="9"/>
  <c r="J212" i="9"/>
  <c r="H212" i="9" s="1"/>
  <c r="L211" i="9"/>
  <c r="J211" i="9"/>
  <c r="L210" i="9"/>
  <c r="J210" i="9"/>
  <c r="L209" i="9"/>
  <c r="J209" i="9"/>
  <c r="H209" i="9"/>
  <c r="N208" i="9"/>
  <c r="L208" i="9"/>
  <c r="J208" i="9"/>
  <c r="H208" i="9"/>
  <c r="E208" i="9"/>
  <c r="L207" i="9"/>
  <c r="J207" i="9"/>
  <c r="H207" i="9"/>
  <c r="L206" i="9"/>
  <c r="J206" i="9"/>
  <c r="H206" i="9" s="1"/>
  <c r="L205" i="9"/>
  <c r="J205" i="9"/>
  <c r="L204" i="9"/>
  <c r="J204" i="9"/>
  <c r="H204" i="9" s="1"/>
  <c r="N203" i="9"/>
  <c r="L203" i="9"/>
  <c r="J203" i="9"/>
  <c r="H203" i="9" s="1"/>
  <c r="E203" i="9"/>
  <c r="L202" i="9"/>
  <c r="J202" i="9"/>
  <c r="L201" i="9"/>
  <c r="J201" i="9"/>
  <c r="H201" i="9"/>
  <c r="L200" i="9"/>
  <c r="J200" i="9"/>
  <c r="H200" i="9" s="1"/>
  <c r="L199" i="9"/>
  <c r="H199" i="9" s="1"/>
  <c r="J199" i="9"/>
  <c r="N198" i="9"/>
  <c r="L198" i="9"/>
  <c r="J198" i="9"/>
  <c r="E198" i="9"/>
  <c r="L197" i="9"/>
  <c r="J197" i="9"/>
  <c r="L196" i="9"/>
  <c r="J196" i="9"/>
  <c r="L195" i="9"/>
  <c r="J195" i="9"/>
  <c r="H195" i="9" s="1"/>
  <c r="L194" i="9"/>
  <c r="J194" i="9"/>
  <c r="H194" i="9" s="1"/>
  <c r="N193" i="9"/>
  <c r="L193" i="9"/>
  <c r="J193" i="9"/>
  <c r="H193" i="9"/>
  <c r="E193" i="9"/>
  <c r="L192" i="9"/>
  <c r="J192" i="9"/>
  <c r="H192" i="9" s="1"/>
  <c r="L191" i="9"/>
  <c r="J191" i="9"/>
  <c r="L190" i="9"/>
  <c r="J190" i="9"/>
  <c r="H190" i="9" s="1"/>
  <c r="L189" i="9"/>
  <c r="H189" i="9" s="1"/>
  <c r="J189" i="9"/>
  <c r="N188" i="9"/>
  <c r="L188" i="9"/>
  <c r="J188" i="9"/>
  <c r="H188" i="9"/>
  <c r="E188" i="9"/>
  <c r="L187" i="9"/>
  <c r="H187" i="9" s="1"/>
  <c r="J187" i="9"/>
  <c r="L186" i="9"/>
  <c r="J186" i="9"/>
  <c r="H186" i="9" s="1"/>
  <c r="L185" i="9"/>
  <c r="J185" i="9"/>
  <c r="H185" i="9" s="1"/>
  <c r="L184" i="9"/>
  <c r="J184" i="9"/>
  <c r="N183" i="9"/>
  <c r="L183" i="9"/>
  <c r="J183" i="9"/>
  <c r="H183" i="9" s="1"/>
  <c r="E183" i="9"/>
  <c r="L182" i="9"/>
  <c r="J182" i="9"/>
  <c r="H182" i="9" s="1"/>
  <c r="L181" i="9"/>
  <c r="H181" i="9" s="1"/>
  <c r="J181" i="9"/>
  <c r="L180" i="9"/>
  <c r="J180" i="9"/>
  <c r="H180" i="9" s="1"/>
  <c r="L179" i="9"/>
  <c r="H179" i="9" s="1"/>
  <c r="J179" i="9"/>
  <c r="N178" i="9"/>
  <c r="L178" i="9"/>
  <c r="J178" i="9"/>
  <c r="E178" i="9"/>
  <c r="L177" i="9"/>
  <c r="J177" i="9"/>
  <c r="L176" i="9"/>
  <c r="J176" i="9"/>
  <c r="L175" i="9"/>
  <c r="H175" i="9" s="1"/>
  <c r="J175" i="9"/>
  <c r="L174" i="9"/>
  <c r="J174" i="9"/>
  <c r="H174" i="9" s="1"/>
  <c r="N173" i="9"/>
  <c r="L173" i="9"/>
  <c r="J173" i="9"/>
  <c r="H173" i="9" s="1"/>
  <c r="E173" i="9"/>
  <c r="L172" i="9"/>
  <c r="J172" i="9"/>
  <c r="H172" i="9" s="1"/>
  <c r="L171" i="9"/>
  <c r="J171" i="9"/>
  <c r="H171" i="9" s="1"/>
  <c r="L170" i="9"/>
  <c r="J170" i="9"/>
  <c r="L169" i="9"/>
  <c r="J169" i="9"/>
  <c r="H169" i="9"/>
  <c r="N168" i="9"/>
  <c r="L168" i="9"/>
  <c r="J168" i="9"/>
  <c r="H168" i="9" s="1"/>
  <c r="E168" i="9"/>
  <c r="L167" i="9"/>
  <c r="J167" i="9"/>
  <c r="H167" i="9"/>
  <c r="L166" i="9"/>
  <c r="J166" i="9"/>
  <c r="H166" i="9"/>
  <c r="L165" i="9"/>
  <c r="J165" i="9"/>
  <c r="L164" i="9"/>
  <c r="J164" i="9"/>
  <c r="N163" i="9"/>
  <c r="L163" i="9"/>
  <c r="J163" i="9"/>
  <c r="H163" i="9" s="1"/>
  <c r="E163" i="9"/>
  <c r="L162" i="9"/>
  <c r="J162" i="9"/>
  <c r="L161" i="9"/>
  <c r="J161" i="9"/>
  <c r="H161" i="9"/>
  <c r="L160" i="9"/>
  <c r="J160" i="9"/>
  <c r="H160" i="9"/>
  <c r="L159" i="9"/>
  <c r="H159" i="9" s="1"/>
  <c r="J159" i="9"/>
  <c r="N158" i="9"/>
  <c r="L158" i="9"/>
  <c r="J158" i="9"/>
  <c r="E158" i="9"/>
  <c r="L155" i="9"/>
  <c r="J155" i="9"/>
  <c r="H155" i="9" s="1"/>
  <c r="L154" i="9"/>
  <c r="H154" i="9" s="1"/>
  <c r="J154" i="9"/>
  <c r="L153" i="9"/>
  <c r="J153" i="9"/>
  <c r="H153" i="9" s="1"/>
  <c r="L152" i="9"/>
  <c r="J152" i="9"/>
  <c r="N151" i="9"/>
  <c r="L151" i="9"/>
  <c r="J151" i="9"/>
  <c r="E151" i="9"/>
  <c r="L150" i="9"/>
  <c r="H150" i="9" s="1"/>
  <c r="J150" i="9"/>
  <c r="L149" i="9"/>
  <c r="J149" i="9"/>
  <c r="H149" i="9" s="1"/>
  <c r="L148" i="9"/>
  <c r="H148" i="9" s="1"/>
  <c r="J148" i="9"/>
  <c r="L147" i="9"/>
  <c r="J147" i="9"/>
  <c r="H147" i="9" s="1"/>
  <c r="N146" i="9"/>
  <c r="L146" i="9"/>
  <c r="J146" i="9"/>
  <c r="H146" i="9" s="1"/>
  <c r="E146" i="9"/>
  <c r="L145" i="9"/>
  <c r="J145" i="9"/>
  <c r="H145" i="9" s="1"/>
  <c r="L144" i="9"/>
  <c r="J144" i="9"/>
  <c r="L143" i="9"/>
  <c r="J143" i="9"/>
  <c r="L142" i="9"/>
  <c r="J142" i="9"/>
  <c r="H142" i="9"/>
  <c r="N141" i="9"/>
  <c r="L141" i="9"/>
  <c r="J141" i="9"/>
  <c r="H141" i="9"/>
  <c r="E141" i="9"/>
  <c r="L140" i="9"/>
  <c r="J140" i="9"/>
  <c r="H140" i="9"/>
  <c r="L139" i="9"/>
  <c r="J139" i="9"/>
  <c r="H139" i="9"/>
  <c r="L138" i="9"/>
  <c r="H138" i="9" s="1"/>
  <c r="J138" i="9"/>
  <c r="L137" i="9"/>
  <c r="J137" i="9"/>
  <c r="N136" i="9"/>
  <c r="L136" i="9"/>
  <c r="J136" i="9"/>
  <c r="H136" i="9" s="1"/>
  <c r="E136" i="9"/>
  <c r="L135" i="9"/>
  <c r="J135" i="9"/>
  <c r="L134" i="9"/>
  <c r="J134" i="9"/>
  <c r="H134" i="9"/>
  <c r="L133" i="9"/>
  <c r="J133" i="9"/>
  <c r="H133" i="9"/>
  <c r="L132" i="9"/>
  <c r="H132" i="9" s="1"/>
  <c r="J132" i="9"/>
  <c r="N131" i="9"/>
  <c r="L131" i="9"/>
  <c r="J131" i="9"/>
  <c r="E131" i="9"/>
  <c r="L130" i="9"/>
  <c r="J130" i="9"/>
  <c r="L129" i="9"/>
  <c r="J129" i="9"/>
  <c r="L128" i="9"/>
  <c r="J128" i="9"/>
  <c r="H128" i="9"/>
  <c r="L127" i="9"/>
  <c r="J127" i="9"/>
  <c r="H127" i="9"/>
  <c r="N126" i="9"/>
  <c r="L126" i="9"/>
  <c r="J126" i="9"/>
  <c r="H126" i="9" s="1"/>
  <c r="E126" i="9"/>
  <c r="L125" i="9"/>
  <c r="J125" i="9"/>
  <c r="H125" i="9" s="1"/>
  <c r="L124" i="9"/>
  <c r="H124" i="9" s="1"/>
  <c r="J124" i="9"/>
  <c r="L123" i="9"/>
  <c r="J123" i="9"/>
  <c r="L122" i="9"/>
  <c r="J122" i="9"/>
  <c r="H122" i="9"/>
  <c r="N121" i="9"/>
  <c r="L121" i="9"/>
  <c r="H121" i="9" s="1"/>
  <c r="J121" i="9"/>
  <c r="E121" i="9"/>
  <c r="L120" i="9"/>
  <c r="J120" i="9"/>
  <c r="H120" i="9"/>
  <c r="L119" i="9"/>
  <c r="J119" i="9"/>
  <c r="L118" i="9"/>
  <c r="H118" i="9" s="1"/>
  <c r="J118" i="9"/>
  <c r="L117" i="9"/>
  <c r="J117" i="9"/>
  <c r="N116" i="9"/>
  <c r="L116" i="9"/>
  <c r="J116" i="9"/>
  <c r="H116" i="9" s="1"/>
  <c r="E116" i="9"/>
  <c r="L115" i="9"/>
  <c r="J115" i="9"/>
  <c r="L114" i="9"/>
  <c r="J114" i="9"/>
  <c r="H114" i="9"/>
  <c r="L113" i="9"/>
  <c r="J113" i="9"/>
  <c r="H113" i="9" s="1"/>
  <c r="L112" i="9"/>
  <c r="H112" i="9" s="1"/>
  <c r="J112" i="9"/>
  <c r="N111" i="9"/>
  <c r="L111" i="9"/>
  <c r="J111" i="9"/>
  <c r="E111" i="9"/>
  <c r="L110" i="9"/>
  <c r="H110" i="9" s="1"/>
  <c r="J110" i="9"/>
  <c r="L109" i="9"/>
  <c r="J109" i="9"/>
  <c r="L108" i="9"/>
  <c r="H108" i="9" s="1"/>
  <c r="J108" i="9"/>
  <c r="L107" i="9"/>
  <c r="J107" i="9"/>
  <c r="H107" i="9" s="1"/>
  <c r="N106" i="9"/>
  <c r="L106" i="9"/>
  <c r="J106" i="9"/>
  <c r="H106" i="9" s="1"/>
  <c r="E106" i="9"/>
  <c r="L105" i="9"/>
  <c r="J105" i="9"/>
  <c r="H105" i="9" s="1"/>
  <c r="L104" i="9"/>
  <c r="H104" i="9" s="1"/>
  <c r="J104" i="9"/>
  <c r="L103" i="9"/>
  <c r="J103" i="9"/>
  <c r="L102" i="9"/>
  <c r="J102" i="9"/>
  <c r="H102" i="9" s="1"/>
  <c r="N101" i="9"/>
  <c r="L101" i="9"/>
  <c r="J101" i="9"/>
  <c r="H101" i="9"/>
  <c r="E101" i="9"/>
  <c r="L100" i="9"/>
  <c r="J100" i="9"/>
  <c r="H100" i="9" s="1"/>
  <c r="L99" i="9"/>
  <c r="J99" i="9"/>
  <c r="H99" i="9" s="1"/>
  <c r="L98" i="9"/>
  <c r="H98" i="9" s="1"/>
  <c r="J98" i="9"/>
  <c r="L97" i="9"/>
  <c r="J97" i="9"/>
  <c r="H97" i="9" s="1"/>
  <c r="N96" i="9"/>
  <c r="L96" i="9"/>
  <c r="J96" i="9"/>
  <c r="H96" i="9" s="1"/>
  <c r="E96" i="9"/>
  <c r="L95" i="9"/>
  <c r="J95" i="9"/>
  <c r="L94" i="9"/>
  <c r="J94" i="9"/>
  <c r="H94" i="9"/>
  <c r="L93" i="9"/>
  <c r="J93" i="9"/>
  <c r="H93" i="9" s="1"/>
  <c r="L92" i="9"/>
  <c r="H92" i="9" s="1"/>
  <c r="J92" i="9"/>
  <c r="N91" i="9"/>
  <c r="L91" i="9"/>
  <c r="J91" i="9"/>
  <c r="E91" i="9"/>
  <c r="L90" i="9"/>
  <c r="H90" i="9" s="1"/>
  <c r="J90" i="9"/>
  <c r="L89" i="9"/>
  <c r="J89" i="9"/>
  <c r="L88" i="9"/>
  <c r="H88" i="9" s="1"/>
  <c r="J88" i="9"/>
  <c r="L87" i="9"/>
  <c r="J87" i="9"/>
  <c r="H87" i="9" s="1"/>
  <c r="N86" i="9"/>
  <c r="L86" i="9"/>
  <c r="J86" i="9"/>
  <c r="H86" i="9"/>
  <c r="E86" i="9"/>
  <c r="L85" i="9"/>
  <c r="J85" i="9"/>
  <c r="H85" i="9" s="1"/>
  <c r="L84" i="9"/>
  <c r="H84" i="9" s="1"/>
  <c r="J84" i="9"/>
  <c r="L83" i="9"/>
  <c r="J83" i="9"/>
  <c r="H83" i="9" s="1"/>
  <c r="L82" i="9"/>
  <c r="H82" i="9" s="1"/>
  <c r="J82" i="9"/>
  <c r="N81" i="9"/>
  <c r="L81" i="9"/>
  <c r="H81" i="9" s="1"/>
  <c r="J81" i="9"/>
  <c r="E81" i="9"/>
  <c r="L80" i="9"/>
  <c r="H80" i="9" s="1"/>
  <c r="J80" i="9"/>
  <c r="L79" i="9"/>
  <c r="J79" i="9"/>
  <c r="H79" i="9" s="1"/>
  <c r="L78" i="9"/>
  <c r="H78" i="9" s="1"/>
  <c r="J78" i="9"/>
  <c r="L77" i="9"/>
  <c r="J77" i="9"/>
  <c r="N76" i="9"/>
  <c r="L76" i="9"/>
  <c r="J76" i="9"/>
  <c r="H76" i="9" s="1"/>
  <c r="E76" i="9"/>
  <c r="L75" i="9"/>
  <c r="J75" i="9"/>
  <c r="L74" i="9"/>
  <c r="H74" i="9" s="1"/>
  <c r="J74" i="9"/>
  <c r="L73" i="9"/>
  <c r="J73" i="9"/>
  <c r="H73" i="9" s="1"/>
  <c r="L72" i="9"/>
  <c r="J72" i="9"/>
  <c r="N71" i="9"/>
  <c r="L71" i="9"/>
  <c r="J71" i="9"/>
  <c r="E71" i="9"/>
  <c r="L70" i="9"/>
  <c r="H70" i="9" s="1"/>
  <c r="J70" i="9"/>
  <c r="L69" i="9"/>
  <c r="J69" i="9"/>
  <c r="H69" i="9" s="1"/>
  <c r="L68" i="9"/>
  <c r="H68" i="9" s="1"/>
  <c r="J68" i="9"/>
  <c r="L67" i="9"/>
  <c r="J67" i="9"/>
  <c r="H67" i="9" s="1"/>
  <c r="N66" i="9"/>
  <c r="L66" i="9"/>
  <c r="J66" i="9"/>
  <c r="E66" i="9"/>
  <c r="L65" i="9"/>
  <c r="J65" i="9"/>
  <c r="H65" i="9" s="1"/>
  <c r="L64" i="9"/>
  <c r="J64" i="9"/>
  <c r="L63" i="9"/>
  <c r="J63" i="9"/>
  <c r="L62" i="9"/>
  <c r="J62" i="9"/>
  <c r="H62" i="9"/>
  <c r="N61" i="9"/>
  <c r="L61" i="9"/>
  <c r="J61" i="9"/>
  <c r="H61" i="9"/>
  <c r="E61" i="9"/>
  <c r="L60" i="9"/>
  <c r="J60" i="9"/>
  <c r="H60" i="9"/>
  <c r="L59" i="9"/>
  <c r="J59" i="9"/>
  <c r="H59" i="9"/>
  <c r="L58" i="9"/>
  <c r="H58" i="9" s="1"/>
  <c r="J58" i="9"/>
  <c r="L57" i="9"/>
  <c r="J57" i="9"/>
  <c r="N56" i="9"/>
  <c r="L56" i="9"/>
  <c r="J56" i="9"/>
  <c r="H56" i="9" s="1"/>
  <c r="E56" i="9"/>
  <c r="L55" i="9"/>
  <c r="J55" i="9"/>
  <c r="L54" i="9"/>
  <c r="J54" i="9"/>
  <c r="H54" i="9"/>
  <c r="L53" i="9"/>
  <c r="J53" i="9"/>
  <c r="H53" i="9"/>
  <c r="L52" i="9"/>
  <c r="H52" i="9" s="1"/>
  <c r="J52" i="9"/>
  <c r="N51" i="9"/>
  <c r="L51" i="9"/>
  <c r="J51" i="9"/>
  <c r="E51" i="9"/>
  <c r="L50" i="9"/>
  <c r="J50" i="9"/>
  <c r="L49" i="9"/>
  <c r="J49" i="9"/>
  <c r="L48" i="9"/>
  <c r="J48" i="9"/>
  <c r="H48" i="9"/>
  <c r="L47" i="9"/>
  <c r="J47" i="9"/>
  <c r="H47" i="9"/>
  <c r="N46" i="9"/>
  <c r="L46" i="9"/>
  <c r="J46" i="9"/>
  <c r="H46" i="9" s="1"/>
  <c r="E46" i="9"/>
  <c r="L45" i="9"/>
  <c r="J45" i="9"/>
  <c r="H45" i="9"/>
  <c r="L44" i="9"/>
  <c r="H44" i="9" s="1"/>
  <c r="J44" i="9"/>
  <c r="L43" i="9"/>
  <c r="J43" i="9"/>
  <c r="L42" i="9"/>
  <c r="H42" i="9" s="1"/>
  <c r="J42" i="9"/>
  <c r="N41" i="9"/>
  <c r="L41" i="9"/>
  <c r="H41" i="9" s="1"/>
  <c r="J41" i="9"/>
  <c r="E41" i="9"/>
  <c r="L40" i="9"/>
  <c r="J40" i="9"/>
  <c r="H40" i="9"/>
  <c r="L39" i="9"/>
  <c r="J39" i="9"/>
  <c r="H39" i="9" s="1"/>
  <c r="L38" i="9"/>
  <c r="H38" i="9" s="1"/>
  <c r="J38" i="9"/>
  <c r="L37" i="9"/>
  <c r="J37" i="9"/>
  <c r="N36" i="9"/>
  <c r="L36" i="9"/>
  <c r="J36" i="9"/>
  <c r="E36" i="9"/>
  <c r="L35" i="9"/>
  <c r="J35" i="9"/>
  <c r="L34" i="9"/>
  <c r="H34" i="9" s="1"/>
  <c r="J34" i="9"/>
  <c r="L33" i="9"/>
  <c r="J33" i="9"/>
  <c r="L32" i="9"/>
  <c r="H32" i="9" s="1"/>
  <c r="J32" i="9"/>
  <c r="N31" i="9"/>
  <c r="L31" i="9"/>
  <c r="J31" i="9"/>
  <c r="E31" i="9"/>
  <c r="L30" i="9"/>
  <c r="H30" i="9" s="1"/>
  <c r="J30" i="9"/>
  <c r="L29" i="9"/>
  <c r="J29" i="9"/>
  <c r="L28" i="9"/>
  <c r="H28" i="9" s="1"/>
  <c r="J28" i="9"/>
  <c r="L27" i="9"/>
  <c r="J27" i="9"/>
  <c r="H27" i="9" s="1"/>
  <c r="N26" i="9"/>
  <c r="L26" i="9"/>
  <c r="J26" i="9"/>
  <c r="H26" i="9" s="1"/>
  <c r="E26" i="9"/>
  <c r="L25" i="9"/>
  <c r="J25" i="9"/>
  <c r="L24" i="9"/>
  <c r="H24" i="9" s="1"/>
  <c r="J24" i="9"/>
  <c r="L23" i="9"/>
  <c r="J23" i="9"/>
  <c r="L22" i="9"/>
  <c r="J22" i="9"/>
  <c r="H22" i="9"/>
  <c r="N21" i="9"/>
  <c r="L21" i="9"/>
  <c r="J21" i="9"/>
  <c r="H21" i="9"/>
  <c r="E21" i="9"/>
  <c r="L20" i="9"/>
  <c r="J20" i="9"/>
  <c r="H20" i="9"/>
  <c r="L19" i="9"/>
  <c r="J19" i="9"/>
  <c r="H19" i="9" s="1"/>
  <c r="L18" i="9"/>
  <c r="H18" i="9" s="1"/>
  <c r="J18" i="9"/>
  <c r="L17" i="9"/>
  <c r="J17" i="9"/>
  <c r="H17" i="9" s="1"/>
  <c r="N16" i="9"/>
  <c r="L16" i="9"/>
  <c r="J16" i="9"/>
  <c r="H16" i="9" s="1"/>
  <c r="E16" i="9"/>
  <c r="L15" i="9"/>
  <c r="J15" i="9"/>
  <c r="L14" i="9"/>
  <c r="J14" i="9"/>
  <c r="H14" i="9"/>
  <c r="L13" i="9"/>
  <c r="J13" i="9"/>
  <c r="H13" i="9" s="1"/>
  <c r="L12" i="9"/>
  <c r="H12" i="9" s="1"/>
  <c r="J12" i="9"/>
  <c r="N11" i="9"/>
  <c r="L11" i="9"/>
  <c r="J11" i="9"/>
  <c r="E11" i="9"/>
  <c r="N6" i="9"/>
  <c r="E6" i="9"/>
  <c r="J10" i="9" s="1"/>
  <c r="J561" i="8"/>
  <c r="L558" i="8"/>
  <c r="J558" i="8"/>
  <c r="N557" i="8"/>
  <c r="J557" i="8"/>
  <c r="E557" i="8"/>
  <c r="L560" i="8" s="1"/>
  <c r="L556" i="8"/>
  <c r="J556" i="8"/>
  <c r="L555" i="8"/>
  <c r="J555" i="8"/>
  <c r="H555" i="8" s="1"/>
  <c r="L554" i="8"/>
  <c r="J554" i="8"/>
  <c r="H554" i="8" s="1"/>
  <c r="L553" i="8"/>
  <c r="H553" i="8" s="1"/>
  <c r="J553" i="8"/>
  <c r="N552" i="8"/>
  <c r="L552" i="8"/>
  <c r="J552" i="8"/>
  <c r="E552" i="8"/>
  <c r="L551" i="8"/>
  <c r="H551" i="8" s="1"/>
  <c r="J551" i="8"/>
  <c r="L550" i="8"/>
  <c r="J550" i="8"/>
  <c r="L549" i="8"/>
  <c r="J549" i="8"/>
  <c r="H549" i="8"/>
  <c r="L548" i="8"/>
  <c r="J548" i="8"/>
  <c r="H548" i="8" s="1"/>
  <c r="N547" i="8"/>
  <c r="L547" i="8"/>
  <c r="J547" i="8"/>
  <c r="H547" i="8" s="1"/>
  <c r="E547" i="8"/>
  <c r="L546" i="8"/>
  <c r="J546" i="8"/>
  <c r="H546" i="8" s="1"/>
  <c r="L545" i="8"/>
  <c r="H545" i="8" s="1"/>
  <c r="J545" i="8"/>
  <c r="L544" i="8"/>
  <c r="J544" i="8"/>
  <c r="H544" i="8" s="1"/>
  <c r="L543" i="8"/>
  <c r="H543" i="8" s="1"/>
  <c r="J543" i="8"/>
  <c r="N542" i="8"/>
  <c r="L542" i="8"/>
  <c r="J542" i="8"/>
  <c r="H542" i="8"/>
  <c r="E542" i="8"/>
  <c r="L541" i="8"/>
  <c r="H541" i="8" s="1"/>
  <c r="J541" i="8"/>
  <c r="L540" i="8"/>
  <c r="J540" i="8"/>
  <c r="H540" i="8" s="1"/>
  <c r="L539" i="8"/>
  <c r="J539" i="8"/>
  <c r="L538" i="8"/>
  <c r="J538" i="8"/>
  <c r="N537" i="8"/>
  <c r="L537" i="8"/>
  <c r="J537" i="8"/>
  <c r="H537" i="8" s="1"/>
  <c r="E537" i="8"/>
  <c r="L536" i="8"/>
  <c r="J536" i="8"/>
  <c r="H536" i="8" s="1"/>
  <c r="L535" i="8"/>
  <c r="H535" i="8" s="1"/>
  <c r="J535" i="8"/>
  <c r="L534" i="8"/>
  <c r="J534" i="8"/>
  <c r="H534" i="8" s="1"/>
  <c r="L533" i="8"/>
  <c r="J533" i="8"/>
  <c r="N532" i="8"/>
  <c r="L532" i="8"/>
  <c r="J532" i="8"/>
  <c r="E532" i="8"/>
  <c r="L531" i="8"/>
  <c r="H531" i="8" s="1"/>
  <c r="J531" i="8"/>
  <c r="L530" i="8"/>
  <c r="J530" i="8"/>
  <c r="H530" i="8" s="1"/>
  <c r="L529" i="8"/>
  <c r="H529" i="8" s="1"/>
  <c r="J529" i="8"/>
  <c r="L528" i="8"/>
  <c r="J528" i="8"/>
  <c r="H528" i="8" s="1"/>
  <c r="N527" i="8"/>
  <c r="L527" i="8"/>
  <c r="J527" i="8"/>
  <c r="H527" i="8" s="1"/>
  <c r="E527" i="8"/>
  <c r="L526" i="8"/>
  <c r="J526" i="8"/>
  <c r="H526" i="8" s="1"/>
  <c r="L525" i="8"/>
  <c r="J525" i="8"/>
  <c r="L524" i="8"/>
  <c r="J524" i="8"/>
  <c r="L523" i="8"/>
  <c r="J523" i="8"/>
  <c r="H523" i="8"/>
  <c r="N522" i="8"/>
  <c r="L522" i="8"/>
  <c r="J522" i="8"/>
  <c r="H522" i="8"/>
  <c r="E522" i="8"/>
  <c r="L521" i="8"/>
  <c r="J521" i="8"/>
  <c r="H521" i="8"/>
  <c r="L520" i="8"/>
  <c r="J520" i="8"/>
  <c r="H520" i="8"/>
  <c r="L519" i="8"/>
  <c r="H519" i="8" s="1"/>
  <c r="J519" i="8"/>
  <c r="L518" i="8"/>
  <c r="J518" i="8"/>
  <c r="N517" i="8"/>
  <c r="L517" i="8"/>
  <c r="J517" i="8"/>
  <c r="H517" i="8" s="1"/>
  <c r="E517" i="8"/>
  <c r="L516" i="8"/>
  <c r="J516" i="8"/>
  <c r="L515" i="8"/>
  <c r="J515" i="8"/>
  <c r="H515" i="8"/>
  <c r="L514" i="8"/>
  <c r="J514" i="8"/>
  <c r="H514" i="8"/>
  <c r="L513" i="8"/>
  <c r="H513" i="8" s="1"/>
  <c r="J513" i="8"/>
  <c r="N512" i="8"/>
  <c r="L512" i="8"/>
  <c r="J512" i="8"/>
  <c r="E512" i="8"/>
  <c r="L511" i="8"/>
  <c r="J511" i="8"/>
  <c r="L510" i="8"/>
  <c r="J510" i="8"/>
  <c r="L509" i="8"/>
  <c r="J509" i="8"/>
  <c r="H509" i="8"/>
  <c r="L508" i="8"/>
  <c r="J508" i="8"/>
  <c r="H508" i="8"/>
  <c r="N507" i="8"/>
  <c r="L507" i="8"/>
  <c r="J507" i="8"/>
  <c r="H507" i="8" s="1"/>
  <c r="E507" i="8"/>
  <c r="L506" i="8"/>
  <c r="J506" i="8"/>
  <c r="H506" i="8"/>
  <c r="L505" i="8"/>
  <c r="H505" i="8" s="1"/>
  <c r="J505" i="8"/>
  <c r="L504" i="8"/>
  <c r="J504" i="8"/>
  <c r="L503" i="8"/>
  <c r="H503" i="8" s="1"/>
  <c r="J503" i="8"/>
  <c r="N502" i="8"/>
  <c r="L502" i="8"/>
  <c r="H502" i="8" s="1"/>
  <c r="J502" i="8"/>
  <c r="E502" i="8"/>
  <c r="L501" i="8"/>
  <c r="H501" i="8" s="1"/>
  <c r="J501" i="8"/>
  <c r="L500" i="8"/>
  <c r="J500" i="8"/>
  <c r="H500" i="8" s="1"/>
  <c r="L499" i="8"/>
  <c r="H499" i="8" s="1"/>
  <c r="J499" i="8"/>
  <c r="L498" i="8"/>
  <c r="J498" i="8"/>
  <c r="N497" i="8"/>
  <c r="L497" i="8"/>
  <c r="J497" i="8"/>
  <c r="H497" i="8" s="1"/>
  <c r="E497" i="8"/>
  <c r="L496" i="8"/>
  <c r="J496" i="8"/>
  <c r="L495" i="8"/>
  <c r="J495" i="8"/>
  <c r="H495" i="8"/>
  <c r="L494" i="8"/>
  <c r="J494" i="8"/>
  <c r="H494" i="8" s="1"/>
  <c r="L493" i="8"/>
  <c r="H493" i="8" s="1"/>
  <c r="J493" i="8"/>
  <c r="N492" i="8"/>
  <c r="L492" i="8"/>
  <c r="J492" i="8"/>
  <c r="E492" i="8"/>
  <c r="L491" i="8"/>
  <c r="H491" i="8" s="1"/>
  <c r="J491" i="8"/>
  <c r="L490" i="8"/>
  <c r="J490" i="8"/>
  <c r="L489" i="8"/>
  <c r="H489" i="8" s="1"/>
  <c r="J489" i="8"/>
  <c r="L488" i="8"/>
  <c r="J488" i="8"/>
  <c r="N487" i="8"/>
  <c r="L487" i="8"/>
  <c r="J487" i="8"/>
  <c r="H487" i="8" s="1"/>
  <c r="E487" i="8"/>
  <c r="L486" i="8"/>
  <c r="J486" i="8"/>
  <c r="H486" i="8" s="1"/>
  <c r="L485" i="8"/>
  <c r="H485" i="8" s="1"/>
  <c r="J485" i="8"/>
  <c r="L484" i="8"/>
  <c r="J484" i="8"/>
  <c r="L483" i="8"/>
  <c r="J483" i="8"/>
  <c r="H483" i="8" s="1"/>
  <c r="N482" i="8"/>
  <c r="L482" i="8"/>
  <c r="J482" i="8"/>
  <c r="H482" i="8"/>
  <c r="E482" i="8"/>
  <c r="L481" i="8"/>
  <c r="J481" i="8"/>
  <c r="H481" i="8" s="1"/>
  <c r="L480" i="8"/>
  <c r="J480" i="8"/>
  <c r="H480" i="8" s="1"/>
  <c r="L479" i="8"/>
  <c r="H479" i="8" s="1"/>
  <c r="J479" i="8"/>
  <c r="L478" i="8"/>
  <c r="J478" i="8"/>
  <c r="H478" i="8" s="1"/>
  <c r="N477" i="8"/>
  <c r="L477" i="8"/>
  <c r="J477" i="8"/>
  <c r="H477" i="8" s="1"/>
  <c r="E477" i="8"/>
  <c r="L476" i="8"/>
  <c r="J476" i="8"/>
  <c r="L475" i="8"/>
  <c r="J475" i="8"/>
  <c r="H475" i="8"/>
  <c r="L474" i="8"/>
  <c r="J474" i="8"/>
  <c r="H474" i="8" s="1"/>
  <c r="L473" i="8"/>
  <c r="H473" i="8" s="1"/>
  <c r="J473" i="8"/>
  <c r="N472" i="8"/>
  <c r="L472" i="8"/>
  <c r="J472" i="8"/>
  <c r="E472" i="8"/>
  <c r="L471" i="8"/>
  <c r="H471" i="8" s="1"/>
  <c r="J471" i="8"/>
  <c r="L470" i="8"/>
  <c r="J470" i="8"/>
  <c r="L469" i="8"/>
  <c r="J469" i="8"/>
  <c r="H469" i="8"/>
  <c r="L468" i="8"/>
  <c r="J468" i="8"/>
  <c r="H468" i="8" s="1"/>
  <c r="N467" i="8"/>
  <c r="L467" i="8"/>
  <c r="J467" i="8"/>
  <c r="H467" i="8"/>
  <c r="E467" i="8"/>
  <c r="L466" i="8"/>
  <c r="J466" i="8"/>
  <c r="H466" i="8" s="1"/>
  <c r="L465" i="8"/>
  <c r="H465" i="8" s="1"/>
  <c r="J465" i="8"/>
  <c r="L464" i="8"/>
  <c r="J464" i="8"/>
  <c r="L463" i="8"/>
  <c r="J463" i="8"/>
  <c r="H463" i="8"/>
  <c r="N462" i="8"/>
  <c r="L462" i="8"/>
  <c r="J462" i="8"/>
  <c r="H462" i="8"/>
  <c r="E462" i="8"/>
  <c r="L461" i="8"/>
  <c r="J461" i="8"/>
  <c r="H461" i="8"/>
  <c r="L460" i="8"/>
  <c r="J460" i="8"/>
  <c r="H460" i="8" s="1"/>
  <c r="L459" i="8"/>
  <c r="J459" i="8"/>
  <c r="L458" i="8"/>
  <c r="J458" i="8"/>
  <c r="N457" i="8"/>
  <c r="L457" i="8"/>
  <c r="J457" i="8"/>
  <c r="H457" i="8" s="1"/>
  <c r="E457" i="8"/>
  <c r="L456" i="8"/>
  <c r="J456" i="8"/>
  <c r="H456" i="8" s="1"/>
  <c r="L455" i="8"/>
  <c r="J455" i="8"/>
  <c r="H455" i="8"/>
  <c r="L454" i="8"/>
  <c r="J454" i="8"/>
  <c r="H454" i="8" s="1"/>
  <c r="L453" i="8"/>
  <c r="J453" i="8"/>
  <c r="N452" i="8"/>
  <c r="L452" i="8"/>
  <c r="J452" i="8"/>
  <c r="E452" i="8"/>
  <c r="L451" i="8"/>
  <c r="H451" i="8" s="1"/>
  <c r="J451" i="8"/>
  <c r="L450" i="8"/>
  <c r="J450" i="8"/>
  <c r="H450" i="8" s="1"/>
  <c r="L449" i="8"/>
  <c r="H449" i="8" s="1"/>
  <c r="J449" i="8"/>
  <c r="L448" i="8"/>
  <c r="J448" i="8"/>
  <c r="H448" i="8" s="1"/>
  <c r="N447" i="8"/>
  <c r="L447" i="8"/>
  <c r="J447" i="8"/>
  <c r="H447" i="8" s="1"/>
  <c r="E447" i="8"/>
  <c r="L446" i="8"/>
  <c r="J446" i="8"/>
  <c r="H446" i="8" s="1"/>
  <c r="L445" i="8"/>
  <c r="J445" i="8"/>
  <c r="L444" i="8"/>
  <c r="J444" i="8"/>
  <c r="L443" i="8"/>
  <c r="H443" i="8" s="1"/>
  <c r="J443" i="8"/>
  <c r="N442" i="8"/>
  <c r="L442" i="8"/>
  <c r="J442" i="8"/>
  <c r="H442" i="8"/>
  <c r="E442" i="8"/>
  <c r="L441" i="8"/>
  <c r="H441" i="8" s="1"/>
  <c r="J441" i="8"/>
  <c r="L440" i="8"/>
  <c r="J440" i="8"/>
  <c r="H440" i="8"/>
  <c r="L439" i="8"/>
  <c r="H439" i="8" s="1"/>
  <c r="J439" i="8"/>
  <c r="L438" i="8"/>
  <c r="J438" i="8"/>
  <c r="N437" i="8"/>
  <c r="L437" i="8"/>
  <c r="J437" i="8"/>
  <c r="H437" i="8" s="1"/>
  <c r="E437" i="8"/>
  <c r="L436" i="8"/>
  <c r="J436" i="8"/>
  <c r="L435" i="8"/>
  <c r="H435" i="8" s="1"/>
  <c r="J435" i="8"/>
  <c r="L434" i="8"/>
  <c r="J434" i="8"/>
  <c r="H434" i="8"/>
  <c r="L433" i="8"/>
  <c r="H433" i="8" s="1"/>
  <c r="J433" i="8"/>
  <c r="N432" i="8"/>
  <c r="L432" i="8"/>
  <c r="J432" i="8"/>
  <c r="E432" i="8"/>
  <c r="L431" i="8"/>
  <c r="J431" i="8"/>
  <c r="L430" i="8"/>
  <c r="J430" i="8"/>
  <c r="L429" i="8"/>
  <c r="H429" i="8" s="1"/>
  <c r="J429" i="8"/>
  <c r="L428" i="8"/>
  <c r="J428" i="8"/>
  <c r="H428" i="8"/>
  <c r="N427" i="8"/>
  <c r="L427" i="8"/>
  <c r="J427" i="8"/>
  <c r="H427" i="8" s="1"/>
  <c r="E427" i="8"/>
  <c r="L426" i="8"/>
  <c r="J426" i="8"/>
  <c r="H426" i="8"/>
  <c r="L425" i="8"/>
  <c r="H425" i="8" s="1"/>
  <c r="J425" i="8"/>
  <c r="L424" i="8"/>
  <c r="J424" i="8"/>
  <c r="L423" i="8"/>
  <c r="H423" i="8" s="1"/>
  <c r="J423" i="8"/>
  <c r="N422" i="8"/>
  <c r="L422" i="8"/>
  <c r="H422" i="8" s="1"/>
  <c r="J422" i="8"/>
  <c r="E422" i="8"/>
  <c r="L421" i="8"/>
  <c r="H421" i="8" s="1"/>
  <c r="J421" i="8"/>
  <c r="L420" i="8"/>
  <c r="J420" i="8"/>
  <c r="H420" i="8" s="1"/>
  <c r="L419" i="8"/>
  <c r="H419" i="8" s="1"/>
  <c r="J419" i="8"/>
  <c r="L418" i="8"/>
  <c r="J418" i="8"/>
  <c r="N417" i="8"/>
  <c r="L417" i="8"/>
  <c r="J417" i="8"/>
  <c r="H417" i="8" s="1"/>
  <c r="E417" i="8"/>
  <c r="L416" i="8"/>
  <c r="J416" i="8"/>
  <c r="L415" i="8"/>
  <c r="H415" i="8" s="1"/>
  <c r="J415" i="8"/>
  <c r="L414" i="8"/>
  <c r="J414" i="8"/>
  <c r="H414" i="8" s="1"/>
  <c r="L413" i="8"/>
  <c r="H413" i="8" s="1"/>
  <c r="J413" i="8"/>
  <c r="N412" i="8"/>
  <c r="L412" i="8"/>
  <c r="J412" i="8"/>
  <c r="E412" i="8"/>
  <c r="J409" i="8"/>
  <c r="L407" i="8"/>
  <c r="L406" i="8"/>
  <c r="N405" i="8"/>
  <c r="L405" i="8"/>
  <c r="E405" i="8"/>
  <c r="L409" i="8" s="1"/>
  <c r="L404" i="8"/>
  <c r="J404" i="8"/>
  <c r="H404" i="8"/>
  <c r="L403" i="8"/>
  <c r="J403" i="8"/>
  <c r="L402" i="8"/>
  <c r="H402" i="8" s="1"/>
  <c r="J402" i="8"/>
  <c r="L401" i="8"/>
  <c r="J401" i="8"/>
  <c r="N400" i="8"/>
  <c r="L400" i="8"/>
  <c r="J400" i="8"/>
  <c r="H400" i="8" s="1"/>
  <c r="E400" i="8"/>
  <c r="L399" i="8"/>
  <c r="J399" i="8"/>
  <c r="L398" i="8"/>
  <c r="J398" i="8"/>
  <c r="H398" i="8"/>
  <c r="L397" i="8"/>
  <c r="J397" i="8"/>
  <c r="H397" i="8" s="1"/>
  <c r="L396" i="8"/>
  <c r="H396" i="8" s="1"/>
  <c r="J396" i="8"/>
  <c r="N395" i="8"/>
  <c r="L395" i="8"/>
  <c r="J395" i="8"/>
  <c r="E395" i="8"/>
  <c r="L394" i="8"/>
  <c r="H394" i="8" s="1"/>
  <c r="J394" i="8"/>
  <c r="L393" i="8"/>
  <c r="J393" i="8"/>
  <c r="L392" i="8"/>
  <c r="H392" i="8" s="1"/>
  <c r="J392" i="8"/>
  <c r="L391" i="8"/>
  <c r="J391" i="8"/>
  <c r="H391" i="8" s="1"/>
  <c r="N390" i="8"/>
  <c r="L390" i="8"/>
  <c r="J390" i="8"/>
  <c r="H390" i="8" s="1"/>
  <c r="E390" i="8"/>
  <c r="L389" i="8"/>
  <c r="J389" i="8"/>
  <c r="H389" i="8" s="1"/>
  <c r="L388" i="8"/>
  <c r="H388" i="8" s="1"/>
  <c r="J388" i="8"/>
  <c r="L387" i="8"/>
  <c r="J387" i="8"/>
  <c r="L386" i="8"/>
  <c r="J386" i="8"/>
  <c r="H386" i="8" s="1"/>
  <c r="N385" i="8"/>
  <c r="L385" i="8"/>
  <c r="J385" i="8"/>
  <c r="H385" i="8"/>
  <c r="E385" i="8"/>
  <c r="L384" i="8"/>
  <c r="J384" i="8"/>
  <c r="H384" i="8" s="1"/>
  <c r="L383" i="8"/>
  <c r="J383" i="8"/>
  <c r="H383" i="8" s="1"/>
  <c r="L382" i="8"/>
  <c r="H382" i="8" s="1"/>
  <c r="J382" i="8"/>
  <c r="L381" i="8"/>
  <c r="J381" i="8"/>
  <c r="H381" i="8" s="1"/>
  <c r="N380" i="8"/>
  <c r="L380" i="8"/>
  <c r="J380" i="8"/>
  <c r="H380" i="8" s="1"/>
  <c r="E380" i="8"/>
  <c r="L379" i="8"/>
  <c r="J379" i="8"/>
  <c r="L378" i="8"/>
  <c r="J378" i="8"/>
  <c r="H378" i="8"/>
  <c r="L377" i="8"/>
  <c r="J377" i="8"/>
  <c r="H377" i="8" s="1"/>
  <c r="L376" i="8"/>
  <c r="H376" i="8" s="1"/>
  <c r="J376" i="8"/>
  <c r="N375" i="8"/>
  <c r="L375" i="8"/>
  <c r="J375" i="8"/>
  <c r="E375" i="8"/>
  <c r="L374" i="8"/>
  <c r="H374" i="8" s="1"/>
  <c r="J374" i="8"/>
  <c r="L373" i="8"/>
  <c r="J373" i="8"/>
  <c r="L372" i="8"/>
  <c r="H372" i="8" s="1"/>
  <c r="J372" i="8"/>
  <c r="L371" i="8"/>
  <c r="J371" i="8"/>
  <c r="H371" i="8" s="1"/>
  <c r="N370" i="8"/>
  <c r="L370" i="8"/>
  <c r="J370" i="8"/>
  <c r="H370" i="8"/>
  <c r="E370" i="8"/>
  <c r="L369" i="8"/>
  <c r="J369" i="8"/>
  <c r="H369" i="8" s="1"/>
  <c r="L368" i="8"/>
  <c r="H368" i="8" s="1"/>
  <c r="J368" i="8"/>
  <c r="L367" i="8"/>
  <c r="J367" i="8"/>
  <c r="H367" i="8" s="1"/>
  <c r="L366" i="8"/>
  <c r="H366" i="8" s="1"/>
  <c r="J366" i="8"/>
  <c r="N365" i="8"/>
  <c r="L365" i="8"/>
  <c r="J365" i="8"/>
  <c r="H365" i="8"/>
  <c r="E365" i="8"/>
  <c r="L364" i="8"/>
  <c r="H364" i="8" s="1"/>
  <c r="J364" i="8"/>
  <c r="L363" i="8"/>
  <c r="J363" i="8"/>
  <c r="H363" i="8" s="1"/>
  <c r="L362" i="8"/>
  <c r="J362" i="8"/>
  <c r="L361" i="8"/>
  <c r="J361" i="8"/>
  <c r="N360" i="8"/>
  <c r="L360" i="8"/>
  <c r="J360" i="8"/>
  <c r="H360" i="8" s="1"/>
  <c r="E360" i="8"/>
  <c r="L359" i="8"/>
  <c r="J359" i="8"/>
  <c r="H359" i="8" s="1"/>
  <c r="L358" i="8"/>
  <c r="H358" i="8" s="1"/>
  <c r="J358" i="8"/>
  <c r="L357" i="8"/>
  <c r="J357" i="8"/>
  <c r="H357" i="8" s="1"/>
  <c r="L356" i="8"/>
  <c r="J356" i="8"/>
  <c r="N355" i="8"/>
  <c r="L355" i="8"/>
  <c r="J355" i="8"/>
  <c r="E355" i="8"/>
  <c r="L354" i="8"/>
  <c r="H354" i="8" s="1"/>
  <c r="J354" i="8"/>
  <c r="L353" i="8"/>
  <c r="J353" i="8"/>
  <c r="H353" i="8" s="1"/>
  <c r="L352" i="8"/>
  <c r="J352" i="8"/>
  <c r="H352" i="8"/>
  <c r="L351" i="8"/>
  <c r="J351" i="8"/>
  <c r="H351" i="8" s="1"/>
  <c r="N350" i="8"/>
  <c r="L350" i="8"/>
  <c r="J350" i="8"/>
  <c r="H350" i="8" s="1"/>
  <c r="E350" i="8"/>
  <c r="L349" i="8"/>
  <c r="J349" i="8"/>
  <c r="H349" i="8" s="1"/>
  <c r="L348" i="8"/>
  <c r="J348" i="8"/>
  <c r="L347" i="8"/>
  <c r="J347" i="8"/>
  <c r="L346" i="8"/>
  <c r="J346" i="8"/>
  <c r="H346" i="8"/>
  <c r="N345" i="8"/>
  <c r="L345" i="8"/>
  <c r="J345" i="8"/>
  <c r="H345" i="8"/>
  <c r="E345" i="8"/>
  <c r="L344" i="8"/>
  <c r="J344" i="8"/>
  <c r="H344" i="8"/>
  <c r="L343" i="8"/>
  <c r="J343" i="8"/>
  <c r="H343" i="8"/>
  <c r="L342" i="8"/>
  <c r="H342" i="8" s="1"/>
  <c r="J342" i="8"/>
  <c r="L341" i="8"/>
  <c r="J341" i="8"/>
  <c r="N340" i="8"/>
  <c r="L340" i="8"/>
  <c r="J340" i="8"/>
  <c r="H340" i="8" s="1"/>
  <c r="E340" i="8"/>
  <c r="L339" i="8"/>
  <c r="J339" i="8"/>
  <c r="L338" i="8"/>
  <c r="J338" i="8"/>
  <c r="H338" i="8"/>
  <c r="L337" i="8"/>
  <c r="J337" i="8"/>
  <c r="H337" i="8"/>
  <c r="L336" i="8"/>
  <c r="H336" i="8" s="1"/>
  <c r="J336" i="8"/>
  <c r="N335" i="8"/>
  <c r="L335" i="8"/>
  <c r="J335" i="8"/>
  <c r="E335" i="8"/>
  <c r="L334" i="8"/>
  <c r="J334" i="8"/>
  <c r="L333" i="8"/>
  <c r="J333" i="8"/>
  <c r="L332" i="8"/>
  <c r="J332" i="8"/>
  <c r="H332" i="8"/>
  <c r="L331" i="8"/>
  <c r="J331" i="8"/>
  <c r="H331" i="8"/>
  <c r="N330" i="8"/>
  <c r="L330" i="8"/>
  <c r="J330" i="8"/>
  <c r="H330" i="8" s="1"/>
  <c r="E330" i="8"/>
  <c r="L329" i="8"/>
  <c r="J329" i="8"/>
  <c r="H329" i="8" s="1"/>
  <c r="L328" i="8"/>
  <c r="H328" i="8" s="1"/>
  <c r="J328" i="8"/>
  <c r="L327" i="8"/>
  <c r="J327" i="8"/>
  <c r="L326" i="8"/>
  <c r="J326" i="8"/>
  <c r="H326" i="8"/>
  <c r="N325" i="8"/>
  <c r="L325" i="8"/>
  <c r="H325" i="8" s="1"/>
  <c r="J325" i="8"/>
  <c r="E325" i="8"/>
  <c r="L324" i="8"/>
  <c r="L323" i="8"/>
  <c r="L322" i="8"/>
  <c r="L321" i="8"/>
  <c r="N320" i="8"/>
  <c r="E320" i="8"/>
  <c r="J319" i="8"/>
  <c r="L316" i="8"/>
  <c r="N315" i="8"/>
  <c r="L315" i="8"/>
  <c r="E315" i="8"/>
  <c r="L317" i="8" s="1"/>
  <c r="N310" i="8"/>
  <c r="E310" i="8"/>
  <c r="J314" i="8" s="1"/>
  <c r="J307" i="8"/>
  <c r="L305" i="8"/>
  <c r="L304" i="8"/>
  <c r="J304" i="8"/>
  <c r="N303" i="8"/>
  <c r="L303" i="8"/>
  <c r="J303" i="8"/>
  <c r="H303" i="8" s="1"/>
  <c r="E303" i="8"/>
  <c r="L306" i="8" s="1"/>
  <c r="L302" i="8"/>
  <c r="J302" i="8"/>
  <c r="H302" i="8" s="1"/>
  <c r="L301" i="8"/>
  <c r="H301" i="8" s="1"/>
  <c r="J301" i="8"/>
  <c r="L300" i="8"/>
  <c r="J300" i="8"/>
  <c r="H300" i="8" s="1"/>
  <c r="L299" i="8"/>
  <c r="J299" i="8"/>
  <c r="N298" i="8"/>
  <c r="L298" i="8"/>
  <c r="J298" i="8"/>
  <c r="E298" i="8"/>
  <c r="L297" i="8"/>
  <c r="H297" i="8" s="1"/>
  <c r="J297" i="8"/>
  <c r="L296" i="8"/>
  <c r="J296" i="8"/>
  <c r="H296" i="8" s="1"/>
  <c r="L295" i="8"/>
  <c r="H295" i="8" s="1"/>
  <c r="J295" i="8"/>
  <c r="L294" i="8"/>
  <c r="J294" i="8"/>
  <c r="H294" i="8" s="1"/>
  <c r="N293" i="8"/>
  <c r="L293" i="8"/>
  <c r="J293" i="8"/>
  <c r="H293" i="8" s="1"/>
  <c r="E293" i="8"/>
  <c r="L292" i="8"/>
  <c r="J292" i="8"/>
  <c r="H292" i="8" s="1"/>
  <c r="L291" i="8"/>
  <c r="J291" i="8"/>
  <c r="L290" i="8"/>
  <c r="J290" i="8"/>
  <c r="L289" i="8"/>
  <c r="J289" i="8"/>
  <c r="H289" i="8"/>
  <c r="N288" i="8"/>
  <c r="L288" i="8"/>
  <c r="J288" i="8"/>
  <c r="H288" i="8" s="1"/>
  <c r="E288" i="8"/>
  <c r="L287" i="8"/>
  <c r="J287" i="8"/>
  <c r="H287" i="8"/>
  <c r="L286" i="8"/>
  <c r="J286" i="8"/>
  <c r="H286" i="8"/>
  <c r="L285" i="8"/>
  <c r="H285" i="8" s="1"/>
  <c r="J285" i="8"/>
  <c r="L284" i="8"/>
  <c r="J284" i="8"/>
  <c r="N283" i="8"/>
  <c r="L283" i="8"/>
  <c r="J283" i="8"/>
  <c r="H283" i="8" s="1"/>
  <c r="E283" i="8"/>
  <c r="L282" i="8"/>
  <c r="J282" i="8"/>
  <c r="L281" i="8"/>
  <c r="J281" i="8"/>
  <c r="H281" i="8"/>
  <c r="L280" i="8"/>
  <c r="J280" i="8"/>
  <c r="H280" i="8"/>
  <c r="L279" i="8"/>
  <c r="H279" i="8" s="1"/>
  <c r="J279" i="8"/>
  <c r="N278" i="8"/>
  <c r="L278" i="8"/>
  <c r="J278" i="8"/>
  <c r="E278" i="8"/>
  <c r="L277" i="8"/>
  <c r="J277" i="8"/>
  <c r="L276" i="8"/>
  <c r="J276" i="8"/>
  <c r="L275" i="8"/>
  <c r="J275" i="8"/>
  <c r="H275" i="8"/>
  <c r="L274" i="8"/>
  <c r="J274" i="8"/>
  <c r="H274" i="8"/>
  <c r="N273" i="8"/>
  <c r="L273" i="8"/>
  <c r="J273" i="8"/>
  <c r="H273" i="8" s="1"/>
  <c r="E273" i="8"/>
  <c r="L272" i="8"/>
  <c r="J272" i="8"/>
  <c r="H272" i="8"/>
  <c r="L271" i="8"/>
  <c r="H271" i="8" s="1"/>
  <c r="J271" i="8"/>
  <c r="L270" i="8"/>
  <c r="J270" i="8"/>
  <c r="L269" i="8"/>
  <c r="H269" i="8" s="1"/>
  <c r="J269" i="8"/>
  <c r="N268" i="8"/>
  <c r="L268" i="8"/>
  <c r="H268" i="8" s="1"/>
  <c r="J268" i="8"/>
  <c r="E268" i="8"/>
  <c r="L267" i="8"/>
  <c r="H267" i="8" s="1"/>
  <c r="J267" i="8"/>
  <c r="L266" i="8"/>
  <c r="J266" i="8"/>
  <c r="H266" i="8" s="1"/>
  <c r="L265" i="8"/>
  <c r="H265" i="8" s="1"/>
  <c r="J265" i="8"/>
  <c r="L264" i="8"/>
  <c r="J264" i="8"/>
  <c r="N263" i="8"/>
  <c r="L263" i="8"/>
  <c r="J263" i="8"/>
  <c r="H263" i="8" s="1"/>
  <c r="E263" i="8"/>
  <c r="L262" i="8"/>
  <c r="J262" i="8"/>
  <c r="L261" i="8"/>
  <c r="J261" i="8"/>
  <c r="H261" i="8"/>
  <c r="L260" i="8"/>
  <c r="J260" i="8"/>
  <c r="H260" i="8" s="1"/>
  <c r="L259" i="8"/>
  <c r="H259" i="8" s="1"/>
  <c r="J259" i="8"/>
  <c r="N258" i="8"/>
  <c r="L258" i="8"/>
  <c r="J258" i="8"/>
  <c r="E258" i="8"/>
  <c r="L257" i="8"/>
  <c r="H257" i="8" s="1"/>
  <c r="J257" i="8"/>
  <c r="L256" i="8"/>
  <c r="J256" i="8"/>
  <c r="L255" i="8"/>
  <c r="J255" i="8"/>
  <c r="H255" i="8"/>
  <c r="L254" i="8"/>
  <c r="J254" i="8"/>
  <c r="N253" i="8"/>
  <c r="L253" i="8"/>
  <c r="J253" i="8"/>
  <c r="H253" i="8" s="1"/>
  <c r="E253" i="8"/>
  <c r="L252" i="8"/>
  <c r="J252" i="8"/>
  <c r="H252" i="8" s="1"/>
  <c r="L251" i="8"/>
  <c r="H251" i="8" s="1"/>
  <c r="J251" i="8"/>
  <c r="L250" i="8"/>
  <c r="J250" i="8"/>
  <c r="L249" i="8"/>
  <c r="J249" i="8"/>
  <c r="H249" i="8"/>
  <c r="N248" i="8"/>
  <c r="L248" i="8"/>
  <c r="H248" i="8" s="1"/>
  <c r="J248" i="8"/>
  <c r="E248" i="8"/>
  <c r="L247" i="8"/>
  <c r="J247" i="8"/>
  <c r="H247" i="8"/>
  <c r="L246" i="8"/>
  <c r="J246" i="8"/>
  <c r="H246" i="8" s="1"/>
  <c r="L245" i="8"/>
  <c r="H245" i="8" s="1"/>
  <c r="J245" i="8"/>
  <c r="L244" i="8"/>
  <c r="J244" i="8"/>
  <c r="N243" i="8"/>
  <c r="L243" i="8"/>
  <c r="J243" i="8"/>
  <c r="H243" i="8" s="1"/>
  <c r="E243" i="8"/>
  <c r="L242" i="8"/>
  <c r="J242" i="8"/>
  <c r="L241" i="8"/>
  <c r="H241" i="8" s="1"/>
  <c r="J241" i="8"/>
  <c r="L240" i="8"/>
  <c r="J240" i="8"/>
  <c r="H240" i="8" s="1"/>
  <c r="L239" i="8"/>
  <c r="H239" i="8" s="1"/>
  <c r="J239" i="8"/>
  <c r="N238" i="8"/>
  <c r="L238" i="8"/>
  <c r="H238" i="8" s="1"/>
  <c r="J238" i="8"/>
  <c r="E238" i="8"/>
  <c r="L237" i="8"/>
  <c r="H237" i="8" s="1"/>
  <c r="J237" i="8"/>
  <c r="L236" i="8"/>
  <c r="J236" i="8"/>
  <c r="L235" i="8"/>
  <c r="J235" i="8"/>
  <c r="H235" i="8" s="1"/>
  <c r="L234" i="8"/>
  <c r="J234" i="8"/>
  <c r="H234" i="8" s="1"/>
  <c r="N233" i="8"/>
  <c r="L233" i="8"/>
  <c r="J233" i="8"/>
  <c r="H233" i="8"/>
  <c r="E233" i="8"/>
  <c r="L232" i="8"/>
  <c r="J232" i="8"/>
  <c r="H232" i="8" s="1"/>
  <c r="L231" i="8"/>
  <c r="H231" i="8" s="1"/>
  <c r="J231" i="8"/>
  <c r="L230" i="8"/>
  <c r="J230" i="8"/>
  <c r="L229" i="8"/>
  <c r="H229" i="8" s="1"/>
  <c r="J229" i="8"/>
  <c r="N228" i="8"/>
  <c r="L228" i="8"/>
  <c r="J228" i="8"/>
  <c r="H228" i="8"/>
  <c r="E228" i="8"/>
  <c r="L227" i="8"/>
  <c r="H227" i="8" s="1"/>
  <c r="J227" i="8"/>
  <c r="L226" i="8"/>
  <c r="J226" i="8"/>
  <c r="H226" i="8" s="1"/>
  <c r="L225" i="8"/>
  <c r="J225" i="8"/>
  <c r="L224" i="8"/>
  <c r="J224" i="8"/>
  <c r="N223" i="8"/>
  <c r="L223" i="8"/>
  <c r="J223" i="8"/>
  <c r="H223" i="8" s="1"/>
  <c r="E223" i="8"/>
  <c r="L222" i="8"/>
  <c r="J222" i="8"/>
  <c r="H222" i="8" s="1"/>
  <c r="L221" i="8"/>
  <c r="J221" i="8"/>
  <c r="H221" i="8"/>
  <c r="L220" i="8"/>
  <c r="J220" i="8"/>
  <c r="H220" i="8" s="1"/>
  <c r="L219" i="8"/>
  <c r="J219" i="8"/>
  <c r="N218" i="8"/>
  <c r="L218" i="8"/>
  <c r="J218" i="8"/>
  <c r="E218" i="8"/>
  <c r="L217" i="8"/>
  <c r="H217" i="8" s="1"/>
  <c r="J217" i="8"/>
  <c r="L216" i="8"/>
  <c r="J216" i="8"/>
  <c r="H216" i="8" s="1"/>
  <c r="L215" i="8"/>
  <c r="H215" i="8" s="1"/>
  <c r="J215" i="8"/>
  <c r="L214" i="8"/>
  <c r="J214" i="8"/>
  <c r="H214" i="8" s="1"/>
  <c r="N213" i="8"/>
  <c r="L213" i="8"/>
  <c r="J213" i="8"/>
  <c r="H213" i="8" s="1"/>
  <c r="E213" i="8"/>
  <c r="L212" i="8"/>
  <c r="J212" i="8"/>
  <c r="H212" i="8" s="1"/>
  <c r="L211" i="8"/>
  <c r="H211" i="8" s="1"/>
  <c r="J211" i="8"/>
  <c r="L210" i="8"/>
  <c r="J210" i="8"/>
  <c r="L209" i="8"/>
  <c r="H209" i="8" s="1"/>
  <c r="J209" i="8"/>
  <c r="N208" i="8"/>
  <c r="L208" i="8"/>
  <c r="H208" i="8" s="1"/>
  <c r="J208" i="8"/>
  <c r="E208" i="8"/>
  <c r="L207" i="8"/>
  <c r="H207" i="8" s="1"/>
  <c r="J207" i="8"/>
  <c r="L206" i="8"/>
  <c r="J206" i="8"/>
  <c r="H206" i="8" s="1"/>
  <c r="L205" i="8"/>
  <c r="H205" i="8" s="1"/>
  <c r="J205" i="8"/>
  <c r="L204" i="8"/>
  <c r="J204" i="8"/>
  <c r="N203" i="8"/>
  <c r="L203" i="8"/>
  <c r="J203" i="8"/>
  <c r="H203" i="8" s="1"/>
  <c r="E203" i="8"/>
  <c r="L202" i="8"/>
  <c r="J202" i="8"/>
  <c r="L201" i="8"/>
  <c r="H201" i="8" s="1"/>
  <c r="J201" i="8"/>
  <c r="L200" i="8"/>
  <c r="J200" i="8"/>
  <c r="H200" i="8" s="1"/>
  <c r="L199" i="8"/>
  <c r="H199" i="8" s="1"/>
  <c r="J199" i="8"/>
  <c r="N198" i="8"/>
  <c r="L198" i="8"/>
  <c r="J198" i="8"/>
  <c r="E198" i="8"/>
  <c r="L197" i="8"/>
  <c r="H197" i="8" s="1"/>
  <c r="J197" i="8"/>
  <c r="L196" i="8"/>
  <c r="J196" i="8"/>
  <c r="L195" i="8"/>
  <c r="H195" i="8" s="1"/>
  <c r="J195" i="8"/>
  <c r="L194" i="8"/>
  <c r="J194" i="8"/>
  <c r="H194" i="8" s="1"/>
  <c r="N193" i="8"/>
  <c r="L193" i="8"/>
  <c r="J193" i="8"/>
  <c r="H193" i="8" s="1"/>
  <c r="E193" i="8"/>
  <c r="L192" i="8"/>
  <c r="J192" i="8"/>
  <c r="H192" i="8"/>
  <c r="L191" i="8"/>
  <c r="H191" i="8" s="1"/>
  <c r="J191" i="8"/>
  <c r="L190" i="8"/>
  <c r="J190" i="8"/>
  <c r="L189" i="8"/>
  <c r="H189" i="8" s="1"/>
  <c r="J189" i="8"/>
  <c r="N188" i="8"/>
  <c r="L188" i="8"/>
  <c r="J188" i="8"/>
  <c r="H188" i="8"/>
  <c r="E188" i="8"/>
  <c r="L187" i="8"/>
  <c r="H187" i="8" s="1"/>
  <c r="J187" i="8"/>
  <c r="L186" i="8"/>
  <c r="J186" i="8"/>
  <c r="L185" i="8"/>
  <c r="H185" i="8" s="1"/>
  <c r="J185" i="8"/>
  <c r="L184" i="8"/>
  <c r="J184" i="8"/>
  <c r="N183" i="8"/>
  <c r="L183" i="8"/>
  <c r="J183" i="8"/>
  <c r="H183" i="8" s="1"/>
  <c r="E183" i="8"/>
  <c r="L182" i="8"/>
  <c r="J182" i="8"/>
  <c r="L181" i="8"/>
  <c r="H181" i="8" s="1"/>
  <c r="J181" i="8"/>
  <c r="L180" i="8"/>
  <c r="J180" i="8"/>
  <c r="H180" i="8" s="1"/>
  <c r="L179" i="8"/>
  <c r="H179" i="8" s="1"/>
  <c r="J179" i="8"/>
  <c r="N178" i="8"/>
  <c r="L178" i="8"/>
  <c r="J178" i="8"/>
  <c r="E178" i="8"/>
  <c r="L177" i="8"/>
  <c r="H177" i="8" s="1"/>
  <c r="J177" i="8"/>
  <c r="L176" i="8"/>
  <c r="J176" i="8"/>
  <c r="L175" i="8"/>
  <c r="J175" i="8"/>
  <c r="H175" i="8"/>
  <c r="L174" i="8"/>
  <c r="J174" i="8"/>
  <c r="H174" i="8" s="1"/>
  <c r="N173" i="8"/>
  <c r="L173" i="8"/>
  <c r="J173" i="8"/>
  <c r="H173" i="8" s="1"/>
  <c r="E173" i="8"/>
  <c r="L172" i="8"/>
  <c r="J172" i="8"/>
  <c r="H172" i="8" s="1"/>
  <c r="L171" i="8"/>
  <c r="H171" i="8" s="1"/>
  <c r="J171" i="8"/>
  <c r="L170" i="8"/>
  <c r="J170" i="8"/>
  <c r="L169" i="8"/>
  <c r="J169" i="8"/>
  <c r="H169" i="8"/>
  <c r="N168" i="8"/>
  <c r="L168" i="8"/>
  <c r="J168" i="8"/>
  <c r="H168" i="8"/>
  <c r="E168" i="8"/>
  <c r="L167" i="8"/>
  <c r="J167" i="8"/>
  <c r="H167" i="8"/>
  <c r="L166" i="8"/>
  <c r="J166" i="8"/>
  <c r="H166" i="8" s="1"/>
  <c r="L165" i="8"/>
  <c r="H165" i="8" s="1"/>
  <c r="J165" i="8"/>
  <c r="L164" i="8"/>
  <c r="J164" i="8"/>
  <c r="H164" i="8" s="1"/>
  <c r="N163" i="8"/>
  <c r="L163" i="8"/>
  <c r="J163" i="8"/>
  <c r="H163" i="8" s="1"/>
  <c r="E163" i="8"/>
  <c r="L162" i="8"/>
  <c r="J162" i="8"/>
  <c r="L161" i="8"/>
  <c r="J161" i="8"/>
  <c r="H161" i="8"/>
  <c r="L160" i="8"/>
  <c r="J160" i="8"/>
  <c r="H160" i="8" s="1"/>
  <c r="L159" i="8"/>
  <c r="H159" i="8" s="1"/>
  <c r="J159" i="8"/>
  <c r="N158" i="8"/>
  <c r="L158" i="8"/>
  <c r="J158" i="8"/>
  <c r="E158" i="8"/>
  <c r="L155" i="8"/>
  <c r="H155" i="8" s="1"/>
  <c r="J155" i="8"/>
  <c r="L154" i="8"/>
  <c r="J154" i="8"/>
  <c r="L153" i="8"/>
  <c r="J153" i="8"/>
  <c r="H153" i="8" s="1"/>
  <c r="L152" i="8"/>
  <c r="J152" i="8"/>
  <c r="H152" i="8" s="1"/>
  <c r="N151" i="8"/>
  <c r="L151" i="8"/>
  <c r="J151" i="8"/>
  <c r="H151" i="8"/>
  <c r="E151" i="8"/>
  <c r="L150" i="8"/>
  <c r="J150" i="8"/>
  <c r="H150" i="8" s="1"/>
  <c r="L149" i="8"/>
  <c r="H149" i="8" s="1"/>
  <c r="J149" i="8"/>
  <c r="L148" i="8"/>
  <c r="J148" i="8"/>
  <c r="L147" i="8"/>
  <c r="J147" i="8"/>
  <c r="H147" i="8" s="1"/>
  <c r="N146" i="8"/>
  <c r="L146" i="8"/>
  <c r="J146" i="8"/>
  <c r="E146" i="8"/>
  <c r="L145" i="8"/>
  <c r="J145" i="8"/>
  <c r="H145" i="8" s="1"/>
  <c r="L144" i="8"/>
  <c r="J144" i="8"/>
  <c r="H144" i="8" s="1"/>
  <c r="L143" i="8"/>
  <c r="J143" i="8"/>
  <c r="H143" i="8"/>
  <c r="L142" i="8"/>
  <c r="J142" i="8"/>
  <c r="N141" i="8"/>
  <c r="L141" i="8"/>
  <c r="H141" i="8" s="1"/>
  <c r="J141" i="8"/>
  <c r="E141" i="8"/>
  <c r="L140" i="8"/>
  <c r="J140" i="8"/>
  <c r="L139" i="8"/>
  <c r="J139" i="8"/>
  <c r="H139" i="8" s="1"/>
  <c r="L138" i="8"/>
  <c r="J138" i="8"/>
  <c r="H138" i="8" s="1"/>
  <c r="L137" i="8"/>
  <c r="J137" i="8"/>
  <c r="H137" i="8"/>
  <c r="N136" i="8"/>
  <c r="L136" i="8"/>
  <c r="J136" i="8"/>
  <c r="H136" i="8"/>
  <c r="E136" i="8"/>
  <c r="L135" i="8"/>
  <c r="J135" i="8"/>
  <c r="H135" i="8"/>
  <c r="L134" i="8"/>
  <c r="H134" i="8" s="1"/>
  <c r="J134" i="8"/>
  <c r="L133" i="8"/>
  <c r="J133" i="8"/>
  <c r="H133" i="8" s="1"/>
  <c r="L132" i="8"/>
  <c r="J132" i="8"/>
  <c r="H132" i="8" s="1"/>
  <c r="N131" i="8"/>
  <c r="L131" i="8"/>
  <c r="J131" i="8"/>
  <c r="H131" i="8" s="1"/>
  <c r="E131" i="8"/>
  <c r="L130" i="8"/>
  <c r="J130" i="8"/>
  <c r="H130" i="8" s="1"/>
  <c r="L129" i="8"/>
  <c r="J129" i="8"/>
  <c r="H129" i="8"/>
  <c r="L128" i="8"/>
  <c r="J128" i="8"/>
  <c r="L127" i="8"/>
  <c r="J127" i="8"/>
  <c r="H127" i="8" s="1"/>
  <c r="N126" i="8"/>
  <c r="L126" i="8"/>
  <c r="J126" i="8"/>
  <c r="H126" i="8" s="1"/>
  <c r="E126" i="8"/>
  <c r="L125" i="8"/>
  <c r="J125" i="8"/>
  <c r="H125" i="8" s="1"/>
  <c r="L124" i="8"/>
  <c r="J124" i="8"/>
  <c r="H124" i="8" s="1"/>
  <c r="L123" i="8"/>
  <c r="H123" i="8" s="1"/>
  <c r="J123" i="8"/>
  <c r="L122" i="8"/>
  <c r="J122" i="8"/>
  <c r="N121" i="8"/>
  <c r="L121" i="8"/>
  <c r="H121" i="8" s="1"/>
  <c r="J121" i="8"/>
  <c r="E121" i="8"/>
  <c r="L120" i="8"/>
  <c r="J120" i="8"/>
  <c r="L119" i="8"/>
  <c r="J119" i="8"/>
  <c r="H119" i="8" s="1"/>
  <c r="L118" i="8"/>
  <c r="J118" i="8"/>
  <c r="H118" i="8" s="1"/>
  <c r="L117" i="8"/>
  <c r="J117" i="8"/>
  <c r="H117" i="8" s="1"/>
  <c r="N116" i="8"/>
  <c r="L116" i="8"/>
  <c r="J116" i="8"/>
  <c r="H116" i="8"/>
  <c r="E116" i="8"/>
  <c r="L115" i="8"/>
  <c r="J115" i="8"/>
  <c r="H115" i="8" s="1"/>
  <c r="L114" i="8"/>
  <c r="J114" i="8"/>
  <c r="L113" i="8"/>
  <c r="J113" i="8"/>
  <c r="H113" i="8" s="1"/>
  <c r="L112" i="8"/>
  <c r="J112" i="8"/>
  <c r="H112" i="8"/>
  <c r="N111" i="8"/>
  <c r="L111" i="8"/>
  <c r="J111" i="8"/>
  <c r="H111" i="8" s="1"/>
  <c r="E111" i="8"/>
  <c r="L110" i="8"/>
  <c r="J110" i="8"/>
  <c r="H110" i="8"/>
  <c r="L109" i="8"/>
  <c r="H109" i="8" s="1"/>
  <c r="J109" i="8"/>
  <c r="L108" i="8"/>
  <c r="J108" i="8"/>
  <c r="L107" i="8"/>
  <c r="J107" i="8"/>
  <c r="H107" i="8" s="1"/>
  <c r="N106" i="8"/>
  <c r="L106" i="8"/>
  <c r="J106" i="8"/>
  <c r="E106" i="8"/>
  <c r="L105" i="8"/>
  <c r="J105" i="8"/>
  <c r="H105" i="8" s="1"/>
  <c r="L104" i="8"/>
  <c r="J104" i="8"/>
  <c r="H104" i="8"/>
  <c r="L103" i="8"/>
  <c r="H103" i="8" s="1"/>
  <c r="J103" i="8"/>
  <c r="L102" i="8"/>
  <c r="J102" i="8"/>
  <c r="N101" i="8"/>
  <c r="L101" i="8"/>
  <c r="J101" i="8"/>
  <c r="E101" i="8"/>
  <c r="L100" i="8"/>
  <c r="J100" i="8"/>
  <c r="L99" i="8"/>
  <c r="J99" i="8"/>
  <c r="H99" i="8" s="1"/>
  <c r="L98" i="8"/>
  <c r="J98" i="8"/>
  <c r="H98" i="8"/>
  <c r="L97" i="8"/>
  <c r="H97" i="8" s="1"/>
  <c r="J97" i="8"/>
  <c r="N96" i="8"/>
  <c r="L96" i="8"/>
  <c r="H96" i="8" s="1"/>
  <c r="J96" i="8"/>
  <c r="E96" i="8"/>
  <c r="L95" i="8"/>
  <c r="H95" i="8" s="1"/>
  <c r="J95" i="8"/>
  <c r="L94" i="8"/>
  <c r="J94" i="8"/>
  <c r="L93" i="8"/>
  <c r="J93" i="8"/>
  <c r="H93" i="8" s="1"/>
  <c r="L92" i="8"/>
  <c r="J92" i="8"/>
  <c r="H92" i="8" s="1"/>
  <c r="N91" i="8"/>
  <c r="L91" i="8"/>
  <c r="J91" i="8"/>
  <c r="H91" i="8" s="1"/>
  <c r="E91" i="8"/>
  <c r="L90" i="8"/>
  <c r="J90" i="8"/>
  <c r="L89" i="8"/>
  <c r="H89" i="8" s="1"/>
  <c r="J89" i="8"/>
  <c r="L88" i="8"/>
  <c r="J88" i="8"/>
  <c r="L87" i="8"/>
  <c r="J87" i="8"/>
  <c r="H87" i="8" s="1"/>
  <c r="N86" i="8"/>
  <c r="L86" i="8"/>
  <c r="J86" i="8"/>
  <c r="E86" i="8"/>
  <c r="L85" i="8"/>
  <c r="J85" i="8"/>
  <c r="H85" i="8" s="1"/>
  <c r="L84" i="8"/>
  <c r="J84" i="8"/>
  <c r="H84" i="8" s="1"/>
  <c r="L83" i="8"/>
  <c r="J83" i="8"/>
  <c r="H83" i="8"/>
  <c r="L82" i="8"/>
  <c r="J82" i="8"/>
  <c r="N81" i="8"/>
  <c r="L81" i="8"/>
  <c r="H81" i="8" s="1"/>
  <c r="J81" i="8"/>
  <c r="E81" i="8"/>
  <c r="L80" i="8"/>
  <c r="J80" i="8"/>
  <c r="L79" i="8"/>
  <c r="J79" i="8"/>
  <c r="H79" i="8" s="1"/>
  <c r="L78" i="8"/>
  <c r="J78" i="8"/>
  <c r="H78" i="8" s="1"/>
  <c r="L77" i="8"/>
  <c r="H77" i="8" s="1"/>
  <c r="J77" i="8"/>
  <c r="N76" i="8"/>
  <c r="L76" i="8"/>
  <c r="J76" i="8"/>
  <c r="H76" i="8"/>
  <c r="E76" i="8"/>
  <c r="L75" i="8"/>
  <c r="H75" i="8" s="1"/>
  <c r="J75" i="8"/>
  <c r="L74" i="8"/>
  <c r="J74" i="8"/>
  <c r="L73" i="8"/>
  <c r="J73" i="8"/>
  <c r="H73" i="8" s="1"/>
  <c r="L72" i="8"/>
  <c r="J72" i="8"/>
  <c r="H72" i="8" s="1"/>
  <c r="N71" i="8"/>
  <c r="L71" i="8"/>
  <c r="J71" i="8"/>
  <c r="H71" i="8" s="1"/>
  <c r="E71" i="8"/>
  <c r="L70" i="8"/>
  <c r="J70" i="8"/>
  <c r="H70" i="8" s="1"/>
  <c r="L69" i="8"/>
  <c r="H69" i="8" s="1"/>
  <c r="J69" i="8"/>
  <c r="L68" i="8"/>
  <c r="H68" i="8" s="1"/>
  <c r="J68" i="8"/>
  <c r="L67" i="8"/>
  <c r="J67" i="8"/>
  <c r="H67" i="8" s="1"/>
  <c r="N66" i="8"/>
  <c r="L66" i="8"/>
  <c r="J66" i="8"/>
  <c r="E66" i="8"/>
  <c r="L65" i="8"/>
  <c r="J65" i="8"/>
  <c r="L64" i="8"/>
  <c r="J64" i="8"/>
  <c r="H64" i="8" s="1"/>
  <c r="L63" i="8"/>
  <c r="H63" i="8" s="1"/>
  <c r="J63" i="8"/>
  <c r="L62" i="8"/>
  <c r="J62" i="8"/>
  <c r="N61" i="8"/>
  <c r="L61" i="8"/>
  <c r="H61" i="8" s="1"/>
  <c r="J61" i="8"/>
  <c r="E61" i="8"/>
  <c r="L60" i="8"/>
  <c r="J60" i="8"/>
  <c r="L59" i="8"/>
  <c r="J59" i="8"/>
  <c r="H59" i="8" s="1"/>
  <c r="L58" i="8"/>
  <c r="J58" i="8"/>
  <c r="H58" i="8" s="1"/>
  <c r="L57" i="8"/>
  <c r="J57" i="8"/>
  <c r="H57" i="8"/>
  <c r="N56" i="8"/>
  <c r="L56" i="8"/>
  <c r="H56" i="8" s="1"/>
  <c r="J56" i="8"/>
  <c r="E56" i="8"/>
  <c r="L55" i="8"/>
  <c r="J55" i="8"/>
  <c r="H55" i="8"/>
  <c r="L54" i="8"/>
  <c r="J54" i="8"/>
  <c r="L53" i="8"/>
  <c r="J53" i="8"/>
  <c r="H53" i="8" s="1"/>
  <c r="L52" i="8"/>
  <c r="J52" i="8"/>
  <c r="H52" i="8" s="1"/>
  <c r="N51" i="8"/>
  <c r="L51" i="8"/>
  <c r="J51" i="8"/>
  <c r="E51" i="8"/>
  <c r="L50" i="8"/>
  <c r="J50" i="8"/>
  <c r="H50" i="8" s="1"/>
  <c r="L49" i="8"/>
  <c r="J49" i="8"/>
  <c r="H49" i="8"/>
  <c r="L48" i="8"/>
  <c r="J48" i="8"/>
  <c r="L47" i="8"/>
  <c r="J47" i="8"/>
  <c r="H47" i="8" s="1"/>
  <c r="N46" i="8"/>
  <c r="L46" i="8"/>
  <c r="J46" i="8"/>
  <c r="H46" i="8" s="1"/>
  <c r="E46" i="8"/>
  <c r="L45" i="8"/>
  <c r="J45" i="8"/>
  <c r="H45" i="8" s="1"/>
  <c r="L44" i="8"/>
  <c r="J44" i="8"/>
  <c r="H44" i="8" s="1"/>
  <c r="L43" i="8"/>
  <c r="J43" i="8"/>
  <c r="H43" i="8"/>
  <c r="L42" i="8"/>
  <c r="J42" i="8"/>
  <c r="N41" i="8"/>
  <c r="L41" i="8"/>
  <c r="H41" i="8" s="1"/>
  <c r="J41" i="8"/>
  <c r="E41" i="8"/>
  <c r="L40" i="8"/>
  <c r="J40" i="8"/>
  <c r="L39" i="8"/>
  <c r="J39" i="8"/>
  <c r="H39" i="8" s="1"/>
  <c r="L38" i="8"/>
  <c r="J38" i="8"/>
  <c r="H38" i="8" s="1"/>
  <c r="L37" i="8"/>
  <c r="H37" i="8" s="1"/>
  <c r="J37" i="8"/>
  <c r="N36" i="8"/>
  <c r="L36" i="8"/>
  <c r="H36" i="8" s="1"/>
  <c r="J36" i="8"/>
  <c r="E36" i="8"/>
  <c r="L35" i="8"/>
  <c r="H35" i="8" s="1"/>
  <c r="J35" i="8"/>
  <c r="L34" i="8"/>
  <c r="J34" i="8"/>
  <c r="L33" i="8"/>
  <c r="J33" i="8"/>
  <c r="H33" i="8" s="1"/>
  <c r="L32" i="8"/>
  <c r="J32" i="8"/>
  <c r="H32" i="8" s="1"/>
  <c r="N31" i="8"/>
  <c r="L31" i="8"/>
  <c r="J31" i="8"/>
  <c r="H31" i="8" s="1"/>
  <c r="E31" i="8"/>
  <c r="L30" i="8"/>
  <c r="J30" i="8"/>
  <c r="H30" i="8"/>
  <c r="L29" i="8"/>
  <c r="J29" i="8"/>
  <c r="H29" i="8"/>
  <c r="L28" i="8"/>
  <c r="J28" i="8"/>
  <c r="L27" i="8"/>
  <c r="J27" i="8"/>
  <c r="H27" i="8" s="1"/>
  <c r="N26" i="8"/>
  <c r="L26" i="8"/>
  <c r="J26" i="8"/>
  <c r="E26" i="8"/>
  <c r="L25" i="8"/>
  <c r="J25" i="8"/>
  <c r="H25" i="8" s="1"/>
  <c r="L24" i="8"/>
  <c r="J24" i="8"/>
  <c r="H24" i="8"/>
  <c r="L23" i="8"/>
  <c r="J23" i="8"/>
  <c r="H23" i="8"/>
  <c r="L22" i="8"/>
  <c r="J22" i="8"/>
  <c r="N21" i="8"/>
  <c r="L21" i="8"/>
  <c r="J21" i="8"/>
  <c r="E21" i="8"/>
  <c r="L20" i="8"/>
  <c r="J20" i="8"/>
  <c r="L19" i="8"/>
  <c r="J19" i="8"/>
  <c r="H19" i="8" s="1"/>
  <c r="L18" i="8"/>
  <c r="J18" i="8"/>
  <c r="H18" i="8"/>
  <c r="L17" i="8"/>
  <c r="J17" i="8"/>
  <c r="H17" i="8"/>
  <c r="N16" i="8"/>
  <c r="L16" i="8"/>
  <c r="H16" i="8" s="1"/>
  <c r="J16" i="8"/>
  <c r="E16" i="8"/>
  <c r="L15" i="8"/>
  <c r="J15" i="8"/>
  <c r="H15" i="8"/>
  <c r="L14" i="8"/>
  <c r="J14" i="8"/>
  <c r="L13" i="8"/>
  <c r="J13" i="8"/>
  <c r="H13" i="8" s="1"/>
  <c r="L12" i="8"/>
  <c r="J12" i="8"/>
  <c r="N11" i="8"/>
  <c r="L11" i="8"/>
  <c r="J11" i="8"/>
  <c r="E11" i="8"/>
  <c r="N6" i="8"/>
  <c r="E6" i="8"/>
  <c r="N621" i="7"/>
  <c r="E621" i="7"/>
  <c r="J625" i="7" s="1"/>
  <c r="L620" i="7"/>
  <c r="J620" i="7"/>
  <c r="L619" i="7"/>
  <c r="J619" i="7"/>
  <c r="L618" i="7"/>
  <c r="J618" i="7"/>
  <c r="L617" i="7"/>
  <c r="J617" i="7"/>
  <c r="N616" i="7"/>
  <c r="L616" i="7"/>
  <c r="J616" i="7"/>
  <c r="E616" i="7"/>
  <c r="L615" i="7"/>
  <c r="J615" i="7"/>
  <c r="L614" i="7"/>
  <c r="J614" i="7"/>
  <c r="H614" i="7" s="1"/>
  <c r="L613" i="7"/>
  <c r="J613" i="7"/>
  <c r="L612" i="7"/>
  <c r="J612" i="7"/>
  <c r="N611" i="7"/>
  <c r="L611" i="7"/>
  <c r="J611" i="7"/>
  <c r="E611" i="7"/>
  <c r="L610" i="7"/>
  <c r="J610" i="7"/>
  <c r="L609" i="7"/>
  <c r="J609" i="7"/>
  <c r="L608" i="7"/>
  <c r="J608" i="7"/>
  <c r="L607" i="7"/>
  <c r="J607" i="7"/>
  <c r="N606" i="7"/>
  <c r="L606" i="7"/>
  <c r="J606" i="7"/>
  <c r="E606" i="7"/>
  <c r="L605" i="7"/>
  <c r="J605" i="7"/>
  <c r="L604" i="7"/>
  <c r="J604" i="7"/>
  <c r="L603" i="7"/>
  <c r="J603" i="7"/>
  <c r="L602" i="7"/>
  <c r="J602" i="7"/>
  <c r="N601" i="7"/>
  <c r="L601" i="7"/>
  <c r="J601" i="7"/>
  <c r="E601" i="7"/>
  <c r="L600" i="7"/>
  <c r="J600" i="7"/>
  <c r="H600" i="7" s="1"/>
  <c r="L599" i="7"/>
  <c r="J599" i="7"/>
  <c r="L598" i="7"/>
  <c r="J598" i="7"/>
  <c r="L597" i="7"/>
  <c r="J597" i="7"/>
  <c r="N596" i="7"/>
  <c r="L596" i="7"/>
  <c r="J596" i="7"/>
  <c r="E596" i="7"/>
  <c r="L595" i="7"/>
  <c r="J595" i="7"/>
  <c r="L594" i="7"/>
  <c r="J594" i="7"/>
  <c r="L593" i="7"/>
  <c r="J593" i="7"/>
  <c r="L592" i="7"/>
  <c r="J592" i="7"/>
  <c r="N591" i="7"/>
  <c r="L591" i="7"/>
  <c r="J591" i="7"/>
  <c r="E591" i="7"/>
  <c r="L590" i="7"/>
  <c r="J590" i="7"/>
  <c r="L589" i="7"/>
  <c r="J589" i="7"/>
  <c r="L588" i="7"/>
  <c r="J588" i="7"/>
  <c r="H588" i="7" s="1"/>
  <c r="L587" i="7"/>
  <c r="J587" i="7"/>
  <c r="N586" i="7"/>
  <c r="L586" i="7"/>
  <c r="J586" i="7"/>
  <c r="E586" i="7"/>
  <c r="L585" i="7"/>
  <c r="J585" i="7"/>
  <c r="L584" i="7"/>
  <c r="J584" i="7"/>
  <c r="L583" i="7"/>
  <c r="J583" i="7"/>
  <c r="L582" i="7"/>
  <c r="J582" i="7"/>
  <c r="N581" i="7"/>
  <c r="L581" i="7"/>
  <c r="J581" i="7"/>
  <c r="E581" i="7"/>
  <c r="L580" i="7"/>
  <c r="J580" i="7"/>
  <c r="H580" i="7" s="1"/>
  <c r="L579" i="7"/>
  <c r="J579" i="7"/>
  <c r="L578" i="7"/>
  <c r="J578" i="7"/>
  <c r="L577" i="7"/>
  <c r="J577" i="7"/>
  <c r="N576" i="7"/>
  <c r="L576" i="7"/>
  <c r="J576" i="7"/>
  <c r="H576" i="7" s="1"/>
  <c r="E576" i="7"/>
  <c r="L575" i="7"/>
  <c r="J575" i="7"/>
  <c r="H575" i="7" s="1"/>
  <c r="L574" i="7"/>
  <c r="J574" i="7"/>
  <c r="L573" i="7"/>
  <c r="J573" i="7"/>
  <c r="L572" i="7"/>
  <c r="J572" i="7"/>
  <c r="N571" i="7"/>
  <c r="L571" i="7"/>
  <c r="J571" i="7"/>
  <c r="E571" i="7"/>
  <c r="L570" i="7"/>
  <c r="J570" i="7"/>
  <c r="L569" i="7"/>
  <c r="H569" i="7" s="1"/>
  <c r="J569" i="7"/>
  <c r="L568" i="7"/>
  <c r="J568" i="7"/>
  <c r="H568" i="7" s="1"/>
  <c r="L567" i="7"/>
  <c r="J567" i="7"/>
  <c r="N566" i="7"/>
  <c r="L566" i="7"/>
  <c r="J566" i="7"/>
  <c r="E566" i="7"/>
  <c r="L565" i="7"/>
  <c r="J565" i="7"/>
  <c r="L564" i="7"/>
  <c r="J564" i="7"/>
  <c r="L563" i="7"/>
  <c r="J563" i="7"/>
  <c r="H563" i="7" s="1"/>
  <c r="L562" i="7"/>
  <c r="J562" i="7"/>
  <c r="N561" i="7"/>
  <c r="L561" i="7"/>
  <c r="J561" i="7"/>
  <c r="E561" i="7"/>
  <c r="L560" i="7"/>
  <c r="J560" i="7"/>
  <c r="L559" i="7"/>
  <c r="H559" i="7" s="1"/>
  <c r="J559" i="7"/>
  <c r="L558" i="7"/>
  <c r="J558" i="7"/>
  <c r="L557" i="7"/>
  <c r="J557" i="7"/>
  <c r="N556" i="7"/>
  <c r="L556" i="7"/>
  <c r="J556" i="7"/>
  <c r="E556" i="7"/>
  <c r="L555" i="7"/>
  <c r="J555" i="7"/>
  <c r="L554" i="7"/>
  <c r="J554" i="7"/>
  <c r="L553" i="7"/>
  <c r="J553" i="7"/>
  <c r="L552" i="7"/>
  <c r="J552" i="7"/>
  <c r="N551" i="7"/>
  <c r="L551" i="7"/>
  <c r="J551" i="7"/>
  <c r="E551" i="7"/>
  <c r="L550" i="7"/>
  <c r="J550" i="7"/>
  <c r="L549" i="7"/>
  <c r="H549" i="7" s="1"/>
  <c r="J549" i="7"/>
  <c r="L548" i="7"/>
  <c r="J548" i="7"/>
  <c r="L547" i="7"/>
  <c r="J547" i="7"/>
  <c r="N546" i="7"/>
  <c r="L546" i="7"/>
  <c r="J546" i="7"/>
  <c r="E546" i="7"/>
  <c r="L545" i="7"/>
  <c r="J545" i="7"/>
  <c r="L544" i="7"/>
  <c r="J544" i="7"/>
  <c r="L543" i="7"/>
  <c r="J543" i="7"/>
  <c r="L542" i="7"/>
  <c r="J542" i="7"/>
  <c r="N541" i="7"/>
  <c r="L541" i="7"/>
  <c r="J541" i="7"/>
  <c r="E541" i="7"/>
  <c r="L540" i="7"/>
  <c r="J540" i="7"/>
  <c r="L539" i="7"/>
  <c r="H539" i="7" s="1"/>
  <c r="J539" i="7"/>
  <c r="L538" i="7"/>
  <c r="J538" i="7"/>
  <c r="L537" i="7"/>
  <c r="J537" i="7"/>
  <c r="N536" i="7"/>
  <c r="L536" i="7"/>
  <c r="J536" i="7"/>
  <c r="E536" i="7"/>
  <c r="L535" i="7"/>
  <c r="J535" i="7"/>
  <c r="L534" i="7"/>
  <c r="J534" i="7"/>
  <c r="L533" i="7"/>
  <c r="J533" i="7"/>
  <c r="L532" i="7"/>
  <c r="J532" i="7"/>
  <c r="N531" i="7"/>
  <c r="L531" i="7"/>
  <c r="J531" i="7"/>
  <c r="E531" i="7"/>
  <c r="L530" i="7"/>
  <c r="J530" i="7"/>
  <c r="L529" i="7"/>
  <c r="J529" i="7"/>
  <c r="L528" i="7"/>
  <c r="J528" i="7"/>
  <c r="L527" i="7"/>
  <c r="J527" i="7"/>
  <c r="N526" i="7"/>
  <c r="L526" i="7"/>
  <c r="J526" i="7"/>
  <c r="E526" i="7"/>
  <c r="L525" i="7"/>
  <c r="J525" i="7"/>
  <c r="L524" i="7"/>
  <c r="J524" i="7"/>
  <c r="L523" i="7"/>
  <c r="J523" i="7"/>
  <c r="H523" i="7"/>
  <c r="L522" i="7"/>
  <c r="J522" i="7"/>
  <c r="N521" i="7"/>
  <c r="L521" i="7"/>
  <c r="J521" i="7"/>
  <c r="E521" i="7"/>
  <c r="L520" i="7"/>
  <c r="J520" i="7"/>
  <c r="H520" i="7" s="1"/>
  <c r="L519" i="7"/>
  <c r="J519" i="7"/>
  <c r="L518" i="7"/>
  <c r="J518" i="7"/>
  <c r="L517" i="7"/>
  <c r="J517" i="7"/>
  <c r="N516" i="7"/>
  <c r="L516" i="7"/>
  <c r="H516" i="7" s="1"/>
  <c r="J516" i="7"/>
  <c r="E516" i="7"/>
  <c r="L515" i="7"/>
  <c r="J515" i="7"/>
  <c r="L514" i="7"/>
  <c r="J514" i="7"/>
  <c r="L513" i="7"/>
  <c r="J513" i="7"/>
  <c r="L512" i="7"/>
  <c r="J512" i="7"/>
  <c r="N511" i="7"/>
  <c r="L511" i="7"/>
  <c r="J511" i="7"/>
  <c r="E511" i="7"/>
  <c r="L510" i="7"/>
  <c r="J510" i="7"/>
  <c r="L509" i="7"/>
  <c r="J509" i="7"/>
  <c r="L508" i="7"/>
  <c r="J508" i="7"/>
  <c r="L507" i="7"/>
  <c r="J507" i="7"/>
  <c r="N506" i="7"/>
  <c r="L506" i="7"/>
  <c r="J506" i="7"/>
  <c r="E506" i="7"/>
  <c r="L505" i="7"/>
  <c r="J505" i="7"/>
  <c r="L504" i="7"/>
  <c r="J504" i="7"/>
  <c r="L503" i="7"/>
  <c r="J503" i="7"/>
  <c r="L502" i="7"/>
  <c r="J502" i="7"/>
  <c r="N501" i="7"/>
  <c r="L501" i="7"/>
  <c r="J501" i="7"/>
  <c r="E501" i="7"/>
  <c r="L500" i="7"/>
  <c r="J500" i="7"/>
  <c r="H500" i="7" s="1"/>
  <c r="L499" i="7"/>
  <c r="J499" i="7"/>
  <c r="L498" i="7"/>
  <c r="J498" i="7"/>
  <c r="L497" i="7"/>
  <c r="J497" i="7"/>
  <c r="N496" i="7"/>
  <c r="L496" i="7"/>
  <c r="J496" i="7"/>
  <c r="E496" i="7"/>
  <c r="L495" i="7"/>
  <c r="J495" i="7"/>
  <c r="L494" i="7"/>
  <c r="J494" i="7"/>
  <c r="L493" i="7"/>
  <c r="J493" i="7"/>
  <c r="L492" i="7"/>
  <c r="J492" i="7"/>
  <c r="N491" i="7"/>
  <c r="L491" i="7"/>
  <c r="J491" i="7"/>
  <c r="E491" i="7"/>
  <c r="L490" i="7"/>
  <c r="J490" i="7"/>
  <c r="L489" i="7"/>
  <c r="J489" i="7"/>
  <c r="L488" i="7"/>
  <c r="J488" i="7"/>
  <c r="L487" i="7"/>
  <c r="J487" i="7"/>
  <c r="N486" i="7"/>
  <c r="L486" i="7"/>
  <c r="J486" i="7"/>
  <c r="E486" i="7"/>
  <c r="L485" i="7"/>
  <c r="J485" i="7"/>
  <c r="L484" i="7"/>
  <c r="J484" i="7"/>
  <c r="L483" i="7"/>
  <c r="J483" i="7"/>
  <c r="H483" i="7" s="1"/>
  <c r="L482" i="7"/>
  <c r="J482" i="7"/>
  <c r="N481" i="7"/>
  <c r="L481" i="7"/>
  <c r="J481" i="7"/>
  <c r="E481" i="7"/>
  <c r="L480" i="7"/>
  <c r="J480" i="7"/>
  <c r="L479" i="7"/>
  <c r="J479" i="7"/>
  <c r="L478" i="7"/>
  <c r="J478" i="7"/>
  <c r="L477" i="7"/>
  <c r="J477" i="7"/>
  <c r="N476" i="7"/>
  <c r="L476" i="7"/>
  <c r="J476" i="7"/>
  <c r="E476" i="7"/>
  <c r="L473" i="7"/>
  <c r="J473" i="7"/>
  <c r="L472" i="7"/>
  <c r="H472" i="7" s="1"/>
  <c r="J472" i="7"/>
  <c r="L471" i="7"/>
  <c r="J471" i="7"/>
  <c r="L470" i="7"/>
  <c r="J470" i="7"/>
  <c r="N469" i="7"/>
  <c r="L469" i="7"/>
  <c r="J469" i="7"/>
  <c r="E469" i="7"/>
  <c r="L468" i="7"/>
  <c r="J468" i="7"/>
  <c r="L467" i="7"/>
  <c r="J467" i="7"/>
  <c r="L466" i="7"/>
  <c r="J466" i="7"/>
  <c r="L465" i="7"/>
  <c r="J465" i="7"/>
  <c r="N464" i="7"/>
  <c r="L464" i="7"/>
  <c r="J464" i="7"/>
  <c r="E464" i="7"/>
  <c r="L463" i="7"/>
  <c r="J463" i="7"/>
  <c r="L462" i="7"/>
  <c r="J462" i="7"/>
  <c r="L461" i="7"/>
  <c r="J461" i="7"/>
  <c r="L460" i="7"/>
  <c r="J460" i="7"/>
  <c r="N459" i="7"/>
  <c r="L459" i="7"/>
  <c r="J459" i="7"/>
  <c r="E459" i="7"/>
  <c r="L458" i="7"/>
  <c r="H458" i="7" s="1"/>
  <c r="J458" i="7"/>
  <c r="L457" i="7"/>
  <c r="J457" i="7"/>
  <c r="L456" i="7"/>
  <c r="J456" i="7"/>
  <c r="L455" i="7"/>
  <c r="J455" i="7"/>
  <c r="N454" i="7"/>
  <c r="L454" i="7"/>
  <c r="J454" i="7"/>
  <c r="E454" i="7"/>
  <c r="L453" i="7"/>
  <c r="J453" i="7"/>
  <c r="L452" i="7"/>
  <c r="J452" i="7"/>
  <c r="L451" i="7"/>
  <c r="J451" i="7"/>
  <c r="L450" i="7"/>
  <c r="J450" i="7"/>
  <c r="N449" i="7"/>
  <c r="L449" i="7"/>
  <c r="J449" i="7"/>
  <c r="E449" i="7"/>
  <c r="L448" i="7"/>
  <c r="H448" i="7" s="1"/>
  <c r="J448" i="7"/>
  <c r="L447" i="7"/>
  <c r="J447" i="7"/>
  <c r="L446" i="7"/>
  <c r="J446" i="7"/>
  <c r="L445" i="7"/>
  <c r="J445" i="7"/>
  <c r="N444" i="7"/>
  <c r="L444" i="7"/>
  <c r="J444" i="7"/>
  <c r="E444" i="7"/>
  <c r="L443" i="7"/>
  <c r="J443" i="7"/>
  <c r="L442" i="7"/>
  <c r="J442" i="7"/>
  <c r="L441" i="7"/>
  <c r="J441" i="7"/>
  <c r="L440" i="7"/>
  <c r="J440" i="7"/>
  <c r="H440" i="7" s="1"/>
  <c r="N439" i="7"/>
  <c r="L439" i="7"/>
  <c r="J439" i="7"/>
  <c r="H439" i="7"/>
  <c r="E439" i="7"/>
  <c r="L438" i="7"/>
  <c r="J438" i="7"/>
  <c r="H438" i="7" s="1"/>
  <c r="L437" i="7"/>
  <c r="J437" i="7"/>
  <c r="L436" i="7"/>
  <c r="J436" i="7"/>
  <c r="L435" i="7"/>
  <c r="J435" i="7"/>
  <c r="N434" i="7"/>
  <c r="L434" i="7"/>
  <c r="J434" i="7"/>
  <c r="E434" i="7"/>
  <c r="L433" i="7"/>
  <c r="J433" i="7"/>
  <c r="L432" i="7"/>
  <c r="J432" i="7"/>
  <c r="L431" i="7"/>
  <c r="J431" i="7"/>
  <c r="L430" i="7"/>
  <c r="J430" i="7"/>
  <c r="N429" i="7"/>
  <c r="L429" i="7"/>
  <c r="J429" i="7"/>
  <c r="E429" i="7"/>
  <c r="L428" i="7"/>
  <c r="J428" i="7"/>
  <c r="L427" i="7"/>
  <c r="J427" i="7"/>
  <c r="L426" i="7"/>
  <c r="J426" i="7"/>
  <c r="L425" i="7"/>
  <c r="J425" i="7"/>
  <c r="N424" i="7"/>
  <c r="L424" i="7"/>
  <c r="J424" i="7"/>
  <c r="E424" i="7"/>
  <c r="L423" i="7"/>
  <c r="J423" i="7"/>
  <c r="H423" i="7" s="1"/>
  <c r="L422" i="7"/>
  <c r="J422" i="7"/>
  <c r="L421" i="7"/>
  <c r="J421" i="7"/>
  <c r="L420" i="7"/>
  <c r="J420" i="7"/>
  <c r="N419" i="7"/>
  <c r="L419" i="7"/>
  <c r="H419" i="7" s="1"/>
  <c r="J419" i="7"/>
  <c r="E419" i="7"/>
  <c r="L418" i="7"/>
  <c r="J418" i="7"/>
  <c r="L417" i="7"/>
  <c r="J417" i="7"/>
  <c r="L416" i="7"/>
  <c r="J416" i="7"/>
  <c r="L415" i="7"/>
  <c r="J415" i="7"/>
  <c r="N414" i="7"/>
  <c r="L414" i="7"/>
  <c r="J414" i="7"/>
  <c r="E414" i="7"/>
  <c r="L413" i="7"/>
  <c r="J413" i="7"/>
  <c r="L412" i="7"/>
  <c r="J412" i="7"/>
  <c r="L411" i="7"/>
  <c r="J411" i="7"/>
  <c r="L410" i="7"/>
  <c r="J410" i="7"/>
  <c r="N409" i="7"/>
  <c r="L409" i="7"/>
  <c r="J409" i="7"/>
  <c r="E409" i="7"/>
  <c r="L408" i="7"/>
  <c r="J408" i="7"/>
  <c r="L407" i="7"/>
  <c r="J407" i="7"/>
  <c r="L406" i="7"/>
  <c r="J406" i="7"/>
  <c r="L405" i="7"/>
  <c r="J405" i="7"/>
  <c r="N404" i="7"/>
  <c r="L404" i="7"/>
  <c r="J404" i="7"/>
  <c r="E404" i="7"/>
  <c r="L403" i="7"/>
  <c r="J403" i="7"/>
  <c r="H403" i="7" s="1"/>
  <c r="L402" i="7"/>
  <c r="J402" i="7"/>
  <c r="L401" i="7"/>
  <c r="J401" i="7"/>
  <c r="L400" i="7"/>
  <c r="J400" i="7"/>
  <c r="N399" i="7"/>
  <c r="L399" i="7"/>
  <c r="J399" i="7"/>
  <c r="E399" i="7"/>
  <c r="L398" i="7"/>
  <c r="J398" i="7"/>
  <c r="L397" i="7"/>
  <c r="J397" i="7"/>
  <c r="L396" i="7"/>
  <c r="J396" i="7"/>
  <c r="L395" i="7"/>
  <c r="J395" i="7"/>
  <c r="N394" i="7"/>
  <c r="L394" i="7"/>
  <c r="J394" i="7"/>
  <c r="E394" i="7"/>
  <c r="L393" i="7"/>
  <c r="J393" i="7"/>
  <c r="L392" i="7"/>
  <c r="J392" i="7"/>
  <c r="H392" i="7"/>
  <c r="L391" i="7"/>
  <c r="J391" i="7"/>
  <c r="L390" i="7"/>
  <c r="J390" i="7"/>
  <c r="N389" i="7"/>
  <c r="L389" i="7"/>
  <c r="J389" i="7"/>
  <c r="E389" i="7"/>
  <c r="L388" i="7"/>
  <c r="J388" i="7"/>
  <c r="L387" i="7"/>
  <c r="J387" i="7"/>
  <c r="L386" i="7"/>
  <c r="J386" i="7"/>
  <c r="L385" i="7"/>
  <c r="J385" i="7"/>
  <c r="N384" i="7"/>
  <c r="L384" i="7"/>
  <c r="J384" i="7"/>
  <c r="E384" i="7"/>
  <c r="L383" i="7"/>
  <c r="J383" i="7"/>
  <c r="L382" i="7"/>
  <c r="J382" i="7"/>
  <c r="L381" i="7"/>
  <c r="J381" i="7"/>
  <c r="L380" i="7"/>
  <c r="J380" i="7"/>
  <c r="N379" i="7"/>
  <c r="L379" i="7"/>
  <c r="J379" i="7"/>
  <c r="E379" i="7"/>
  <c r="L378" i="7"/>
  <c r="J378" i="7"/>
  <c r="L377" i="7"/>
  <c r="J377" i="7"/>
  <c r="L376" i="7"/>
  <c r="H376" i="7" s="1"/>
  <c r="J376" i="7"/>
  <c r="L375" i="7"/>
  <c r="J375" i="7"/>
  <c r="N374" i="7"/>
  <c r="L374" i="7"/>
  <c r="J374" i="7"/>
  <c r="E374" i="7"/>
  <c r="L373" i="7"/>
  <c r="J373" i="7"/>
  <c r="L372" i="7"/>
  <c r="J372" i="7"/>
  <c r="L371" i="7"/>
  <c r="J371" i="7"/>
  <c r="L370" i="7"/>
  <c r="J370" i="7"/>
  <c r="N369" i="7"/>
  <c r="L369" i="7"/>
  <c r="J369" i="7"/>
  <c r="E369" i="7"/>
  <c r="L368" i="7"/>
  <c r="J368" i="7"/>
  <c r="L367" i="7"/>
  <c r="J367" i="7"/>
  <c r="L366" i="7"/>
  <c r="H366" i="7" s="1"/>
  <c r="J366" i="7"/>
  <c r="L365" i="7"/>
  <c r="J365" i="7"/>
  <c r="N364" i="7"/>
  <c r="L364" i="7"/>
  <c r="J364" i="7"/>
  <c r="E364" i="7"/>
  <c r="L363" i="7"/>
  <c r="J363" i="7"/>
  <c r="L362" i="7"/>
  <c r="J362" i="7"/>
  <c r="L361" i="7"/>
  <c r="J361" i="7"/>
  <c r="L360" i="7"/>
  <c r="J360" i="7"/>
  <c r="N359" i="7"/>
  <c r="L359" i="7"/>
  <c r="J359" i="7"/>
  <c r="E359" i="7"/>
  <c r="L358" i="7"/>
  <c r="J358" i="7"/>
  <c r="L357" i="7"/>
  <c r="J357" i="7"/>
  <c r="H357" i="7" s="1"/>
  <c r="L356" i="7"/>
  <c r="J356" i="7"/>
  <c r="L355" i="7"/>
  <c r="J355" i="7"/>
  <c r="N354" i="7"/>
  <c r="L354" i="7"/>
  <c r="J354" i="7"/>
  <c r="E354" i="7"/>
  <c r="L353" i="7"/>
  <c r="J353" i="7"/>
  <c r="L352" i="7"/>
  <c r="J352" i="7"/>
  <c r="H352" i="7" s="1"/>
  <c r="L351" i="7"/>
  <c r="J351" i="7"/>
  <c r="L350" i="7"/>
  <c r="J350" i="7"/>
  <c r="N349" i="7"/>
  <c r="L349" i="7"/>
  <c r="J349" i="7"/>
  <c r="E349" i="7"/>
  <c r="L348" i="7"/>
  <c r="J348" i="7"/>
  <c r="L347" i="7"/>
  <c r="J347" i="7"/>
  <c r="L346" i="7"/>
  <c r="H346" i="7" s="1"/>
  <c r="J346" i="7"/>
  <c r="L345" i="7"/>
  <c r="J345" i="7"/>
  <c r="H345" i="7" s="1"/>
  <c r="N344" i="7"/>
  <c r="L344" i="7"/>
  <c r="J344" i="7"/>
  <c r="E344" i="7"/>
  <c r="L343" i="7"/>
  <c r="J343" i="7"/>
  <c r="L342" i="7"/>
  <c r="J342" i="7"/>
  <c r="L341" i="7"/>
  <c r="J341" i="7"/>
  <c r="L340" i="7"/>
  <c r="J340" i="7"/>
  <c r="N339" i="7"/>
  <c r="L339" i="7"/>
  <c r="J339" i="7"/>
  <c r="E339" i="7"/>
  <c r="L338" i="7"/>
  <c r="J338" i="7"/>
  <c r="L337" i="7"/>
  <c r="J337" i="7"/>
  <c r="H337" i="7" s="1"/>
  <c r="L336" i="7"/>
  <c r="J336" i="7"/>
  <c r="L335" i="7"/>
  <c r="J335" i="7"/>
  <c r="N334" i="7"/>
  <c r="L334" i="7"/>
  <c r="J334" i="7"/>
  <c r="E334" i="7"/>
  <c r="L333" i="7"/>
  <c r="J333" i="7"/>
  <c r="L332" i="7"/>
  <c r="J332" i="7"/>
  <c r="L331" i="7"/>
  <c r="J331" i="7"/>
  <c r="H331" i="7" s="1"/>
  <c r="L330" i="7"/>
  <c r="J330" i="7"/>
  <c r="N329" i="7"/>
  <c r="L329" i="7"/>
  <c r="J329" i="7"/>
  <c r="E329" i="7"/>
  <c r="N324" i="7"/>
  <c r="E324" i="7"/>
  <c r="L321" i="7"/>
  <c r="J321" i="7"/>
  <c r="L320" i="7"/>
  <c r="J320" i="7"/>
  <c r="L319" i="7"/>
  <c r="J319" i="7"/>
  <c r="L318" i="7"/>
  <c r="J318" i="7"/>
  <c r="N317" i="7"/>
  <c r="L317" i="7"/>
  <c r="J317" i="7"/>
  <c r="E317" i="7"/>
  <c r="L316" i="7"/>
  <c r="J316" i="7"/>
  <c r="L315" i="7"/>
  <c r="J315" i="7"/>
  <c r="L314" i="7"/>
  <c r="J314" i="7"/>
  <c r="H314" i="7" s="1"/>
  <c r="L313" i="7"/>
  <c r="J313" i="7"/>
  <c r="N312" i="7"/>
  <c r="L312" i="7"/>
  <c r="J312" i="7"/>
  <c r="E312" i="7"/>
  <c r="L311" i="7"/>
  <c r="J311" i="7"/>
  <c r="L310" i="7"/>
  <c r="J310" i="7"/>
  <c r="L309" i="7"/>
  <c r="J309" i="7"/>
  <c r="H309" i="7" s="1"/>
  <c r="L308" i="7"/>
  <c r="J308" i="7"/>
  <c r="N307" i="7"/>
  <c r="L307" i="7"/>
  <c r="J307" i="7"/>
  <c r="E307" i="7"/>
  <c r="L306" i="7"/>
  <c r="J306" i="7"/>
  <c r="L305" i="7"/>
  <c r="J305" i="7"/>
  <c r="L304" i="7"/>
  <c r="J304" i="7"/>
  <c r="L303" i="7"/>
  <c r="J303" i="7"/>
  <c r="H303" i="7" s="1"/>
  <c r="N302" i="7"/>
  <c r="L302" i="7"/>
  <c r="J302" i="7"/>
  <c r="H302" i="7" s="1"/>
  <c r="E302" i="7"/>
  <c r="L301" i="7"/>
  <c r="J301" i="7"/>
  <c r="H301" i="7" s="1"/>
  <c r="L300" i="7"/>
  <c r="J300" i="7"/>
  <c r="L299" i="7"/>
  <c r="J299" i="7"/>
  <c r="L298" i="7"/>
  <c r="J298" i="7"/>
  <c r="N297" i="7"/>
  <c r="L297" i="7"/>
  <c r="J297" i="7"/>
  <c r="E297" i="7"/>
  <c r="L296" i="7"/>
  <c r="J296" i="7"/>
  <c r="L295" i="7"/>
  <c r="J295" i="7"/>
  <c r="L294" i="7"/>
  <c r="J294" i="7"/>
  <c r="L293" i="7"/>
  <c r="J293" i="7"/>
  <c r="N292" i="7"/>
  <c r="L292" i="7"/>
  <c r="J292" i="7"/>
  <c r="E292" i="7"/>
  <c r="L291" i="7"/>
  <c r="J291" i="7"/>
  <c r="L290" i="7"/>
  <c r="J290" i="7"/>
  <c r="L289" i="7"/>
  <c r="J289" i="7"/>
  <c r="L288" i="7"/>
  <c r="J288" i="7"/>
  <c r="N287" i="7"/>
  <c r="L287" i="7"/>
  <c r="J287" i="7"/>
  <c r="E287" i="7"/>
  <c r="L286" i="7"/>
  <c r="J286" i="7"/>
  <c r="L285" i="7"/>
  <c r="J285" i="7"/>
  <c r="L284" i="7"/>
  <c r="J284" i="7"/>
  <c r="L283" i="7"/>
  <c r="J283" i="7"/>
  <c r="N282" i="7"/>
  <c r="L282" i="7"/>
  <c r="J282" i="7"/>
  <c r="E282" i="7"/>
  <c r="L281" i="7"/>
  <c r="J281" i="7"/>
  <c r="L280" i="7"/>
  <c r="J280" i="7"/>
  <c r="L279" i="7"/>
  <c r="J279" i="7"/>
  <c r="L278" i="7"/>
  <c r="J278" i="7"/>
  <c r="N277" i="7"/>
  <c r="L277" i="7"/>
  <c r="J277" i="7"/>
  <c r="E277" i="7"/>
  <c r="L276" i="7"/>
  <c r="J276" i="7"/>
  <c r="L275" i="7"/>
  <c r="J275" i="7"/>
  <c r="L274" i="7"/>
  <c r="J274" i="7"/>
  <c r="L273" i="7"/>
  <c r="J273" i="7"/>
  <c r="N272" i="7"/>
  <c r="L272" i="7"/>
  <c r="J272" i="7"/>
  <c r="E272" i="7"/>
  <c r="L271" i="7"/>
  <c r="J271" i="7"/>
  <c r="L270" i="7"/>
  <c r="J270" i="7"/>
  <c r="L269" i="7"/>
  <c r="J269" i="7"/>
  <c r="L268" i="7"/>
  <c r="J268" i="7"/>
  <c r="N267" i="7"/>
  <c r="L267" i="7"/>
  <c r="J267" i="7"/>
  <c r="E267" i="7"/>
  <c r="L266" i="7"/>
  <c r="J266" i="7"/>
  <c r="L265" i="7"/>
  <c r="J265" i="7"/>
  <c r="L264" i="7"/>
  <c r="J264" i="7"/>
  <c r="L263" i="7"/>
  <c r="J263" i="7"/>
  <c r="N262" i="7"/>
  <c r="L262" i="7"/>
  <c r="J262" i="7"/>
  <c r="H262" i="7" s="1"/>
  <c r="E262" i="7"/>
  <c r="L261" i="7"/>
  <c r="J261" i="7"/>
  <c r="L260" i="7"/>
  <c r="J260" i="7"/>
  <c r="L259" i="7"/>
  <c r="J259" i="7"/>
  <c r="L258" i="7"/>
  <c r="J258" i="7"/>
  <c r="N257" i="7"/>
  <c r="L257" i="7"/>
  <c r="J257" i="7"/>
  <c r="H257" i="7" s="1"/>
  <c r="E257" i="7"/>
  <c r="L256" i="7"/>
  <c r="J256" i="7"/>
  <c r="L255" i="7"/>
  <c r="J255" i="7"/>
  <c r="L254" i="7"/>
  <c r="J254" i="7"/>
  <c r="L253" i="7"/>
  <c r="J253" i="7"/>
  <c r="N252" i="7"/>
  <c r="L252" i="7"/>
  <c r="J252" i="7"/>
  <c r="E252" i="7"/>
  <c r="L251" i="7"/>
  <c r="J251" i="7"/>
  <c r="L250" i="7"/>
  <c r="J250" i="7"/>
  <c r="L249" i="7"/>
  <c r="J249" i="7"/>
  <c r="L248" i="7"/>
  <c r="J248" i="7"/>
  <c r="N247" i="7"/>
  <c r="L247" i="7"/>
  <c r="J247" i="7"/>
  <c r="H247" i="7" s="1"/>
  <c r="E247" i="7"/>
  <c r="L243" i="7"/>
  <c r="J243" i="7"/>
  <c r="L242" i="7"/>
  <c r="J242" i="7"/>
  <c r="L241" i="7"/>
  <c r="J241" i="7"/>
  <c r="N240" i="7"/>
  <c r="L240" i="7"/>
  <c r="J240" i="7"/>
  <c r="E240" i="7"/>
  <c r="L239" i="7"/>
  <c r="J239" i="7"/>
  <c r="L238" i="7"/>
  <c r="J238" i="7"/>
  <c r="L237" i="7"/>
  <c r="H237" i="7" s="1"/>
  <c r="J237" i="7"/>
  <c r="L236" i="7"/>
  <c r="J236" i="7"/>
  <c r="N235" i="7"/>
  <c r="L235" i="7"/>
  <c r="J235" i="7"/>
  <c r="E235" i="7"/>
  <c r="L234" i="7"/>
  <c r="J234" i="7"/>
  <c r="L233" i="7"/>
  <c r="J233" i="7"/>
  <c r="L232" i="7"/>
  <c r="J232" i="7"/>
  <c r="L231" i="7"/>
  <c r="J231" i="7"/>
  <c r="N230" i="7"/>
  <c r="L230" i="7"/>
  <c r="J230" i="7"/>
  <c r="E230" i="7"/>
  <c r="L229" i="7"/>
  <c r="J229" i="7"/>
  <c r="L228" i="7"/>
  <c r="J228" i="7"/>
  <c r="L227" i="7"/>
  <c r="H227" i="7" s="1"/>
  <c r="J227" i="7"/>
  <c r="L226" i="7"/>
  <c r="J226" i="7"/>
  <c r="N225" i="7"/>
  <c r="L225" i="7"/>
  <c r="J225" i="7"/>
  <c r="E225" i="7"/>
  <c r="L224" i="7"/>
  <c r="J224" i="7"/>
  <c r="L223" i="7"/>
  <c r="J223" i="7"/>
  <c r="L222" i="7"/>
  <c r="J222" i="7"/>
  <c r="L221" i="7"/>
  <c r="J221" i="7"/>
  <c r="H221" i="7"/>
  <c r="N220" i="7"/>
  <c r="L220" i="7"/>
  <c r="H220" i="7" s="1"/>
  <c r="J220" i="7"/>
  <c r="E220" i="7"/>
  <c r="L219" i="7"/>
  <c r="J219" i="7"/>
  <c r="H219" i="7"/>
  <c r="L218" i="7"/>
  <c r="J218" i="7"/>
  <c r="H218" i="7" s="1"/>
  <c r="L217" i="7"/>
  <c r="J217" i="7"/>
  <c r="L216" i="7"/>
  <c r="J216" i="7"/>
  <c r="N215" i="7"/>
  <c r="L215" i="7"/>
  <c r="J215" i="7"/>
  <c r="E215" i="7"/>
  <c r="L214" i="7"/>
  <c r="J214" i="7"/>
  <c r="L213" i="7"/>
  <c r="J213" i="7"/>
  <c r="L212" i="7"/>
  <c r="J212" i="7"/>
  <c r="L211" i="7"/>
  <c r="J211" i="7"/>
  <c r="N210" i="7"/>
  <c r="L210" i="7"/>
  <c r="J210" i="7"/>
  <c r="E210" i="7"/>
  <c r="L209" i="7"/>
  <c r="J209" i="7"/>
  <c r="L208" i="7"/>
  <c r="J208" i="7"/>
  <c r="L207" i="7"/>
  <c r="J207" i="7"/>
  <c r="H207" i="7" s="1"/>
  <c r="L206" i="7"/>
  <c r="J206" i="7"/>
  <c r="N205" i="7"/>
  <c r="L205" i="7"/>
  <c r="J205" i="7"/>
  <c r="E205" i="7"/>
  <c r="L204" i="7"/>
  <c r="J204" i="7"/>
  <c r="L203" i="7"/>
  <c r="J203" i="7"/>
  <c r="L202" i="7"/>
  <c r="J202" i="7"/>
  <c r="L201" i="7"/>
  <c r="J201" i="7"/>
  <c r="N200" i="7"/>
  <c r="L200" i="7"/>
  <c r="J200" i="7"/>
  <c r="E200" i="7"/>
  <c r="L199" i="7"/>
  <c r="J199" i="7"/>
  <c r="L198" i="7"/>
  <c r="J198" i="7"/>
  <c r="H198" i="7" s="1"/>
  <c r="L197" i="7"/>
  <c r="J197" i="7"/>
  <c r="L196" i="7"/>
  <c r="J196" i="7"/>
  <c r="N195" i="7"/>
  <c r="L195" i="7"/>
  <c r="J195" i="7"/>
  <c r="E195" i="7"/>
  <c r="L194" i="7"/>
  <c r="J194" i="7"/>
  <c r="L193" i="7"/>
  <c r="J193" i="7"/>
  <c r="L192" i="7"/>
  <c r="J192" i="7"/>
  <c r="L191" i="7"/>
  <c r="J191" i="7"/>
  <c r="N190" i="7"/>
  <c r="L190" i="7"/>
  <c r="J190" i="7"/>
  <c r="E190" i="7"/>
  <c r="L189" i="7"/>
  <c r="J189" i="7"/>
  <c r="L188" i="7"/>
  <c r="J188" i="7"/>
  <c r="L187" i="7"/>
  <c r="J187" i="7"/>
  <c r="L186" i="7"/>
  <c r="J186" i="7"/>
  <c r="N185" i="7"/>
  <c r="L185" i="7"/>
  <c r="J185" i="7"/>
  <c r="E185" i="7"/>
  <c r="L184" i="7"/>
  <c r="J184" i="7"/>
  <c r="L183" i="7"/>
  <c r="J183" i="7"/>
  <c r="L182" i="7"/>
  <c r="J182" i="7"/>
  <c r="L181" i="7"/>
  <c r="J181" i="7"/>
  <c r="H181" i="7" s="1"/>
  <c r="N180" i="7"/>
  <c r="L180" i="7"/>
  <c r="J180" i="7"/>
  <c r="H180" i="7" s="1"/>
  <c r="E180" i="7"/>
  <c r="L179" i="7"/>
  <c r="J179" i="7"/>
  <c r="L178" i="7"/>
  <c r="J178" i="7"/>
  <c r="H178" i="7" s="1"/>
  <c r="L177" i="7"/>
  <c r="J177" i="7"/>
  <c r="L176" i="7"/>
  <c r="J176" i="7"/>
  <c r="N175" i="7"/>
  <c r="L175" i="7"/>
  <c r="J175" i="7"/>
  <c r="E175" i="7"/>
  <c r="N170" i="7"/>
  <c r="E170" i="7"/>
  <c r="L167" i="7"/>
  <c r="J167" i="7"/>
  <c r="L166" i="7"/>
  <c r="J166" i="7"/>
  <c r="L165" i="7"/>
  <c r="J165" i="7"/>
  <c r="L164" i="7"/>
  <c r="J164" i="7"/>
  <c r="N163" i="7"/>
  <c r="L163" i="7"/>
  <c r="H163" i="7" s="1"/>
  <c r="J163" i="7"/>
  <c r="E163" i="7"/>
  <c r="L162" i="7"/>
  <c r="J162" i="7"/>
  <c r="L161" i="7"/>
  <c r="J161" i="7"/>
  <c r="H161" i="7" s="1"/>
  <c r="L160" i="7"/>
  <c r="J160" i="7"/>
  <c r="L159" i="7"/>
  <c r="J159" i="7"/>
  <c r="N158" i="7"/>
  <c r="L158" i="7"/>
  <c r="J158" i="7"/>
  <c r="E158" i="7"/>
  <c r="L157" i="7"/>
  <c r="J157" i="7"/>
  <c r="L156" i="7"/>
  <c r="J156" i="7"/>
  <c r="L155" i="7"/>
  <c r="J155" i="7"/>
  <c r="H155" i="7" s="1"/>
  <c r="L154" i="7"/>
  <c r="J154" i="7"/>
  <c r="N153" i="7"/>
  <c r="L153" i="7"/>
  <c r="J153" i="7"/>
  <c r="E153" i="7"/>
  <c r="L152" i="7"/>
  <c r="J152" i="7"/>
  <c r="L151" i="7"/>
  <c r="J151" i="7"/>
  <c r="L150" i="7"/>
  <c r="J150" i="7"/>
  <c r="L149" i="7"/>
  <c r="J149" i="7"/>
  <c r="H149" i="7" s="1"/>
  <c r="N148" i="7"/>
  <c r="L148" i="7"/>
  <c r="J148" i="7"/>
  <c r="E148" i="7"/>
  <c r="L147" i="7"/>
  <c r="J147" i="7"/>
  <c r="L146" i="7"/>
  <c r="J146" i="7"/>
  <c r="L145" i="7"/>
  <c r="J145" i="7"/>
  <c r="L144" i="7"/>
  <c r="J144" i="7"/>
  <c r="H144" i="7" s="1"/>
  <c r="N143" i="7"/>
  <c r="L143" i="7"/>
  <c r="J143" i="7"/>
  <c r="E143" i="7"/>
  <c r="L142" i="7"/>
  <c r="J142" i="7"/>
  <c r="H142" i="7" s="1"/>
  <c r="L141" i="7"/>
  <c r="J141" i="7"/>
  <c r="L140" i="7"/>
  <c r="J140" i="7"/>
  <c r="L139" i="7"/>
  <c r="J139" i="7"/>
  <c r="N138" i="7"/>
  <c r="L138" i="7"/>
  <c r="J138" i="7"/>
  <c r="E138" i="7"/>
  <c r="L137" i="7"/>
  <c r="J137" i="7"/>
  <c r="L136" i="7"/>
  <c r="J136" i="7"/>
  <c r="L135" i="7"/>
  <c r="J135" i="7"/>
  <c r="H135" i="7" s="1"/>
  <c r="L134" i="7"/>
  <c r="J134" i="7"/>
  <c r="N133" i="7"/>
  <c r="L133" i="7"/>
  <c r="J133" i="7"/>
  <c r="E133" i="7"/>
  <c r="L132" i="7"/>
  <c r="J132" i="7"/>
  <c r="L131" i="7"/>
  <c r="J131" i="7"/>
  <c r="L130" i="7"/>
  <c r="J130" i="7"/>
  <c r="L129" i="7"/>
  <c r="J129" i="7"/>
  <c r="N128" i="7"/>
  <c r="L128" i="7"/>
  <c r="J128" i="7"/>
  <c r="E128" i="7"/>
  <c r="L127" i="7"/>
  <c r="J127" i="7"/>
  <c r="L126" i="7"/>
  <c r="J126" i="7"/>
  <c r="L125" i="7"/>
  <c r="J125" i="7"/>
  <c r="L124" i="7"/>
  <c r="J124" i="7"/>
  <c r="N123" i="7"/>
  <c r="L123" i="7"/>
  <c r="J123" i="7"/>
  <c r="E123" i="7"/>
  <c r="L122" i="7"/>
  <c r="J122" i="7"/>
  <c r="L121" i="7"/>
  <c r="J121" i="7"/>
  <c r="L120" i="7"/>
  <c r="J120" i="7"/>
  <c r="L119" i="7"/>
  <c r="J119" i="7"/>
  <c r="N118" i="7"/>
  <c r="L118" i="7"/>
  <c r="J118" i="7"/>
  <c r="E118" i="7"/>
  <c r="L117" i="7"/>
  <c r="J117" i="7"/>
  <c r="L116" i="7"/>
  <c r="J116" i="7"/>
  <c r="L115" i="7"/>
  <c r="J115" i="7"/>
  <c r="L114" i="7"/>
  <c r="J114" i="7"/>
  <c r="N113" i="7"/>
  <c r="L113" i="7"/>
  <c r="J113" i="7"/>
  <c r="E113" i="7"/>
  <c r="L112" i="7"/>
  <c r="J112" i="7"/>
  <c r="L111" i="7"/>
  <c r="J111" i="7"/>
  <c r="L110" i="7"/>
  <c r="J110" i="7"/>
  <c r="L109" i="7"/>
  <c r="J109" i="7"/>
  <c r="N108" i="7"/>
  <c r="L108" i="7"/>
  <c r="J108" i="7"/>
  <c r="E108" i="7"/>
  <c r="L107" i="7"/>
  <c r="J107" i="7"/>
  <c r="L106" i="7"/>
  <c r="J106" i="7"/>
  <c r="L105" i="7"/>
  <c r="J105" i="7"/>
  <c r="L104" i="7"/>
  <c r="J104" i="7"/>
  <c r="H104" i="7"/>
  <c r="N103" i="7"/>
  <c r="L103" i="7"/>
  <c r="J103" i="7"/>
  <c r="H103" i="7" s="1"/>
  <c r="E103" i="7"/>
  <c r="L102" i="7"/>
  <c r="J102" i="7"/>
  <c r="H102" i="7"/>
  <c r="L101" i="7"/>
  <c r="J101" i="7"/>
  <c r="L100" i="7"/>
  <c r="J100" i="7"/>
  <c r="L99" i="7"/>
  <c r="J99" i="7"/>
  <c r="N98" i="7"/>
  <c r="L98" i="7"/>
  <c r="J98" i="7"/>
  <c r="E98" i="7"/>
  <c r="L97" i="7"/>
  <c r="J97" i="7"/>
  <c r="L96" i="7"/>
  <c r="J96" i="7"/>
  <c r="L95" i="7"/>
  <c r="J95" i="7"/>
  <c r="L94" i="7"/>
  <c r="H94" i="7" s="1"/>
  <c r="J94" i="7"/>
  <c r="N93" i="7"/>
  <c r="L93" i="7"/>
  <c r="J93" i="7"/>
  <c r="E93" i="7"/>
  <c r="L92" i="7"/>
  <c r="J92" i="7"/>
  <c r="L91" i="7"/>
  <c r="J91" i="7"/>
  <c r="L90" i="7"/>
  <c r="J90" i="7"/>
  <c r="L89" i="7"/>
  <c r="J89" i="7"/>
  <c r="N88" i="7"/>
  <c r="L88" i="7"/>
  <c r="J88" i="7"/>
  <c r="E88" i="7"/>
  <c r="L87" i="7"/>
  <c r="J87" i="7"/>
  <c r="L86" i="7"/>
  <c r="J86" i="7"/>
  <c r="L85" i="7"/>
  <c r="J85" i="7"/>
  <c r="L84" i="7"/>
  <c r="J84" i="7"/>
  <c r="N83" i="7"/>
  <c r="L83" i="7"/>
  <c r="J83" i="7"/>
  <c r="E83" i="7"/>
  <c r="L82" i="7"/>
  <c r="J82" i="7"/>
  <c r="L81" i="7"/>
  <c r="J81" i="7"/>
  <c r="L80" i="7"/>
  <c r="J80" i="7"/>
  <c r="L79" i="7"/>
  <c r="J79" i="7"/>
  <c r="N78" i="7"/>
  <c r="L78" i="7"/>
  <c r="J78" i="7"/>
  <c r="E78" i="7"/>
  <c r="L77" i="7"/>
  <c r="J77" i="7"/>
  <c r="L76" i="7"/>
  <c r="J76" i="7"/>
  <c r="L75" i="7"/>
  <c r="J75" i="7"/>
  <c r="H75" i="7" s="1"/>
  <c r="L74" i="7"/>
  <c r="J74" i="7"/>
  <c r="N73" i="7"/>
  <c r="L73" i="7"/>
  <c r="J73" i="7"/>
  <c r="E73" i="7"/>
  <c r="L72" i="7"/>
  <c r="J72" i="7"/>
  <c r="L71" i="7"/>
  <c r="J71" i="7"/>
  <c r="L70" i="7"/>
  <c r="J70" i="7"/>
  <c r="L69" i="7"/>
  <c r="J69" i="7"/>
  <c r="N68" i="7"/>
  <c r="L68" i="7"/>
  <c r="J68" i="7"/>
  <c r="E68" i="7"/>
  <c r="L67" i="7"/>
  <c r="J67" i="7"/>
  <c r="L66" i="7"/>
  <c r="J66" i="7"/>
  <c r="L65" i="7"/>
  <c r="J65" i="7"/>
  <c r="L64" i="7"/>
  <c r="J64" i="7"/>
  <c r="N63" i="7"/>
  <c r="L63" i="7"/>
  <c r="J63" i="7"/>
  <c r="H63" i="7" s="1"/>
  <c r="E63" i="7"/>
  <c r="L53" i="7"/>
  <c r="J53" i="7"/>
  <c r="L52" i="7"/>
  <c r="J52" i="7"/>
  <c r="L51" i="7"/>
  <c r="J51" i="7"/>
  <c r="N50" i="7"/>
  <c r="L50" i="7"/>
  <c r="J50" i="7"/>
  <c r="E50" i="7"/>
  <c r="L49" i="7"/>
  <c r="J49" i="7"/>
  <c r="L48" i="7"/>
  <c r="J48" i="7"/>
  <c r="L47" i="7"/>
  <c r="J47" i="7"/>
  <c r="L46" i="7"/>
  <c r="J46" i="7"/>
  <c r="N45" i="7"/>
  <c r="L45" i="7"/>
  <c r="J45" i="7"/>
  <c r="E45" i="7"/>
  <c r="L44" i="7"/>
  <c r="H44" i="7" s="1"/>
  <c r="J44" i="7"/>
  <c r="L42" i="7"/>
  <c r="J42" i="7"/>
  <c r="L41" i="7"/>
  <c r="H41" i="7" s="1"/>
  <c r="J41" i="7"/>
  <c r="L40" i="7"/>
  <c r="J40" i="7"/>
  <c r="N39" i="7"/>
  <c r="L39" i="7"/>
  <c r="J39" i="7"/>
  <c r="E39" i="7"/>
  <c r="L34" i="7"/>
  <c r="J34" i="7"/>
  <c r="L33" i="7"/>
  <c r="J33" i="7"/>
  <c r="L32" i="7"/>
  <c r="J32" i="7"/>
  <c r="N31" i="7"/>
  <c r="L31" i="7"/>
  <c r="J31" i="7"/>
  <c r="E31" i="7"/>
  <c r="L30" i="7"/>
  <c r="J30" i="7"/>
  <c r="L29" i="7"/>
  <c r="J29" i="7"/>
  <c r="L28" i="7"/>
  <c r="J28" i="7"/>
  <c r="L27" i="7"/>
  <c r="J27" i="7"/>
  <c r="N26" i="7"/>
  <c r="L26" i="7"/>
  <c r="J26" i="7"/>
  <c r="E26" i="7"/>
  <c r="L25" i="7"/>
  <c r="J25" i="7"/>
  <c r="L24" i="7"/>
  <c r="J24" i="7"/>
  <c r="L23" i="7"/>
  <c r="J23" i="7"/>
  <c r="L22" i="7"/>
  <c r="J22" i="7"/>
  <c r="N21" i="7"/>
  <c r="L21" i="7"/>
  <c r="J21" i="7"/>
  <c r="E21" i="7"/>
  <c r="L20" i="7"/>
  <c r="J20" i="7"/>
  <c r="L19" i="7"/>
  <c r="J19" i="7"/>
  <c r="L18" i="7"/>
  <c r="J18" i="7"/>
  <c r="L17" i="7"/>
  <c r="J17" i="7"/>
  <c r="N16" i="7"/>
  <c r="L16" i="7"/>
  <c r="J16" i="7"/>
  <c r="H16" i="7" s="1"/>
  <c r="E16" i="7"/>
  <c r="L15" i="7"/>
  <c r="J15" i="7"/>
  <c r="L14" i="7"/>
  <c r="J14" i="7"/>
  <c r="L13" i="7"/>
  <c r="J13" i="7"/>
  <c r="L12" i="7"/>
  <c r="J12" i="7"/>
  <c r="N11" i="7"/>
  <c r="L11" i="7"/>
  <c r="J11" i="7"/>
  <c r="E11" i="7"/>
  <c r="N6" i="7"/>
  <c r="E6" i="7"/>
  <c r="L8" i="7" s="1"/>
  <c r="J26" i="6"/>
  <c r="F171" i="2" s="1"/>
  <c r="J171" i="2" s="1"/>
  <c r="N171" i="2" s="1"/>
  <c r="J15" i="6"/>
  <c r="H11" i="6"/>
  <c r="H26" i="6" s="1"/>
  <c r="F7" i="6"/>
  <c r="F26" i="6" s="1"/>
  <c r="E228" i="5"/>
  <c r="E227" i="5"/>
  <c r="F226" i="5"/>
  <c r="E226" i="5"/>
  <c r="F227" i="5" s="1"/>
  <c r="E224" i="5"/>
  <c r="E223" i="5"/>
  <c r="E222" i="5"/>
  <c r="E220" i="5"/>
  <c r="E218" i="5"/>
  <c r="E217" i="5"/>
  <c r="E216" i="5"/>
  <c r="E214" i="5"/>
  <c r="E213" i="5"/>
  <c r="E210" i="5"/>
  <c r="E208" i="5"/>
  <c r="E207" i="5"/>
  <c r="F206" i="5"/>
  <c r="E206" i="5"/>
  <c r="F207" i="5" s="1"/>
  <c r="E204" i="5"/>
  <c r="F204" i="5" s="1"/>
  <c r="E203" i="5"/>
  <c r="E202" i="5"/>
  <c r="F201" i="5"/>
  <c r="E200" i="5"/>
  <c r="E198" i="5"/>
  <c r="F198" i="5" s="1"/>
  <c r="E197" i="5"/>
  <c r="F197" i="5" s="1"/>
  <c r="M196" i="5"/>
  <c r="E196" i="5"/>
  <c r="E194" i="5"/>
  <c r="E193" i="5"/>
  <c r="E192" i="5"/>
  <c r="E190" i="5"/>
  <c r="M190" i="5" s="1"/>
  <c r="N190" i="5" s="1"/>
  <c r="E188" i="5"/>
  <c r="E187" i="5"/>
  <c r="F181" i="5" s="1"/>
  <c r="E186" i="5"/>
  <c r="E184" i="5"/>
  <c r="E183" i="5"/>
  <c r="E182" i="5"/>
  <c r="E180" i="5"/>
  <c r="E178" i="5"/>
  <c r="E177" i="5"/>
  <c r="F177" i="5" s="1"/>
  <c r="E176" i="5"/>
  <c r="F176" i="5" s="1"/>
  <c r="E174" i="5"/>
  <c r="E173" i="5"/>
  <c r="E170" i="5"/>
  <c r="F171" i="5" s="1"/>
  <c r="E168" i="5"/>
  <c r="F168" i="5" s="1"/>
  <c r="E167" i="5"/>
  <c r="E166" i="5"/>
  <c r="E164" i="5"/>
  <c r="E163" i="5"/>
  <c r="E162" i="5"/>
  <c r="F162" i="5" s="1"/>
  <c r="E160" i="5"/>
  <c r="F161" i="5" s="1"/>
  <c r="F158" i="5"/>
  <c r="E158" i="5"/>
  <c r="E157" i="5"/>
  <c r="K156" i="5"/>
  <c r="E156" i="5"/>
  <c r="F156" i="5" s="1"/>
  <c r="E154" i="5"/>
  <c r="F154" i="5" s="1"/>
  <c r="E153" i="5"/>
  <c r="E152" i="5"/>
  <c r="E150" i="5"/>
  <c r="E148" i="5"/>
  <c r="E147" i="5"/>
  <c r="E146" i="5"/>
  <c r="F147" i="5" s="1"/>
  <c r="E144" i="5"/>
  <c r="E143" i="5"/>
  <c r="E142" i="5"/>
  <c r="E140" i="5"/>
  <c r="E138" i="5"/>
  <c r="E137" i="5"/>
  <c r="F137" i="5" s="1"/>
  <c r="E136" i="5"/>
  <c r="E134" i="5"/>
  <c r="E133" i="5"/>
  <c r="E130" i="5"/>
  <c r="E128" i="5"/>
  <c r="E127" i="5"/>
  <c r="F128" i="5" s="1"/>
  <c r="E126" i="5"/>
  <c r="E124" i="5"/>
  <c r="F124" i="5" s="1"/>
  <c r="E123" i="5"/>
  <c r="F123" i="5" s="1"/>
  <c r="E122" i="5"/>
  <c r="F122" i="5" s="1"/>
  <c r="E120" i="5"/>
  <c r="I126" i="5" s="1"/>
  <c r="E118" i="5"/>
  <c r="F118" i="5" s="1"/>
  <c r="E117" i="5"/>
  <c r="F117" i="5" s="1"/>
  <c r="E116" i="5"/>
  <c r="E114" i="5"/>
  <c r="E113" i="5"/>
  <c r="E112" i="5"/>
  <c r="E110" i="5"/>
  <c r="I116" i="5" s="1"/>
  <c r="E108" i="5"/>
  <c r="E107" i="5"/>
  <c r="E106" i="5"/>
  <c r="E104" i="5"/>
  <c r="E103" i="5"/>
  <c r="E102" i="5"/>
  <c r="E100" i="5"/>
  <c r="E98" i="5"/>
  <c r="F97" i="5"/>
  <c r="E97" i="5"/>
  <c r="E96" i="5"/>
  <c r="E94" i="5"/>
  <c r="E93" i="5"/>
  <c r="E92" i="5"/>
  <c r="E90" i="5"/>
  <c r="E88" i="5"/>
  <c r="F88" i="5" s="1"/>
  <c r="E87" i="5"/>
  <c r="E86" i="5"/>
  <c r="F86" i="5" s="1"/>
  <c r="E84" i="5"/>
  <c r="F84" i="5" s="1"/>
  <c r="F83" i="5"/>
  <c r="E83" i="5"/>
  <c r="E82" i="5"/>
  <c r="E80" i="5"/>
  <c r="E78" i="5"/>
  <c r="F78" i="5" s="1"/>
  <c r="E77" i="5"/>
  <c r="F77" i="5" s="1"/>
  <c r="G76" i="5"/>
  <c r="E76" i="5"/>
  <c r="E74" i="5"/>
  <c r="E73" i="5"/>
  <c r="E72" i="5"/>
  <c r="E70" i="5"/>
  <c r="E68" i="5"/>
  <c r="F68" i="5" s="1"/>
  <c r="E67" i="5"/>
  <c r="F66" i="5"/>
  <c r="E66" i="5"/>
  <c r="E64" i="5"/>
  <c r="E63" i="5"/>
  <c r="F63" i="5" s="1"/>
  <c r="E62" i="5"/>
  <c r="E60" i="5"/>
  <c r="E58" i="5"/>
  <c r="E57" i="5"/>
  <c r="F57" i="5" s="1"/>
  <c r="E56" i="5"/>
  <c r="E54" i="5"/>
  <c r="E53" i="5"/>
  <c r="E50" i="5"/>
  <c r="E48" i="5"/>
  <c r="F48" i="5" s="1"/>
  <c r="E47" i="5"/>
  <c r="E46" i="5"/>
  <c r="F46" i="5" s="1"/>
  <c r="E44" i="5"/>
  <c r="E43" i="5"/>
  <c r="F43" i="5" s="1"/>
  <c r="E42" i="5"/>
  <c r="F41" i="5"/>
  <c r="E40" i="5"/>
  <c r="E38" i="5"/>
  <c r="F38" i="5" s="1"/>
  <c r="E37" i="5"/>
  <c r="E36" i="5"/>
  <c r="F36" i="5" s="1"/>
  <c r="E34" i="5"/>
  <c r="E33" i="5"/>
  <c r="E32" i="5"/>
  <c r="E30" i="5"/>
  <c r="G30" i="5" s="1"/>
  <c r="E28" i="5"/>
  <c r="E27" i="5"/>
  <c r="F26" i="5"/>
  <c r="E26" i="5"/>
  <c r="F27" i="5" s="1"/>
  <c r="E24" i="5"/>
  <c r="E23" i="5"/>
  <c r="E22" i="5"/>
  <c r="E20" i="5"/>
  <c r="F21" i="5" s="1"/>
  <c r="E18" i="5"/>
  <c r="E17" i="5"/>
  <c r="F17" i="5" s="1"/>
  <c r="E16" i="5"/>
  <c r="E14" i="5"/>
  <c r="E13" i="5"/>
  <c r="E10" i="5"/>
  <c r="E153" i="4"/>
  <c r="E148" i="4"/>
  <c r="E143" i="4"/>
  <c r="E138" i="4"/>
  <c r="E133" i="4"/>
  <c r="E128" i="4"/>
  <c r="E123" i="4"/>
  <c r="E118" i="4"/>
  <c r="E113" i="4"/>
  <c r="E108" i="4"/>
  <c r="E103" i="4"/>
  <c r="E98" i="4"/>
  <c r="E93" i="4"/>
  <c r="E88" i="4"/>
  <c r="E83" i="4"/>
  <c r="E78" i="4"/>
  <c r="E73" i="4"/>
  <c r="E68" i="4"/>
  <c r="E63" i="4"/>
  <c r="E58" i="4"/>
  <c r="E53" i="4"/>
  <c r="E48" i="4"/>
  <c r="E43" i="4"/>
  <c r="E38" i="4"/>
  <c r="E33" i="4"/>
  <c r="E28" i="4"/>
  <c r="E23" i="4"/>
  <c r="E18" i="4"/>
  <c r="E13" i="4"/>
  <c r="E8" i="4"/>
  <c r="F170" i="2"/>
  <c r="F169" i="2"/>
  <c r="F154" i="2"/>
  <c r="J154" i="2" s="1"/>
  <c r="F153" i="2"/>
  <c r="J153" i="2" s="1"/>
  <c r="N153" i="2" s="1"/>
  <c r="F152" i="2"/>
  <c r="J152" i="2" s="1"/>
  <c r="N152" i="2" s="1"/>
  <c r="F148" i="2"/>
  <c r="F147" i="2"/>
  <c r="F146" i="2"/>
  <c r="J146" i="2" s="1"/>
  <c r="N146" i="2" s="1"/>
  <c r="F145" i="2"/>
  <c r="F144" i="2"/>
  <c r="J147" i="2" s="1"/>
  <c r="N147" i="2" s="1"/>
  <c r="F143" i="2"/>
  <c r="E142" i="2" s="1"/>
  <c r="F142" i="2" s="1"/>
  <c r="J142" i="2" s="1"/>
  <c r="F140" i="2"/>
  <c r="F139" i="2"/>
  <c r="F138" i="2"/>
  <c r="F137" i="2"/>
  <c r="F136" i="2"/>
  <c r="F135" i="2"/>
  <c r="F134" i="2"/>
  <c r="F133" i="2"/>
  <c r="F132" i="2"/>
  <c r="F131" i="2"/>
  <c r="F130" i="2"/>
  <c r="F129" i="2"/>
  <c r="F128" i="2"/>
  <c r="F125" i="2"/>
  <c r="F124" i="2"/>
  <c r="F123" i="2"/>
  <c r="F122" i="2"/>
  <c r="F121" i="2"/>
  <c r="F120" i="2"/>
  <c r="F119" i="2"/>
  <c r="AT115" i="2"/>
  <c r="AQ115" i="2"/>
  <c r="AN115" i="2"/>
  <c r="AK115" i="2"/>
  <c r="AH115" i="2"/>
  <c r="AE115" i="2"/>
  <c r="AB115" i="2"/>
  <c r="Y115" i="2"/>
  <c r="V115" i="2"/>
  <c r="S115" i="2"/>
  <c r="T115" i="2" s="1"/>
  <c r="F115" i="2"/>
  <c r="AT114" i="2"/>
  <c r="AQ114" i="2"/>
  <c r="AN114" i="2"/>
  <c r="AK114" i="2"/>
  <c r="AH114" i="2"/>
  <c r="AE114" i="2"/>
  <c r="AB114" i="2"/>
  <c r="Y114" i="2"/>
  <c r="Z114" i="2" s="1"/>
  <c r="V114" i="2"/>
  <c r="T114" i="2"/>
  <c r="S114" i="2"/>
  <c r="F114" i="2"/>
  <c r="AT113" i="2"/>
  <c r="AQ113" i="2"/>
  <c r="AR113" i="2" s="1"/>
  <c r="AN113" i="2"/>
  <c r="AK113" i="2"/>
  <c r="AH113" i="2"/>
  <c r="AE113" i="2"/>
  <c r="AB113" i="2"/>
  <c r="Y113" i="2"/>
  <c r="X110" i="2" s="1"/>
  <c r="Y110" i="2" s="1"/>
  <c r="V113" i="2"/>
  <c r="S113" i="2"/>
  <c r="T113" i="2" s="1"/>
  <c r="F113" i="2"/>
  <c r="AT112" i="2"/>
  <c r="AQ112" i="2"/>
  <c r="AN112" i="2"/>
  <c r="AK112" i="2"/>
  <c r="AH112" i="2"/>
  <c r="AE112" i="2"/>
  <c r="AB112" i="2"/>
  <c r="Z112" i="2"/>
  <c r="Y112" i="2"/>
  <c r="V112" i="2"/>
  <c r="S112" i="2"/>
  <c r="F112" i="2"/>
  <c r="AT111" i="2"/>
  <c r="AS110" i="2" s="1"/>
  <c r="AT110" i="2" s="1"/>
  <c r="AQ111" i="2"/>
  <c r="AP110" i="2" s="1"/>
  <c r="AQ110" i="2" s="1"/>
  <c r="AN111" i="2"/>
  <c r="AK111" i="2"/>
  <c r="AH111" i="2"/>
  <c r="AE111" i="2"/>
  <c r="AB111" i="2"/>
  <c r="Y111" i="2"/>
  <c r="V111" i="2"/>
  <c r="S111" i="2"/>
  <c r="R110" i="2" s="1"/>
  <c r="S110" i="2" s="1"/>
  <c r="F111" i="2"/>
  <c r="AJ110" i="2"/>
  <c r="AK110" i="2" s="1"/>
  <c r="AD110" i="2"/>
  <c r="AE110" i="2" s="1"/>
  <c r="U110" i="2"/>
  <c r="V110" i="2" s="1"/>
  <c r="AT108" i="2"/>
  <c r="AQ108" i="2"/>
  <c r="AN108" i="2"/>
  <c r="AK108" i="2"/>
  <c r="AH108" i="2"/>
  <c r="AE108" i="2"/>
  <c r="AB108" i="2"/>
  <c r="Y108" i="2"/>
  <c r="V108" i="2"/>
  <c r="W108" i="2" s="1"/>
  <c r="S108" i="2"/>
  <c r="F108" i="2"/>
  <c r="AT107" i="2"/>
  <c r="AQ107" i="2"/>
  <c r="AN107" i="2"/>
  <c r="AK107" i="2"/>
  <c r="AH107" i="2"/>
  <c r="AG100" i="2" s="1"/>
  <c r="AH100" i="2" s="1"/>
  <c r="AE107" i="2"/>
  <c r="AB107" i="2"/>
  <c r="Y107" i="2"/>
  <c r="V107" i="2"/>
  <c r="W107" i="2" s="1"/>
  <c r="S107" i="2"/>
  <c r="F107" i="2"/>
  <c r="AT106" i="2"/>
  <c r="AQ106" i="2"/>
  <c r="AN106" i="2"/>
  <c r="AK106" i="2"/>
  <c r="AH106" i="2"/>
  <c r="AE106" i="2"/>
  <c r="AB106" i="2"/>
  <c r="Y106" i="2"/>
  <c r="V106" i="2"/>
  <c r="W106" i="2" s="1"/>
  <c r="S106" i="2"/>
  <c r="F106" i="2"/>
  <c r="AT105" i="2"/>
  <c r="AU105" i="2" s="1"/>
  <c r="AQ105" i="2"/>
  <c r="AN105" i="2"/>
  <c r="AK105" i="2"/>
  <c r="AH105" i="2"/>
  <c r="AE105" i="2"/>
  <c r="AB105" i="2"/>
  <c r="Y105" i="2"/>
  <c r="W105" i="2"/>
  <c r="V105" i="2"/>
  <c r="S105" i="2"/>
  <c r="F105" i="2"/>
  <c r="AT104" i="2"/>
  <c r="AU104" i="2" s="1"/>
  <c r="AQ104" i="2"/>
  <c r="AN104" i="2"/>
  <c r="AK104" i="2"/>
  <c r="AH104" i="2"/>
  <c r="AE104" i="2"/>
  <c r="AB104" i="2"/>
  <c r="Y104" i="2"/>
  <c r="Z104" i="2" s="1"/>
  <c r="W104" i="2"/>
  <c r="V104" i="2"/>
  <c r="S104" i="2"/>
  <c r="F104" i="2"/>
  <c r="AT103" i="2"/>
  <c r="AU103" i="2" s="1"/>
  <c r="AQ103" i="2"/>
  <c r="AN103" i="2"/>
  <c r="AK103" i="2"/>
  <c r="AH103" i="2"/>
  <c r="AE103" i="2"/>
  <c r="AB103" i="2"/>
  <c r="Y103" i="2"/>
  <c r="Z103" i="2" s="1"/>
  <c r="W103" i="2"/>
  <c r="V103" i="2"/>
  <c r="S103" i="2"/>
  <c r="F103" i="2"/>
  <c r="AT102" i="2"/>
  <c r="AU102" i="2" s="1"/>
  <c r="AQ102" i="2"/>
  <c r="AN102" i="2"/>
  <c r="AK102" i="2"/>
  <c r="AL114" i="2" s="1"/>
  <c r="AH102" i="2"/>
  <c r="AE102" i="2"/>
  <c r="AB102" i="2"/>
  <c r="Y102" i="2"/>
  <c r="V102" i="2"/>
  <c r="U100" i="2" s="1"/>
  <c r="V100" i="2" s="1"/>
  <c r="S102" i="2"/>
  <c r="AT101" i="2"/>
  <c r="AU107" i="2" s="1"/>
  <c r="AQ101" i="2"/>
  <c r="AN101" i="2"/>
  <c r="AM100" i="2" s="1"/>
  <c r="AN100" i="2" s="1"/>
  <c r="AK101" i="2"/>
  <c r="AH101" i="2"/>
  <c r="AE101" i="2"/>
  <c r="AB101" i="2"/>
  <c r="Y101" i="2"/>
  <c r="X100" i="2" s="1"/>
  <c r="Y100" i="2" s="1"/>
  <c r="V101" i="2"/>
  <c r="S101" i="2"/>
  <c r="AA100" i="2"/>
  <c r="AB100" i="2" s="1"/>
  <c r="AT98" i="2"/>
  <c r="AQ98" i="2"/>
  <c r="AN98" i="2"/>
  <c r="AK98" i="2"/>
  <c r="AI98" i="2"/>
  <c r="AH98" i="2"/>
  <c r="AE98" i="2"/>
  <c r="AB98" i="2"/>
  <c r="Y98" i="2"/>
  <c r="V98" i="2"/>
  <c r="S98" i="2"/>
  <c r="F98" i="2"/>
  <c r="G97" i="2"/>
  <c r="F97" i="2"/>
  <c r="AT96" i="2"/>
  <c r="AQ96" i="2"/>
  <c r="AN96" i="2"/>
  <c r="AK96" i="2"/>
  <c r="AH96" i="2"/>
  <c r="AE96" i="2"/>
  <c r="AB96" i="2"/>
  <c r="Y96" i="2"/>
  <c r="V96" i="2"/>
  <c r="S96" i="2"/>
  <c r="F96" i="2"/>
  <c r="AT95" i="2"/>
  <c r="AQ95" i="2"/>
  <c r="AN95" i="2"/>
  <c r="AK95" i="2"/>
  <c r="AH95" i="2"/>
  <c r="AE95" i="2"/>
  <c r="AF95" i="2" s="1"/>
  <c r="AB95" i="2"/>
  <c r="Y95" i="2"/>
  <c r="Z95" i="2" s="1"/>
  <c r="V95" i="2"/>
  <c r="S95" i="2"/>
  <c r="G95" i="2"/>
  <c r="F95" i="2"/>
  <c r="AT94" i="2"/>
  <c r="AU96" i="2" s="1"/>
  <c r="AQ94" i="2"/>
  <c r="AP93" i="2" s="1"/>
  <c r="AQ93" i="2" s="1"/>
  <c r="AN94" i="2"/>
  <c r="AK94" i="2"/>
  <c r="AH94" i="2"/>
  <c r="AG93" i="2" s="1"/>
  <c r="AH93" i="2" s="1"/>
  <c r="AE94" i="2"/>
  <c r="AB94" i="2"/>
  <c r="AC108" i="2" s="1"/>
  <c r="Y94" i="2"/>
  <c r="V94" i="2"/>
  <c r="W96" i="2" s="1"/>
  <c r="S94" i="2"/>
  <c r="R93" i="2" s="1"/>
  <c r="S93" i="2" s="1"/>
  <c r="F94" i="2"/>
  <c r="G101" i="2" s="1"/>
  <c r="AD93" i="2"/>
  <c r="AE93" i="2" s="1"/>
  <c r="E93" i="2"/>
  <c r="F93" i="2" s="1"/>
  <c r="AT90" i="2"/>
  <c r="AQ90" i="2"/>
  <c r="AN90" i="2"/>
  <c r="AK90" i="2"/>
  <c r="AH90" i="2"/>
  <c r="AE90" i="2"/>
  <c r="AB90" i="2"/>
  <c r="Y90" i="2"/>
  <c r="V90" i="2"/>
  <c r="S90" i="2"/>
  <c r="AT89" i="2"/>
  <c r="AQ89" i="2"/>
  <c r="AN89" i="2"/>
  <c r="AK89" i="2"/>
  <c r="AH89" i="2"/>
  <c r="AI89" i="2" s="1"/>
  <c r="AE89" i="2"/>
  <c r="AB89" i="2"/>
  <c r="AC89" i="2" s="1"/>
  <c r="Y89" i="2"/>
  <c r="V89" i="2"/>
  <c r="W89" i="2" s="1"/>
  <c r="S89" i="2"/>
  <c r="F89" i="2"/>
  <c r="AT88" i="2"/>
  <c r="AQ88" i="2"/>
  <c r="AN88" i="2"/>
  <c r="AO88" i="2" s="1"/>
  <c r="AK88" i="2"/>
  <c r="AH88" i="2"/>
  <c r="AE88" i="2"/>
  <c r="AB88" i="2"/>
  <c r="AC88" i="2" s="1"/>
  <c r="Y88" i="2"/>
  <c r="V88" i="2"/>
  <c r="S88" i="2"/>
  <c r="AT87" i="2"/>
  <c r="AQ87" i="2"/>
  <c r="AN87" i="2"/>
  <c r="AK87" i="2"/>
  <c r="AH87" i="2"/>
  <c r="AE87" i="2"/>
  <c r="AB87" i="2"/>
  <c r="AC87" i="2" s="1"/>
  <c r="Y87" i="2"/>
  <c r="Z87" i="2" s="1"/>
  <c r="V87" i="2"/>
  <c r="S87" i="2"/>
  <c r="AT86" i="2"/>
  <c r="AQ86" i="2"/>
  <c r="AN86" i="2"/>
  <c r="AK86" i="2"/>
  <c r="AH86" i="2"/>
  <c r="AG84" i="2" s="1"/>
  <c r="AH84" i="2" s="1"/>
  <c r="AE86" i="2"/>
  <c r="AB86" i="2"/>
  <c r="AC86" i="2" s="1"/>
  <c r="Y86" i="2"/>
  <c r="V86" i="2"/>
  <c r="W86" i="2" s="1"/>
  <c r="S86" i="2"/>
  <c r="F86" i="2"/>
  <c r="AT85" i="2"/>
  <c r="AS84" i="2" s="1"/>
  <c r="AT84" i="2" s="1"/>
  <c r="AQ85" i="2"/>
  <c r="AN85" i="2"/>
  <c r="AO85" i="2" s="1"/>
  <c r="AK85" i="2"/>
  <c r="AH85" i="2"/>
  <c r="AI85" i="2" s="1"/>
  <c r="AE85" i="2"/>
  <c r="AD84" i="2" s="1"/>
  <c r="AE84" i="2" s="1"/>
  <c r="AC85" i="2"/>
  <c r="AB85" i="2"/>
  <c r="Y85" i="2"/>
  <c r="W85" i="2"/>
  <c r="V85" i="2"/>
  <c r="S85" i="2"/>
  <c r="F85" i="2"/>
  <c r="E84" i="2"/>
  <c r="F84" i="2" s="1"/>
  <c r="AT82" i="2"/>
  <c r="AQ82" i="2"/>
  <c r="AN82" i="2"/>
  <c r="AK82" i="2"/>
  <c r="AH82" i="2"/>
  <c r="AE82" i="2"/>
  <c r="AB82" i="2"/>
  <c r="Y82" i="2"/>
  <c r="V82" i="2"/>
  <c r="S82" i="2"/>
  <c r="F82" i="2"/>
  <c r="AT81" i="2"/>
  <c r="AU81" i="2" s="1"/>
  <c r="AQ81" i="2"/>
  <c r="AR81" i="2" s="1"/>
  <c r="AN81" i="2"/>
  <c r="AK81" i="2"/>
  <c r="AL81" i="2" s="1"/>
  <c r="AH81" i="2"/>
  <c r="AI81" i="2" s="1"/>
  <c r="AE81" i="2"/>
  <c r="AF81" i="2" s="1"/>
  <c r="AC81" i="2"/>
  <c r="AB81" i="2"/>
  <c r="Y81" i="2"/>
  <c r="Z81" i="2" s="1"/>
  <c r="V81" i="2"/>
  <c r="W81" i="2" s="1"/>
  <c r="S81" i="2"/>
  <c r="T81" i="2" s="1"/>
  <c r="AU80" i="2"/>
  <c r="AT80" i="2"/>
  <c r="AQ80" i="2"/>
  <c r="AR80" i="2" s="1"/>
  <c r="AN80" i="2"/>
  <c r="AO80" i="2" s="1"/>
  <c r="AK80" i="2"/>
  <c r="AL80" i="2" s="1"/>
  <c r="AI80" i="2"/>
  <c r="AH80" i="2"/>
  <c r="AE80" i="2"/>
  <c r="AF80" i="2" s="1"/>
  <c r="AB80" i="2"/>
  <c r="AC80" i="2" s="1"/>
  <c r="Y80" i="2"/>
  <c r="Z80" i="2" s="1"/>
  <c r="W80" i="2"/>
  <c r="V80" i="2"/>
  <c r="S80" i="2"/>
  <c r="T80" i="2" s="1"/>
  <c r="F80" i="2"/>
  <c r="G80" i="2" s="1"/>
  <c r="AT79" i="2"/>
  <c r="AU79" i="2" s="1"/>
  <c r="AQ79" i="2"/>
  <c r="AN79" i="2"/>
  <c r="AO79" i="2" s="1"/>
  <c r="AK79" i="2"/>
  <c r="AH79" i="2"/>
  <c r="AI79" i="2" s="1"/>
  <c r="AE79" i="2"/>
  <c r="AB79" i="2"/>
  <c r="AC79" i="2" s="1"/>
  <c r="Y79" i="2"/>
  <c r="V79" i="2"/>
  <c r="W79" i="2" s="1"/>
  <c r="S79" i="2"/>
  <c r="AU78" i="2"/>
  <c r="AT78" i="2"/>
  <c r="AQ78" i="2"/>
  <c r="AN78" i="2"/>
  <c r="AK78" i="2"/>
  <c r="AL78" i="2" s="1"/>
  <c r="AH78" i="2"/>
  <c r="AI78" i="2" s="1"/>
  <c r="AE78" i="2"/>
  <c r="AB78" i="2"/>
  <c r="AC78" i="2" s="1"/>
  <c r="Y78" i="2"/>
  <c r="Z78" i="2" s="1"/>
  <c r="V78" i="2"/>
  <c r="S78" i="2"/>
  <c r="AT77" i="2"/>
  <c r="AQ77" i="2"/>
  <c r="AN77" i="2"/>
  <c r="AK77" i="2"/>
  <c r="AH77" i="2"/>
  <c r="AE77" i="2"/>
  <c r="AB77" i="2"/>
  <c r="Y77" i="2"/>
  <c r="V77" i="2"/>
  <c r="S77" i="2"/>
  <c r="AT76" i="2"/>
  <c r="AQ76" i="2"/>
  <c r="AN76" i="2"/>
  <c r="AK76" i="2"/>
  <c r="AH76" i="2"/>
  <c r="AE76" i="2"/>
  <c r="AB76" i="2"/>
  <c r="Y76" i="2"/>
  <c r="V76" i="2"/>
  <c r="S76" i="2"/>
  <c r="AT75" i="2"/>
  <c r="AQ75" i="2"/>
  <c r="AN75" i="2"/>
  <c r="AO75" i="2" s="1"/>
  <c r="AK75" i="2"/>
  <c r="AH75" i="2"/>
  <c r="AI75" i="2" s="1"/>
  <c r="AE75" i="2"/>
  <c r="AB75" i="2"/>
  <c r="AC75" i="2" s="1"/>
  <c r="Y75" i="2"/>
  <c r="W75" i="2"/>
  <c r="V75" i="2"/>
  <c r="S75" i="2"/>
  <c r="AT70" i="2"/>
  <c r="AU70" i="2" s="1"/>
  <c r="AQ70" i="2"/>
  <c r="AN70" i="2"/>
  <c r="AO70" i="2" s="1"/>
  <c r="AK70" i="2"/>
  <c r="AL70" i="2" s="1"/>
  <c r="AI70" i="2"/>
  <c r="AH70" i="2"/>
  <c r="AE70" i="2"/>
  <c r="AB70" i="2"/>
  <c r="AC70" i="2" s="1"/>
  <c r="Z70" i="2"/>
  <c r="Y70" i="2"/>
  <c r="V70" i="2"/>
  <c r="W70" i="2" s="1"/>
  <c r="S70" i="2"/>
  <c r="AU69" i="2"/>
  <c r="AT69" i="2"/>
  <c r="AQ69" i="2"/>
  <c r="AN69" i="2"/>
  <c r="AK69" i="2"/>
  <c r="AI69" i="2"/>
  <c r="AH69" i="2"/>
  <c r="AE69" i="2"/>
  <c r="AB69" i="2"/>
  <c r="AC69" i="2" s="1"/>
  <c r="Y69" i="2"/>
  <c r="V69" i="2"/>
  <c r="W69" i="2" s="1"/>
  <c r="S69" i="2"/>
  <c r="F69" i="2"/>
  <c r="G69" i="2" s="1"/>
  <c r="AT68" i="2"/>
  <c r="AQ68" i="2"/>
  <c r="AN68" i="2"/>
  <c r="AO81" i="2" s="1"/>
  <c r="AK68" i="2"/>
  <c r="AH68" i="2"/>
  <c r="AE68" i="2"/>
  <c r="AB68" i="2"/>
  <c r="Y68" i="2"/>
  <c r="V68" i="2"/>
  <c r="S68" i="2"/>
  <c r="F68" i="2"/>
  <c r="AT67" i="2"/>
  <c r="AQ67" i="2"/>
  <c r="AN67" i="2"/>
  <c r="AK67" i="2"/>
  <c r="AH67" i="2"/>
  <c r="AE67" i="2"/>
  <c r="AB67" i="2"/>
  <c r="AA65" i="2" s="1"/>
  <c r="AB65" i="2" s="1"/>
  <c r="Y67" i="2"/>
  <c r="V67" i="2"/>
  <c r="S67" i="2"/>
  <c r="AT66" i="2"/>
  <c r="AS65" i="2" s="1"/>
  <c r="AT65" i="2" s="1"/>
  <c r="AQ66" i="2"/>
  <c r="AN66" i="2"/>
  <c r="AO78" i="2" s="1"/>
  <c r="AK66" i="2"/>
  <c r="AH66" i="2"/>
  <c r="AE66" i="2"/>
  <c r="AF90" i="2" s="1"/>
  <c r="AB66" i="2"/>
  <c r="Y66" i="2"/>
  <c r="Z79" i="2" s="1"/>
  <c r="V66" i="2"/>
  <c r="U65" i="2" s="1"/>
  <c r="V65" i="2" s="1"/>
  <c r="S66" i="2"/>
  <c r="F66" i="2"/>
  <c r="G73" i="2" s="1"/>
  <c r="AT62" i="2"/>
  <c r="AQ62" i="2"/>
  <c r="AN62" i="2"/>
  <c r="AK62" i="2"/>
  <c r="AH62" i="2"/>
  <c r="AE62" i="2"/>
  <c r="AB62" i="2"/>
  <c r="Y62" i="2"/>
  <c r="V62" i="2"/>
  <c r="S62" i="2"/>
  <c r="AT61" i="2"/>
  <c r="AU61" i="2" s="1"/>
  <c r="AQ61" i="2"/>
  <c r="AN61" i="2"/>
  <c r="AO61" i="2" s="1"/>
  <c r="AK61" i="2"/>
  <c r="AJ57" i="2" s="1"/>
  <c r="AK57" i="2" s="1"/>
  <c r="AH61" i="2"/>
  <c r="AI61" i="2" s="1"/>
  <c r="AE61" i="2"/>
  <c r="AB61" i="2"/>
  <c r="AC61" i="2" s="1"/>
  <c r="Y61" i="2"/>
  <c r="Z61" i="2" s="1"/>
  <c r="V61" i="2"/>
  <c r="W61" i="2" s="1"/>
  <c r="S61" i="2"/>
  <c r="AT60" i="2"/>
  <c r="AU60" i="2" s="1"/>
  <c r="AQ60" i="2"/>
  <c r="AR61" i="2" s="1"/>
  <c r="AN60" i="2"/>
  <c r="AO60" i="2" s="1"/>
  <c r="AL60" i="2"/>
  <c r="AK60" i="2"/>
  <c r="AH60" i="2"/>
  <c r="AI60" i="2" s="1"/>
  <c r="AE60" i="2"/>
  <c r="AF61" i="2" s="1"/>
  <c r="AB60" i="2"/>
  <c r="AC60" i="2" s="1"/>
  <c r="Y60" i="2"/>
  <c r="V60" i="2"/>
  <c r="W60" i="2" s="1"/>
  <c r="S60" i="2"/>
  <c r="T61" i="2" s="1"/>
  <c r="AT59" i="2"/>
  <c r="AQ59" i="2"/>
  <c r="AN59" i="2"/>
  <c r="AK59" i="2"/>
  <c r="AH59" i="2"/>
  <c r="AE59" i="2"/>
  <c r="AB59" i="2"/>
  <c r="Y59" i="2"/>
  <c r="X57" i="2" s="1"/>
  <c r="Y57" i="2" s="1"/>
  <c r="V59" i="2"/>
  <c r="S59" i="2"/>
  <c r="F59" i="2"/>
  <c r="AT58" i="2"/>
  <c r="AQ58" i="2"/>
  <c r="AR58" i="2" s="1"/>
  <c r="AN58" i="2"/>
  <c r="AM57" i="2" s="1"/>
  <c r="AN57" i="2" s="1"/>
  <c r="AL58" i="2"/>
  <c r="AK58" i="2"/>
  <c r="AH58" i="2"/>
  <c r="AG57" i="2" s="1"/>
  <c r="AH57" i="2" s="1"/>
  <c r="AF58" i="2"/>
  <c r="AE58" i="2"/>
  <c r="AB58" i="2"/>
  <c r="AA57" i="2" s="1"/>
  <c r="AB57" i="2" s="1"/>
  <c r="Y58" i="2"/>
  <c r="Z58" i="2" s="1"/>
  <c r="V58" i="2"/>
  <c r="U57" i="2" s="1"/>
  <c r="V57" i="2" s="1"/>
  <c r="S58" i="2"/>
  <c r="T58" i="2" s="1"/>
  <c r="F58" i="2"/>
  <c r="E57" i="2" s="1"/>
  <c r="F57" i="2" s="1"/>
  <c r="AT55" i="2"/>
  <c r="AQ55" i="2"/>
  <c r="AN55" i="2"/>
  <c r="AK55" i="2"/>
  <c r="AH55" i="2"/>
  <c r="AE55" i="2"/>
  <c r="AB55" i="2"/>
  <c r="Y55" i="2"/>
  <c r="V55" i="2"/>
  <c r="S55" i="2"/>
  <c r="AT54" i="2"/>
  <c r="AQ54" i="2"/>
  <c r="AN54" i="2"/>
  <c r="AK54" i="2"/>
  <c r="AH54" i="2"/>
  <c r="AE54" i="2"/>
  <c r="AB54" i="2"/>
  <c r="Y54" i="2"/>
  <c r="V54" i="2"/>
  <c r="S54" i="2"/>
  <c r="AT53" i="2"/>
  <c r="AQ53" i="2"/>
  <c r="AN53" i="2"/>
  <c r="AK53" i="2"/>
  <c r="AH53" i="2"/>
  <c r="AE53" i="2"/>
  <c r="AB53" i="2"/>
  <c r="Y53" i="2"/>
  <c r="Z60" i="2" s="1"/>
  <c r="V53" i="2"/>
  <c r="S53" i="2"/>
  <c r="AT52" i="2"/>
  <c r="AQ52" i="2"/>
  <c r="AN52" i="2"/>
  <c r="AK52" i="2"/>
  <c r="AH52" i="2"/>
  <c r="AE52" i="2"/>
  <c r="AB52" i="2"/>
  <c r="Y52" i="2"/>
  <c r="V52" i="2"/>
  <c r="S52" i="2"/>
  <c r="F52" i="2"/>
  <c r="AT51" i="2"/>
  <c r="AQ51" i="2"/>
  <c r="AN51" i="2"/>
  <c r="AK51" i="2"/>
  <c r="AH51" i="2"/>
  <c r="AE51" i="2"/>
  <c r="AB51" i="2"/>
  <c r="Y51" i="2"/>
  <c r="V51" i="2"/>
  <c r="S51" i="2"/>
  <c r="F51" i="2"/>
  <c r="AT50" i="2"/>
  <c r="AQ50" i="2"/>
  <c r="AN50" i="2"/>
  <c r="AK50" i="2"/>
  <c r="AH50" i="2"/>
  <c r="AE50" i="2"/>
  <c r="AB50" i="2"/>
  <c r="Y50" i="2"/>
  <c r="V50" i="2"/>
  <c r="S50" i="2"/>
  <c r="F50" i="2"/>
  <c r="G50" i="2" s="1"/>
  <c r="AT49" i="2"/>
  <c r="AQ49" i="2"/>
  <c r="AN49" i="2"/>
  <c r="AK49" i="2"/>
  <c r="AH49" i="2"/>
  <c r="AE49" i="2"/>
  <c r="AB49" i="2"/>
  <c r="Y49" i="2"/>
  <c r="V49" i="2"/>
  <c r="S49" i="2"/>
  <c r="F49" i="2"/>
  <c r="AT48" i="2"/>
  <c r="AQ48" i="2"/>
  <c r="AN48" i="2"/>
  <c r="AK48" i="2"/>
  <c r="AH48" i="2"/>
  <c r="AE48" i="2"/>
  <c r="AB48" i="2"/>
  <c r="Y48" i="2"/>
  <c r="V48" i="2"/>
  <c r="S48" i="2"/>
  <c r="F48" i="2"/>
  <c r="AT43" i="2"/>
  <c r="AQ43" i="2"/>
  <c r="AR43" i="2" s="1"/>
  <c r="AN43" i="2"/>
  <c r="AL43" i="2"/>
  <c r="AK43" i="2"/>
  <c r="AH43" i="2"/>
  <c r="AF43" i="2"/>
  <c r="AE43" i="2"/>
  <c r="AB43" i="2"/>
  <c r="Y43" i="2"/>
  <c r="Z43" i="2" s="1"/>
  <c r="V43" i="2"/>
  <c r="S43" i="2"/>
  <c r="T43" i="2" s="1"/>
  <c r="F43" i="2"/>
  <c r="AT42" i="2"/>
  <c r="AQ42" i="2"/>
  <c r="AR42" i="2" s="1"/>
  <c r="AN42" i="2"/>
  <c r="AL42" i="2"/>
  <c r="AK42" i="2"/>
  <c r="AH42" i="2"/>
  <c r="AF42" i="2"/>
  <c r="AE42" i="2"/>
  <c r="AB42" i="2"/>
  <c r="Y42" i="2"/>
  <c r="Z42" i="2" s="1"/>
  <c r="V42" i="2"/>
  <c r="S42" i="2"/>
  <c r="T42" i="2" s="1"/>
  <c r="F42" i="2"/>
  <c r="AT41" i="2"/>
  <c r="AQ41" i="2"/>
  <c r="AN41" i="2"/>
  <c r="AK41" i="2"/>
  <c r="AH41" i="2"/>
  <c r="AE41" i="2"/>
  <c r="AB41" i="2"/>
  <c r="AA39" i="2" s="1"/>
  <c r="AB39" i="2" s="1"/>
  <c r="Y41" i="2"/>
  <c r="V41" i="2"/>
  <c r="S41" i="2"/>
  <c r="F41" i="2"/>
  <c r="AT40" i="2"/>
  <c r="AS39" i="2" s="1"/>
  <c r="AT39" i="2" s="1"/>
  <c r="AQ40" i="2"/>
  <c r="AR111" i="2" s="1"/>
  <c r="AN40" i="2"/>
  <c r="AK40" i="2"/>
  <c r="AH40" i="2"/>
  <c r="AE40" i="2"/>
  <c r="AB40" i="2"/>
  <c r="Y40" i="2"/>
  <c r="V40" i="2"/>
  <c r="S40" i="2"/>
  <c r="AW40" i="2" s="1"/>
  <c r="F40" i="2"/>
  <c r="AT36" i="2"/>
  <c r="AQ36" i="2"/>
  <c r="AN36" i="2"/>
  <c r="AK36" i="2"/>
  <c r="AH36" i="2"/>
  <c r="AE36" i="2"/>
  <c r="AB36" i="2"/>
  <c r="AA33" i="2" s="1"/>
  <c r="AB33" i="2" s="1"/>
  <c r="Y36" i="2"/>
  <c r="Z36" i="2" s="1"/>
  <c r="V36" i="2"/>
  <c r="S36" i="2"/>
  <c r="T36" i="2" s="1"/>
  <c r="F36" i="2"/>
  <c r="AT35" i="2"/>
  <c r="AS33" i="2" s="1"/>
  <c r="AT33" i="2" s="1"/>
  <c r="AQ35" i="2"/>
  <c r="AN35" i="2"/>
  <c r="AK35" i="2"/>
  <c r="AH35" i="2"/>
  <c r="AE35" i="2"/>
  <c r="AB35" i="2"/>
  <c r="Y35" i="2"/>
  <c r="Z35" i="2" s="1"/>
  <c r="V35" i="2"/>
  <c r="U33" i="2" s="1"/>
  <c r="V33" i="2" s="1"/>
  <c r="S35" i="2"/>
  <c r="T35" i="2" s="1"/>
  <c r="F35" i="2"/>
  <c r="AT34" i="2"/>
  <c r="AQ34" i="2"/>
  <c r="AP33" i="2" s="1"/>
  <c r="AQ33" i="2" s="1"/>
  <c r="AN34" i="2"/>
  <c r="AM33" i="2" s="1"/>
  <c r="AN33" i="2" s="1"/>
  <c r="AK34" i="2"/>
  <c r="AH34" i="2"/>
  <c r="AG33" i="2" s="1"/>
  <c r="AH33" i="2" s="1"/>
  <c r="AE34" i="2"/>
  <c r="AD33" i="2" s="1"/>
  <c r="AE33" i="2" s="1"/>
  <c r="AB34" i="2"/>
  <c r="Z34" i="2"/>
  <c r="Y34" i="2"/>
  <c r="V34" i="2"/>
  <c r="S34" i="2"/>
  <c r="R33" i="2" s="1"/>
  <c r="S33" i="2" s="1"/>
  <c r="F34" i="2"/>
  <c r="E33" i="2" s="1"/>
  <c r="F33" i="2" s="1"/>
  <c r="AJ33" i="2"/>
  <c r="AK33" i="2" s="1"/>
  <c r="X33" i="2"/>
  <c r="Y33" i="2" s="1"/>
  <c r="AT31" i="2"/>
  <c r="AQ31" i="2"/>
  <c r="AN31" i="2"/>
  <c r="AL31" i="2"/>
  <c r="AK31" i="2"/>
  <c r="AH31" i="2"/>
  <c r="AE31" i="2"/>
  <c r="AF31" i="2" s="1"/>
  <c r="AB31" i="2"/>
  <c r="Y31" i="2"/>
  <c r="Z31" i="2" s="1"/>
  <c r="V31" i="2"/>
  <c r="S31" i="2"/>
  <c r="T31" i="2" s="1"/>
  <c r="F31" i="2"/>
  <c r="G31" i="2" s="1"/>
  <c r="AT30" i="2"/>
  <c r="AQ30" i="2"/>
  <c r="AR30" i="2" s="1"/>
  <c r="AN30" i="2"/>
  <c r="AK30" i="2"/>
  <c r="AL30" i="2" s="1"/>
  <c r="AH30" i="2"/>
  <c r="AE30" i="2"/>
  <c r="AF30" i="2" s="1"/>
  <c r="AB30" i="2"/>
  <c r="Y30" i="2"/>
  <c r="Z30" i="2" s="1"/>
  <c r="V30" i="2"/>
  <c r="S30" i="2"/>
  <c r="T30" i="2" s="1"/>
  <c r="F30" i="2"/>
  <c r="AT29" i="2"/>
  <c r="AQ29" i="2"/>
  <c r="AR29" i="2" s="1"/>
  <c r="AN29" i="2"/>
  <c r="AK29" i="2"/>
  <c r="AL29" i="2" s="1"/>
  <c r="AH29" i="2"/>
  <c r="AE29" i="2"/>
  <c r="AF29" i="2" s="1"/>
  <c r="AB29" i="2"/>
  <c r="Y29" i="2"/>
  <c r="Z29" i="2" s="1"/>
  <c r="V29" i="2"/>
  <c r="S29" i="2"/>
  <c r="T29" i="2" s="1"/>
  <c r="F29" i="2"/>
  <c r="AT28" i="2"/>
  <c r="AQ28" i="2"/>
  <c r="AN28" i="2"/>
  <c r="AK28" i="2"/>
  <c r="AH28" i="2"/>
  <c r="AE28" i="2"/>
  <c r="AB28" i="2"/>
  <c r="Y28" i="2"/>
  <c r="Z28" i="2" s="1"/>
  <c r="V28" i="2"/>
  <c r="S28" i="2"/>
  <c r="T28" i="2" s="1"/>
  <c r="F28" i="2"/>
  <c r="AT21" i="2"/>
  <c r="AQ21" i="2"/>
  <c r="AN21" i="2"/>
  <c r="AK21" i="2"/>
  <c r="AL21" i="2" s="1"/>
  <c r="AH21" i="2"/>
  <c r="AE21" i="2"/>
  <c r="AF21" i="2" s="1"/>
  <c r="AB21" i="2"/>
  <c r="Y21" i="2"/>
  <c r="Z21" i="2" s="1"/>
  <c r="V21" i="2"/>
  <c r="S21" i="2"/>
  <c r="T21" i="2" s="1"/>
  <c r="F21" i="2"/>
  <c r="AT20" i="2"/>
  <c r="AQ20" i="2"/>
  <c r="AN20" i="2"/>
  <c r="AK20" i="2"/>
  <c r="AL20" i="2" s="1"/>
  <c r="AH20" i="2"/>
  <c r="AE20" i="2"/>
  <c r="AF20" i="2" s="1"/>
  <c r="AB20" i="2"/>
  <c r="Y20" i="2"/>
  <c r="Z20" i="2" s="1"/>
  <c r="V20" i="2"/>
  <c r="S20" i="2"/>
  <c r="T20" i="2" s="1"/>
  <c r="F20" i="2"/>
  <c r="AT19" i="2"/>
  <c r="AQ19" i="2"/>
  <c r="AN19" i="2"/>
  <c r="AK19" i="2"/>
  <c r="AL19" i="2" s="1"/>
  <c r="AH19" i="2"/>
  <c r="AE19" i="2"/>
  <c r="AF19" i="2" s="1"/>
  <c r="AB19" i="2"/>
  <c r="Y19" i="2"/>
  <c r="Z19" i="2" s="1"/>
  <c r="V19" i="2"/>
  <c r="S19" i="2"/>
  <c r="T19" i="2" s="1"/>
  <c r="F19" i="2"/>
  <c r="G19" i="2" s="1"/>
  <c r="AT18" i="2"/>
  <c r="AQ18" i="2"/>
  <c r="AR18" i="2" s="1"/>
  <c r="AN18" i="2"/>
  <c r="AK18" i="2"/>
  <c r="AL18" i="2" s="1"/>
  <c r="AH18" i="2"/>
  <c r="AE18" i="2"/>
  <c r="AF18" i="2" s="1"/>
  <c r="AB18" i="2"/>
  <c r="Y18" i="2"/>
  <c r="Z18" i="2" s="1"/>
  <c r="V18" i="2"/>
  <c r="S18" i="2"/>
  <c r="F18" i="2"/>
  <c r="G27" i="2" s="1"/>
  <c r="AT17" i="2"/>
  <c r="AQ17" i="2"/>
  <c r="AR17" i="2" s="1"/>
  <c r="AN17" i="2"/>
  <c r="AL17" i="2"/>
  <c r="AK17" i="2"/>
  <c r="AH17" i="2"/>
  <c r="AF17" i="2"/>
  <c r="AE17" i="2"/>
  <c r="AB17" i="2"/>
  <c r="Y17" i="2"/>
  <c r="Z17" i="2" s="1"/>
  <c r="V17" i="2"/>
  <c r="S17" i="2"/>
  <c r="T17" i="2" s="1"/>
  <c r="F17" i="2"/>
  <c r="G18" i="2" s="1"/>
  <c r="AT16" i="2"/>
  <c r="AQ16" i="2"/>
  <c r="AR16" i="2" s="1"/>
  <c r="AN16" i="2"/>
  <c r="AL16" i="2"/>
  <c r="AK16" i="2"/>
  <c r="AH16" i="2"/>
  <c r="AF16" i="2"/>
  <c r="AE16" i="2"/>
  <c r="AB16" i="2"/>
  <c r="Y16" i="2"/>
  <c r="Z16" i="2" s="1"/>
  <c r="V16" i="2"/>
  <c r="S16" i="2"/>
  <c r="T16" i="2" s="1"/>
  <c r="G16" i="2"/>
  <c r="F16" i="2"/>
  <c r="G28" i="2" s="1"/>
  <c r="AT15" i="2"/>
  <c r="AQ15" i="2"/>
  <c r="AR15" i="2" s="1"/>
  <c r="AN15" i="2"/>
  <c r="AK15" i="2"/>
  <c r="AL15" i="2" s="1"/>
  <c r="AH15" i="2"/>
  <c r="AE15" i="2"/>
  <c r="AF15" i="2" s="1"/>
  <c r="AB15" i="2"/>
  <c r="Y15" i="2"/>
  <c r="X11" i="2" s="1"/>
  <c r="Y11" i="2" s="1"/>
  <c r="V15" i="2"/>
  <c r="S15" i="2"/>
  <c r="T15" i="2" s="1"/>
  <c r="F15" i="2"/>
  <c r="G25" i="2" s="1"/>
  <c r="AT14" i="2"/>
  <c r="AQ14" i="2"/>
  <c r="AR14" i="2" s="1"/>
  <c r="AN14" i="2"/>
  <c r="AK14" i="2"/>
  <c r="AL14" i="2" s="1"/>
  <c r="AH14" i="2"/>
  <c r="AE14" i="2"/>
  <c r="AF14" i="2" s="1"/>
  <c r="AB14" i="2"/>
  <c r="Z14" i="2"/>
  <c r="Y14" i="2"/>
  <c r="V14" i="2"/>
  <c r="S14" i="2"/>
  <c r="F14" i="2"/>
  <c r="G24" i="2" s="1"/>
  <c r="AT13" i="2"/>
  <c r="AQ13" i="2"/>
  <c r="AP11" i="2" s="1"/>
  <c r="AQ11" i="2" s="1"/>
  <c r="AN13" i="2"/>
  <c r="AK13" i="2"/>
  <c r="AJ11" i="2" s="1"/>
  <c r="AK11" i="2" s="1"/>
  <c r="AH13" i="2"/>
  <c r="AI31" i="2" s="1"/>
  <c r="AE13" i="2"/>
  <c r="AB13" i="2"/>
  <c r="Y13" i="2"/>
  <c r="V13" i="2"/>
  <c r="S13" i="2"/>
  <c r="R11" i="2" s="1"/>
  <c r="S11" i="2" s="1"/>
  <c r="F12" i="2"/>
  <c r="U11" i="2"/>
  <c r="V11" i="2" s="1"/>
  <c r="AW61" i="2" l="1"/>
  <c r="AW81" i="2"/>
  <c r="F214" i="5"/>
  <c r="AW80" i="2"/>
  <c r="F54" i="5"/>
  <c r="F174" i="5"/>
  <c r="AR31" i="2"/>
  <c r="W31" i="2"/>
  <c r="R57" i="2"/>
  <c r="S57" i="2" s="1"/>
  <c r="AD57" i="2"/>
  <c r="AE57" i="2" s="1"/>
  <c r="AP57" i="2"/>
  <c r="AQ57" i="2" s="1"/>
  <c r="T60" i="2"/>
  <c r="AF60" i="2"/>
  <c r="AR60" i="2"/>
  <c r="AL61" i="2"/>
  <c r="AW66" i="2"/>
  <c r="AR79" i="2"/>
  <c r="AI86" i="2"/>
  <c r="W88" i="2"/>
  <c r="AR95" i="2"/>
  <c r="AF96" i="2"/>
  <c r="Z101" i="2"/>
  <c r="T111" i="2"/>
  <c r="W114" i="2"/>
  <c r="J120" i="2"/>
  <c r="N120" i="2" s="1"/>
  <c r="J144" i="2"/>
  <c r="N144" i="2" s="1"/>
  <c r="F42" i="5"/>
  <c r="F103" i="5"/>
  <c r="F121" i="5"/>
  <c r="F146" i="5"/>
  <c r="H23" i="7"/>
  <c r="H30" i="7"/>
  <c r="H33" i="7"/>
  <c r="H40" i="7"/>
  <c r="H48" i="7"/>
  <c r="H67" i="7"/>
  <c r="H87" i="7"/>
  <c r="H348" i="7"/>
  <c r="H358" i="7"/>
  <c r="H368" i="7"/>
  <c r="H378" i="7"/>
  <c r="H398" i="7"/>
  <c r="H411" i="7"/>
  <c r="H446" i="7"/>
  <c r="H456" i="7"/>
  <c r="H488" i="7"/>
  <c r="H495" i="7"/>
  <c r="H508" i="7"/>
  <c r="H527" i="7"/>
  <c r="H537" i="7"/>
  <c r="H541" i="7"/>
  <c r="H547" i="7"/>
  <c r="H551" i="7"/>
  <c r="H557" i="7"/>
  <c r="H561" i="7"/>
  <c r="H571" i="7"/>
  <c r="H11" i="8"/>
  <c r="H225" i="8"/>
  <c r="J321" i="11"/>
  <c r="J324" i="11"/>
  <c r="H324" i="11" s="1"/>
  <c r="L320" i="11"/>
  <c r="T18" i="2"/>
  <c r="AU106" i="2"/>
  <c r="AU31" i="2"/>
  <c r="Z15" i="2"/>
  <c r="U39" i="2"/>
  <c r="V39" i="2" s="1"/>
  <c r="AW13" i="2"/>
  <c r="AV13" i="2" s="1"/>
  <c r="H13" i="2" s="1"/>
  <c r="F51" i="5"/>
  <c r="F163" i="5"/>
  <c r="L9" i="8"/>
  <c r="L7" i="8"/>
  <c r="J6" i="8"/>
  <c r="H219" i="8"/>
  <c r="J322" i="8"/>
  <c r="H322" i="8" s="1"/>
  <c r="J324" i="8"/>
  <c r="H324" i="8" s="1"/>
  <c r="J320" i="8"/>
  <c r="H431" i="8"/>
  <c r="H445" i="8"/>
  <c r="H472" i="8"/>
  <c r="H511" i="8"/>
  <c r="H525" i="8"/>
  <c r="J409" i="9"/>
  <c r="J407" i="9"/>
  <c r="H407" i="9" s="1"/>
  <c r="L408" i="9"/>
  <c r="L407" i="9"/>
  <c r="J406" i="9"/>
  <c r="J405" i="9"/>
  <c r="H89" i="10"/>
  <c r="J323" i="10"/>
  <c r="H323" i="10" s="1"/>
  <c r="J321" i="10"/>
  <c r="H321" i="10" s="1"/>
  <c r="J322" i="10"/>
  <c r="H322" i="10" s="1"/>
  <c r="AD11" i="2"/>
  <c r="AE11" i="2" s="1"/>
  <c r="T34" i="2"/>
  <c r="AM39" i="2"/>
  <c r="AN39" i="2" s="1"/>
  <c r="G74" i="2"/>
  <c r="W78" i="2"/>
  <c r="AI108" i="2"/>
  <c r="AU108" i="2"/>
  <c r="G145" i="2"/>
  <c r="AS57" i="2"/>
  <c r="AT57" i="2" s="1"/>
  <c r="AO86" i="2"/>
  <c r="Z90" i="2"/>
  <c r="AS93" i="2"/>
  <c r="AT93" i="2" s="1"/>
  <c r="AL115" i="2"/>
  <c r="AL96" i="2"/>
  <c r="AD100" i="2"/>
  <c r="AE100" i="2" s="1"/>
  <c r="W102" i="2"/>
  <c r="AI112" i="2"/>
  <c r="AU114" i="2"/>
  <c r="J145" i="2"/>
  <c r="N145" i="2" s="1"/>
  <c r="F168" i="2"/>
  <c r="G36" i="5"/>
  <c r="H30" i="5" s="1"/>
  <c r="F61" i="5"/>
  <c r="G86" i="5"/>
  <c r="F107" i="5"/>
  <c r="F116" i="5"/>
  <c r="F131" i="5"/>
  <c r="F141" i="5"/>
  <c r="F157" i="5"/>
  <c r="F164" i="5"/>
  <c r="F217" i="5"/>
  <c r="H17" i="7"/>
  <c r="H179" i="7"/>
  <c r="H254" i="7"/>
  <c r="H261" i="7"/>
  <c r="H274" i="7"/>
  <c r="H294" i="7"/>
  <c r="L6" i="8"/>
  <c r="H40" i="8"/>
  <c r="H299" i="8"/>
  <c r="L320" i="8"/>
  <c r="H362" i="8"/>
  <c r="H11" i="9"/>
  <c r="H50" i="9"/>
  <c r="H64" i="9"/>
  <c r="H152" i="9"/>
  <c r="L561" i="9"/>
  <c r="H561" i="9" s="1"/>
  <c r="L558" i="9"/>
  <c r="L557" i="9"/>
  <c r="L562" i="9" s="1"/>
  <c r="L560" i="9"/>
  <c r="L559" i="9"/>
  <c r="J559" i="9"/>
  <c r="J558" i="9"/>
  <c r="J320" i="10"/>
  <c r="Z55" i="2"/>
  <c r="E65" i="2"/>
  <c r="F65" i="2" s="1"/>
  <c r="J148" i="2"/>
  <c r="N148" i="2" s="1"/>
  <c r="AG11" i="2"/>
  <c r="AH11" i="2" s="1"/>
  <c r="AC31" i="2"/>
  <c r="G15" i="2"/>
  <c r="AF55" i="2"/>
  <c r="AL87" i="2"/>
  <c r="AC90" i="2"/>
  <c r="AO98" i="2"/>
  <c r="G96" i="2"/>
  <c r="Z102" i="2"/>
  <c r="J170" i="2"/>
  <c r="N170" i="2" s="1"/>
  <c r="F11" i="5"/>
  <c r="F28" i="5"/>
  <c r="F37" i="5"/>
  <c r="F44" i="5"/>
  <c r="F106" i="5"/>
  <c r="F140" i="5"/>
  <c r="F166" i="5"/>
  <c r="F183" i="5"/>
  <c r="F208" i="5"/>
  <c r="F228" i="5"/>
  <c r="H11" i="7"/>
  <c r="H130" i="7"/>
  <c r="H147" i="7"/>
  <c r="H167" i="7"/>
  <c r="H186" i="7"/>
  <c r="H206" i="7"/>
  <c r="H213" i="7"/>
  <c r="H225" i="7"/>
  <c r="H235" i="7"/>
  <c r="H320" i="7"/>
  <c r="H343" i="7"/>
  <c r="H609" i="7"/>
  <c r="H12" i="8"/>
  <c r="H65" i="8"/>
  <c r="H120" i="8"/>
  <c r="H186" i="8"/>
  <c r="H244" i="8"/>
  <c r="N410" i="8"/>
  <c r="H356" i="8"/>
  <c r="E562" i="8"/>
  <c r="H464" i="8"/>
  <c r="H488" i="8"/>
  <c r="H539" i="8"/>
  <c r="H558" i="8"/>
  <c r="H33" i="9"/>
  <c r="H36" i="9"/>
  <c r="H75" i="9"/>
  <c r="H176" i="9"/>
  <c r="H198" i="9"/>
  <c r="H253" i="9"/>
  <c r="H429" i="9"/>
  <c r="J557" i="9"/>
  <c r="H275" i="10"/>
  <c r="E562" i="11"/>
  <c r="AO90" i="2"/>
  <c r="AR20" i="2"/>
  <c r="AR21" i="2"/>
  <c r="AR96" i="2"/>
  <c r="AS100" i="2"/>
  <c r="AT100" i="2" s="1"/>
  <c r="AJ100" i="2"/>
  <c r="AK100" i="2" s="1"/>
  <c r="T112" i="2"/>
  <c r="AL112" i="2"/>
  <c r="G143" i="2"/>
  <c r="F81" i="5"/>
  <c r="K150" i="5"/>
  <c r="L150" i="5" s="1"/>
  <c r="F211" i="5"/>
  <c r="J7" i="8"/>
  <c r="H7" i="8" s="1"/>
  <c r="E156" i="8"/>
  <c r="R24" i="2" s="1"/>
  <c r="N308" i="8"/>
  <c r="J321" i="8"/>
  <c r="H321" i="8" s="1"/>
  <c r="H31" i="10"/>
  <c r="H130" i="10"/>
  <c r="H133" i="10"/>
  <c r="H140" i="10"/>
  <c r="H161" i="10"/>
  <c r="H164" i="10"/>
  <c r="H364" i="10"/>
  <c r="AR19" i="2"/>
  <c r="AG39" i="2"/>
  <c r="AH39" i="2" s="1"/>
  <c r="E11" i="2"/>
  <c r="F11" i="2" s="1"/>
  <c r="AM65" i="2"/>
  <c r="AN65" i="2" s="1"/>
  <c r="U84" i="2"/>
  <c r="V84" i="2" s="1"/>
  <c r="AI88" i="2"/>
  <c r="AO89" i="2"/>
  <c r="R100" i="2"/>
  <c r="S100" i="2" s="1"/>
  <c r="S92" i="2" s="1"/>
  <c r="R92" i="2" s="1"/>
  <c r="J125" i="2"/>
  <c r="N125" i="2" s="1"/>
  <c r="J135" i="2"/>
  <c r="N135" i="2" s="1"/>
  <c r="J143" i="2"/>
  <c r="N143" i="2" s="1"/>
  <c r="G46" i="5"/>
  <c r="F82" i="5"/>
  <c r="F108" i="5"/>
  <c r="F126" i="5"/>
  <c r="F143" i="5"/>
  <c r="F187" i="5"/>
  <c r="F222" i="5"/>
  <c r="H229" i="7"/>
  <c r="H239" i="7"/>
  <c r="H255" i="7"/>
  <c r="L8" i="8"/>
  <c r="H21" i="8"/>
  <c r="H62" i="8"/>
  <c r="H148" i="8"/>
  <c r="H277" i="8"/>
  <c r="H291" i="8"/>
  <c r="H459" i="8"/>
  <c r="H533" i="8"/>
  <c r="H552" i="8"/>
  <c r="T14" i="2"/>
  <c r="AO69" i="2"/>
  <c r="AO87" i="2"/>
  <c r="AS11" i="2"/>
  <c r="AT11" i="2" s="1"/>
  <c r="AL55" i="2"/>
  <c r="AG65" i="2"/>
  <c r="AH65" i="2" s="1"/>
  <c r="AO31" i="2"/>
  <c r="AL79" i="2"/>
  <c r="AA84" i="2"/>
  <c r="AB84" i="2" s="1"/>
  <c r="AL90" i="2"/>
  <c r="U93" i="2"/>
  <c r="V93" i="2" s="1"/>
  <c r="V92" i="2" s="1"/>
  <c r="U92" i="2" s="1"/>
  <c r="Z113" i="2"/>
  <c r="AL95" i="2"/>
  <c r="Z96" i="2"/>
  <c r="W101" i="2"/>
  <c r="AP100" i="2"/>
  <c r="AQ100" i="2" s="1"/>
  <c r="AQ92" i="2" s="1"/>
  <c r="AP92" i="2" s="1"/>
  <c r="G10" i="5"/>
  <c r="F23" i="5"/>
  <c r="F67" i="5"/>
  <c r="F76" i="5"/>
  <c r="F91" i="5"/>
  <c r="I100" i="5"/>
  <c r="F136" i="5"/>
  <c r="F186" i="5"/>
  <c r="F203" i="5"/>
  <c r="F223" i="5"/>
  <c r="H19" i="7"/>
  <c r="H29" i="7"/>
  <c r="H249" i="7"/>
  <c r="H266" i="7"/>
  <c r="H286" i="7"/>
  <c r="H364" i="7"/>
  <c r="H374" i="7"/>
  <c r="H384" i="7"/>
  <c r="H400" i="7"/>
  <c r="J10" i="8"/>
  <c r="H51" i="8"/>
  <c r="H54" i="8"/>
  <c r="H90" i="8"/>
  <c r="H101" i="8"/>
  <c r="H142" i="8"/>
  <c r="H230" i="8"/>
  <c r="H254" i="8"/>
  <c r="H334" i="8"/>
  <c r="H348" i="8"/>
  <c r="H375" i="8"/>
  <c r="H403" i="8"/>
  <c r="N562" i="8"/>
  <c r="H453" i="8"/>
  <c r="H25" i="9"/>
  <c r="H66" i="9"/>
  <c r="H72" i="9"/>
  <c r="H91" i="9"/>
  <c r="H119" i="9"/>
  <c r="H130" i="9"/>
  <c r="H144" i="9"/>
  <c r="H13" i="10"/>
  <c r="H20" i="10"/>
  <c r="H115" i="10"/>
  <c r="H121" i="10"/>
  <c r="H127" i="10"/>
  <c r="H343" i="10"/>
  <c r="H355" i="10"/>
  <c r="H361" i="10"/>
  <c r="H210" i="12"/>
  <c r="H216" i="12"/>
  <c r="H405" i="7"/>
  <c r="H425" i="7"/>
  <c r="H432" i="7"/>
  <c r="H444" i="7"/>
  <c r="H454" i="7"/>
  <c r="H464" i="7"/>
  <c r="H502" i="7"/>
  <c r="H605" i="7"/>
  <c r="H615" i="7"/>
  <c r="H60" i="8"/>
  <c r="H66" i="8"/>
  <c r="H74" i="8"/>
  <c r="H82" i="8"/>
  <c r="H88" i="8"/>
  <c r="H140" i="8"/>
  <c r="H146" i="8"/>
  <c r="H154" i="8"/>
  <c r="H162" i="8"/>
  <c r="H170" i="8"/>
  <c r="H178" i="8"/>
  <c r="H184" i="8"/>
  <c r="H236" i="8"/>
  <c r="H242" i="8"/>
  <c r="H250" i="8"/>
  <c r="H258" i="8"/>
  <c r="H264" i="8"/>
  <c r="H373" i="8"/>
  <c r="H379" i="8"/>
  <c r="H387" i="8"/>
  <c r="H395" i="8"/>
  <c r="H401" i="8"/>
  <c r="J406" i="8"/>
  <c r="H406" i="8" s="1"/>
  <c r="H418" i="8"/>
  <c r="H470" i="8"/>
  <c r="H476" i="8"/>
  <c r="H484" i="8"/>
  <c r="H492" i="8"/>
  <c r="H498" i="8"/>
  <c r="H550" i="8"/>
  <c r="H556" i="8"/>
  <c r="L559" i="8"/>
  <c r="H15" i="9"/>
  <c r="H23" i="9"/>
  <c r="H31" i="9"/>
  <c r="H37" i="9"/>
  <c r="H89" i="9"/>
  <c r="H95" i="9"/>
  <c r="H103" i="9"/>
  <c r="H111" i="9"/>
  <c r="H117" i="9"/>
  <c r="H216" i="9"/>
  <c r="H226" i="9"/>
  <c r="H300" i="9"/>
  <c r="H333" i="9"/>
  <c r="H336" i="9"/>
  <c r="H343" i="9"/>
  <c r="H490" i="9"/>
  <c r="H493" i="9"/>
  <c r="H500" i="9"/>
  <c r="H537" i="9"/>
  <c r="H14" i="10"/>
  <c r="H17" i="10"/>
  <c r="H46" i="10"/>
  <c r="H75" i="10"/>
  <c r="H84" i="10"/>
  <c r="H168" i="10"/>
  <c r="H176" i="10"/>
  <c r="H179" i="10"/>
  <c r="H207" i="10"/>
  <c r="H258" i="10"/>
  <c r="L319" i="10"/>
  <c r="H319" i="10" s="1"/>
  <c r="L317" i="10"/>
  <c r="J317" i="10"/>
  <c r="L316" i="10"/>
  <c r="J316" i="10"/>
  <c r="H316" i="10" s="1"/>
  <c r="H404" i="10"/>
  <c r="H413" i="10"/>
  <c r="H420" i="10"/>
  <c r="N562" i="10"/>
  <c r="H447" i="10"/>
  <c r="H453" i="10"/>
  <c r="H541" i="10"/>
  <c r="H154" i="11"/>
  <c r="N308" i="11"/>
  <c r="H180" i="11"/>
  <c r="H272" i="11"/>
  <c r="H26" i="12"/>
  <c r="H84" i="12"/>
  <c r="H170" i="12"/>
  <c r="H14" i="8"/>
  <c r="N156" i="8"/>
  <c r="H22" i="8"/>
  <c r="H28" i="8"/>
  <c r="H80" i="8"/>
  <c r="H86" i="8"/>
  <c r="H94" i="8"/>
  <c r="H102" i="8"/>
  <c r="H108" i="8"/>
  <c r="H176" i="8"/>
  <c r="H182" i="8"/>
  <c r="H190" i="8"/>
  <c r="H198" i="8"/>
  <c r="H204" i="8"/>
  <c r="H256" i="8"/>
  <c r="H262" i="8"/>
  <c r="H270" i="8"/>
  <c r="H278" i="8"/>
  <c r="H284" i="8"/>
  <c r="H327" i="8"/>
  <c r="H335" i="8"/>
  <c r="H341" i="8"/>
  <c r="H393" i="8"/>
  <c r="H399" i="8"/>
  <c r="H409" i="8"/>
  <c r="J407" i="8"/>
  <c r="H407" i="8" s="1"/>
  <c r="H416" i="8"/>
  <c r="H424" i="8"/>
  <c r="H432" i="8"/>
  <c r="H438" i="8"/>
  <c r="H490" i="8"/>
  <c r="H496" i="8"/>
  <c r="H504" i="8"/>
  <c r="H512" i="8"/>
  <c r="H518" i="8"/>
  <c r="H29" i="9"/>
  <c r="H35" i="9"/>
  <c r="H43" i="9"/>
  <c r="H51" i="9"/>
  <c r="H57" i="9"/>
  <c r="H109" i="9"/>
  <c r="H115" i="9"/>
  <c r="H123" i="9"/>
  <c r="H131" i="9"/>
  <c r="H137" i="9"/>
  <c r="H164" i="9"/>
  <c r="H197" i="9"/>
  <c r="H211" i="9"/>
  <c r="H220" i="9"/>
  <c r="H227" i="9"/>
  <c r="H294" i="9"/>
  <c r="H301" i="9"/>
  <c r="H337" i="9"/>
  <c r="H344" i="9"/>
  <c r="H355" i="9"/>
  <c r="H422" i="9"/>
  <c r="H425" i="9"/>
  <c r="H451" i="9"/>
  <c r="H494" i="9"/>
  <c r="H501" i="9"/>
  <c r="H15" i="10"/>
  <c r="H18" i="10"/>
  <c r="H61" i="10"/>
  <c r="H85" i="10"/>
  <c r="H96" i="10"/>
  <c r="H192" i="10"/>
  <c r="H198" i="10"/>
  <c r="H204" i="10"/>
  <c r="H213" i="10"/>
  <c r="H253" i="10"/>
  <c r="H296" i="10"/>
  <c r="H299" i="10"/>
  <c r="H380" i="10"/>
  <c r="H383" i="10"/>
  <c r="H395" i="10"/>
  <c r="H401" i="10"/>
  <c r="H469" i="10"/>
  <c r="H472" i="10"/>
  <c r="H502" i="10"/>
  <c r="H505" i="10"/>
  <c r="H508" i="10"/>
  <c r="H142" i="11"/>
  <c r="H241" i="11"/>
  <c r="H266" i="11"/>
  <c r="H269" i="11"/>
  <c r="L409" i="11"/>
  <c r="J409" i="11"/>
  <c r="L405" i="11"/>
  <c r="L408" i="11"/>
  <c r="L407" i="11"/>
  <c r="J407" i="11"/>
  <c r="L406" i="11"/>
  <c r="J406" i="11"/>
  <c r="H494" i="11"/>
  <c r="H7" i="12"/>
  <c r="N156" i="9"/>
  <c r="L316" i="9"/>
  <c r="H405" i="11"/>
  <c r="H417" i="7"/>
  <c r="H437" i="7"/>
  <c r="H497" i="7"/>
  <c r="H514" i="7"/>
  <c r="H603" i="7"/>
  <c r="H20" i="8"/>
  <c r="H26" i="8"/>
  <c r="H34" i="8"/>
  <c r="H42" i="8"/>
  <c r="H48" i="8"/>
  <c r="H100" i="8"/>
  <c r="H106" i="8"/>
  <c r="H114" i="8"/>
  <c r="H122" i="8"/>
  <c r="H128" i="8"/>
  <c r="E308" i="8"/>
  <c r="R26" i="2" s="1"/>
  <c r="S26" i="2" s="1"/>
  <c r="T26" i="2" s="1"/>
  <c r="H196" i="8"/>
  <c r="H202" i="8"/>
  <c r="H210" i="8"/>
  <c r="H218" i="8"/>
  <c r="H224" i="8"/>
  <c r="H276" i="8"/>
  <c r="H282" i="8"/>
  <c r="H290" i="8"/>
  <c r="H298" i="8"/>
  <c r="H304" i="8"/>
  <c r="H333" i="8"/>
  <c r="H339" i="8"/>
  <c r="H347" i="8"/>
  <c r="H355" i="8"/>
  <c r="H361" i="8"/>
  <c r="J405" i="8"/>
  <c r="H405" i="8" s="1"/>
  <c r="L408" i="8"/>
  <c r="H430" i="8"/>
  <c r="H436" i="8"/>
  <c r="H444" i="8"/>
  <c r="H452" i="8"/>
  <c r="H458" i="8"/>
  <c r="H510" i="8"/>
  <c r="H516" i="8"/>
  <c r="H524" i="8"/>
  <c r="H532" i="8"/>
  <c r="H538" i="8"/>
  <c r="L557" i="8"/>
  <c r="H557" i="8" s="1"/>
  <c r="H49" i="9"/>
  <c r="H55" i="9"/>
  <c r="H63" i="9"/>
  <c r="H71" i="9"/>
  <c r="H77" i="9"/>
  <c r="H129" i="9"/>
  <c r="H135" i="9"/>
  <c r="H143" i="9"/>
  <c r="H151" i="9"/>
  <c r="H178" i="9"/>
  <c r="H214" i="9"/>
  <c r="H221" i="9"/>
  <c r="H278" i="9"/>
  <c r="H295" i="9"/>
  <c r="H302" i="9"/>
  <c r="H305" i="9"/>
  <c r="H331" i="9"/>
  <c r="H338" i="9"/>
  <c r="H395" i="9"/>
  <c r="H426" i="9"/>
  <c r="H488" i="9"/>
  <c r="H495" i="9"/>
  <c r="H498" i="9"/>
  <c r="H527" i="9"/>
  <c r="H556" i="9"/>
  <c r="H12" i="10"/>
  <c r="H19" i="10"/>
  <c r="H56" i="10"/>
  <c r="H117" i="10"/>
  <c r="H152" i="10"/>
  <c r="H155" i="10"/>
  <c r="H160" i="10"/>
  <c r="H232" i="10"/>
  <c r="H238" i="10"/>
  <c r="H290" i="10"/>
  <c r="H297" i="10"/>
  <c r="H300" i="10"/>
  <c r="H345" i="10"/>
  <c r="H348" i="10"/>
  <c r="H351" i="10"/>
  <c r="H461" i="10"/>
  <c r="H500" i="10"/>
  <c r="H527" i="10"/>
  <c r="H533" i="10"/>
  <c r="H74" i="11"/>
  <c r="H192" i="11"/>
  <c r="H233" i="11"/>
  <c r="H260" i="11"/>
  <c r="H434" i="11"/>
  <c r="H437" i="11"/>
  <c r="H466" i="11"/>
  <c r="H237" i="12"/>
  <c r="H460" i="11"/>
  <c r="H113" i="12"/>
  <c r="L308" i="12"/>
  <c r="H164" i="12"/>
  <c r="H204" i="12"/>
  <c r="L303" i="11"/>
  <c r="L561" i="11"/>
  <c r="H561" i="11" s="1"/>
  <c r="J561" i="11"/>
  <c r="L557" i="11"/>
  <c r="L560" i="11"/>
  <c r="H85" i="12"/>
  <c r="H107" i="12"/>
  <c r="H147" i="12"/>
  <c r="L308" i="13"/>
  <c r="H430" i="9"/>
  <c r="H433" i="9"/>
  <c r="H436" i="9"/>
  <c r="H439" i="9"/>
  <c r="H444" i="9"/>
  <c r="H458" i="9"/>
  <c r="H491" i="9"/>
  <c r="H505" i="9"/>
  <c r="H510" i="9"/>
  <c r="H513" i="9"/>
  <c r="H516" i="9"/>
  <c r="H519" i="9"/>
  <c r="H524" i="9"/>
  <c r="H538" i="9"/>
  <c r="H29" i="10"/>
  <c r="H35" i="10"/>
  <c r="H43" i="10"/>
  <c r="H57" i="10"/>
  <c r="H103" i="10"/>
  <c r="H125" i="10"/>
  <c r="H131" i="10"/>
  <c r="H137" i="10"/>
  <c r="H180" i="10"/>
  <c r="H196" i="10"/>
  <c r="H230" i="10"/>
  <c r="H233" i="10"/>
  <c r="H239" i="10"/>
  <c r="H251" i="10"/>
  <c r="H254" i="10"/>
  <c r="H270" i="10"/>
  <c r="H286" i="10"/>
  <c r="H291" i="10"/>
  <c r="H330" i="10"/>
  <c r="H359" i="10"/>
  <c r="H362" i="10"/>
  <c r="H376" i="10"/>
  <c r="H393" i="10"/>
  <c r="H487" i="10"/>
  <c r="H512" i="10"/>
  <c r="H31" i="11"/>
  <c r="H86" i="11"/>
  <c r="H111" i="11"/>
  <c r="H201" i="11"/>
  <c r="H207" i="11"/>
  <c r="H215" i="11"/>
  <c r="H229" i="11"/>
  <c r="H281" i="11"/>
  <c r="H287" i="11"/>
  <c r="H295" i="11"/>
  <c r="H345" i="11"/>
  <c r="H378" i="11"/>
  <c r="H384" i="11"/>
  <c r="H392" i="11"/>
  <c r="H415" i="11"/>
  <c r="H421" i="11"/>
  <c r="H429" i="11"/>
  <c r="H442" i="11"/>
  <c r="H448" i="11"/>
  <c r="H467" i="11"/>
  <c r="H473" i="11"/>
  <c r="H498" i="11"/>
  <c r="H504" i="11"/>
  <c r="H525" i="11"/>
  <c r="H547" i="11"/>
  <c r="H117" i="12"/>
  <c r="H151" i="12"/>
  <c r="H187" i="12"/>
  <c r="H193" i="12"/>
  <c r="H196" i="12"/>
  <c r="H202" i="12"/>
  <c r="H258" i="12"/>
  <c r="H261" i="12"/>
  <c r="H296" i="12"/>
  <c r="N156" i="13"/>
  <c r="H196" i="13"/>
  <c r="N156" i="10"/>
  <c r="H16" i="10"/>
  <c r="H71" i="10"/>
  <c r="H138" i="10"/>
  <c r="H144" i="10"/>
  <c r="H147" i="10"/>
  <c r="H240" i="10"/>
  <c r="H265" i="10"/>
  <c r="H277" i="10"/>
  <c r="H283" i="10"/>
  <c r="H292" i="10"/>
  <c r="H298" i="10"/>
  <c r="H336" i="10"/>
  <c r="H353" i="10"/>
  <c r="H387" i="10"/>
  <c r="H418" i="10"/>
  <c r="H446" i="10"/>
  <c r="H460" i="10"/>
  <c r="H465" i="10"/>
  <c r="H468" i="10"/>
  <c r="H471" i="10"/>
  <c r="H474" i="10"/>
  <c r="H479" i="10"/>
  <c r="H493" i="10"/>
  <c r="H526" i="10"/>
  <c r="H540" i="10"/>
  <c r="H545" i="10"/>
  <c r="H548" i="10"/>
  <c r="H551" i="10"/>
  <c r="H554" i="10"/>
  <c r="N156" i="11"/>
  <c r="H144" i="11"/>
  <c r="H150" i="11"/>
  <c r="E308" i="11"/>
  <c r="AA26" i="2" s="1"/>
  <c r="AB26" i="2" s="1"/>
  <c r="AC26" i="2" s="1"/>
  <c r="H163" i="11"/>
  <c r="H188" i="11"/>
  <c r="H243" i="11"/>
  <c r="H268" i="11"/>
  <c r="L304" i="11"/>
  <c r="H326" i="11"/>
  <c r="N562" i="11"/>
  <c r="H436" i="11"/>
  <c r="H496" i="11"/>
  <c r="H516" i="11"/>
  <c r="H522" i="11"/>
  <c r="H535" i="11"/>
  <c r="J557" i="11"/>
  <c r="H557" i="11" s="1"/>
  <c r="H28" i="12"/>
  <c r="H408" i="12"/>
  <c r="H447" i="12"/>
  <c r="H106" i="13"/>
  <c r="H190" i="13"/>
  <c r="E562" i="10"/>
  <c r="J307" i="11"/>
  <c r="H184" i="12"/>
  <c r="H243" i="9"/>
  <c r="H259" i="9"/>
  <c r="H298" i="9"/>
  <c r="N410" i="9"/>
  <c r="H335" i="9"/>
  <c r="H360" i="9"/>
  <c r="E562" i="9"/>
  <c r="H437" i="9"/>
  <c r="H492" i="9"/>
  <c r="H517" i="9"/>
  <c r="H11" i="10"/>
  <c r="H36" i="10"/>
  <c r="H88" i="10"/>
  <c r="H126" i="10"/>
  <c r="H132" i="10"/>
  <c r="H145" i="10"/>
  <c r="H148" i="10"/>
  <c r="H165" i="10"/>
  <c r="H200" i="10"/>
  <c r="H255" i="10"/>
  <c r="H302" i="10"/>
  <c r="N410" i="10"/>
  <c r="H354" i="10"/>
  <c r="H357" i="10"/>
  <c r="H360" i="10"/>
  <c r="H388" i="10"/>
  <c r="H391" i="10"/>
  <c r="H416" i="10"/>
  <c r="H13" i="11"/>
  <c r="H18" i="11"/>
  <c r="H32" i="11"/>
  <c r="H65" i="11"/>
  <c r="H79" i="11"/>
  <c r="H84" i="11"/>
  <c r="H87" i="11"/>
  <c r="H90" i="11"/>
  <c r="H93" i="11"/>
  <c r="H98" i="11"/>
  <c r="H112" i="11"/>
  <c r="H145" i="11"/>
  <c r="H183" i="11"/>
  <c r="H208" i="11"/>
  <c r="H288" i="11"/>
  <c r="E410" i="11"/>
  <c r="AA46" i="2" s="1"/>
  <c r="AB46" i="2" s="1"/>
  <c r="H327" i="11"/>
  <c r="H332" i="11"/>
  <c r="H346" i="11"/>
  <c r="H385" i="11"/>
  <c r="H440" i="11"/>
  <c r="H443" i="11"/>
  <c r="H459" i="11"/>
  <c r="H480" i="11"/>
  <c r="H511" i="11"/>
  <c r="H526" i="11"/>
  <c r="H548" i="11"/>
  <c r="J558" i="11"/>
  <c r="H558" i="11" s="1"/>
  <c r="H10" i="12"/>
  <c r="H16" i="12"/>
  <c r="H19" i="12"/>
  <c r="H51" i="12"/>
  <c r="H93" i="12"/>
  <c r="H100" i="12"/>
  <c r="H112" i="12"/>
  <c r="H221" i="12"/>
  <c r="H230" i="12"/>
  <c r="H242" i="12"/>
  <c r="H256" i="12"/>
  <c r="H262" i="12"/>
  <c r="H274" i="12"/>
  <c r="H302" i="12"/>
  <c r="H341" i="12"/>
  <c r="H359" i="12"/>
  <c r="H373" i="12"/>
  <c r="H385" i="12"/>
  <c r="H391" i="12"/>
  <c r="H409" i="12"/>
  <c r="H456" i="12"/>
  <c r="H462" i="12"/>
  <c r="H470" i="12"/>
  <c r="H478" i="12"/>
  <c r="H484" i="12"/>
  <c r="H498" i="12"/>
  <c r="H505" i="12"/>
  <c r="H535" i="12"/>
  <c r="H541" i="12"/>
  <c r="H549" i="12"/>
  <c r="H557" i="12"/>
  <c r="H15" i="13"/>
  <c r="H101" i="13"/>
  <c r="H128" i="13"/>
  <c r="H136" i="13"/>
  <c r="H142" i="13"/>
  <c r="H177" i="13"/>
  <c r="H221" i="13"/>
  <c r="H295" i="13"/>
  <c r="H328" i="13"/>
  <c r="H331" i="13"/>
  <c r="H353" i="13"/>
  <c r="H382" i="13"/>
  <c r="H162" i="12"/>
  <c r="H176" i="12"/>
  <c r="H222" i="12"/>
  <c r="H283" i="12"/>
  <c r="H339" i="12"/>
  <c r="H400" i="12"/>
  <c r="H417" i="12"/>
  <c r="H437" i="12"/>
  <c r="H476" i="12"/>
  <c r="H490" i="12"/>
  <c r="H516" i="12"/>
  <c r="H530" i="12"/>
  <c r="H43" i="13"/>
  <c r="H174" i="13"/>
  <c r="H358" i="11"/>
  <c r="H361" i="11"/>
  <c r="H364" i="11"/>
  <c r="H367" i="11"/>
  <c r="H372" i="11"/>
  <c r="H386" i="11"/>
  <c r="H431" i="11"/>
  <c r="H446" i="11"/>
  <c r="H462" i="11"/>
  <c r="H465" i="11"/>
  <c r="H555" i="11"/>
  <c r="H21" i="12"/>
  <c r="H24" i="12"/>
  <c r="H114" i="12"/>
  <c r="H119" i="12"/>
  <c r="H149" i="12"/>
  <c r="H152" i="12"/>
  <c r="H182" i="12"/>
  <c r="H232" i="12"/>
  <c r="H235" i="12"/>
  <c r="H243" i="12"/>
  <c r="H249" i="12"/>
  <c r="H266" i="12"/>
  <c r="H300" i="12"/>
  <c r="H303" i="12"/>
  <c r="H349" i="12"/>
  <c r="H352" i="12"/>
  <c r="H360" i="12"/>
  <c r="H366" i="12"/>
  <c r="H383" i="12"/>
  <c r="H421" i="12"/>
  <c r="H491" i="12"/>
  <c r="H536" i="12"/>
  <c r="H542" i="12"/>
  <c r="H550" i="12"/>
  <c r="H13" i="13"/>
  <c r="H37" i="13"/>
  <c r="H72" i="13"/>
  <c r="H111" i="13"/>
  <c r="H114" i="13"/>
  <c r="H123" i="13"/>
  <c r="N308" i="13"/>
  <c r="H207" i="13"/>
  <c r="H287" i="13"/>
  <c r="H317" i="13"/>
  <c r="H412" i="13"/>
  <c r="H415" i="13"/>
  <c r="H509" i="11"/>
  <c r="H518" i="11"/>
  <c r="H531" i="11"/>
  <c r="H537" i="11"/>
  <c r="H540" i="11"/>
  <c r="H34" i="12"/>
  <c r="H39" i="12"/>
  <c r="H68" i="12"/>
  <c r="H77" i="12"/>
  <c r="H90" i="12"/>
  <c r="H99" i="12"/>
  <c r="H133" i="12"/>
  <c r="H163" i="12"/>
  <c r="H169" i="12"/>
  <c r="H186" i="12"/>
  <c r="H220" i="12"/>
  <c r="H223" i="12"/>
  <c r="H267" i="12"/>
  <c r="H273" i="12"/>
  <c r="H276" i="12"/>
  <c r="H284" i="12"/>
  <c r="H290" i="12"/>
  <c r="H301" i="12"/>
  <c r="H337" i="12"/>
  <c r="H340" i="12"/>
  <c r="H384" i="12"/>
  <c r="H390" i="12"/>
  <c r="H393" i="12"/>
  <c r="H401" i="12"/>
  <c r="H418" i="12"/>
  <c r="H425" i="12"/>
  <c r="H455" i="12"/>
  <c r="H461" i="12"/>
  <c r="H469" i="12"/>
  <c r="H477" i="12"/>
  <c r="H483" i="12"/>
  <c r="H497" i="12"/>
  <c r="H509" i="12"/>
  <c r="H517" i="12"/>
  <c r="H523" i="12"/>
  <c r="H556" i="12"/>
  <c r="H29" i="13"/>
  <c r="H150" i="13"/>
  <c r="H213" i="13"/>
  <c r="H361" i="13"/>
  <c r="H401" i="13"/>
  <c r="H344" i="12"/>
  <c r="H350" i="12"/>
  <c r="H378" i="12"/>
  <c r="H419" i="12"/>
  <c r="H501" i="12"/>
  <c r="H185" i="13"/>
  <c r="H199" i="13"/>
  <c r="H301" i="13"/>
  <c r="H232" i="13"/>
  <c r="H238" i="13"/>
  <c r="H246" i="13"/>
  <c r="H254" i="13"/>
  <c r="H260" i="13"/>
  <c r="H329" i="13"/>
  <c r="H332" i="13"/>
  <c r="H335" i="13"/>
  <c r="H341" i="13"/>
  <c r="H350" i="13"/>
  <c r="H383" i="13"/>
  <c r="H386" i="13"/>
  <c r="H558" i="12"/>
  <c r="E156" i="13"/>
  <c r="AG24" i="2" s="1"/>
  <c r="AH24" i="2" s="1"/>
  <c r="AI24" i="2" s="1"/>
  <c r="H35" i="13"/>
  <c r="H41" i="13"/>
  <c r="H49" i="13"/>
  <c r="H57" i="13"/>
  <c r="H63" i="13"/>
  <c r="H115" i="13"/>
  <c r="H121" i="13"/>
  <c r="H129" i="13"/>
  <c r="H137" i="13"/>
  <c r="H143" i="13"/>
  <c r="H172" i="13"/>
  <c r="H178" i="13"/>
  <c r="H186" i="13"/>
  <c r="H194" i="13"/>
  <c r="H200" i="13"/>
  <c r="H252" i="13"/>
  <c r="H258" i="13"/>
  <c r="H266" i="13"/>
  <c r="H274" i="13"/>
  <c r="H280" i="13"/>
  <c r="H339" i="13"/>
  <c r="H488" i="13"/>
  <c r="J410" i="13"/>
  <c r="H351" i="13"/>
  <c r="H387" i="13"/>
  <c r="H55" i="13"/>
  <c r="H69" i="13"/>
  <c r="H77" i="13"/>
  <c r="H83" i="13"/>
  <c r="H135" i="13"/>
  <c r="H149" i="13"/>
  <c r="E308" i="13"/>
  <c r="AG26" i="2" s="1"/>
  <c r="AH26" i="2" s="1"/>
  <c r="AI26" i="2" s="1"/>
  <c r="H192" i="13"/>
  <c r="H206" i="13"/>
  <c r="H214" i="13"/>
  <c r="H220" i="13"/>
  <c r="H272" i="13"/>
  <c r="H286" i="13"/>
  <c r="H294" i="13"/>
  <c r="H300" i="13"/>
  <c r="H310" i="13"/>
  <c r="H360" i="13"/>
  <c r="J562" i="13"/>
  <c r="H417" i="13"/>
  <c r="H435" i="12"/>
  <c r="H441" i="12"/>
  <c r="H449" i="12"/>
  <c r="H457" i="12"/>
  <c r="H463" i="12"/>
  <c r="H515" i="12"/>
  <c r="H521" i="12"/>
  <c r="H529" i="12"/>
  <c r="H537" i="12"/>
  <c r="H543" i="12"/>
  <c r="H14" i="13"/>
  <c r="H20" i="13"/>
  <c r="H28" i="13"/>
  <c r="H36" i="13"/>
  <c r="H42" i="13"/>
  <c r="H156" i="13" s="1"/>
  <c r="AG25" i="2" s="1"/>
  <c r="AH25" i="2" s="1"/>
  <c r="AI25" i="2" s="1"/>
  <c r="H94" i="13"/>
  <c r="H100" i="13"/>
  <c r="H108" i="13"/>
  <c r="H116" i="13"/>
  <c r="H122" i="13"/>
  <c r="H165" i="13"/>
  <c r="H173" i="13"/>
  <c r="H179" i="13"/>
  <c r="H231" i="13"/>
  <c r="H237" i="13"/>
  <c r="H245" i="13"/>
  <c r="H253" i="13"/>
  <c r="H259" i="13"/>
  <c r="H325" i="13"/>
  <c r="H334" i="13"/>
  <c r="H340" i="13"/>
  <c r="H346" i="13"/>
  <c r="H349" i="13"/>
  <c r="H385" i="13"/>
  <c r="H450" i="13"/>
  <c r="H398" i="13"/>
  <c r="H403" i="13"/>
  <c r="H441" i="13"/>
  <c r="H454" i="13"/>
  <c r="H475" i="13"/>
  <c r="H481" i="13"/>
  <c r="H490" i="13"/>
  <c r="H498" i="13"/>
  <c r="H504" i="13"/>
  <c r="H517" i="13"/>
  <c r="H523" i="13"/>
  <c r="H540" i="13"/>
  <c r="H543" i="13"/>
  <c r="H25" i="14"/>
  <c r="H28" i="14"/>
  <c r="H36" i="14"/>
  <c r="H42" i="14"/>
  <c r="H59" i="14"/>
  <c r="H62" i="14"/>
  <c r="H93" i="14"/>
  <c r="H96" i="14"/>
  <c r="H114" i="14"/>
  <c r="H120" i="14"/>
  <c r="H128" i="14"/>
  <c r="H140" i="14"/>
  <c r="H146" i="14"/>
  <c r="H149" i="14"/>
  <c r="E308" i="14"/>
  <c r="AJ26" i="2" s="1"/>
  <c r="AK26" i="2" s="1"/>
  <c r="AL26" i="2" s="1"/>
  <c r="H192" i="14"/>
  <c r="H198" i="14"/>
  <c r="H206" i="14"/>
  <c r="H214" i="14"/>
  <c r="H220" i="14"/>
  <c r="H272" i="14"/>
  <c r="H278" i="14"/>
  <c r="H286" i="14"/>
  <c r="H294" i="14"/>
  <c r="H300" i="14"/>
  <c r="H310" i="14"/>
  <c r="H316" i="14"/>
  <c r="H368" i="14"/>
  <c r="H374" i="14"/>
  <c r="H382" i="14"/>
  <c r="H390" i="14"/>
  <c r="H396" i="14"/>
  <c r="H425" i="14"/>
  <c r="H431" i="14"/>
  <c r="H439" i="14"/>
  <c r="H447" i="14"/>
  <c r="H453" i="14"/>
  <c r="H542" i="14"/>
  <c r="H545" i="14"/>
  <c r="H548" i="14"/>
  <c r="H24" i="15"/>
  <c r="H455" i="13"/>
  <c r="H460" i="13"/>
  <c r="H496" i="13"/>
  <c r="H502" i="13"/>
  <c r="H510" i="13"/>
  <c r="H521" i="13"/>
  <c r="H529" i="13"/>
  <c r="H541" i="13"/>
  <c r="H547" i="13"/>
  <c r="H550" i="13"/>
  <c r="H558" i="13"/>
  <c r="H13" i="14"/>
  <c r="H16" i="14"/>
  <c r="H34" i="14"/>
  <c r="H40" i="14"/>
  <c r="H48" i="14"/>
  <c r="H60" i="14"/>
  <c r="H66" i="14"/>
  <c r="H69" i="14"/>
  <c r="H77" i="14"/>
  <c r="H83" i="14"/>
  <c r="H94" i="14"/>
  <c r="H103" i="14"/>
  <c r="H137" i="14"/>
  <c r="H155" i="14"/>
  <c r="H160" i="14"/>
  <c r="H212" i="14"/>
  <c r="H218" i="14"/>
  <c r="H226" i="14"/>
  <c r="H234" i="14"/>
  <c r="H240" i="14"/>
  <c r="H292" i="14"/>
  <c r="H298" i="14"/>
  <c r="H306" i="14"/>
  <c r="H314" i="14"/>
  <c r="H322" i="14"/>
  <c r="H330" i="14"/>
  <c r="H336" i="14"/>
  <c r="H388" i="14"/>
  <c r="H394" i="14"/>
  <c r="H402" i="14"/>
  <c r="H445" i="14"/>
  <c r="H451" i="14"/>
  <c r="H459" i="14"/>
  <c r="H467" i="14"/>
  <c r="H479" i="14"/>
  <c r="H487" i="14"/>
  <c r="H493" i="14"/>
  <c r="H561" i="14"/>
  <c r="H45" i="15"/>
  <c r="H538" i="13"/>
  <c r="H556" i="13"/>
  <c r="H14" i="14"/>
  <c r="H23" i="14"/>
  <c r="H57" i="14"/>
  <c r="H75" i="14"/>
  <c r="H89" i="14"/>
  <c r="H101" i="14"/>
  <c r="H107" i="14"/>
  <c r="H135" i="14"/>
  <c r="H166" i="14"/>
  <c r="N308" i="14"/>
  <c r="H174" i="14"/>
  <c r="H180" i="14"/>
  <c r="H232" i="14"/>
  <c r="H238" i="14"/>
  <c r="H246" i="14"/>
  <c r="H254" i="14"/>
  <c r="H260" i="14"/>
  <c r="H328" i="14"/>
  <c r="H410" i="14" s="1"/>
  <c r="AJ47" i="2" s="1"/>
  <c r="AK47" i="2" s="1"/>
  <c r="H334" i="14"/>
  <c r="H342" i="14"/>
  <c r="H350" i="14"/>
  <c r="H356" i="14"/>
  <c r="H408" i="14"/>
  <c r="H413" i="14"/>
  <c r="H465" i="14"/>
  <c r="H474" i="14"/>
  <c r="H509" i="14"/>
  <c r="H512" i="14"/>
  <c r="H526" i="14"/>
  <c r="H540" i="14"/>
  <c r="H36" i="15"/>
  <c r="H42" i="15"/>
  <c r="E562" i="14"/>
  <c r="H397" i="13"/>
  <c r="H440" i="13"/>
  <c r="H443" i="13"/>
  <c r="H462" i="13"/>
  <c r="H471" i="13"/>
  <c r="H477" i="13"/>
  <c r="H483" i="13"/>
  <c r="H486" i="13"/>
  <c r="H536" i="13"/>
  <c r="H9" i="14"/>
  <c r="N156" i="14"/>
  <c r="H21" i="14"/>
  <c r="H27" i="14"/>
  <c r="E156" i="14"/>
  <c r="AJ24" i="2" s="1"/>
  <c r="AK24" i="2" s="1"/>
  <c r="H55" i="14"/>
  <c r="H105" i="14"/>
  <c r="H108" i="14"/>
  <c r="H116" i="14"/>
  <c r="H122" i="14"/>
  <c r="H139" i="14"/>
  <c r="H142" i="14"/>
  <c r="H172" i="14"/>
  <c r="H178" i="14"/>
  <c r="H186" i="14"/>
  <c r="H194" i="14"/>
  <c r="H200" i="14"/>
  <c r="H252" i="14"/>
  <c r="H258" i="14"/>
  <c r="H266" i="14"/>
  <c r="H274" i="14"/>
  <c r="H280" i="14"/>
  <c r="E410" i="14"/>
  <c r="AJ46" i="2" s="1"/>
  <c r="AK46" i="2" s="1"/>
  <c r="H348" i="14"/>
  <c r="H354" i="14"/>
  <c r="H362" i="14"/>
  <c r="H370" i="14"/>
  <c r="H376" i="14"/>
  <c r="H419" i="14"/>
  <c r="H427" i="14"/>
  <c r="H433" i="14"/>
  <c r="H469" i="14"/>
  <c r="H472" i="14"/>
  <c r="H18" i="15"/>
  <c r="H84" i="15"/>
  <c r="H87" i="15"/>
  <c r="H110" i="15"/>
  <c r="H113" i="15"/>
  <c r="H121" i="15"/>
  <c r="H127" i="15"/>
  <c r="H144" i="15"/>
  <c r="H147" i="15"/>
  <c r="H164" i="15"/>
  <c r="H181" i="15"/>
  <c r="H184" i="15"/>
  <c r="H215" i="15"/>
  <c r="H218" i="15"/>
  <c r="H236" i="15"/>
  <c r="H242" i="15"/>
  <c r="H250" i="15"/>
  <c r="H258" i="15"/>
  <c r="H264" i="15"/>
  <c r="E410" i="15"/>
  <c r="AM46" i="2" s="1"/>
  <c r="AN46" i="2" s="1"/>
  <c r="H338" i="15"/>
  <c r="H341" i="15"/>
  <c r="H347" i="15"/>
  <c r="H355" i="15"/>
  <c r="H361" i="15"/>
  <c r="H394" i="15"/>
  <c r="H400" i="15"/>
  <c r="H408" i="15"/>
  <c r="H416" i="15"/>
  <c r="H424" i="15"/>
  <c r="H430" i="15"/>
  <c r="H439" i="15"/>
  <c r="H561" i="15"/>
  <c r="H11" i="16"/>
  <c r="H46" i="16"/>
  <c r="H52" i="16"/>
  <c r="H95" i="16"/>
  <c r="H110" i="16"/>
  <c r="H149" i="16"/>
  <c r="H205" i="16"/>
  <c r="H417" i="16"/>
  <c r="H485" i="14"/>
  <c r="H491" i="14"/>
  <c r="H499" i="14"/>
  <c r="H507" i="14"/>
  <c r="H513" i="14"/>
  <c r="H554" i="14"/>
  <c r="H25" i="15"/>
  <c r="H40" i="15"/>
  <c r="H49" i="15"/>
  <c r="H85" i="15"/>
  <c r="H98" i="15"/>
  <c r="H101" i="15"/>
  <c r="H119" i="15"/>
  <c r="H125" i="15"/>
  <c r="H133" i="15"/>
  <c r="H145" i="15"/>
  <c r="H151" i="15"/>
  <c r="H154" i="15"/>
  <c r="H162" i="15"/>
  <c r="H170" i="15"/>
  <c r="H182" i="15"/>
  <c r="H188" i="15"/>
  <c r="H191" i="15"/>
  <c r="H199" i="15"/>
  <c r="H205" i="15"/>
  <c r="H216" i="15"/>
  <c r="H225" i="15"/>
  <c r="H256" i="15"/>
  <c r="H262" i="15"/>
  <c r="H270" i="15"/>
  <c r="H278" i="15"/>
  <c r="H284" i="15"/>
  <c r="H316" i="15"/>
  <c r="H322" i="15"/>
  <c r="H339" i="15"/>
  <c r="H353" i="15"/>
  <c r="H359" i="15"/>
  <c r="H367" i="15"/>
  <c r="H375" i="15"/>
  <c r="H381" i="15"/>
  <c r="H434" i="15"/>
  <c r="H437" i="15"/>
  <c r="H496" i="15"/>
  <c r="H537" i="15"/>
  <c r="H540" i="15"/>
  <c r="H82" i="16"/>
  <c r="H158" i="16"/>
  <c r="H184" i="16"/>
  <c r="H326" i="16"/>
  <c r="H441" i="16"/>
  <c r="H505" i="14"/>
  <c r="H511" i="14"/>
  <c r="H519" i="14"/>
  <c r="H527" i="14"/>
  <c r="H533" i="14"/>
  <c r="N156" i="15"/>
  <c r="H53" i="15"/>
  <c r="H61" i="15"/>
  <c r="H67" i="15"/>
  <c r="H99" i="15"/>
  <c r="H108" i="15"/>
  <c r="H142" i="15"/>
  <c r="H179" i="15"/>
  <c r="H197" i="15"/>
  <c r="H211" i="15"/>
  <c r="H223" i="15"/>
  <c r="H229" i="15"/>
  <c r="H276" i="15"/>
  <c r="H282" i="15"/>
  <c r="H290" i="15"/>
  <c r="H298" i="15"/>
  <c r="H304" i="15"/>
  <c r="H314" i="15"/>
  <c r="H410" i="15" s="1"/>
  <c r="AM47" i="2" s="1"/>
  <c r="AN47" i="2" s="1"/>
  <c r="H320" i="15"/>
  <c r="H328" i="15"/>
  <c r="N410" i="15"/>
  <c r="H336" i="15"/>
  <c r="H426" i="15"/>
  <c r="H466" i="15"/>
  <c r="H481" i="15"/>
  <c r="H550" i="15"/>
  <c r="H553" i="15"/>
  <c r="H13" i="16"/>
  <c r="H28" i="16"/>
  <c r="H80" i="16"/>
  <c r="H134" i="16"/>
  <c r="H137" i="16"/>
  <c r="H185" i="16"/>
  <c r="H236" i="16"/>
  <c r="H239" i="16"/>
  <c r="H432" i="16"/>
  <c r="H296" i="16"/>
  <c r="H311" i="16"/>
  <c r="H525" i="14"/>
  <c r="H531" i="14"/>
  <c r="H539" i="14"/>
  <c r="H23" i="15"/>
  <c r="H32" i="15"/>
  <c r="H38" i="15"/>
  <c r="H59" i="15"/>
  <c r="H73" i="15"/>
  <c r="H106" i="15"/>
  <c r="H112" i="15"/>
  <c r="H140" i="15"/>
  <c r="H177" i="15"/>
  <c r="H227" i="15"/>
  <c r="H230" i="15"/>
  <c r="H238" i="15"/>
  <c r="H244" i="15"/>
  <c r="H296" i="15"/>
  <c r="H302" i="15"/>
  <c r="H334" i="15"/>
  <c r="H346" i="15"/>
  <c r="H388" i="15"/>
  <c r="H396" i="15"/>
  <c r="H402" i="15"/>
  <c r="H412" i="15"/>
  <c r="H418" i="15"/>
  <c r="H432" i="15"/>
  <c r="H444" i="15"/>
  <c r="H452" i="15"/>
  <c r="H458" i="15"/>
  <c r="H494" i="15"/>
  <c r="H507" i="15"/>
  <c r="H513" i="15"/>
  <c r="H26" i="16"/>
  <c r="H39" i="16"/>
  <c r="H64" i="16"/>
  <c r="H116" i="16"/>
  <c r="H131" i="16"/>
  <c r="H163" i="16"/>
  <c r="H169" i="16"/>
  <c r="H237" i="16"/>
  <c r="H271" i="16"/>
  <c r="H347" i="16"/>
  <c r="H359" i="16"/>
  <c r="H369" i="16"/>
  <c r="H493" i="15"/>
  <c r="H529" i="15"/>
  <c r="H551" i="15"/>
  <c r="H554" i="15"/>
  <c r="H557" i="15"/>
  <c r="H19" i="16"/>
  <c r="H29" i="16"/>
  <c r="H38" i="16"/>
  <c r="H61" i="16"/>
  <c r="H65" i="16"/>
  <c r="H71" i="16"/>
  <c r="H83" i="16"/>
  <c r="H92" i="16"/>
  <c r="H99" i="16"/>
  <c r="H104" i="16"/>
  <c r="H135" i="16"/>
  <c r="H153" i="16"/>
  <c r="H170" i="16"/>
  <c r="H173" i="16"/>
  <c r="H182" i="16"/>
  <c r="H194" i="16"/>
  <c r="H203" i="16"/>
  <c r="H206" i="16"/>
  <c r="H215" i="16"/>
  <c r="H224" i="16"/>
  <c r="H227" i="16"/>
  <c r="H248" i="16"/>
  <c r="H263" i="16"/>
  <c r="H275" i="16"/>
  <c r="H278" i="16"/>
  <c r="H293" i="16"/>
  <c r="H297" i="16"/>
  <c r="H303" i="16"/>
  <c r="H320" i="16"/>
  <c r="H324" i="16"/>
  <c r="H330" i="16"/>
  <c r="H342" i="16"/>
  <c r="H345" i="16"/>
  <c r="H348" i="16"/>
  <c r="H353" i="16"/>
  <c r="H366" i="16"/>
  <c r="H399" i="16"/>
  <c r="H409" i="16"/>
  <c r="H414" i="16"/>
  <c r="H424" i="16"/>
  <c r="H467" i="16"/>
  <c r="H494" i="16"/>
  <c r="H47" i="16"/>
  <c r="H75" i="16"/>
  <c r="H93" i="16"/>
  <c r="H96" i="16"/>
  <c r="H105" i="16"/>
  <c r="H117" i="16"/>
  <c r="H126" i="16"/>
  <c r="H129" i="16"/>
  <c r="H147" i="16"/>
  <c r="H164" i="16"/>
  <c r="H200" i="16"/>
  <c r="H216" i="16"/>
  <c r="H252" i="16"/>
  <c r="H284" i="16"/>
  <c r="H307" i="16"/>
  <c r="H334" i="16"/>
  <c r="H354" i="16"/>
  <c r="H376" i="16"/>
  <c r="H396" i="16"/>
  <c r="H442" i="16"/>
  <c r="H445" i="16"/>
  <c r="H455" i="16"/>
  <c r="H511" i="16"/>
  <c r="H354" i="15"/>
  <c r="H360" i="15"/>
  <c r="H368" i="15"/>
  <c r="H376" i="15"/>
  <c r="H382" i="15"/>
  <c r="H450" i="15"/>
  <c r="H456" i="15"/>
  <c r="H464" i="15"/>
  <c r="H473" i="15"/>
  <c r="H479" i="15"/>
  <c r="H500" i="15"/>
  <c r="H514" i="15"/>
  <c r="H552" i="15"/>
  <c r="H558" i="15"/>
  <c r="H20" i="16"/>
  <c r="H30" i="16"/>
  <c r="H45" i="16"/>
  <c r="H53" i="16"/>
  <c r="H62" i="16"/>
  <c r="H66" i="16"/>
  <c r="H72" i="16"/>
  <c r="H79" i="16"/>
  <c r="H84" i="16"/>
  <c r="H115" i="16"/>
  <c r="H133" i="16"/>
  <c r="H136" i="16"/>
  <c r="H145" i="16"/>
  <c r="H162" i="16"/>
  <c r="H174" i="16"/>
  <c r="H183" i="16"/>
  <c r="H186" i="16"/>
  <c r="H195" i="16"/>
  <c r="H204" i="16"/>
  <c r="H207" i="16"/>
  <c r="H228" i="16"/>
  <c r="H240" i="16"/>
  <c r="H249" i="16"/>
  <c r="H264" i="16"/>
  <c r="H282" i="16"/>
  <c r="H285" i="16"/>
  <c r="H294" i="16"/>
  <c r="H298" i="16"/>
  <c r="H304" i="16"/>
  <c r="H312" i="16"/>
  <c r="H321" i="16"/>
  <c r="H325" i="16"/>
  <c r="H331" i="16"/>
  <c r="H338" i="16"/>
  <c r="H346" i="16"/>
  <c r="H367" i="16"/>
  <c r="H374" i="16"/>
  <c r="H394" i="16"/>
  <c r="H397" i="16"/>
  <c r="H404" i="16"/>
  <c r="H419" i="16"/>
  <c r="H471" i="16"/>
  <c r="H479" i="16"/>
  <c r="H471" i="15"/>
  <c r="H474" i="15"/>
  <c r="H477" i="15"/>
  <c r="H483" i="15"/>
  <c r="H492" i="15"/>
  <c r="H525" i="15"/>
  <c r="H528" i="15"/>
  <c r="H547" i="15"/>
  <c r="H556" i="15"/>
  <c r="H12" i="16"/>
  <c r="H24" i="16"/>
  <c r="H37" i="16"/>
  <c r="H57" i="16"/>
  <c r="H60" i="16"/>
  <c r="H70" i="16"/>
  <c r="H91" i="16"/>
  <c r="H103" i="16"/>
  <c r="H112" i="16"/>
  <c r="H119" i="16"/>
  <c r="H124" i="16"/>
  <c r="H155" i="16"/>
  <c r="H172" i="16"/>
  <c r="H190" i="16"/>
  <c r="H193" i="16"/>
  <c r="H202" i="16"/>
  <c r="H214" i="16"/>
  <c r="H223" i="16"/>
  <c r="H226" i="16"/>
  <c r="H235" i="16"/>
  <c r="H244" i="16"/>
  <c r="H247" i="16"/>
  <c r="H256" i="16"/>
  <c r="H259" i="16"/>
  <c r="H262" i="16"/>
  <c r="H289" i="16"/>
  <c r="H292" i="16"/>
  <c r="H302" i="16"/>
  <c r="H316" i="16"/>
  <c r="H410" i="16" s="1"/>
  <c r="AP47" i="2" s="1"/>
  <c r="AQ47" i="2" s="1"/>
  <c r="AR49" i="2" s="1"/>
  <c r="H319" i="16"/>
  <c r="H329" i="16"/>
  <c r="H344" i="16"/>
  <c r="H352" i="16"/>
  <c r="H361" i="16"/>
  <c r="H365" i="16"/>
  <c r="H371" i="16"/>
  <c r="H378" i="16"/>
  <c r="H386" i="16"/>
  <c r="H398" i="16"/>
  <c r="H408" i="16"/>
  <c r="H413" i="16"/>
  <c r="H420" i="16"/>
  <c r="H423" i="16"/>
  <c r="H440" i="16"/>
  <c r="H453" i="16"/>
  <c r="H15" i="17"/>
  <c r="H36" i="17"/>
  <c r="H57" i="17"/>
  <c r="H96" i="17"/>
  <c r="H262" i="17"/>
  <c r="H272" i="17"/>
  <c r="H293" i="17"/>
  <c r="H310" i="17"/>
  <c r="H410" i="17" s="1"/>
  <c r="AS47" i="2" s="1"/>
  <c r="AT47" i="2" s="1"/>
  <c r="H331" i="17"/>
  <c r="H343" i="17"/>
  <c r="H454" i="17"/>
  <c r="H466" i="17"/>
  <c r="H487" i="17"/>
  <c r="H508" i="17"/>
  <c r="H520" i="17"/>
  <c r="H551" i="17"/>
  <c r="H463" i="16"/>
  <c r="H483" i="16"/>
  <c r="H486" i="16"/>
  <c r="H496" i="16"/>
  <c r="H514" i="16"/>
  <c r="H530" i="16"/>
  <c r="H538" i="16"/>
  <c r="N156" i="17"/>
  <c r="H25" i="17"/>
  <c r="H28" i="17"/>
  <c r="H40" i="17"/>
  <c r="H43" i="17"/>
  <c r="H46" i="17"/>
  <c r="H49" i="17"/>
  <c r="H55" i="17"/>
  <c r="H67" i="17"/>
  <c r="H79" i="17"/>
  <c r="H82" i="17"/>
  <c r="H141" i="17"/>
  <c r="H173" i="17"/>
  <c r="H198" i="17"/>
  <c r="H245" i="17"/>
  <c r="H248" i="17"/>
  <c r="H251" i="17"/>
  <c r="H256" i="17"/>
  <c r="H269" i="17"/>
  <c r="H297" i="17"/>
  <c r="H314" i="17"/>
  <c r="H332" i="17"/>
  <c r="H335" i="17"/>
  <c r="H344" i="17"/>
  <c r="H356" i="17"/>
  <c r="H365" i="17"/>
  <c r="H368" i="17"/>
  <c r="H377" i="17"/>
  <c r="H386" i="17"/>
  <c r="H389" i="17"/>
  <c r="H427" i="17"/>
  <c r="H439" i="17"/>
  <c r="H448" i="17"/>
  <c r="H455" i="17"/>
  <c r="H460" i="17"/>
  <c r="H491" i="17"/>
  <c r="H509" i="17"/>
  <c r="H512" i="17"/>
  <c r="H521" i="17"/>
  <c r="H533" i="17"/>
  <c r="H542" i="17"/>
  <c r="H545" i="17"/>
  <c r="E562" i="17"/>
  <c r="N562" i="17"/>
  <c r="AS74" i="2" s="1"/>
  <c r="AT74" i="2" s="1"/>
  <c r="AU74" i="2" s="1"/>
  <c r="H403" i="16"/>
  <c r="H418" i="16"/>
  <c r="H425" i="16"/>
  <c r="H433" i="16"/>
  <c r="H454" i="16"/>
  <c r="H461" i="16"/>
  <c r="H481" i="16"/>
  <c r="H490" i="16"/>
  <c r="H500" i="16"/>
  <c r="H503" i="16"/>
  <c r="H515" i="16"/>
  <c r="H518" i="16"/>
  <c r="H554" i="16"/>
  <c r="H13" i="17"/>
  <c r="H29" i="17"/>
  <c r="H37" i="17"/>
  <c r="H65" i="17"/>
  <c r="H68" i="17"/>
  <c r="H80" i="17"/>
  <c r="H83" i="17"/>
  <c r="H86" i="17"/>
  <c r="H97" i="17"/>
  <c r="H193" i="17"/>
  <c r="H218" i="17"/>
  <c r="H240" i="17"/>
  <c r="H263" i="17"/>
  <c r="H267" i="17"/>
  <c r="H273" i="17"/>
  <c r="H285" i="17"/>
  <c r="H294" i="17"/>
  <c r="H301" i="17"/>
  <c r="H306" i="17"/>
  <c r="H311" i="17"/>
  <c r="H318" i="17"/>
  <c r="H323" i="17"/>
  <c r="H354" i="17"/>
  <c r="H372" i="17"/>
  <c r="H375" i="17"/>
  <c r="H384" i="17"/>
  <c r="H396" i="17"/>
  <c r="H405" i="17"/>
  <c r="H408" i="17"/>
  <c r="H413" i="17"/>
  <c r="H422" i="17"/>
  <c r="H425" i="17"/>
  <c r="H434" i="17"/>
  <c r="H443" i="17"/>
  <c r="H446" i="17"/>
  <c r="H467" i="17"/>
  <c r="H479" i="17"/>
  <c r="H488" i="17"/>
  <c r="H495" i="17"/>
  <c r="H500" i="17"/>
  <c r="H531" i="17"/>
  <c r="H549" i="17"/>
  <c r="H552" i="17"/>
  <c r="H561" i="17"/>
  <c r="H56" i="17"/>
  <c r="H77" i="17"/>
  <c r="H117" i="17"/>
  <c r="H280" i="17"/>
  <c r="H292" i="17"/>
  <c r="H330" i="17"/>
  <c r="H351" i="17"/>
  <c r="H363" i="17"/>
  <c r="H474" i="17"/>
  <c r="H486" i="17"/>
  <c r="H507" i="17"/>
  <c r="H528" i="17"/>
  <c r="H540" i="17"/>
  <c r="H449" i="16"/>
  <c r="H459" i="16"/>
  <c r="H462" i="16"/>
  <c r="H482" i="16"/>
  <c r="H485" i="16"/>
  <c r="H495" i="16"/>
  <c r="H534" i="16"/>
  <c r="H550" i="16"/>
  <c r="H558" i="16"/>
  <c r="H17" i="17"/>
  <c r="H45" i="17"/>
  <c r="H48" i="17"/>
  <c r="H60" i="17"/>
  <c r="H63" i="17"/>
  <c r="H66" i="17"/>
  <c r="H75" i="17"/>
  <c r="H87" i="17"/>
  <c r="H115" i="17"/>
  <c r="H134" i="17"/>
  <c r="H140" i="17"/>
  <c r="H143" i="17"/>
  <c r="H148" i="17"/>
  <c r="H191" i="17"/>
  <c r="H197" i="17"/>
  <c r="H205" i="17"/>
  <c r="H219" i="17"/>
  <c r="H247" i="17"/>
  <c r="H255" i="17"/>
  <c r="H264" i="17"/>
  <c r="H268" i="17"/>
  <c r="H274" i="17"/>
  <c r="H281" i="17"/>
  <c r="H286" i="17"/>
  <c r="H334" i="17"/>
  <c r="H352" i="17"/>
  <c r="H355" i="17"/>
  <c r="H364" i="17"/>
  <c r="H376" i="17"/>
  <c r="H385" i="17"/>
  <c r="H388" i="17"/>
  <c r="H397" i="17"/>
  <c r="H406" i="17"/>
  <c r="H409" i="17"/>
  <c r="H414" i="17"/>
  <c r="H423" i="17"/>
  <c r="H426" i="17"/>
  <c r="H447" i="17"/>
  <c r="H459" i="17"/>
  <c r="H468" i="17"/>
  <c r="H475" i="17"/>
  <c r="H480" i="17"/>
  <c r="H511" i="17"/>
  <c r="H529" i="17"/>
  <c r="H532" i="17"/>
  <c r="H541" i="17"/>
  <c r="H553" i="17"/>
  <c r="J10" i="7"/>
  <c r="H15" i="7"/>
  <c r="H18" i="7"/>
  <c r="H21" i="7"/>
  <c r="H64" i="7"/>
  <c r="H69" i="7"/>
  <c r="H81" i="7"/>
  <c r="H89" i="7"/>
  <c r="H96" i="7"/>
  <c r="H101" i="7"/>
  <c r="H106" i="7"/>
  <c r="H108" i="7"/>
  <c r="H114" i="7"/>
  <c r="H116" i="7"/>
  <c r="H118" i="7"/>
  <c r="H124" i="7"/>
  <c r="H126" i="7"/>
  <c r="H128" i="7"/>
  <c r="H136" i="7"/>
  <c r="H138" i="7"/>
  <c r="H143" i="7"/>
  <c r="H184" i="7"/>
  <c r="H192" i="7"/>
  <c r="H200" i="7"/>
  <c r="H204" i="7"/>
  <c r="H211" i="7"/>
  <c r="H263" i="7"/>
  <c r="H268" i="7"/>
  <c r="H280" i="7"/>
  <c r="H288" i="7"/>
  <c r="H300" i="7"/>
  <c r="H305" i="7"/>
  <c r="H307" i="7"/>
  <c r="H359" i="7"/>
  <c r="H386" i="7"/>
  <c r="H391" i="7"/>
  <c r="H394" i="7"/>
  <c r="H399" i="7"/>
  <c r="H430" i="7"/>
  <c r="H466" i="7"/>
  <c r="H471" i="7"/>
  <c r="H477" i="7"/>
  <c r="H479" i="7"/>
  <c r="H481" i="7"/>
  <c r="H489" i="7"/>
  <c r="H491" i="7"/>
  <c r="H496" i="7"/>
  <c r="H529" i="7"/>
  <c r="H534" i="7"/>
  <c r="H577" i="7"/>
  <c r="H582" i="7"/>
  <c r="H594" i="7"/>
  <c r="H602" i="7"/>
  <c r="H83" i="7"/>
  <c r="H110" i="7"/>
  <c r="H112" i="7"/>
  <c r="H120" i="7"/>
  <c r="H122" i="7"/>
  <c r="H140" i="7"/>
  <c r="H209" i="7"/>
  <c r="H282" i="7"/>
  <c r="H396" i="7"/>
  <c r="H426" i="7"/>
  <c r="H428" i="7"/>
  <c r="H493" i="7"/>
  <c r="H536" i="7"/>
  <c r="H596" i="7"/>
  <c r="H607" i="7"/>
  <c r="H617" i="7"/>
  <c r="H619" i="7"/>
  <c r="J6" i="7"/>
  <c r="H6" i="7" s="1"/>
  <c r="L6" i="7"/>
  <c r="H46" i="7"/>
  <c r="H90" i="7"/>
  <c r="H92" i="7"/>
  <c r="H223" i="7"/>
  <c r="H231" i="7"/>
  <c r="H233" i="7"/>
  <c r="H241" i="7"/>
  <c r="H243" i="7"/>
  <c r="H259" i="7"/>
  <c r="H339" i="7"/>
  <c r="H350" i="7"/>
  <c r="H360" i="7"/>
  <c r="H362" i="7"/>
  <c r="H370" i="7"/>
  <c r="H372" i="7"/>
  <c r="H380" i="7"/>
  <c r="H382" i="7"/>
  <c r="H442" i="7"/>
  <c r="H450" i="7"/>
  <c r="H452" i="7"/>
  <c r="H460" i="7"/>
  <c r="H462" i="7"/>
  <c r="H522" i="7"/>
  <c r="H525" i="7"/>
  <c r="H535" i="7"/>
  <c r="H543" i="7"/>
  <c r="H545" i="7"/>
  <c r="H553" i="7"/>
  <c r="H555" i="7"/>
  <c r="H573" i="7"/>
  <c r="H616" i="7"/>
  <c r="H13" i="7"/>
  <c r="H25" i="7"/>
  <c r="H47" i="7"/>
  <c r="H50" i="7"/>
  <c r="H66" i="7"/>
  <c r="H68" i="7"/>
  <c r="H74" i="7"/>
  <c r="H76" i="7"/>
  <c r="H78" i="7"/>
  <c r="H84" i="7"/>
  <c r="H86" i="7"/>
  <c r="H88" i="7"/>
  <c r="H100" i="7"/>
  <c r="H109" i="7"/>
  <c r="H121" i="7"/>
  <c r="H129" i="7"/>
  <c r="H132" i="7"/>
  <c r="H150" i="7"/>
  <c r="H152" i="7"/>
  <c r="H160" i="7"/>
  <c r="H162" i="7"/>
  <c r="H175" i="7"/>
  <c r="H12" i="7"/>
  <c r="H24" i="7"/>
  <c r="H27" i="7"/>
  <c r="H39" i="7"/>
  <c r="H70" i="7"/>
  <c r="H72" i="7"/>
  <c r="H80" i="7"/>
  <c r="H82" i="7"/>
  <c r="H95" i="7"/>
  <c r="H98" i="7"/>
  <c r="H107" i="7"/>
  <c r="H115" i="7"/>
  <c r="H123" i="7"/>
  <c r="H127" i="7"/>
  <c r="H134" i="7"/>
  <c r="H141" i="7"/>
  <c r="H146" i="7"/>
  <c r="H148" i="7"/>
  <c r="H154" i="7"/>
  <c r="H156" i="7"/>
  <c r="H158" i="7"/>
  <c r="H164" i="7"/>
  <c r="H166" i="7"/>
  <c r="H177" i="7"/>
  <c r="H187" i="7"/>
  <c r="H189" i="7"/>
  <c r="H197" i="7"/>
  <c r="H199" i="7"/>
  <c r="H212" i="7"/>
  <c r="H215" i="7"/>
  <c r="H224" i="7"/>
  <c r="H232" i="7"/>
  <c r="H240" i="7"/>
  <c r="H253" i="7"/>
  <c r="H260" i="7"/>
  <c r="H265" i="7"/>
  <c r="H267" i="7"/>
  <c r="H273" i="7"/>
  <c r="H275" i="7"/>
  <c r="H277" i="7"/>
  <c r="H283" i="7"/>
  <c r="H285" i="7"/>
  <c r="H287" i="7"/>
  <c r="H293" i="7"/>
  <c r="H295" i="7"/>
  <c r="H297" i="7"/>
  <c r="H306" i="7"/>
  <c r="H313" i="7"/>
  <c r="H315" i="7"/>
  <c r="H317" i="7"/>
  <c r="H336" i="7"/>
  <c r="H338" i="7"/>
  <c r="H351" i="7"/>
  <c r="H354" i="7"/>
  <c r="H363" i="7"/>
  <c r="H371" i="7"/>
  <c r="H379" i="7"/>
  <c r="H383" i="7"/>
  <c r="H390" i="7"/>
  <c r="H397" i="7"/>
  <c r="H402" i="7"/>
  <c r="H404" i="7"/>
  <c r="H410" i="7"/>
  <c r="H412" i="7"/>
  <c r="H414" i="7"/>
  <c r="H420" i="7"/>
  <c r="H422" i="7"/>
  <c r="H424" i="7"/>
  <c r="H436" i="7"/>
  <c r="H445" i="7"/>
  <c r="H457" i="7"/>
  <c r="H465" i="7"/>
  <c r="H468" i="7"/>
  <c r="H476" i="7"/>
  <c r="H480" i="7"/>
  <c r="H487" i="7"/>
  <c r="H494" i="7"/>
  <c r="H499" i="7"/>
  <c r="H501" i="7"/>
  <c r="H507" i="7"/>
  <c r="H509" i="7"/>
  <c r="H511" i="7"/>
  <c r="H517" i="7"/>
  <c r="H519" i="7"/>
  <c r="H521" i="7"/>
  <c r="H533" i="7"/>
  <c r="H542" i="7"/>
  <c r="H554" i="7"/>
  <c r="H562" i="7"/>
  <c r="H565" i="7"/>
  <c r="H583" i="7"/>
  <c r="H585" i="7"/>
  <c r="H593" i="7"/>
  <c r="H595" i="7"/>
  <c r="H608" i="7"/>
  <c r="H611" i="7"/>
  <c r="H620" i="7"/>
  <c r="H183" i="7"/>
  <c r="H185" i="7"/>
  <c r="H191" i="7"/>
  <c r="H193" i="7"/>
  <c r="H195" i="7"/>
  <c r="H201" i="7"/>
  <c r="H203" i="7"/>
  <c r="H205" i="7"/>
  <c r="H217" i="7"/>
  <c r="H226" i="7"/>
  <c r="H238" i="7"/>
  <c r="H248" i="7"/>
  <c r="H251" i="7"/>
  <c r="H269" i="7"/>
  <c r="H271" i="7"/>
  <c r="H279" i="7"/>
  <c r="H281" i="7"/>
  <c r="H289" i="7"/>
  <c r="H291" i="7"/>
  <c r="H299" i="7"/>
  <c r="H308" i="7"/>
  <c r="H311" i="7"/>
  <c r="H319" i="7"/>
  <c r="H321" i="7"/>
  <c r="H330" i="7"/>
  <c r="H332" i="7"/>
  <c r="H334" i="7"/>
  <c r="H340" i="7"/>
  <c r="H342" i="7"/>
  <c r="H344" i="7"/>
  <c r="H356" i="7"/>
  <c r="H365" i="7"/>
  <c r="H377" i="7"/>
  <c r="H385" i="7"/>
  <c r="H388" i="7"/>
  <c r="H406" i="7"/>
  <c r="H408" i="7"/>
  <c r="H416" i="7"/>
  <c r="H418" i="7"/>
  <c r="H431" i="7"/>
  <c r="H434" i="7"/>
  <c r="H443" i="7"/>
  <c r="H451" i="7"/>
  <c r="H459" i="7"/>
  <c r="H463" i="7"/>
  <c r="H470" i="7"/>
  <c r="H482" i="7"/>
  <c r="H485" i="7"/>
  <c r="H503" i="7"/>
  <c r="H505" i="7"/>
  <c r="H513" i="7"/>
  <c r="H515" i="7"/>
  <c r="H528" i="7"/>
  <c r="H531" i="7"/>
  <c r="H540" i="7"/>
  <c r="H548" i="7"/>
  <c r="H556" i="7"/>
  <c r="H560" i="7"/>
  <c r="H567" i="7"/>
  <c r="H574" i="7"/>
  <c r="H579" i="7"/>
  <c r="H581" i="7"/>
  <c r="H587" i="7"/>
  <c r="H589" i="7"/>
  <c r="H591" i="7"/>
  <c r="H597" i="7"/>
  <c r="H599" i="7"/>
  <c r="H601" i="7"/>
  <c r="H613" i="7"/>
  <c r="H53" i="7"/>
  <c r="H31" i="7"/>
  <c r="H52" i="7"/>
  <c r="J328" i="7"/>
  <c r="J327" i="7"/>
  <c r="L9" i="7"/>
  <c r="J7" i="7"/>
  <c r="L7" i="7"/>
  <c r="H20" i="7"/>
  <c r="H26" i="7"/>
  <c r="H45" i="7"/>
  <c r="H51" i="7"/>
  <c r="H71" i="7"/>
  <c r="H77" i="7"/>
  <c r="H85" i="7"/>
  <c r="H93" i="7"/>
  <c r="H99" i="7"/>
  <c r="H111" i="7"/>
  <c r="H117" i="7"/>
  <c r="H125" i="7"/>
  <c r="H133" i="7"/>
  <c r="H139" i="7"/>
  <c r="H151" i="7"/>
  <c r="H157" i="7"/>
  <c r="H165" i="7"/>
  <c r="L170" i="7"/>
  <c r="H176" i="7"/>
  <c r="H188" i="7"/>
  <c r="H194" i="7"/>
  <c r="H202" i="7"/>
  <c r="H210" i="7"/>
  <c r="H216" i="7"/>
  <c r="H228" i="7"/>
  <c r="H234" i="7"/>
  <c r="H242" i="7"/>
  <c r="H252" i="7"/>
  <c r="H258" i="7"/>
  <c r="H270" i="7"/>
  <c r="H276" i="7"/>
  <c r="H284" i="7"/>
  <c r="L328" i="7"/>
  <c r="N322" i="7"/>
  <c r="N626" i="7"/>
  <c r="J174" i="7"/>
  <c r="H14" i="7"/>
  <c r="E168" i="7"/>
  <c r="E24" i="2" s="1"/>
  <c r="F24" i="2" s="1"/>
  <c r="N168" i="7"/>
  <c r="H22" i="7"/>
  <c r="H28" i="7"/>
  <c r="H32" i="7"/>
  <c r="H34" i="7"/>
  <c r="H42" i="7"/>
  <c r="H49" i="7"/>
  <c r="H65" i="7"/>
  <c r="H73" i="7"/>
  <c r="H79" i="7"/>
  <c r="H91" i="7"/>
  <c r="H97" i="7"/>
  <c r="H105" i="7"/>
  <c r="H113" i="7"/>
  <c r="H119" i="7"/>
  <c r="H131" i="7"/>
  <c r="H137" i="7"/>
  <c r="H145" i="7"/>
  <c r="H153" i="7"/>
  <c r="H159" i="7"/>
  <c r="L171" i="7"/>
  <c r="H182" i="7"/>
  <c r="H190" i="7"/>
  <c r="H196" i="7"/>
  <c r="H208" i="7"/>
  <c r="H214" i="7"/>
  <c r="H222" i="7"/>
  <c r="H230" i="7"/>
  <c r="H236" i="7"/>
  <c r="H250" i="7"/>
  <c r="H256" i="7"/>
  <c r="H264" i="7"/>
  <c r="H272" i="7"/>
  <c r="H278" i="7"/>
  <c r="E626" i="7"/>
  <c r="H292" i="7"/>
  <c r="H298" i="7"/>
  <c r="H310" i="7"/>
  <c r="H316" i="7"/>
  <c r="E474" i="7"/>
  <c r="E46" i="2" s="1"/>
  <c r="F46" i="2" s="1"/>
  <c r="H333" i="7"/>
  <c r="H341" i="7"/>
  <c r="H349" i="7"/>
  <c r="H355" i="7"/>
  <c r="H367" i="7"/>
  <c r="H373" i="7"/>
  <c r="H381" i="7"/>
  <c r="H389" i="7"/>
  <c r="H395" i="7"/>
  <c r="H407" i="7"/>
  <c r="H413" i="7"/>
  <c r="H421" i="7"/>
  <c r="H429" i="7"/>
  <c r="H435" i="7"/>
  <c r="H447" i="7"/>
  <c r="H453" i="7"/>
  <c r="H461" i="7"/>
  <c r="H469" i="7"/>
  <c r="H478" i="7"/>
  <c r="H486" i="7"/>
  <c r="H492" i="7"/>
  <c r="H504" i="7"/>
  <c r="H510" i="7"/>
  <c r="H518" i="7"/>
  <c r="H526" i="7"/>
  <c r="H532" i="7"/>
  <c r="H544" i="7"/>
  <c r="H550" i="7"/>
  <c r="H558" i="7"/>
  <c r="H566" i="7"/>
  <c r="H572" i="7"/>
  <c r="H584" i="7"/>
  <c r="H590" i="7"/>
  <c r="H598" i="7"/>
  <c r="H606" i="7"/>
  <c r="H612" i="7"/>
  <c r="N474" i="7"/>
  <c r="H290" i="7"/>
  <c r="H296" i="7"/>
  <c r="H304" i="7"/>
  <c r="H312" i="7"/>
  <c r="H318" i="7"/>
  <c r="H329" i="7"/>
  <c r="H335" i="7"/>
  <c r="H347" i="7"/>
  <c r="H353" i="7"/>
  <c r="H361" i="7"/>
  <c r="H369" i="7"/>
  <c r="H375" i="7"/>
  <c r="H387" i="7"/>
  <c r="H393" i="7"/>
  <c r="H401" i="7"/>
  <c r="H409" i="7"/>
  <c r="H415" i="7"/>
  <c r="H427" i="7"/>
  <c r="H433" i="7"/>
  <c r="H441" i="7"/>
  <c r="H449" i="7"/>
  <c r="H455" i="7"/>
  <c r="H467" i="7"/>
  <c r="H473" i="7"/>
  <c r="H484" i="7"/>
  <c r="H490" i="7"/>
  <c r="H498" i="7"/>
  <c r="H506" i="7"/>
  <c r="H512" i="7"/>
  <c r="H524" i="7"/>
  <c r="H530" i="7"/>
  <c r="H538" i="7"/>
  <c r="H546" i="7"/>
  <c r="H552" i="7"/>
  <c r="H564" i="7"/>
  <c r="H570" i="7"/>
  <c r="H578" i="7"/>
  <c r="H586" i="7"/>
  <c r="H592" i="7"/>
  <c r="H604" i="7"/>
  <c r="H610" i="7"/>
  <c r="H618" i="7"/>
  <c r="AW31" i="2"/>
  <c r="AV40" i="2"/>
  <c r="H40" i="2" s="1"/>
  <c r="I40" i="2"/>
  <c r="I80" i="2"/>
  <c r="AV80" i="2"/>
  <c r="H80" i="2" s="1"/>
  <c r="AV81" i="2"/>
  <c r="H81" i="2" s="1"/>
  <c r="I81" i="2"/>
  <c r="N154" i="2"/>
  <c r="K151" i="2"/>
  <c r="AV61" i="2"/>
  <c r="H61" i="2" s="1"/>
  <c r="I61" i="2"/>
  <c r="AV66" i="2"/>
  <c r="H66" i="2" s="1"/>
  <c r="I66" i="2"/>
  <c r="AE92" i="2"/>
  <c r="AD92" i="2" s="1"/>
  <c r="P142" i="2"/>
  <c r="N142" i="2"/>
  <c r="AL36" i="2"/>
  <c r="AL35" i="2"/>
  <c r="AL34" i="2"/>
  <c r="AL24" i="2"/>
  <c r="AL62" i="2"/>
  <c r="AL46" i="2"/>
  <c r="AL101" i="2"/>
  <c r="AA11" i="2"/>
  <c r="AB11" i="2" s="1"/>
  <c r="AC14" i="2"/>
  <c r="AI14" i="2"/>
  <c r="AO14" i="2"/>
  <c r="AU14" i="2"/>
  <c r="W16" i="2"/>
  <c r="AI16" i="2"/>
  <c r="AU16" i="2"/>
  <c r="W17" i="2"/>
  <c r="AW17" i="2" s="1"/>
  <c r="AI17" i="2"/>
  <c r="AO17" i="2"/>
  <c r="AU17" i="2"/>
  <c r="W18" i="2"/>
  <c r="AI18" i="2"/>
  <c r="AO18" i="2"/>
  <c r="AU18" i="2"/>
  <c r="AC19" i="2"/>
  <c r="AO19" i="2"/>
  <c r="G20" i="2"/>
  <c r="W20" i="2"/>
  <c r="AW20" i="2" s="1"/>
  <c r="AI20" i="2"/>
  <c r="AU20" i="2"/>
  <c r="AC21" i="2"/>
  <c r="AU21" i="2"/>
  <c r="AC34" i="2"/>
  <c r="W35" i="2"/>
  <c r="AI35" i="2"/>
  <c r="AC36" i="2"/>
  <c r="AC53" i="2"/>
  <c r="AU53" i="2"/>
  <c r="AI55" i="2"/>
  <c r="AU55" i="2"/>
  <c r="G67" i="2"/>
  <c r="G68" i="2"/>
  <c r="T78" i="2"/>
  <c r="AF78" i="2"/>
  <c r="AR78" i="2"/>
  <c r="Z85" i="2"/>
  <c r="AL85" i="2"/>
  <c r="AL88" i="2"/>
  <c r="AW94" i="2"/>
  <c r="T98" i="2"/>
  <c r="AF106" i="2"/>
  <c r="AF107" i="2"/>
  <c r="AF108" i="2"/>
  <c r="G147" i="2"/>
  <c r="G142" i="4"/>
  <c r="G141" i="4"/>
  <c r="G140" i="4"/>
  <c r="G139" i="4"/>
  <c r="G138" i="4"/>
  <c r="G122" i="4"/>
  <c r="G121" i="4"/>
  <c r="G120" i="4"/>
  <c r="G119" i="4"/>
  <c r="G118" i="4"/>
  <c r="G102" i="4"/>
  <c r="G101" i="4"/>
  <c r="G100" i="4"/>
  <c r="G99" i="4"/>
  <c r="G98" i="4"/>
  <c r="G82" i="4"/>
  <c r="G81" i="4"/>
  <c r="G80" i="4"/>
  <c r="G79" i="4"/>
  <c r="G78" i="4"/>
  <c r="G62" i="4"/>
  <c r="G61" i="4"/>
  <c r="G60" i="4"/>
  <c r="G59" i="4"/>
  <c r="G58" i="4"/>
  <c r="G42" i="4"/>
  <c r="G41" i="4"/>
  <c r="G40" i="4"/>
  <c r="G39" i="4"/>
  <c r="G38" i="4"/>
  <c r="G22" i="4"/>
  <c r="G21" i="4"/>
  <c r="G20" i="4"/>
  <c r="G19" i="4"/>
  <c r="G18" i="4"/>
  <c r="G155" i="4"/>
  <c r="G150" i="4"/>
  <c r="G145" i="4"/>
  <c r="G135" i="4"/>
  <c r="G130" i="4"/>
  <c r="G125" i="4"/>
  <c r="G115" i="4"/>
  <c r="G110" i="4"/>
  <c r="G105" i="4"/>
  <c r="G95" i="4"/>
  <c r="G90" i="4"/>
  <c r="G85" i="4"/>
  <c r="G75" i="4"/>
  <c r="G70" i="4"/>
  <c r="G65" i="4"/>
  <c r="G55" i="4"/>
  <c r="G50" i="4"/>
  <c r="G45" i="4"/>
  <c r="G35" i="4"/>
  <c r="G30" i="4"/>
  <c r="G25" i="4"/>
  <c r="G15" i="4"/>
  <c r="G10" i="4"/>
  <c r="G156" i="4"/>
  <c r="G151" i="4"/>
  <c r="G146" i="4"/>
  <c r="G136" i="4"/>
  <c r="G131" i="4"/>
  <c r="G126" i="4"/>
  <c r="G116" i="4"/>
  <c r="G111" i="4"/>
  <c r="G106" i="4"/>
  <c r="G96" i="4"/>
  <c r="G91" i="4"/>
  <c r="G86" i="4"/>
  <c r="G76" i="4"/>
  <c r="G71" i="4"/>
  <c r="G66" i="4"/>
  <c r="G56" i="4"/>
  <c r="G51" i="4"/>
  <c r="G46" i="4"/>
  <c r="G36" i="4"/>
  <c r="G31" i="4"/>
  <c r="G26" i="4"/>
  <c r="G16" i="4"/>
  <c r="G11" i="4"/>
  <c r="G157" i="4"/>
  <c r="G153" i="4"/>
  <c r="G152" i="4"/>
  <c r="G148" i="4"/>
  <c r="G147" i="4"/>
  <c r="G143" i="4"/>
  <c r="G137" i="4"/>
  <c r="G133" i="4"/>
  <c r="G132" i="4"/>
  <c r="G128" i="4"/>
  <c r="G127" i="4"/>
  <c r="G123" i="4"/>
  <c r="G117" i="4"/>
  <c r="G113" i="4"/>
  <c r="G112" i="4"/>
  <c r="G108" i="4"/>
  <c r="G107" i="4"/>
  <c r="G103" i="4"/>
  <c r="G97" i="4"/>
  <c r="G93" i="4"/>
  <c r="G92" i="4"/>
  <c r="G88" i="4"/>
  <c r="G87" i="4"/>
  <c r="G83" i="4"/>
  <c r="G77" i="4"/>
  <c r="G73" i="4"/>
  <c r="G72" i="4"/>
  <c r="G68" i="4"/>
  <c r="G67" i="4"/>
  <c r="G63" i="4"/>
  <c r="G57" i="4"/>
  <c r="G53" i="4"/>
  <c r="G52" i="4"/>
  <c r="G48" i="4"/>
  <c r="G47" i="4"/>
  <c r="G43" i="4"/>
  <c r="G37" i="4"/>
  <c r="G33" i="4"/>
  <c r="G32" i="4"/>
  <c r="G28" i="4"/>
  <c r="G27" i="4"/>
  <c r="G23" i="4"/>
  <c r="G17" i="4"/>
  <c r="G13" i="4"/>
  <c r="G12" i="4"/>
  <c r="G8" i="4"/>
  <c r="AM11" i="2"/>
  <c r="AN11" i="2" s="1"/>
  <c r="G14" i="2"/>
  <c r="W14" i="2"/>
  <c r="AW14" i="2" s="1"/>
  <c r="W15" i="2"/>
  <c r="AC15" i="2"/>
  <c r="AI15" i="2"/>
  <c r="AO15" i="2"/>
  <c r="AU15" i="2"/>
  <c r="AC16" i="2"/>
  <c r="AO16" i="2"/>
  <c r="G17" i="2"/>
  <c r="AC17" i="2"/>
  <c r="AC18" i="2"/>
  <c r="W19" i="2"/>
  <c r="AW19" i="2" s="1"/>
  <c r="AI19" i="2"/>
  <c r="AU19" i="2"/>
  <c r="AC20" i="2"/>
  <c r="AO20" i="2"/>
  <c r="G21" i="2"/>
  <c r="W21" i="2"/>
  <c r="AI21" i="2"/>
  <c r="AO21" i="2"/>
  <c r="W34" i="2"/>
  <c r="AI34" i="2"/>
  <c r="AC35" i="2"/>
  <c r="W36" i="2"/>
  <c r="AI36" i="2"/>
  <c r="AW41" i="2"/>
  <c r="W53" i="2"/>
  <c r="AI53" i="2"/>
  <c r="AO53" i="2"/>
  <c r="T54" i="2"/>
  <c r="Z54" i="2"/>
  <c r="AF54" i="2"/>
  <c r="AL54" i="2"/>
  <c r="AR54" i="2"/>
  <c r="W55" i="2"/>
  <c r="AC55" i="2"/>
  <c r="AO55" i="2"/>
  <c r="AO62" i="2"/>
  <c r="T70" i="2"/>
  <c r="AF70" i="2"/>
  <c r="AR70" i="2"/>
  <c r="T85" i="2"/>
  <c r="AW85" i="2" s="1"/>
  <c r="AF85" i="2"/>
  <c r="AR85" i="2"/>
  <c r="T86" i="2"/>
  <c r="AR86" i="2"/>
  <c r="T87" i="2"/>
  <c r="AR87" i="2"/>
  <c r="T89" i="2"/>
  <c r="AW89" i="2" s="1"/>
  <c r="AR89" i="2"/>
  <c r="T90" i="2"/>
  <c r="AR90" i="2"/>
  <c r="AO95" i="2"/>
  <c r="AO96" i="2"/>
  <c r="AR98" i="2"/>
  <c r="AF102" i="2"/>
  <c r="AF103" i="2"/>
  <c r="AF104" i="2"/>
  <c r="AW104" i="2" s="1"/>
  <c r="AF105" i="2"/>
  <c r="AF111" i="2"/>
  <c r="AO111" i="2"/>
  <c r="AC113" i="2"/>
  <c r="AF115" i="2"/>
  <c r="AO115" i="2"/>
  <c r="J124" i="2"/>
  <c r="N124" i="2" s="1"/>
  <c r="J137" i="2"/>
  <c r="N137" i="2" s="1"/>
  <c r="J139" i="2"/>
  <c r="N139" i="2" s="1"/>
  <c r="E159" i="4"/>
  <c r="E101" i="2" s="1"/>
  <c r="F101" i="2" s="1"/>
  <c r="I90" i="5"/>
  <c r="F92" i="5"/>
  <c r="F90" i="5"/>
  <c r="F113" i="5"/>
  <c r="F112" i="5"/>
  <c r="F110" i="5"/>
  <c r="S24" i="2"/>
  <c r="G26" i="2"/>
  <c r="E39" i="2"/>
  <c r="F39" i="2" s="1"/>
  <c r="R39" i="2"/>
  <c r="S39" i="2" s="1"/>
  <c r="X39" i="2"/>
  <c r="Y39" i="2" s="1"/>
  <c r="AD39" i="2"/>
  <c r="AE39" i="2" s="1"/>
  <c r="AJ39" i="2"/>
  <c r="AK39" i="2" s="1"/>
  <c r="AP39" i="2"/>
  <c r="AQ39" i="2" s="1"/>
  <c r="G46" i="2"/>
  <c r="AC46" i="2"/>
  <c r="AO46" i="2"/>
  <c r="R65" i="2"/>
  <c r="S65" i="2" s="1"/>
  <c r="X65" i="2"/>
  <c r="Y65" i="2" s="1"/>
  <c r="AD65" i="2"/>
  <c r="AE65" i="2" s="1"/>
  <c r="AJ65" i="2"/>
  <c r="AK65" i="2" s="1"/>
  <c r="AP65" i="2"/>
  <c r="AQ65" i="2" s="1"/>
  <c r="AW82" i="2"/>
  <c r="X84" i="2"/>
  <c r="Y84" i="2" s="1"/>
  <c r="AM84" i="2"/>
  <c r="AN84" i="2" s="1"/>
  <c r="AL86" i="2"/>
  <c r="W87" i="2"/>
  <c r="AF88" i="2"/>
  <c r="AL89" i="2"/>
  <c r="W90" i="2"/>
  <c r="AA93" i="2"/>
  <c r="AB93" i="2" s="1"/>
  <c r="AJ93" i="2"/>
  <c r="AK93" i="2" s="1"/>
  <c r="AK92" i="2" s="1"/>
  <c r="AJ92" i="2" s="1"/>
  <c r="T95" i="2"/>
  <c r="AI95" i="2"/>
  <c r="T96" i="2"/>
  <c r="AI96" i="2"/>
  <c r="G98" i="2"/>
  <c r="AC98" i="2"/>
  <c r="AL98" i="2"/>
  <c r="AO101" i="2"/>
  <c r="AO102" i="2"/>
  <c r="AO103" i="2"/>
  <c r="AO104" i="2"/>
  <c r="Z105" i="2"/>
  <c r="AO105" i="2"/>
  <c r="Z106" i="2"/>
  <c r="AO106" i="2"/>
  <c r="Z107" i="2"/>
  <c r="AO107" i="2"/>
  <c r="Z108" i="2"/>
  <c r="AO108" i="2"/>
  <c r="AM110" i="2"/>
  <c r="AN110" i="2" s="1"/>
  <c r="Z111" i="2"/>
  <c r="AI111" i="2"/>
  <c r="AC112" i="2"/>
  <c r="AR112" i="2"/>
  <c r="W113" i="2"/>
  <c r="AL113" i="2"/>
  <c r="AU113" i="2"/>
  <c r="AF114" i="2"/>
  <c r="AO114" i="2"/>
  <c r="Z115" i="2"/>
  <c r="AI115" i="2"/>
  <c r="J122" i="2"/>
  <c r="N122" i="2" s="1"/>
  <c r="G124" i="2"/>
  <c r="J129" i="2"/>
  <c r="N129" i="2" s="1"/>
  <c r="G129" i="2"/>
  <c r="J131" i="2"/>
  <c r="N131" i="2" s="1"/>
  <c r="G131" i="2"/>
  <c r="J133" i="2"/>
  <c r="N133" i="2" s="1"/>
  <c r="G135" i="2"/>
  <c r="G137" i="2"/>
  <c r="G139" i="2"/>
  <c r="G146" i="2"/>
  <c r="G9" i="4"/>
  <c r="G14" i="4"/>
  <c r="G24" i="4"/>
  <c r="G29" i="4"/>
  <c r="G34" i="4"/>
  <c r="G44" i="4"/>
  <c r="G49" i="4"/>
  <c r="G54" i="4"/>
  <c r="G64" i="4"/>
  <c r="G69" i="4"/>
  <c r="G74" i="4"/>
  <c r="G84" i="4"/>
  <c r="G89" i="4"/>
  <c r="G94" i="4"/>
  <c r="G104" i="4"/>
  <c r="G109" i="4"/>
  <c r="G114" i="4"/>
  <c r="G124" i="4"/>
  <c r="G129" i="4"/>
  <c r="G134" i="4"/>
  <c r="G144" i="4"/>
  <c r="G149" i="4"/>
  <c r="G154" i="4"/>
  <c r="F52" i="5"/>
  <c r="F50" i="5"/>
  <c r="F73" i="5"/>
  <c r="F72" i="5"/>
  <c r="F70" i="5"/>
  <c r="F100" i="5"/>
  <c r="F114" i="5"/>
  <c r="F172" i="5"/>
  <c r="F170" i="5"/>
  <c r="F12" i="5"/>
  <c r="F10" i="5"/>
  <c r="F33" i="5"/>
  <c r="F32" i="5"/>
  <c r="F30" i="5"/>
  <c r="F60" i="5"/>
  <c r="F74" i="5"/>
  <c r="I110" i="5"/>
  <c r="J110" i="5" s="1"/>
  <c r="F180" i="5"/>
  <c r="F188" i="5"/>
  <c r="M186" i="5"/>
  <c r="F193" i="5"/>
  <c r="F192" i="5"/>
  <c r="F190" i="5"/>
  <c r="W28" i="2"/>
  <c r="AC28" i="2"/>
  <c r="W29" i="2"/>
  <c r="AC29" i="2"/>
  <c r="AW29" i="2" s="1"/>
  <c r="AI29" i="2"/>
  <c r="AO29" i="2"/>
  <c r="AU29" i="2"/>
  <c r="W30" i="2"/>
  <c r="AW30" i="2" s="1"/>
  <c r="AC30" i="2"/>
  <c r="AI30" i="2"/>
  <c r="AO30" i="2"/>
  <c r="AU30" i="2"/>
  <c r="G42" i="2"/>
  <c r="W42" i="2"/>
  <c r="AW42" i="2" s="1"/>
  <c r="AC42" i="2"/>
  <c r="AI42" i="2"/>
  <c r="AO42" i="2"/>
  <c r="AU42" i="2"/>
  <c r="G43" i="2"/>
  <c r="W43" i="2"/>
  <c r="AC43" i="2"/>
  <c r="AI43" i="2"/>
  <c r="AO43" i="2"/>
  <c r="AU43" i="2"/>
  <c r="T53" i="2"/>
  <c r="Z53" i="2"/>
  <c r="AF53" i="2"/>
  <c r="AL53" i="2"/>
  <c r="AR53" i="2"/>
  <c r="W54" i="2"/>
  <c r="AC54" i="2"/>
  <c r="AI54" i="2"/>
  <c r="AO54" i="2"/>
  <c r="AU54" i="2"/>
  <c r="T55" i="2"/>
  <c r="AR55" i="2"/>
  <c r="W58" i="2"/>
  <c r="AC58" i="2"/>
  <c r="AI58" i="2"/>
  <c r="AO58" i="2"/>
  <c r="AU58" i="2"/>
  <c r="T69" i="2"/>
  <c r="Z69" i="2"/>
  <c r="AF69" i="2"/>
  <c r="AL69" i="2"/>
  <c r="AR69" i="2"/>
  <c r="T75" i="2"/>
  <c r="Z75" i="2"/>
  <c r="AF75" i="2"/>
  <c r="AL75" i="2"/>
  <c r="AR75" i="2"/>
  <c r="T79" i="2"/>
  <c r="AF79" i="2"/>
  <c r="R84" i="2"/>
  <c r="S84" i="2" s="1"/>
  <c r="AP84" i="2"/>
  <c r="AQ84" i="2" s="1"/>
  <c r="AF86" i="2"/>
  <c r="AF87" i="2"/>
  <c r="Z88" i="2"/>
  <c r="AF89" i="2"/>
  <c r="AC95" i="2"/>
  <c r="AC96" i="2"/>
  <c r="W98" i="2"/>
  <c r="AF98" i="2"/>
  <c r="AU98" i="2"/>
  <c r="T102" i="2"/>
  <c r="AI102" i="2"/>
  <c r="AR102" i="2"/>
  <c r="T103" i="2"/>
  <c r="AI103" i="2"/>
  <c r="AR103" i="2"/>
  <c r="T104" i="2"/>
  <c r="AI104" i="2"/>
  <c r="AR104" i="2"/>
  <c r="T105" i="2"/>
  <c r="AI105" i="2"/>
  <c r="AR105" i="2"/>
  <c r="T106" i="2"/>
  <c r="AW106" i="2" s="1"/>
  <c r="AI106" i="2"/>
  <c r="AR106" i="2"/>
  <c r="T107" i="2"/>
  <c r="AI107" i="2"/>
  <c r="AR107" i="2"/>
  <c r="T108" i="2"/>
  <c r="AR108" i="2"/>
  <c r="AG110" i="2"/>
  <c r="AH110" i="2" s="1"/>
  <c r="AH92" i="2" s="1"/>
  <c r="AG92" i="2" s="1"/>
  <c r="E110" i="2"/>
  <c r="F110" i="2" s="1"/>
  <c r="AC111" i="2"/>
  <c r="W112" i="2"/>
  <c r="AU112" i="2"/>
  <c r="AF113" i="2"/>
  <c r="AO113" i="2"/>
  <c r="AI114" i="2"/>
  <c r="AC115" i="2"/>
  <c r="AR115" i="2"/>
  <c r="J134" i="2"/>
  <c r="N134" i="2" s="1"/>
  <c r="J136" i="2"/>
  <c r="N136" i="2" s="1"/>
  <c r="J138" i="2"/>
  <c r="N138" i="2" s="1"/>
  <c r="J140" i="2"/>
  <c r="N140" i="2" s="1"/>
  <c r="AJ84" i="2"/>
  <c r="AK84" i="2" s="1"/>
  <c r="Z86" i="2"/>
  <c r="AI87" i="2"/>
  <c r="T88" i="2"/>
  <c r="AW88" i="2" s="1"/>
  <c r="AR88" i="2"/>
  <c r="Z89" i="2"/>
  <c r="AI90" i="2"/>
  <c r="X93" i="2"/>
  <c r="Y93" i="2" s="1"/>
  <c r="Y92" i="2" s="1"/>
  <c r="X92" i="2" s="1"/>
  <c r="AM93" i="2"/>
  <c r="AN93" i="2" s="1"/>
  <c r="W95" i="2"/>
  <c r="AW95" i="2" s="1"/>
  <c r="AU95" i="2"/>
  <c r="Z98" i="2"/>
  <c r="T101" i="2"/>
  <c r="AC101" i="2"/>
  <c r="G102" i="2"/>
  <c r="AC102" i="2"/>
  <c r="AL102" i="2"/>
  <c r="G103" i="2"/>
  <c r="AC103" i="2"/>
  <c r="AL103" i="2"/>
  <c r="G104" i="2"/>
  <c r="AC104" i="2"/>
  <c r="AL104" i="2"/>
  <c r="G105" i="2"/>
  <c r="AC105" i="2"/>
  <c r="AL105" i="2"/>
  <c r="G106" i="2"/>
  <c r="AC106" i="2"/>
  <c r="AL106" i="2"/>
  <c r="G107" i="2"/>
  <c r="AC107" i="2"/>
  <c r="AL107" i="2"/>
  <c r="AL108" i="2"/>
  <c r="AA110" i="2"/>
  <c r="AB110" i="2" s="1"/>
  <c r="W111" i="2"/>
  <c r="AL111" i="2"/>
  <c r="AU111" i="2"/>
  <c r="AF112" i="2"/>
  <c r="AO112" i="2"/>
  <c r="AI113" i="2"/>
  <c r="AC114" i="2"/>
  <c r="AR114" i="2"/>
  <c r="W115" i="2"/>
  <c r="AW115" i="2" s="1"/>
  <c r="AU115" i="2"/>
  <c r="E118" i="2"/>
  <c r="F118" i="2" s="1"/>
  <c r="G128" i="2"/>
  <c r="J119" i="2"/>
  <c r="J121" i="2"/>
  <c r="N121" i="2" s="1"/>
  <c r="J123" i="2"/>
  <c r="N123" i="2" s="1"/>
  <c r="J128" i="2"/>
  <c r="E127" i="2"/>
  <c r="F127" i="2" s="1"/>
  <c r="J127" i="2" s="1"/>
  <c r="J130" i="2"/>
  <c r="N130" i="2" s="1"/>
  <c r="G130" i="2"/>
  <c r="J132" i="2"/>
  <c r="N132" i="2" s="1"/>
  <c r="G132" i="2"/>
  <c r="G134" i="2"/>
  <c r="G136" i="2"/>
  <c r="G138" i="2"/>
  <c r="G140" i="2"/>
  <c r="G144" i="2"/>
  <c r="G148" i="2"/>
  <c r="F20" i="5"/>
  <c r="F34" i="5"/>
  <c r="G50" i="5"/>
  <c r="G70" i="5"/>
  <c r="H70" i="5" s="1"/>
  <c r="F94" i="5"/>
  <c r="I130" i="5"/>
  <c r="F132" i="5"/>
  <c r="F130" i="5"/>
  <c r="F148" i="5"/>
  <c r="K146" i="5"/>
  <c r="F153" i="5"/>
  <c r="F152" i="5"/>
  <c r="F150" i="5"/>
  <c r="M170" i="5"/>
  <c r="F194" i="5"/>
  <c r="O210" i="5"/>
  <c r="F212" i="5"/>
  <c r="F210" i="5"/>
  <c r="J169" i="2"/>
  <c r="F16" i="5"/>
  <c r="G26" i="5"/>
  <c r="G40" i="5"/>
  <c r="H40" i="5" s="1"/>
  <c r="F47" i="5"/>
  <c r="F56" i="5"/>
  <c r="G66" i="5"/>
  <c r="G80" i="5"/>
  <c r="H80" i="5" s="1"/>
  <c r="F87" i="5"/>
  <c r="F96" i="5"/>
  <c r="I106" i="5"/>
  <c r="J100" i="5" s="1"/>
  <c r="I120" i="5"/>
  <c r="J120" i="5" s="1"/>
  <c r="F127" i="5"/>
  <c r="K160" i="5"/>
  <c r="F167" i="5"/>
  <c r="O200" i="5"/>
  <c r="F202" i="5"/>
  <c r="F216" i="5"/>
  <c r="F218" i="5"/>
  <c r="O216" i="5"/>
  <c r="O220" i="5"/>
  <c r="F224" i="5"/>
  <c r="F151" i="2"/>
  <c r="F13" i="5"/>
  <c r="G16" i="5"/>
  <c r="H10" i="5" s="1"/>
  <c r="F18" i="5"/>
  <c r="F24" i="5"/>
  <c r="F31" i="5"/>
  <c r="F40" i="5"/>
  <c r="F53" i="5"/>
  <c r="G56" i="5"/>
  <c r="F58" i="5"/>
  <c r="F64" i="5"/>
  <c r="F71" i="5"/>
  <c r="F80" i="5"/>
  <c r="F93" i="5"/>
  <c r="I96" i="5"/>
  <c r="F98" i="5"/>
  <c r="F101" i="5"/>
  <c r="F104" i="5"/>
  <c r="F111" i="5"/>
  <c r="F120" i="5"/>
  <c r="F133" i="5"/>
  <c r="I136" i="5"/>
  <c r="F138" i="5"/>
  <c r="F144" i="5"/>
  <c r="F151" i="5"/>
  <c r="F160" i="5"/>
  <c r="F173" i="5"/>
  <c r="M176" i="5"/>
  <c r="F178" i="5"/>
  <c r="F184" i="5"/>
  <c r="F191" i="5"/>
  <c r="F200" i="5"/>
  <c r="F213" i="5"/>
  <c r="F220" i="5"/>
  <c r="G20" i="5"/>
  <c r="F22" i="5"/>
  <c r="G60" i="5"/>
  <c r="F62" i="5"/>
  <c r="F102" i="5"/>
  <c r="K140" i="5"/>
  <c r="L140" i="5" s="1"/>
  <c r="F142" i="5"/>
  <c r="K166" i="5"/>
  <c r="M180" i="5"/>
  <c r="F182" i="5"/>
  <c r="F196" i="5"/>
  <c r="O206" i="5"/>
  <c r="J624" i="7"/>
  <c r="L625" i="7"/>
  <c r="H625" i="7" s="1"/>
  <c r="J313" i="8"/>
  <c r="L314" i="8"/>
  <c r="H314" i="8" s="1"/>
  <c r="E410" i="8"/>
  <c r="R46" i="2" s="1"/>
  <c r="J9" i="9"/>
  <c r="L10" i="9"/>
  <c r="H10" i="9" s="1"/>
  <c r="L312" i="9"/>
  <c r="J311" i="9"/>
  <c r="H311" i="9" s="1"/>
  <c r="J310" i="9"/>
  <c r="J314" i="9"/>
  <c r="L311" i="9"/>
  <c r="L310" i="9"/>
  <c r="L314" i="9"/>
  <c r="L8" i="10"/>
  <c r="J7" i="10"/>
  <c r="J6" i="10"/>
  <c r="E156" i="10"/>
  <c r="X24" i="2" s="1"/>
  <c r="Y24" i="2" s="1"/>
  <c r="L9" i="10"/>
  <c r="J8" i="10"/>
  <c r="J10" i="10"/>
  <c r="L7" i="10"/>
  <c r="L6" i="10"/>
  <c r="L10" i="10"/>
  <c r="F221" i="5"/>
  <c r="J173" i="7"/>
  <c r="L174" i="7"/>
  <c r="J326" i="7"/>
  <c r="L327" i="7"/>
  <c r="J623" i="7"/>
  <c r="L624" i="7"/>
  <c r="J312" i="8"/>
  <c r="H312" i="8" s="1"/>
  <c r="L313" i="8"/>
  <c r="J318" i="8"/>
  <c r="L319" i="8"/>
  <c r="H319" i="8" s="1"/>
  <c r="J8" i="9"/>
  <c r="L9" i="9"/>
  <c r="J312" i="9"/>
  <c r="H312" i="9" s="1"/>
  <c r="L318" i="9"/>
  <c r="J317" i="9"/>
  <c r="L317" i="9"/>
  <c r="J316" i="9"/>
  <c r="J315" i="9"/>
  <c r="L319" i="9"/>
  <c r="H319" i="9" s="1"/>
  <c r="E410" i="9"/>
  <c r="U46" i="2" s="1"/>
  <c r="V46" i="2" s="1"/>
  <c r="H146" i="10"/>
  <c r="N308" i="10"/>
  <c r="X74" i="2" s="1"/>
  <c r="Y74" i="2" s="1"/>
  <c r="Z74" i="2" s="1"/>
  <c r="O226" i="5"/>
  <c r="J9" i="7"/>
  <c r="H9" i="7" s="1"/>
  <c r="L10" i="7"/>
  <c r="H10" i="7" s="1"/>
  <c r="J172" i="7"/>
  <c r="L173" i="7"/>
  <c r="J324" i="7"/>
  <c r="J325" i="7"/>
  <c r="L326" i="7"/>
  <c r="J621" i="7"/>
  <c r="J622" i="7"/>
  <c r="L623" i="7"/>
  <c r="J9" i="8"/>
  <c r="H9" i="8" s="1"/>
  <c r="L10" i="8"/>
  <c r="H10" i="8" s="1"/>
  <c r="H158" i="8"/>
  <c r="J306" i="8"/>
  <c r="H306" i="8" s="1"/>
  <c r="L307" i="8"/>
  <c r="H307" i="8" s="1"/>
  <c r="J310" i="8"/>
  <c r="J311" i="8"/>
  <c r="L312" i="8"/>
  <c r="J317" i="8"/>
  <c r="H317" i="8" s="1"/>
  <c r="L318" i="8"/>
  <c r="J323" i="8"/>
  <c r="H323" i="8" s="1"/>
  <c r="H412" i="8"/>
  <c r="J560" i="8"/>
  <c r="H560" i="8" s="1"/>
  <c r="L561" i="8"/>
  <c r="H561" i="8" s="1"/>
  <c r="J6" i="9"/>
  <c r="J7" i="9"/>
  <c r="L8" i="9"/>
  <c r="E156" i="9"/>
  <c r="U24" i="2" s="1"/>
  <c r="V24" i="2" s="1"/>
  <c r="E308" i="9"/>
  <c r="U26" i="2" s="1"/>
  <c r="V26" i="2" s="1"/>
  <c r="W26" i="2" s="1"/>
  <c r="N308" i="9"/>
  <c r="J313" i="9"/>
  <c r="L315" i="9"/>
  <c r="J8" i="7"/>
  <c r="H8" i="7" s="1"/>
  <c r="J170" i="7"/>
  <c r="J171" i="7"/>
  <c r="L172" i="7"/>
  <c r="L322" i="7" s="1"/>
  <c r="E322" i="7"/>
  <c r="E26" i="2" s="1"/>
  <c r="F26" i="2" s="1"/>
  <c r="L324" i="7"/>
  <c r="L325" i="7"/>
  <c r="L621" i="7"/>
  <c r="L622" i="7"/>
  <c r="J8" i="8"/>
  <c r="H8" i="8" s="1"/>
  <c r="J305" i="8"/>
  <c r="H305" i="8" s="1"/>
  <c r="L310" i="8"/>
  <c r="L311" i="8"/>
  <c r="J315" i="8"/>
  <c r="H315" i="8" s="1"/>
  <c r="J316" i="8"/>
  <c r="H316" i="8" s="1"/>
  <c r="J408" i="8"/>
  <c r="H408" i="8" s="1"/>
  <c r="J559" i="8"/>
  <c r="H559" i="8" s="1"/>
  <c r="L6" i="9"/>
  <c r="L7" i="9"/>
  <c r="H158" i="9"/>
  <c r="H162" i="9"/>
  <c r="H165" i="9"/>
  <c r="H170" i="9"/>
  <c r="H177" i="9"/>
  <c r="H184" i="9"/>
  <c r="H191" i="9"/>
  <c r="H196" i="9"/>
  <c r="H202" i="9"/>
  <c r="H205" i="9"/>
  <c r="H210" i="9"/>
  <c r="H217" i="9"/>
  <c r="H224" i="9"/>
  <c r="H231" i="9"/>
  <c r="H236" i="9"/>
  <c r="H242" i="9"/>
  <c r="H245" i="9"/>
  <c r="H250" i="9"/>
  <c r="H257" i="9"/>
  <c r="H264" i="9"/>
  <c r="H271" i="9"/>
  <c r="H276" i="9"/>
  <c r="H279" i="9"/>
  <c r="H282" i="9"/>
  <c r="H285" i="9"/>
  <c r="H290" i="9"/>
  <c r="H297" i="9"/>
  <c r="H304" i="9"/>
  <c r="L313" i="9"/>
  <c r="J318" i="9"/>
  <c r="H320" i="9"/>
  <c r="H327" i="9"/>
  <c r="H334" i="9"/>
  <c r="H341" i="9"/>
  <c r="H348" i="9"/>
  <c r="H353" i="9"/>
  <c r="H356" i="9"/>
  <c r="H359" i="9"/>
  <c r="H362" i="9"/>
  <c r="H367" i="9"/>
  <c r="H374" i="9"/>
  <c r="H381" i="9"/>
  <c r="H388" i="9"/>
  <c r="H393" i="9"/>
  <c r="H396" i="9"/>
  <c r="H399" i="9"/>
  <c r="H402" i="9"/>
  <c r="N562" i="9"/>
  <c r="H417" i="9"/>
  <c r="H432" i="9"/>
  <c r="H472" i="9"/>
  <c r="H512" i="9"/>
  <c r="H552" i="9"/>
  <c r="J9" i="10"/>
  <c r="H9" i="10" s="1"/>
  <c r="H24" i="10"/>
  <c r="H32" i="10"/>
  <c r="H38" i="10"/>
  <c r="H50" i="10"/>
  <c r="H64" i="10"/>
  <c r="H72" i="10"/>
  <c r="H78" i="10"/>
  <c r="H119" i="10"/>
  <c r="L306" i="9"/>
  <c r="L308" i="9" s="1"/>
  <c r="J408" i="9"/>
  <c r="H408" i="9" s="1"/>
  <c r="L409" i="9"/>
  <c r="H409" i="9" s="1"/>
  <c r="H94" i="10"/>
  <c r="H108" i="10"/>
  <c r="H122" i="10"/>
  <c r="H141" i="10"/>
  <c r="H171" i="10"/>
  <c r="H185" i="10"/>
  <c r="H199" i="10"/>
  <c r="H211" i="10"/>
  <c r="H217" i="10"/>
  <c r="H225" i="10"/>
  <c r="E308" i="10"/>
  <c r="X26" i="2" s="1"/>
  <c r="Y26" i="2" s="1"/>
  <c r="Z26" i="2" s="1"/>
  <c r="J306" i="9"/>
  <c r="J308" i="9" s="1"/>
  <c r="L405" i="9"/>
  <c r="H405" i="9" s="1"/>
  <c r="L406" i="9"/>
  <c r="H406" i="9" s="1"/>
  <c r="J560" i="9"/>
  <c r="H560" i="9" s="1"/>
  <c r="H100" i="10"/>
  <c r="H114" i="10"/>
  <c r="H128" i="10"/>
  <c r="H142" i="10"/>
  <c r="H158" i="10"/>
  <c r="H177" i="10"/>
  <c r="H191" i="10"/>
  <c r="H218" i="10"/>
  <c r="L307" i="10"/>
  <c r="J306" i="10"/>
  <c r="J307" i="10"/>
  <c r="L304" i="10"/>
  <c r="L303" i="10"/>
  <c r="L305" i="10"/>
  <c r="H305" i="10" s="1"/>
  <c r="J313" i="10"/>
  <c r="J407" i="10"/>
  <c r="E410" i="10"/>
  <c r="X46" i="2" s="1"/>
  <c r="Y46" i="2" s="1"/>
  <c r="H412" i="10"/>
  <c r="E156" i="11"/>
  <c r="AA24" i="2" s="1"/>
  <c r="AB24" i="2" s="1"/>
  <c r="L8" i="11"/>
  <c r="J7" i="11"/>
  <c r="H7" i="11" s="1"/>
  <c r="J6" i="11"/>
  <c r="L9" i="11"/>
  <c r="H9" i="11" s="1"/>
  <c r="J8" i="11"/>
  <c r="L10" i="11"/>
  <c r="H263" i="11"/>
  <c r="H321" i="11"/>
  <c r="H360" i="11"/>
  <c r="H400" i="11"/>
  <c r="H418" i="11"/>
  <c r="H424" i="11"/>
  <c r="H457" i="11"/>
  <c r="H510" i="11"/>
  <c r="H96" i="12"/>
  <c r="J308" i="12"/>
  <c r="L410" i="12"/>
  <c r="H252" i="10"/>
  <c r="H266" i="10"/>
  <c r="H280" i="10"/>
  <c r="H294" i="10"/>
  <c r="J304" i="10"/>
  <c r="L306" i="10"/>
  <c r="L311" i="10"/>
  <c r="H317" i="10"/>
  <c r="H335" i="10"/>
  <c r="H350" i="10"/>
  <c r="H375" i="10"/>
  <c r="H390" i="10"/>
  <c r="J408" i="10"/>
  <c r="H408" i="10" s="1"/>
  <c r="H414" i="10"/>
  <c r="H419" i="10"/>
  <c r="H426" i="10"/>
  <c r="H433" i="10"/>
  <c r="H440" i="10"/>
  <c r="H445" i="10"/>
  <c r="H448" i="10"/>
  <c r="H451" i="10"/>
  <c r="H454" i="10"/>
  <c r="H459" i="10"/>
  <c r="H466" i="10"/>
  <c r="H473" i="10"/>
  <c r="H480" i="10"/>
  <c r="H485" i="10"/>
  <c r="H488" i="10"/>
  <c r="H491" i="10"/>
  <c r="H494" i="10"/>
  <c r="H499" i="10"/>
  <c r="H506" i="10"/>
  <c r="H513" i="10"/>
  <c r="H520" i="10"/>
  <c r="H525" i="10"/>
  <c r="H528" i="10"/>
  <c r="H531" i="10"/>
  <c r="H534" i="10"/>
  <c r="H539" i="10"/>
  <c r="H546" i="10"/>
  <c r="H553" i="10"/>
  <c r="H559" i="10"/>
  <c r="L6" i="11"/>
  <c r="H12" i="11"/>
  <c r="H19" i="11"/>
  <c r="H24" i="11"/>
  <c r="H27" i="11"/>
  <c r="H30" i="11"/>
  <c r="H33" i="11"/>
  <c r="H38" i="11"/>
  <c r="H45" i="11"/>
  <c r="H52" i="11"/>
  <c r="H59" i="11"/>
  <c r="H64" i="11"/>
  <c r="H67" i="11"/>
  <c r="H70" i="11"/>
  <c r="H73" i="11"/>
  <c r="H78" i="11"/>
  <c r="H85" i="11"/>
  <c r="H92" i="11"/>
  <c r="H99" i="11"/>
  <c r="H104" i="11"/>
  <c r="H107" i="11"/>
  <c r="H113" i="11"/>
  <c r="H125" i="11"/>
  <c r="H139" i="11"/>
  <c r="H147" i="11"/>
  <c r="H153" i="11"/>
  <c r="H164" i="11"/>
  <c r="H170" i="11"/>
  <c r="H182" i="11"/>
  <c r="H196" i="11"/>
  <c r="H204" i="11"/>
  <c r="H210" i="11"/>
  <c r="H222" i="11"/>
  <c r="H236" i="11"/>
  <c r="H244" i="11"/>
  <c r="H250" i="11"/>
  <c r="H262" i="11"/>
  <c r="H276" i="11"/>
  <c r="H284" i="11"/>
  <c r="H290" i="11"/>
  <c r="H302" i="11"/>
  <c r="N410" i="11"/>
  <c r="AA74" i="2" s="1"/>
  <c r="AB74" i="2" s="1"/>
  <c r="AC74" i="2" s="1"/>
  <c r="H333" i="11"/>
  <c r="H341" i="11"/>
  <c r="H347" i="11"/>
  <c r="H359" i="11"/>
  <c r="H373" i="11"/>
  <c r="H381" i="11"/>
  <c r="H387" i="11"/>
  <c r="H399" i="11"/>
  <c r="H417" i="11"/>
  <c r="H456" i="11"/>
  <c r="H524" i="11"/>
  <c r="H538" i="11"/>
  <c r="J156" i="12"/>
  <c r="H17" i="12"/>
  <c r="H95" i="12"/>
  <c r="H345" i="12"/>
  <c r="J410" i="12"/>
  <c r="H246" i="10"/>
  <c r="H260" i="10"/>
  <c r="H274" i="10"/>
  <c r="H293" i="10"/>
  <c r="L312" i="10"/>
  <c r="J311" i="10"/>
  <c r="J310" i="10"/>
  <c r="L313" i="10"/>
  <c r="J312" i="10"/>
  <c r="H312" i="10" s="1"/>
  <c r="L314" i="10"/>
  <c r="H314" i="10" s="1"/>
  <c r="H328" i="10"/>
  <c r="H331" i="10"/>
  <c r="H334" i="10"/>
  <c r="H337" i="10"/>
  <c r="H342" i="10"/>
  <c r="H349" i="10"/>
  <c r="H356" i="10"/>
  <c r="H363" i="10"/>
  <c r="H368" i="10"/>
  <c r="H371" i="10"/>
  <c r="H374" i="10"/>
  <c r="H377" i="10"/>
  <c r="H382" i="10"/>
  <c r="H389" i="10"/>
  <c r="H396" i="10"/>
  <c r="H403" i="10"/>
  <c r="H432" i="10"/>
  <c r="H318" i="11"/>
  <c r="J409" i="10"/>
  <c r="L406" i="10"/>
  <c r="L405" i="10"/>
  <c r="L407" i="10"/>
  <c r="J406" i="10"/>
  <c r="J405" i="10"/>
  <c r="L409" i="10"/>
  <c r="H10" i="11"/>
  <c r="J319" i="11"/>
  <c r="L316" i="11"/>
  <c r="L315" i="11"/>
  <c r="L317" i="11"/>
  <c r="J316" i="11"/>
  <c r="J315" i="11"/>
  <c r="H315" i="11" s="1"/>
  <c r="L318" i="11"/>
  <c r="J317" i="11"/>
  <c r="L319" i="11"/>
  <c r="E308" i="12"/>
  <c r="AD26" i="2" s="1"/>
  <c r="AE26" i="2" s="1"/>
  <c r="AF26" i="2" s="1"/>
  <c r="N308" i="12"/>
  <c r="J562" i="12"/>
  <c r="J562" i="14"/>
  <c r="H412" i="14"/>
  <c r="H412" i="16"/>
  <c r="J562" i="16"/>
  <c r="J156" i="17"/>
  <c r="H6" i="17"/>
  <c r="H16" i="17"/>
  <c r="L156" i="17"/>
  <c r="J306" i="11"/>
  <c r="L307" i="11"/>
  <c r="J323" i="11"/>
  <c r="H323" i="11" s="1"/>
  <c r="L156" i="12"/>
  <c r="E410" i="12"/>
  <c r="AD46" i="2" s="1"/>
  <c r="AE46" i="2" s="1"/>
  <c r="N410" i="12"/>
  <c r="E562" i="12"/>
  <c r="N562" i="12"/>
  <c r="AD74" i="2" s="1"/>
  <c r="AE74" i="2" s="1"/>
  <c r="AF74" i="2" s="1"/>
  <c r="L562" i="12"/>
  <c r="L156" i="13"/>
  <c r="L562" i="13"/>
  <c r="J318" i="10"/>
  <c r="H318" i="10" s="1"/>
  <c r="L320" i="10"/>
  <c r="H320" i="10" s="1"/>
  <c r="J324" i="10"/>
  <c r="H324" i="10" s="1"/>
  <c r="L557" i="10"/>
  <c r="H557" i="10" s="1"/>
  <c r="L558" i="10"/>
  <c r="H558" i="10" s="1"/>
  <c r="J561" i="10"/>
  <c r="H561" i="10" s="1"/>
  <c r="J305" i="11"/>
  <c r="H305" i="11" s="1"/>
  <c r="L306" i="11"/>
  <c r="L310" i="11"/>
  <c r="L311" i="11"/>
  <c r="H311" i="11" s="1"/>
  <c r="J314" i="11"/>
  <c r="J322" i="11"/>
  <c r="H322" i="11" s="1"/>
  <c r="J408" i="11"/>
  <c r="H408" i="11" s="1"/>
  <c r="H439" i="11"/>
  <c r="H453" i="11"/>
  <c r="H472" i="11"/>
  <c r="H491" i="11"/>
  <c r="H505" i="11"/>
  <c r="H519" i="11"/>
  <c r="H533" i="11"/>
  <c r="H552" i="11"/>
  <c r="E156" i="12"/>
  <c r="AD24" i="2" s="1"/>
  <c r="AE24" i="2" s="1"/>
  <c r="N156" i="12"/>
  <c r="H8" i="12"/>
  <c r="H12" i="12"/>
  <c r="H31" i="12"/>
  <c r="H50" i="12"/>
  <c r="H64" i="12"/>
  <c r="H78" i="12"/>
  <c r="H92" i="12"/>
  <c r="H111" i="12"/>
  <c r="H130" i="12"/>
  <c r="H144" i="12"/>
  <c r="H150" i="12"/>
  <c r="H168" i="12"/>
  <c r="H208" i="12"/>
  <c r="H248" i="12"/>
  <c r="H288" i="12"/>
  <c r="H325" i="12"/>
  <c r="H365" i="12"/>
  <c r="H405" i="12"/>
  <c r="H423" i="12"/>
  <c r="L410" i="13"/>
  <c r="L156" i="14"/>
  <c r="J560" i="10"/>
  <c r="H560" i="10" s="1"/>
  <c r="J303" i="11"/>
  <c r="H303" i="11" s="1"/>
  <c r="J304" i="11"/>
  <c r="H304" i="11" s="1"/>
  <c r="J313" i="11"/>
  <c r="H313" i="11" s="1"/>
  <c r="L314" i="11"/>
  <c r="J320" i="11"/>
  <c r="H320" i="11" s="1"/>
  <c r="H433" i="11"/>
  <c r="H452" i="11"/>
  <c r="H471" i="11"/>
  <c r="H485" i="11"/>
  <c r="H499" i="11"/>
  <c r="H513" i="11"/>
  <c r="H532" i="11"/>
  <c r="H551" i="11"/>
  <c r="H6" i="12"/>
  <c r="H11" i="12"/>
  <c r="H30" i="12"/>
  <c r="H44" i="12"/>
  <c r="H58" i="12"/>
  <c r="H72" i="12"/>
  <c r="H91" i="12"/>
  <c r="H110" i="12"/>
  <c r="H124" i="12"/>
  <c r="H138" i="12"/>
  <c r="H161" i="12"/>
  <c r="H167" i="12"/>
  <c r="H175" i="12"/>
  <c r="H189" i="12"/>
  <c r="H201" i="12"/>
  <c r="H207" i="12"/>
  <c r="H215" i="12"/>
  <c r="H229" i="12"/>
  <c r="H241" i="12"/>
  <c r="H247" i="12"/>
  <c r="H255" i="12"/>
  <c r="H269" i="12"/>
  <c r="H281" i="12"/>
  <c r="H287" i="12"/>
  <c r="H295" i="12"/>
  <c r="H318" i="12"/>
  <c r="H324" i="12"/>
  <c r="H332" i="12"/>
  <c r="H346" i="12"/>
  <c r="H358" i="12"/>
  <c r="H364" i="12"/>
  <c r="H372" i="12"/>
  <c r="H386" i="12"/>
  <c r="H398" i="12"/>
  <c r="H404" i="12"/>
  <c r="H422" i="12"/>
  <c r="J156" i="13"/>
  <c r="H158" i="13"/>
  <c r="J308" i="13"/>
  <c r="H158" i="14"/>
  <c r="J308" i="14"/>
  <c r="E410" i="13"/>
  <c r="AG46" i="2" s="1"/>
  <c r="AH46" i="2" s="1"/>
  <c r="AI101" i="2" s="1"/>
  <c r="N410" i="13"/>
  <c r="E562" i="13"/>
  <c r="N562" i="13"/>
  <c r="AG74" i="2" s="1"/>
  <c r="AH74" i="2" s="1"/>
  <c r="AI74" i="2" s="1"/>
  <c r="L308" i="14"/>
  <c r="J410" i="14"/>
  <c r="L562" i="14"/>
  <c r="E156" i="15"/>
  <c r="AM24" i="2" s="1"/>
  <c r="AN24" i="2" s="1"/>
  <c r="J156" i="14"/>
  <c r="L410" i="14"/>
  <c r="N562" i="14"/>
  <c r="AJ74" i="2" s="1"/>
  <c r="AK74" i="2" s="1"/>
  <c r="AL74" i="2" s="1"/>
  <c r="E308" i="15"/>
  <c r="AM26" i="2" s="1"/>
  <c r="AN26" i="2" s="1"/>
  <c r="AO26" i="2" s="1"/>
  <c r="J560" i="11"/>
  <c r="H560" i="11" s="1"/>
  <c r="H326" i="13"/>
  <c r="H345" i="13"/>
  <c r="H364" i="13"/>
  <c r="H378" i="13"/>
  <c r="H392" i="13"/>
  <c r="H406" i="13"/>
  <c r="H421" i="13"/>
  <c r="H435" i="13"/>
  <c r="H449" i="13"/>
  <c r="H463" i="13"/>
  <c r="H482" i="13"/>
  <c r="H501" i="13"/>
  <c r="H515" i="13"/>
  <c r="H522" i="13"/>
  <c r="H41" i="14"/>
  <c r="H81" i="14"/>
  <c r="H121" i="14"/>
  <c r="H159" i="14"/>
  <c r="H171" i="14"/>
  <c r="N410" i="14"/>
  <c r="H6" i="15"/>
  <c r="J156" i="15"/>
  <c r="J410" i="15"/>
  <c r="J156" i="16"/>
  <c r="L156" i="15"/>
  <c r="L308" i="15"/>
  <c r="H158" i="15"/>
  <c r="L410" i="15"/>
  <c r="N562" i="15"/>
  <c r="AM74" i="2" s="1"/>
  <c r="AN74" i="2" s="1"/>
  <c r="AO74" i="2" s="1"/>
  <c r="L156" i="16"/>
  <c r="E308" i="16"/>
  <c r="AP26" i="2" s="1"/>
  <c r="AQ26" i="2" s="1"/>
  <c r="AR26" i="2" s="1"/>
  <c r="H560" i="14"/>
  <c r="H13" i="15"/>
  <c r="H27" i="15"/>
  <c r="H46" i="15"/>
  <c r="H65" i="15"/>
  <c r="H79" i="15"/>
  <c r="H93" i="15"/>
  <c r="H126" i="15"/>
  <c r="N308" i="15"/>
  <c r="J308" i="15"/>
  <c r="H163" i="15"/>
  <c r="H203" i="15"/>
  <c r="E562" i="15"/>
  <c r="L562" i="15"/>
  <c r="N156" i="16"/>
  <c r="J308" i="16"/>
  <c r="E156" i="16"/>
  <c r="AP24" i="2" s="1"/>
  <c r="AQ24" i="2" s="1"/>
  <c r="J562" i="15"/>
  <c r="H468" i="15"/>
  <c r="H562" i="15" s="1"/>
  <c r="AM73" i="2" s="1"/>
  <c r="AN73" i="2" s="1"/>
  <c r="H487" i="15"/>
  <c r="H506" i="15"/>
  <c r="H520" i="15"/>
  <c r="H534" i="15"/>
  <c r="H548" i="15"/>
  <c r="H6" i="16"/>
  <c r="N308" i="16"/>
  <c r="L410" i="16"/>
  <c r="H265" i="16"/>
  <c r="H279" i="16"/>
  <c r="J410" i="16"/>
  <c r="L562" i="16"/>
  <c r="L308" i="16"/>
  <c r="N562" i="16"/>
  <c r="AP74" i="2" s="1"/>
  <c r="AQ74" i="2" s="1"/>
  <c r="AR74" i="2" s="1"/>
  <c r="J308" i="17"/>
  <c r="H158" i="17"/>
  <c r="H258" i="16"/>
  <c r="H277" i="16"/>
  <c r="H291" i="16"/>
  <c r="E410" i="16"/>
  <c r="AP46" i="2" s="1"/>
  <c r="AQ46" i="2" s="1"/>
  <c r="AR101" i="2" s="1"/>
  <c r="N410" i="16"/>
  <c r="E562" i="16"/>
  <c r="E156" i="17"/>
  <c r="AS24" i="2" s="1"/>
  <c r="AT24" i="2" s="1"/>
  <c r="AU34" i="2" s="1"/>
  <c r="H522" i="16"/>
  <c r="H537" i="16"/>
  <c r="H41" i="17"/>
  <c r="H81" i="17"/>
  <c r="H160" i="17"/>
  <c r="H172" i="17"/>
  <c r="H186" i="17"/>
  <c r="H194" i="17"/>
  <c r="H200" i="17"/>
  <c r="H212" i="17"/>
  <c r="H226" i="17"/>
  <c r="H234" i="17"/>
  <c r="N308" i="17"/>
  <c r="L410" i="17"/>
  <c r="H502" i="16"/>
  <c r="H517" i="16"/>
  <c r="H542" i="16"/>
  <c r="H557" i="16"/>
  <c r="H21" i="17"/>
  <c r="H61" i="17"/>
  <c r="H76" i="17"/>
  <c r="E308" i="17"/>
  <c r="AS26" i="2" s="1"/>
  <c r="AT26" i="2" s="1"/>
  <c r="AU26" i="2" s="1"/>
  <c r="H166" i="17"/>
  <c r="H174" i="17"/>
  <c r="H180" i="17"/>
  <c r="H192" i="17"/>
  <c r="H206" i="17"/>
  <c r="H214" i="17"/>
  <c r="H220" i="17"/>
  <c r="H232" i="17"/>
  <c r="H237" i="17"/>
  <c r="E410" i="17"/>
  <c r="AS46" i="2" s="1"/>
  <c r="AT46" i="2" s="1"/>
  <c r="AU62" i="2" s="1"/>
  <c r="L562" i="17"/>
  <c r="H560" i="17"/>
  <c r="L308" i="17"/>
  <c r="H238" i="17"/>
  <c r="N410" i="17"/>
  <c r="J562" i="17"/>
  <c r="H412" i="17"/>
  <c r="H554" i="17"/>
  <c r="AO51" i="2" l="1"/>
  <c r="AO52" i="2"/>
  <c r="AO68" i="2"/>
  <c r="AO67" i="2"/>
  <c r="AO59" i="2"/>
  <c r="AO47" i="2"/>
  <c r="AO48" i="2"/>
  <c r="AO49" i="2"/>
  <c r="AO50" i="2"/>
  <c r="AU49" i="2"/>
  <c r="AU50" i="2"/>
  <c r="AJ45" i="2"/>
  <c r="AK45" i="2" s="1"/>
  <c r="AL48" i="2"/>
  <c r="H562" i="13"/>
  <c r="AG73" i="2" s="1"/>
  <c r="AH73" i="2" s="1"/>
  <c r="H156" i="14"/>
  <c r="AJ25" i="2" s="1"/>
  <c r="AK25" i="2" s="1"/>
  <c r="AL25" i="2" s="1"/>
  <c r="H410" i="13"/>
  <c r="AG47" i="2" s="1"/>
  <c r="AH47" i="2" s="1"/>
  <c r="AI49" i="2" s="1"/>
  <c r="L562" i="11"/>
  <c r="H304" i="10"/>
  <c r="H327" i="7"/>
  <c r="N180" i="5"/>
  <c r="H20" i="5"/>
  <c r="AW114" i="2"/>
  <c r="AW108" i="2"/>
  <c r="I108" i="2" s="1"/>
  <c r="AW103" i="2"/>
  <c r="I103" i="2" s="1"/>
  <c r="AW96" i="2"/>
  <c r="AW105" i="2"/>
  <c r="AW16" i="2"/>
  <c r="AW60" i="2"/>
  <c r="H156" i="16"/>
  <c r="AP25" i="2" s="1"/>
  <c r="AQ25" i="2" s="1"/>
  <c r="AR25" i="2" s="1"/>
  <c r="H8" i="11"/>
  <c r="U74" i="2"/>
  <c r="V74" i="2" s="1"/>
  <c r="W74" i="2" s="1"/>
  <c r="H8" i="9"/>
  <c r="H8" i="10"/>
  <c r="J308" i="8"/>
  <c r="AW58" i="2"/>
  <c r="AW87" i="2"/>
  <c r="AU36" i="2"/>
  <c r="AW21" i="2"/>
  <c r="AW15" i="2"/>
  <c r="AU101" i="2"/>
  <c r="AW18" i="2"/>
  <c r="H308" i="13"/>
  <c r="AG27" i="2" s="1"/>
  <c r="AH27" i="2" s="1"/>
  <c r="AI27" i="2" s="1"/>
  <c r="H311" i="10"/>
  <c r="L156" i="9"/>
  <c r="H156" i="8"/>
  <c r="R25" i="2" s="1"/>
  <c r="K142" i="2"/>
  <c r="AW98" i="2"/>
  <c r="I98" i="2" s="1"/>
  <c r="AU35" i="2"/>
  <c r="AM45" i="2"/>
  <c r="AN45" i="2" s="1"/>
  <c r="AN38" i="2" s="1"/>
  <c r="AM38" i="2" s="1"/>
  <c r="H409" i="11"/>
  <c r="H6" i="8"/>
  <c r="H317" i="11"/>
  <c r="H316" i="9"/>
  <c r="AW112" i="2"/>
  <c r="AW107" i="2"/>
  <c r="I107" i="2" s="1"/>
  <c r="AW102" i="2"/>
  <c r="I102" i="2" s="1"/>
  <c r="AW55" i="2"/>
  <c r="AW113" i="2"/>
  <c r="H557" i="9"/>
  <c r="H558" i="9"/>
  <c r="J168" i="2"/>
  <c r="E168" i="2"/>
  <c r="AT92" i="2"/>
  <c r="AS92" i="2" s="1"/>
  <c r="H562" i="12"/>
  <c r="AD73" i="2" s="1"/>
  <c r="AE73" i="2" s="1"/>
  <c r="AF77" i="2" s="1"/>
  <c r="L308" i="11"/>
  <c r="L308" i="10"/>
  <c r="AW43" i="2"/>
  <c r="AW86" i="2"/>
  <c r="I13" i="2"/>
  <c r="H406" i="11"/>
  <c r="R74" i="2"/>
  <c r="S74" i="2" s="1"/>
  <c r="T74" i="2" s="1"/>
  <c r="H559" i="9"/>
  <c r="H562" i="9" s="1"/>
  <c r="U73" i="2" s="1"/>
  <c r="V73" i="2" s="1"/>
  <c r="H308" i="16"/>
  <c r="AP27" i="2" s="1"/>
  <c r="AQ27" i="2" s="1"/>
  <c r="H308" i="12"/>
  <c r="AD27" i="2" s="1"/>
  <c r="AE27" i="2" s="1"/>
  <c r="H562" i="11"/>
  <c r="AA73" i="2" s="1"/>
  <c r="AB73" i="2" s="1"/>
  <c r="H307" i="11"/>
  <c r="H7" i="10"/>
  <c r="AW90" i="2"/>
  <c r="H410" i="12"/>
  <c r="AD47" i="2" s="1"/>
  <c r="AE47" i="2" s="1"/>
  <c r="AF51" i="2" s="1"/>
  <c r="L410" i="10"/>
  <c r="H407" i="11"/>
  <c r="H320" i="8"/>
  <c r="H622" i="7"/>
  <c r="H174" i="7"/>
  <c r="H7" i="7"/>
  <c r="H168" i="7" s="1"/>
  <c r="E25" i="2" s="1"/>
  <c r="F25" i="2" s="1"/>
  <c r="L626" i="7"/>
  <c r="H171" i="7"/>
  <c r="H326" i="7"/>
  <c r="L474" i="7"/>
  <c r="E74" i="2"/>
  <c r="F74" i="2" s="1"/>
  <c r="H328" i="7"/>
  <c r="AV112" i="2"/>
  <c r="H112" i="2" s="1"/>
  <c r="I112" i="2"/>
  <c r="AV30" i="2"/>
  <c r="H30" i="2" s="1"/>
  <c r="I30" i="2"/>
  <c r="AM72" i="2"/>
  <c r="AN72" i="2" s="1"/>
  <c r="AN64" i="2" s="1"/>
  <c r="AM64" i="2" s="1"/>
  <c r="AO76" i="2"/>
  <c r="AO73" i="2"/>
  <c r="AO77" i="2"/>
  <c r="AF67" i="2"/>
  <c r="S25" i="2"/>
  <c r="T25" i="2" s="1"/>
  <c r="I106" i="2"/>
  <c r="AV106" i="2"/>
  <c r="H106" i="2" s="1"/>
  <c r="AV14" i="2"/>
  <c r="H14" i="2" s="1"/>
  <c r="I14" i="2"/>
  <c r="AV11" i="2"/>
  <c r="AW11" i="2" s="1"/>
  <c r="I95" i="2"/>
  <c r="AV95" i="2"/>
  <c r="H95" i="2" s="1"/>
  <c r="AV113" i="2"/>
  <c r="H113" i="2" s="1"/>
  <c r="I113" i="2"/>
  <c r="AI59" i="2"/>
  <c r="AV114" i="2"/>
  <c r="H114" i="2" s="1"/>
  <c r="I114" i="2"/>
  <c r="I96" i="2"/>
  <c r="AV96" i="2"/>
  <c r="H96" i="2" s="1"/>
  <c r="AV43" i="2"/>
  <c r="H43" i="2" s="1"/>
  <c r="I43" i="2"/>
  <c r="I105" i="2"/>
  <c r="AV105" i="2"/>
  <c r="H105" i="2" s="1"/>
  <c r="I86" i="2"/>
  <c r="AV86" i="2"/>
  <c r="H86" i="2" s="1"/>
  <c r="AV16" i="2"/>
  <c r="H16" i="2" s="1"/>
  <c r="I16" i="2"/>
  <c r="AI73" i="2"/>
  <c r="AG72" i="2"/>
  <c r="AH72" i="2" s="1"/>
  <c r="AH64" i="2" s="1"/>
  <c r="AG64" i="2" s="1"/>
  <c r="AI76" i="2"/>
  <c r="AI77" i="2"/>
  <c r="AV29" i="2"/>
  <c r="H29" i="2" s="1"/>
  <c r="I29" i="2"/>
  <c r="I19" i="2"/>
  <c r="AV19" i="2"/>
  <c r="H19" i="2" s="1"/>
  <c r="AR27" i="2"/>
  <c r="AR28" i="2"/>
  <c r="AF27" i="2"/>
  <c r="AF28" i="2"/>
  <c r="AA72" i="2"/>
  <c r="AB72" i="2" s="1"/>
  <c r="AB64" i="2" s="1"/>
  <c r="AA64" i="2" s="1"/>
  <c r="AC76" i="2"/>
  <c r="AC73" i="2"/>
  <c r="AC77" i="2"/>
  <c r="I88" i="2"/>
  <c r="AV88" i="2"/>
  <c r="H88" i="2" s="1"/>
  <c r="AV58" i="2"/>
  <c r="H58" i="2" s="1"/>
  <c r="I58" i="2"/>
  <c r="AV42" i="2"/>
  <c r="H42" i="2" s="1"/>
  <c r="I42" i="2"/>
  <c r="J42" i="2" s="1"/>
  <c r="N42" i="2" s="1"/>
  <c r="AV87" i="2"/>
  <c r="H87" i="2" s="1"/>
  <c r="I87" i="2"/>
  <c r="AV90" i="2"/>
  <c r="H90" i="2" s="1"/>
  <c r="I90" i="2"/>
  <c r="I21" i="2"/>
  <c r="AV21" i="2"/>
  <c r="H21" i="2" s="1"/>
  <c r="AV15" i="2"/>
  <c r="H15" i="2" s="1"/>
  <c r="I15" i="2"/>
  <c r="J15" i="2" s="1"/>
  <c r="N15" i="2" s="1"/>
  <c r="I18" i="2"/>
  <c r="AV18" i="2"/>
  <c r="H18" i="2" s="1"/>
  <c r="AV17" i="2"/>
  <c r="H17" i="2" s="1"/>
  <c r="I17" i="2"/>
  <c r="J410" i="10"/>
  <c r="H310" i="10"/>
  <c r="J410" i="8"/>
  <c r="H310" i="8"/>
  <c r="H324" i="7"/>
  <c r="J474" i="7"/>
  <c r="H315" i="9"/>
  <c r="L410" i="9"/>
  <c r="N119" i="2"/>
  <c r="K118" i="2"/>
  <c r="I55" i="2"/>
  <c r="AV55" i="2"/>
  <c r="H55" i="2" s="1"/>
  <c r="I154" i="4"/>
  <c r="O154" i="4"/>
  <c r="L154" i="4"/>
  <c r="G159" i="4"/>
  <c r="E102" i="2" s="1"/>
  <c r="F102" i="2" s="1"/>
  <c r="L8" i="4"/>
  <c r="O8" i="4"/>
  <c r="I8" i="4"/>
  <c r="L48" i="4"/>
  <c r="O48" i="4"/>
  <c r="I48" i="4"/>
  <c r="O103" i="4"/>
  <c r="L103" i="4"/>
  <c r="I103" i="4"/>
  <c r="O143" i="4"/>
  <c r="L143" i="4"/>
  <c r="I143" i="4"/>
  <c r="O26" i="4"/>
  <c r="I26" i="4"/>
  <c r="L26" i="4"/>
  <c r="L131" i="4"/>
  <c r="I131" i="4"/>
  <c r="O131" i="4"/>
  <c r="L30" i="4"/>
  <c r="O30" i="4"/>
  <c r="I30" i="4"/>
  <c r="I135" i="4"/>
  <c r="O135" i="4"/>
  <c r="L135" i="4"/>
  <c r="L41" i="4"/>
  <c r="I41" i="4"/>
  <c r="O41" i="4"/>
  <c r="O98" i="4"/>
  <c r="L98" i="4"/>
  <c r="I98" i="4"/>
  <c r="L121" i="4"/>
  <c r="I121" i="4"/>
  <c r="O121" i="4"/>
  <c r="AP23" i="2"/>
  <c r="AQ23" i="2" s="1"/>
  <c r="AQ10" i="2" s="1"/>
  <c r="AR36" i="2"/>
  <c r="AR35" i="2"/>
  <c r="AR34" i="2"/>
  <c r="AR24" i="2"/>
  <c r="H308" i="14"/>
  <c r="AJ27" i="2" s="1"/>
  <c r="AK27" i="2" s="1"/>
  <c r="L410" i="11"/>
  <c r="H310" i="11"/>
  <c r="AF62" i="2"/>
  <c r="AD45" i="2"/>
  <c r="AE45" i="2" s="1"/>
  <c r="AE38" i="2" s="1"/>
  <c r="AD38" i="2" s="1"/>
  <c r="AF46" i="2"/>
  <c r="H156" i="17"/>
  <c r="AS25" i="2" s="1"/>
  <c r="AT25" i="2" s="1"/>
  <c r="AU25" i="2" s="1"/>
  <c r="H562" i="14"/>
  <c r="AJ73" i="2" s="1"/>
  <c r="AK73" i="2" s="1"/>
  <c r="J562" i="11"/>
  <c r="H562" i="10"/>
  <c r="X73" i="2" s="1"/>
  <c r="Y73" i="2" s="1"/>
  <c r="H306" i="10"/>
  <c r="H6" i="9"/>
  <c r="J156" i="9"/>
  <c r="H311" i="8"/>
  <c r="H308" i="8"/>
  <c r="R27" i="2" s="1"/>
  <c r="H325" i="7"/>
  <c r="J168" i="7"/>
  <c r="H317" i="9"/>
  <c r="H10" i="10"/>
  <c r="J156" i="10"/>
  <c r="H6" i="10"/>
  <c r="J410" i="9"/>
  <c r="H310" i="9"/>
  <c r="H9" i="9"/>
  <c r="P200" i="5"/>
  <c r="N170" i="5"/>
  <c r="N230" i="5" s="1"/>
  <c r="F165" i="2" s="1"/>
  <c r="J165" i="2" s="1"/>
  <c r="N165" i="2" s="1"/>
  <c r="J130" i="5"/>
  <c r="N127" i="2"/>
  <c r="P127" i="2"/>
  <c r="AN92" i="2"/>
  <c r="AM92" i="2" s="1"/>
  <c r="AW69" i="2"/>
  <c r="AU52" i="2"/>
  <c r="I134" i="4"/>
  <c r="O134" i="4"/>
  <c r="L134" i="4"/>
  <c r="L109" i="4"/>
  <c r="O109" i="4"/>
  <c r="I109" i="4"/>
  <c r="O84" i="4"/>
  <c r="L84" i="4"/>
  <c r="I84" i="4"/>
  <c r="I54" i="4"/>
  <c r="O54" i="4"/>
  <c r="L54" i="4"/>
  <c r="L29" i="4"/>
  <c r="O29" i="4"/>
  <c r="I29" i="4"/>
  <c r="AK38" i="2"/>
  <c r="AJ38" i="2" s="1"/>
  <c r="AG23" i="2"/>
  <c r="AH23" i="2" s="1"/>
  <c r="AH10" i="2" s="1"/>
  <c r="E100" i="2"/>
  <c r="F100" i="2" s="1"/>
  <c r="F92" i="2" s="1"/>
  <c r="E92" i="2" s="1"/>
  <c r="G108" i="2"/>
  <c r="AW70" i="2"/>
  <c r="AL59" i="2"/>
  <c r="AL52" i="2"/>
  <c r="AL50" i="2"/>
  <c r="AR48" i="2"/>
  <c r="AV41" i="2"/>
  <c r="H41" i="2" s="1"/>
  <c r="I41" i="2"/>
  <c r="I17" i="4"/>
  <c r="O17" i="4"/>
  <c r="L17" i="4"/>
  <c r="L32" i="4"/>
  <c r="O32" i="4"/>
  <c r="I32" i="4"/>
  <c r="O47" i="4"/>
  <c r="L47" i="4"/>
  <c r="I47" i="4"/>
  <c r="I57" i="4"/>
  <c r="O57" i="4"/>
  <c r="L57" i="4"/>
  <c r="L72" i="4"/>
  <c r="O72" i="4"/>
  <c r="I72" i="4"/>
  <c r="O87" i="4"/>
  <c r="L87" i="4"/>
  <c r="I87" i="4"/>
  <c r="I97" i="4"/>
  <c r="O97" i="4"/>
  <c r="L97" i="4"/>
  <c r="L112" i="4"/>
  <c r="O112" i="4"/>
  <c r="I112" i="4"/>
  <c r="O127" i="4"/>
  <c r="L127" i="4"/>
  <c r="I127" i="4"/>
  <c r="I137" i="4"/>
  <c r="O137" i="4"/>
  <c r="L137" i="4"/>
  <c r="L152" i="4"/>
  <c r="O152" i="4"/>
  <c r="I152" i="4"/>
  <c r="I16" i="4"/>
  <c r="L16" i="4"/>
  <c r="O16" i="4"/>
  <c r="O46" i="4"/>
  <c r="I46" i="4"/>
  <c r="L46" i="4"/>
  <c r="L71" i="4"/>
  <c r="I71" i="4"/>
  <c r="O71" i="4"/>
  <c r="I96" i="4"/>
  <c r="L96" i="4"/>
  <c r="O96" i="4"/>
  <c r="O126" i="4"/>
  <c r="I126" i="4"/>
  <c r="L126" i="4"/>
  <c r="L151" i="4"/>
  <c r="I151" i="4"/>
  <c r="O151" i="4"/>
  <c r="O25" i="4"/>
  <c r="L25" i="4"/>
  <c r="I25" i="4"/>
  <c r="L50" i="4"/>
  <c r="O50" i="4"/>
  <c r="I50" i="4"/>
  <c r="I75" i="4"/>
  <c r="O75" i="4"/>
  <c r="L75" i="4"/>
  <c r="O105" i="4"/>
  <c r="L105" i="4"/>
  <c r="I105" i="4"/>
  <c r="L130" i="4"/>
  <c r="O130" i="4"/>
  <c r="I130" i="4"/>
  <c r="I155" i="4"/>
  <c r="O155" i="4"/>
  <c r="L155" i="4"/>
  <c r="L21" i="4"/>
  <c r="I21" i="4"/>
  <c r="O21" i="4"/>
  <c r="I40" i="4"/>
  <c r="O40" i="4"/>
  <c r="L40" i="4"/>
  <c r="O59" i="4"/>
  <c r="L59" i="4"/>
  <c r="I59" i="4"/>
  <c r="O78" i="4"/>
  <c r="L78" i="4"/>
  <c r="I78" i="4"/>
  <c r="O82" i="4"/>
  <c r="L82" i="4"/>
  <c r="I82" i="4"/>
  <c r="L101" i="4"/>
  <c r="I101" i="4"/>
  <c r="O101" i="4"/>
  <c r="I120" i="4"/>
  <c r="O120" i="4"/>
  <c r="L120" i="4"/>
  <c r="O139" i="4"/>
  <c r="L139" i="4"/>
  <c r="I139" i="4"/>
  <c r="AV94" i="2"/>
  <c r="H94" i="2" s="1"/>
  <c r="I94" i="2"/>
  <c r="AU59" i="2"/>
  <c r="AV31" i="2"/>
  <c r="H31" i="2" s="1"/>
  <c r="I31" i="2"/>
  <c r="H306" i="11"/>
  <c r="H308" i="11" s="1"/>
  <c r="AA27" i="2" s="1"/>
  <c r="AB27" i="2" s="1"/>
  <c r="AC27" i="2" s="1"/>
  <c r="L562" i="10"/>
  <c r="J410" i="11"/>
  <c r="H303" i="10"/>
  <c r="W24" i="2"/>
  <c r="J156" i="8"/>
  <c r="S46" i="2"/>
  <c r="AV115" i="2"/>
  <c r="H115" i="2" s="1"/>
  <c r="I115" i="2"/>
  <c r="I104" i="2"/>
  <c r="AV104" i="2"/>
  <c r="H104" i="2" s="1"/>
  <c r="O104" i="4"/>
  <c r="L104" i="4"/>
  <c r="I104" i="4"/>
  <c r="L49" i="4"/>
  <c r="O49" i="4"/>
  <c r="I49" i="4"/>
  <c r="AV82" i="2"/>
  <c r="H82" i="2" s="1"/>
  <c r="I82" i="2"/>
  <c r="AW26" i="2"/>
  <c r="I89" i="2"/>
  <c r="AV89" i="2"/>
  <c r="H89" i="2" s="1"/>
  <c r="I33" i="4"/>
  <c r="O33" i="4"/>
  <c r="L33" i="4"/>
  <c r="I73" i="4"/>
  <c r="O73" i="4"/>
  <c r="L73" i="4"/>
  <c r="I113" i="4"/>
  <c r="O113" i="4"/>
  <c r="L113" i="4"/>
  <c r="I153" i="4"/>
  <c r="O153" i="4"/>
  <c r="L153" i="4"/>
  <c r="I76" i="4"/>
  <c r="L76" i="4"/>
  <c r="O76" i="4"/>
  <c r="I156" i="4"/>
  <c r="L156" i="4"/>
  <c r="O156" i="4"/>
  <c r="O85" i="4"/>
  <c r="L85" i="4"/>
  <c r="I85" i="4"/>
  <c r="O18" i="4"/>
  <c r="L18" i="4"/>
  <c r="I18" i="4"/>
  <c r="I60" i="4"/>
  <c r="O60" i="4"/>
  <c r="L60" i="4"/>
  <c r="O102" i="4"/>
  <c r="L102" i="4"/>
  <c r="I102" i="4"/>
  <c r="I20" i="2"/>
  <c r="AV20" i="2"/>
  <c r="H20" i="2" s="1"/>
  <c r="AR62" i="2"/>
  <c r="AP45" i="2"/>
  <c r="AQ45" i="2" s="1"/>
  <c r="AQ38" i="2" s="1"/>
  <c r="AP38" i="2" s="1"/>
  <c r="AR46" i="2"/>
  <c r="H308" i="17"/>
  <c r="AS27" i="2" s="1"/>
  <c r="AT27" i="2" s="1"/>
  <c r="H308" i="15"/>
  <c r="AM27" i="2" s="1"/>
  <c r="AN27" i="2" s="1"/>
  <c r="H156" i="15"/>
  <c r="AM25" i="2" s="1"/>
  <c r="AN25" i="2" s="1"/>
  <c r="AO25" i="2" s="1"/>
  <c r="AO24" i="2"/>
  <c r="AI46" i="2"/>
  <c r="H314" i="11"/>
  <c r="H316" i="11"/>
  <c r="H319" i="11"/>
  <c r="H405" i="10"/>
  <c r="J308" i="11"/>
  <c r="AC24" i="2"/>
  <c r="H407" i="10"/>
  <c r="H318" i="9"/>
  <c r="H313" i="9"/>
  <c r="H621" i="7"/>
  <c r="L156" i="10"/>
  <c r="H624" i="7"/>
  <c r="L308" i="8"/>
  <c r="J151" i="2"/>
  <c r="E151" i="2"/>
  <c r="L160" i="5"/>
  <c r="L230" i="5" s="1"/>
  <c r="F164" i="2" s="1"/>
  <c r="J164" i="2" s="1"/>
  <c r="N164" i="2" s="1"/>
  <c r="P210" i="5"/>
  <c r="AW79" i="2"/>
  <c r="AI28" i="2"/>
  <c r="L149" i="4"/>
  <c r="O149" i="4"/>
  <c r="I149" i="4"/>
  <c r="O124" i="4"/>
  <c r="L124" i="4"/>
  <c r="I124" i="4"/>
  <c r="I94" i="4"/>
  <c r="O94" i="4"/>
  <c r="L94" i="4"/>
  <c r="L69" i="4"/>
  <c r="O69" i="4"/>
  <c r="I69" i="4"/>
  <c r="O44" i="4"/>
  <c r="L44" i="4"/>
  <c r="I44" i="4"/>
  <c r="I14" i="4"/>
  <c r="O14" i="4"/>
  <c r="L14" i="4"/>
  <c r="AF101" i="2"/>
  <c r="AW101" i="2" s="1"/>
  <c r="J562" i="8"/>
  <c r="L12" i="4"/>
  <c r="O12" i="4"/>
  <c r="I12" i="4"/>
  <c r="O27" i="4"/>
  <c r="L27" i="4"/>
  <c r="I27" i="4"/>
  <c r="I37" i="4"/>
  <c r="O37" i="4"/>
  <c r="L37" i="4"/>
  <c r="L52" i="4"/>
  <c r="O52" i="4"/>
  <c r="I52" i="4"/>
  <c r="O67" i="4"/>
  <c r="L67" i="4"/>
  <c r="I67" i="4"/>
  <c r="I77" i="4"/>
  <c r="O77" i="4"/>
  <c r="L77" i="4"/>
  <c r="L92" i="4"/>
  <c r="O92" i="4"/>
  <c r="I92" i="4"/>
  <c r="O107" i="4"/>
  <c r="L107" i="4"/>
  <c r="I107" i="4"/>
  <c r="I117" i="4"/>
  <c r="O117" i="4"/>
  <c r="L117" i="4"/>
  <c r="L132" i="4"/>
  <c r="O132" i="4"/>
  <c r="I132" i="4"/>
  <c r="O147" i="4"/>
  <c r="L147" i="4"/>
  <c r="I147" i="4"/>
  <c r="I157" i="4"/>
  <c r="O157" i="4"/>
  <c r="L157" i="4"/>
  <c r="L31" i="4"/>
  <c r="I31" i="4"/>
  <c r="O31" i="4"/>
  <c r="I56" i="4"/>
  <c r="L56" i="4"/>
  <c r="O56" i="4"/>
  <c r="O86" i="4"/>
  <c r="I86" i="4"/>
  <c r="L86" i="4"/>
  <c r="L111" i="4"/>
  <c r="I111" i="4"/>
  <c r="O111" i="4"/>
  <c r="I136" i="4"/>
  <c r="L136" i="4"/>
  <c r="O136" i="4"/>
  <c r="L10" i="4"/>
  <c r="O10" i="4"/>
  <c r="I10" i="4"/>
  <c r="I35" i="4"/>
  <c r="O35" i="4"/>
  <c r="L35" i="4"/>
  <c r="O65" i="4"/>
  <c r="L65" i="4"/>
  <c r="I65" i="4"/>
  <c r="L90" i="4"/>
  <c r="O90" i="4"/>
  <c r="I90" i="4"/>
  <c r="I115" i="4"/>
  <c r="O115" i="4"/>
  <c r="L115" i="4"/>
  <c r="O145" i="4"/>
  <c r="L145" i="4"/>
  <c r="I145" i="4"/>
  <c r="O19" i="4"/>
  <c r="L19" i="4"/>
  <c r="I19" i="4"/>
  <c r="O38" i="4"/>
  <c r="L38" i="4"/>
  <c r="I38" i="4"/>
  <c r="O42" i="4"/>
  <c r="L42" i="4"/>
  <c r="I42" i="4"/>
  <c r="L61" i="4"/>
  <c r="I61" i="4"/>
  <c r="O61" i="4"/>
  <c r="I80" i="4"/>
  <c r="O80" i="4"/>
  <c r="L80" i="4"/>
  <c r="O99" i="4"/>
  <c r="L99" i="4"/>
  <c r="I99" i="4"/>
  <c r="O118" i="4"/>
  <c r="L118" i="4"/>
  <c r="I118" i="4"/>
  <c r="O122" i="4"/>
  <c r="L122" i="4"/>
  <c r="I122" i="4"/>
  <c r="L141" i="4"/>
  <c r="I141" i="4"/>
  <c r="O141" i="4"/>
  <c r="AW78" i="2"/>
  <c r="AI62" i="2"/>
  <c r="AO35" i="2"/>
  <c r="AR47" i="2"/>
  <c r="AR68" i="2"/>
  <c r="AR67" i="2"/>
  <c r="AR51" i="2"/>
  <c r="Z46" i="2"/>
  <c r="H170" i="7"/>
  <c r="J322" i="7"/>
  <c r="K127" i="2"/>
  <c r="N128" i="2"/>
  <c r="L129" i="4"/>
  <c r="O129" i="4"/>
  <c r="I129" i="4"/>
  <c r="I74" i="4"/>
  <c r="O74" i="4"/>
  <c r="L74" i="4"/>
  <c r="O24" i="4"/>
  <c r="L24" i="4"/>
  <c r="I24" i="4"/>
  <c r="AV85" i="2"/>
  <c r="H85" i="2" s="1"/>
  <c r="AV84" i="2"/>
  <c r="AW84" i="2" s="1"/>
  <c r="I85" i="2"/>
  <c r="O23" i="4"/>
  <c r="L23" i="4"/>
  <c r="I23" i="4"/>
  <c r="O63" i="4"/>
  <c r="L63" i="4"/>
  <c r="I63" i="4"/>
  <c r="L88" i="4"/>
  <c r="O88" i="4"/>
  <c r="I88" i="4"/>
  <c r="L128" i="4"/>
  <c r="O128" i="4"/>
  <c r="I128" i="4"/>
  <c r="L51" i="4"/>
  <c r="I51" i="4"/>
  <c r="O51" i="4"/>
  <c r="O106" i="4"/>
  <c r="I106" i="4"/>
  <c r="L106" i="4"/>
  <c r="I55" i="4"/>
  <c r="O55" i="4"/>
  <c r="L55" i="4"/>
  <c r="L110" i="4"/>
  <c r="O110" i="4"/>
  <c r="I110" i="4"/>
  <c r="O22" i="4"/>
  <c r="L22" i="4"/>
  <c r="I22" i="4"/>
  <c r="O79" i="4"/>
  <c r="L79" i="4"/>
  <c r="I79" i="4"/>
  <c r="I140" i="4"/>
  <c r="O140" i="4"/>
  <c r="L140" i="4"/>
  <c r="H562" i="17"/>
  <c r="AS73" i="2" s="1"/>
  <c r="AT73" i="2" s="1"/>
  <c r="AU51" i="2"/>
  <c r="AU47" i="2"/>
  <c r="AU68" i="2"/>
  <c r="AU67" i="2"/>
  <c r="AU46" i="2"/>
  <c r="AS45" i="2"/>
  <c r="AT45" i="2" s="1"/>
  <c r="AT38" i="2" s="1"/>
  <c r="AS38" i="2" s="1"/>
  <c r="AU24" i="2"/>
  <c r="AL68" i="2"/>
  <c r="AL67" i="2"/>
  <c r="AL47" i="2"/>
  <c r="AL51" i="2"/>
  <c r="H156" i="12"/>
  <c r="AD25" i="2" s="1"/>
  <c r="AE25" i="2" s="1"/>
  <c r="AF25" i="2" s="1"/>
  <c r="AD23" i="2"/>
  <c r="AE23" i="2" s="1"/>
  <c r="AE10" i="2" s="1"/>
  <c r="AF36" i="2"/>
  <c r="AW36" i="2" s="1"/>
  <c r="AF35" i="2"/>
  <c r="AW35" i="2" s="1"/>
  <c r="AF34" i="2"/>
  <c r="AF24" i="2"/>
  <c r="H562" i="16"/>
  <c r="AP73" i="2" s="1"/>
  <c r="AQ73" i="2" s="1"/>
  <c r="H406" i="10"/>
  <c r="H409" i="10"/>
  <c r="L156" i="11"/>
  <c r="H6" i="11"/>
  <c r="H156" i="11" s="1"/>
  <c r="AA25" i="2" s="1"/>
  <c r="AB25" i="2" s="1"/>
  <c r="AC25" i="2" s="1"/>
  <c r="J156" i="11"/>
  <c r="J562" i="10"/>
  <c r="H313" i="10"/>
  <c r="H307" i="10"/>
  <c r="J308" i="10"/>
  <c r="H306" i="9"/>
  <c r="H308" i="9"/>
  <c r="U27" i="2" s="1"/>
  <c r="V27" i="2" s="1"/>
  <c r="W27" i="2" s="1"/>
  <c r="L410" i="8"/>
  <c r="J562" i="9"/>
  <c r="H7" i="9"/>
  <c r="H562" i="8"/>
  <c r="R73" i="2" s="1"/>
  <c r="H172" i="7"/>
  <c r="W46" i="2"/>
  <c r="H318" i="8"/>
  <c r="H623" i="7"/>
  <c r="H173" i="7"/>
  <c r="Z24" i="2"/>
  <c r="AW24" i="2" s="1"/>
  <c r="H314" i="9"/>
  <c r="H313" i="8"/>
  <c r="H60" i="5"/>
  <c r="J626" i="7"/>
  <c r="L156" i="8"/>
  <c r="P220" i="5"/>
  <c r="K168" i="2"/>
  <c r="N169" i="2"/>
  <c r="H50" i="5"/>
  <c r="F117" i="2"/>
  <c r="J118" i="2"/>
  <c r="AW111" i="2"/>
  <c r="AW75" i="2"/>
  <c r="AW53" i="2"/>
  <c r="AU48" i="2"/>
  <c r="O144" i="4"/>
  <c r="L144" i="4"/>
  <c r="I144" i="4"/>
  <c r="I114" i="4"/>
  <c r="O114" i="4"/>
  <c r="L114" i="4"/>
  <c r="L89" i="4"/>
  <c r="O89" i="4"/>
  <c r="I89" i="4"/>
  <c r="O64" i="4"/>
  <c r="L64" i="4"/>
  <c r="I64" i="4"/>
  <c r="I34" i="4"/>
  <c r="O34" i="4"/>
  <c r="L34" i="4"/>
  <c r="L9" i="4"/>
  <c r="O9" i="4"/>
  <c r="I9" i="4"/>
  <c r="AB92" i="2"/>
  <c r="AA92" i="2" s="1"/>
  <c r="T24" i="2"/>
  <c r="J90" i="5"/>
  <c r="J230" i="5" s="1"/>
  <c r="F163" i="2" s="1"/>
  <c r="J163" i="2" s="1"/>
  <c r="N163" i="2" s="1"/>
  <c r="AR59" i="2"/>
  <c r="AW54" i="2"/>
  <c r="AR52" i="2"/>
  <c r="AR50" i="2"/>
  <c r="AO34" i="2"/>
  <c r="L562" i="8"/>
  <c r="L168" i="7"/>
  <c r="I13" i="4"/>
  <c r="O13" i="4"/>
  <c r="L13" i="4"/>
  <c r="L28" i="4"/>
  <c r="O28" i="4"/>
  <c r="I28" i="4"/>
  <c r="O43" i="4"/>
  <c r="L43" i="4"/>
  <c r="I43" i="4"/>
  <c r="I53" i="4"/>
  <c r="O53" i="4"/>
  <c r="L53" i="4"/>
  <c r="L68" i="4"/>
  <c r="O68" i="4"/>
  <c r="I68" i="4"/>
  <c r="O83" i="4"/>
  <c r="L83" i="4"/>
  <c r="I83" i="4"/>
  <c r="I93" i="4"/>
  <c r="O93" i="4"/>
  <c r="L93" i="4"/>
  <c r="L108" i="4"/>
  <c r="O108" i="4"/>
  <c r="I108" i="4"/>
  <c r="O123" i="4"/>
  <c r="L123" i="4"/>
  <c r="I123" i="4"/>
  <c r="I133" i="4"/>
  <c r="O133" i="4"/>
  <c r="L133" i="4"/>
  <c r="L148" i="4"/>
  <c r="O148" i="4"/>
  <c r="I148" i="4"/>
  <c r="L11" i="4"/>
  <c r="I11" i="4"/>
  <c r="O11" i="4"/>
  <c r="I36" i="4"/>
  <c r="L36" i="4"/>
  <c r="O36" i="4"/>
  <c r="O66" i="4"/>
  <c r="I66" i="4"/>
  <c r="L66" i="4"/>
  <c r="L91" i="4"/>
  <c r="I91" i="4"/>
  <c r="O91" i="4"/>
  <c r="I116" i="4"/>
  <c r="L116" i="4"/>
  <c r="O116" i="4"/>
  <c r="O146" i="4"/>
  <c r="I146" i="4"/>
  <c r="L146" i="4"/>
  <c r="I15" i="4"/>
  <c r="O15" i="4"/>
  <c r="L15" i="4"/>
  <c r="O45" i="4"/>
  <c r="L45" i="4"/>
  <c r="I45" i="4"/>
  <c r="L70" i="4"/>
  <c r="O70" i="4"/>
  <c r="I70" i="4"/>
  <c r="I95" i="4"/>
  <c r="O95" i="4"/>
  <c r="L95" i="4"/>
  <c r="O125" i="4"/>
  <c r="L125" i="4"/>
  <c r="I125" i="4"/>
  <c r="L150" i="4"/>
  <c r="O150" i="4"/>
  <c r="I150" i="4"/>
  <c r="I20" i="4"/>
  <c r="O20" i="4"/>
  <c r="L20" i="4"/>
  <c r="O39" i="4"/>
  <c r="L39" i="4"/>
  <c r="I39" i="4"/>
  <c r="O58" i="4"/>
  <c r="L58" i="4"/>
  <c r="I58" i="4"/>
  <c r="O62" i="4"/>
  <c r="L62" i="4"/>
  <c r="I62" i="4"/>
  <c r="L81" i="4"/>
  <c r="I81" i="4"/>
  <c r="O81" i="4"/>
  <c r="I100" i="4"/>
  <c r="O100" i="4"/>
  <c r="L100" i="4"/>
  <c r="O119" i="4"/>
  <c r="L119" i="4"/>
  <c r="I119" i="4"/>
  <c r="O138" i="4"/>
  <c r="L138" i="4"/>
  <c r="I138" i="4"/>
  <c r="O142" i="4"/>
  <c r="L142" i="4"/>
  <c r="I142" i="4"/>
  <c r="AL49" i="2"/>
  <c r="AO36" i="2"/>
  <c r="AV39" i="2"/>
  <c r="AW39" i="2" s="1"/>
  <c r="W76" i="2" l="1"/>
  <c r="W77" i="2"/>
  <c r="U72" i="2"/>
  <c r="V72" i="2" s="1"/>
  <c r="V64" i="2" s="1"/>
  <c r="U64" i="2" s="1"/>
  <c r="W73" i="2"/>
  <c r="AI52" i="2"/>
  <c r="AF68" i="2"/>
  <c r="J40" i="2"/>
  <c r="AV107" i="2"/>
  <c r="H107" i="2" s="1"/>
  <c r="AF73" i="2"/>
  <c r="AI50" i="2"/>
  <c r="AV102" i="2"/>
  <c r="H102" i="2" s="1"/>
  <c r="AF59" i="2"/>
  <c r="AF47" i="2"/>
  <c r="H308" i="10"/>
  <c r="X27" i="2" s="1"/>
  <c r="Y27" i="2" s="1"/>
  <c r="Z27" i="2" s="1"/>
  <c r="H410" i="11"/>
  <c r="AA47" i="2" s="1"/>
  <c r="AB47" i="2" s="1"/>
  <c r="AV103" i="2"/>
  <c r="H103" i="2" s="1"/>
  <c r="AF76" i="2"/>
  <c r="AI68" i="2"/>
  <c r="AF49" i="2"/>
  <c r="N168" i="2"/>
  <c r="P168" i="2"/>
  <c r="J17" i="2"/>
  <c r="N17" i="2" s="1"/>
  <c r="AD72" i="2"/>
  <c r="AE72" i="2" s="1"/>
  <c r="AE64" i="2" s="1"/>
  <c r="AD64" i="2" s="1"/>
  <c r="AI67" i="2"/>
  <c r="AF50" i="2"/>
  <c r="I60" i="2"/>
  <c r="AV60" i="2"/>
  <c r="H60" i="2" s="1"/>
  <c r="AV93" i="2"/>
  <c r="AW93" i="2" s="1"/>
  <c r="AJ23" i="2"/>
  <c r="AK23" i="2" s="1"/>
  <c r="AK10" i="2" s="1"/>
  <c r="AI47" i="2"/>
  <c r="AF48" i="2"/>
  <c r="AG45" i="2"/>
  <c r="AH45" i="2" s="1"/>
  <c r="AH38" i="2" s="1"/>
  <c r="AG38" i="2" s="1"/>
  <c r="H230" i="5"/>
  <c r="F162" i="2" s="1"/>
  <c r="AW34" i="2"/>
  <c r="AW74" i="2"/>
  <c r="AV108" i="2"/>
  <c r="H108" i="2" s="1"/>
  <c r="AI48" i="2"/>
  <c r="AI51" i="2"/>
  <c r="AV98" i="2"/>
  <c r="H98" i="2" s="1"/>
  <c r="AF52" i="2"/>
  <c r="H322" i="7"/>
  <c r="E27" i="2" s="1"/>
  <c r="F27" i="2" s="1"/>
  <c r="E23" i="2" s="1"/>
  <c r="F23" i="2" s="1"/>
  <c r="F10" i="2" s="1"/>
  <c r="E10" i="2" s="1"/>
  <c r="AV24" i="2"/>
  <c r="H24" i="2" s="1"/>
  <c r="I24" i="2"/>
  <c r="I36" i="2"/>
  <c r="AV36" i="2"/>
  <c r="H36" i="2" s="1"/>
  <c r="AK9" i="2"/>
  <c r="AJ10" i="2"/>
  <c r="J162" i="2"/>
  <c r="I34" i="2"/>
  <c r="AV34" i="2"/>
  <c r="H34" i="2" s="1"/>
  <c r="AV33" i="2"/>
  <c r="AW33" i="2" s="1"/>
  <c r="AE9" i="2"/>
  <c r="AD10" i="2"/>
  <c r="H93" i="2"/>
  <c r="I93" i="2" s="1"/>
  <c r="J94" i="2"/>
  <c r="J97" i="2"/>
  <c r="N97" i="2" s="1"/>
  <c r="H410" i="9"/>
  <c r="U47" i="2" s="1"/>
  <c r="V47" i="2" s="1"/>
  <c r="AV100" i="2"/>
  <c r="AW100" i="2" s="1"/>
  <c r="AV101" i="2"/>
  <c r="H101" i="2" s="1"/>
  <c r="I101" i="2"/>
  <c r="I75" i="2"/>
  <c r="AV75" i="2"/>
  <c r="H75" i="2" s="1"/>
  <c r="AR77" i="2"/>
  <c r="AP72" i="2"/>
  <c r="AQ72" i="2" s="1"/>
  <c r="AQ64" i="2" s="1"/>
  <c r="AP64" i="2" s="1"/>
  <c r="AR76" i="2"/>
  <c r="AR73" i="2"/>
  <c r="P151" i="2"/>
  <c r="N151" i="2"/>
  <c r="H626" i="7"/>
  <c r="E73" i="2" s="1"/>
  <c r="F73" i="2" s="1"/>
  <c r="J20" i="2"/>
  <c r="N20" i="2" s="1"/>
  <c r="J89" i="2"/>
  <c r="N89" i="2" s="1"/>
  <c r="AV70" i="2"/>
  <c r="H70" i="2" s="1"/>
  <c r="I70" i="2"/>
  <c r="AG10" i="2"/>
  <c r="I69" i="2"/>
  <c r="AV69" i="2"/>
  <c r="H69" i="2" s="1"/>
  <c r="H156" i="9"/>
  <c r="U25" i="2" s="1"/>
  <c r="AL77" i="2"/>
  <c r="AL73" i="2"/>
  <c r="AJ72" i="2"/>
  <c r="AK72" i="2" s="1"/>
  <c r="AK64" i="2" s="1"/>
  <c r="AJ64" i="2" s="1"/>
  <c r="AL76" i="2"/>
  <c r="AQ9" i="2"/>
  <c r="AP10" i="2"/>
  <c r="G113" i="2"/>
  <c r="G112" i="2"/>
  <c r="G111" i="2"/>
  <c r="G115" i="2"/>
  <c r="G114" i="2"/>
  <c r="H474" i="7"/>
  <c r="E47" i="2" s="1"/>
  <c r="F47" i="2" s="1"/>
  <c r="J18" i="2"/>
  <c r="N18" i="2" s="1"/>
  <c r="J21" i="2"/>
  <c r="N21" i="2" s="1"/>
  <c r="J86" i="2"/>
  <c r="N86" i="2" s="1"/>
  <c r="J103" i="2"/>
  <c r="N103" i="2" s="1"/>
  <c r="J98" i="2"/>
  <c r="N98" i="2" s="1"/>
  <c r="AV111" i="2"/>
  <c r="H111" i="2" s="1"/>
  <c r="AV110" i="2"/>
  <c r="AW110" i="2" s="1"/>
  <c r="AW92" i="2" s="1"/>
  <c r="AV92" i="2" s="1"/>
  <c r="I111" i="2"/>
  <c r="S73" i="2"/>
  <c r="H84" i="2"/>
  <c r="I84" i="2" s="1"/>
  <c r="J84" i="2" s="1"/>
  <c r="J85" i="2"/>
  <c r="S27" i="2"/>
  <c r="J159" i="4"/>
  <c r="F157" i="2" s="1"/>
  <c r="J90" i="2"/>
  <c r="N90" i="2" s="1"/>
  <c r="G36" i="2"/>
  <c r="H11" i="2"/>
  <c r="I11" i="2" s="1"/>
  <c r="N118" i="2"/>
  <c r="P118" i="2"/>
  <c r="AV78" i="2"/>
  <c r="H78" i="2" s="1"/>
  <c r="I78" i="2"/>
  <c r="AA23" i="2"/>
  <c r="AB23" i="2" s="1"/>
  <c r="AB10" i="2" s="1"/>
  <c r="AO27" i="2"/>
  <c r="AO28" i="2"/>
  <c r="H39" i="2"/>
  <c r="I39" i="2" s="1"/>
  <c r="J41" i="2"/>
  <c r="N41" i="2" s="1"/>
  <c r="P230" i="5"/>
  <c r="F166" i="2" s="1"/>
  <c r="J166" i="2" s="1"/>
  <c r="N166" i="2" s="1"/>
  <c r="Z77" i="2"/>
  <c r="Z73" i="2"/>
  <c r="X72" i="2"/>
  <c r="Y72" i="2" s="1"/>
  <c r="Y64" i="2" s="1"/>
  <c r="X64" i="2" s="1"/>
  <c r="Z76" i="2"/>
  <c r="P159" i="4"/>
  <c r="F159" i="2" s="1"/>
  <c r="J159" i="2" s="1"/>
  <c r="N159" i="2" s="1"/>
  <c r="J19" i="2"/>
  <c r="N19" i="2" s="1"/>
  <c r="J107" i="2"/>
  <c r="N107" i="2" s="1"/>
  <c r="J12" i="2"/>
  <c r="J96" i="2"/>
  <c r="N96" i="2" s="1"/>
  <c r="J113" i="2"/>
  <c r="N113" i="2" s="1"/>
  <c r="J14" i="2"/>
  <c r="N14" i="2" s="1"/>
  <c r="I26" i="2"/>
  <c r="AV26" i="2"/>
  <c r="H26" i="2" s="1"/>
  <c r="N40" i="2"/>
  <c r="AC51" i="2"/>
  <c r="AC68" i="2"/>
  <c r="AC67" i="2"/>
  <c r="AC47" i="2"/>
  <c r="AC52" i="2"/>
  <c r="AA45" i="2"/>
  <c r="AB45" i="2" s="1"/>
  <c r="AB38" i="2" s="1"/>
  <c r="AA38" i="2" s="1"/>
  <c r="AC62" i="2"/>
  <c r="AC48" i="2"/>
  <c r="AC59" i="2"/>
  <c r="AC50" i="2"/>
  <c r="AC49" i="2"/>
  <c r="H410" i="8"/>
  <c r="R47" i="2" s="1"/>
  <c r="I35" i="2"/>
  <c r="J35" i="2" s="1"/>
  <c r="N35" i="2" s="1"/>
  <c r="AV35" i="2"/>
  <c r="H35" i="2" s="1"/>
  <c r="J13" i="2"/>
  <c r="N13" i="2" s="1"/>
  <c r="AV54" i="2"/>
  <c r="H54" i="2" s="1"/>
  <c r="I54" i="2"/>
  <c r="I53" i="2"/>
  <c r="AV53" i="2"/>
  <c r="H53" i="2" s="1"/>
  <c r="J117" i="2"/>
  <c r="E117" i="2"/>
  <c r="AS23" i="2"/>
  <c r="AT23" i="2" s="1"/>
  <c r="AT10" i="2" s="1"/>
  <c r="AU73" i="2"/>
  <c r="AS72" i="2"/>
  <c r="AT72" i="2" s="1"/>
  <c r="AT64" i="2" s="1"/>
  <c r="AS64" i="2" s="1"/>
  <c r="AU89" i="2"/>
  <c r="AU86" i="2"/>
  <c r="AU85" i="2"/>
  <c r="AU76" i="2"/>
  <c r="AU77" i="2"/>
  <c r="AU75" i="2"/>
  <c r="AU88" i="2"/>
  <c r="AU87" i="2"/>
  <c r="AU90" i="2"/>
  <c r="AV74" i="2"/>
  <c r="H74" i="2" s="1"/>
  <c r="I74" i="2"/>
  <c r="I79" i="2"/>
  <c r="AV79" i="2"/>
  <c r="H79" i="2" s="1"/>
  <c r="AM23" i="2"/>
  <c r="AN23" i="2" s="1"/>
  <c r="AN10" i="2" s="1"/>
  <c r="AU27" i="2"/>
  <c r="AU28" i="2"/>
  <c r="J104" i="2"/>
  <c r="N104" i="2" s="1"/>
  <c r="T46" i="2"/>
  <c r="AW46" i="2" s="1"/>
  <c r="H156" i="10"/>
  <c r="X25" i="2" s="1"/>
  <c r="Y25" i="2" s="1"/>
  <c r="AL27" i="2"/>
  <c r="AL28" i="2"/>
  <c r="AW28" i="2" s="1"/>
  <c r="M159" i="4"/>
  <c r="F158" i="2" s="1"/>
  <c r="J158" i="2" s="1"/>
  <c r="N158" i="2" s="1"/>
  <c r="K117" i="2"/>
  <c r="H410" i="10"/>
  <c r="X47" i="2" s="1"/>
  <c r="Y47" i="2" s="1"/>
  <c r="J87" i="2"/>
  <c r="N87" i="2" s="1"/>
  <c r="J88" i="2"/>
  <c r="N88" i="2" s="1"/>
  <c r="J16" i="2"/>
  <c r="N16" i="2" s="1"/>
  <c r="J43" i="2"/>
  <c r="N43" i="2" s="1"/>
  <c r="J108" i="2"/>
  <c r="N108" i="2" s="1"/>
  <c r="J95" i="2"/>
  <c r="N95" i="2" s="1"/>
  <c r="G35" i="2"/>
  <c r="J106" i="2"/>
  <c r="N106" i="2" s="1"/>
  <c r="K39" i="2" l="1"/>
  <c r="AH9" i="2"/>
  <c r="G34" i="2"/>
  <c r="G30" i="2"/>
  <c r="G29" i="2"/>
  <c r="AV28" i="2"/>
  <c r="H28" i="2" s="1"/>
  <c r="I28" i="2"/>
  <c r="P117" i="2"/>
  <c r="N117" i="2"/>
  <c r="S47" i="2"/>
  <c r="J11" i="2"/>
  <c r="N85" i="2"/>
  <c r="K84" i="2"/>
  <c r="H110" i="2"/>
  <c r="I110" i="2" s="1"/>
  <c r="J110" i="2" s="1"/>
  <c r="J111" i="2"/>
  <c r="G48" i="2"/>
  <c r="G47" i="2"/>
  <c r="G52" i="2"/>
  <c r="G51" i="2"/>
  <c r="G49" i="2"/>
  <c r="G58" i="2"/>
  <c r="E45" i="2"/>
  <c r="F45" i="2" s="1"/>
  <c r="F38" i="2" s="1"/>
  <c r="G59" i="2"/>
  <c r="AQ173" i="2"/>
  <c r="AP173" i="2" s="1"/>
  <c r="AP9" i="2"/>
  <c r="J115" i="2"/>
  <c r="N115" i="2" s="1"/>
  <c r="H100" i="2"/>
  <c r="I100" i="2" s="1"/>
  <c r="J100" i="2" s="1"/>
  <c r="J101" i="2"/>
  <c r="AD9" i="2"/>
  <c r="AE173" i="2"/>
  <c r="AD173" i="2" s="1"/>
  <c r="H33" i="2"/>
  <c r="I33" i="2" s="1"/>
  <c r="J33" i="2" s="1"/>
  <c r="J34" i="2"/>
  <c r="AK173" i="2"/>
  <c r="AJ173" i="2" s="1"/>
  <c r="AJ9" i="2"/>
  <c r="J36" i="2"/>
  <c r="N36" i="2" s="1"/>
  <c r="F161" i="2"/>
  <c r="I46" i="2"/>
  <c r="AV46" i="2"/>
  <c r="H46" i="2" s="1"/>
  <c r="V25" i="2"/>
  <c r="AH173" i="2"/>
  <c r="AG173" i="2" s="1"/>
  <c r="AG9" i="2"/>
  <c r="K93" i="2"/>
  <c r="N94" i="2"/>
  <c r="Z25" i="2"/>
  <c r="X23" i="2"/>
  <c r="Y23" i="2" s="1"/>
  <c r="Y10" i="2" s="1"/>
  <c r="AN9" i="2"/>
  <c r="AM10" i="2"/>
  <c r="AT9" i="2"/>
  <c r="AS10" i="2"/>
  <c r="J112" i="2"/>
  <c r="N112" i="2" s="1"/>
  <c r="J105" i="2"/>
  <c r="N105" i="2" s="1"/>
  <c r="J102" i="2"/>
  <c r="N102" i="2" s="1"/>
  <c r="J93" i="2"/>
  <c r="N162" i="2"/>
  <c r="K161" i="2"/>
  <c r="Z68" i="2"/>
  <c r="Z67" i="2"/>
  <c r="Z47" i="2"/>
  <c r="Z51" i="2"/>
  <c r="Z48" i="2"/>
  <c r="Z49" i="2"/>
  <c r="Z50" i="2"/>
  <c r="Z52" i="2"/>
  <c r="Z59" i="2"/>
  <c r="X45" i="2"/>
  <c r="Y45" i="2" s="1"/>
  <c r="Y38" i="2" s="1"/>
  <c r="X38" i="2" s="1"/>
  <c r="Z62" i="2"/>
  <c r="J157" i="2"/>
  <c r="F156" i="2"/>
  <c r="P84" i="2"/>
  <c r="N84" i="2"/>
  <c r="K11" i="2"/>
  <c r="N12" i="2"/>
  <c r="J39" i="2"/>
  <c r="AB9" i="2"/>
  <c r="AA10" i="2"/>
  <c r="T27" i="2"/>
  <c r="AW27" i="2" s="1"/>
  <c r="R23" i="2"/>
  <c r="S23" i="2" s="1"/>
  <c r="S10" i="2" s="1"/>
  <c r="T77" i="2"/>
  <c r="AW77" i="2" s="1"/>
  <c r="R72" i="2"/>
  <c r="S72" i="2" s="1"/>
  <c r="S64" i="2" s="1"/>
  <c r="R64" i="2" s="1"/>
  <c r="T76" i="2"/>
  <c r="AW76" i="2" s="1"/>
  <c r="T73" i="2"/>
  <c r="AW73" i="2" s="1"/>
  <c r="J114" i="2"/>
  <c r="N114" i="2" s="1"/>
  <c r="E72" i="2"/>
  <c r="F72" i="2" s="1"/>
  <c r="F64" i="2" s="1"/>
  <c r="E64" i="2" s="1"/>
  <c r="G89" i="2"/>
  <c r="W51" i="2"/>
  <c r="W47" i="2"/>
  <c r="W68" i="2"/>
  <c r="W67" i="2"/>
  <c r="W48" i="2"/>
  <c r="W59" i="2"/>
  <c r="W49" i="2"/>
  <c r="W50" i="2"/>
  <c r="W52" i="2"/>
  <c r="W62" i="2"/>
  <c r="U45" i="2"/>
  <c r="V45" i="2" s="1"/>
  <c r="V38" i="2" s="1"/>
  <c r="U38" i="2" s="1"/>
  <c r="AV27" i="2" l="1"/>
  <c r="H27" i="2" s="1"/>
  <c r="I27" i="2"/>
  <c r="I73" i="2"/>
  <c r="AV72" i="2"/>
  <c r="AW72" i="2" s="1"/>
  <c r="AV73" i="2"/>
  <c r="H73" i="2" s="1"/>
  <c r="R10" i="2"/>
  <c r="N39" i="2"/>
  <c r="P39" i="2"/>
  <c r="E156" i="2"/>
  <c r="J156" i="2"/>
  <c r="AV76" i="2"/>
  <c r="H76" i="2" s="1"/>
  <c r="I76" i="2"/>
  <c r="K156" i="2"/>
  <c r="N157" i="2"/>
  <c r="I92" i="2"/>
  <c r="AT173" i="2"/>
  <c r="AS173" i="2" s="1"/>
  <c r="AS9" i="2"/>
  <c r="E161" i="2"/>
  <c r="J161" i="2"/>
  <c r="F150" i="2"/>
  <c r="K33" i="2"/>
  <c r="N34" i="2"/>
  <c r="N101" i="2"/>
  <c r="K100" i="2"/>
  <c r="P93" i="2"/>
  <c r="N93" i="2"/>
  <c r="P110" i="2"/>
  <c r="N110" i="2"/>
  <c r="K150" i="2"/>
  <c r="N33" i="2"/>
  <c r="P33" i="2"/>
  <c r="P100" i="2"/>
  <c r="N100" i="2"/>
  <c r="Y9" i="2"/>
  <c r="X10" i="2"/>
  <c r="T47" i="2"/>
  <c r="T68" i="2"/>
  <c r="AW68" i="2" s="1"/>
  <c r="T67" i="2"/>
  <c r="AW67" i="2" s="1"/>
  <c r="T51" i="2"/>
  <c r="AW51" i="2" s="1"/>
  <c r="T59" i="2"/>
  <c r="AW59" i="2" s="1"/>
  <c r="T50" i="2"/>
  <c r="AW50" i="2" s="1"/>
  <c r="T48" i="2"/>
  <c r="AW48" i="2" s="1"/>
  <c r="T52" i="2"/>
  <c r="AW52" i="2" s="1"/>
  <c r="T49" i="2"/>
  <c r="AW49" i="2" s="1"/>
  <c r="T62" i="2"/>
  <c r="AW62" i="2" s="1"/>
  <c r="R45" i="2"/>
  <c r="S45" i="2" s="1"/>
  <c r="S38" i="2" s="1"/>
  <c r="R38" i="2" s="1"/>
  <c r="I77" i="2"/>
  <c r="J77" i="2" s="1"/>
  <c r="N77" i="2" s="1"/>
  <c r="AV77" i="2"/>
  <c r="H77" i="2" s="1"/>
  <c r="AB173" i="2"/>
  <c r="AA173" i="2" s="1"/>
  <c r="AA9" i="2"/>
  <c r="AN173" i="2"/>
  <c r="AM173" i="2" s="1"/>
  <c r="AM9" i="2"/>
  <c r="W25" i="2"/>
  <c r="AW25" i="2" s="1"/>
  <c r="U23" i="2"/>
  <c r="V23" i="2" s="1"/>
  <c r="V10" i="2" s="1"/>
  <c r="E38" i="2"/>
  <c r="F9" i="2"/>
  <c r="N111" i="2"/>
  <c r="K110" i="2"/>
  <c r="P11" i="2"/>
  <c r="N11" i="2"/>
  <c r="AW47" i="2"/>
  <c r="K92" i="2" l="1"/>
  <c r="AV25" i="2"/>
  <c r="H25" i="2" s="1"/>
  <c r="I25" i="2"/>
  <c r="AV23" i="2"/>
  <c r="AW23" i="2" s="1"/>
  <c r="AW10" i="2" s="1"/>
  <c r="V9" i="2"/>
  <c r="U10" i="2"/>
  <c r="AV51" i="2"/>
  <c r="H51" i="2" s="1"/>
  <c r="I51" i="2"/>
  <c r="P156" i="2"/>
  <c r="N156" i="2"/>
  <c r="AV48" i="2"/>
  <c r="H48" i="2" s="1"/>
  <c r="I48" i="2"/>
  <c r="I67" i="2"/>
  <c r="AV67" i="2"/>
  <c r="H67" i="2" s="1"/>
  <c r="AV65" i="2"/>
  <c r="AW65" i="2" s="1"/>
  <c r="AW64" i="2" s="1"/>
  <c r="AV64" i="2" s="1"/>
  <c r="Y173" i="2"/>
  <c r="X173" i="2" s="1"/>
  <c r="X9" i="2"/>
  <c r="S9" i="2"/>
  <c r="H72" i="2"/>
  <c r="I72" i="2" s="1"/>
  <c r="J72" i="2" s="1"/>
  <c r="J82" i="2"/>
  <c r="N82" i="2" s="1"/>
  <c r="J79" i="2"/>
  <c r="N79" i="2" s="1"/>
  <c r="J73" i="2"/>
  <c r="J70" i="2"/>
  <c r="N70" i="2" s="1"/>
  <c r="J74" i="2"/>
  <c r="N74" i="2" s="1"/>
  <c r="J80" i="2"/>
  <c r="N80" i="2" s="1"/>
  <c r="J81" i="2"/>
  <c r="N81" i="2" s="1"/>
  <c r="J75" i="2"/>
  <c r="N75" i="2" s="1"/>
  <c r="J78" i="2"/>
  <c r="N78" i="2" s="1"/>
  <c r="F175" i="2"/>
  <c r="F173" i="2"/>
  <c r="E173" i="2" s="1"/>
  <c r="E9" i="2"/>
  <c r="AV50" i="2"/>
  <c r="H50" i="2" s="1"/>
  <c r="I50" i="2"/>
  <c r="I68" i="2"/>
  <c r="AV68" i="2"/>
  <c r="H68" i="2" s="1"/>
  <c r="E150" i="2"/>
  <c r="J150" i="2"/>
  <c r="J76" i="2"/>
  <c r="N76" i="2" s="1"/>
  <c r="J27" i="2"/>
  <c r="N27" i="2" s="1"/>
  <c r="AV47" i="2"/>
  <c r="H47" i="2" s="1"/>
  <c r="I47" i="2"/>
  <c r="AV45" i="2"/>
  <c r="AW45" i="2" s="1"/>
  <c r="AV52" i="2"/>
  <c r="H52" i="2" s="1"/>
  <c r="I52" i="2"/>
  <c r="I62" i="2"/>
  <c r="J62" i="2" s="1"/>
  <c r="N62" i="2" s="1"/>
  <c r="AV62" i="2"/>
  <c r="H62" i="2" s="1"/>
  <c r="AV49" i="2"/>
  <c r="H49" i="2" s="1"/>
  <c r="I49" i="2"/>
  <c r="AV59" i="2"/>
  <c r="H59" i="2" s="1"/>
  <c r="I59" i="2"/>
  <c r="AV57" i="2"/>
  <c r="AW57" i="2" s="1"/>
  <c r="N161" i="2"/>
  <c r="P161" i="2"/>
  <c r="J92" i="2"/>
  <c r="H92" i="2"/>
  <c r="N150" i="2" l="1"/>
  <c r="P150" i="2"/>
  <c r="J67" i="2"/>
  <c r="N67" i="2" s="1"/>
  <c r="H65" i="2"/>
  <c r="I65" i="2" s="1"/>
  <c r="J66" i="2"/>
  <c r="J69" i="2"/>
  <c r="N69" i="2" s="1"/>
  <c r="V173" i="2"/>
  <c r="U173" i="2" s="1"/>
  <c r="U9" i="2"/>
  <c r="J49" i="2"/>
  <c r="N49" i="2" s="1"/>
  <c r="J52" i="2"/>
  <c r="N52" i="2" s="1"/>
  <c r="J48" i="2"/>
  <c r="N48" i="2" s="1"/>
  <c r="J51" i="2"/>
  <c r="N51" i="2" s="1"/>
  <c r="AV10" i="2"/>
  <c r="J53" i="2"/>
  <c r="N53" i="2" s="1"/>
  <c r="J47" i="2"/>
  <c r="N47" i="2" s="1"/>
  <c r="J54" i="2"/>
  <c r="N54" i="2" s="1"/>
  <c r="J55" i="2"/>
  <c r="N55" i="2" s="1"/>
  <c r="H45" i="2"/>
  <c r="I45" i="2" s="1"/>
  <c r="J46" i="2"/>
  <c r="N72" i="2"/>
  <c r="P72" i="2"/>
  <c r="J25" i="2"/>
  <c r="N25" i="2" s="1"/>
  <c r="J30" i="2"/>
  <c r="N30" i="2" s="1"/>
  <c r="J31" i="2"/>
  <c r="N31" i="2" s="1"/>
  <c r="J29" i="2"/>
  <c r="N29" i="2" s="1"/>
  <c r="J24" i="2"/>
  <c r="J26" i="2"/>
  <c r="N26" i="2" s="1"/>
  <c r="H23" i="2"/>
  <c r="I23" i="2" s="1"/>
  <c r="J28" i="2"/>
  <c r="N28" i="2" s="1"/>
  <c r="J50" i="2"/>
  <c r="N50" i="2" s="1"/>
  <c r="P92" i="2"/>
  <c r="N92" i="2"/>
  <c r="J59" i="2"/>
  <c r="N59" i="2" s="1"/>
  <c r="J60" i="2"/>
  <c r="N60" i="2" s="1"/>
  <c r="J61" i="2"/>
  <c r="N61" i="2" s="1"/>
  <c r="H57" i="2"/>
  <c r="I57" i="2" s="1"/>
  <c r="J57" i="2" s="1"/>
  <c r="J58" i="2"/>
  <c r="AW38" i="2"/>
  <c r="AV38" i="2" s="1"/>
  <c r="J68" i="2"/>
  <c r="N68" i="2" s="1"/>
  <c r="K72" i="2"/>
  <c r="N73" i="2"/>
  <c r="S173" i="2"/>
  <c r="R173" i="2" s="1"/>
  <c r="R9" i="2"/>
  <c r="N24" i="2" l="1"/>
  <c r="K23" i="2"/>
  <c r="J45" i="2"/>
  <c r="I38" i="2"/>
  <c r="K45" i="2"/>
  <c r="N46" i="2"/>
  <c r="I64" i="2"/>
  <c r="J65" i="2"/>
  <c r="N58" i="2"/>
  <c r="K57" i="2"/>
  <c r="P57" i="2"/>
  <c r="N57" i="2"/>
  <c r="J23" i="2"/>
  <c r="I10" i="2"/>
  <c r="AW9" i="2"/>
  <c r="N66" i="2"/>
  <c r="K65" i="2"/>
  <c r="K64" i="2" s="1"/>
  <c r="J64" i="2" l="1"/>
  <c r="H64" i="2"/>
  <c r="I9" i="2"/>
  <c r="J10" i="2"/>
  <c r="H10" i="2"/>
  <c r="N65" i="2"/>
  <c r="P65" i="2"/>
  <c r="J38" i="2"/>
  <c r="H38" i="2"/>
  <c r="AW175" i="2"/>
  <c r="AW173" i="2"/>
  <c r="AV173" i="2" s="1"/>
  <c r="AV9" i="2"/>
  <c r="N45" i="2"/>
  <c r="P45" i="2"/>
  <c r="P23" i="2"/>
  <c r="N23" i="2"/>
  <c r="K10" i="2"/>
  <c r="K38" i="2"/>
  <c r="P10" i="2" l="1"/>
  <c r="N10" i="2"/>
  <c r="I173" i="2"/>
  <c r="H173" i="2" s="1"/>
  <c r="J9" i="2"/>
  <c r="H9" i="2"/>
  <c r="P38" i="2"/>
  <c r="N38" i="2"/>
  <c r="K9" i="2"/>
  <c r="K173" i="2" s="1"/>
  <c r="P64" i="2"/>
  <c r="N64" i="2"/>
  <c r="J173" i="2" l="1"/>
  <c r="N173" i="2" s="1"/>
  <c r="J175" i="2"/>
  <c r="P9" i="2"/>
  <c r="P173" i="2" s="1"/>
  <c r="N9" i="2"/>
</calcChain>
</file>

<file path=xl/comments1.xml><?xml version="1.0" encoding="utf-8"?>
<comments xmlns="http://schemas.openxmlformats.org/spreadsheetml/2006/main">
  <authors>
    <author>Endah P.</author>
  </authors>
  <commentList>
    <comment ref="G249" authorId="0">
      <text>
        <r>
          <rPr>
            <b/>
            <sz val="9"/>
            <color indexed="81"/>
            <rFont val="Tahoma"/>
            <family val="2"/>
          </rPr>
          <t>Endah P.:</t>
        </r>
        <r>
          <rPr>
            <sz val="9"/>
            <color indexed="81"/>
            <rFont val="Tahoma"/>
            <family val="2"/>
          </rPr>
          <t xml:space="preserve">
Adanya di Cascadig Dispera Ess : III</t>
        </r>
      </text>
    </comment>
  </commentList>
</comments>
</file>

<file path=xl/sharedStrings.xml><?xml version="1.0" encoding="utf-8"?>
<sst xmlns="http://schemas.openxmlformats.org/spreadsheetml/2006/main" count="24988" uniqueCount="1648">
  <si>
    <t>No</t>
  </si>
  <si>
    <t>Kode Prov</t>
  </si>
  <si>
    <t>Kode Kab/ Kota</t>
  </si>
  <si>
    <t>Provinsi</t>
  </si>
  <si>
    <t>Kabupaten/Kota</t>
  </si>
  <si>
    <t>01</t>
  </si>
  <si>
    <t>001</t>
  </si>
  <si>
    <t>ACEH</t>
  </si>
  <si>
    <t>Kab. Simeulue</t>
  </si>
  <si>
    <t>002</t>
  </si>
  <si>
    <t>Kab. Aceh Singkil</t>
  </si>
  <si>
    <t>003</t>
  </si>
  <si>
    <t>Kab. Aceh Selatan</t>
  </si>
  <si>
    <t>004</t>
  </si>
  <si>
    <t>Kab. Aceh Tenggara</t>
  </si>
  <si>
    <t>005</t>
  </si>
  <si>
    <t>Kab. Aceh Timur</t>
  </si>
  <si>
    <t>006</t>
  </si>
  <si>
    <t>Kab. Aceh Tengah</t>
  </si>
  <si>
    <t>007</t>
  </si>
  <si>
    <t>Kab. Aceh Barat</t>
  </si>
  <si>
    <t>008</t>
  </si>
  <si>
    <t>Kab. Aceh Besar</t>
  </si>
  <si>
    <t>009</t>
  </si>
  <si>
    <t>Kab. Pidie</t>
  </si>
  <si>
    <t>010</t>
  </si>
  <si>
    <t>Kab. Bireuen</t>
  </si>
  <si>
    <t>011</t>
  </si>
  <si>
    <t>Kab. Aceh Utara</t>
  </si>
  <si>
    <t>012</t>
  </si>
  <si>
    <t>Kab. Aceh Barat Daya</t>
  </si>
  <si>
    <t>013</t>
  </si>
  <si>
    <t>Kab. Gayo Lues</t>
  </si>
  <si>
    <t>014</t>
  </si>
  <si>
    <t>Kab. Aceh Tamiang</t>
  </si>
  <si>
    <t>015</t>
  </si>
  <si>
    <t>Kab. Nagan Raya</t>
  </si>
  <si>
    <t>016</t>
  </si>
  <si>
    <t>Kab. Aceh Jaya</t>
  </si>
  <si>
    <t>017</t>
  </si>
  <si>
    <t>Kab. Bener Meriah</t>
  </si>
  <si>
    <t>018</t>
  </si>
  <si>
    <t>Kab. Pidie Jaya</t>
  </si>
  <si>
    <t>019</t>
  </si>
  <si>
    <t>Kota Banda Aceh</t>
  </si>
  <si>
    <t>020</t>
  </si>
  <si>
    <t>Kota Sabang</t>
  </si>
  <si>
    <t>021</t>
  </si>
  <si>
    <t>Kota Langsa</t>
  </si>
  <si>
    <t>022</t>
  </si>
  <si>
    <t>Kota Lhokseumawe</t>
  </si>
  <si>
    <t>023</t>
  </si>
  <si>
    <t>Kota Subulussalam</t>
  </si>
  <si>
    <t>02</t>
  </si>
  <si>
    <t>SUMATERA UTARA</t>
  </si>
  <si>
    <t>Kab. Nias</t>
  </si>
  <si>
    <t>Kab. Mandailing Natal</t>
  </si>
  <si>
    <t>Kab. Tapanuli Selatan</t>
  </si>
  <si>
    <t>Kab. Tapanuli Tengah</t>
  </si>
  <si>
    <t>Kab. Tapanuli Utara</t>
  </si>
  <si>
    <t>Kab. Toba Samosir</t>
  </si>
  <si>
    <t>Kab. Labuhan Batu</t>
  </si>
  <si>
    <t>Kab. Asahan</t>
  </si>
  <si>
    <t>Kab. Simalungun</t>
  </si>
  <si>
    <t>Kab. Dairi</t>
  </si>
  <si>
    <t>Kab. Karo</t>
  </si>
  <si>
    <t>Kab. Deli Serdang</t>
  </si>
  <si>
    <t>Kab. Langkat</t>
  </si>
  <si>
    <t>Kab. Nias Selatan</t>
  </si>
  <si>
    <t>Kab. Humbang Hasundutan</t>
  </si>
  <si>
    <t>Kab. Pakpak Bharat</t>
  </si>
  <si>
    <t>Kab. Samosir</t>
  </si>
  <si>
    <t>Kab. Serdang Bedagai</t>
  </si>
  <si>
    <t>Kab. Batu Bara</t>
  </si>
  <si>
    <t>Kab. Padang Lawas Utara</t>
  </si>
  <si>
    <t>Kab. Padang Lawas</t>
  </si>
  <si>
    <t>Kab. Labuhan Batu Selatan</t>
  </si>
  <si>
    <t>Kab. Labuhan Batu Utara</t>
  </si>
  <si>
    <t>024</t>
  </si>
  <si>
    <t>Kab. Nias Utara</t>
  </si>
  <si>
    <t>025</t>
  </si>
  <si>
    <t>Kab. Nias Barat</t>
  </si>
  <si>
    <t>026</t>
  </si>
  <si>
    <t>Kota Sibolga</t>
  </si>
  <si>
    <t>027</t>
  </si>
  <si>
    <t>Kota Tanjung Balai</t>
  </si>
  <si>
    <t>028</t>
  </si>
  <si>
    <t>Kota Pematang Siantar</t>
  </si>
  <si>
    <t>029</t>
  </si>
  <si>
    <t>Kota Tebing Tinggi</t>
  </si>
  <si>
    <t>030</t>
  </si>
  <si>
    <t>Kota Medan</t>
  </si>
  <si>
    <t>031</t>
  </si>
  <si>
    <t>Kota Binjai</t>
  </si>
  <si>
    <t>032</t>
  </si>
  <si>
    <t>Kota Padang Sidempuan</t>
  </si>
  <si>
    <t>033</t>
  </si>
  <si>
    <t>Kota Gunungsitoli</t>
  </si>
  <si>
    <t>03</t>
  </si>
  <si>
    <t>SUMATERA BARAT</t>
  </si>
  <si>
    <t>Kab. Kep. Mentawai</t>
  </si>
  <si>
    <t>Kab. Pesisir Selatan</t>
  </si>
  <si>
    <t>Kab. Solok</t>
  </si>
  <si>
    <t>Kab. Sijunjung</t>
  </si>
  <si>
    <t>Kab. Tanah Datar</t>
  </si>
  <si>
    <t>Kab. Padang Pariaman</t>
  </si>
  <si>
    <t>Kab. Agam</t>
  </si>
  <si>
    <t>Kab. Lima Puluh Koto</t>
  </si>
  <si>
    <t>Kab. Pasaman</t>
  </si>
  <si>
    <t>Kab. Solok Selatan</t>
  </si>
  <si>
    <t>Kab. Dharmasraya</t>
  </si>
  <si>
    <t>Kab. Pasaman Barat</t>
  </si>
  <si>
    <t>Kota Padang</t>
  </si>
  <si>
    <t>Kota Solok</t>
  </si>
  <si>
    <t>Kota Sawah Lunto</t>
  </si>
  <si>
    <t>Kota Padang Panjang</t>
  </si>
  <si>
    <t>Kota Bukittinggi</t>
  </si>
  <si>
    <t>Kota Payakumbuh</t>
  </si>
  <si>
    <t>Kota Pariaman</t>
  </si>
  <si>
    <t>04</t>
  </si>
  <si>
    <t>RIAU</t>
  </si>
  <si>
    <t>Kab. Kuantan Singingi</t>
  </si>
  <si>
    <t>Kab. Indragiri Hulu</t>
  </si>
  <si>
    <t>Kab. Indragiri Hilir</t>
  </si>
  <si>
    <t>Kab. Pelalawan</t>
  </si>
  <si>
    <t>Kab. Siak</t>
  </si>
  <si>
    <t>Kab. Kampar</t>
  </si>
  <si>
    <t>Kab. Rokan Hulu</t>
  </si>
  <si>
    <t>Kab. Bengkalis</t>
  </si>
  <si>
    <t>Kab. Rokan Hilir</t>
  </si>
  <si>
    <t>Kab. Kepulauan Meranti</t>
  </si>
  <si>
    <t>Kota Pekan Baru</t>
  </si>
  <si>
    <t>Kota Dumai</t>
  </si>
  <si>
    <t>05</t>
  </si>
  <si>
    <t>JAMBI</t>
  </si>
  <si>
    <t>Kab. Kerinci</t>
  </si>
  <si>
    <t>Kab. Merangin</t>
  </si>
  <si>
    <t>Kab. Sarolangun</t>
  </si>
  <si>
    <t>Kab. Batang Hari</t>
  </si>
  <si>
    <t>Kab. Muaro Jambi</t>
  </si>
  <si>
    <t>Kab. Tanjung Jabung Timur</t>
  </si>
  <si>
    <t>Kab. Tanjung Jabung Barat</t>
  </si>
  <si>
    <t>Kab. Tebo</t>
  </si>
  <si>
    <t>Kab. Bungo</t>
  </si>
  <si>
    <t>Kota Jambi</t>
  </si>
  <si>
    <t>Kota Sungai Penuh</t>
  </si>
  <si>
    <t>06</t>
  </si>
  <si>
    <t>SUMATERA SELATAN</t>
  </si>
  <si>
    <t>Kab. Ogan Komering Ulu</t>
  </si>
  <si>
    <t>Kab. Ogan Komering Ilir</t>
  </si>
  <si>
    <t>Kab. Muara Enim</t>
  </si>
  <si>
    <t>Kab. Lahat</t>
  </si>
  <si>
    <t>Kab. Musi Rawas</t>
  </si>
  <si>
    <t>Kab. Musi Banyuasin</t>
  </si>
  <si>
    <t>Kab. Banyuasin</t>
  </si>
  <si>
    <t>Kab. Ogan Komering Ulu Selatan</t>
  </si>
  <si>
    <t>Kab. Ogan Komering Ulu Timur</t>
  </si>
  <si>
    <t>Kab. Ogan Ilir</t>
  </si>
  <si>
    <t>Kab. Empat Lawang</t>
  </si>
  <si>
    <t>Kota Palembang</t>
  </si>
  <si>
    <t>Kota Prabumulih</t>
  </si>
  <si>
    <t>Kota Pagar Alam</t>
  </si>
  <si>
    <t>Kota Lubuk Linggau</t>
  </si>
  <si>
    <t>Kab. Musi Rawas Utara</t>
  </si>
  <si>
    <t>Kab. Penukal Abab Lematang Ilir</t>
  </si>
  <si>
    <t>07</t>
  </si>
  <si>
    <t>BENGKULU</t>
  </si>
  <si>
    <t>Kab. Bengkulu Selatan</t>
  </si>
  <si>
    <t>Kab. Rejang Lebong</t>
  </si>
  <si>
    <t>Kab. Bengkulu Utara</t>
  </si>
  <si>
    <t>Kab. Kaur</t>
  </si>
  <si>
    <t>Kab. Seluma</t>
  </si>
  <si>
    <t>Kab. Mukomuko</t>
  </si>
  <si>
    <t>Kab. Lebong</t>
  </si>
  <si>
    <t>Kab. Kepahiang</t>
  </si>
  <si>
    <t>Kab. Bengkulu Tengah</t>
  </si>
  <si>
    <t>Kota Bengkulu</t>
  </si>
  <si>
    <t>08</t>
  </si>
  <si>
    <t>LAMPUNG</t>
  </si>
  <si>
    <t>Kab. Lampung Barat</t>
  </si>
  <si>
    <t>Kab. Tanggamus</t>
  </si>
  <si>
    <t>Kab. Lampung Selatan</t>
  </si>
  <si>
    <t>Kab. Lampung Timur</t>
  </si>
  <si>
    <t>Kab. Lampung Tengah</t>
  </si>
  <si>
    <t>Kab. Lampung Utara</t>
  </si>
  <si>
    <t>Kab. Way Kanan</t>
  </si>
  <si>
    <t>Kab. Tulang Bawang</t>
  </si>
  <si>
    <t>Kab. Pesawaran</t>
  </si>
  <si>
    <t>Kab. Pringsewu</t>
  </si>
  <si>
    <t>Kab. Mesuji</t>
  </si>
  <si>
    <t>Kab. Tulang Bawang Barat</t>
  </si>
  <si>
    <t>Kota Bandar Lampung</t>
  </si>
  <si>
    <t>Kota Metro</t>
  </si>
  <si>
    <t>Kab. Pesisir Barat</t>
  </si>
  <si>
    <t>09</t>
  </si>
  <si>
    <t>KEP. BANGKA BELITUNG</t>
  </si>
  <si>
    <t>Kab. Bangka</t>
  </si>
  <si>
    <t>Kab. Belitung</t>
  </si>
  <si>
    <t>Kab. Bangka Barat</t>
  </si>
  <si>
    <t>Kab. Bangka Tengah</t>
  </si>
  <si>
    <t>Kab. Bangka Selatan</t>
  </si>
  <si>
    <t>Kab. Belitung Timur</t>
  </si>
  <si>
    <t>Kota Pangkal Pinang</t>
  </si>
  <si>
    <t>10</t>
  </si>
  <si>
    <t>KEP. RIAU</t>
  </si>
  <si>
    <t>Kab. Karimun</t>
  </si>
  <si>
    <t>Kab. Bintan</t>
  </si>
  <si>
    <t>Kab. Natuna</t>
  </si>
  <si>
    <t>Kab. Lingga</t>
  </si>
  <si>
    <t>Kab. Kepulauan Anambas</t>
  </si>
  <si>
    <t>Kota Batam</t>
  </si>
  <si>
    <t>Kota Tanjung Pinang</t>
  </si>
  <si>
    <t>11</t>
  </si>
  <si>
    <t>DKI JAKARTA</t>
  </si>
  <si>
    <t>Kab. Kepulauan Seribu</t>
  </si>
  <si>
    <t>Kota Jakarta Selatan</t>
  </si>
  <si>
    <t>Kota Jakarta Timur</t>
  </si>
  <si>
    <t>Kota Jakarta Pusat</t>
  </si>
  <si>
    <t>Kota Jakarta Barat</t>
  </si>
  <si>
    <t>Kota Jakarta Utara</t>
  </si>
  <si>
    <t>12</t>
  </si>
  <si>
    <t>JAWA BARAT</t>
  </si>
  <si>
    <t>Kab. Bogor</t>
  </si>
  <si>
    <t>Kab. Sukabumi</t>
  </si>
  <si>
    <t>Kab. Cianjur</t>
  </si>
  <si>
    <t>Kab. Bandung</t>
  </si>
  <si>
    <t>Kab. Garut</t>
  </si>
  <si>
    <t>Kab. Tasikmalaya</t>
  </si>
  <si>
    <t>Kab. Ciamis</t>
  </si>
  <si>
    <t>Kab. Kuningan</t>
  </si>
  <si>
    <t>Kab. Cirebon</t>
  </si>
  <si>
    <t>Kab. Majalengka</t>
  </si>
  <si>
    <t>Kab. Sumedang</t>
  </si>
  <si>
    <t>Kab. Indramayu</t>
  </si>
  <si>
    <t>Kab. Subang</t>
  </si>
  <si>
    <t>Kab. Purwakarta</t>
  </si>
  <si>
    <t>Kab. Karawang</t>
  </si>
  <si>
    <t>Kab. Bekasi</t>
  </si>
  <si>
    <t>Kab. Bandung Barat</t>
  </si>
  <si>
    <t>Kota Bogor</t>
  </si>
  <si>
    <t>Kota Sukabumi</t>
  </si>
  <si>
    <t>Kota Bandung</t>
  </si>
  <si>
    <t>Kota Cirebon</t>
  </si>
  <si>
    <t>Kota Bekasi</t>
  </si>
  <si>
    <t>Kota Depok</t>
  </si>
  <si>
    <t>Kota Cimahi</t>
  </si>
  <si>
    <t>Kota Tasikmalaya</t>
  </si>
  <si>
    <t>Kota Banjar</t>
  </si>
  <si>
    <t>Kab. Pangandaran</t>
  </si>
  <si>
    <t>13</t>
  </si>
  <si>
    <t>JAWA TENGAH</t>
  </si>
  <si>
    <t>Kab. Cilacap</t>
  </si>
  <si>
    <t>Kab. Banyumas</t>
  </si>
  <si>
    <t>Kab. Purbalingga</t>
  </si>
  <si>
    <t>Kab. Banjarnegara</t>
  </si>
  <si>
    <t>Kab. Kebumen</t>
  </si>
  <si>
    <t>Kab. Purworejo</t>
  </si>
  <si>
    <t>Kab. Wonosobo</t>
  </si>
  <si>
    <t>Kab. Magelang</t>
  </si>
  <si>
    <t>Kab. Boyolali</t>
  </si>
  <si>
    <t>Kab. Klaten</t>
  </si>
  <si>
    <t>Kab. Sukoharjo</t>
  </si>
  <si>
    <t>Kab. Wonogiri</t>
  </si>
  <si>
    <t>Kab. Karanganyar</t>
  </si>
  <si>
    <t>Kab. Sragen</t>
  </si>
  <si>
    <t>Kab. Grobogan</t>
  </si>
  <si>
    <t>Kab. Blora</t>
  </si>
  <si>
    <t>Kab. Rembang</t>
  </si>
  <si>
    <t>Kab. Pati</t>
  </si>
  <si>
    <t>Kab. Kudus</t>
  </si>
  <si>
    <t>Kab. Jepara</t>
  </si>
  <si>
    <t>Kab. Demak</t>
  </si>
  <si>
    <t>Kab. Semarang</t>
  </si>
  <si>
    <t>Kab. Temanggung</t>
  </si>
  <si>
    <t>Kab. Kendal</t>
  </si>
  <si>
    <t>Kab. Batang</t>
  </si>
  <si>
    <t>Kab. Pekalongan</t>
  </si>
  <si>
    <t>Kab. Pemalang</t>
  </si>
  <si>
    <t>Kab. Tegal</t>
  </si>
  <si>
    <t>Kab. Brebes</t>
  </si>
  <si>
    <t>Kota Magelang</t>
  </si>
  <si>
    <t>Kota Surakarta</t>
  </si>
  <si>
    <t>Kota Salatiga</t>
  </si>
  <si>
    <t>Kota Semarang</t>
  </si>
  <si>
    <t>034</t>
  </si>
  <si>
    <t>Kota Pekalongan</t>
  </si>
  <si>
    <t>035</t>
  </si>
  <si>
    <t>Kota Tegal</t>
  </si>
  <si>
    <t>14</t>
  </si>
  <si>
    <t>D I YOGYAKARTA</t>
  </si>
  <si>
    <t>Kab. Kulon Progo</t>
  </si>
  <si>
    <t>Kab. Bantul</t>
  </si>
  <si>
    <t>Kab. Gunung Kidul</t>
  </si>
  <si>
    <t>Kab. Sleman</t>
  </si>
  <si>
    <t>Kota Yogyakarta</t>
  </si>
  <si>
    <t>15</t>
  </si>
  <si>
    <t>JAWA TIMUR</t>
  </si>
  <si>
    <t>Kab. Pacitan</t>
  </si>
  <si>
    <t>Kab. Ponorogo</t>
  </si>
  <si>
    <t>Kab. Trenggalek</t>
  </si>
  <si>
    <t>Kab. Tulungagung</t>
  </si>
  <si>
    <t>Kab. Blitar</t>
  </si>
  <si>
    <t>Kab. Kediri</t>
  </si>
  <si>
    <t>Kab. Malang</t>
  </si>
  <si>
    <t>Kab. Lumajang</t>
  </si>
  <si>
    <t>Kab. Jember</t>
  </si>
  <si>
    <t>Kab. Banyuwangi</t>
  </si>
  <si>
    <t>Kab. Bondowoso</t>
  </si>
  <si>
    <t>Kab. Situbondo</t>
  </si>
  <si>
    <t>Kab. Probolinggo</t>
  </si>
  <si>
    <t>Kab. Pasuruan</t>
  </si>
  <si>
    <t>Kab. Sidoarjo</t>
  </si>
  <si>
    <t>Kab. Mojokerto</t>
  </si>
  <si>
    <t>Kab. Jombang</t>
  </si>
  <si>
    <t>Kab. Nganjuk</t>
  </si>
  <si>
    <t>Kab. Madiun</t>
  </si>
  <si>
    <t>Kab. Magetan</t>
  </si>
  <si>
    <t>Kab. Ngawi</t>
  </si>
  <si>
    <t>Kab. Bojonegoro</t>
  </si>
  <si>
    <t>Kab. Tuban</t>
  </si>
  <si>
    <t>Kab. Lamongan</t>
  </si>
  <si>
    <t>Kab. Gresik</t>
  </si>
  <si>
    <t>Kab. Bangkalan</t>
  </si>
  <si>
    <t>Kab. Sampang</t>
  </si>
  <si>
    <t>Kab. Pamekasan</t>
  </si>
  <si>
    <t>Kab. Sumenep</t>
  </si>
  <si>
    <t>Kota Kediri</t>
  </si>
  <si>
    <t>Kota Blitar</t>
  </si>
  <si>
    <t>Kota Malang</t>
  </si>
  <si>
    <t>Kota Probolinggo</t>
  </si>
  <si>
    <t>Kota Pasuruan</t>
  </si>
  <si>
    <t>Kota Mojokerto</t>
  </si>
  <si>
    <t>036</t>
  </si>
  <si>
    <t>Kota Madiun</t>
  </si>
  <si>
    <t>037</t>
  </si>
  <si>
    <t>Kota Surabaya</t>
  </si>
  <si>
    <t>038</t>
  </si>
  <si>
    <t>Kota Batu</t>
  </si>
  <si>
    <t>16</t>
  </si>
  <si>
    <t>BANTEN</t>
  </si>
  <si>
    <t>Kab. Pandeglang</t>
  </si>
  <si>
    <t>Kab. Lebak</t>
  </si>
  <si>
    <t>Kab. Tangerang</t>
  </si>
  <si>
    <t>Kab. Serang</t>
  </si>
  <si>
    <t>Kota Tangerang</t>
  </si>
  <si>
    <t>Kota Cilegon</t>
  </si>
  <si>
    <t>Kota Serang</t>
  </si>
  <si>
    <t>Kota Tangerang Selatan</t>
  </si>
  <si>
    <t>17</t>
  </si>
  <si>
    <t>BALI</t>
  </si>
  <si>
    <t>Kab. Jembrana</t>
  </si>
  <si>
    <t>Kab. Tabanan</t>
  </si>
  <si>
    <t>Kab. Badung</t>
  </si>
  <si>
    <t>Kab. Gianyar</t>
  </si>
  <si>
    <t>Kab. Klungkung</t>
  </si>
  <si>
    <t>Kab. Bangli</t>
  </si>
  <si>
    <t>Kab. Karang Asem</t>
  </si>
  <si>
    <t>Kab. Buleleng</t>
  </si>
  <si>
    <t>Kota Denpasar</t>
  </si>
  <si>
    <t>18</t>
  </si>
  <si>
    <t>NUSA TENGGARA BARAT</t>
  </si>
  <si>
    <t>Kab. Lombok Barat</t>
  </si>
  <si>
    <t>Kab. Lombok Tengah</t>
  </si>
  <si>
    <t>Kab. Lombok Timur</t>
  </si>
  <si>
    <t>Kab. Sumbawa</t>
  </si>
  <si>
    <t>Kab. Dompu</t>
  </si>
  <si>
    <t>Kab. Bima</t>
  </si>
  <si>
    <t>Kab. Sumbawa Barat</t>
  </si>
  <si>
    <t>Kab. Lombok Utara</t>
  </si>
  <si>
    <t>Kota Mataram</t>
  </si>
  <si>
    <t>Kota Bima</t>
  </si>
  <si>
    <t>19</t>
  </si>
  <si>
    <t>NUSA TENGGARA TIMUR</t>
  </si>
  <si>
    <t>Kab. Sumba Barat</t>
  </si>
  <si>
    <t>Kab. Sumba Timur</t>
  </si>
  <si>
    <t>Kab. Kupang</t>
  </si>
  <si>
    <t>Kab. Timor Tengah Selatan</t>
  </si>
  <si>
    <t>Kab. Timor Tengah Utara</t>
  </si>
  <si>
    <t>Kab. Belu</t>
  </si>
  <si>
    <t>Kab. Alor</t>
  </si>
  <si>
    <t>Kab. Lembata</t>
  </si>
  <si>
    <t>Kab. Flores Timur</t>
  </si>
  <si>
    <t>Kab. Sikka</t>
  </si>
  <si>
    <t>Kab. Ende</t>
  </si>
  <si>
    <t>Kab. Ngada</t>
  </si>
  <si>
    <t>Kab. Manggarai</t>
  </si>
  <si>
    <t>Kab. Rote Ndao</t>
  </si>
  <si>
    <t>Kab. Manggarai Barat</t>
  </si>
  <si>
    <t>Kab. Sumba Tengah</t>
  </si>
  <si>
    <t>Kab. Sumba Barat Daya</t>
  </si>
  <si>
    <t>Kab. Nagekeo</t>
  </si>
  <si>
    <t>Kab. Manggarai Timur</t>
  </si>
  <si>
    <t>Kab. Sabu Raijua</t>
  </si>
  <si>
    <t>Kota Kupang</t>
  </si>
  <si>
    <t>Kab. Malaka</t>
  </si>
  <si>
    <t>20</t>
  </si>
  <si>
    <t>KALIMANTAN BARAT</t>
  </si>
  <si>
    <t>Kab. Sambas</t>
  </si>
  <si>
    <t>Kab. Bengkayang</t>
  </si>
  <si>
    <t>Kab. Landak</t>
  </si>
  <si>
    <t>Kab. Pontianak</t>
  </si>
  <si>
    <t>Kab. Sanggau</t>
  </si>
  <si>
    <t>Kab. Ketapang</t>
  </si>
  <si>
    <t>Kab. Sintang</t>
  </si>
  <si>
    <t>Kab. Kapuas Hulu</t>
  </si>
  <si>
    <t>Kab. Sekadau</t>
  </si>
  <si>
    <t>Kab. Melawi</t>
  </si>
  <si>
    <t>Kab. Kayong Utara</t>
  </si>
  <si>
    <t>Kab. Kubu Raya</t>
  </si>
  <si>
    <t>Kota Pontianak</t>
  </si>
  <si>
    <t>Kota Singkawang</t>
  </si>
  <si>
    <t>21</t>
  </si>
  <si>
    <t>KALIMANTAN TENGAH</t>
  </si>
  <si>
    <t>Kab. Kotawaringin Barat</t>
  </si>
  <si>
    <t>Kab. Kotawaringin Timur</t>
  </si>
  <si>
    <t>Kab. Kapuas</t>
  </si>
  <si>
    <t>Kab. Barito Selatan</t>
  </si>
  <si>
    <t>Kab. Barito Utara</t>
  </si>
  <si>
    <t>Kab. Sukamara</t>
  </si>
  <si>
    <t>Kab. Lamandau</t>
  </si>
  <si>
    <t>Kab. Seruyan</t>
  </si>
  <si>
    <t>Kab. Katingan</t>
  </si>
  <si>
    <t>Kab. Pulang Pisau</t>
  </si>
  <si>
    <t>Kab. Gunung Mas</t>
  </si>
  <si>
    <t>Kab. Barito Timur</t>
  </si>
  <si>
    <t>Kab. Murung Raya</t>
  </si>
  <si>
    <t>Kota Palangka Raya</t>
  </si>
  <si>
    <t>22</t>
  </si>
  <si>
    <t>KALIMANTAN SELATAN</t>
  </si>
  <si>
    <t>Kab. Tanah Laut</t>
  </si>
  <si>
    <t>Kab. Kota Baru</t>
  </si>
  <si>
    <t>Kab. Banjar</t>
  </si>
  <si>
    <t>Kab. Barito Kuala</t>
  </si>
  <si>
    <t>Kab. Tapin</t>
  </si>
  <si>
    <t>Kab. Hulu Sungai Selatan</t>
  </si>
  <si>
    <t>Kab. Hulu Sungai Tengah</t>
  </si>
  <si>
    <t>Kab. Hulu Sungai Utara</t>
  </si>
  <si>
    <t>Kab. Tabalong</t>
  </si>
  <si>
    <t>Kab. Tanah Bumbu</t>
  </si>
  <si>
    <t>Kab. Balangan</t>
  </si>
  <si>
    <t>Kota Banjarmasin</t>
  </si>
  <si>
    <t>Kota Banjar Baru</t>
  </si>
  <si>
    <t>23</t>
  </si>
  <si>
    <t>KALIMANTAN TIMUR</t>
  </si>
  <si>
    <t>Kab. Pasir</t>
  </si>
  <si>
    <t>Kab. Kutai Barat</t>
  </si>
  <si>
    <t>Kab. Kutai Kartanegara</t>
  </si>
  <si>
    <t>Kab. Kutai Timur</t>
  </si>
  <si>
    <t>Kab. Berau</t>
  </si>
  <si>
    <t>Kab. Mahakam Hulu</t>
  </si>
  <si>
    <t>Kab. Penajam Paser Utara</t>
  </si>
  <si>
    <t>Kota Balikpapan</t>
  </si>
  <si>
    <t>Kota Samarinda</t>
  </si>
  <si>
    <t>Kota Bontang</t>
  </si>
  <si>
    <t>34</t>
  </si>
  <si>
    <t>KALIMANTAN UTARA</t>
  </si>
  <si>
    <t>Kab. Malinau</t>
  </si>
  <si>
    <t>Kab. Bulungan</t>
  </si>
  <si>
    <t>Kab. Nunukan</t>
  </si>
  <si>
    <t>Kab. Tana Tidung</t>
  </si>
  <si>
    <t>Kota Tarakan</t>
  </si>
  <si>
    <t>24</t>
  </si>
  <si>
    <t>SULAWESI UTARA</t>
  </si>
  <si>
    <t>Kab. Bolaang Mongondow</t>
  </si>
  <si>
    <t>Kab. Minahasa</t>
  </si>
  <si>
    <t>Kab. Kepulauan Sangihe</t>
  </si>
  <si>
    <t>Kab. Kepulauan Talaud</t>
  </si>
  <si>
    <t>Kab. Minahasa Selatan</t>
  </si>
  <si>
    <t>Kab. Minahasa Utara</t>
  </si>
  <si>
    <t>Kab. Bolaang Mongondow Utara</t>
  </si>
  <si>
    <t>Kab. Kep. Siau Tagulandang Biaro</t>
  </si>
  <si>
    <t>Kab. Minahasa Tenggara</t>
  </si>
  <si>
    <t>Kab. Bolaang Mongondow Selatan</t>
  </si>
  <si>
    <t>Kab. Bolaang Mongondow Timur</t>
  </si>
  <si>
    <t>Kota Manado</t>
  </si>
  <si>
    <t>Kota Bitung</t>
  </si>
  <si>
    <t>Kota Tomohon</t>
  </si>
  <si>
    <t>Kota Kotamobagu</t>
  </si>
  <si>
    <t>25</t>
  </si>
  <si>
    <t>SULAWESI TENGAH</t>
  </si>
  <si>
    <t>Kab. Banggai Kepulauan</t>
  </si>
  <si>
    <t>Kab. Banggai</t>
  </si>
  <si>
    <t>Kab. Morowali</t>
  </si>
  <si>
    <t>Kab. Poso</t>
  </si>
  <si>
    <t>Kab. Donggala</t>
  </si>
  <si>
    <t>Kab. Toli Toli</t>
  </si>
  <si>
    <t>Kab. Buol</t>
  </si>
  <si>
    <t>Kab. Parigi Moutong</t>
  </si>
  <si>
    <t>Kab. Tojo Una-Una</t>
  </si>
  <si>
    <t>Kab. Sigi</t>
  </si>
  <si>
    <t>Kota Palu</t>
  </si>
  <si>
    <t>Kab. Banggai Laut</t>
  </si>
  <si>
    <t>Kab. Morowali Utara</t>
  </si>
  <si>
    <t>26</t>
  </si>
  <si>
    <t>SULAWESI SELATAN</t>
  </si>
  <si>
    <t>Kab. Kepulauan Selayar</t>
  </si>
  <si>
    <t>Kab. Bulukumba</t>
  </si>
  <si>
    <t>Kab. Bantaeng</t>
  </si>
  <si>
    <t>Kab. Jeneponto</t>
  </si>
  <si>
    <t>Kab. Takalar</t>
  </si>
  <si>
    <t>Kab. Gowa</t>
  </si>
  <si>
    <t>Kab. Sinjai</t>
  </si>
  <si>
    <t>Kab. Maros</t>
  </si>
  <si>
    <t>Kab. Pangkajene Kepulauan</t>
  </si>
  <si>
    <t>Kab. Barru</t>
  </si>
  <si>
    <t>Kab. Bone</t>
  </si>
  <si>
    <t>Kab. Soppeng</t>
  </si>
  <si>
    <t>Kab. Wajo</t>
  </si>
  <si>
    <t>Kab. Sidenreng Rappang</t>
  </si>
  <si>
    <t>Kab. Pinrang</t>
  </si>
  <si>
    <t>Kab. Enrekang</t>
  </si>
  <si>
    <t>Kab. Luwu</t>
  </si>
  <si>
    <t>Kab. Tana Toraja</t>
  </si>
  <si>
    <t>Kab. Luwu Utara</t>
  </si>
  <si>
    <t>Kab. Luwu Timur</t>
  </si>
  <si>
    <t>Kab. Toraja Utara</t>
  </si>
  <si>
    <t>Kota Makassar</t>
  </si>
  <si>
    <t>Kota Pare Pare</t>
  </si>
  <si>
    <t>Kota Palopo</t>
  </si>
  <si>
    <t>27</t>
  </si>
  <si>
    <t>SULAWESI TENGGARA</t>
  </si>
  <si>
    <t>Kab. Buton</t>
  </si>
  <si>
    <t>Kab. Muna</t>
  </si>
  <si>
    <t>Kab. Konawe</t>
  </si>
  <si>
    <t>Kab. Kolaka</t>
  </si>
  <si>
    <t>Kab. Konawe Selatan</t>
  </si>
  <si>
    <t>Kab. Bombana</t>
  </si>
  <si>
    <t>Kab. Wakatobi</t>
  </si>
  <si>
    <t>Kab. Kolaka Utara</t>
  </si>
  <si>
    <t>Kab. Buton Utara</t>
  </si>
  <si>
    <t>Kab. Konawe Utara</t>
  </si>
  <si>
    <t>Kota Kendari</t>
  </si>
  <si>
    <t>Kota Baubau</t>
  </si>
  <si>
    <t>Kab. Buton Selatan</t>
  </si>
  <si>
    <t>Kab. Buton Tengah</t>
  </si>
  <si>
    <t>Kab. Kolaka Timur</t>
  </si>
  <si>
    <t>Kab. Konawe Kepulauan</t>
  </si>
  <si>
    <t>Kab. Muna Barat</t>
  </si>
  <si>
    <t>28</t>
  </si>
  <si>
    <t>GORONTALO</t>
  </si>
  <si>
    <t>Kab. Boalemo</t>
  </si>
  <si>
    <t>Kab. Gorontalo</t>
  </si>
  <si>
    <t>Kab. Pohuwato</t>
  </si>
  <si>
    <t>Kab. Bone Bolango</t>
  </si>
  <si>
    <t>Kab. Gorontalo Utara</t>
  </si>
  <si>
    <t>Kota Gorontalo</t>
  </si>
  <si>
    <t>29</t>
  </si>
  <si>
    <t>SULAWESI BARAT</t>
  </si>
  <si>
    <t>Kab. Majene</t>
  </si>
  <si>
    <t>Kab. Polewali Mandar</t>
  </si>
  <si>
    <t>Kab. Mamasa</t>
  </si>
  <si>
    <t>Kab. Mamuju</t>
  </si>
  <si>
    <t>Kab. Mamuju Utara</t>
  </si>
  <si>
    <t>Kab. Mamuju Tengah</t>
  </si>
  <si>
    <t>30</t>
  </si>
  <si>
    <t>MALUKU</t>
  </si>
  <si>
    <t>Kab. Maluku Tenggara Barat</t>
  </si>
  <si>
    <t>Kab. Maluku Tenggara</t>
  </si>
  <si>
    <t>Kab. Maluku Tengah</t>
  </si>
  <si>
    <t>Kab. Buru</t>
  </si>
  <si>
    <t>Kab. Kepulauan Aru</t>
  </si>
  <si>
    <t>Kab. Seram Bagian Barat</t>
  </si>
  <si>
    <t>Kab. Seram Bagian Timur</t>
  </si>
  <si>
    <t>Kab. Maluku Barat Daya</t>
  </si>
  <si>
    <t>Kab. Buru Selatan</t>
  </si>
  <si>
    <t>Kota Ambon</t>
  </si>
  <si>
    <t>Kota Tual</t>
  </si>
  <si>
    <t>31</t>
  </si>
  <si>
    <t>MALUKU UTARA</t>
  </si>
  <si>
    <t>Kab. Halmahera Barat</t>
  </si>
  <si>
    <t>Kab. Halmahera Tengah</t>
  </si>
  <si>
    <t>Kab. Kepulauan Sula</t>
  </si>
  <si>
    <t>Kab. Halmahera Selatan</t>
  </si>
  <si>
    <t>Kab. Halmahera Utara</t>
  </si>
  <si>
    <t>Kab. Halmahera Timur</t>
  </si>
  <si>
    <t>Kab. Morotai</t>
  </si>
  <si>
    <t>Kota Ternate</t>
  </si>
  <si>
    <t>Kota Tidore Kepulauan</t>
  </si>
  <si>
    <t>Kab. Pulau Taliabu</t>
  </si>
  <si>
    <t>32</t>
  </si>
  <si>
    <t>PAPUA BARAT</t>
  </si>
  <si>
    <t>Kab. Fakfak</t>
  </si>
  <si>
    <t>Kab. Kaimana</t>
  </si>
  <si>
    <t>Kab. Teluk Wondama</t>
  </si>
  <si>
    <t>Kab. Teluk Bintuni</t>
  </si>
  <si>
    <t>Kab. Manokwari</t>
  </si>
  <si>
    <t>Kab. Sorong Selatan</t>
  </si>
  <si>
    <t>Kab. Sorong</t>
  </si>
  <si>
    <t>Kab. Raja Ampat</t>
  </si>
  <si>
    <t>Kab. Tambrauw</t>
  </si>
  <si>
    <t>Kab. Maybrat</t>
  </si>
  <si>
    <t>Kota Sorong</t>
  </si>
  <si>
    <t>Kab. Manokwari Selatan</t>
  </si>
  <si>
    <t>Kab. Pegunungan Arfak</t>
  </si>
  <si>
    <t>33</t>
  </si>
  <si>
    <t>PAPUA</t>
  </si>
  <si>
    <t>Kab. Merauke</t>
  </si>
  <si>
    <t>Kab. Jayawijaya</t>
  </si>
  <si>
    <t>Kab. Jayapura</t>
  </si>
  <si>
    <t>Kab. Nabire</t>
  </si>
  <si>
    <t>Kab. Kep. Yapen Waropen</t>
  </si>
  <si>
    <t>Kab. Biak Numfor</t>
  </si>
  <si>
    <t>Kab. Paniai</t>
  </si>
  <si>
    <t>Kab. Puncak Jaya</t>
  </si>
  <si>
    <t>Kab. Mimika</t>
  </si>
  <si>
    <t>Kab. Boven Digoel</t>
  </si>
  <si>
    <t>Kab. Mappi</t>
  </si>
  <si>
    <t>Kab. Asmat</t>
  </si>
  <si>
    <t>Kab. Yahukimo</t>
  </si>
  <si>
    <t>Kab. Pegunungan Bintang</t>
  </si>
  <si>
    <t>Kab. Tolikara</t>
  </si>
  <si>
    <t>Kab. Sarmi</t>
  </si>
  <si>
    <t>Kab. Keerom</t>
  </si>
  <si>
    <t>Kab. Waropen</t>
  </si>
  <si>
    <t>Kab. Supiori</t>
  </si>
  <si>
    <t>Kab. Mamberamo Raya</t>
  </si>
  <si>
    <t>Kab. Nduga</t>
  </si>
  <si>
    <t>Kab. Lanny Jaya</t>
  </si>
  <si>
    <t>Kab. Mamberamo Tengah</t>
  </si>
  <si>
    <t>Kab. Yalimo</t>
  </si>
  <si>
    <t>Kab. Puncak</t>
  </si>
  <si>
    <t>Kab. Dogiyai</t>
  </si>
  <si>
    <t>Kab. Intan Jaya</t>
  </si>
  <si>
    <t>Kab. Deiyai</t>
  </si>
  <si>
    <t>Kota Jayapura</t>
  </si>
  <si>
    <t xml:space="preserve">KERTAS KERJA EVALUASI </t>
  </si>
  <si>
    <t>AKUNTABILITAS KINERJA INSTANSI PEMERINTAH</t>
  </si>
  <si>
    <t>KABUPATEN/KOTA kkk</t>
  </si>
  <si>
    <t>KABUPATEN KOTA</t>
  </si>
  <si>
    <t>NO</t>
  </si>
  <si>
    <t>KOMPONEN/SUB KOMPONEN</t>
  </si>
  <si>
    <t>KAB/KOTA</t>
  </si>
  <si>
    <t>KONTROL KERANGKA LOGIS</t>
  </si>
  <si>
    <t>SKPD</t>
  </si>
  <si>
    <t>TOTAL</t>
  </si>
  <si>
    <t>KONTROL</t>
  </si>
  <si>
    <t>REF</t>
  </si>
  <si>
    <t>UTK KOMPLASI</t>
  </si>
  <si>
    <t>TH LALU</t>
  </si>
  <si>
    <t>OPD 1</t>
  </si>
  <si>
    <t>OPD 2</t>
  </si>
  <si>
    <t>OPD 3</t>
  </si>
  <si>
    <t>OPD 4</t>
  </si>
  <si>
    <t>OPD 5</t>
  </si>
  <si>
    <t>OPD 6</t>
  </si>
  <si>
    <t>OPD 7</t>
  </si>
  <si>
    <t>OPD 8</t>
  </si>
  <si>
    <t>OPD 9</t>
  </si>
  <si>
    <t>OPD 10</t>
  </si>
  <si>
    <t>CATATAN</t>
  </si>
  <si>
    <t>Y/T</t>
  </si>
  <si>
    <t>NILAI</t>
  </si>
  <si>
    <t>A. PERENCANAAN KINERJA (30%)</t>
  </si>
  <si>
    <t>I.</t>
  </si>
  <si>
    <t>PERENCANAAN STRATEGIS (10%)</t>
  </si>
  <si>
    <t>a.</t>
  </si>
  <si>
    <t>PEMENUHAN RPJMD/RENSTRA (2%)</t>
  </si>
  <si>
    <t>Rencana Pembangunan Jangka Menengah Daerah (RPJMD) telah disusun</t>
  </si>
  <si>
    <t>Y</t>
  </si>
  <si>
    <t>Renstra SKPD telah disusun</t>
  </si>
  <si>
    <t>T</t>
  </si>
  <si>
    <t>RPJMD/Renstra telah memuat tujuan</t>
  </si>
  <si>
    <t>Tujuan yang ditetapkan telah dilengkapi dengan ukuran keberhasilan (indikator)</t>
  </si>
  <si>
    <t>A</t>
  </si>
  <si>
    <t>A/B/C/D/E</t>
  </si>
  <si>
    <t>Tujuan telah disertai target keberhasilannya</t>
  </si>
  <si>
    <t>Dokumen RPJMD/Renstra telah memuat sasaran</t>
  </si>
  <si>
    <t>Dokumen RPJMD/Renstra telah memuat indikator kinerja sasaran</t>
  </si>
  <si>
    <t>Dokumen RPJMD/Renstra telah memuat target tahunan</t>
  </si>
  <si>
    <t>RPJMD/Renstra telah menyajikan IKU</t>
  </si>
  <si>
    <t>RPJMD/Renstra telah dipublikasikan</t>
  </si>
  <si>
    <t>b.</t>
  </si>
  <si>
    <t>KUALITAS RPJMD/RENSTRA (5%)</t>
  </si>
  <si>
    <t xml:space="preserve">Tujuan telah berorientasi hasil </t>
  </si>
  <si>
    <t>KKE2</t>
  </si>
  <si>
    <t>ukuran keberhasilan (indikator) tujuan (outcome) telah memenuhi kriteria ukuran keberhasilan yang baik</t>
  </si>
  <si>
    <t>KKE3</t>
  </si>
  <si>
    <r>
      <t>Sasaran telah</t>
    </r>
    <r>
      <rPr>
        <b/>
        <i/>
        <sz val="12"/>
        <rFont val="Arial"/>
        <family val="2"/>
      </rPr>
      <t xml:space="preserve"> berorientasi hasil </t>
    </r>
  </si>
  <si>
    <t>Indikator kinerja sasaran (outcome dan output) telah memenuhi kriteria indikator kinerja yang baik</t>
  </si>
  <si>
    <t>Target kinerja ditetapkan dengan baik</t>
  </si>
  <si>
    <t>Program/kegiatan merupakan cara untuk mencapai tujuan/sasaran/hasil program/hasil kegiatan</t>
  </si>
  <si>
    <t>Dokumen RPJMD/Renstra telah selaras dengan Dokumen RPJMN/RPJMD</t>
  </si>
  <si>
    <t>Dokumen RPJMD/Renstra telah menetapkan hal-hal yang seharusnya ditetapkan</t>
  </si>
  <si>
    <t>c.</t>
  </si>
  <si>
    <t>IMPLEMENTASI RPJMD/RENSTRA (3%)</t>
  </si>
  <si>
    <t>Dokumen RPJMD/Renstra digunakan sebagai acuan penyusunan Rencana Kerja Pemerintah Daerah/Rencana Kerja OPD</t>
  </si>
  <si>
    <t>Target jangka menengah dalam RPJMD/Renstra telah dimonitor pencapaiannya sampai dengan tahun berjalan</t>
  </si>
  <si>
    <t>Dokumen RPJMD/Renstra telah direviu secara berkala</t>
  </si>
  <si>
    <t>II.</t>
  </si>
  <si>
    <t>PERENCANAAN KINERJA TAHUNAN (20%)</t>
  </si>
  <si>
    <t>PEMENUHAN PERENCANAAN KINERJA TAHUNAN (4%)</t>
  </si>
  <si>
    <t>Dokumen perencanaan kinerja tahunan telah disusun</t>
  </si>
  <si>
    <t>Perjanjian Kinerja (PK) telah disusun</t>
  </si>
  <si>
    <t>PK telah menyajikan IKU</t>
  </si>
  <si>
    <t>PK telah dipublikasikan</t>
  </si>
  <si>
    <t>KUALITAS PERENCANAAN KINERJA TAHUNAN (10%)</t>
  </si>
  <si>
    <r>
      <t xml:space="preserve">Sasaran telah </t>
    </r>
    <r>
      <rPr>
        <b/>
        <i/>
        <sz val="12"/>
        <rFont val="Arial"/>
        <family val="2"/>
      </rPr>
      <t>berorientasi hasil</t>
    </r>
    <r>
      <rPr>
        <sz val="12"/>
        <rFont val="Arial"/>
        <family val="2"/>
      </rPr>
      <t xml:space="preserve"> </t>
    </r>
  </si>
  <si>
    <t>Indikator kinerja sasaran dan hasil program (outcome) telah memenuhi kriteria indikator kinerja yang baik</t>
  </si>
  <si>
    <t xml:space="preserve">Kegiatan merupakan cara untuk mencapai sasaran </t>
  </si>
  <si>
    <t>Kegiatan dalam rangka mencapai sasaran telah didukung oleh anggaran yang memadai</t>
  </si>
  <si>
    <t>Dokumen PK telah selaras dengan RPJMD/Renstra</t>
  </si>
  <si>
    <t>Dokumen PK telah menetapkan hal-hal yang seharusnya ditetapkan (dalam kontrak kinerja/tugas fungsi)</t>
  </si>
  <si>
    <t>Rencana Aksi atas Kinerja sudah ada</t>
  </si>
  <si>
    <t>Rencana Aksi atas Kinerja telah mencantumkan target secara periodik atas kinerja</t>
  </si>
  <si>
    <t xml:space="preserve">Rencana Aksi atas kinerja telah mencantumkan sub kegiatan/ komponen rinci setiap periode yang akan dilakukan dalam rangka mencapai kinerja </t>
  </si>
  <si>
    <t>IMPLEMENTASI PERENCANAAN KINERJA TAHUNAN (6%)</t>
  </si>
  <si>
    <t>Rencana kinerja tahunan dimanfaatkan dalam penyusunan anggaran</t>
  </si>
  <si>
    <t xml:space="preserve">Target kinerja yang diperjanjikan telah digunakan untuk mengukur keberhasilan </t>
  </si>
  <si>
    <t>Rencana Aksi atas Kinerja telah dimonitor pencapaiannya secara berkala</t>
  </si>
  <si>
    <t xml:space="preserve">Rencana Aksi telah dimanfaatkan dalam pengarahan dan pengorganisasian kegiatan </t>
  </si>
  <si>
    <t>Perjanjian Kinerja telah dimanfaatkan untuk penyusunan (identifikasi) kinerja sampai kepada tingkat eselon III dan IV</t>
  </si>
  <si>
    <t>B. PENGUKURAN KINERJA (25%)</t>
  </si>
  <si>
    <t>PEMENUHAN PENGUKURAN (5%)</t>
  </si>
  <si>
    <r>
      <t xml:space="preserve">Telah terdapat </t>
    </r>
    <r>
      <rPr>
        <i/>
        <sz val="12"/>
        <rFont val="Arial"/>
        <family val="2"/>
      </rPr>
      <t>indikator kinerja utama (IKU) sebagai ukuran kinerja secara formal</t>
    </r>
    <r>
      <rPr>
        <sz val="12"/>
        <rFont val="Arial"/>
        <family val="2"/>
      </rPr>
      <t xml:space="preserve"> </t>
    </r>
  </si>
  <si>
    <t>Telah terdapat ukuran kinerja tingkat eselon III dan IV sebagai turunan kinerja atasannya</t>
  </si>
  <si>
    <t>Terdapat mekanisme pengumpulan data kinerja</t>
  </si>
  <si>
    <t>Indikator Kinerja Utama telah dipublikasikan</t>
  </si>
  <si>
    <t>Sudah terdapat ukuran (indikator) kinerja individu</t>
  </si>
  <si>
    <t>KUALITAS PENGUKURAN (12,5%)</t>
  </si>
  <si>
    <t>IKU telah memenuhi kriteria indikator yang baik</t>
  </si>
  <si>
    <r>
      <t xml:space="preserve">Indikator telah </t>
    </r>
    <r>
      <rPr>
        <b/>
        <i/>
        <sz val="12"/>
        <rFont val="Arial"/>
        <family val="2"/>
      </rPr>
      <t>cukup untuk mengukur</t>
    </r>
    <r>
      <rPr>
        <sz val="12"/>
        <rFont val="Arial"/>
        <family val="2"/>
      </rPr>
      <t xml:space="preserve"> kinerja </t>
    </r>
  </si>
  <si>
    <t>IKU unit kerja telah selaras dengan IKU IP</t>
  </si>
  <si>
    <t>Ukuran (Indikator) kinerja eselon III dan IV telah memenuhi kriteria indikator kinerja yang baik</t>
  </si>
  <si>
    <t>Indikator kinerja eselon III dan IV telah selaras dengan indikator kinerja atasannya</t>
  </si>
  <si>
    <t>Ukuran (indikator) kinerja individu telah mengacu pada IKU unit kerja organisasi/atasannya</t>
  </si>
  <si>
    <t>Pengukuran kinerja sudah dilakukan secara berjenjang</t>
  </si>
  <si>
    <t>Pengumpulan data kinerja dapat diandalkan</t>
  </si>
  <si>
    <t>Pengumpulan data kinerja atas Rencana Aksi dilakukan secara berkala (bulanan/triwulanan/semester)</t>
  </si>
  <si>
    <t>Pengukuran kinerja sudah dikembangkan menggunakan teknologi informasi</t>
  </si>
  <si>
    <t>III.</t>
  </si>
  <si>
    <t>IMPLEMENTASI PENGUKURAN (7,5%)</t>
  </si>
  <si>
    <t>IKU telah didukung anggaran yang memadai</t>
  </si>
  <si>
    <t>IKU telah dimanfaatkan untuk penilaian kinerja</t>
  </si>
  <si>
    <t>A/B/C</t>
  </si>
  <si>
    <t>Target kinerja eselon III dan IV telah dimonitor pencapaiannya secara berkala</t>
  </si>
  <si>
    <r>
      <t xml:space="preserve">Hasil pengukuran (capaian) kinerja mulai dari setingkat eselon IV keatas telah dikaitkan dengan (dimanfaatkan sebagai dasar pemberian) </t>
    </r>
    <r>
      <rPr>
        <i/>
        <sz val="12"/>
        <rFont val="Arial"/>
        <family val="2"/>
      </rPr>
      <t>reward &amp; punishment</t>
    </r>
  </si>
  <si>
    <r>
      <t xml:space="preserve">IKU telah </t>
    </r>
    <r>
      <rPr>
        <b/>
        <i/>
        <sz val="12"/>
        <rFont val="Arial"/>
        <family val="2"/>
      </rPr>
      <t>direviu secara berkala</t>
    </r>
  </si>
  <si>
    <t xml:space="preserve">Pengukuran kinerja atas Rencana Aksi digunakan untuk pengendalian dan pemantauan kinerja secara berkala </t>
  </si>
  <si>
    <t>C. PELAPORAN KINERJA (15%)</t>
  </si>
  <si>
    <t>PEMENUHAN PELAPORAN (3%)</t>
  </si>
  <si>
    <t>Laporan Kinerja telah disusun</t>
  </si>
  <si>
    <t xml:space="preserve">Laporan Kinerja telah disampaikan tepat waktu </t>
  </si>
  <si>
    <t>Laporan Kinerja telah di upload kedalam website</t>
  </si>
  <si>
    <t>Laporan Kinerja telah disertai pernyataan telah direviu oleh APIP</t>
  </si>
  <si>
    <t>Laporan Kinerja menyajikan informasi mengenai pencapaian IKU</t>
  </si>
  <si>
    <t>PENYAJIAN INFORMASI KINERJA (7,5%)</t>
  </si>
  <si>
    <t>Laporan Kinerja menyajikan informasi pencapaian sasaran yang berorientasi outcome</t>
  </si>
  <si>
    <t>Laporan Kinerja menyajikan informasi mengenai kinerja yang telah diperjanjikan</t>
  </si>
  <si>
    <t xml:space="preserve">Laporan Kinerja menyajikan evaluasi dan analisis mengenai capaian kinerja </t>
  </si>
  <si>
    <t>Laporan Kinerja menyajikan pembandingan data kinerja yang memadai antara realisasi tahun ini dengan realisasi tahun sebelumnya</t>
  </si>
  <si>
    <t>Laporan Kinerja menyajikan pembandingan data kinerja yang memadai antara realisasi tahun ini dengan target jangka menengah, standar nasional atau RPJMN, capaian organisasi/instansi sejenis yang setara atau sekelas</t>
  </si>
  <si>
    <t>Laporan Kinerja menyajikan informasi tentang analisis efisiensi penggunaan sumber daya</t>
  </si>
  <si>
    <t>A/B/C/D</t>
  </si>
  <si>
    <t>Laporan Kinerja menyajikan informasi keuangan yang terkait dengan pencapaian sasaran kinerja instansi</t>
  </si>
  <si>
    <t>Informasi kinerja dalam Laporan Kinerja dapat diandalkan</t>
  </si>
  <si>
    <t>PEMANFAATAN INFORMASI KINERJA (4,5%)</t>
  </si>
  <si>
    <t>Informasi kinerja telah digunakan dalam pelaksanaan evaluasi akuntabilitas kinerja</t>
  </si>
  <si>
    <t>B</t>
  </si>
  <si>
    <r>
      <t xml:space="preserve">Informasi yang disajikan </t>
    </r>
    <r>
      <rPr>
        <b/>
        <i/>
        <sz val="12"/>
        <rFont val="Arial"/>
        <family val="2"/>
      </rPr>
      <t>telah digunakan dalam perbaikan perencanaan</t>
    </r>
    <r>
      <rPr>
        <sz val="12"/>
        <rFont val="Arial"/>
        <family val="2"/>
      </rPr>
      <t xml:space="preserve"> </t>
    </r>
  </si>
  <si>
    <r>
      <t>Informasi yang disajikan telah</t>
    </r>
    <r>
      <rPr>
        <b/>
        <i/>
        <sz val="12"/>
        <rFont val="Arial"/>
        <family val="2"/>
      </rPr>
      <t xml:space="preserve"> digunakan untuk menilai dan memperbaiki pelaksanaan program dan kegiatan organisasi</t>
    </r>
  </si>
  <si>
    <r>
      <t xml:space="preserve">Informasi yang disajikan </t>
    </r>
    <r>
      <rPr>
        <b/>
        <i/>
        <sz val="12"/>
        <rFont val="Arial"/>
        <family val="2"/>
      </rPr>
      <t>telah digunakan untuk peningkatan kinerja</t>
    </r>
    <r>
      <rPr>
        <sz val="12"/>
        <rFont val="Arial"/>
        <family val="2"/>
      </rPr>
      <t xml:space="preserve"> </t>
    </r>
  </si>
  <si>
    <t xml:space="preserve">Informasi yang disajikan dalam Laporan Kinerja telah digunakan untuk penilaian kinerja </t>
  </si>
  <si>
    <t>D. EVALUASI INTERNAL (10%)</t>
  </si>
  <si>
    <t>PEMENUHAN EVALUASI (2%)</t>
  </si>
  <si>
    <r>
      <t>Terdapat pedoman</t>
    </r>
    <r>
      <rPr>
        <sz val="12"/>
        <rFont val="Arial"/>
        <family val="2"/>
      </rPr>
      <t xml:space="preserve"> evaluasi akuntabilitas kinerja</t>
    </r>
  </si>
  <si>
    <r>
      <t>Terdapat pemantauan mengenai kemajuan</t>
    </r>
    <r>
      <rPr>
        <sz val="12"/>
        <rFont val="Arial"/>
        <family val="2"/>
      </rPr>
      <t xml:space="preserve"> pencapaian kinerja beserta hambatannya </t>
    </r>
  </si>
  <si>
    <r>
      <t>Evaluasi program</t>
    </r>
    <r>
      <rPr>
        <sz val="12"/>
        <rFont val="Arial"/>
        <family val="2"/>
      </rPr>
      <t xml:space="preserve"> telah dilakukan</t>
    </r>
  </si>
  <si>
    <t>Evaluasi atas pelaksanaan Rencana Aksi telah dilakukan</t>
  </si>
  <si>
    <t>Evaluasi akuntabilitas kinerja atas unit kerja telah dilakukan</t>
  </si>
  <si>
    <r>
      <t>Hasil evaluasi telah disampaikan dan dikomunikasikan</t>
    </r>
    <r>
      <rPr>
        <sz val="12"/>
        <rFont val="Arial"/>
        <family val="2"/>
      </rPr>
      <t xml:space="preserve"> kepada pihak-pihak yang berkepentingan</t>
    </r>
  </si>
  <si>
    <r>
      <t xml:space="preserve">Evaluasi akuntabilitas kinerja atas kabupaten/kota telah dilaksanakan 
</t>
    </r>
    <r>
      <rPr>
        <b/>
        <sz val="12"/>
        <rFont val="Arial"/>
        <family val="2"/>
      </rPr>
      <t xml:space="preserve">
(pertanyaan ini hanya berlaku untuk Provinsi)</t>
    </r>
  </si>
  <si>
    <t>KUALITAS EVALUASI (5%)</t>
  </si>
  <si>
    <r>
      <t xml:space="preserve">Evaluasi </t>
    </r>
    <r>
      <rPr>
        <u/>
        <sz val="12"/>
        <rFont val="Arial"/>
        <family val="2"/>
      </rPr>
      <t xml:space="preserve">akuntabilitas kinerja </t>
    </r>
    <r>
      <rPr>
        <sz val="12"/>
        <rFont val="Arial"/>
        <family val="2"/>
      </rPr>
      <t>dilaksanakan dengan menggunakan pedoman/juklak evaluasi yang selaras dengan pedoman/juklak evaluasi Menteri PAN dan RB</t>
    </r>
  </si>
  <si>
    <r>
      <t xml:space="preserve">Evaluasi </t>
    </r>
    <r>
      <rPr>
        <u/>
        <sz val="12"/>
        <rFont val="Arial"/>
        <family val="2"/>
      </rPr>
      <t xml:space="preserve">akuntabilitas kinerja </t>
    </r>
    <r>
      <rPr>
        <sz val="12"/>
        <rFont val="Arial"/>
        <family val="2"/>
      </rPr>
      <t>dilaksanakan oleh SDM yang berkompeten</t>
    </r>
  </si>
  <si>
    <r>
      <t xml:space="preserve">Pelaksanaan evaluasi </t>
    </r>
    <r>
      <rPr>
        <u/>
        <sz val="12"/>
        <rFont val="Arial"/>
        <family val="2"/>
      </rPr>
      <t xml:space="preserve">akuntabilitas kinerja </t>
    </r>
    <r>
      <rPr>
        <sz val="12"/>
        <rFont val="Arial"/>
        <family val="2"/>
      </rPr>
      <t>telah disupervisi dengan baik melalui pembahasan-pembahasan yang reguler dan bertahap</t>
    </r>
  </si>
  <si>
    <r>
      <t xml:space="preserve">Hasil evaluasi </t>
    </r>
    <r>
      <rPr>
        <u/>
        <sz val="12"/>
        <rFont val="Arial"/>
        <family val="2"/>
      </rPr>
      <t xml:space="preserve">akuntabilitas kinerja </t>
    </r>
    <r>
      <rPr>
        <sz val="12"/>
        <rFont val="Arial"/>
        <family val="2"/>
      </rPr>
      <t>menggambarkan</t>
    </r>
    <r>
      <rPr>
        <sz val="12"/>
        <rFont val="Arial"/>
        <family val="2"/>
      </rPr>
      <t xml:space="preserve"> </t>
    </r>
    <r>
      <rPr>
        <u/>
        <sz val="12"/>
        <rFont val="Arial"/>
        <family val="2"/>
      </rPr>
      <t xml:space="preserve">akuntabilitas kinerja </t>
    </r>
    <r>
      <rPr>
        <sz val="12"/>
        <rFont val="Arial"/>
        <family val="2"/>
      </rPr>
      <t>yang dievaluasi</t>
    </r>
  </si>
  <si>
    <r>
      <t xml:space="preserve">Evaluasi </t>
    </r>
    <r>
      <rPr>
        <u/>
        <sz val="12"/>
        <rFont val="Arial"/>
        <family val="2"/>
      </rPr>
      <t xml:space="preserve">akuntabilitas kinerja </t>
    </r>
    <r>
      <rPr>
        <sz val="12"/>
        <rFont val="Arial"/>
        <family val="2"/>
      </rPr>
      <t>telah memberikan rekomendasi-rekomendasi perbaikan manajemen kinerja yang dapat dilaksanakan</t>
    </r>
  </si>
  <si>
    <r>
      <t xml:space="preserve">Hasil evaluasi Provinsi atas akuntabilitas kinerja kabupaten/kota telah disupervisi oleh Kementerian PAN dan RB
</t>
    </r>
    <r>
      <rPr>
        <b/>
        <sz val="12"/>
        <rFont val="Arial"/>
        <family val="2"/>
      </rPr>
      <t>(pertanyaan ini hanya berlaku untuk Provinsi)</t>
    </r>
  </si>
  <si>
    <r>
      <t xml:space="preserve">Supervisi hasil evaluasi Provinsi atas akuntabiltas kinerja  kabupaten/kota telah ditindak lanjuti
</t>
    </r>
    <r>
      <rPr>
        <b/>
        <sz val="12"/>
        <rFont val="Arial"/>
        <family val="2"/>
      </rPr>
      <t>(pertanyaan ini hanya berlaku untuk Provinsi)</t>
    </r>
  </si>
  <si>
    <r>
      <t xml:space="preserve">Evaluasi </t>
    </r>
    <r>
      <rPr>
        <u/>
        <sz val="12"/>
        <rFont val="Arial"/>
        <family val="2"/>
      </rPr>
      <t xml:space="preserve">program </t>
    </r>
    <r>
      <rPr>
        <sz val="12"/>
        <rFont val="Arial"/>
        <family val="2"/>
      </rPr>
      <t>dilaksanakan dalam rangka menilai keberhasilan program</t>
    </r>
  </si>
  <si>
    <r>
      <t xml:space="preserve">Evaluasi </t>
    </r>
    <r>
      <rPr>
        <u/>
        <sz val="12"/>
        <rFont val="Arial"/>
        <family val="2"/>
      </rPr>
      <t xml:space="preserve">program </t>
    </r>
    <r>
      <rPr>
        <sz val="12"/>
        <rFont val="Arial"/>
        <family val="2"/>
      </rPr>
      <t>telah memberikan rekomendasi-rekomendasi perbaikan perencanaan kinerja yang dapat dilaksanakan</t>
    </r>
  </si>
  <si>
    <r>
      <t xml:space="preserve">Evaluasi </t>
    </r>
    <r>
      <rPr>
        <u/>
        <sz val="12"/>
        <rFont val="Arial"/>
        <family val="2"/>
      </rPr>
      <t xml:space="preserve">program </t>
    </r>
    <r>
      <rPr>
        <sz val="12"/>
        <rFont val="Arial"/>
        <family val="2"/>
      </rPr>
      <t>telah memberikan rekomendasi-rekomendasi peningkatan kinerja yang dapat dilaksanakan</t>
    </r>
  </si>
  <si>
    <r>
      <t xml:space="preserve">Pemantauan </t>
    </r>
    <r>
      <rPr>
        <u/>
        <sz val="12"/>
        <rFont val="Arial"/>
        <family val="2"/>
      </rPr>
      <t xml:space="preserve">Rencana Aksi </t>
    </r>
    <r>
      <rPr>
        <sz val="12"/>
        <rFont val="Arial"/>
        <family val="2"/>
      </rPr>
      <t>dilaksanakan secara berkala</t>
    </r>
  </si>
  <si>
    <r>
      <t xml:space="preserve">Pemantauan </t>
    </r>
    <r>
      <rPr>
        <u/>
        <sz val="12"/>
        <rFont val="Arial"/>
        <family val="2"/>
      </rPr>
      <t xml:space="preserve">Rencana Aksi </t>
    </r>
    <r>
      <rPr>
        <sz val="12"/>
        <rFont val="Arial"/>
        <family val="2"/>
      </rPr>
      <t>telah memberikan alternatif perbaikan yang dapat dilaksanakan</t>
    </r>
  </si>
  <si>
    <r>
      <t xml:space="preserve">Hasil evaluasi </t>
    </r>
    <r>
      <rPr>
        <u/>
        <sz val="12"/>
        <rFont val="Arial"/>
        <family val="2"/>
      </rPr>
      <t>Rencana Aksi</t>
    </r>
    <r>
      <rPr>
        <sz val="12"/>
        <rFont val="Arial"/>
        <family val="2"/>
      </rPr>
      <t xml:space="preserve"> telah menunjukkan perbaikan setiap periode</t>
    </r>
  </si>
  <si>
    <t>PEMANFAATAN EVALUASI (3%)</t>
  </si>
  <si>
    <r>
      <t xml:space="preserve">Hasil evaluasi </t>
    </r>
    <r>
      <rPr>
        <u/>
        <sz val="12"/>
        <rFont val="Arial"/>
        <family val="2"/>
      </rPr>
      <t xml:space="preserve">akuntabilitas kinerja </t>
    </r>
    <r>
      <rPr>
        <sz val="12"/>
        <rFont val="Arial"/>
        <family val="2"/>
      </rPr>
      <t>telah ditindaklanjuti untuk perbaikan perencanaan</t>
    </r>
  </si>
  <si>
    <r>
      <t xml:space="preserve">Hasil evaluasi </t>
    </r>
    <r>
      <rPr>
        <u/>
        <sz val="12"/>
        <rFont val="Arial"/>
        <family val="2"/>
      </rPr>
      <t xml:space="preserve">akuntabilitas kinerja </t>
    </r>
    <r>
      <rPr>
        <sz val="12"/>
        <rFont val="Arial"/>
        <family val="2"/>
      </rPr>
      <t>telah ditindaklanjuti untuk perbaikan penerapan manajemen kinerja</t>
    </r>
  </si>
  <si>
    <r>
      <t xml:space="preserve">Hasil evaluasi </t>
    </r>
    <r>
      <rPr>
        <u/>
        <sz val="12"/>
        <rFont val="Arial"/>
        <family val="2"/>
      </rPr>
      <t xml:space="preserve">akuntabilitas kinerja </t>
    </r>
    <r>
      <rPr>
        <sz val="12"/>
        <rFont val="Arial"/>
        <family val="2"/>
      </rPr>
      <t xml:space="preserve">telah digunakan untuk pemberian </t>
    </r>
    <r>
      <rPr>
        <i/>
        <sz val="12"/>
        <rFont val="Arial"/>
        <family val="2"/>
      </rPr>
      <t>reward and punishment</t>
    </r>
  </si>
  <si>
    <r>
      <t xml:space="preserve">Kualitas implementasi sakip kabupaten/kota telah mengalami peningkatan
</t>
    </r>
    <r>
      <rPr>
        <b/>
        <sz val="12"/>
        <rFont val="Arial"/>
        <family val="2"/>
      </rPr>
      <t>(pertanyaan ini hanya berlaku untuk Provinsi)</t>
    </r>
  </si>
  <si>
    <r>
      <t xml:space="preserve">Hasil evaluasi </t>
    </r>
    <r>
      <rPr>
        <u/>
        <sz val="12"/>
        <rFont val="Arial"/>
        <family val="2"/>
      </rPr>
      <t xml:space="preserve">program </t>
    </r>
    <r>
      <rPr>
        <sz val="12"/>
        <rFont val="Arial"/>
        <family val="2"/>
      </rPr>
      <t>telah ditindaklanjuti untuk perbaikan pelaksanaan program di masa yang akan datang</t>
    </r>
  </si>
  <si>
    <r>
      <t xml:space="preserve">Hasil evaluasi </t>
    </r>
    <r>
      <rPr>
        <u/>
        <sz val="12"/>
        <rFont val="Arial"/>
        <family val="2"/>
      </rPr>
      <t xml:space="preserve">Rencana Aksi </t>
    </r>
    <r>
      <rPr>
        <sz val="12"/>
        <rFont val="Arial"/>
        <family val="2"/>
      </rPr>
      <t>telah ditindaklanjuti dalam bentuk langkah-langkah nyata</t>
    </r>
  </si>
  <si>
    <t>E. PENCAPAIAN SASARAN/KINERJA ORGANISASI (20%)</t>
  </si>
  <si>
    <t>CAPAIAN (OUTPUT) (5%)</t>
  </si>
  <si>
    <t>Target dapat dicapai</t>
  </si>
  <si>
    <t>Capaian kinerja lebih baik dari tahun sebelumnya</t>
  </si>
  <si>
    <t xml:space="preserve">Informasi mengenai kinerja dapat diandalkan </t>
  </si>
  <si>
    <t>CAPAIAN (OUTCOME) (5%)</t>
  </si>
  <si>
    <t>KKE2-I</t>
  </si>
  <si>
    <t>BENCHMARK KINERJA (5%)</t>
  </si>
  <si>
    <t>Kinerja Bidang Kesehatan</t>
  </si>
  <si>
    <t>KKE2-II</t>
  </si>
  <si>
    <t>Kinerja Bidang Pendidikan</t>
  </si>
  <si>
    <t>Kinerja Bidang Ketenagakerjaan</t>
  </si>
  <si>
    <t>Kinerja Bidang Sosial</t>
  </si>
  <si>
    <t>Kinerja Bidang Ekonomi</t>
  </si>
  <si>
    <t>KINERJA LAINNYA (5%)</t>
  </si>
  <si>
    <t>Inisiatif dalam pemberantasan korupsi</t>
  </si>
  <si>
    <t>KKE2-III</t>
  </si>
  <si>
    <t>Inovasi dalam manajemen kinerja</t>
  </si>
  <si>
    <t>Penghargaan-penghargaan lainnya</t>
  </si>
  <si>
    <t>HASIL EVALUASI AKUNTABILITAS KINERJA (100%)</t>
  </si>
  <si>
    <t>NILAI HASIL EVALUASI SISTEM AKIP</t>
  </si>
  <si>
    <t xml:space="preserve">LEMBAR KRITERIA  EVALUASI  </t>
  </si>
  <si>
    <t>AKUNTABILITAS KINERJA INSTANSI PEMERINTAH DAERAH</t>
  </si>
  <si>
    <t>PENJELASAN</t>
  </si>
  <si>
    <t>REFERENSI</t>
  </si>
  <si>
    <t>PROV/KAB/KOTA</t>
  </si>
  <si>
    <t>PEMENUHAN (2%)</t>
  </si>
  <si>
    <t>cukup jelas</t>
  </si>
  <si>
    <t>tidak berlaku untuk satuan kerja</t>
  </si>
  <si>
    <t>tidak berlaku untuk prov/kab/kota</t>
  </si>
  <si>
    <t xml:space="preserve">a,
b,
c,
d,
e,
</t>
  </si>
  <si>
    <t>apabila seluruh tujuan telah dilengkapi dengan ukuran keberhasilan;
apabila &gt; 90% tujuan telah dilengkapi dengan ukuran keberhasilan;
apabila 75%&lt; tujuan yang telah dilengkapi dengan ukuran keberhasilan &lt; 90%;
apabila 20%&lt; tujuan yang telah dilengkapi dengan ukuran keberhasilan &lt; 75%
apabila tujuan yang telah dilengkapi dengan ukuran keberhasilan &lt; 20%</t>
  </si>
  <si>
    <t>a kalo ada leterlek, b kalo diambil dari indikator sasaran, c kalo tidak ada sama sekali</t>
  </si>
  <si>
    <t>ukuran keberhasilan tujuan adalah ukuran atau parameter terukur yang merepresentasikan tercapai/terwujud atau tidaknya tujuan yang ditetapkan</t>
  </si>
  <si>
    <r>
      <rPr>
        <i/>
        <u/>
        <sz val="12"/>
        <rFont val="Arial"/>
        <family val="2"/>
      </rPr>
      <t>catatan:</t>
    </r>
    <r>
      <rPr>
        <i/>
        <sz val="12"/>
        <rFont val="Arial"/>
        <family val="2"/>
      </rPr>
      <t xml:space="preserve">
Dalam kondisi tertentu, ukuran keberhasilan tujuan dapat direpresentasikan oleh indikator sasaran tahun terakhir dari periode RPJMD/Renstra</t>
    </r>
  </si>
  <si>
    <t>apabila seluruh tujuan telah dilengkapi dengan target  pencapaiannya;
apabila &gt; 90% tujuan telah dilengkapi dengan target pencapaiannya;
apabila 75%&lt; tujuan yang telah dilengkapi dengan target pencapaiannya &lt; 90%;
apabila 20%&lt; tujuan yang telah dilengkapi dengan target pencapaiannya &lt; 75%
apabila tujuan yang telah dilengkapi dengan target pencapaiannya &lt; 20%</t>
  </si>
  <si>
    <r>
      <rPr>
        <i/>
        <u/>
        <sz val="12"/>
        <rFont val="Arial"/>
        <family val="2"/>
      </rPr>
      <t>Catatan:</t>
    </r>
    <r>
      <rPr>
        <i/>
        <sz val="12"/>
        <rFont val="Arial"/>
        <family val="2"/>
      </rPr>
      <t xml:space="preserve">
Dalam kondisi tertentu, target tujuan dapat direpresentasikan oleh target sasaran tahun terakhir dari periode RPJMD/Renstra</t>
    </r>
  </si>
  <si>
    <t>apabila seluruh sasaran telah dilengkapi dengan indikatornya;
apabila &gt; 90% sasaran telah dilengkapi dengan indikatornya;
apabila 75%&lt; sasaran yang telah dilengkapi dengan indikatornya &lt; 90%;
apabila 20%&lt; sasaran yang telah dilengkapi dengan indikatornya &lt; 75%
apabila sasaran yang telah dilengkapi dengan indikatornya &lt; 20%</t>
  </si>
  <si>
    <t>apabila seluruh sasaran telah dilengkapi dengan target  pencapaiannya;
apabila &gt; 90% sasaran telah dilengkapi dengan target pencapaiannya;
apabila 75%&lt; sasaran yang telah dilengkapi dengan target pencapaiannya &lt; 90%;
apabila 20%&lt; sasaran yang telah dilengkapi dengan target pencapaiannya &lt; 75%
apabila sasaran yang telah dilengkapi dengan target pencapaiannya &lt; 20%</t>
  </si>
  <si>
    <t xml:space="preserve">a,
b,
c,
d,
e,
</t>
  </si>
  <si>
    <r>
      <t xml:space="preserve">apabila lebih dari 90% indikator yang ada di RPJMD/Renstra telah menggambarkan kinerja utama pemda/satuan kerja;
apabila 75%&lt; indikator yang menggambarkan kinerja utama pemda/satuan kerja </t>
    </r>
    <r>
      <rPr>
        <i/>
        <u/>
        <sz val="12"/>
        <rFont val="Arial"/>
        <family val="2"/>
      </rPr>
      <t>&lt;</t>
    </r>
    <r>
      <rPr>
        <i/>
        <sz val="12"/>
        <rFont val="Arial"/>
        <family val="2"/>
      </rPr>
      <t xml:space="preserve"> 90%;
apabila </t>
    </r>
    <r>
      <rPr>
        <b/>
        <i/>
        <sz val="12"/>
        <rFont val="Arial"/>
        <family val="2"/>
      </rPr>
      <t>40%</t>
    </r>
    <r>
      <rPr>
        <i/>
        <u/>
        <sz val="12"/>
        <rFont val="Arial"/>
        <family val="2"/>
      </rPr>
      <t>&lt;</t>
    </r>
    <r>
      <rPr>
        <i/>
        <sz val="12"/>
        <rFont val="Arial"/>
        <family val="2"/>
      </rPr>
      <t xml:space="preserve"> indikator yang menggambarkan kinerja utama pemda/satuan kerja </t>
    </r>
    <r>
      <rPr>
        <i/>
        <u/>
        <sz val="12"/>
        <rFont val="Arial"/>
        <family val="2"/>
      </rPr>
      <t>&lt;</t>
    </r>
    <r>
      <rPr>
        <i/>
        <sz val="12"/>
        <rFont val="Arial"/>
        <family val="2"/>
      </rPr>
      <t xml:space="preserve"> 75%;
apabila 1</t>
    </r>
    <r>
      <rPr>
        <b/>
        <i/>
        <sz val="12"/>
        <rFont val="Arial"/>
        <family val="2"/>
      </rPr>
      <t>0%</t>
    </r>
    <r>
      <rPr>
        <i/>
        <u/>
        <sz val="12"/>
        <rFont val="Arial"/>
        <family val="2"/>
      </rPr>
      <t>&lt;</t>
    </r>
    <r>
      <rPr>
        <i/>
        <sz val="12"/>
        <rFont val="Arial"/>
        <family val="2"/>
      </rPr>
      <t xml:space="preserve"> indikator yang menggambarkan kinerja utama pemda/satuan kerja </t>
    </r>
    <r>
      <rPr>
        <i/>
        <u/>
        <sz val="12"/>
        <rFont val="Arial"/>
        <family val="2"/>
      </rPr>
      <t>&lt;</t>
    </r>
    <r>
      <rPr>
        <i/>
        <sz val="12"/>
        <rFont val="Arial"/>
        <family val="2"/>
      </rPr>
      <t xml:space="preserve"> </t>
    </r>
    <r>
      <rPr>
        <b/>
        <i/>
        <sz val="12"/>
        <rFont val="Arial"/>
        <family val="2"/>
      </rPr>
      <t>40%</t>
    </r>
    <r>
      <rPr>
        <i/>
        <sz val="12"/>
        <rFont val="Arial"/>
        <family val="2"/>
      </rPr>
      <t xml:space="preserve">
apabila indikator yang menggambarkan kinerja utama pemda/satuan kerja </t>
    </r>
    <r>
      <rPr>
        <i/>
        <u/>
        <sz val="12"/>
        <rFont val="Arial"/>
        <family val="2"/>
      </rPr>
      <t>&lt;</t>
    </r>
    <r>
      <rPr>
        <i/>
        <sz val="12"/>
        <rFont val="Arial"/>
        <family val="2"/>
      </rPr>
      <t xml:space="preserve"> 1</t>
    </r>
    <r>
      <rPr>
        <b/>
        <i/>
        <sz val="12"/>
        <rFont val="Arial"/>
        <family val="2"/>
      </rPr>
      <t xml:space="preserve">0% </t>
    </r>
  </si>
  <si>
    <t xml:space="preserve">*) 
*) </t>
  </si>
  <si>
    <t>RPJMD/Renstra dikatakan menyajikan (memanfaatkan) IKU jika tujuan dan atau sasaran yang ada dapat direpresentasikan (relevan) dengan IKU yang sudah diformalkan.
Kriteria ini berlaku dengan asumsi IKU yang diformalkan telah memenuhi kriteria IKU yang baik seperti Spesifik, Dapat Diukur dan Relevan dengan Kinerja Utama K/L atau Unit Kerja</t>
  </si>
  <si>
    <t>ya,</t>
  </si>
  <si>
    <t>jika dokumen RPJMD/renstra dapat diakses dengan mudah setiap saat (misalnya: melalui website resmi Pemerintah Provinsi/Kabupaten/Kotya atau media lain yang memudahkan publik untuk mengakses)</t>
  </si>
  <si>
    <t>KUALITAS RENSTRA (5%)</t>
  </si>
  <si>
    <r>
      <t xml:space="preserve">apabila lebih dari 90% tujuan yang ditetapkan telah berorientasi hasil;
apabila 75%&lt; tujuan yang berorientasi hasil </t>
    </r>
    <r>
      <rPr>
        <i/>
        <u/>
        <sz val="12"/>
        <rFont val="Arial"/>
        <family val="2"/>
      </rPr>
      <t>&lt;</t>
    </r>
    <r>
      <rPr>
        <i/>
        <sz val="12"/>
        <rFont val="Arial"/>
        <family val="2"/>
      </rPr>
      <t xml:space="preserve"> 90%;
apabila 40%&lt; tujuan yang berorientasi hasil </t>
    </r>
    <r>
      <rPr>
        <i/>
        <u/>
        <sz val="12"/>
        <rFont val="Arial"/>
        <family val="2"/>
      </rPr>
      <t>&lt;</t>
    </r>
    <r>
      <rPr>
        <i/>
        <sz val="12"/>
        <rFont val="Arial"/>
        <family val="2"/>
      </rPr>
      <t>75%;
apabila 10% &lt; tujuan yang berorientasi hasil</t>
    </r>
    <r>
      <rPr>
        <i/>
        <u/>
        <sz val="12"/>
        <rFont val="Arial"/>
        <family val="2"/>
      </rPr>
      <t>&lt;</t>
    </r>
    <r>
      <rPr>
        <i/>
        <sz val="12"/>
        <rFont val="Arial"/>
        <family val="2"/>
      </rPr>
      <t xml:space="preserve">40%
apabila tujuan yang ditetapkan berorientasi hasil </t>
    </r>
    <r>
      <rPr>
        <i/>
        <u/>
        <sz val="12"/>
        <rFont val="Arial"/>
        <family val="2"/>
      </rPr>
      <t>&lt;</t>
    </r>
    <r>
      <rPr>
        <i/>
        <sz val="12"/>
        <rFont val="Arial"/>
        <family val="2"/>
      </rPr>
      <t xml:space="preserve"> 10% </t>
    </r>
  </si>
  <si>
    <t>Kriteria berorientasi hasil:</t>
  </si>
  <si>
    <t xml:space="preserve">-
-
-
-
-
</t>
  </si>
  <si>
    <r>
      <t xml:space="preserve">berkualitas outcome atau output penting
bukan proses/kegiatan
menggambarkan kondisi atau output penting yang ingin diwujudkan </t>
    </r>
    <r>
      <rPr>
        <b/>
        <i/>
        <sz val="12"/>
        <rFont val="Arial"/>
        <family val="2"/>
      </rPr>
      <t>atau seharusnya terwujud</t>
    </r>
    <r>
      <rPr>
        <i/>
        <sz val="12"/>
        <rFont val="Arial"/>
        <family val="2"/>
      </rPr>
      <t xml:space="preserve">
terkait dengan isu strategis organisasi
sesuai dengan tugas dan fungsi organisasi
</t>
    </r>
  </si>
  <si>
    <t xml:space="preserve">apabila lebih dari 90% ukuran keberhasilan tujuan dalam Renstra telah memenuhi kriteria SMART dan Cukup;
apabila 75%&lt; ukuran keberhasilan SMART&lt; 90%;
apabila 40%&lt; ukuran keberhasilan SMART&lt;75%;
apabila 10%&lt; ukuran keberhasilan SMART&lt;40%
apabila ukuran keberhasilan yang SMART &lt; 10% </t>
  </si>
  <si>
    <t>Kriteria ukuran keberhasilan yang baik; SMART</t>
  </si>
  <si>
    <t xml:space="preserve">-
-
-
-
-
-
</t>
  </si>
  <si>
    <t xml:space="preserve">Spesific: Tidak berdwimakna
Measureable: Dapat diukur, dapat diidentifikasi satuan atau parameternya
Achievable: Dapat dicapai, relevan dengan tugas fungsinya (domainnya) dan dalam kendalinya (contollable)
Relevance: Terkait langsung dengan (merepresentasikan) apa yang akan diukur
Timebound: Mengacu atau menggambarkan kurun waktu tertentu
Cukup, dari segi jumlah, ukuran keberhasilan yang ada harus cukup mengindikasikan tercapainya tujuan, sasaran dan hasil program
</t>
  </si>
  <si>
    <r>
      <t>Sasaran telah</t>
    </r>
    <r>
      <rPr>
        <b/>
        <i/>
        <sz val="12"/>
        <rFont val="Arial"/>
        <family val="2"/>
      </rPr>
      <t xml:space="preserve"> berorientasi hasil </t>
    </r>
  </si>
  <si>
    <r>
      <t xml:space="preserve">apabila lebih dari 90% sasaran dalam renstra/hasil program telah berorientasi hasil;
apabila 75%&lt; berorientasi hasil &lt; 90%;
apabila 40%&lt; berorientasi hasil </t>
    </r>
    <r>
      <rPr>
        <i/>
        <u/>
        <sz val="12"/>
        <rFont val="Arial"/>
        <family val="2"/>
      </rPr>
      <t>&lt;</t>
    </r>
    <r>
      <rPr>
        <i/>
        <sz val="12"/>
        <rFont val="Arial"/>
        <family val="2"/>
      </rPr>
      <t xml:space="preserve">75%;
apabila 10% &lt; berorientasi hasil </t>
    </r>
    <r>
      <rPr>
        <i/>
        <u/>
        <sz val="12"/>
        <rFont val="Arial"/>
        <family val="2"/>
      </rPr>
      <t>&lt;</t>
    </r>
    <r>
      <rPr>
        <i/>
        <sz val="12"/>
        <rFont val="Arial"/>
        <family val="2"/>
      </rPr>
      <t xml:space="preserve">40%
apabila kondisi jangka menengah dan sasaran yg berorientasi hasil </t>
    </r>
    <r>
      <rPr>
        <i/>
        <u/>
        <sz val="12"/>
        <rFont val="Arial"/>
        <family val="2"/>
      </rPr>
      <t>&lt;</t>
    </r>
    <r>
      <rPr>
        <i/>
        <sz val="12"/>
        <rFont val="Arial"/>
        <family val="2"/>
      </rPr>
      <t xml:space="preserve"> 10% </t>
    </r>
  </si>
  <si>
    <t xml:space="preserve">apabila lebih dari 90% indikator sasaran dalam RPJMD/Renstra telah memenuhi kriteria SMART dan Cukup;
apabila 75%&lt; Indikator SMART&lt; 90%;
apabila 40%&lt; Indikator SMART&lt;75%;
apabila 10%&lt; Indikator SMART&lt;40%
apabila indikator yang SMART &lt; 10% </t>
  </si>
  <si>
    <t xml:space="preserve">a,
b.
c,
d,
e,
</t>
  </si>
  <si>
    <r>
      <t xml:space="preserve">apabila &gt; 90% target yang ditetapkan memenuhi seluruh kriteria target yang baik;
apabila 75% &lt; target yang memenuhi seluruh kriteria </t>
    </r>
    <r>
      <rPr>
        <i/>
        <u/>
        <sz val="12"/>
        <rFont val="Arial"/>
        <family val="2"/>
      </rPr>
      <t>&lt;</t>
    </r>
    <r>
      <rPr>
        <i/>
        <sz val="12"/>
        <rFont val="Arial"/>
        <family val="2"/>
      </rPr>
      <t xml:space="preserve"> 90%;
apabila sebagian besar ( &gt; 75%) target yang ditetapkan tidak berdasarkan basis data yang memadai dan argumen yang logis;
apabila sebagian besar ( &gt; 75%)  target yang ditetapkan tidak berdasarkan indikator yang SMART;
apabila sebagian besar ( &gt; 75%) target yang ditetapkan tidak memenuhi seluruh kriteria target yang baik.
</t>
    </r>
  </si>
  <si>
    <t>Kriteria Target yg baik:</t>
  </si>
  <si>
    <t>-
-
-
-</t>
  </si>
  <si>
    <t>Menggambarkan suatu tingkatan tertentu yang seharusnya dicapai (termasuk tingkatan yang standar, generally accepted)
Selaras dengan RPJMN/RPJMD/Renstra;
Berdasarkan (relevan dgn) indikator yg SMART;
Berdasarkan basis data yang memadai
Berdasarkan argumen dan perhitungan yang logis</t>
  </si>
  <si>
    <t xml:space="preserve">a,
b,
c,
d,
e,
</t>
  </si>
  <si>
    <t xml:space="preserve">apabila program/kegiatan yang ditetapkan telah memenuhi seluruh kriteria;
apabila program/kegiatan yang ditetapkan telah memenuhi sebagian besar kriteria;
apabila program/kegiatan yang ditetapkan menjadi penyebab tidak langsung terwujudnya tujuan dan sasaran;
apabila program/kegiatan yang ditetapkan dianggap tidak cukup untuk mencapai tujuan dan sasaran;
apabila penetapan  program/kegiatan mendahului (atau tidak disertai dengan) penetapan tujuan dan sasaran </t>
  </si>
  <si>
    <t>Program/Kegiatan dikatakan  merupakan cara untuk mencapai (selaras dengan) tujuan dan sasaran jika memenuhi kriteria sbb: 
- Menjadi penyebab langsung terwujudnya tujuan dan sasaran;
- Relevan;
- Memiliki hubungan sebab akibat (kausalitas)
- Cukup untuk mewujudkan tujuan dan sasaran dalam Renstra</t>
  </si>
  <si>
    <t xml:space="preserve">apabila &gt; 90% tujuan dan sasaran yg ditetapkan telah selaras;
apabila 75% &lt; tujuan dan sasaran yg selaras &lt; 90%;
apabila 40% &lt; tujuan dan sasaran yg selaras &lt; 75%;
apabila 10%&lt; tujuan dan sasaran yg selaras &lt; 40%
apabila tujuan dan sasaran yg selaras &lt; 10% </t>
  </si>
  <si>
    <t>Kriteria keselarasan mengacu pada kondisi-kondisi berikut:</t>
  </si>
  <si>
    <t xml:space="preserve">-
-
-
</t>
  </si>
  <si>
    <t xml:space="preserve">tujuan dan Sasaran2 yang ada di RPJMD/Renstra  merupakan  tujuan dan sasaran2 yang akan diwujudkan dalam RPJMN/RPJMD;
Target2 kinerja RPJMD/Renstra merupakan breakdown dari target2 kinerja dalam RPJMN/RPJMD;
Sasaran, indikator dan target yang ditetapkan dalam RPJMD/Renstra menjadi penyebab (memiliki hubungan kausalitas) terwujudnya tujuan dan sasaran yang ada di RPJMN/RPJMD 
</t>
  </si>
  <si>
    <t xml:space="preserve">a,
b,
c,
d,
e,
</t>
  </si>
  <si>
    <t>apabila lebih dari 90% tujuan, Sasaran dan indikator RPJMD/Renstra telah mengacu pada seluruh kriteria yang ditetapkan; 
apabila lebih dari 75% tujuan, Sasaran dan indikator RPJMD/Renstra telah mengacu pada seluruh kriteria yang ditetapkan;
apabila tujuan, Sasaran dan indikator RPJMD/Renstra tidak mengacu pada isu strategis atau praktik terbaik;
apabila tujuan, Sasaran dan indikator RPJMD/Renstra yang mengacu pada seluruh kriteria yang ditetapkan tidak lebih dari 10% 
apabila  lebih dari 75% tujuan, Sasaran dan indikator RPJMD/Renstra yang ditetapkan tidak menggambarkan core business dan isu strategis yang berkembang</t>
  </si>
  <si>
    <t>Penetapan hal-hal yg seharusnya mengacu pada kriteria sbb:</t>
  </si>
  <si>
    <t xml:space="preserve">-
-
-
-
-
-
-
</t>
  </si>
  <si>
    <t>Mengacu /selaras dengan RPJMN/RPJMD
Mengacu /selaras dengan kontrak kinerja (jika ada)
Mengacu /selaras dengan tugas dan fungsi
menggambarkan core business
menggambarkan isu strategis yang berkembang di daerah (local issue)
menggambarkan hubungan kausalitas
mengacu pada praktik2 terbaik</t>
  </si>
  <si>
    <t>IMPLEMENTASI (3%)</t>
  </si>
  <si>
    <t xml:space="preserve">Jawaban tentang Implemetasi Renstra harus selalu dikaitkan dengan (dipengaruhi oleh) kondisi (jawaban) tentang Pemenuhan dan Kualitas Renstra </t>
  </si>
  <si>
    <t>Dokumen RPJMD/Renstra digunakan sebagai acuan penyusunan Dokumen rencana kinerja tahunan</t>
  </si>
  <si>
    <t xml:space="preserve">apabila lebih dari 90% indikator tujuan dan sasaran yang ada di RPJMD/Renstra telah selaras dengan indikator hasil/capaian program yang ada dalam rencana kinerja tahunan;
apabila 75% &lt; keselarasan indikator tujuan dan sasaran RPJMD/Renstra dengan indikator hasil/capaian program dalam rencana kinerja tahunan &lt; 90%;
apabila 40% &lt; keselarasan indikator tujuan dan sasaran RPJMD/Renstra dengan indikator hasil/capaian program dalam rencana kinerja tahunan &lt; 75%;
apabila 10% &lt; keselarasan indikator tujuan dan sasaran RPJMD/Renstra dengan indikator hasil/capaian program dalam rencana kinerja tahunan &lt; 40%
apabila keselarasan indikator tujuan dan sasaran RPJMD/Renstra dengan indikator hasil/capaian program dalam rencana kinerja tahunan &lt; 10% 
</t>
  </si>
  <si>
    <t>Kriteria Selaras atau (dapat) dijadikan acuan:</t>
  </si>
  <si>
    <t xml:space="preserve">-
-
-
</t>
  </si>
  <si>
    <t>Target2 kinerja jangka menengah dalam RPJMD/Renstra telah di-breakdown dalam (selaras dengan) target2 kinerja tahunan dalam rencana knerja tahunan
Sasaran2 yang ada di RPJMD/Renstra dijadikan outcome atau hasil2 program yang akan diwujudkan dalam rencana kinerja tahunan
Sasaran, indikator dan target yang ditetapkan dalam perencanaan satuan kerja menjadi penyebab (memiliki hubungan kausalitas) terwujudnya outcome atau hasil2 program yang ada di rencana kinerja tahunan
Catatan:
pemilihan a/b/c/d/e dengan asumsi indikator tujuan dan sasaran di RPJMD/Renstra telah memenuhi kriteria SMART</t>
  </si>
  <si>
    <t>apabila target jangka menengah (JM) telah dimonitor dan memenuhi seluruh kriteria yang disebutkan dibawah;
apabila target JM telah dimonitor berdasarkan kriteria yang disebutkan dibawah, namun belum seluruh rekomendasi ditindaklanjuti;
apabila target JM telah dimonitor dengan kriteria tersebut namun tidak ada tindak lanjut terhadap rekomendasi yang diberikan
apabila monitoring target JM dilakukan secara insidentil, tidak terjadual, tanpa SOP atau mekanisme yang jelas;
Target JM tidak dimonitor</t>
  </si>
  <si>
    <t>Monitoring target (kinerja) jangka menengah mengacu pada kriteria sbb:</t>
  </si>
  <si>
    <t xml:space="preserve">-
-
-
-
-
</t>
  </si>
  <si>
    <t>Terdapat breakdown target kinerja jangka menegah kedalam target2 tahunan dan periodik yang selaras dan terukur;
Terdapat pihak atau bagian yang bertanggungjawab untuk melaporkan dan yang memonitor kinerja secara periodik;
Terdapat jadual, mekanisme atau SOP yang jelas tentang mekanisme monitoring Renstra secara periodik;
Terdapat dokumentasi hasil monitoring/ capaian kinerja jangka menengah dilaporkan progressnya dalam laporan kinerja  
Terdapat tindak lanjut atas hasil monitoring</t>
  </si>
  <si>
    <t xml:space="preserve">a,
b,
c,
d,
e,
</t>
  </si>
  <si>
    <r>
      <t xml:space="preserve">apabila RPJMD/Renstra telah </t>
    </r>
    <r>
      <rPr>
        <b/>
        <i/>
        <sz val="12"/>
        <rFont val="Arial"/>
        <family val="2"/>
      </rPr>
      <t xml:space="preserve">direviu </t>
    </r>
    <r>
      <rPr>
        <i/>
        <sz val="12"/>
        <rFont val="Arial"/>
        <family val="2"/>
      </rPr>
      <t xml:space="preserve">dan hasilnya </t>
    </r>
    <r>
      <rPr>
        <b/>
        <i/>
        <sz val="12"/>
        <rFont val="Arial"/>
        <family val="2"/>
      </rPr>
      <t>menunjukkan kondisi yang lebih baik (terdapat inovasi)</t>
    </r>
    <r>
      <rPr>
        <i/>
        <sz val="12"/>
        <rFont val="Arial"/>
        <family val="2"/>
      </rPr>
      <t>;
apabila RPJMD/Renstra telah direviu secara berkala dan hasilnya masih relevan dengan kondisi saat ini;
apabila RPJMD/Renstra telah direviu, ada upaya perbaikan namun belum ada perbaikan yang signifikan; 
apabila RPJMD/Renstra telah direviu
Tidak ada reviu/tidak diketahui apakah RPJMD/Renstra masih relevan dengan kondisi saat ini</t>
    </r>
  </si>
  <si>
    <r>
      <t>apabila secara formal ada dokumen atau media yang memuat sasaran (kinerja/hasil), indikator dan target kinerja (</t>
    </r>
    <r>
      <rPr>
        <b/>
        <i/>
        <sz val="12"/>
        <rFont val="Arial"/>
        <family val="2"/>
      </rPr>
      <t>bukan kerja</t>
    </r>
    <r>
      <rPr>
        <i/>
        <sz val="12"/>
        <rFont val="Arial"/>
        <family val="2"/>
      </rPr>
      <t xml:space="preserve">) tahunan yang akan dicapai serta strategi (program dan kegiatan) untuk mencapai sasaran tersebut dan dibuat </t>
    </r>
    <r>
      <rPr>
        <b/>
        <i/>
        <sz val="12"/>
        <rFont val="Arial"/>
        <family val="2"/>
      </rPr>
      <t xml:space="preserve">sebelum </t>
    </r>
    <r>
      <rPr>
        <i/>
        <sz val="12"/>
        <rFont val="Arial"/>
        <family val="2"/>
      </rPr>
      <t>mengajukan anggaran. 
Jika rencana kinerja dimaksud tidak menjadi prasyarat dalam pengajuan anggaran, maka jawaban harus "Tidak"</t>
    </r>
  </si>
  <si>
    <t>apabila terdapat dokumen PK yang secara formal telah ditandatangani oleh (para) pihak yang berkepentingan (Sesuai PerMenpan No 53/2014)</t>
  </si>
  <si>
    <r>
      <t xml:space="preserve">apabila lebih dari 95% IKU telah diperjanjikan dalam PK Pemda/Satuan Kerja
apabila 80%&lt; IKU yang telah diperjanjikan dalam PK Pemda/Satuan Kerja </t>
    </r>
    <r>
      <rPr>
        <i/>
        <u/>
        <sz val="12"/>
        <rFont val="Arial"/>
        <family val="2"/>
      </rPr>
      <t>&lt;</t>
    </r>
    <r>
      <rPr>
        <i/>
        <sz val="12"/>
        <rFont val="Arial"/>
        <family val="2"/>
      </rPr>
      <t xml:space="preserve"> 95%;
apabila 50</t>
    </r>
    <r>
      <rPr>
        <b/>
        <i/>
        <sz val="12"/>
        <rFont val="Arial"/>
        <family val="2"/>
      </rPr>
      <t>%</t>
    </r>
    <r>
      <rPr>
        <i/>
        <u/>
        <sz val="12"/>
        <rFont val="Arial"/>
        <family val="2"/>
      </rPr>
      <t>&lt;</t>
    </r>
    <r>
      <rPr>
        <i/>
        <sz val="12"/>
        <rFont val="Arial"/>
        <family val="2"/>
      </rPr>
      <t xml:space="preserve"> IKU yang telah diperjanjikan dalam PK Pemda/Satuan Kerja </t>
    </r>
    <r>
      <rPr>
        <i/>
        <u/>
        <sz val="12"/>
        <rFont val="Arial"/>
        <family val="2"/>
      </rPr>
      <t>&lt;</t>
    </r>
    <r>
      <rPr>
        <i/>
        <sz val="12"/>
        <rFont val="Arial"/>
        <family val="2"/>
      </rPr>
      <t xml:space="preserve"> 80%;
apabila 1</t>
    </r>
    <r>
      <rPr>
        <b/>
        <i/>
        <sz val="12"/>
        <rFont val="Arial"/>
        <family val="2"/>
      </rPr>
      <t>0%</t>
    </r>
    <r>
      <rPr>
        <i/>
        <u/>
        <sz val="12"/>
        <rFont val="Arial"/>
        <family val="2"/>
      </rPr>
      <t>&lt;</t>
    </r>
    <r>
      <rPr>
        <i/>
        <sz val="12"/>
        <rFont val="Arial"/>
        <family val="2"/>
      </rPr>
      <t xml:space="preserve"> IKU yang telah diperjanjikan dalam PK Pemda/Satuan Kerja </t>
    </r>
    <r>
      <rPr>
        <i/>
        <u/>
        <sz val="12"/>
        <rFont val="Arial"/>
        <family val="2"/>
      </rPr>
      <t>&lt;</t>
    </r>
    <r>
      <rPr>
        <i/>
        <sz val="12"/>
        <rFont val="Arial"/>
        <family val="2"/>
      </rPr>
      <t xml:space="preserve"> 50</t>
    </r>
    <r>
      <rPr>
        <b/>
        <i/>
        <sz val="12"/>
        <rFont val="Arial"/>
        <family val="2"/>
      </rPr>
      <t>%</t>
    </r>
    <r>
      <rPr>
        <i/>
        <sz val="12"/>
        <rFont val="Arial"/>
        <family val="2"/>
      </rPr>
      <t xml:space="preserve">
apabila IKU yang telah diperjanjikan dalam PK Pemda/Satuan Kerja </t>
    </r>
    <r>
      <rPr>
        <i/>
        <u/>
        <sz val="12"/>
        <rFont val="Arial"/>
        <family val="2"/>
      </rPr>
      <t>&lt;</t>
    </r>
    <r>
      <rPr>
        <i/>
        <sz val="12"/>
        <rFont val="Arial"/>
        <family val="2"/>
      </rPr>
      <t xml:space="preserve"> 1</t>
    </r>
    <r>
      <rPr>
        <b/>
        <i/>
        <sz val="12"/>
        <rFont val="Arial"/>
        <family val="2"/>
      </rPr>
      <t xml:space="preserve">0% </t>
    </r>
  </si>
  <si>
    <t>PK dikatakan menyajikan (memanfaatkan) IKU jika tujuan dan atau sasaran yang ada dapat direpresentasikan (relevan) dengan IKU yang sudah diformalkan.
Kriteria ini berlaku dengan asumsi IKU yang diformalkan telah memenuhi kriteria IKU yang baik seperti Spesifik, Dapat Diukur dan Relevan dengan Kinerja Utama Pemda atau Satuan Kerja</t>
  </si>
  <si>
    <t>jika dokumen Perjanjian Kinerja dapat diakses dengan mudah setiap saat (misalnya: melalui website resmi Pemerintah Provinsi/Kabupaten/Kotya atau media lain yang memudahkan publik untuk mengakses)</t>
  </si>
  <si>
    <r>
      <t xml:space="preserve">Sasaran telah </t>
    </r>
    <r>
      <rPr>
        <b/>
        <i/>
        <sz val="12"/>
        <rFont val="Arial"/>
        <family val="2"/>
      </rPr>
      <t>berorientasi hasil</t>
    </r>
    <r>
      <rPr>
        <sz val="12"/>
        <rFont val="Arial"/>
        <family val="2"/>
      </rPr>
      <t xml:space="preserve"> </t>
    </r>
  </si>
  <si>
    <t xml:space="preserve">a,
b.
c,
d,
e,
</t>
  </si>
  <si>
    <r>
      <t xml:space="preserve">apabila lebih dari 90% sasaran yang ada di dokumen rencana kinerja tahunan dan di dokumen perjanjian kinerja telah berorientasi hasil;
apabila 75% &lt; sasaran telah berorientasi hasil </t>
    </r>
    <r>
      <rPr>
        <i/>
        <u/>
        <sz val="12"/>
        <rFont val="Arial"/>
        <family val="2"/>
      </rPr>
      <t>&lt;</t>
    </r>
    <r>
      <rPr>
        <i/>
        <sz val="12"/>
        <rFont val="Arial"/>
        <family val="2"/>
      </rPr>
      <t xml:space="preserve"> 90%;
apabila 40% &lt; sasaran telah berorientasi hasil </t>
    </r>
    <r>
      <rPr>
        <i/>
        <u/>
        <sz val="12"/>
        <rFont val="Arial"/>
        <family val="2"/>
      </rPr>
      <t>&lt;</t>
    </r>
    <r>
      <rPr>
        <i/>
        <sz val="12"/>
        <rFont val="Arial"/>
        <family val="2"/>
      </rPr>
      <t xml:space="preserve"> 75%;
apabila 10% &lt; sasaran telah berorientasi hasil </t>
    </r>
    <r>
      <rPr>
        <i/>
        <u/>
        <sz val="12"/>
        <rFont val="Arial"/>
        <family val="2"/>
      </rPr>
      <t>&lt;</t>
    </r>
    <r>
      <rPr>
        <i/>
        <sz val="12"/>
        <rFont val="Arial"/>
        <family val="2"/>
      </rPr>
      <t xml:space="preserve"> 40%
apabila sasaran telah berorientasi hasil </t>
    </r>
    <r>
      <rPr>
        <i/>
        <u/>
        <sz val="12"/>
        <rFont val="Arial"/>
        <family val="2"/>
      </rPr>
      <t>&lt;</t>
    </r>
    <r>
      <rPr>
        <i/>
        <sz val="12"/>
        <rFont val="Arial"/>
        <family val="2"/>
      </rPr>
      <t xml:space="preserve"> 10% 
</t>
    </r>
  </si>
  <si>
    <t>sasaran dikatakan berorientasi hasil dengan kriteria sbb:</t>
  </si>
  <si>
    <t xml:space="preserve">-
-
-
-
</t>
  </si>
  <si>
    <t xml:space="preserve">berkualitas outcome atau output penting
bukan proses/kegiatan
menggambarkan kondisi yang seharusnya atau output penting yang ingin diwujudkan
terkait dengan isu strategis organisasi
</t>
  </si>
  <si>
    <t xml:space="preserve">apabila lebih dari 90% indikator sasaran dan hasil program dalam rencana kinerja tahunan dan PK telah memenuhi kriteria SMART dan Cukup;
apabila 75%&lt; Indikator SMART&lt; 90%;
apabila 40%&lt; Indikator SMART&lt;75%;
apabila 10%&lt; Indikator SMART&lt;40%
apabila indikator yang SMART &lt; 10% </t>
  </si>
  <si>
    <t xml:space="preserve">a,
b.
c,
d,
e,
</t>
  </si>
  <si>
    <r>
      <t xml:space="preserve">apabila &gt; 90% target yang ditetapkan dalam rencana kinerja tahunan dan di PK memenuhi seluruh kriteria target yang baik;
apabila 75% &lt; target yang memenuhi seluruh kriteria </t>
    </r>
    <r>
      <rPr>
        <i/>
        <u/>
        <sz val="12"/>
        <rFont val="Arial"/>
        <family val="2"/>
      </rPr>
      <t>&lt;</t>
    </r>
    <r>
      <rPr>
        <i/>
        <sz val="12"/>
        <rFont val="Arial"/>
        <family val="2"/>
      </rPr>
      <t xml:space="preserve"> 90%;
apabila sebagian besar ( &gt; 75%) target yang ditetapkan tidak berdasarkan basis data yang memadai dan argumen yang logis;
apabila sebagian besar ( &gt; 75%)  target yang ditetapkan tidak berdasarkan indikator yang SMART;
apabila sebagian besar ( &gt; 75%) target yang ditetapkan tidak memenuhi seluruh kriteria target yang baik.
</t>
    </r>
  </si>
  <si>
    <t xml:space="preserve">a,
b.
c,
d,
e,
</t>
  </si>
  <si>
    <r>
      <t xml:space="preserve">apabila kegiatan yang ditetapkan memenuhi seluruh kriteria 
apabila kegiatan yang ditetapkan telah memenuhi sebagian besar kriteria;
apabila kegiatan yang ditetapkan menjadi </t>
    </r>
    <r>
      <rPr>
        <b/>
        <i/>
        <sz val="12"/>
        <rFont val="Arial"/>
        <family val="2"/>
      </rPr>
      <t>penyebab tidak langsung</t>
    </r>
    <r>
      <rPr>
        <i/>
        <sz val="12"/>
        <rFont val="Arial"/>
        <family val="2"/>
      </rPr>
      <t xml:space="preserve"> terwujudnya sasaran;
apabila kegiatan yang ditetapkan dianggap </t>
    </r>
    <r>
      <rPr>
        <b/>
        <i/>
        <sz val="12"/>
        <rFont val="Arial"/>
        <family val="2"/>
      </rPr>
      <t xml:space="preserve">tidak cukup </t>
    </r>
    <r>
      <rPr>
        <i/>
        <sz val="12"/>
        <rFont val="Arial"/>
        <family val="2"/>
      </rPr>
      <t>untuk mencapai sasaran;
apabila kegiatan yang ditetapkan</t>
    </r>
    <r>
      <rPr>
        <b/>
        <i/>
        <sz val="12"/>
        <rFont val="Arial"/>
        <family val="2"/>
      </rPr>
      <t xml:space="preserve"> tidak relevan </t>
    </r>
    <r>
      <rPr>
        <i/>
        <sz val="12"/>
        <rFont val="Arial"/>
        <family val="2"/>
      </rPr>
      <t xml:space="preserve">dengan pencapaian sasaran </t>
    </r>
  </si>
  <si>
    <t xml:space="preserve">Kegiatan dikatakan  merupakan cara untuk mencapai (selaras dengan) sasaran jika memenuhi kriteria sbb: </t>
  </si>
  <si>
    <t>Menjadi penyebab langsung terwujudnya sasaran;
Relevan;
Memiliki hubungan sebab akibat (kausalitas)
Cukup untuk mewujudkan sasaran dalam rencana kinerja tahunan</t>
  </si>
  <si>
    <t>Pengertian kegiatan juga mencakup sub kegiatan/komponen kegiatan</t>
  </si>
  <si>
    <t xml:space="preserve">a,
b.
c,
d,
e,
</t>
  </si>
  <si>
    <r>
      <t xml:space="preserve">Jika untuk setiap sasaran yang ditetapkan dapat diidentifikasikan kegiatan dan anggarannya, baik yang bersifat langsung maupun tidak langsung.
Jika sasaran yang teridentifikasi sampai kepada anggarannya (langsung dan tidak langsung) </t>
    </r>
    <r>
      <rPr>
        <i/>
        <u/>
        <sz val="12"/>
        <rFont val="Arial"/>
        <family val="2"/>
      </rPr>
      <t>&gt;</t>
    </r>
    <r>
      <rPr>
        <i/>
        <sz val="12"/>
        <rFont val="Arial"/>
        <family val="2"/>
      </rPr>
      <t xml:space="preserve"> 80%
Jika &gt; 50% sasaran hanya dapat dikaitkan dengan anggaran yang bersifat langsung saja
JIka sasaran yang terkait dengan anggaran langsung </t>
    </r>
    <r>
      <rPr>
        <i/>
        <u/>
        <sz val="12"/>
        <rFont val="Arial"/>
        <family val="2"/>
      </rPr>
      <t>&lt;</t>
    </r>
    <r>
      <rPr>
        <i/>
        <sz val="12"/>
        <rFont val="Arial"/>
        <family val="2"/>
      </rPr>
      <t xml:space="preserve"> 50%
Jika sasaran ditetapkan setelah adanya kegiatan dan anggaran</t>
    </r>
  </si>
  <si>
    <r>
      <t xml:space="preserve">apabila lebih dari 90% sasaran dalam PK telah selaras dengan tujuan/sasaran RPJMD/Renstra/RKPD;
apabila 75% &lt; keselarasan sasaran PK dengan RPJMD/Renstra/RKPD </t>
    </r>
    <r>
      <rPr>
        <i/>
        <u/>
        <sz val="12"/>
        <rFont val="Arial"/>
        <family val="2"/>
      </rPr>
      <t>&lt;</t>
    </r>
    <r>
      <rPr>
        <i/>
        <sz val="12"/>
        <rFont val="Arial"/>
        <family val="2"/>
      </rPr>
      <t xml:space="preserve"> 90%</t>
    </r>
    <r>
      <rPr>
        <i/>
        <u/>
        <sz val="12"/>
        <rFont val="Arial"/>
        <family val="2"/>
      </rPr>
      <t>;</t>
    </r>
    <r>
      <rPr>
        <i/>
        <sz val="12"/>
        <rFont val="Arial"/>
        <family val="2"/>
      </rPr>
      <t xml:space="preserve">
apabila 40% &lt; keselarasan sasaran PK dengan RPJMD/Renstra/RKPD </t>
    </r>
    <r>
      <rPr>
        <i/>
        <u/>
        <sz val="12"/>
        <rFont val="Arial"/>
        <family val="2"/>
      </rPr>
      <t>&lt;</t>
    </r>
    <r>
      <rPr>
        <i/>
        <sz val="12"/>
        <rFont val="Arial"/>
        <family val="2"/>
      </rPr>
      <t xml:space="preserve"> 75</t>
    </r>
    <r>
      <rPr>
        <b/>
        <i/>
        <sz val="12"/>
        <rFont val="Arial"/>
        <family val="2"/>
      </rPr>
      <t>%</t>
    </r>
    <r>
      <rPr>
        <b/>
        <i/>
        <u/>
        <sz val="12"/>
        <rFont val="Arial"/>
        <family val="2"/>
      </rPr>
      <t>;</t>
    </r>
    <r>
      <rPr>
        <i/>
        <sz val="12"/>
        <rFont val="Arial"/>
        <family val="2"/>
      </rPr>
      <t xml:space="preserve">
apabila 10% &lt; keselarasan sasaran PK dengan RPJMD/Renstra/RKPD </t>
    </r>
    <r>
      <rPr>
        <i/>
        <u/>
        <sz val="12"/>
        <rFont val="Arial"/>
        <family val="2"/>
      </rPr>
      <t>&lt;</t>
    </r>
    <r>
      <rPr>
        <i/>
        <sz val="12"/>
        <rFont val="Arial"/>
        <family val="2"/>
      </rPr>
      <t xml:space="preserve"> 40%
apabila keselarasan sasaran PK dengan RPJMD/Renstra/RKPD </t>
    </r>
    <r>
      <rPr>
        <i/>
        <u/>
        <sz val="12"/>
        <rFont val="Arial"/>
        <family val="2"/>
      </rPr>
      <t>&lt;</t>
    </r>
    <r>
      <rPr>
        <i/>
        <sz val="12"/>
        <rFont val="Arial"/>
        <family val="2"/>
      </rPr>
      <t xml:space="preserve"> 10% 
</t>
    </r>
  </si>
  <si>
    <t>kriteria selaras:</t>
  </si>
  <si>
    <t xml:space="preserve">-
-
-
</t>
  </si>
  <si>
    <t xml:space="preserve">Sasaran2 yang ada di PK merupakan  sasaran2 yang akan diwujudkan dalam RPJMD/Renstra;
Target2 kinerja PK merupakan breakdown dari target2 kinerja dalam RPJMD/Renstra/RKP;
Sasaran, indikator dan target yang ditetapkan dalam PK menjadi penyebab (memiliki hubungan kausalitas) terwujudnya tujuan dan sasaran yang ada di RPJMD/Renstra/RKP 
</t>
  </si>
  <si>
    <t xml:space="preserve">a,
b.
c,
d,
e,
</t>
  </si>
  <si>
    <t>apabila lebih dari 90% Sasaran dan indikator PK telah mengacu pada seluruh kriteria yang ditetapkan; 
apabila lebih dari 75% Sasaran dan indikator PK telah mengacu pada seluruh kriteria yang ditetapkan;
apabila Sasaran dan indikator PK tidak mengacu pada isu strategis atau praktik terbaik dan tidak menggambarkan kondisi (outcome) yang seharusnya terwujud pada tahun ybs;
apabila Sasaran dan indikator PK yang mengacu pada seluruh kriteria yang ditetapkan tidak lebih dari 10% 
apabila  lebih dari 75% Sasaran dan indikator PK yang ditetapkan tidak menggambarkan core business dan isu strategis yang berkembang</t>
  </si>
  <si>
    <t>-
-
-
-
-
-
-
-</t>
  </si>
  <si>
    <t>Mengacu /selaras dengan RPJMN/RKP/RPJMD/RKPD/Renstra
Mengacu /selaras dengan kontrak kinerja atau kontrak lain yang pernah dibuat (jika ada)
Mengacu /selaras dengan tugas dan fungsi
Menggambarkan core business
Menggambarkan isu strategis yang berkembang dan menjawab permasalahan yang teridentifikasi saat proses perencanaan
Menggambarkan hubungan kausalitas, (menjadi penyebab terwujudnya tujuan dan sasaran yang ada di RPJMD/Renstra/RKP)
Mengacu pada praktik2 terbaik
Menggambarkan keadaan yang seharusnya terwujud pada tahun itu (memperhitungkan outcome yang seharusnya terwujud dalam tahun ybs akibat kegiatan tahun2 sebelumnya</t>
  </si>
  <si>
    <t>jika Rencana Aksi (RA) yang dimaksud merupakan penjabaran lebih lanjut dari target2 kinerja yang ada di Perjanjian Kinerja (PK)</t>
  </si>
  <si>
    <r>
      <t xml:space="preserve">apabila lebih dari 90% target kinerja dalam rencana/perjanjian kinerja tahunan telah (dapat) dijabarkan lebih lanjut menjadi target periodik dalam Rencana Aksi (RA);
apabila 75% &lt; keselarasan target  PK dengan target periodik dalam RA </t>
    </r>
    <r>
      <rPr>
        <i/>
        <u/>
        <sz val="12"/>
        <rFont val="Arial"/>
        <family val="2"/>
      </rPr>
      <t>&lt;</t>
    </r>
    <r>
      <rPr>
        <i/>
        <sz val="12"/>
        <rFont val="Arial"/>
        <family val="2"/>
      </rPr>
      <t xml:space="preserve"> 90%;
apabila 40% &lt; keselarasan target  PK dengan target periodik dalam RA </t>
    </r>
    <r>
      <rPr>
        <i/>
        <u/>
        <sz val="12"/>
        <rFont val="Arial"/>
        <family val="2"/>
      </rPr>
      <t>&lt;</t>
    </r>
    <r>
      <rPr>
        <i/>
        <sz val="12"/>
        <rFont val="Arial"/>
        <family val="2"/>
      </rPr>
      <t xml:space="preserve"> 75%;
apabila 10% &lt; keselarasan target  PK dengan target periodik dalam RA </t>
    </r>
    <r>
      <rPr>
        <i/>
        <u/>
        <sz val="12"/>
        <rFont val="Arial"/>
        <family val="2"/>
      </rPr>
      <t>&lt;</t>
    </r>
    <r>
      <rPr>
        <i/>
        <sz val="12"/>
        <rFont val="Arial"/>
        <family val="2"/>
      </rPr>
      <t xml:space="preserve"> 40%
apabila keselarasan target  PK dengan target periodik dalam RA</t>
    </r>
    <r>
      <rPr>
        <i/>
        <u/>
        <sz val="12"/>
        <rFont val="Arial"/>
        <family val="2"/>
      </rPr>
      <t>&lt;</t>
    </r>
    <r>
      <rPr>
        <i/>
        <sz val="12"/>
        <rFont val="Arial"/>
        <family val="2"/>
      </rPr>
      <t xml:space="preserve"> 10% 
</t>
    </r>
  </si>
  <si>
    <t>Rencana atau Perjanjian Kinerja Tahunan harus dapat dimanfaatkan dalam (selaras dengan) Rencana Aksi yang lebih detail. Keselarasan tersebut terwujud jika capaian target RKT/PK terkait dengan (disebabkan oleh) capaian target2 RA. Atau antara RKT/PK memiliki hubungan kausalitas dengan RA</t>
  </si>
  <si>
    <t>Cukup jelas
(Y/T)</t>
  </si>
  <si>
    <t>Jawaban tentang Implementasi perencanaan kinerja tahunan harus selalu dikaitkan dengan (dipengaruhi oleh) kondisi (jawaban) tentang Pemenuhan dan Kualitas perencanaan kinerja tahunan</t>
  </si>
  <si>
    <t>Ya,</t>
  </si>
  <si>
    <t>Jika target-target kinerja sasaran dalam rencana kinerja tahunan menjadi prasyarat dalam pengajuan dan pengaloksian anggaran
Jika target-target kinerja sasaran dalam rencana kinerja dimaksud tidak menjadi prasyarat dalam pengajuan anggaran, maka jawaban harus "Tidak"</t>
  </si>
  <si>
    <t xml:space="preserve">a,
b.
c,
d,
e,
</t>
  </si>
  <si>
    <t xml:space="preserve">apabila terdapat bukti yang cukup bahwa pemanfaatan PK yang di-ttd-i memenuhi seluruh kriteria yang ditetapkan;
apabila terdapat bukti yang cukup bahwa PK yang di-ttd-i dijadikan dasar untuk mengukur dan menyimpulkan keberhasilan maupun kegagalan ;
apabila terdapat bukti yang cukup bahwa PK yang di-ttd-i telah diukur dan hasil pengukuran telah diketahui oleh atasan (pemberi amanah);
apabila PK yang di-ttd-i sebatas telah dilakukan monitoring
apabila terhadap PK yang ditandatangani tidak dilakukan pengukuran atau monitoring
</t>
  </si>
  <si>
    <t>Kriteria Pemanfaatan target kinerja untuk mengukur keberhasilan;</t>
  </si>
  <si>
    <t xml:space="preserve">-
-
-
</t>
  </si>
  <si>
    <t xml:space="preserve">(Capaian) target kinerja dijadikan dasar untuk memberikan penghargaan (reward);
(Capaian) target kinerja dijadikan dasar untuk memilih dan memilah yang berkinerja dengan yang kurang (tidak) berkinerja;
(Capaian) target kinerja digunakan sebagai cara untuk menyimpulkan atau memberikan predikat (baik, cukup, kurang, tercapai, tidak tercapai, berhasil, gagal, dll) suatu kondisi atau keadaan
</t>
  </si>
  <si>
    <t xml:space="preserve">a,
b.
c,
d,
e,
</t>
  </si>
  <si>
    <r>
      <t>apabila monitoring kinerja telah memenuhi seluruh kriteria yang ditetapkan;
apabila monitoring dilakukan sesuai kriteria, kecuali penerapan reward and punishment;
apabila monitoring dilakukan terbatas pada penyerahan atau pengumpulan hasil pengukuran capaian kinerja;
apabila pengukuran capaian kinerja periodik tidak lebih dari 80%;
apabila monitoring atau pengukuran capaian target periodik</t>
    </r>
    <r>
      <rPr>
        <i/>
        <u/>
        <sz val="12"/>
        <rFont val="Arial"/>
        <family val="2"/>
      </rPr>
      <t>&lt;</t>
    </r>
    <r>
      <rPr>
        <i/>
        <sz val="12"/>
        <rFont val="Arial"/>
        <family val="2"/>
      </rPr>
      <t xml:space="preserve"> 50% 
</t>
    </r>
  </si>
  <si>
    <t>Monitoring pencapaian target periodik dengan kriteria sbb:</t>
  </si>
  <si>
    <t>-
-
-
-</t>
  </si>
  <si>
    <t>Capaian target dalam rencana aksi secara periodik (minimal setiap 3 bulan) dipantau kemajuannya;
Setiap ada deviasi segera dilakukan analisis dan dicarikan alternatif solusinya;
Terdapat mekanisme yang memungkinkan pimpinan untuk mengetahui progress kinerja yang terbaru (up dated performance)
Terdapat mekanisme dan implementasi reward and punishment terhadap keberhasilan atau kegagalan pencapain target kinerja</t>
  </si>
  <si>
    <t xml:space="preserve">a,
b.
c,
d,
e,
</t>
  </si>
  <si>
    <t xml:space="preserve">apabila pemanfaatan RA telah memenuhi seluruh kriteria yang ditetapkan;
apabila pemanfaatan RA memenuhi kriteria yang ditetapkan kecuali hal terkait dengan otorisasi dan eksekusi pelaksanaan atau penundaan kegiatan;
apabila pemamfaatan RA terbatas pada pelaporan atau dokumentasi semata tanpa ada tindakan nyata selanjutnya;
apabila capaian RA tidak berpengaruh terhadap penilaian atau penyimpulan capaian kinerja;
apabila target2 dalam RA yang disusun memiliki keselarasan &lt; 50% dari target2 kinerja dalam PK 
</t>
  </si>
  <si>
    <t>Pemanfaatan rencana aksi dalam pengarahan dan pengorganisasian kegiatan meliputi kriteria sbb:</t>
  </si>
  <si>
    <t>-
-
-
-</t>
  </si>
  <si>
    <t>Target2 dalam rencana aksi dijadikan dasar (acuan) untuk (memulai) pelaksanaan setiap kegiatan;
Target2 kinerja dalam rencana aksi dijadikan acuan untuk mengevaluasi capaian output2 kegiatan;
Target2 kinerja dalam rencana aksi dijadikan alasan untuk memberikan otorisasi dan eksekusi diteruskan  atau ditundanya suatu kegiatan 
Terdapat hubungan yang logis antara setiap output kegiatan dengan sasaran (outcome) yang akan dicapai;</t>
  </si>
  <si>
    <r>
      <t xml:space="preserve">apabila lebih dari 90% target kinerja dalam rencana/perjanjian kinerja tahunan telah (dapat) dijabarkan lebih lanjut menjadi target kinerja eselon III dan IV;
apabila 75% &lt; keselarasan target  PK dengan target kinerja eselon III dan IV </t>
    </r>
    <r>
      <rPr>
        <i/>
        <u/>
        <sz val="12"/>
        <rFont val="Arial"/>
        <family val="2"/>
      </rPr>
      <t>&lt;</t>
    </r>
    <r>
      <rPr>
        <i/>
        <sz val="12"/>
        <rFont val="Arial"/>
        <family val="2"/>
      </rPr>
      <t xml:space="preserve"> 90%;
apabila 40% &lt; keselarasan target  PK dengan target kinerja eselon III dan IV </t>
    </r>
    <r>
      <rPr>
        <i/>
        <u/>
        <sz val="12"/>
        <rFont val="Arial"/>
        <family val="2"/>
      </rPr>
      <t>&lt;</t>
    </r>
    <r>
      <rPr>
        <i/>
        <sz val="12"/>
        <rFont val="Arial"/>
        <family val="2"/>
      </rPr>
      <t xml:space="preserve"> 75%;
apabila 10% &lt; keselarasan target  PK dengan target kinerja eselon III dan IV </t>
    </r>
    <r>
      <rPr>
        <i/>
        <u/>
        <sz val="12"/>
        <rFont val="Arial"/>
        <family val="2"/>
      </rPr>
      <t>&lt;</t>
    </r>
    <r>
      <rPr>
        <i/>
        <sz val="12"/>
        <rFont val="Arial"/>
        <family val="2"/>
      </rPr>
      <t xml:space="preserve"> 40%
apabila keselarasan target  PK dengan target kinerja eselon III dan IV</t>
    </r>
    <r>
      <rPr>
        <i/>
        <u/>
        <sz val="12"/>
        <rFont val="Arial"/>
        <family val="2"/>
      </rPr>
      <t>&lt;</t>
    </r>
    <r>
      <rPr>
        <i/>
        <sz val="12"/>
        <rFont val="Arial"/>
        <family val="2"/>
      </rPr>
      <t xml:space="preserve"> 10% 
</t>
    </r>
  </si>
  <si>
    <t>Kriteria keselarasan perjanjian kinerja atasan dengan bawahan:</t>
  </si>
  <si>
    <t xml:space="preserve">-
-
-
</t>
  </si>
  <si>
    <t>Target2 kinerja dalam PK atasan telah di-breakdown dalam (selaras dengan) target2 kinerja  bawahan (eselon III dan IV)
Sasaran, indikator dan target kinerja bawahan (eselon III dan IV) menjadi penyebab (memiliki hubungan kausalitas) terwujudnya outcome atau hasil2 program yang ada di PK atasan
Catatan:
pemilihan a/b/c/d/e dengan asumsi indikator sasaran/hasil program di PK atasan telah memenuhi kriteria SMART</t>
  </si>
  <si>
    <r>
      <t xml:space="preserve">Telah terdapat </t>
    </r>
    <r>
      <rPr>
        <i/>
        <sz val="12"/>
        <rFont val="Arial"/>
        <family val="2"/>
      </rPr>
      <t>indikator kinerja utama (IKU) sebagai ukuran kinerja secara formal</t>
    </r>
    <r>
      <rPr>
        <sz val="12"/>
        <rFont val="Arial"/>
        <family val="2"/>
      </rPr>
      <t xml:space="preserve"> </t>
    </r>
  </si>
  <si>
    <t>Ya</t>
  </si>
  <si>
    <t>apabila Pemda/Satuan Kerja telah memiliki Indikator Kinerja Utama  (IKU)  level Pemda dan level Satuan kerja yang telah  ditetapkan secara formal dalam suatu keputusan pimpinan.</t>
  </si>
  <si>
    <r>
      <t xml:space="preserve">apabila lebih dari 90% eselon III dan IV telah memiliki ukuran kinerja yang terukur;
apabila 75% &lt; eselon III dan IV yang memiliki ukuran kinerja yang terukur </t>
    </r>
    <r>
      <rPr>
        <i/>
        <u/>
        <sz val="12"/>
        <rFont val="Arial"/>
        <family val="2"/>
      </rPr>
      <t>&lt;</t>
    </r>
    <r>
      <rPr>
        <i/>
        <sz val="12"/>
        <rFont val="Arial"/>
        <family val="2"/>
      </rPr>
      <t xml:space="preserve"> 90%;
apabila 40% &lt; eselon III dan IV yang memiliki ukuran kinerja yang terukur </t>
    </r>
    <r>
      <rPr>
        <i/>
        <u/>
        <sz val="12"/>
        <rFont val="Arial"/>
        <family val="2"/>
      </rPr>
      <t>&lt;</t>
    </r>
    <r>
      <rPr>
        <i/>
        <sz val="12"/>
        <rFont val="Arial"/>
        <family val="2"/>
      </rPr>
      <t xml:space="preserve"> 75%;
apabila 10% &lt; eselon III dan IV yang memiliki ukuran kinerja yang terukur </t>
    </r>
    <r>
      <rPr>
        <i/>
        <u/>
        <sz val="12"/>
        <rFont val="Arial"/>
        <family val="2"/>
      </rPr>
      <t>&lt;</t>
    </r>
    <r>
      <rPr>
        <i/>
        <sz val="12"/>
        <rFont val="Arial"/>
        <family val="2"/>
      </rPr>
      <t xml:space="preserve"> 40%
apabila eselon III dan IV yang memiliki ukuran kinerja yang terukur </t>
    </r>
    <r>
      <rPr>
        <i/>
        <u/>
        <sz val="12"/>
        <rFont val="Arial"/>
        <family val="2"/>
      </rPr>
      <t>&lt;</t>
    </r>
    <r>
      <rPr>
        <i/>
        <sz val="12"/>
        <rFont val="Arial"/>
        <family val="2"/>
      </rPr>
      <t xml:space="preserve"> 10% 
</t>
    </r>
  </si>
  <si>
    <t xml:space="preserve">a,
b.
c,
d,
e,
</t>
  </si>
  <si>
    <t xml:space="preserve">apabila mekanisme pengumpulan data kinerja memenuhi seluruh kriteria yang ditetapkan;
apabila mekanisme pengumpulan data kinerja memenuhi kriteria yang ditetapkan kecuali penanggung jawab yang jelas;
apabila &gt; 80% capaian (realisasi) kinerja dapat diyakini validitas datanya;
apabila realisasi data kinerja kurang dapat diyakini validitasnya (validitas sumber data diragukan) 
apabila realisasi data kinerja tidak dapat diverifikasi 
</t>
  </si>
  <si>
    <t>Mekanisme pengumpulan data yang memadai dengan kriteria sbb:</t>
  </si>
  <si>
    <t>-
-
-
-
-
-</t>
  </si>
  <si>
    <t>Terdapat pedoman atau SOP tentang pengumpulan data kinerja yang up to date;
Ada kemudahan untuk menelusuri sumber datanya yang valid;
Ada kemudahan untuk mengakses data bagi pihak yang berkepentingan;
Terdapat penanggungjawab yang jelas;
Jelas waktu deliverynya;
Terdapat SOP yang jelas jika terjadi kesalahan data</t>
  </si>
  <si>
    <t xml:space="preserve">ya, </t>
  </si>
  <si>
    <t xml:space="preserve">jika dokumen yang memuat IKU dapat diakses dengan mudah setiap saat (misalnya: melalui website resmi pemerintah prov/kab/kota) </t>
  </si>
  <si>
    <t>ya</t>
  </si>
  <si>
    <r>
      <t xml:space="preserve">apabila lebih dari 90% IKU telah memenuhi kriteria;
apabila 75% &lt; IKU yang telah memenuhi kriteria </t>
    </r>
    <r>
      <rPr>
        <i/>
        <u/>
        <sz val="12"/>
        <rFont val="Arial"/>
        <family val="2"/>
      </rPr>
      <t>&lt;</t>
    </r>
    <r>
      <rPr>
        <i/>
        <sz val="12"/>
        <rFont val="Arial"/>
        <family val="2"/>
      </rPr>
      <t xml:space="preserve"> 90%;
apabila 40% &lt; IKU yang telah memenuhi kriteria </t>
    </r>
    <r>
      <rPr>
        <i/>
        <u/>
        <sz val="12"/>
        <rFont val="Arial"/>
        <family val="2"/>
      </rPr>
      <t>&lt;</t>
    </r>
    <r>
      <rPr>
        <i/>
        <sz val="12"/>
        <rFont val="Arial"/>
        <family val="2"/>
      </rPr>
      <t xml:space="preserve"> 75%;
apabila 10% &lt; IKU yang telah memenuhi kriteria </t>
    </r>
    <r>
      <rPr>
        <i/>
        <u/>
        <sz val="12"/>
        <rFont val="Arial"/>
        <family val="2"/>
      </rPr>
      <t>&lt;</t>
    </r>
    <r>
      <rPr>
        <i/>
        <sz val="12"/>
        <rFont val="Arial"/>
        <family val="2"/>
      </rPr>
      <t xml:space="preserve"> 40%
apabila IKU yang telah memenuhi kriteria </t>
    </r>
    <r>
      <rPr>
        <i/>
        <u/>
        <sz val="12"/>
        <rFont val="Arial"/>
        <family val="2"/>
      </rPr>
      <t>&lt;</t>
    </r>
    <r>
      <rPr>
        <i/>
        <sz val="12"/>
        <rFont val="Arial"/>
        <family val="2"/>
      </rPr>
      <t xml:space="preserve"> 10% 
</t>
    </r>
  </si>
  <si>
    <t>Kinerja Utama merupakan hasil kerja yang menggambarkan:</t>
  </si>
  <si>
    <t>-
-
-
-</t>
  </si>
  <si>
    <t>mandat dari pemerintah daerah/satuan kerja
prioritas daerah atau satuan kerja
isu strategik di daerah tersebut 
alasan keberadaan pemerintah di daerah dan alasan dibentuknya satuan kerja tersebut</t>
  </si>
  <si>
    <t>Kriteria minimal IKU yang baik adalah relevan dan dapat diukur (measureable)</t>
  </si>
  <si>
    <t>Indikator dikategorikan relevan apabila:</t>
  </si>
  <si>
    <t>-
-
-</t>
  </si>
  <si>
    <t>terkait langsung dengan kinerja (sasaran) utama atau kondisi yang akan diukur
Mewakili (representatif) kinerja (sasaran) utama atau kondisi yang akan diwujudkan
IKU mengindikasikan (mencerminkan) terwujudnya Kinerja Utama atau sasaran strategis yang ditetapkan</t>
  </si>
  <si>
    <t>Indikator dikategorikan dapat diukur apabila:</t>
  </si>
  <si>
    <t xml:space="preserve">jelas satuan ukurannya;
formulasi perhitungan dapat diidentifikasi
cara perhitungannya disepakati banyak pihak </t>
  </si>
  <si>
    <r>
      <t xml:space="preserve">IKU telah </t>
    </r>
    <r>
      <rPr>
        <b/>
        <i/>
        <sz val="12"/>
        <rFont val="Arial"/>
        <family val="2"/>
      </rPr>
      <t>cukup untuk mengukur</t>
    </r>
    <r>
      <rPr>
        <sz val="12"/>
        <rFont val="Arial"/>
        <family val="2"/>
      </rPr>
      <t xml:space="preserve"> kinerja </t>
    </r>
  </si>
  <si>
    <r>
      <t xml:space="preserve">apabila lebih dari 90% IKU yang ditetapkan telah cukup untuk mengukur atau menggambarkan sasaran atau kondisi yang akan diwujudkan;
apabila 75% &lt; IKU yang cukup  </t>
    </r>
    <r>
      <rPr>
        <i/>
        <u/>
        <sz val="12"/>
        <rFont val="Arial"/>
        <family val="2"/>
      </rPr>
      <t>&lt;</t>
    </r>
    <r>
      <rPr>
        <i/>
        <sz val="12"/>
        <rFont val="Arial"/>
        <family val="2"/>
      </rPr>
      <t xml:space="preserve"> 90%;
apabila 40% &lt; IKU yang cukup  </t>
    </r>
    <r>
      <rPr>
        <i/>
        <u/>
        <sz val="12"/>
        <rFont val="Arial"/>
        <family val="2"/>
      </rPr>
      <t>&lt;</t>
    </r>
    <r>
      <rPr>
        <i/>
        <sz val="12"/>
        <rFont val="Arial"/>
        <family val="2"/>
      </rPr>
      <t xml:space="preserve"> 75%;
apabila 10% &lt; IKU yang cukup  </t>
    </r>
    <r>
      <rPr>
        <i/>
        <u/>
        <sz val="12"/>
        <rFont val="Arial"/>
        <family val="2"/>
      </rPr>
      <t>&lt;</t>
    </r>
    <r>
      <rPr>
        <i/>
        <sz val="12"/>
        <rFont val="Arial"/>
        <family val="2"/>
      </rPr>
      <t xml:space="preserve"> 40%
apabila IKU yang cukup  </t>
    </r>
    <r>
      <rPr>
        <i/>
        <u/>
        <sz val="12"/>
        <rFont val="Arial"/>
        <family val="2"/>
      </rPr>
      <t>&lt;</t>
    </r>
    <r>
      <rPr>
        <i/>
        <sz val="12"/>
        <rFont val="Arial"/>
        <family val="2"/>
      </rPr>
      <t xml:space="preserve"> 10% 
</t>
    </r>
  </si>
  <si>
    <t>kriteria cukup:</t>
  </si>
  <si>
    <t>-
-</t>
  </si>
  <si>
    <t>Representatif (alat ukur yg mewakili) untuk mengukur kinerja yang seharusnya 
Jumlahnya memadai utk menyimpulkan tercapainya kondisi yang seharusnya (kinerja utamanya)</t>
  </si>
  <si>
    <t>Kinerja (kondisi) yang seharusnya mengacu pada kriteria sbb:</t>
  </si>
  <si>
    <t>Mengacu /selaras dengan tugas dan fungsi
menggambarkan core business (sesuai karakteristik organisasi)
menggambarkan keunikan/sifat khas yang membedakannya dengan organisasi/unit kerja lain
menggambarkan isu strategis yang berkembang
menjawab permasalahan yang teridentifikasi (di organisasi/daerah)
menggambarkan kearifan lokal
mengacu pada praktik2 terbaik</t>
  </si>
  <si>
    <r>
      <t xml:space="preserve">apabila lebih dari 90% IKU unit kerja telah selaras dengan IKU KEM/LPND;
apabila 75% </t>
    </r>
    <r>
      <rPr>
        <i/>
        <u/>
        <sz val="12"/>
        <rFont val="Arial"/>
        <family val="2"/>
      </rPr>
      <t>&lt;</t>
    </r>
    <r>
      <rPr>
        <i/>
        <sz val="12"/>
        <rFont val="Arial"/>
        <family val="2"/>
      </rPr>
      <t xml:space="preserve"> keselarasan IKU </t>
    </r>
    <r>
      <rPr>
        <i/>
        <u/>
        <sz val="12"/>
        <rFont val="Arial"/>
        <family val="2"/>
      </rPr>
      <t>&lt;</t>
    </r>
    <r>
      <rPr>
        <i/>
        <sz val="12"/>
        <rFont val="Arial"/>
        <family val="2"/>
      </rPr>
      <t xml:space="preserve"> 90%;
apabila 40% &lt; keselarasan IKU </t>
    </r>
    <r>
      <rPr>
        <i/>
        <u/>
        <sz val="12"/>
        <rFont val="Arial"/>
        <family val="2"/>
      </rPr>
      <t>&lt;</t>
    </r>
    <r>
      <rPr>
        <i/>
        <sz val="12"/>
        <rFont val="Arial"/>
        <family val="2"/>
      </rPr>
      <t xml:space="preserve"> 75%;
apabila 10% &lt; keselarasan IKU </t>
    </r>
    <r>
      <rPr>
        <i/>
        <u/>
        <sz val="12"/>
        <rFont val="Arial"/>
        <family val="2"/>
      </rPr>
      <t>&lt;</t>
    </r>
    <r>
      <rPr>
        <i/>
        <sz val="12"/>
        <rFont val="Arial"/>
        <family val="2"/>
      </rPr>
      <t xml:space="preserve"> 40%
apabila keselarasan IKU </t>
    </r>
    <r>
      <rPr>
        <i/>
        <u/>
        <sz val="12"/>
        <rFont val="Arial"/>
        <family val="2"/>
      </rPr>
      <t>&lt;</t>
    </r>
    <r>
      <rPr>
        <i/>
        <sz val="12"/>
        <rFont val="Arial"/>
        <family val="2"/>
      </rPr>
      <t xml:space="preserve"> 10% 
</t>
    </r>
  </si>
  <si>
    <t>Kriteria IKU yang selaras:</t>
  </si>
  <si>
    <t>-
-</t>
  </si>
  <si>
    <t xml:space="preserve">IKU Unit Kerja merupakan breakdown dari IKU Kem/LPND;
Indikator Kinerja Utama Unit Kerja menjadi penyebab (memiliki hubungan kausalitas) terwujudnya tujuan dan sasaran yang ditetapkan Kem/LPND
</t>
  </si>
  <si>
    <r>
      <t xml:space="preserve">apabila lebih dari 90% indikator yang ditetapkan telah memenuhi kriteria;
apabila 75% &lt; indikator yang ditetapkan yang telah memenuhi kriteria </t>
    </r>
    <r>
      <rPr>
        <i/>
        <u/>
        <sz val="12"/>
        <rFont val="Arial"/>
        <family val="2"/>
      </rPr>
      <t>&lt;</t>
    </r>
    <r>
      <rPr>
        <i/>
        <sz val="12"/>
        <rFont val="Arial"/>
        <family val="2"/>
      </rPr>
      <t xml:space="preserve"> 90%;
apabila 40% &lt; indikator yang ditetapkan yang telah memenuhi kriteria </t>
    </r>
    <r>
      <rPr>
        <i/>
        <u/>
        <sz val="12"/>
        <rFont val="Arial"/>
        <family val="2"/>
      </rPr>
      <t>&lt;</t>
    </r>
    <r>
      <rPr>
        <i/>
        <sz val="12"/>
        <rFont val="Arial"/>
        <family val="2"/>
      </rPr>
      <t xml:space="preserve"> 75%;
apabila 10% &lt; indikator yang ditetapkan yang telah memenuhi kriteria </t>
    </r>
    <r>
      <rPr>
        <i/>
        <u/>
        <sz val="12"/>
        <rFont val="Arial"/>
        <family val="2"/>
      </rPr>
      <t>&lt;</t>
    </r>
    <r>
      <rPr>
        <i/>
        <sz val="12"/>
        <rFont val="Arial"/>
        <family val="2"/>
      </rPr>
      <t xml:space="preserve"> 40%
apabila indikator yang ditetapkan yang telah memenuhi kriteria </t>
    </r>
    <r>
      <rPr>
        <i/>
        <u/>
        <sz val="12"/>
        <rFont val="Arial"/>
        <family val="2"/>
      </rPr>
      <t>&lt;</t>
    </r>
    <r>
      <rPr>
        <i/>
        <sz val="12"/>
        <rFont val="Arial"/>
        <family val="2"/>
      </rPr>
      <t xml:space="preserve"> 10% 
</t>
    </r>
  </si>
  <si>
    <t>Kriteria minimal indikator kinerja yang baik adalah relevan dan dapat diukur (measureable)</t>
  </si>
  <si>
    <t>Menggambarkan kinerja atau hasil sesuai dengan levelnya
terkait langsung dengan kinerja (sasaran) atau kondisi yang akan diukur
Mewakili (representatif) kinerja (sasaran) atau kondisi yang akan diwujudkan
Indikator tersebut mengindikasikan (mencerminkan) terwujudnya kinerja atau sasaran yang ditetapkan</t>
  </si>
  <si>
    <t xml:space="preserve">a,
b.
c,
d,
e,
</t>
  </si>
  <si>
    <r>
      <t xml:space="preserve">apabila lebih dari 90% indikator kinerja eselon III dan IV kerja telah selaras dengan indikator kinerja atasannya;
apabila 75% </t>
    </r>
    <r>
      <rPr>
        <i/>
        <u/>
        <sz val="12"/>
        <rFont val="Arial"/>
        <family val="2"/>
      </rPr>
      <t>&lt;</t>
    </r>
    <r>
      <rPr>
        <i/>
        <sz val="12"/>
        <rFont val="Arial"/>
        <family val="2"/>
      </rPr>
      <t xml:space="preserve"> keselarasan indikator </t>
    </r>
    <r>
      <rPr>
        <i/>
        <u/>
        <sz val="12"/>
        <rFont val="Arial"/>
        <family val="2"/>
      </rPr>
      <t>&lt;</t>
    </r>
    <r>
      <rPr>
        <i/>
        <sz val="12"/>
        <rFont val="Arial"/>
        <family val="2"/>
      </rPr>
      <t xml:space="preserve"> 90%;
apabila 40% &lt; keselarasan indikator </t>
    </r>
    <r>
      <rPr>
        <i/>
        <u/>
        <sz val="12"/>
        <rFont val="Arial"/>
        <family val="2"/>
      </rPr>
      <t>&lt;</t>
    </r>
    <r>
      <rPr>
        <i/>
        <sz val="12"/>
        <rFont val="Arial"/>
        <family val="2"/>
      </rPr>
      <t xml:space="preserve"> 75%;
apabila 10% &lt; keselarasan indikator </t>
    </r>
    <r>
      <rPr>
        <i/>
        <u/>
        <sz val="12"/>
        <rFont val="Arial"/>
        <family val="2"/>
      </rPr>
      <t>&lt;</t>
    </r>
    <r>
      <rPr>
        <i/>
        <sz val="12"/>
        <rFont val="Arial"/>
        <family val="2"/>
      </rPr>
      <t xml:space="preserve"> 40%
apabila keselarasan indikator </t>
    </r>
    <r>
      <rPr>
        <i/>
        <u/>
        <sz val="12"/>
        <rFont val="Arial"/>
        <family val="2"/>
      </rPr>
      <t>&lt;</t>
    </r>
    <r>
      <rPr>
        <i/>
        <sz val="12"/>
        <rFont val="Arial"/>
        <family val="2"/>
      </rPr>
      <t xml:space="preserve"> 10% 
</t>
    </r>
  </si>
  <si>
    <t>Kriteria indikator yang selaras:</t>
  </si>
  <si>
    <t xml:space="preserve">Indikator kinerja eselon III dan IV merupakan breakdown dari indikator atasan;
Indikator kinerja eselon III dan IV menjadi penyebab (memiliki hubungan kausalitas) terwujudnya kinerja atasan
</t>
  </si>
  <si>
    <t>Sudah terdapat ukuran (indikator) kinerja individu yang mengacu pada IKU unit kerja organisasi/atasannya</t>
  </si>
  <si>
    <t xml:space="preserve">a,
b.
c,
d,
e,
</t>
  </si>
  <si>
    <r>
      <t xml:space="preserve">apabila lebih dari 90% individu telah memiliki indikator (alat ukur) yang menggambarkan keselarasan kinerja dengan IKU atasannya;
apabila 75% &lt; individu yang telah memiliki keselarasan indikator (alat ukur) kinerja </t>
    </r>
    <r>
      <rPr>
        <i/>
        <u/>
        <sz val="12"/>
        <rFont val="Arial"/>
        <family val="2"/>
      </rPr>
      <t>&lt;</t>
    </r>
    <r>
      <rPr>
        <i/>
        <sz val="12"/>
        <rFont val="Arial"/>
        <family val="2"/>
      </rPr>
      <t xml:space="preserve"> 90%;
apabila 40% &lt; individu yang telah memiliki keselarasan indikator (alat ukur) kinerja </t>
    </r>
    <r>
      <rPr>
        <i/>
        <u/>
        <sz val="12"/>
        <rFont val="Arial"/>
        <family val="2"/>
      </rPr>
      <t>&lt;</t>
    </r>
    <r>
      <rPr>
        <i/>
        <sz val="12"/>
        <rFont val="Arial"/>
        <family val="2"/>
      </rPr>
      <t xml:space="preserve"> 75%;
apabila 10% &lt; individu yang telah memiliki keselarasan indikator (alat ukur) kinerja </t>
    </r>
    <r>
      <rPr>
        <i/>
        <u/>
        <sz val="12"/>
        <rFont val="Arial"/>
        <family val="2"/>
      </rPr>
      <t>&lt;</t>
    </r>
    <r>
      <rPr>
        <i/>
        <sz val="12"/>
        <rFont val="Arial"/>
        <family val="2"/>
      </rPr>
      <t xml:space="preserve"> 40%
apabila individu yang telah memiliki keselarasan indikator (alat ukur) kinerja </t>
    </r>
    <r>
      <rPr>
        <i/>
        <u/>
        <sz val="12"/>
        <rFont val="Arial"/>
        <family val="2"/>
      </rPr>
      <t>&lt;</t>
    </r>
    <r>
      <rPr>
        <i/>
        <sz val="12"/>
        <rFont val="Arial"/>
        <family val="2"/>
      </rPr>
      <t xml:space="preserve"> 10% 
</t>
    </r>
  </si>
  <si>
    <t>Keselarasan IKU:</t>
  </si>
  <si>
    <t xml:space="preserve">-
-
</t>
  </si>
  <si>
    <t>IKU individu merupakan breakdown dari IKU atasannya;
Indikator Kinerja Utama individu menjadi penyebab (memiliki hubungan kausalitas) terwujudnya kinerja utama atasannya</t>
  </si>
  <si>
    <t xml:space="preserve">a,
b.
c,
d,
e,
</t>
  </si>
  <si>
    <t>apabila pengukuran kinerja sudah dilakukan dengan memenuhi kriteria sebagaimana disebutkan dibawah;
apabila pengukuran kinerja sudah dilakukan dengan memenuhi kriteria sebagaimana disebutkan, namun pengukuran tidak sampai ke individu staf;
apabila pengukuran kinerja sudah dilakukan dengan memenuhi kriteria sebagaimana disebutkan dan diterapkan hanya kepada tingkat manajerial;
apabila pengukuran kinerja dilakukan hanya sampai ke eselon II yang menyusun PK dengan syarat tetap ada keterkaitan kinerja mulai dari Kementerian/LPND sampai kepada eselon II-nya;
apabila tidak ada pengukuran kinerja yang berjenjang atau pengukuran kinerja setiap jenjang tidak menggambarkan relevansi atau tidak ada hubungan kausalitas antara tiap jenjangnya</t>
  </si>
  <si>
    <t>Pengukuran berjenjang memenuhi kriteria sbb:</t>
  </si>
  <si>
    <t>-
-
-
-
-
-
-
-</t>
  </si>
  <si>
    <r>
      <t xml:space="preserve">Indikator-indikator yang ada sudah SMART dan cukup 
terdapat alur penjenjangan kinerja yang jelas mulai dari pimpinan </t>
    </r>
    <r>
      <rPr>
        <b/>
        <i/>
        <sz val="12"/>
        <rFont val="Arial"/>
        <family val="2"/>
      </rPr>
      <t>sampai dengan staf operasional (individu);</t>
    </r>
    <r>
      <rPr>
        <i/>
        <sz val="12"/>
        <rFont val="Arial"/>
        <family val="2"/>
      </rPr>
      <t xml:space="preserve">
Setiap jenjang atau tingkatan memiliki indikator kinerja SMART yang formal
setiap jenjang atau tingkatan memiliki target-target terukur
terdapat hubungan kausalitas antara setiap jenjang atau tingkatan
Terdapat pengukuran kinerja pada setiap jenjangnya
Hasil pengukuran dapat diverifikasi atau ditelusuri sampai ke sumbernya
Hasil pengukuran berjenjang tersebut sudah divalidasi</t>
    </r>
  </si>
  <si>
    <r>
      <t xml:space="preserve">apabila lebih dari 90% data (capaian) kinerja yang dihasilkan dapat diandalkan;
apabila 75% &lt; data (capaian) kinerja yang dapat diandalkan </t>
    </r>
    <r>
      <rPr>
        <i/>
        <u/>
        <sz val="12"/>
        <rFont val="Arial"/>
        <family val="2"/>
      </rPr>
      <t>&lt;</t>
    </r>
    <r>
      <rPr>
        <i/>
        <sz val="12"/>
        <rFont val="Arial"/>
        <family val="2"/>
      </rPr>
      <t xml:space="preserve"> 90%;
apabila 40% &lt; data (capaian) kinerja yang dapat diandalkan </t>
    </r>
    <r>
      <rPr>
        <i/>
        <u/>
        <sz val="12"/>
        <rFont val="Arial"/>
        <family val="2"/>
      </rPr>
      <t>&lt;</t>
    </r>
    <r>
      <rPr>
        <i/>
        <sz val="12"/>
        <rFont val="Arial"/>
        <family val="2"/>
      </rPr>
      <t xml:space="preserve"> 75%;
apabila 10% &lt; data (capaian) kinerja yang dapat diandalkan </t>
    </r>
    <r>
      <rPr>
        <i/>
        <u/>
        <sz val="12"/>
        <rFont val="Arial"/>
        <family val="2"/>
      </rPr>
      <t>&lt;</t>
    </r>
    <r>
      <rPr>
        <i/>
        <sz val="12"/>
        <rFont val="Arial"/>
        <family val="2"/>
      </rPr>
      <t xml:space="preserve"> 40%
apabila data (capaian) kinerja yang dapat diandalkan </t>
    </r>
    <r>
      <rPr>
        <i/>
        <u/>
        <sz val="12"/>
        <rFont val="Arial"/>
        <family val="2"/>
      </rPr>
      <t>&lt;</t>
    </r>
    <r>
      <rPr>
        <i/>
        <sz val="12"/>
        <rFont val="Arial"/>
        <family val="2"/>
      </rPr>
      <t xml:space="preserve"> 10% 
</t>
    </r>
  </si>
  <si>
    <t>Pengumpulan data kinerja dapat diandalkan;</t>
  </si>
  <si>
    <t xml:space="preserve">-
-
-
-
</t>
  </si>
  <si>
    <t>Informasi capaian kinerja berdasarkan fakta sebenarnya atau bukti yang memadai dan dapat dipertanggungjawabkan;
Data yang dikumpulkan didasarkan suatu mekanisme yang memadai atau terstruktur (jelas mekanisme pengumpulan datanya, siapa yg mengumpulkan data, mencatat, dan siapa yg mensupervisi, serta sumber data valid);
Data kinerja yang diperoleh tepat waktu;
Data yang dikumpulkan memiliki tingkat kesalahan yang minimal;</t>
  </si>
  <si>
    <t>apabila seluruh target yang ada dalam Rencana Aksi telah diukur realisasinya secara berkala (bulanan/triwulanan/ semester)</t>
  </si>
  <si>
    <t>apabila Kem/LPND telah melakukan pengukuran kinerja secara berjenjang mulai dari staf, manajerial sampai kepada pimpinan teringgi dan tingkat instansi dan pengukuran tersebut menggunakan bantuan teknologi sehingga capaian atau progres kinerja dapat diidentifikasi secara lebih tepat dan cepat</t>
  </si>
  <si>
    <t>Jawaban tentang Implemetasi Pengukuran harus selalu dikaitkan dengan (dipengaruhi oleh) kondisi (jawaban) tentang Pemenuhan dan Kualitas Pengukuran</t>
  </si>
  <si>
    <t>IKU telah dimanfaatkan dalam dokumen-dokumen perencanaan dan penganggaran</t>
  </si>
  <si>
    <r>
      <t xml:space="preserve">apabila lebih dari 90% IKU yang ditetapkan telah dimanfaatkan sesuai dengan kriteria yang ditetapkan;
apabila 75% &lt; IKU yang telah dimanfaatkan </t>
    </r>
    <r>
      <rPr>
        <i/>
        <u/>
        <sz val="12"/>
        <rFont val="Arial"/>
        <family val="2"/>
      </rPr>
      <t>&lt;</t>
    </r>
    <r>
      <rPr>
        <i/>
        <sz val="12"/>
        <rFont val="Arial"/>
        <family val="2"/>
      </rPr>
      <t xml:space="preserve"> 90%;
apabila 40% &lt; IKU yang telah dimanfaatkan </t>
    </r>
    <r>
      <rPr>
        <i/>
        <u/>
        <sz val="12"/>
        <rFont val="Arial"/>
        <family val="2"/>
      </rPr>
      <t>&lt;</t>
    </r>
    <r>
      <rPr>
        <i/>
        <sz val="12"/>
        <rFont val="Arial"/>
        <family val="2"/>
      </rPr>
      <t xml:space="preserve"> 75%;
apabila IKU tidak dimanfaatkan pada dokumen penganggaran (RKA) 
apabila IKU yang ada tidak  dimanfaatkan, baik dalam perencanaan maupun dalam penganggaran 
</t>
    </r>
  </si>
  <si>
    <t>Kriteria dimanfaatkan dalam dokumen perencanaan dan penganggaran:</t>
  </si>
  <si>
    <t>-
-</t>
  </si>
  <si>
    <t xml:space="preserve">dijadikan alat ukur pencapaian kondisi jangka menengah/sasaran utama dalam dokumen Rencana Kinerja Jangka Menengah, Rencana Kinerja Tahunan, Penganggaran dan Perjanjian Kinerja
dijadikan alat ukur tercapainya outcome atau hasil-hasil program yang ditetapkan dalam dokumen anggaran (RKA)
</t>
  </si>
  <si>
    <t>a,
b.
c,</t>
  </si>
  <si>
    <t>apabila terdapat bukti yang cukup IKU telah dimanfaatkan sepenuhnya sebagaimana kriteria yang ditetapkan;
apabila IKU yang ada dimanfaatkan sesuai kriteria namun tidak termasuk pengenaan sanksi atau punishment;
apabila hasil pengukuran IKU tidak berdampak apapun bagi entitas</t>
  </si>
  <si>
    <t>Dimanfaatkan untuk penilaian kinerja memenuhi kriteria sbb:</t>
  </si>
  <si>
    <t xml:space="preserve">-
-
-
</t>
  </si>
  <si>
    <t xml:space="preserve">Capaian IKU dijadikan dasar penilaian kinerja
Capaian IKU dijadikan dasar reward atau punishment
Capaian IKU dijadikan dasar promosi atau kenaikan/penurunan peringkat </t>
  </si>
  <si>
    <t>Target kinerja eselon III dan IV telah dimonitor pencapaiannya</t>
  </si>
  <si>
    <t xml:space="preserve">a,
b,
c,
d,
e,
</t>
  </si>
  <si>
    <t>apabila target kinerja telah dimonitor dan memenuhi seluruh kriteria yang disebutkan dibawah;
apabila target kinerja telah dimonitor berdasarkan kriteria yang disebutkan dibawah, namun belum seluruh rekomendasi ditindaklanjuti;
apabila target kinerja telah dimonitor dengan kriteria tersebut namun tidak ada tindak lanjut terhadap rekomendasi yang diberikan
apabila monitoring target kinerja dilakukan secara insidentil, tidak terjadual, tanpa SOP atau mekanisme yang jelas;
Target kinerja tidak dimonitor</t>
  </si>
  <si>
    <t>Monitoring target (kinerja) mengacu pada prasyarat sbb:</t>
  </si>
  <si>
    <t xml:space="preserve">-
-
-
-
-
</t>
  </si>
  <si>
    <t>Terdapat breakdown target kinerja tahunan kedalam target2 bulanan/periodik yang selaras dan terukur;
Terdapat pihak atau bagian yang bertanggungjawab untuk melaporkan dan yang memonitor kinerja secara periodik;
Terdapat jadual, mekanisme atau SOP yang jelas tentang mekanisme monitoring kinerja secara periodik;
Terdapat dokumentasi hasil monitoring 
Terdapat tindak lanjut atas hasil monitoring</t>
  </si>
  <si>
    <r>
      <t xml:space="preserve">Hasil pengukuran (capaian) kinerja mulai dari setingkat eselon IV keatas telah dikaitkan dengan (dimanfaatkan sebagai dasar pemberian) </t>
    </r>
    <r>
      <rPr>
        <i/>
        <sz val="12"/>
        <rFont val="Arial"/>
        <family val="2"/>
      </rPr>
      <t>reward &amp; punishment</t>
    </r>
  </si>
  <si>
    <r>
      <t xml:space="preserve">Jika seluruh jabatan setingkat eselon IV keatas telah menerima reward &amp; punishment yang sebanding (terkait) dengan hasil pengukuran (capaian) kinerjanya
Jika 70% </t>
    </r>
    <r>
      <rPr>
        <i/>
        <u/>
        <sz val="12"/>
        <rFont val="Arial"/>
        <family val="2"/>
      </rPr>
      <t>&lt;</t>
    </r>
    <r>
      <rPr>
        <i/>
        <sz val="12"/>
        <rFont val="Arial"/>
        <family val="2"/>
      </rPr>
      <t xml:space="preserve"> pejabat yg memiliki keterkaitan capaian dengan reward &amp; punishmentnya &lt; 100%
Jika 50% </t>
    </r>
    <r>
      <rPr>
        <i/>
        <u/>
        <sz val="12"/>
        <rFont val="Arial"/>
        <family val="2"/>
      </rPr>
      <t>&lt;</t>
    </r>
    <r>
      <rPr>
        <i/>
        <sz val="12"/>
        <rFont val="Arial"/>
        <family val="2"/>
      </rPr>
      <t xml:space="preserve"> pejabat yg memiliki keterkaitan capaian dengan reward &amp; punishmentnya &lt; 70%
Jika 10% </t>
    </r>
    <r>
      <rPr>
        <i/>
        <u/>
        <sz val="12"/>
        <rFont val="Arial"/>
        <family val="2"/>
      </rPr>
      <t>&lt;</t>
    </r>
    <r>
      <rPr>
        <i/>
        <sz val="12"/>
        <rFont val="Arial"/>
        <family val="2"/>
      </rPr>
      <t xml:space="preserve"> pejabat yg memiliki keterkaitan capaian dengan reward &amp; punishmentnya &lt; 50%
Jika capaian kinerja tidak memiliki keterkaitan  dengan reward &amp; punishmentnya  </t>
    </r>
  </si>
  <si>
    <t xml:space="preserve">hasil pengukuran dikatakan terkait dengan reward &amp; punishment apabila terdapat perbedaan (dapat diidentifikasi) tingkat reward &amp; punishment antara:
</t>
  </si>
  <si>
    <t xml:space="preserve">-
-
-
-
</t>
  </si>
  <si>
    <t>pejabat/pegawai yang berkinerja dengan yang tidak berkinerja (tidak jelas kinerjanya)
pejabat/pegawai yang mencapai target dengan yang tidak mencapai target
pejabat/pegawai yang selesai tepat waktu dengan yang tidak tepat waktu (tidak selesai)
pejabat/pegawai dengan capaian diatas standar dengan yang standar</t>
  </si>
  <si>
    <r>
      <t xml:space="preserve">IKU telah </t>
    </r>
    <r>
      <rPr>
        <b/>
        <i/>
        <sz val="12"/>
        <rFont val="Arial"/>
        <family val="2"/>
      </rPr>
      <t>direviu secara berkala</t>
    </r>
  </si>
  <si>
    <r>
      <t xml:space="preserve">apabila IKU telah </t>
    </r>
    <r>
      <rPr>
        <b/>
        <i/>
        <sz val="12"/>
        <rFont val="Arial"/>
        <family val="2"/>
      </rPr>
      <t xml:space="preserve">direvisi </t>
    </r>
    <r>
      <rPr>
        <i/>
        <sz val="12"/>
        <rFont val="Arial"/>
        <family val="2"/>
      </rPr>
      <t xml:space="preserve">dan hasilnya </t>
    </r>
    <r>
      <rPr>
        <b/>
        <i/>
        <sz val="12"/>
        <rFont val="Arial"/>
        <family val="2"/>
      </rPr>
      <t>menunjukkan kondisi yang lebih baik (inovatif)</t>
    </r>
    <r>
      <rPr>
        <i/>
        <sz val="12"/>
        <rFont val="Arial"/>
        <family val="2"/>
      </rPr>
      <t xml:space="preserve">;
apabila IKU telah direviu secara berkala dan hasilnya masih relevan dengan kondisi saat ini;
apabila IKU telah direviu, ada upaya perbaikan namun belum ada perbaikan yang signifikan ;
apabila IKU telah direviu </t>
    </r>
    <r>
      <rPr>
        <b/>
        <i/>
        <sz val="12"/>
        <rFont val="Arial"/>
        <family val="2"/>
      </rPr>
      <t xml:space="preserve">
</t>
    </r>
    <r>
      <rPr>
        <i/>
        <sz val="12"/>
        <rFont val="Arial"/>
        <family val="2"/>
      </rPr>
      <t>Tidak ada reviu</t>
    </r>
  </si>
  <si>
    <t xml:space="preserve">apabila hasil pengukuran Rencana Aksi (RA) telah dimanfaatkan sebagaimana seluruh kriteria yang ditetapkan 
apabila hasil pengukuran sebatas hanya untuk menyimpulkan (tidak sampai mempengaruhi strategi)
apabila hasil pengukuran RA tidak ditindaklanjuti
</t>
  </si>
  <si>
    <t>Kriteria digunakan untuk pengendalian dan pemantauan:</t>
  </si>
  <si>
    <t xml:space="preserve">-
-
-
</t>
  </si>
  <si>
    <t xml:space="preserve">Hasil pengukuran RA menjadi dasar untuk menyimpulkan kemajuan (progress) kinerja 
Hasil pengukuran RA menjadi dasar (ditindaklanjuti) untuk mengambil tindakan (action) dalam rangka mencapai target kinerja yang ditetapkan
Hasil pengukuran RA menjadi dasar (ditindaklanjuti) untuk menyesuaikan strategi untuk mencapai tujuan dan sasaran
</t>
  </si>
  <si>
    <t>Cukup Jelas</t>
  </si>
  <si>
    <t>jika laporan kinerja disampaikan sesaui dengan batas waktu yang ditetapkan</t>
  </si>
  <si>
    <t>tidak berlaku untuk unit kerja</t>
  </si>
  <si>
    <t xml:space="preserve">a,
b.
c,
d,
e,
</t>
  </si>
  <si>
    <r>
      <t>apabila lebih dari 90% capaian yang disajikan bersifat Kinerja Utama (IKU);
apabila 75</t>
    </r>
    <r>
      <rPr>
        <b/>
        <i/>
        <sz val="12"/>
        <rFont val="Arial"/>
        <family val="2"/>
      </rPr>
      <t>%</t>
    </r>
    <r>
      <rPr>
        <i/>
        <sz val="12"/>
        <rFont val="Arial"/>
        <family val="2"/>
      </rPr>
      <t xml:space="preserve"> &lt; capaian yang disajikan bersifat Kinerja Utama (IKU) </t>
    </r>
    <r>
      <rPr>
        <i/>
        <u/>
        <sz val="12"/>
        <rFont val="Arial"/>
        <family val="2"/>
      </rPr>
      <t>&lt;</t>
    </r>
    <r>
      <rPr>
        <i/>
        <sz val="12"/>
        <rFont val="Arial"/>
        <family val="2"/>
      </rPr>
      <t xml:space="preserve"> </t>
    </r>
    <r>
      <rPr>
        <b/>
        <i/>
        <sz val="12"/>
        <rFont val="Arial"/>
        <family val="2"/>
      </rPr>
      <t>90%;</t>
    </r>
    <r>
      <rPr>
        <i/>
        <sz val="12"/>
        <rFont val="Arial"/>
        <family val="2"/>
      </rPr>
      <t xml:space="preserve">
apabila 40% &lt; capaian yang disajikan bersifat Kinerja Utama (IKU) </t>
    </r>
    <r>
      <rPr>
        <i/>
        <u/>
        <sz val="12"/>
        <rFont val="Arial"/>
        <family val="2"/>
      </rPr>
      <t>&lt;</t>
    </r>
    <r>
      <rPr>
        <i/>
        <sz val="12"/>
        <rFont val="Arial"/>
        <family val="2"/>
      </rPr>
      <t xml:space="preserve"> 75</t>
    </r>
    <r>
      <rPr>
        <b/>
        <i/>
        <sz val="12"/>
        <rFont val="Arial"/>
        <family val="2"/>
      </rPr>
      <t>%;</t>
    </r>
    <r>
      <rPr>
        <i/>
        <sz val="12"/>
        <rFont val="Arial"/>
        <family val="2"/>
      </rPr>
      <t xml:space="preserve">
apabila 10% &lt; capaian yang disajikan bersifat Kinerja Utama (IKU) </t>
    </r>
    <r>
      <rPr>
        <i/>
        <u/>
        <sz val="12"/>
        <rFont val="Arial"/>
        <family val="2"/>
      </rPr>
      <t>&lt;</t>
    </r>
    <r>
      <rPr>
        <i/>
        <sz val="12"/>
        <rFont val="Arial"/>
        <family val="2"/>
      </rPr>
      <t xml:space="preserve"> 40%
apabila capaian yang disajikan bersifat Kinerja Utama (IKU) </t>
    </r>
    <r>
      <rPr>
        <i/>
        <u/>
        <sz val="12"/>
        <rFont val="Arial"/>
        <family val="2"/>
      </rPr>
      <t>&lt;</t>
    </r>
    <r>
      <rPr>
        <i/>
        <sz val="12"/>
        <rFont val="Arial"/>
        <family val="2"/>
      </rPr>
      <t xml:space="preserve"> 10% 
</t>
    </r>
  </si>
  <si>
    <t>IKU yang disajikan harus mengacu kepada kriteria IKU yang baik yaitu SMART dan menggambarkan kinerja utama yang seharusnya, dengan mengacu pada kriteria sbb:</t>
  </si>
  <si>
    <t>-
-
-
-
-</t>
  </si>
  <si>
    <t>sesuai dengan tugas dan fungsi
menggambarkan core business
mempertimbangkan isu strategis yang berkembang
menggambarkan hubungan kausalitas (antara outcome - output - process - input)
mengacu pada praktik2 terbaik</t>
  </si>
  <si>
    <t xml:space="preserve">apabila lebih dari 90% sasaran yang disampaikan dalam Laporan Kinerja berorientasi outcome;
apabila 75% &lt; sasaran outcome dalam Laporan Kinerja &lt; 90%;
apabila 40% &lt; sasaran outcome dalam Laporan Kinerja &lt; 75%;
apabila 10% &lt; sasaran outcome dalam Laporan Kinerja &lt; 40%
apabila sasaran outcome dalam Laporan Kinerja &lt; 10% 
</t>
  </si>
  <si>
    <t>Informasi Laporan Kinerja berorientasi outcome artinya:</t>
  </si>
  <si>
    <t>-
-
-</t>
  </si>
  <si>
    <r>
      <t xml:space="preserve">Informasi yang disajikan dalam Laporan Kinerja menggambarkan hasil2 (termasuk output2 penting) yang telah dicapai </t>
    </r>
    <r>
      <rPr>
        <b/>
        <i/>
        <sz val="12"/>
        <rFont val="Arial"/>
        <family val="2"/>
      </rPr>
      <t xml:space="preserve">dan seharusnya tercapai </t>
    </r>
    <r>
      <rPr>
        <i/>
        <sz val="12"/>
        <rFont val="Arial"/>
        <family val="2"/>
      </rPr>
      <t>sampai dengan saat ini
Laporan Kinerja tidak hanya berfokus pada informasi tentang kegiatan atau proses yang telah dilaksanakan pada tahun ybs
Laporan Kinerja tidak berorientasi hanya pada informasi tentang realisasi seluruh anggaran yang telah digunakan</t>
    </r>
  </si>
  <si>
    <r>
      <t xml:space="preserve">apabila lebih dari 90% capaian yang disajikan bersifat kinerja yang dijanjikan/disepakati dalam Perjanjian Kinerja (PK);
apabila 75% &lt; capaian yang disajikan bersifat kinerja yang dijanjikan dalam PK </t>
    </r>
    <r>
      <rPr>
        <i/>
        <u/>
        <sz val="12"/>
        <rFont val="Arial"/>
        <family val="2"/>
      </rPr>
      <t>&lt;</t>
    </r>
    <r>
      <rPr>
        <i/>
        <sz val="12"/>
        <rFont val="Arial"/>
        <family val="2"/>
      </rPr>
      <t xml:space="preserve"> 90%;
apabila 40% &lt; capaian yang disajikan bersifat kinerja yang dijanjikan dalam PK </t>
    </r>
    <r>
      <rPr>
        <i/>
        <u/>
        <sz val="12"/>
        <rFont val="Arial"/>
        <family val="2"/>
      </rPr>
      <t>&lt;</t>
    </r>
    <r>
      <rPr>
        <i/>
        <sz val="12"/>
        <rFont val="Arial"/>
        <family val="2"/>
      </rPr>
      <t xml:space="preserve"> 75%;
apabila 10% &lt; capaian yang disajikan bersifat kinerja yang dijanjikan dalam PK </t>
    </r>
    <r>
      <rPr>
        <i/>
        <u/>
        <sz val="12"/>
        <rFont val="Arial"/>
        <family val="2"/>
      </rPr>
      <t>&lt;</t>
    </r>
    <r>
      <rPr>
        <i/>
        <sz val="12"/>
        <rFont val="Arial"/>
        <family val="2"/>
      </rPr>
      <t xml:space="preserve"> 40%
apabila capaian yang disajikan bersifat kinerja yang dijanjikan dalam PK </t>
    </r>
    <r>
      <rPr>
        <i/>
        <u/>
        <sz val="12"/>
        <rFont val="Arial"/>
        <family val="2"/>
      </rPr>
      <t>&lt;</t>
    </r>
    <r>
      <rPr>
        <i/>
        <sz val="12"/>
        <rFont val="Arial"/>
        <family val="2"/>
      </rPr>
      <t xml:space="preserve"> 10% 
</t>
    </r>
  </si>
  <si>
    <t xml:space="preserve">a,
b.
c,
d,
e,
</t>
  </si>
  <si>
    <t xml:space="preserve">apabila Laporan Kinerja menyajikan lebih dari 90% sasaran yang dievaluasi dan dianalisis capaiannya bersifat kinerja (outcome), bukan proses;
apabila 75% &lt; sasaran yang dievaluasi dan dianalisis capaiannya bersifat kinerja (outcome), bukan proses &lt; 90%;
apabila 40% &lt; sasaran yang dievaluasi dan dianalisis capaiannya bersifat kinerja (outcome), bukan proses &lt; 75%;
apabila 10% &lt; sasaran yang dievaluasi dan dianalisis capaiannya bersifat kinerja (outcome), bukan proses &lt; 40%
apabila sasaran yang dievaluasi dan dianalisis capaiannya bersifat kinerja (outcome), bukan proses &lt; 10% 
</t>
  </si>
  <si>
    <t xml:space="preserve"> menyajikan evaluasi dan analisis mengenai capaian kinerja, artinya:</t>
  </si>
  <si>
    <t xml:space="preserve">Laporan Kinerja menguraikan hasil evaluasi dan analisis tentang capaian2 kinerja outcome atau output penting, bukan hanya proses atau realisasi kegiatan2 yang ada di dokumen anggaran (DIPA) </t>
  </si>
  <si>
    <t>Laporan Kinerja menyajikan pembandingan data kinerja yang memadai antara realisasi tahun ini dengan realisasi tahun sebelumnya dan pembandingan lain yang diperlukan</t>
  </si>
  <si>
    <t xml:space="preserve">a,
b.
c,
d,
e,
</t>
  </si>
  <si>
    <t xml:space="preserve">apabila Laporan Kinerja menyajikan seluruh pembandingan sebagaimana yang tercakup dalam kriteria dibawah;
Laporan Kinerja menyajikan seluruh pembandingan sebagaimana yang tercakup dalam kriteria dibawah, kecuali pembandingan dengan standar nasional;
apabila Laporan Kinerja hanya menyajikan pembandingan Realisasi vs Target dan Kinerja tahun berjalan vs kinerja tahun sebelumnya;
apabila Laporan Kinerja hanya menyajikan pembandingan Realisasi vs Target;
apabila tidak ada pembandingan data kinerja (capaian sasaran)
</t>
  </si>
  <si>
    <t>Pembandingan yang memadai, mencakup:</t>
  </si>
  <si>
    <t>-
-
-
-
-</t>
  </si>
  <si>
    <t xml:space="preserve">Target vs Realisasi;
Realisasi tahun berjalan vs realisasi tahun sebelumnya;
Realisasi sampai dengan tahun berjalan vs target jangka menengah;
Realisasi atau capaian tahun berjalan dibanding standar nasional atau RPJMN
Realisasi atau capaian organisasi/instansi dibanding realisasi atau capaian organisasi/instansi sejenis yang setara atau sekelas
</t>
  </si>
  <si>
    <t xml:space="preserve">a.
b.
c.
d.
</t>
  </si>
  <si>
    <t>Jika besaran efisiensi yang terjadi dapat dikuantifikasikan
Jika hanya berupa info tentang efisiensi yang telah dilakukan
Jika hanya berupa info tentang upaya efisiensi yang dilakukan 
Jika tidak ada informasi tentang efisiensi.
Pembandingan antara serapan anggaran dengan capaian kinerja</t>
  </si>
  <si>
    <t xml:space="preserve">a,
b.
c.
d.
e.
</t>
  </si>
  <si>
    <r>
      <t xml:space="preserve">apabila Laporan Kinerja mampu menyajikan informasi keuangan yang terkait langsung dengan seluruh pencapaian sasaran (outcome);
apabila Laporan Kinerja mampu menyajikan informasi keuangan atas </t>
    </r>
    <r>
      <rPr>
        <i/>
        <u/>
        <sz val="12"/>
        <rFont val="Arial"/>
        <family val="2"/>
      </rPr>
      <t>&gt;</t>
    </r>
    <r>
      <rPr>
        <i/>
        <sz val="12"/>
        <rFont val="Arial"/>
        <family val="2"/>
      </rPr>
      <t xml:space="preserve"> 80% sasaran 
apabila Laporan Kinerja hanya menyajikan informasi keuangan atas </t>
    </r>
    <r>
      <rPr>
        <i/>
        <u/>
        <sz val="12"/>
        <rFont val="Arial"/>
        <family val="2"/>
      </rPr>
      <t>&gt;</t>
    </r>
    <r>
      <rPr>
        <i/>
        <sz val="12"/>
        <rFont val="Arial"/>
        <family val="2"/>
      </rPr>
      <t xml:space="preserve"> 50% sasaran;
apabila Laporan Kinerja hanya menyajikan realisasi keuangan atas &lt; 50% sasaran
apabila tidak ada informasi keuangan yang dapat dikaitkan dengan sasaran atau kinerja tertentu 
</t>
    </r>
  </si>
  <si>
    <r>
      <t xml:space="preserve">apabila lebih dari 90% realisasi kinerja dapat diandalkan sesuai dengan kriteria;
apabila 75% &lt; keandalan data realisasi kinerja </t>
    </r>
    <r>
      <rPr>
        <i/>
        <u/>
        <sz val="12"/>
        <rFont val="Arial"/>
        <family val="2"/>
      </rPr>
      <t>&lt;</t>
    </r>
    <r>
      <rPr>
        <i/>
        <sz val="12"/>
        <rFont val="Arial"/>
        <family val="2"/>
      </rPr>
      <t xml:space="preserve"> 90%;
apabila 40% &lt; keandalan data realisasi kinerja </t>
    </r>
    <r>
      <rPr>
        <i/>
        <u/>
        <sz val="12"/>
        <rFont val="Arial"/>
        <family val="2"/>
      </rPr>
      <t>&lt;</t>
    </r>
    <r>
      <rPr>
        <i/>
        <sz val="12"/>
        <rFont val="Arial"/>
        <family val="2"/>
      </rPr>
      <t xml:space="preserve"> 75%;
apabila 10% &lt; keandalan data realisasi kinerja </t>
    </r>
    <r>
      <rPr>
        <i/>
        <u/>
        <sz val="12"/>
        <rFont val="Arial"/>
        <family val="2"/>
      </rPr>
      <t>&lt;</t>
    </r>
    <r>
      <rPr>
        <i/>
        <sz val="12"/>
        <rFont val="Arial"/>
        <family val="2"/>
      </rPr>
      <t xml:space="preserve"> 40%
apabila keandalan data realisasi kinerja </t>
    </r>
    <r>
      <rPr>
        <i/>
        <u/>
        <sz val="12"/>
        <rFont val="Arial"/>
        <family val="2"/>
      </rPr>
      <t>&lt;</t>
    </r>
    <r>
      <rPr>
        <i/>
        <sz val="12"/>
        <rFont val="Arial"/>
        <family val="2"/>
      </rPr>
      <t xml:space="preserve"> 10% 
</t>
    </r>
  </si>
  <si>
    <t>Dapat diandalkan dengan kriteria:</t>
  </si>
  <si>
    <t>datanya valid
dapat ditelusuri kesumber datanya
diperoleh dari sumber yang kompeten
dapat diverifikasi
konsisten</t>
  </si>
  <si>
    <t>Jawaban tentang pemanfaatan informasi kinerja harus selalu dikaitkan dengan (dipengaruhi oleh) kondisi (jawaban) tentang Pemenuhan Pelaporan dan Penyajian Informasi Kinerja</t>
  </si>
  <si>
    <t>jika informasi kinerja dalam laporan kinerja dapat dimanfaatkan dalam evaluasi AKIP</t>
  </si>
  <si>
    <t>Istilah dapat dimanfaatkan sangat terkait dengan kualitas informasi kinerja. Jika capaian bobot kualitas informasi kinerja (C.II) kurang dari 60%, maka informasi kinerja dianggap tidak dapat dimanfaatkan (tidak bermanfaat)</t>
  </si>
  <si>
    <r>
      <t xml:space="preserve">Informasi yang disajikan </t>
    </r>
    <r>
      <rPr>
        <b/>
        <i/>
        <sz val="12"/>
        <rFont val="Arial"/>
        <family val="2"/>
      </rPr>
      <t>telah digunakan dalam perbaikan perencanaan</t>
    </r>
    <r>
      <rPr>
        <sz val="12"/>
        <rFont val="Arial"/>
        <family val="2"/>
      </rPr>
      <t xml:space="preserve"> 
</t>
    </r>
  </si>
  <si>
    <t xml:space="preserve">
a.
b.
c,
d,
e,
</t>
  </si>
  <si>
    <t>Pemilihan a, b, c, d, atau e didasarkan pada professional judgement evaluator, dengan tetap memperhatikan kriteria yang ditetapkan.
Sebagai ilustrasi:
apabila pemanfaatan bersifat ekstensif dan menyeluruh
apabila pemanfaatan bersifat ekstensif namun belum menyeluruh (sebagian)
apabila pemanfaatan hanya bersifat sebagian
apabila kurang dimanfaatkan
apabila tidak ada pemanfaatan</t>
  </si>
  <si>
    <t>telah digunakan dalam perbaikan perencanaan, artinya:</t>
  </si>
  <si>
    <t>Laporan Kinerja yang disusun sampai dengan saat ini telah berdampak kepada perbaikan perencanaan, baik perencanaan jangka menengah, tahunan maupun dalam penetapan atau perjanjian kinerja yang disusun.</t>
  </si>
  <si>
    <r>
      <t>Informasi yang disajikan telah</t>
    </r>
    <r>
      <rPr>
        <b/>
        <i/>
        <sz val="12"/>
        <rFont val="Arial"/>
        <family val="2"/>
      </rPr>
      <t xml:space="preserve"> digunakan untuk menilai dan memperbaiki pelaksanaan program dan kegiatan organisasi</t>
    </r>
  </si>
  <si>
    <t xml:space="preserve">telah digunakan untuk menilai dan memperbaiki pelaksanaan program dan kegiatan, artinya: </t>
  </si>
  <si>
    <t xml:space="preserve">informasi yang disajikan dalam Laporan Kinerja telah mengakibatkan perbaikan dalam pengelolaan program dan kegiatan dan dapat menyimpulkan keberhasilan atau kegagalan program secara terukur
</t>
  </si>
  <si>
    <r>
      <t xml:space="preserve">Informasi yang disajikan </t>
    </r>
    <r>
      <rPr>
        <b/>
        <i/>
        <sz val="12"/>
        <rFont val="Arial"/>
        <family val="2"/>
      </rPr>
      <t>telah digunakan untuk peningkatan kinerja</t>
    </r>
    <r>
      <rPr>
        <sz val="12"/>
        <rFont val="Arial"/>
        <family val="2"/>
      </rPr>
      <t xml:space="preserve"> </t>
    </r>
  </si>
  <si>
    <t xml:space="preserve">telah digunakan untuk peningkatan kinerja, artinya: </t>
  </si>
  <si>
    <t xml:space="preserve">terdapat bukti yang cukup bahwa informasi dalam Laporan Kinerja ( termasuk Laporan Kinerja tahun sebelumnya) telah digunakan  untuk perbaikan capaian kinerja organisasi yang lebih baik periode berikutnya
</t>
  </si>
  <si>
    <t xml:space="preserve">Informasi yang disajikan dalam laporan kinerja telah digunakan untuk penilaian kinerja </t>
  </si>
  <si>
    <t xml:space="preserve">
a.
b.
c,
d,
e,
</t>
  </si>
  <si>
    <t xml:space="preserve">telah digunakan untuk penilaian kinerja, artinya: informasi capaian kinerja yang disajikan dalam Laporan Kinerja dijadikan dasar untuk menilai dan menyimpulkan kinerja serta dijadikan dasar reward dan punishment 
</t>
  </si>
  <si>
    <t>D. EVALUASI KINERJA (10%)</t>
  </si>
  <si>
    <r>
      <t>Terdapat pedoman</t>
    </r>
    <r>
      <rPr>
        <sz val="12"/>
        <rFont val="Arial"/>
        <family val="2"/>
      </rPr>
      <t xml:space="preserve"> evaluasi akuntabilitas kinerja internal</t>
    </r>
  </si>
  <si>
    <r>
      <t>Terdapat pemantauan kemajuan</t>
    </r>
    <r>
      <rPr>
        <sz val="12"/>
        <rFont val="Arial"/>
        <family val="2"/>
      </rPr>
      <t xml:space="preserve"> pencapaian kinerja beserta hambatannya </t>
    </r>
  </si>
  <si>
    <t xml:space="preserve">Ya,
Tidak,  </t>
  </si>
  <si>
    <t>apabila terdapat pemantauan kemajuan kinerja dan hambatan yang ekstensif dan memenuhi kriteria sebagaimana disebutkan dibawah;
apabila pemantauan hanya melalui pertemuan-pertemuan yang tidak terdokumentasi;</t>
  </si>
  <si>
    <t>pemantauan mengenai kemajuan pencapaian kinerja beserta hambatannya, artinya:</t>
  </si>
  <si>
    <t>-
-
-
-</t>
  </si>
  <si>
    <t>mengidentifikasikan, mencatat (membuat catatan), mencari tahu, mengadministrasikan kemajuan (progress) kinerja;
dapat menjawab atau menyimpulkan posisi (prestasi atau capaian) kinerja terakhir;
mengambil langkah yang diperlukan untuk mengatasi hambatan pencapaian kinerja;
melaporkan hasil pemantauan tersebut kepada pimpinan</t>
  </si>
  <si>
    <r>
      <t>Evaluasi program</t>
    </r>
    <r>
      <rPr>
        <sz val="12"/>
        <rFont val="Arial"/>
        <family val="2"/>
      </rPr>
      <t xml:space="preserve"> telah dilakukan</t>
    </r>
  </si>
  <si>
    <t xml:space="preserve">Ya,
Tidak,  </t>
  </si>
  <si>
    <t xml:space="preserve">apabila seluruh program telah dievaluasi dan mampu menjawab seluruh kriteria sebagaimana ditetapkan; 
apabila evaluasi program hanya menginformasikan pelaksanaan program serta kegiatannya, tanpa menginformasikan atau menyimpulkan keberhasilan atau kegagalan program;
</t>
  </si>
  <si>
    <t>Program telah dievaluasi:</t>
  </si>
  <si>
    <t>-
-
-
-
-</t>
  </si>
  <si>
    <t>Terdapat informasi tentang capaian hasil2 program;
Terdapat simpulan keberhasilan atau ketidakberhasilan program;
Terdapat analisis dan simpulan tentang kondisi sebelum dan sesudah dilaksanakannya suatu program;
Terdapat analisis tentang perubahan target grup yang dituju oleh program;
Terdapat ukuran yang memadai tentang keberhasilan program</t>
  </si>
  <si>
    <t xml:space="preserve">a,
b.
c,
d,
</t>
  </si>
  <si>
    <t>pemantauan rencana aksi dilakukan periodik minimal triwulan
pemantauan rencana aksi dilakukan periodik semesteran
pemantauan rencana aksi dilakukan periodik tahunan
tidak dilakukan evaluasi rencana aksi</t>
  </si>
  <si>
    <t>Rencana Aksi telah dievaluasi, dengan kriteria:</t>
  </si>
  <si>
    <t>-
-
-
-</t>
  </si>
  <si>
    <t>Terdapat informasi tentang capaian hasil2 rencana atau agenda;
Terdapat simpulan keberhasilan atau ketidakberhasilan rencana atau agenda;
Terdapat analisis dan simpulan tentang kondisi sebelum dan sesudah dilaksanakannya suatu rencana atau agenda;
Terdapat ukuran yang memadai tentang keberhasilan rencana atau agenda</t>
  </si>
  <si>
    <t>jika minimal 50% unit kerja telah dievaluasi</t>
  </si>
  <si>
    <r>
      <t>Hasil evaluasi telah disampaikan dan dikomunikasikan</t>
    </r>
    <r>
      <rPr>
        <sz val="12"/>
        <rFont val="Arial"/>
        <family val="2"/>
      </rPr>
      <t xml:space="preserve"> kepada pihak-pihak yang berkepentingan</t>
    </r>
  </si>
  <si>
    <t xml:space="preserve">a.
b.
c,
d,
e,
</t>
  </si>
  <si>
    <t>apabila hasil evaluasi telah disampaikan atau dibahas dengan  pihak yang dievaluasi (yang berkepentingan) dan terjadi kesepakatan dengan pihak yang terkait langsung dengan temuan hasil evaluasi, untuk menindaklanjuti rekomendasi hasil evaluasi. Kesepakatan tsb secara formal menjelaskan siapa dan kapan batas waktu rekomendasi akan ditindaklanjuti;
apabila hasil evaluasi telah disampaikan atau dibahas dengan  pihak yang dievaluasi (yang berkepentingan), namun belum ada kesepakatan mengenai tindak lanjutnya;
apabila hasil evaluasi telah disampaikan atau dibahas dengan  pihak yang dievaluasi (yang berkepentingan)
apabila hasil evaluasi disampaikan, tanpa ada pembahasan pendahuluan dengan pihak yang dievaluasi
apabila hasil evaluasi tidak dikomunikasikan atau pihak yang dievaluasi tidak menerima simpulan hasil evaluasi</t>
  </si>
  <si>
    <r>
      <t xml:space="preserve">Evaluasi akuntabilitas kinerja atas kabupaten/kota telah dilaksanakan 
</t>
    </r>
    <r>
      <rPr>
        <b/>
        <sz val="12"/>
        <rFont val="Arial"/>
        <family val="2"/>
      </rPr>
      <t xml:space="preserve">
(pertanyaan ini hanya berlaku untuk Provinsi)</t>
    </r>
  </si>
  <si>
    <t xml:space="preserve">a,
b.
c,
d,
e. 
</t>
  </si>
  <si>
    <t>Jika &gt; 75% kabupaten/kota telah dievaluasi oleh propinsi
Jika 50% &lt;kabupaten/kota telah dievaluasi oleh propinsi  ≤ 75%
Jika 25% &lt;  kabupaten/kota telah dievaluasi oleh propinsi ≤ 50%
Jika &lt;  25 % kabupaten/kota telah dievaluasi oleh propinsi
Jika belum ada kabupaten/kota yang dievaluasi oleh propinsi</t>
  </si>
  <si>
    <r>
      <t xml:space="preserve">Evaluasi </t>
    </r>
    <r>
      <rPr>
        <u/>
        <sz val="12"/>
        <rFont val="Arial"/>
        <family val="2"/>
      </rPr>
      <t xml:space="preserve">akuntabilitas kinerja </t>
    </r>
    <r>
      <rPr>
        <sz val="12"/>
        <rFont val="Arial"/>
        <family val="2"/>
      </rPr>
      <t>dilaksanakan dengan menggunakan pedoman/juklak evaluasi yang selaras dengan pedoman/juklak evaluasi Menpan dan RB</t>
    </r>
  </si>
  <si>
    <t xml:space="preserve">a,
b.
c,
d,
e,
</t>
  </si>
  <si>
    <t>apabila evaluasi dilaksanakan dengan mengacu pada pedoman evaluasi yang dibuat sendiri yang selaras dengan pedoman evaluasi Menpan &amp; RB dan dimodifikasi sesuai dengan kebutuhan;
apabila evaluasi dilaksanakan dengan menggunakan pedoman evaluasi yang dibuat sendiri mengacu pedoman evaluasi Menpan &amp; RB, namun modifikasi pedoman belum sesuai dengan kondisi yang diharapkan;
apabila evaluasi dilaksanakan dengan menggunakan pedoman evaluasi yang dibuat sendiri yang sama persis pedoman evaluasi Menpan &amp; RB 
apabila evaluasi dilaksanakan dengan menggunakan pedoman evaluasi Menpan &amp; RB
apabila evaluasi dilaksanakan dengan metode lain dan hasilnya tidak menyimpulkan tingkat akuntabilitas instansi terhadap kinerjanya</t>
  </si>
  <si>
    <r>
      <t xml:space="preserve">Evaluasi </t>
    </r>
    <r>
      <rPr>
        <u/>
        <sz val="12"/>
        <rFont val="Arial"/>
        <family val="2"/>
      </rPr>
      <t xml:space="preserve">akuntabilitas kinerja </t>
    </r>
    <r>
      <rPr>
        <sz val="12"/>
        <rFont val="Arial"/>
        <family val="2"/>
      </rPr>
      <t>dilaksanakan oleh SDM yang berkompeten</t>
    </r>
  </si>
  <si>
    <t xml:space="preserve">a,
b.
c,
d,
</t>
  </si>
  <si>
    <t xml:space="preserve">apabila evaluasi dilakukan oleh tim yang seluruh anggota timnya telah mengikuti pelatihan
apabila evaluasi dilakukan oleh tim yang hanya supervisornya saja yang mengikuti pelatihan
apabila evaluasi yang dilakukan oleh tim yang  hanya anggota timnya saja yang sudah mengikuti pelatihan
apabila evaluasi yang dilakukan oleh tim yang seluruh anggotanya belum mengikuti pelatihan
</t>
  </si>
  <si>
    <r>
      <t xml:space="preserve">Pelaksanaan evaluasi </t>
    </r>
    <r>
      <rPr>
        <u/>
        <sz val="12"/>
        <rFont val="Arial"/>
        <family val="2"/>
      </rPr>
      <t xml:space="preserve">akuntabilitas kinerja </t>
    </r>
    <r>
      <rPr>
        <sz val="12"/>
        <rFont val="Arial"/>
        <family val="2"/>
      </rPr>
      <t>telah disupervisi dengan baik melalui pembahasan-pembahasan yang reguler dan bertahap</t>
    </r>
  </si>
  <si>
    <t xml:space="preserve">a,
b.
c,
d,
e.
</t>
  </si>
  <si>
    <t xml:space="preserve">apabila telah dilakukan kegiatan supervisi dan terdapat dokumentasi komunikasi yang reguler (teratur)
apabila telah dilakukan kegiatan supervisi, namun belum terdokumentasi
terdapat supervisi namun tidak reguler
supervisi sangat minimal
tdk disupervisi </t>
  </si>
  <si>
    <r>
      <t xml:space="preserve">Hasil evaluasi </t>
    </r>
    <r>
      <rPr>
        <u/>
        <sz val="12"/>
        <rFont val="Arial"/>
        <family val="2"/>
      </rPr>
      <t xml:space="preserve">akuntabilitas kinerja </t>
    </r>
    <r>
      <rPr>
        <sz val="12"/>
        <rFont val="Arial"/>
        <family val="2"/>
      </rPr>
      <t>menggambarkan</t>
    </r>
    <r>
      <rPr>
        <sz val="12"/>
        <rFont val="Arial"/>
        <family val="2"/>
      </rPr>
      <t xml:space="preserve"> </t>
    </r>
    <r>
      <rPr>
        <u/>
        <sz val="12"/>
        <rFont val="Arial"/>
        <family val="2"/>
      </rPr>
      <t xml:space="preserve">akuntabilitas kinerja </t>
    </r>
    <r>
      <rPr>
        <sz val="12"/>
        <rFont val="Arial"/>
        <family val="2"/>
      </rPr>
      <t>yang dievaluasi</t>
    </r>
  </si>
  <si>
    <t xml:space="preserve">a,
b.
c,
d,
e. 
</t>
  </si>
  <si>
    <t xml:space="preserve">apabila simpulan hasil evaluasi  mencerminkan tingkat akuntabilitas unit kerja terhadap kinerja, atau outcome atau output penting. Bukan sekedar simpulan atas pelaksanaan kerja (kegiatan) semata, dan simpulan tersebut disepakati baik oleh evaluator internal maupun external;
apabila simpulan hasil evaluasi  mencerminkan tingkat akuntabilitas unit kerja terhadap kinerja atau outcome atau output penting, bukan sekedar simpulan atas pelaksanaan kerja (kegiatan) semata. Terdapat kesepakatan (diantara evaluator) terhadap minimal 70% dari  simpulan tersebut; 
apabila simpulan hasil evaluasi  mencerminkan tingkat akuntabilitas unit kerja terhadap kinerja atau outcome atau output penting dan minimal 60% dari simpulan tersebut dapat diverifikasi kebenarannya
apabila evaluator merasa yakin simpulan yang diberikan menggambarkan kondisi yang sebenarnya
apabila simpulan hasil evaluasi 
hasil evaluasi tidak menggambarkan kondisi yang sebenarnya
</t>
  </si>
  <si>
    <r>
      <t xml:space="preserve">Evaluasi </t>
    </r>
    <r>
      <rPr>
        <u/>
        <sz val="12"/>
        <rFont val="Arial"/>
        <family val="2"/>
      </rPr>
      <t xml:space="preserve">akuntabilitas kinerja </t>
    </r>
    <r>
      <rPr>
        <sz val="12"/>
        <rFont val="Arial"/>
        <family val="2"/>
      </rPr>
      <t>telah memberikan rekomendasi-rekomendasi perbaikan manajemen kinerja yang dapat dilaksanakan</t>
    </r>
  </si>
  <si>
    <t xml:space="preserve">a,
b.
c,
d,
e. 
</t>
  </si>
  <si>
    <r>
      <t xml:space="preserve">apabila lebih dari 90% hasil evaluasi telah disertai rekomendasi dan rekomendasi tsb disetujui untuk dilaksanakan
apabila 75% &lt; hasil evaluasi telah disertai rekomendasi yg disetujui untuk dilaksanakan </t>
    </r>
    <r>
      <rPr>
        <i/>
        <u/>
        <sz val="12"/>
        <rFont val="Arial"/>
        <family val="2"/>
      </rPr>
      <t>&lt;</t>
    </r>
    <r>
      <rPr>
        <i/>
        <sz val="12"/>
        <rFont val="Arial"/>
        <family val="2"/>
      </rPr>
      <t xml:space="preserve"> 90%;
apabila 40% &lt; hasil evaluasi telah disertai rekomendasi yg disetujui untuk dilaksanakan </t>
    </r>
    <r>
      <rPr>
        <i/>
        <u/>
        <sz val="12"/>
        <rFont val="Arial"/>
        <family val="2"/>
      </rPr>
      <t>&lt;</t>
    </r>
    <r>
      <rPr>
        <i/>
        <sz val="12"/>
        <rFont val="Arial"/>
        <family val="2"/>
      </rPr>
      <t xml:space="preserve"> 75%;
apabila 10% &lt; hasil evaluasi telah disertai rekomendasi yg disetujui untuk dilaksanakan </t>
    </r>
    <r>
      <rPr>
        <i/>
        <u/>
        <sz val="12"/>
        <rFont val="Arial"/>
        <family val="2"/>
      </rPr>
      <t>&lt;</t>
    </r>
    <r>
      <rPr>
        <i/>
        <sz val="12"/>
        <rFont val="Arial"/>
        <family val="2"/>
      </rPr>
      <t xml:space="preserve"> 40%
apabila hasil evaluasi telah disertai rekomendasi yg disetujui untuk dilaksanakan </t>
    </r>
    <r>
      <rPr>
        <i/>
        <u/>
        <sz val="12"/>
        <rFont val="Arial"/>
        <family val="2"/>
      </rPr>
      <t>&lt;</t>
    </r>
    <r>
      <rPr>
        <i/>
        <sz val="12"/>
        <rFont val="Arial"/>
        <family val="2"/>
      </rPr>
      <t xml:space="preserve"> 10% 
</t>
    </r>
  </si>
  <si>
    <r>
      <t xml:space="preserve">Evaluasi </t>
    </r>
    <r>
      <rPr>
        <u/>
        <sz val="12"/>
        <rFont val="Arial"/>
        <family val="2"/>
      </rPr>
      <t xml:space="preserve">program </t>
    </r>
    <r>
      <rPr>
        <sz val="12"/>
        <rFont val="Arial"/>
        <family val="2"/>
      </rPr>
      <t>dilaksanakan dalam rangka menilai keberhasilan program</t>
    </r>
  </si>
  <si>
    <t xml:space="preserve">a,
b.
c,
d,
e. 
</t>
  </si>
  <si>
    <t>apabila terdapat simpulan mengenai keberhasilan atau kegagalan program yang dievaluasi dan terdapat bukti yang cukup rekomendasi telah (akan) ditindaklanjuti
apabila terdapat simpulan mengenai keberhasilan atau kegagalan program yang dievaluasi 
apabila evaluasi program telah dilaksanakan namun belum menyimpulkan keberhasilan atau kegagalan program (karena ukuran keberhasilan program masih belum jelas) 
apabila evaluasi telah dilakukan sebatas pelaksanaan program dan kegiatan serta penyerapan anggaran.
belum dilakukan evaluasi program</t>
  </si>
  <si>
    <r>
      <t xml:space="preserve">Evaluasi </t>
    </r>
    <r>
      <rPr>
        <u/>
        <sz val="12"/>
        <rFont val="Arial"/>
        <family val="2"/>
      </rPr>
      <t xml:space="preserve">program </t>
    </r>
    <r>
      <rPr>
        <sz val="12"/>
        <rFont val="Arial"/>
        <family val="2"/>
      </rPr>
      <t>telah memberikan rekomendasi-rekomendasi perbaikan perencanaan kinerja yang dapat dilaksanakan</t>
    </r>
  </si>
  <si>
    <t xml:space="preserve">a,
b.
c,
d,
e. 
</t>
  </si>
  <si>
    <t>apabila evaluasi program telah disertai rekomendasi yg terkait dengan perencanaan kinerja dan rekomendasi tsb telah (disetujui untuk) dilaksanakan
apabila evaluasi program telah disertai rekomendasi yg terkait dengan perencanaan kinerja dan 80% rekomendasi tsb disetujui untuk dilaksanakan
apabila evaluasi program telah disertai rekomendasi yg terkait dengan perencanaan kinerja dan 60% rekomendasi tsb disetujui untuk dilaksanakan;
apabila evaluasi program telah disertai rekomendasi yg terkait dengan perencanaan kinerja dan rekomendasi yang  disetujui untuk dilaksanakan tidak lebih dari 50%
apabila evaluasi program tidak disertai rekomendasi perbaikan perencanaan atau rekomendasi tersebut tidak dapat dilaksanakan</t>
  </si>
  <si>
    <r>
      <t xml:space="preserve">Evaluasi </t>
    </r>
    <r>
      <rPr>
        <u/>
        <sz val="12"/>
        <rFont val="Arial"/>
        <family val="2"/>
      </rPr>
      <t xml:space="preserve">program </t>
    </r>
    <r>
      <rPr>
        <sz val="12"/>
        <rFont val="Arial"/>
        <family val="2"/>
      </rPr>
      <t>telah memberikan rekomendasi-rekomendasi peningkatan kinerja yang dapat dilaksanakan</t>
    </r>
  </si>
  <si>
    <t xml:space="preserve">a,
b.
c,
d,
e. 
</t>
  </si>
  <si>
    <t>apabila evaluasi program telah disertai rekomendasi yg terkait dengan peningkatan kinerja dan rekomendasi tsb telah (disetujui untuk) dilaksanakan
apabila evaluasi program telah disertai rekomendasi yg terkait dengan peningkatan kinerja dan 80% rekomendasi tsb disetujui untuk dilaksanakan
apabila evaluasi program telah disertai rekomendasi yg terkait dengan peningkatan kinerja dan 60% rekomendasi tsb disetujui untuk dilaksanakan;
apabila evaluasi program telah disertai rekomendasi yg terkait dengan peningkatan kinerja dan rekomendasi yang  disetujui untuk dilaksanakan tidak lebih dari 50%
apabila evaluasi program tidak disertai rekomendasi perbaikan peningkatan kinerja atau rekomendasi tersebut tidak dapat dilaksanakan</t>
  </si>
  <si>
    <r>
      <t xml:space="preserve">Pemantauan </t>
    </r>
    <r>
      <rPr>
        <u/>
        <sz val="12"/>
        <rFont val="Arial"/>
        <family val="2"/>
      </rPr>
      <t xml:space="preserve">Rencana Aksi </t>
    </r>
    <r>
      <rPr>
        <sz val="12"/>
        <rFont val="Arial"/>
        <family val="2"/>
      </rPr>
      <t>dilaksanakan dalam rangka mengendalikan kinerja</t>
    </r>
  </si>
  <si>
    <r>
      <t>apabila pemantauan atas Rencana aksi telah dilakukan secara bulanan</t>
    </r>
    <r>
      <rPr>
        <i/>
        <strike/>
        <sz val="12"/>
        <rFont val="Arial"/>
        <family val="2"/>
      </rPr>
      <t>;</t>
    </r>
    <r>
      <rPr>
        <i/>
        <sz val="12"/>
        <rFont val="Arial"/>
        <family val="2"/>
      </rPr>
      <t xml:space="preserve">
apabila pemantauan atas Rencana aksi telah dilakukan secara triwulan</t>
    </r>
    <r>
      <rPr>
        <i/>
        <strike/>
        <sz val="12"/>
        <rFont val="Arial"/>
        <family val="2"/>
      </rPr>
      <t>;</t>
    </r>
    <r>
      <rPr>
        <i/>
        <sz val="12"/>
        <rFont val="Arial"/>
        <family val="2"/>
      </rPr>
      <t xml:space="preserve">
apabila pemantauan atas Rencana aksi telah dilakukan secara semesteran</t>
    </r>
    <r>
      <rPr>
        <i/>
        <strike/>
        <sz val="12"/>
        <rFont val="Arial"/>
        <family val="2"/>
      </rPr>
      <t>;</t>
    </r>
    <r>
      <rPr>
        <i/>
        <sz val="12"/>
        <rFont val="Arial"/>
        <family val="2"/>
      </rPr>
      <t xml:space="preserve">
apabila evaluasi atas Rencana aksi telah dilakukan secara tahunan; 
apabila tidak dilakukan pemantauan Rencana aksi</t>
    </r>
  </si>
  <si>
    <r>
      <t xml:space="preserve">Pemantauan </t>
    </r>
    <r>
      <rPr>
        <u/>
        <sz val="12"/>
        <rFont val="Arial"/>
        <family val="2"/>
      </rPr>
      <t xml:space="preserve">Rencana Aksi </t>
    </r>
    <r>
      <rPr>
        <sz val="12"/>
        <rFont val="Arial"/>
        <family val="2"/>
      </rPr>
      <t>telah memberikan alternatif perbaikan yang dapat dilaksanakan</t>
    </r>
  </si>
  <si>
    <t xml:space="preserve">a,
b.
c,
d,
e. 
</t>
  </si>
  <si>
    <t xml:space="preserve">jika terdapat penilaian atas seluruh aksi yang dilaksanakan dan alternatif yang diberikan; 
jika terdapat penilaian atas seluruh aksi yang dilaksanakan dan sebagian alternatif yang diberikan 
jika terdapat penilaian atas seluruh aksi yang dilaksanakan dan tidak ada alternatif yang diberikan   
jika tidak terdapat penilaian dan tidak ada alternatif yang diberikan  
jika tidak terdapat pemantauan                      </t>
  </si>
  <si>
    <t>Hasil evaluasi Rencana Aksi telah menunjukkan perbaikan setiap periode</t>
  </si>
  <si>
    <t xml:space="preserve">a,
b.
c,
d, 
</t>
  </si>
  <si>
    <t xml:space="preserve">Jika setiap triwulan menunjukkan perbaikan
Jika tidak setiap triwulan menunjukkan perbaikan
Jika setiap semester menunjukkan perbaikan
Jika tidak ada perbaikan
</t>
  </si>
  <si>
    <t>Jawaban tentang pemanfaatan evaluasi harus selalu dikaitkan dengan (dipengaruhi oleh) kondisi (jawaban) tentang Pemenuhan Evaluasi dan Kualitas Evaluasi</t>
  </si>
  <si>
    <r>
      <t xml:space="preserve">Hasil evaluasi </t>
    </r>
    <r>
      <rPr>
        <u/>
        <sz val="12"/>
        <rFont val="Arial"/>
        <family val="2"/>
      </rPr>
      <t xml:space="preserve">akuntabilitas kinerja </t>
    </r>
    <r>
      <rPr>
        <sz val="12"/>
        <rFont val="Arial"/>
        <family val="2"/>
      </rPr>
      <t>telah ditindaklanjuti untuk perbaikan perencanaan</t>
    </r>
  </si>
  <si>
    <t xml:space="preserve">a,
b.
c,
d,
e. 
</t>
  </si>
  <si>
    <t>Jika &gt; 90% rekomendasi yang terkait dengan perencanaan telah ditindaklanjuti
Jika 75% &lt; rekomendasi yang terkait dengan perencanaan yang ditindaklanjuti ≤ 90%
Jika 40% &lt;  rekomendasi yang terkait dengan perencanaan yang ditindaklanjuti ≤ 75%
Jika 10% &lt;  rekomendasi yang terkait dengan perencanaan yang ditindaklanjuti ≤ 40%
Jika rekomendasi yang terkait dengan perencanaan yang ditindaklanjuti ≤10%</t>
  </si>
  <si>
    <r>
      <t xml:space="preserve">Hasil evaluasi </t>
    </r>
    <r>
      <rPr>
        <u/>
        <sz val="12"/>
        <rFont val="Arial"/>
        <family val="2"/>
      </rPr>
      <t xml:space="preserve">akuntabilitas kinerja </t>
    </r>
    <r>
      <rPr>
        <sz val="12"/>
        <rFont val="Arial"/>
        <family val="2"/>
      </rPr>
      <t>telah ditindaklanjuti untuk perbaikan penerapan manajemen kinerja</t>
    </r>
  </si>
  <si>
    <t xml:space="preserve">a,
b.
c,
d,
e. 
</t>
  </si>
  <si>
    <t>Jika &gt; 90% rekomendasi yang terkait dengan penerapan manajemen kinerja telah ditindaklanjuti
Jika 75% &lt; rekomendasi yang ditindaklanjuti ≤ 90%
Jika 40% &lt;  rekomendasi yang ditindaklanjuti ≤ 75%
Jika 10% &lt;  rekomendasi yang ditindaklanjuti ≤ 40%
Jika rekomendasi yang ditindaklanjuti ≤ 10%</t>
  </si>
  <si>
    <r>
      <t xml:space="preserve">Hasil evaluasi </t>
    </r>
    <r>
      <rPr>
        <u/>
        <sz val="12"/>
        <rFont val="Arial"/>
        <family val="2"/>
      </rPr>
      <t xml:space="preserve">akuntabilitas kinerja </t>
    </r>
    <r>
      <rPr>
        <sz val="12"/>
        <rFont val="Arial"/>
        <family val="2"/>
      </rPr>
      <t>telah ditindaklanjuti untuk mengukur keberhasilan unit kerja</t>
    </r>
  </si>
  <si>
    <t xml:space="preserve">a,
b.
c,
d,
e. 
</t>
  </si>
  <si>
    <t>Jika &gt; 90% capaian kinerja digunakan (dimanfaatkan) untuk mengukur keberhasilan maupun kegagalan unit kerja (sebagai dasar reward&amp;punishment)
Jika 75% &lt; pemanfaatan capaian kinerja sebagai dasar pengukuran ≤ 90%
Jika 40% &lt; pemanfaatan capaian kinerja sebagai dasar pengukuran ≤ 75%
Jika 10% &lt; pemanfaatan capaian kinerja sebagai dasar pengukuran ≤ 40%
Jika pemanfaatan capaian kinerja sebagai dasar pengukuran ≤ 10%</t>
  </si>
  <si>
    <r>
      <t xml:space="preserve">Kualitas implementasi sakip kabupaten/kota telah mengalami peningkatan
</t>
    </r>
    <r>
      <rPr>
        <b/>
        <sz val="12"/>
        <rFont val="Arial"/>
        <family val="2"/>
      </rPr>
      <t>(pertanyaan ini hanya berlaku untuk Provinsi)</t>
    </r>
  </si>
  <si>
    <t>Jika &gt; 50% kabupaten/kota dengan kualitas implementasi sakip (nilai hasil evaluasi) mengalami peningkatan
Jika 50% &lt; kabupaten/kota dengan kualitas implementasi sakip (nilai hasil evaluasi) mengalami peningkatan ≤ 35%
Jika 35% &lt; kabupaten/kota dengan kualitas implementasi sakip (nilai hasil evaluasi) mengalami peningkatan ≤ 20%
Jika 20% &lt; kabupaten/kota dengan kualitas implementasi sakip (nilai hasil evaluasi) mengalami peningkatan ≤ 10%
Jika tidak ada kabupaten/kota dengan kualitas implementasi sakip (nilai hasil evaluasi) yang mengalami peningkatan</t>
  </si>
  <si>
    <r>
      <t xml:space="preserve">Hasil evaluasi </t>
    </r>
    <r>
      <rPr>
        <u/>
        <sz val="12"/>
        <rFont val="Arial"/>
        <family val="2"/>
      </rPr>
      <t xml:space="preserve">program </t>
    </r>
    <r>
      <rPr>
        <sz val="12"/>
        <rFont val="Arial"/>
        <family val="2"/>
      </rPr>
      <t>telah ditindaklanjuti untuk perbaikan pelaksanaan program di masa yang akan datang</t>
    </r>
  </si>
  <si>
    <t>Jika &gt; 90% rekomendasi yang terkait dengan perencanaan telah ditindaklanjuti
Jika 75% &lt; tindaklanjut rekomendasi yang terkait dengan perencanaan ≤ 90%
Jika 40% &lt;  tindaklanjut rekomendasi yang terkait dengan perencanaan ≤ 75%
Jika 10% &lt;  tindaklanjut rekomendasi yang terkait dengan perencanaan ≤ 40%
Jika tindaklanjut rekomendasi yang terkait dengan perencanaan ≤10%</t>
  </si>
  <si>
    <r>
      <t xml:space="preserve">Hasil evaluasi </t>
    </r>
    <r>
      <rPr>
        <u/>
        <sz val="12"/>
        <rFont val="Arial"/>
        <family val="2"/>
      </rPr>
      <t xml:space="preserve">Rencana Aksi </t>
    </r>
    <r>
      <rPr>
        <sz val="12"/>
        <rFont val="Arial"/>
        <family val="2"/>
      </rPr>
      <t>telah ditindaklanjuti dalam bentuk langkah-langkah nyata</t>
    </r>
  </si>
  <si>
    <t>Jika &gt; 90% rekomendasi hasil evaluasi telah ditindaklanjuti
Jika 75% &lt; rekomendasi yang ditindaklanjuti ≤ 90%
Jika 40% &lt;  rekomendasi yang ditindaklanjuti ≤ 75%
Jika 10% &lt;  rekomendasi yang ditindaklanjuti ≤ 40%
Jika rekomendasi yang ditindaklanjuti ≤ 10%</t>
  </si>
  <si>
    <t>KINERJA YANG DILAPORKAN (OUTPUT) (5%)</t>
  </si>
  <si>
    <r>
      <t xml:space="preserve">apabila rata2 capaian kinerja lebih dari </t>
    </r>
    <r>
      <rPr>
        <b/>
        <i/>
        <sz val="12"/>
        <rFont val="Arial"/>
        <family val="2"/>
      </rPr>
      <t xml:space="preserve">110%; </t>
    </r>
    <r>
      <rPr>
        <i/>
        <sz val="12"/>
        <rFont val="Arial"/>
        <family val="2"/>
      </rPr>
      <t xml:space="preserve">
apabila </t>
    </r>
    <r>
      <rPr>
        <b/>
        <i/>
        <sz val="12"/>
        <rFont val="Arial"/>
        <family val="2"/>
      </rPr>
      <t>90%</t>
    </r>
    <r>
      <rPr>
        <i/>
        <sz val="12"/>
        <rFont val="Arial"/>
        <family val="2"/>
      </rPr>
      <t xml:space="preserve"> &lt; rata2 capaian kinerja</t>
    </r>
    <r>
      <rPr>
        <i/>
        <u/>
        <sz val="12"/>
        <rFont val="Arial"/>
        <family val="2"/>
      </rPr>
      <t>&lt;</t>
    </r>
    <r>
      <rPr>
        <i/>
        <sz val="12"/>
        <rFont val="Arial"/>
        <family val="2"/>
      </rPr>
      <t xml:space="preserve"> </t>
    </r>
    <r>
      <rPr>
        <b/>
        <i/>
        <sz val="12"/>
        <rFont val="Arial"/>
        <family val="2"/>
      </rPr>
      <t>110%;</t>
    </r>
    <r>
      <rPr>
        <i/>
        <sz val="12"/>
        <rFont val="Arial"/>
        <family val="2"/>
      </rPr>
      <t xml:space="preserve">
apabila </t>
    </r>
    <r>
      <rPr>
        <b/>
        <i/>
        <sz val="12"/>
        <rFont val="Arial"/>
        <family val="2"/>
      </rPr>
      <t>60%</t>
    </r>
    <r>
      <rPr>
        <i/>
        <sz val="12"/>
        <rFont val="Arial"/>
        <family val="2"/>
      </rPr>
      <t xml:space="preserve"> &lt; rata2 capaian kinerja </t>
    </r>
    <r>
      <rPr>
        <i/>
        <u/>
        <sz val="12"/>
        <rFont val="Arial"/>
        <family val="2"/>
      </rPr>
      <t>&lt;</t>
    </r>
    <r>
      <rPr>
        <i/>
        <sz val="12"/>
        <rFont val="Arial"/>
        <family val="2"/>
      </rPr>
      <t xml:space="preserve"> </t>
    </r>
    <r>
      <rPr>
        <b/>
        <i/>
        <sz val="12"/>
        <rFont val="Arial"/>
        <family val="2"/>
      </rPr>
      <t>90%</t>
    </r>
    <r>
      <rPr>
        <b/>
        <i/>
        <u/>
        <sz val="12"/>
        <rFont val="Arial"/>
        <family val="2"/>
      </rPr>
      <t>;</t>
    </r>
    <r>
      <rPr>
        <i/>
        <sz val="12"/>
        <rFont val="Arial"/>
        <family val="2"/>
      </rPr>
      <t xml:space="preserve">
apabila </t>
    </r>
    <r>
      <rPr>
        <b/>
        <i/>
        <sz val="12"/>
        <rFont val="Arial"/>
        <family val="2"/>
      </rPr>
      <t>40%</t>
    </r>
    <r>
      <rPr>
        <i/>
        <sz val="12"/>
        <rFont val="Arial"/>
        <family val="2"/>
      </rPr>
      <t xml:space="preserve"> &lt; rata2 capaian kinerja </t>
    </r>
    <r>
      <rPr>
        <i/>
        <u/>
        <sz val="12"/>
        <rFont val="Arial"/>
        <family val="2"/>
      </rPr>
      <t>&lt;</t>
    </r>
    <r>
      <rPr>
        <i/>
        <sz val="12"/>
        <rFont val="Arial"/>
        <family val="2"/>
      </rPr>
      <t xml:space="preserve"> </t>
    </r>
    <r>
      <rPr>
        <b/>
        <i/>
        <sz val="12"/>
        <rFont val="Arial"/>
        <family val="2"/>
      </rPr>
      <t>60%</t>
    </r>
    <r>
      <rPr>
        <i/>
        <sz val="12"/>
        <rFont val="Arial"/>
        <family val="2"/>
      </rPr>
      <t xml:space="preserve">
apabila rata2 capaian kinerja </t>
    </r>
    <r>
      <rPr>
        <i/>
        <u/>
        <sz val="12"/>
        <rFont val="Arial"/>
        <family val="2"/>
      </rPr>
      <t>&lt;</t>
    </r>
    <r>
      <rPr>
        <i/>
        <sz val="12"/>
        <rFont val="Arial"/>
        <family val="2"/>
      </rPr>
      <t xml:space="preserve"> </t>
    </r>
    <r>
      <rPr>
        <b/>
        <i/>
        <sz val="12"/>
        <rFont val="Arial"/>
        <family val="2"/>
      </rPr>
      <t>40%</t>
    </r>
    <r>
      <rPr>
        <i/>
        <sz val="12"/>
        <rFont val="Arial"/>
        <family val="2"/>
      </rPr>
      <t xml:space="preserve"> 
</t>
    </r>
  </si>
  <si>
    <r>
      <t xml:space="preserve">apabila lebih dari </t>
    </r>
    <r>
      <rPr>
        <b/>
        <i/>
        <sz val="12"/>
        <rFont val="Arial"/>
        <family val="2"/>
      </rPr>
      <t>120%</t>
    </r>
    <r>
      <rPr>
        <i/>
        <sz val="12"/>
        <rFont val="Arial"/>
        <family val="2"/>
      </rPr>
      <t xml:space="preserve"> rata2 capaian kinerja tahun berjalan melebihi capaian tahun sebelumnya; 
apabila </t>
    </r>
    <r>
      <rPr>
        <b/>
        <i/>
        <sz val="12"/>
        <rFont val="Arial"/>
        <family val="2"/>
      </rPr>
      <t>110%</t>
    </r>
    <r>
      <rPr>
        <i/>
        <sz val="12"/>
        <rFont val="Arial"/>
        <family val="2"/>
      </rPr>
      <t xml:space="preserve"> &lt; rata2 capaian kinerja tahun berjalan yang melebihi tahun sebelumnya</t>
    </r>
    <r>
      <rPr>
        <i/>
        <u/>
        <sz val="12"/>
        <rFont val="Arial"/>
        <family val="2"/>
      </rPr>
      <t>&lt;</t>
    </r>
    <r>
      <rPr>
        <i/>
        <sz val="12"/>
        <rFont val="Arial"/>
        <family val="2"/>
      </rPr>
      <t xml:space="preserve"> </t>
    </r>
    <r>
      <rPr>
        <b/>
        <i/>
        <sz val="12"/>
        <rFont val="Arial"/>
        <family val="2"/>
      </rPr>
      <t>120%</t>
    </r>
    <r>
      <rPr>
        <i/>
        <sz val="12"/>
        <rFont val="Arial"/>
        <family val="2"/>
      </rPr>
      <t xml:space="preserve">;
apabila </t>
    </r>
    <r>
      <rPr>
        <b/>
        <i/>
        <sz val="12"/>
        <rFont val="Arial"/>
        <family val="2"/>
      </rPr>
      <t>90%</t>
    </r>
    <r>
      <rPr>
        <i/>
        <sz val="12"/>
        <rFont val="Arial"/>
        <family val="2"/>
      </rPr>
      <t xml:space="preserve"> &lt; rata2 capaian kinerja tahun berjalan yang melebihi tahun sebelumnya </t>
    </r>
    <r>
      <rPr>
        <i/>
        <u/>
        <sz val="12"/>
        <rFont val="Arial"/>
        <family val="2"/>
      </rPr>
      <t>&lt;</t>
    </r>
    <r>
      <rPr>
        <i/>
        <sz val="12"/>
        <rFont val="Arial"/>
        <family val="2"/>
      </rPr>
      <t xml:space="preserve"> </t>
    </r>
    <r>
      <rPr>
        <b/>
        <i/>
        <sz val="12"/>
        <rFont val="Arial"/>
        <family val="2"/>
      </rPr>
      <t>110%;</t>
    </r>
    <r>
      <rPr>
        <i/>
        <sz val="12"/>
        <rFont val="Arial"/>
        <family val="2"/>
      </rPr>
      <t xml:space="preserve">
apabila </t>
    </r>
    <r>
      <rPr>
        <b/>
        <i/>
        <sz val="12"/>
        <rFont val="Arial"/>
        <family val="2"/>
      </rPr>
      <t xml:space="preserve">60% </t>
    </r>
    <r>
      <rPr>
        <b/>
        <i/>
        <u/>
        <sz val="12"/>
        <rFont val="Arial"/>
        <family val="2"/>
      </rPr>
      <t>&lt;</t>
    </r>
    <r>
      <rPr>
        <i/>
        <sz val="12"/>
        <rFont val="Arial"/>
        <family val="2"/>
      </rPr>
      <t xml:space="preserve"> rata2 capaian kinerja tahun berjalan yang melebihi tahun sebelumnya </t>
    </r>
    <r>
      <rPr>
        <i/>
        <u/>
        <sz val="12"/>
        <rFont val="Arial"/>
        <family val="2"/>
      </rPr>
      <t>&lt;</t>
    </r>
    <r>
      <rPr>
        <i/>
        <sz val="12"/>
        <rFont val="Arial"/>
        <family val="2"/>
      </rPr>
      <t xml:space="preserve"> </t>
    </r>
    <r>
      <rPr>
        <b/>
        <i/>
        <sz val="12"/>
        <rFont val="Arial"/>
        <family val="2"/>
      </rPr>
      <t>90%</t>
    </r>
    <r>
      <rPr>
        <i/>
        <sz val="12"/>
        <rFont val="Arial"/>
        <family val="2"/>
      </rPr>
      <t xml:space="preserve">
apabila rata2 capaian kinerja tahun berjalan yang melebihi tahun sebelumnya </t>
    </r>
    <r>
      <rPr>
        <i/>
        <u/>
        <sz val="12"/>
        <rFont val="Arial"/>
        <family val="2"/>
      </rPr>
      <t>&lt;</t>
    </r>
    <r>
      <rPr>
        <i/>
        <sz val="12"/>
        <rFont val="Arial"/>
        <family val="2"/>
      </rPr>
      <t xml:space="preserve"> </t>
    </r>
    <r>
      <rPr>
        <b/>
        <i/>
        <sz val="12"/>
        <rFont val="Arial"/>
        <family val="2"/>
      </rPr>
      <t>60%</t>
    </r>
    <r>
      <rPr>
        <i/>
        <sz val="12"/>
        <rFont val="Arial"/>
        <family val="2"/>
      </rPr>
      <t xml:space="preserve"> 
</t>
    </r>
  </si>
  <si>
    <t xml:space="preserve">a,
b.
c,
d.
e. 
</t>
  </si>
  <si>
    <t xml:space="preserve">apabila informasi capaian output memenuhi kriteria sebagaimana yang ditetapkan; 
apabila lebih dari 80% capaian output memenuhi kriteria sebagaimana yang ditetapkan;
apabila lebih dari 60% capaian output memenuhi kriteria sebagaimana yang ditetapkan
apabila sebagin besar informasi capaian output sangat diragukan validitas datanya;
apabila capaian output tidak dapat diandalkan
</t>
  </si>
  <si>
    <t>Informasi kinerja dapat diandalkan, dengan kriteria sbb:</t>
  </si>
  <si>
    <t>-
-
-
-
-</t>
  </si>
  <si>
    <t xml:space="preserve">Diperoleh dari dasar perhitungan (formulasi) yang valid;
Dihasilkan dari sumber2 atau basis data yang dapat dipercaya (kompeten);
Dapat ditelusuri sumber datanya;
dapat diverifikasi
up to date
</t>
  </si>
  <si>
    <t>KINERJA YANG DILAPORKAN (OUTCOME) (5%)</t>
  </si>
  <si>
    <r>
      <t xml:space="preserve">apabila rata2 capaian kinerja lebih dari </t>
    </r>
    <r>
      <rPr>
        <b/>
        <i/>
        <sz val="12"/>
        <rFont val="Arial"/>
        <family val="2"/>
      </rPr>
      <t>110%;</t>
    </r>
    <r>
      <rPr>
        <i/>
        <sz val="12"/>
        <rFont val="Arial"/>
        <family val="2"/>
      </rPr>
      <t xml:space="preserve"> 
apabila </t>
    </r>
    <r>
      <rPr>
        <b/>
        <i/>
        <sz val="12"/>
        <rFont val="Arial"/>
        <family val="2"/>
      </rPr>
      <t>90%</t>
    </r>
    <r>
      <rPr>
        <i/>
        <sz val="12"/>
        <rFont val="Arial"/>
        <family val="2"/>
      </rPr>
      <t xml:space="preserve"> &lt; rata2 capaian kinerja&lt; </t>
    </r>
    <r>
      <rPr>
        <b/>
        <i/>
        <sz val="12"/>
        <rFont val="Arial"/>
        <family val="2"/>
      </rPr>
      <t>110%;</t>
    </r>
    <r>
      <rPr>
        <i/>
        <sz val="12"/>
        <rFont val="Arial"/>
        <family val="2"/>
      </rPr>
      <t xml:space="preserve">
apabila </t>
    </r>
    <r>
      <rPr>
        <b/>
        <i/>
        <sz val="12"/>
        <rFont val="Arial"/>
        <family val="2"/>
      </rPr>
      <t>60%</t>
    </r>
    <r>
      <rPr>
        <i/>
        <sz val="12"/>
        <rFont val="Arial"/>
        <family val="2"/>
      </rPr>
      <t xml:space="preserve"> &lt; rata2 capaian kinerja &lt; </t>
    </r>
    <r>
      <rPr>
        <b/>
        <i/>
        <sz val="12"/>
        <rFont val="Arial"/>
        <family val="2"/>
      </rPr>
      <t>90%;</t>
    </r>
    <r>
      <rPr>
        <i/>
        <sz val="12"/>
        <rFont val="Arial"/>
        <family val="2"/>
      </rPr>
      <t xml:space="preserve">
apabila </t>
    </r>
    <r>
      <rPr>
        <b/>
        <i/>
        <sz val="12"/>
        <rFont val="Arial"/>
        <family val="2"/>
      </rPr>
      <t>40%</t>
    </r>
    <r>
      <rPr>
        <i/>
        <sz val="12"/>
        <rFont val="Arial"/>
        <family val="2"/>
      </rPr>
      <t xml:space="preserve"> &lt; rata2 capaian kinerja &lt; </t>
    </r>
    <r>
      <rPr>
        <b/>
        <i/>
        <sz val="12"/>
        <rFont val="Arial"/>
        <family val="2"/>
      </rPr>
      <t>60%</t>
    </r>
    <r>
      <rPr>
        <i/>
        <sz val="12"/>
        <rFont val="Arial"/>
        <family val="2"/>
      </rPr>
      <t xml:space="preserve">
apabila rata2 capaian kinerja &lt; </t>
    </r>
    <r>
      <rPr>
        <b/>
        <i/>
        <sz val="12"/>
        <rFont val="Arial"/>
        <family val="2"/>
      </rPr>
      <t xml:space="preserve">40% </t>
    </r>
    <r>
      <rPr>
        <i/>
        <sz val="12"/>
        <rFont val="Arial"/>
        <family val="2"/>
      </rPr>
      <t xml:space="preserve">
(Jawaban ditulis pada lembar KKE1-I Capaian)</t>
    </r>
  </si>
  <si>
    <r>
      <t xml:space="preserve">apabila lebih dari </t>
    </r>
    <r>
      <rPr>
        <b/>
        <i/>
        <sz val="12"/>
        <rFont val="Arial"/>
        <family val="2"/>
      </rPr>
      <t>120%</t>
    </r>
    <r>
      <rPr>
        <i/>
        <sz val="12"/>
        <rFont val="Arial"/>
        <family val="2"/>
      </rPr>
      <t xml:space="preserve"> rata2 capaian kinerja tahun berjalan melebihi capaian tahun sebelumnya; 
apabila </t>
    </r>
    <r>
      <rPr>
        <b/>
        <i/>
        <sz val="12"/>
        <rFont val="Arial"/>
        <family val="2"/>
      </rPr>
      <t>110%</t>
    </r>
    <r>
      <rPr>
        <i/>
        <sz val="12"/>
        <rFont val="Arial"/>
        <family val="2"/>
      </rPr>
      <t xml:space="preserve"> &lt; rata2 capaian kinerja tahun berjalan yang melebihi tahun sebelumnya&lt; </t>
    </r>
    <r>
      <rPr>
        <b/>
        <i/>
        <sz val="12"/>
        <rFont val="Arial"/>
        <family val="2"/>
      </rPr>
      <t>120%;</t>
    </r>
    <r>
      <rPr>
        <i/>
        <sz val="12"/>
        <rFont val="Arial"/>
        <family val="2"/>
      </rPr>
      <t xml:space="preserve">
apabila </t>
    </r>
    <r>
      <rPr>
        <b/>
        <i/>
        <sz val="12"/>
        <rFont val="Arial"/>
        <family val="2"/>
      </rPr>
      <t>90%</t>
    </r>
    <r>
      <rPr>
        <b/>
        <i/>
        <u/>
        <sz val="12"/>
        <rFont val="Arial"/>
        <family val="2"/>
      </rPr>
      <t xml:space="preserve"> </t>
    </r>
    <r>
      <rPr>
        <i/>
        <sz val="12"/>
        <rFont val="Arial"/>
        <family val="2"/>
      </rPr>
      <t xml:space="preserve">&lt; rata2 capaian kinerja tahun berjalan yang melebihi tahun sebelumnya &lt; </t>
    </r>
    <r>
      <rPr>
        <b/>
        <i/>
        <sz val="12"/>
        <rFont val="Arial"/>
        <family val="2"/>
      </rPr>
      <t>110%</t>
    </r>
    <r>
      <rPr>
        <i/>
        <sz val="12"/>
        <rFont val="Arial"/>
        <family val="2"/>
      </rPr>
      <t xml:space="preserve">;
apabila </t>
    </r>
    <r>
      <rPr>
        <b/>
        <i/>
        <sz val="12"/>
        <rFont val="Arial"/>
        <family val="2"/>
      </rPr>
      <t xml:space="preserve">60% </t>
    </r>
    <r>
      <rPr>
        <i/>
        <sz val="12"/>
        <rFont val="Arial"/>
        <family val="2"/>
      </rPr>
      <t xml:space="preserve">&lt; rata2 capaian kinerja tahun berjalan yang melebihi tahun sebelumnya &lt; </t>
    </r>
    <r>
      <rPr>
        <b/>
        <i/>
        <sz val="12"/>
        <rFont val="Arial"/>
        <family val="2"/>
      </rPr>
      <t>90%</t>
    </r>
    <r>
      <rPr>
        <i/>
        <sz val="12"/>
        <rFont val="Arial"/>
        <family val="2"/>
      </rPr>
      <t xml:space="preserve">
apabila rata2 capaian kinerja tahun berjalan yang melebihi tahun sebelumnya &lt; </t>
    </r>
    <r>
      <rPr>
        <b/>
        <i/>
        <sz val="12"/>
        <rFont val="Arial"/>
        <family val="2"/>
      </rPr>
      <t>60%</t>
    </r>
    <r>
      <rPr>
        <i/>
        <sz val="12"/>
        <rFont val="Arial"/>
        <family val="2"/>
      </rPr>
      <t xml:space="preserve"> 
(Jawaban ditulis pada lembar KKE1-I Capaian)</t>
    </r>
  </si>
  <si>
    <t>Analisis kinerja memadai</t>
  </si>
  <si>
    <t>a,
b.
c,
d.
e.</t>
  </si>
  <si>
    <t>apabila analisis kinerja telah memenuhi kriteria sebagaimana yang ditetapkan; 
apabila lebih dari 80% analisis kinerja telah memenuhi kriteria sebagaimana yang ditetapkan;
apabila lebih dari 60% analisis kinerja telah memenuhi kriteria sebagaimana yang ditetapkan
apabila sebagian besar analisis kinerja  belum sesuai kriteria;
apabila analisis kinerja belum memadai</t>
  </si>
  <si>
    <t>Analisis kinerja memadai, artinya:</t>
  </si>
  <si>
    <t xml:space="preserve">
-
-
-
-</t>
  </si>
  <si>
    <t xml:space="preserve">Analisis kinerja berdasarkan PermenPANRB No. 53 Tahun 2014
</t>
  </si>
  <si>
    <t xml:space="preserve">a,
b.
c,
d.
e. 
</t>
  </si>
  <si>
    <t xml:space="preserve">apabila informasi capaian outcome memenuhi kriteria sebagaimana yang ditetapkan; 
apabila lebih dari 80% capaian outcome memenuhi kriteria sebagaimana yang ditetapkan;
apabila lebih dari 60% capaian outcome memenuhi kriteria sebagaimana yang ditetapkan
apabila sebagin besar informasi capaian outcome sangat diragukan validitas datanya;
apabila capaian outcome tidak dapat diandalkan
</t>
  </si>
  <si>
    <t>Informasi kinerja dapat diandalkan, artinya:</t>
  </si>
  <si>
    <t>Lihat KKE 1 - II Prov/Kab/Kota</t>
  </si>
  <si>
    <t>KKE1-III Lain</t>
  </si>
  <si>
    <t xml:space="preserve"> </t>
  </si>
  <si>
    <t xml:space="preserve">KERTAS  KERJA  EVALUASI  </t>
  </si>
  <si>
    <t>CAPAIAN SASARAN/KINERJA</t>
  </si>
  <si>
    <t>SASARAN</t>
  </si>
  <si>
    <t>INDIKATOR KINERJA</t>
  </si>
  <si>
    <t>KRITERIA OUTCOME</t>
  </si>
  <si>
    <t>SASARAN TEPAT</t>
  </si>
  <si>
    <t>IK TEPAT</t>
  </si>
  <si>
    <t>TARGET TERCAPAI</t>
  </si>
  <si>
    <t>KINERJA LEBIH BAIK</t>
  </si>
  <si>
    <t>DATA ANDAL</t>
  </si>
  <si>
    <t>KINERJA OUTCOME</t>
  </si>
  <si>
    <t>Nilai pada Kriteria</t>
  </si>
  <si>
    <t>BANCHMARKING CAPAIAN SASARAN/KINERJA</t>
  </si>
  <si>
    <t>PROVINSI :</t>
  </si>
  <si>
    <t xml:space="preserve">    Klik Kanan pada kotak biru, ulangi dengan klik kiri, lalu klik pilihan</t>
  </si>
  <si>
    <t>KABUPATEN / KOTA :</t>
  </si>
  <si>
    <t>ASPEK KINERJA</t>
  </si>
  <si>
    <t>CAPAIAN DAN BENCHMARK</t>
  </si>
  <si>
    <t>KINERJA BIDANG KESEHATAN</t>
  </si>
  <si>
    <t>KINERJA BIDANG PENDIDIKAN</t>
  </si>
  <si>
    <t>KINERJA BIDANG KETENAGAKERJAAN</t>
  </si>
  <si>
    <t>KINERJA BIDANG SOSIAL</t>
  </si>
  <si>
    <t>KINERJA BIDANG EKONOMI</t>
  </si>
  <si>
    <t>E.12</t>
  </si>
  <si>
    <t>E.13</t>
  </si>
  <si>
    <t>E.14</t>
  </si>
  <si>
    <t>E.15</t>
  </si>
  <si>
    <t>E.16</t>
  </si>
  <si>
    <t>IP</t>
  </si>
  <si>
    <t>KINERJA KESEHATAN</t>
  </si>
  <si>
    <t>Balita Gizi Buruk yang ditemukan -</t>
  </si>
  <si>
    <t>Capaian Kab/Kot</t>
  </si>
  <si>
    <t>Capaian Tertinggi di Prov</t>
  </si>
  <si>
    <t>Capaian Terendah di Prov</t>
  </si>
  <si>
    <t>Rata-rata Prov</t>
  </si>
  <si>
    <t>Capaian Tertinggi Kab/Kot Nas</t>
  </si>
  <si>
    <t>Capaian Terendah Kab/Kot Nas</t>
  </si>
  <si>
    <t>Rata-rata Nasional</t>
  </si>
  <si>
    <t>Jumlah Kematian Bayi -</t>
  </si>
  <si>
    <t>Jumlah Kematian Ibu -</t>
  </si>
  <si>
    <t>Pengguna Alat KB +</t>
  </si>
  <si>
    <t>Jumlah Kasus AIDS -</t>
  </si>
  <si>
    <t>Kasus Positif Malaria -</t>
  </si>
  <si>
    <t>Jumlah Pasien TB (semua tipe) yg dilaporkan -</t>
  </si>
  <si>
    <t>Angka Harapan Hidup +</t>
  </si>
  <si>
    <t>KINERJA PENDIDIKAN</t>
  </si>
  <si>
    <t>Angka Melek Huruf 15-24thn +</t>
  </si>
  <si>
    <t>Angka Partisipasi Kasar SD +</t>
  </si>
  <si>
    <t>Angka Partisipasi Kasar SMP +</t>
  </si>
  <si>
    <t>Angka Partisipasi Kasar SMA +</t>
  </si>
  <si>
    <t>Angka Melanjutkan SMP SMA PT +</t>
  </si>
  <si>
    <t>KINERJA KETENAGAKERJAAN</t>
  </si>
  <si>
    <t>Tingkat Pengangguran Terbuka -</t>
  </si>
  <si>
    <t>Capaian Terbaik di Prov</t>
  </si>
  <si>
    <t>Capaian Terburuk di Prov</t>
  </si>
  <si>
    <t>Capaian Terbaik Kab/Kot Nas</t>
  </si>
  <si>
    <t>Capaian Terburuk Kab/Kot Nas</t>
  </si>
  <si>
    <t>Tingkat Partisipasi Angkatan Kerja +</t>
  </si>
  <si>
    <t>Penduduk Miskin usia 15thn ke atas Tidak Bekerja -</t>
  </si>
  <si>
    <t>KINERJA SOSIAL/ KEMISKINAN</t>
  </si>
  <si>
    <t>Persentase Penduduk Miskin -</t>
  </si>
  <si>
    <t>Indeks Kedalaman Kemiskinan -</t>
  </si>
  <si>
    <t>Indeks keparahan kemiskinan -</t>
  </si>
  <si>
    <t>KINERJA EKONOMI</t>
  </si>
  <si>
    <t>PDRB atas Dasar Harga Berlaku +</t>
  </si>
  <si>
    <t>Rata-rata Prov (PDRB Prov dibagi Jumlah Kab.Kota di Prov)</t>
  </si>
  <si>
    <t>PDRB atas Dasar Harga Konstan +</t>
  </si>
  <si>
    <t>Laju Pertumbuhan PDRB atas Dasar Harga Konstan +</t>
  </si>
  <si>
    <t>CAPAIAN KINERJA LAINNYA</t>
  </si>
  <si>
    <t>UPAYA PEMBERANTASAN KORUPSI</t>
  </si>
  <si>
    <t>INOVASI MANAJEMEN KINERJA</t>
  </si>
  <si>
    <t>PENGHARGAAN LAINNYA</t>
  </si>
  <si>
    <t>E.10</t>
  </si>
  <si>
    <t>E.11</t>
  </si>
  <si>
    <t>Telah terdapat kondisi bebas korupsi Terdapat upaya luar biasa yang terbukti dan diakui oleh masyarakat (hasil survey yang memadai)</t>
  </si>
  <si>
    <t>Terdapat upaya pembentukan zona bebas korupsi DAN
Hasil evaluasinya menyimpulkan zona tersebut telah ditetapkan sebagai zona yang menuju WBK</t>
  </si>
  <si>
    <t>Belum ada inisiatif ATAU
Inisiatif yang ada belum menunjukkan bukti</t>
  </si>
  <si>
    <r>
      <t xml:space="preserve">Hasil inovasi telah membentuk organisasi yang berbasis kinerja (performance based organization).
Ditandai dengan:
- Adanya Indikator Kinerja Utama terukur pada setiap jenjang sampai kepada individu
- Dilakukan pengukuran secara berkala
- Hasil pengukuran dikaitkan dengan (ditindaklanjuti dengan) </t>
    </r>
    <r>
      <rPr>
        <i/>
        <sz val="12"/>
        <rFont val="Arial"/>
        <family val="2"/>
      </rPr>
      <t xml:space="preserve">insentif/merit system
- </t>
    </r>
    <r>
      <rPr>
        <sz val="12"/>
        <rFont val="Arial"/>
        <family val="2"/>
      </rPr>
      <t>Terdapat upaya perbaikan atau konseling dalam rangka penyempurnaan manajemen kinerja.</t>
    </r>
  </si>
  <si>
    <t>Apabila terdapat kondisi sebagaimana huruf (a), kecuali masalah tindak lanjut atau keterkaitan dengan insentif.</t>
  </si>
  <si>
    <t>Belum ada inovasi</t>
  </si>
  <si>
    <t>IP memperoleh penghargaan atau pengakuan dari pihak atau lembaga internasional dan bersifat jangka panjang</t>
  </si>
  <si>
    <t>IP (pernah) memperoleh penghargaan atau pengakuan dari pihak atau lembaga internasional dan penghargaan atau pengakuan tersebut masih berlaku saat dilaporkan</t>
  </si>
  <si>
    <t>Tidak ada penghargaan international atau penghargaan sudah berlalu (expired)</t>
  </si>
  <si>
    <t>- Nama Penghargaan :</t>
  </si>
  <si>
    <t>Persentase pemenuhan kriteria</t>
  </si>
  <si>
    <t xml:space="preserve">KERTAS KERJA EVALUASI  </t>
  </si>
  <si>
    <t>KABUPATEN/KOTA</t>
  </si>
  <si>
    <t>TUJUAN/SASARAN</t>
  </si>
  <si>
    <t>ORIENTSI HASIL</t>
  </si>
  <si>
    <t>INDIKATOR TUJUAN/SASARAN</t>
  </si>
  <si>
    <t>KUALITAS INDIKATOR</t>
  </si>
  <si>
    <t>KRITERIA INDIKATOR</t>
  </si>
  <si>
    <t>MEASURABLE</t>
  </si>
  <si>
    <t>RELEVAN</t>
  </si>
  <si>
    <t>CUKUP</t>
  </si>
  <si>
    <t>TUJUAN RPJMD</t>
  </si>
  <si>
    <t>SASARAN RPJMD</t>
  </si>
  <si>
    <t>SASARAN PERJANJIAN KINERJA</t>
  </si>
  <si>
    <t>KINERJA UTAMA</t>
  </si>
  <si>
    <t>TUJUAN RENSTRA</t>
  </si>
  <si>
    <t>SASARAN RENSTRA</t>
  </si>
  <si>
    <t>KERTAS KERJA EVALUASI</t>
  </si>
  <si>
    <t>Keselarasan Kinerja-Output-Penganggaran</t>
  </si>
  <si>
    <t>SASARAN STRATEGIS</t>
  </si>
  <si>
    <t>SASARAN STRATEGIS
BERORIENTSI HASIL
(Ya/Tidak)</t>
  </si>
  <si>
    <t>INDIKATOR SASARAN STRATEGIS</t>
  </si>
  <si>
    <t>INDIKATORSASARAN STRATEGIS BERKUALITAS
(Ya/Tidak)</t>
  </si>
  <si>
    <t>IKU/Bukan IKU</t>
  </si>
  <si>
    <t>PRORAM</t>
  </si>
  <si>
    <t>PROGRAM TERKAIT DENGAN SASARAN
(Ya/Tidak)</t>
  </si>
  <si>
    <t>KEGIATAN</t>
  </si>
  <si>
    <t>KEGIATAN TERKAIT DENGAN SASARAN
(Ya/Tidak)</t>
  </si>
  <si>
    <t>ANGGARAN (Rp)</t>
  </si>
  <si>
    <t>KETERANGAN</t>
  </si>
  <si>
    <t>URAIAN PROGRAM</t>
  </si>
  <si>
    <t>SASARAN PROGRAM</t>
  </si>
  <si>
    <t>INDIKATOR SASARAN PROGRAM</t>
  </si>
  <si>
    <t>URAIAN KEGIATAN</t>
  </si>
  <si>
    <t>SASARAN KEGIATAN</t>
  </si>
  <si>
    <t>INDIKATOR SASARAN KEGIATAN</t>
  </si>
  <si>
    <t>TERKAIT</t>
  </si>
  <si>
    <t>TIDAK TERKAIT</t>
  </si>
  <si>
    <t>JUMLAH</t>
  </si>
  <si>
    <t>SS PEMDA</t>
  </si>
  <si>
    <t>SS  OPD</t>
  </si>
  <si>
    <t>KESEHATAN</t>
  </si>
  <si>
    <t>PENDIDIKAN</t>
  </si>
  <si>
    <t>KETENAGAKERJAAN</t>
  </si>
  <si>
    <t>SOSIAL/KEMISKINAN</t>
  </si>
  <si>
    <t>EKONOMI</t>
  </si>
  <si>
    <t>Balita Gizi Buruk yang ditemukan</t>
  </si>
  <si>
    <t>Jumlah Kematian Bayi</t>
  </si>
  <si>
    <t>Jumlah Kematian Ibu</t>
  </si>
  <si>
    <t xml:space="preserve">Pengguna Alat KB
</t>
  </si>
  <si>
    <t>Jumlah Kasus AIDS</t>
  </si>
  <si>
    <t>Kasus Positif Malaria</t>
  </si>
  <si>
    <t>Jumlah Pasien TB (semua tipe) yg dilaporkan</t>
  </si>
  <si>
    <t>Angka Harapan Hidup</t>
  </si>
  <si>
    <t>Angka Melek Huruf 15-24thn</t>
  </si>
  <si>
    <t>APK SD</t>
  </si>
  <si>
    <t>APK SMP</t>
  </si>
  <si>
    <t>APK SMA</t>
  </si>
  <si>
    <t>Angka Melanjutkan SMP SMA PT</t>
  </si>
  <si>
    <t>Tingkat Pengangguran Terbuka</t>
  </si>
  <si>
    <t>Tingkat Partisipasi Angkatan Kerja</t>
  </si>
  <si>
    <t>Penduduk Miskin usia 15thn ke atas Tidak Bekerja</t>
  </si>
  <si>
    <t>Persentase Penduduk Miskin</t>
  </si>
  <si>
    <t>Indeks Kedalaman Kemiskinan</t>
  </si>
  <si>
    <t>Indeks keparahan kemiskinan</t>
  </si>
  <si>
    <t>PDRB atas Dasar Harga Berlaku</t>
  </si>
  <si>
    <t>PDRB atas Dasar Harga Konstan</t>
  </si>
  <si>
    <t>Laju Pertumbuhan PDRB atas Dasar Harga Konstan</t>
  </si>
  <si>
    <t>Jumlah Kematian Balita</t>
  </si>
  <si>
    <t>Angka morbiditas (kesakitan)</t>
  </si>
  <si>
    <t>Angka Kelulusan</t>
  </si>
  <si>
    <t>Indeks gini (pemerataan pendapatan)</t>
  </si>
  <si>
    <t>-</t>
  </si>
  <si>
    <t>Pengguna Alat KB
+</t>
  </si>
  <si>
    <t>Angka Harapan Hidup
+</t>
  </si>
  <si>
    <t>Angka Melek Huruf 15-24thn
+</t>
  </si>
  <si>
    <t>APK SD
+</t>
  </si>
  <si>
    <t>APK SMP
+</t>
  </si>
  <si>
    <t>APK SMA
+</t>
  </si>
  <si>
    <t>Angka Melanjutkan SMP SMA PT
+</t>
  </si>
  <si>
    <t>Tingkat Partisipasi Angkatan Kerja
+</t>
  </si>
  <si>
    <t>PDRB atas Dasar Harga Berlaku
+</t>
  </si>
  <si>
    <t>PDRB atas Dasar Harga Konstan
+</t>
  </si>
  <si>
    <t>Laju Pertumbuhan PDRB atas Dasar Harga Konstan
+</t>
  </si>
  <si>
    <t>Tinggi</t>
  </si>
  <si>
    <t>Rendah</t>
  </si>
  <si>
    <t>Meningkatnya kualitas pendidikan</t>
  </si>
  <si>
    <t>Indeks Desa Membangun (IDM)</t>
  </si>
  <si>
    <t>Indeks Pembangunan Gender (IPG)</t>
  </si>
  <si>
    <t>Indeks kualitas lingkungan hidup</t>
  </si>
  <si>
    <t>Persentase PAUD formal terakreditasi A</t>
  </si>
  <si>
    <t>Rasio lembaga pendidikan terakreditasi A</t>
  </si>
  <si>
    <t>Meningkatnya akses pelayanan kesehatan</t>
  </si>
  <si>
    <t>Indeks keluarga sehat</t>
  </si>
  <si>
    <t>Cakupan pelayanan kesehatan masyarakat</t>
  </si>
  <si>
    <t>Meningkatnya kualitas kesehatan</t>
  </si>
  <si>
    <t>Angka kematian ibu per 100.000 kelahiran hidup</t>
  </si>
  <si>
    <t>Angka kematian bayi per 1.000 kelahiran hidup</t>
  </si>
  <si>
    <t>Persentase wanita kawin pertama usia &lt; 20 tahun</t>
  </si>
  <si>
    <t>Tingkat kesehatan Rumah Sakit (RS)</t>
  </si>
  <si>
    <t>Persentase fasilitas kesehatan yang terakreditasi paripurna</t>
  </si>
  <si>
    <t>Tercukupinya ketersediaan pangan yang beragam dan aman</t>
  </si>
  <si>
    <t>PPH Ketersediaan</t>
  </si>
  <si>
    <t>Meningkatnya ketentraman, ketertiban umum, dan perlindungan masyarakat</t>
  </si>
  <si>
    <t>Indeks rasa aman</t>
  </si>
  <si>
    <t>Meningkatnya pelayanan dasar bagi masyarakat</t>
  </si>
  <si>
    <t>Persentase perangkat daerah yang menerapkan SPM</t>
  </si>
  <si>
    <t>Meningkatnya perlindungan sosial dan masyarakat</t>
  </si>
  <si>
    <t>Persentase angka PMKS yang mandiri</t>
  </si>
  <si>
    <t>Menurunnya kemiskinan dan kesenjangan antar wilayah</t>
  </si>
  <si>
    <t>Angka kemiskinan</t>
  </si>
  <si>
    <t>Gini Ratio</t>
  </si>
  <si>
    <t>Menurunnya tingkat penganguran terbuka</t>
  </si>
  <si>
    <t>Tingkat pengangguran terbuka</t>
  </si>
  <si>
    <t>Meningkatnya Pendapatan Asli Daerah (PAD)</t>
  </si>
  <si>
    <t>Persentase pertumbuhan retribusi dan pajak daerah</t>
  </si>
  <si>
    <t>Meningkatnya laju pertumbuhan ekonomi sektor unggulan</t>
  </si>
  <si>
    <t>Persentase pertumbuhan sektor industri dalam PDRB</t>
  </si>
  <si>
    <t>Persentase pertumbuhan sektor perdagangan dalam PDRB</t>
  </si>
  <si>
    <t>Persentase pertumbuhan sektor pertanian dan perikanan dalam PDRB</t>
  </si>
  <si>
    <t>Persentase koperasi sehat</t>
  </si>
  <si>
    <t>Meningkatnya investasi PMDN</t>
  </si>
  <si>
    <t>Realisasi investasi PMDN</t>
  </si>
  <si>
    <t>Meningkatnya pemanfaatan potensi pariwisata dan kebudayaan bagi masyarakat</t>
  </si>
  <si>
    <t>Meningkatnya infrastruktur ekonomi yang berkualitas</t>
  </si>
  <si>
    <t>Tingkat Pengeluaran Wisatawan (Spending of money)</t>
  </si>
  <si>
    <t>Persentase kondisi jalan baik dengan kecepatan &gt;20 Km</t>
  </si>
  <si>
    <t>Persentase penduduk/ rumah tangga yang memanfaatkan akses air bersih</t>
  </si>
  <si>
    <t>Persentase kinerja sistem jaringan irigasi</t>
  </si>
  <si>
    <t>Persentase tingkat kecelakaan lalu lintas</t>
  </si>
  <si>
    <t>Persentase tertib tata ruang wilayah</t>
  </si>
  <si>
    <t>Persentase ketersediaan sarana dan prasarana penunjang perekomonian</t>
  </si>
  <si>
    <t xml:space="preserve">Persentase jangkauan TIK </t>
  </si>
  <si>
    <t>Meningkatnya sarana prasarana sosial yang berkualitas</t>
  </si>
  <si>
    <t>Persentase kepala keluarga yang terlayani sanitasi dasar</t>
  </si>
  <si>
    <t>Persentase kecukupan prasarana olahraga</t>
  </si>
  <si>
    <t>Persentase kecukupan RTH publik</t>
  </si>
  <si>
    <t>Persentase  perumahan dan kawasan permukiman yang berkualitas</t>
  </si>
  <si>
    <t xml:space="preserve">Meningkatnya kapasitas pemberdayaan kelompok masyarakat </t>
  </si>
  <si>
    <t>Indeks desa membangun</t>
  </si>
  <si>
    <t>Jumlah atlit yang berprestasi tingkat provinsi dan nasional</t>
  </si>
  <si>
    <t>Meningkatnya kualitas lingkungan hidup</t>
  </si>
  <si>
    <t>Meningkatnya akuntabilitas instansi pemerintah dan kualitas layanan publik</t>
  </si>
  <si>
    <t>Nilai/ predikat AKIP</t>
  </si>
  <si>
    <t>Indeks pelayanan publik</t>
  </si>
  <si>
    <t>Persentase kebijakan berdasarkan "Policy Brief"</t>
  </si>
  <si>
    <t>Persentase terpenuhinya aspek kualitas dalam dokumen perencanaan</t>
  </si>
  <si>
    <t>Opini WTP BPK terhadap LKPD</t>
  </si>
  <si>
    <t>Meningkatnya kinerja keuangan dan kinerja birokrasi</t>
  </si>
  <si>
    <t>Indeks reformasi birokrasi</t>
  </si>
  <si>
    <t>Meningkatnya penggunaan sistem informasi daerah</t>
  </si>
  <si>
    <t>Persentase perangkat daerah yang mengimplementasi-kan IT dengan baik</t>
  </si>
  <si>
    <t>Persentase pemerintah desa yang menggunakan IT dalam pemberian layanan</t>
  </si>
  <si>
    <t>Tidak terjadi konflik yang disebabkan oleh ideologi, politik, sosial dan keagamaan</t>
  </si>
  <si>
    <t>Peningkatan penerimaan zakat</t>
  </si>
  <si>
    <t>Terlaksananya kehidupan  sosial keagamaan yang kondusif</t>
  </si>
  <si>
    <t>Meningkatnya akses dan kualitas  pelayanan pendidikan</t>
  </si>
  <si>
    <t>Harapan lama sekolah</t>
  </si>
  <si>
    <t>Rata-rata lama sekolah</t>
  </si>
  <si>
    <t>Persentase satuan pendidikan terakreditasi A</t>
  </si>
  <si>
    <t>IKU</t>
  </si>
  <si>
    <t>Bukan IKU</t>
  </si>
  <si>
    <t>Program Peningkatan akses pendidikan anak usia dini</t>
  </si>
  <si>
    <t>Meningkatnya akses dan kualitas pelayanan kesehatan</t>
  </si>
  <si>
    <t>Persentase wanita pernah kawin usia (15-49) tahun  menurut usia kawin pertama; usia &lt;= 20 tahun</t>
  </si>
  <si>
    <t xml:space="preserve">Persentase capaian perangkat daerah dalam menerapkan SPM </t>
  </si>
  <si>
    <t xml:space="preserve">Tingkat kemiskinan (persentase penduduk miskin) </t>
  </si>
  <si>
    <t>Indeks Gini</t>
  </si>
  <si>
    <t>Menurunnya tingkat pengangguran terbuka</t>
  </si>
  <si>
    <t>Laju  pertumbuhan ekonomi kategori industri pengolahan</t>
  </si>
  <si>
    <t>Laju  pertumbuhan ekonomi kategori  perdagangan besar, eceran, reparasi mobil dan sepeda motor</t>
  </si>
  <si>
    <t>Laju pertumbuhan  ekonomi kategori  pertanian, kehutanan dan perikanan</t>
  </si>
  <si>
    <t>Peningkatan retribusi dan pajak daerah</t>
  </si>
  <si>
    <t>Persentase peningkatan Penanaman Modal Dalam Negeri (PMDN)</t>
  </si>
  <si>
    <t>Meningkatnya infrastruktur ekonomi dan sosial yang berkualitas</t>
  </si>
  <si>
    <t>Persentase kondisi jalan baik dengan kecepatan &gt;20 Km/jam</t>
  </si>
  <si>
    <t>Persentase kecukupan sarana dan prasarana publik</t>
  </si>
  <si>
    <t>Meningkatnya pemberdayaan responsif gender dan perlindungan terhadap anak</t>
  </si>
  <si>
    <t>Persentase desa/kelurahan layak anak</t>
  </si>
  <si>
    <t>Meningkatnya akuntabilitas instansi pemerintah dan kualitas pelayanan publik</t>
  </si>
  <si>
    <t>Predikat AKIP</t>
  </si>
  <si>
    <t>Kategori nilai kinerja Unit Pelayanan Publik (UPP)</t>
  </si>
  <si>
    <t>Persentase  kualitas aspek perencanaan</t>
  </si>
  <si>
    <t>Indeks profesionalisme ASN</t>
  </si>
  <si>
    <t>Persentase perangkat daerah yang mengimplementasikan teknologi informasi dengan baik</t>
  </si>
  <si>
    <t>Persentase pemerintah desa yang menggunakan teknologi informasi dalam pemberian layanan</t>
  </si>
  <si>
    <t>Meningkatnya kehidupan  sosial keagamaan</t>
  </si>
  <si>
    <t>Persentase peningkatan penerimaan zakat</t>
  </si>
  <si>
    <t>Menurunnya Kemiskinan dan Kesenjangan antar wilayah</t>
  </si>
  <si>
    <t>Menurunnya Tingkat Penganguran Terbuka</t>
  </si>
  <si>
    <t>Meningkatnya Pemanfaatan Potensi Pariwisata dan Kebudayaan bagi masyarakat</t>
  </si>
  <si>
    <t>Meningkatnya Kinerja Keuangan dan Kinerja Birokrasi</t>
  </si>
  <si>
    <t>Menurunnya Kemiskinan dan Kesenjangan antar Wilayah</t>
  </si>
  <si>
    <t>Menurunnya Tingkat Pengangguran Terbuka</t>
  </si>
  <si>
    <t>Meningkatnya Pemberdayaan Responsif Gender dan Perlindungan Terhadap Anak</t>
  </si>
  <si>
    <t>Program Peningkatan Mutu Pendidikan Anak Usia Dini</t>
  </si>
  <si>
    <t>Program Peningkatan Akses Pendidikan Masyarakat</t>
  </si>
  <si>
    <t>Program Peningkatan Mutu Pendidikan Masyarakat</t>
  </si>
  <si>
    <t xml:space="preserve">Program Peningkatan Mutu Pendidikan Sekolah Dasar </t>
  </si>
  <si>
    <t>Program Peningkatan Akses Pendidikan Sekolah Menengah Pertama</t>
  </si>
  <si>
    <t xml:space="preserve"> Program Peningkatan Mutu Pendidikan Sekolah Menengah Pertama</t>
  </si>
  <si>
    <t>Program Peningkatan Budaya Baca</t>
  </si>
  <si>
    <t>Program Peningkatan Akses Perpustakaan</t>
  </si>
  <si>
    <t>Program Perbaikan Gizi Masyarakat</t>
  </si>
  <si>
    <t>Program Peningkatan Kesehatan ibu hamil bersalin, nifas dan anak</t>
  </si>
  <si>
    <t>Program Peningkatan Kesehatan Keluarga</t>
  </si>
  <si>
    <t xml:space="preserve">Program peningkatan akses sarana dan prasarana kesehatan </t>
  </si>
  <si>
    <t xml:space="preserve">Program Peningkatan Mutu Sarana dan Prasarana Kesehatan </t>
  </si>
  <si>
    <t>Program PelayananKesehatan Masyarakat</t>
  </si>
  <si>
    <t xml:space="preserve">Program Pengendalian dan pencegahan penyakit </t>
  </si>
  <si>
    <t xml:space="preserve">Program Keluarga Berencana dan Kesehatan Reproduksi Remaja (KRR) </t>
  </si>
  <si>
    <t xml:space="preserve">Program Pembangunan/Pemeliharaan Gedung Layanan </t>
  </si>
  <si>
    <t xml:space="preserve">Program Peningkatan kualitas layanan rumah sakit </t>
  </si>
  <si>
    <t xml:space="preserve">Program Peningkatan Kulaitas Layanan Puskesmas dan Jaringannya </t>
  </si>
  <si>
    <t xml:space="preserve">Program Standarisasi Pelayanan Kesehatan (BLUD) </t>
  </si>
  <si>
    <t xml:space="preserve">Program Penguatan Cadangan Pangan Pemda dan Masyarakat </t>
  </si>
  <si>
    <t xml:space="preserve">Program Ketersediaan dan Distribusi Pangan </t>
  </si>
  <si>
    <t xml:space="preserve">Program Peningkatan Mutu Pendidikan Anak Usia Dini </t>
  </si>
  <si>
    <t xml:space="preserve">Program Peningkatan Mutu Pendidikan Masyarakat </t>
  </si>
  <si>
    <t xml:space="preserve">Program Peningkatan Mutu Pendidikan Sekolah
Menengah Pertama </t>
  </si>
  <si>
    <t xml:space="preserve">Program Peningkatan Kesehatan Keluarga </t>
  </si>
  <si>
    <t xml:space="preserve">Program Pelayanan dan Rehabilitasi Kesejahteraan Sosial </t>
  </si>
  <si>
    <t xml:space="preserve">Program Peningkatan Akses dan Mutu Air Bersih </t>
  </si>
  <si>
    <t xml:space="preserve">Program Pengelolaan Air Limbah dan Drainase </t>
  </si>
  <si>
    <t xml:space="preserve">Program Lingkungan Perumahan dan Permukiman
Sehat </t>
  </si>
  <si>
    <t xml:space="preserve">Program  Penegakan Peraturan Daerah </t>
  </si>
  <si>
    <t xml:space="preserve">Program Peningkatan  Kesiagaan dan Pencegahan Bencana </t>
  </si>
  <si>
    <t xml:space="preserve">Program Penanganan Tanggap Darurat Pasca Bencana </t>
  </si>
  <si>
    <t xml:space="preserve">Program Peningkatan Potensi dan Sumber Kesejahteraan Sosial (PSKS) </t>
  </si>
  <si>
    <t>Meningkatkan pertumbuhan ekonomi yang berkualitas dan inklusif yang berdampak terhadap angaka kemiskinan</t>
  </si>
  <si>
    <t xml:space="preserve">Program Pemberdayaan Penyandang Masalah
Kesejahteraan Sosial (PMKS) </t>
  </si>
  <si>
    <t xml:space="preserve">Program Perlindungan Penyandang Masalah
Kesejahteraan Sosial (PMKS)  </t>
  </si>
  <si>
    <t xml:space="preserve">Program Peningkatan Kualitas dan Perlindungan Tenaga Kerja </t>
  </si>
  <si>
    <t xml:space="preserve">Program Peningkatan Kesempatan Kerja </t>
  </si>
  <si>
    <t xml:space="preserve">Program Peningkatan Mutu Produk Industri </t>
  </si>
  <si>
    <t xml:space="preserve">Program Pengembangan Sentra Industri </t>
  </si>
  <si>
    <t xml:space="preserve">Program Peningkatan usaha sektor perdagangan </t>
  </si>
  <si>
    <t xml:space="preserve">Program Perlindungan konsumen dan pengamanan perdagangan </t>
  </si>
  <si>
    <t xml:space="preserve">Program Peningkatan sarana dan jaringan distribusi perdagangan </t>
  </si>
  <si>
    <t>Program Peningkatan Produktivitas Tanaman Pangan</t>
  </si>
  <si>
    <t>Program Peningkatan Produksi Perkebunan</t>
  </si>
  <si>
    <t>Program Peningkatan Produksi Hortikultura</t>
  </si>
  <si>
    <t>Program Peningkatan Populasi Ternak</t>
  </si>
  <si>
    <t>Program Peningkatan Kesejahteraan Petani</t>
  </si>
  <si>
    <t>Program Peningkatan Sarana Prasarana Pertanian</t>
  </si>
  <si>
    <t>Program Peningkatan Produksi Perikanan Budidaya</t>
  </si>
  <si>
    <t>Program Peningkatan Produksi Perikanan Tangkap</t>
  </si>
  <si>
    <t>Program Peningkatan Kesejahteraan Petani Ikan</t>
  </si>
  <si>
    <t>Program Peningkatan Kualitas Koperasi</t>
  </si>
  <si>
    <t>Program Peningkatan dan Pengembangan Pengelolaan PAD dan Dana Perimbangan</t>
  </si>
  <si>
    <t>Program Peningkatan Pengelolaan PBB dan BPHTB</t>
  </si>
  <si>
    <t>Program Peningkatan Realisasi Investasi</t>
  </si>
  <si>
    <t>Program Pembangunan Jalan dan Jembatan</t>
  </si>
  <si>
    <t>Program Pemeliharaan Jalan dan Jembatan</t>
  </si>
  <si>
    <t>Program Pengembangan dan Pengelolaan Jaringan Irigasi,Rawa dan Jaringan Pengairan
Lainnya</t>
  </si>
  <si>
    <t>Program Pengembangan Pengelolaan dan Konservasi Sungai, Danau dan Lainnya</t>
  </si>
  <si>
    <t>Program Pembangunan Sarana dan Prasarana Publik</t>
  </si>
  <si>
    <t>Program Pengelolaan Penerangan Jalan Umum</t>
  </si>
  <si>
    <t>Program Pengelolaan Ruang Terbuka Hijau (RTH) dan Areal Pemakaman</t>
  </si>
  <si>
    <t>Program Penataan dan Penguasaan Tanah</t>
  </si>
  <si>
    <t>Program Lingkungan Perumahan dan Permukiman
Sehat</t>
  </si>
  <si>
    <t>Program Peningkatan Pemberdayaan Masyarakat</t>
  </si>
  <si>
    <t>Program Pengembangan Lembaga Ekonomi
Perdesaan</t>
  </si>
  <si>
    <t>Program Peningkatan Peran Serta dan Kesetaraan
Gender dalam Pembangunan</t>
  </si>
  <si>
    <t>Program Peningkatan Perlindungan hak Perempuan</t>
  </si>
  <si>
    <t>Program Peningkatan Pelindungan Anak</t>
  </si>
  <si>
    <t>Program Pengendalian Pencemaran dan Perusakan Lingkungan Hidup</t>
  </si>
  <si>
    <t>Program Pengembangan Kinerja Pengelolaan Persampahan</t>
  </si>
  <si>
    <t>Program Peningkatan Akuntabilitas Kinerja Aparatur dan Instansi Pemerintah</t>
  </si>
  <si>
    <t>Program Peningkatan Penyelenggaraan Pemerintahan Daerah</t>
  </si>
  <si>
    <t>Program Penataan dan Penyempurnaan Kebijakan Sistem dan Prosedur</t>
  </si>
  <si>
    <t>Program Peningkatan Perencanaan, Pelaporan Capaian Kinerja dan Keuangan</t>
  </si>
  <si>
    <t>Program Peningkatan Kualitas Pelayanan Publik</t>
  </si>
  <si>
    <t>Program Peningkatan Pelayanan Perijinan</t>
  </si>
  <si>
    <t>Program Peningkatan Sarana Prasarana
dan Peralatan Kesehatan Penunjang Medik/Non Medik</t>
  </si>
  <si>
    <t>Program Peningkatan Pelayanan Kependudukan</t>
  </si>
  <si>
    <t>Program Peningkatan Pelayanan Catatan Sipil</t>
  </si>
  <si>
    <t>Program Mengintensifkan Penanganan Pengaduan Masyarakat</t>
  </si>
  <si>
    <t>Program Perencanaan Pembangunan Daerah</t>
  </si>
  <si>
    <t>Program Pengendalian Pembangunan  Daerah</t>
  </si>
  <si>
    <t>Program Evaluasi Pembangunan Daerah</t>
  </si>
  <si>
    <t>Program Perencanaan Pembangunan Sektoral</t>
  </si>
  <si>
    <t>Program Penelitian dan Pengembangan</t>
  </si>
  <si>
    <t>Program Perencanaan dan Pengendalian Tata Ruang</t>
  </si>
  <si>
    <t>Program Peningkatan Kualitas Pelaporan Keuangan Daerah</t>
  </si>
  <si>
    <t>Program Peningkatan Penata usahaan Barang Milik Daerah</t>
  </si>
  <si>
    <t>Program peningkatan Sistem Pengawasan Internal dan Pengendalian Pelaksanaan Kebijakan KDH</t>
  </si>
  <si>
    <t>Program Peningkatan Kapasitas Sumber Daya Aparatur</t>
  </si>
  <si>
    <t>Program Pembinaan Disiplin Aparatur</t>
  </si>
  <si>
    <t>Program Peningkatan Pelayanan Administrasi
Kepegawain</t>
  </si>
  <si>
    <t>Program Pemanfaatan Teknologi Informasi</t>
  </si>
  <si>
    <t>Program Pembinaan dan Pelayanan Pemerintahan Desa</t>
  </si>
  <si>
    <t>Program Peningkatan Pelayanan Kinerja Perangkat Daerah (Pada Setda Kab. HSS)</t>
  </si>
  <si>
    <t>`</t>
  </si>
  <si>
    <t>Program Pengembangan Destinasi Pariwisata</t>
  </si>
  <si>
    <t>Program Pengembangan Pemasaran Pariwisata</t>
  </si>
  <si>
    <t>Program Pengembangan Kemitraan</t>
  </si>
  <si>
    <t>Program Pengelolaan Kekayaan dan Keragaman Budaya</t>
  </si>
  <si>
    <t>Program Lingkungan Perumahan dan Permukiman Sehat</t>
  </si>
  <si>
    <t>Program Peningkatan Peran Serta dan Kesetaraan Gender dalam Pembangunan</t>
  </si>
  <si>
    <t>Program Pemenuhan Hak Anak dan Peningkatan Kualitas Hidup Anak</t>
  </si>
  <si>
    <t>Program Perumusan Kebijakan PenyelenggaraanOrganisasi dan Aparatur Daerah</t>
  </si>
  <si>
    <t>Program Perumusan Kebijakan Penyelenggaraan Organisasi dan Aparatur Daerah</t>
  </si>
  <si>
    <t>APK PAUD Formal</t>
  </si>
  <si>
    <t>Persentase Pemenuhan SPM/SNP PAUD</t>
  </si>
  <si>
    <t>Angka Partisipasi Sekolah</t>
  </si>
  <si>
    <t>Persentase pemenuhan Aspek SPM Dikmas</t>
  </si>
  <si>
    <t>Persentase pemenuhan SPM/SNP SD</t>
  </si>
  <si>
    <t>Angka Partisipasi Kasar (APK) SMP</t>
  </si>
  <si>
    <t>Persentase Peningkatan bahan Pustaka</t>
  </si>
  <si>
    <t>Persentase Jangkauan Layanan Perpustakaan</t>
  </si>
  <si>
    <t>Persentase Pemenuhan pencapaian SPM pelayanan kesehatan dasar pada bayi,balita,
anak usia sekolah dasar,ibu, dan lansia</t>
  </si>
  <si>
    <t>Persentase Pemenuhan pencapaian SPM pelayanan kesehatan dasar padabayi, balita,
anak usia sekolah dasar,ibu, dan lansia</t>
  </si>
  <si>
    <t>Persentase Pemenuhan pencapaian SPM pelayanan kesehatan dasar pada bayi, balita,anak usia sekolah dasar,ibu, dan lansia</t>
  </si>
  <si>
    <t>Persentase pemenuhan Akses Prasarana
Kesehatan</t>
  </si>
  <si>
    <t>Persentase pemenuhan Kualitas Prasarana
Kesehatan</t>
  </si>
  <si>
    <t>Persentase Penduduk Yang Memiliki Jaminan
Kesehatan</t>
  </si>
  <si>
    <t>Persentase pemenuhan Pencapaian SPM Pelayanan Kesehatan Dasar, Penyakit Menular dan Tidak Menular</t>
  </si>
  <si>
    <t>Persentase organisasi yang menindaklanjuti kesepakatan pendewasaan usia perkawinan</t>
  </si>
  <si>
    <t>Persentase Pemenuhan AspekPrasarana IPP
RSUD</t>
  </si>
  <si>
    <t>Persentase fasyankes yang terakreditasi
paripurna</t>
  </si>
  <si>
    <t>Persentase Fasyankes Yang Terakreditasi
Sempurna</t>
  </si>
  <si>
    <t>Persentase Pemenuhan Tingkat Kesehatan RSUD, Aspek IPP RSUD, Dan Akreditasi RSUD ,
Kategori &gt; B</t>
  </si>
  <si>
    <t>Jumlah Cadangan Pangan Pemda dan Masyarakat</t>
  </si>
  <si>
    <t xml:space="preserve">Program Peningkatan Mutu Pendidikan Sekolah Menengah Pertama </t>
  </si>
  <si>
    <t>Persentase pemenuhan SPM/SNP SMP</t>
  </si>
  <si>
    <t>Persentase Pemenuhan npencapaian SPM pelayanan kesehatan dasar pada bayi, balita, anak usia</t>
  </si>
  <si>
    <t>Persentase Pemenuhan pencapaian SPM pelayanan kesehatan dasar pada bayi, balita, anak usia</t>
  </si>
  <si>
    <t>Persentase penduduk /rumah tangga yang terakses air bersih</t>
  </si>
  <si>
    <t>Persentase drainase yang berfungsi
dengan baik</t>
  </si>
  <si>
    <t xml:space="preserve">Program Lingkungan Perumahan dan Permukiman Sehat </t>
  </si>
  <si>
    <t>Persentase kawasan perumahan dan permukiman sehat</t>
  </si>
  <si>
    <t>Cakupan penyelesaian penegakkan perda</t>
  </si>
  <si>
    <t>persentase pemenuhan prasarana penanggulangan bencana</t>
  </si>
  <si>
    <t>Rata-rata tingkat waktu tanggap</t>
  </si>
  <si>
    <t>Cakupan Lembaga/Organisasi sosial, yang aktif dalam penanganan masalah sosial</t>
  </si>
  <si>
    <t>Tingkat Pemberdayaan sosial terhadap Penyandang MasalahKesejahteraan Sosial (PMKS)</t>
  </si>
  <si>
    <t>Tingkat Perlindungan sosial terhadap Penyandang Masalah Kesejahteraan Sosial (PMKS</t>
  </si>
  <si>
    <t>Persentase Tenaga Kerja yang Kompeten</t>
  </si>
  <si>
    <t>Persentaseangkatan kerja yang di tempatkan</t>
  </si>
  <si>
    <t>Persentase produk industri yang bersertifikasi mutu</t>
  </si>
  <si>
    <t>Persentase Pengembangan Sentra Industri</t>
  </si>
  <si>
    <t>Persentase pelaku usahaperdagangan
non formal terhadap pelakuperdagangan
formal</t>
  </si>
  <si>
    <t>PAD sub sektorperdagangan (kemetrologian)</t>
  </si>
  <si>
    <t>Persentase kualitas sarana distribusi
perdagangan dalam kondisi baik</t>
  </si>
  <si>
    <t>Produksi Padi</t>
  </si>
  <si>
    <t>Produksi Karet</t>
  </si>
  <si>
    <t>Produksi Cabe</t>
  </si>
  <si>
    <t>Jumlah populasi ternak besar (sapi + kerbau)</t>
  </si>
  <si>
    <t>Kenaikan Kelas Kelompok Tani</t>
  </si>
  <si>
    <t>Jumlah pengembangan optimasi lahan dan pemulihan kesuburan tanah</t>
  </si>
  <si>
    <t>Produksi perikanan budidaya</t>
  </si>
  <si>
    <t>Produksi perikanan tangkap</t>
  </si>
  <si>
    <t>Persentase peningkatan kapasitas petani
ikan/nelayan</t>
  </si>
  <si>
    <t>Persentase Koperasi Aktif</t>
  </si>
  <si>
    <t>Jumlah Peningkatan Realisasi pajak daerah non PBB dan BPHTB</t>
  </si>
  <si>
    <t>Jumlah Peningkatan Realisasi PBBP2 dan BPHTB</t>
  </si>
  <si>
    <t>Realisasi Investasi PMDN</t>
  </si>
  <si>
    <t>Jumlah kunjungan wisatawan</t>
  </si>
  <si>
    <t>Lama tinggal wisatawan (Length of Stay</t>
  </si>
  <si>
    <t>Persentase tingkat pengembangan seni dan
budaya</t>
  </si>
  <si>
    <t>Persentase jaringan irigasi dalam kondisi
baik</t>
  </si>
  <si>
    <t>Panjang jalan dalam kondisi baik</t>
  </si>
  <si>
    <t>Jumlah bangunan pelayanan publik yang
berfungsi baik</t>
  </si>
  <si>
    <t>Rasio jumlah titik PJU terhadap panjang jalan</t>
  </si>
  <si>
    <t>Persentase kecukupan RTH Publik</t>
  </si>
  <si>
    <t>Persentase kawasan perumahan
dan permukiman sehat</t>
  </si>
  <si>
    <t>Persentase penguasaan fisik tanah yang
teradministrasi</t>
  </si>
  <si>
    <t>Persentase Lembaga Kemasyarakatan Desa yang aktif</t>
  </si>
  <si>
    <t>Persentase Badan Usaha Milik Desa (BUMDes) yang berkembang</t>
  </si>
  <si>
    <t>Persentase ARG terhadap Anggaran Belanja
Langsung APBD</t>
  </si>
  <si>
    <t>Persentase organisasi perempuan penyedia
pelayanan perlindungan perempuan yang aktif</t>
  </si>
  <si>
    <t>Persentase Institusi/lembaga yang mengimplementasikan pemenuhan indikator
Kabupaten Layak Anak</t>
  </si>
  <si>
    <t>Tingkat pemenuhan aspek Desa/Kelurahan Layak Anak berbasis kluster</t>
  </si>
  <si>
    <t>Persentase indeks kualitas Udara titik
pantau yang memenuhi standar</t>
  </si>
  <si>
    <t>Persentase cakupan sampah yang dikelola secara Control landfill</t>
  </si>
  <si>
    <t>Nilai / Predikat AKIP pada komponen pelaporan</t>
  </si>
  <si>
    <t>Nilai LPPD</t>
  </si>
  <si>
    <t>Persentase SOP Sesuai Standar.</t>
  </si>
  <si>
    <t>Tingkat pemenuhan aspek kualitas dokumen AKIP</t>
  </si>
  <si>
    <t>Jumlah inovasi yang lolos nasional</t>
  </si>
  <si>
    <t>Persentase pemenuhan aspek penyelenggaraan pelayanan publik minimal
baik (B)</t>
  </si>
  <si>
    <t>Persentase Pemenuhan Aspek Sarana IPP RSUD</t>
  </si>
  <si>
    <t>Cakupan penerbitan dokumen kependudukan</t>
  </si>
  <si>
    <t>Cakupan Penerbitan DokumenPencatatan Sipil</t>
  </si>
  <si>
    <t>Persentase Pengaduan Masyarakat Yang Ditindak Lanjuti</t>
  </si>
  <si>
    <t>Tingkat keselarasan terhadap dokumen
perencanaan</t>
  </si>
  <si>
    <t>Persentase capaian kinerja Perangkat
Daerah</t>
  </si>
  <si>
    <t>Persentase capaian kinerja hasil perencanaan pembangunan daerah</t>
  </si>
  <si>
    <t>Persentase rekomendasi hasil perencanaan
pembangunan sektoral yang ditindaklanjuti
untuk kebijakan daerah</t>
  </si>
  <si>
    <t>Persentase rekomendasi hasil penelitian
dan pengembangan yang ditindaklanjuti</t>
  </si>
  <si>
    <t>Tingkat kesesuaian RTRW dengan pelaksanaan pembangunan</t>
  </si>
  <si>
    <t>Persentasi Laporan Keuangan Daerah yang memenuhi aspek Kualitas</t>
  </si>
  <si>
    <t>Kesesuaian Data Total Neraca BMD dengan Neraca Keuangan</t>
  </si>
  <si>
    <t>Persentase Penurunan Temuan Bersifat Keuangan Hasil Pemeriksaan Inspektorat
Kab. HSS</t>
  </si>
  <si>
    <t>Persentase JPT (JabatanPimpinanTinggi) yg
melakukan kebijakan promosi terbuka untuk
JPT sesuai dengan undangundang ASN</t>
  </si>
  <si>
    <t>Persentase tingkat penurunann  pelanggaran
displin PNS</t>
  </si>
  <si>
    <t>Persentase formasi jabatan pelaksana yang
terisi sesuai kompetensi dan kualifikasi</t>
  </si>
  <si>
    <t>Persentase PD yang tepat fungsi dan tepat ukuran</t>
  </si>
  <si>
    <t>Jumlah SKPD yang terkoneksi dengan intranet keServer Center Diskominfo</t>
  </si>
  <si>
    <t>Persentase Pemerintahan Desa/kel yang berkinerja baik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</si>
</sst>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Rp-421]#,##0"/>
    <numFmt numFmtId="165" formatCode="0.0"/>
    <numFmt numFmtId="166" formatCode="_(* #,##0_);_(* \(#,##0\);_(* &quot;-&quot;??_);_(@_)"/>
  </numFmts>
  <fonts count="40">
    <font>
      <sz val="10"/>
      <color rgb="FF000000"/>
      <name val="Arial"/>
    </font>
    <font>
      <b/>
      <sz val="10"/>
      <name val="Arial"/>
      <family val="2"/>
    </font>
    <font>
      <sz val="10"/>
      <name val="Arial"/>
      <family val="2"/>
    </font>
    <font>
      <sz val="12"/>
      <name val="Arial"/>
      <family val="2"/>
    </font>
    <font>
      <b/>
      <i/>
      <sz val="12"/>
      <name val="Arial"/>
      <family val="2"/>
    </font>
    <font>
      <b/>
      <sz val="12"/>
      <name val="Arial"/>
      <family val="2"/>
    </font>
    <font>
      <sz val="10"/>
      <name val="Arial"/>
      <family val="2"/>
    </font>
    <font>
      <sz val="10"/>
      <color rgb="FFFFFFFF"/>
      <name val="Arial"/>
      <family val="2"/>
    </font>
    <font>
      <b/>
      <sz val="12"/>
      <color rgb="FF0000FF"/>
      <name val="Arial"/>
      <family val="2"/>
    </font>
    <font>
      <sz val="12"/>
      <color rgb="FF0000FF"/>
      <name val="Arial"/>
      <family val="2"/>
    </font>
    <font>
      <b/>
      <sz val="8"/>
      <name val="Arial"/>
      <family val="2"/>
    </font>
    <font>
      <b/>
      <sz val="12"/>
      <color rgb="FF000000"/>
      <name val="Arial"/>
      <family val="2"/>
    </font>
    <font>
      <sz val="12"/>
      <color rgb="FF000000"/>
      <name val="Arial"/>
      <family val="2"/>
    </font>
    <font>
      <i/>
      <sz val="12"/>
      <color rgb="FFFF0000"/>
      <name val="Arial"/>
      <family val="2"/>
    </font>
    <font>
      <sz val="12"/>
      <name val="Calibri"/>
      <family val="2"/>
    </font>
    <font>
      <b/>
      <sz val="12"/>
      <color rgb="FF0033CC"/>
      <name val="Arial"/>
      <family val="2"/>
    </font>
    <font>
      <b/>
      <sz val="12"/>
      <name val="Trebuchet MS"/>
      <family val="2"/>
    </font>
    <font>
      <i/>
      <sz val="12"/>
      <name val="Arial"/>
      <family val="2"/>
    </font>
    <font>
      <sz val="12"/>
      <color rgb="FFFF0000"/>
      <name val="Arial"/>
      <family val="2"/>
    </font>
    <font>
      <sz val="10"/>
      <color rgb="FFFF0000"/>
      <name val="Arial"/>
      <family val="2"/>
    </font>
    <font>
      <sz val="11"/>
      <name val="Arial"/>
      <family val="2"/>
    </font>
    <font>
      <i/>
      <sz val="11"/>
      <name val="Arial"/>
      <family val="2"/>
    </font>
    <font>
      <b/>
      <sz val="12"/>
      <color rgb="FFFF0000"/>
      <name val="Arial"/>
      <family val="2"/>
    </font>
    <font>
      <sz val="14"/>
      <name val="Arial"/>
      <family val="2"/>
    </font>
    <font>
      <b/>
      <sz val="14"/>
      <name val="Arial"/>
      <family val="2"/>
    </font>
    <font>
      <i/>
      <sz val="12"/>
      <color rgb="FF4F81BD"/>
      <name val="Arial"/>
      <family val="2"/>
    </font>
    <font>
      <sz val="10"/>
      <name val="Euro sign"/>
    </font>
    <font>
      <b/>
      <sz val="12"/>
      <name val="Euro sign"/>
    </font>
    <font>
      <sz val="10"/>
      <name val="Calibri"/>
      <family val="2"/>
    </font>
    <font>
      <b/>
      <sz val="12"/>
      <name val="Calibri"/>
      <family val="2"/>
    </font>
    <font>
      <sz val="10"/>
      <color rgb="FF4F81BD"/>
      <name val="Arial"/>
      <family val="2"/>
    </font>
    <font>
      <u/>
      <sz val="12"/>
      <name val="Arial"/>
      <family val="2"/>
    </font>
    <font>
      <i/>
      <u/>
      <sz val="12"/>
      <name val="Arial"/>
      <family val="2"/>
    </font>
    <font>
      <b/>
      <i/>
      <u/>
      <sz val="12"/>
      <name val="Arial"/>
      <family val="2"/>
    </font>
    <font>
      <i/>
      <strike/>
      <sz val="12"/>
      <name val="Arial"/>
      <family val="2"/>
    </font>
    <font>
      <sz val="12"/>
      <color theme="1"/>
      <name val="Times New Roman"/>
      <family val="1"/>
    </font>
    <font>
      <b/>
      <sz val="9"/>
      <color indexed="81"/>
      <name val="Tahoma"/>
      <family val="2"/>
    </font>
    <font>
      <sz val="9"/>
      <color indexed="81"/>
      <name val="Tahoma"/>
      <family val="2"/>
    </font>
    <font>
      <sz val="12"/>
      <name val="Calibri"/>
      <family val="2"/>
      <scheme val="minor"/>
    </font>
    <font>
      <sz val="10"/>
      <name val="Calibri"/>
      <family val="2"/>
      <scheme val="minor"/>
    </font>
  </fonts>
  <fills count="30">
    <fill>
      <patternFill patternType="none"/>
    </fill>
    <fill>
      <patternFill patternType="gray125"/>
    </fill>
    <fill>
      <patternFill patternType="solid">
        <fgColor rgb="FFC6D9F0"/>
        <bgColor rgb="FFC6D9F0"/>
      </patternFill>
    </fill>
    <fill>
      <patternFill patternType="solid">
        <fgColor rgb="FFC2D69B"/>
        <bgColor rgb="FFC2D69B"/>
      </patternFill>
    </fill>
    <fill>
      <patternFill patternType="solid">
        <fgColor rgb="FF33CCCC"/>
        <bgColor rgb="FF33CCCC"/>
      </patternFill>
    </fill>
    <fill>
      <patternFill patternType="solid">
        <fgColor rgb="FFFFFF99"/>
        <bgColor rgb="FFFFFF99"/>
      </patternFill>
    </fill>
    <fill>
      <patternFill patternType="solid">
        <fgColor rgb="FFC0C0C0"/>
        <bgColor rgb="FFC0C0C0"/>
      </patternFill>
    </fill>
    <fill>
      <patternFill patternType="solid">
        <fgColor rgb="FF7F7F7F"/>
        <bgColor rgb="FF7F7F7F"/>
      </patternFill>
    </fill>
    <fill>
      <patternFill patternType="solid">
        <fgColor rgb="FFA5A5A5"/>
        <bgColor rgb="FFA5A5A5"/>
      </patternFill>
    </fill>
    <fill>
      <patternFill patternType="solid">
        <fgColor rgb="FFCCFFCC"/>
        <bgColor rgb="FFCCFFCC"/>
      </patternFill>
    </fill>
    <fill>
      <patternFill patternType="solid">
        <fgColor rgb="FF969696"/>
        <bgColor rgb="FF969696"/>
      </patternFill>
    </fill>
    <fill>
      <patternFill patternType="solid">
        <fgColor rgb="FFBFBFBF"/>
        <bgColor rgb="FFBFBFBF"/>
      </patternFill>
    </fill>
    <fill>
      <patternFill patternType="solid">
        <fgColor rgb="FFFFCC66"/>
        <bgColor rgb="FFFFCC66"/>
      </patternFill>
    </fill>
    <fill>
      <patternFill patternType="solid">
        <fgColor rgb="FF00FF00"/>
        <bgColor rgb="FF00FF00"/>
      </patternFill>
    </fill>
    <fill>
      <patternFill patternType="solid">
        <fgColor rgb="FF3366FF"/>
        <bgColor rgb="FF3366FF"/>
      </patternFill>
    </fill>
    <fill>
      <patternFill patternType="solid">
        <fgColor rgb="FFFF0000"/>
        <bgColor rgb="FFFF0000"/>
      </patternFill>
    </fill>
    <fill>
      <patternFill patternType="solid">
        <fgColor rgb="FF99CCFF"/>
        <bgColor rgb="FF99CCFF"/>
      </patternFill>
    </fill>
    <fill>
      <patternFill patternType="solid">
        <fgColor rgb="FFCCFFFF"/>
        <bgColor rgb="FFCCFFFF"/>
      </patternFill>
    </fill>
    <fill>
      <patternFill patternType="solid">
        <fgColor rgb="FF92CDDC"/>
        <bgColor rgb="FF92CDDC"/>
      </patternFill>
    </fill>
    <fill>
      <patternFill patternType="solid">
        <fgColor rgb="FFD8D8D8"/>
        <bgColor rgb="FFD8D8D8"/>
      </patternFill>
    </fill>
    <fill>
      <patternFill patternType="solid">
        <fgColor rgb="FFFFFFFF"/>
        <bgColor rgb="FFFFFFFF"/>
      </patternFill>
    </fill>
    <fill>
      <patternFill patternType="solid">
        <fgColor rgb="FF95B3D7"/>
        <bgColor rgb="FF95B3D7"/>
      </patternFill>
    </fill>
    <fill>
      <patternFill patternType="solid">
        <fgColor rgb="FFFDE9D9"/>
        <bgColor rgb="FFFDE9D9"/>
      </patternFill>
    </fill>
    <fill>
      <patternFill patternType="solid">
        <fgColor rgb="FFDAEEF3"/>
        <bgColor rgb="FFDAEEF3"/>
      </patternFill>
    </fill>
    <fill>
      <patternFill patternType="solid">
        <fgColor rgb="FFEAF1DD"/>
        <bgColor rgb="FFEAF1DD"/>
      </patternFill>
    </fill>
    <fill>
      <patternFill patternType="solid">
        <fgColor rgb="FFF2DBDB"/>
        <bgColor rgb="FFF2DBDB"/>
      </patternFill>
    </fill>
    <fill>
      <patternFill patternType="solid">
        <fgColor rgb="FFE5DFEC"/>
        <bgColor rgb="FFE5DFEC"/>
      </patternFill>
    </fill>
    <fill>
      <patternFill patternType="solid">
        <fgColor theme="0"/>
        <bgColor indexed="64"/>
      </patternFill>
    </fill>
    <fill>
      <patternFill patternType="solid">
        <fgColor rgb="FFFFFF00"/>
        <bgColor rgb="FF95B3D7"/>
      </patternFill>
    </fill>
    <fill>
      <patternFill patternType="solid">
        <fgColor rgb="FFFFFF00"/>
        <bgColor indexed="64"/>
      </patternFill>
    </fill>
  </fills>
  <borders count="51">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style="thin">
        <color rgb="FF000000"/>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top/>
      <bottom/>
      <diagonal/>
    </border>
    <border>
      <left style="thin">
        <color rgb="FF000000"/>
      </left>
      <right style="thin">
        <color rgb="FF000000"/>
      </right>
      <top style="dotted">
        <color rgb="FF000000"/>
      </top>
      <bottom style="dotted">
        <color rgb="FF000000"/>
      </bottom>
      <diagonal/>
    </border>
    <border>
      <left style="thin">
        <color rgb="FF000000"/>
      </left>
      <right/>
      <top/>
      <bottom style="thin">
        <color rgb="FF000000"/>
      </bottom>
      <diagonal/>
    </border>
    <border>
      <left style="thin">
        <color rgb="FF000000"/>
      </left>
      <right style="thin">
        <color rgb="FF000000"/>
      </right>
      <top style="dotted">
        <color rgb="FF000000"/>
      </top>
      <bottom style="thin">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style="dotted">
        <color rgb="FF000000"/>
      </bottom>
      <diagonal/>
    </border>
    <border>
      <left style="thin">
        <color rgb="FF000000"/>
      </left>
      <right/>
      <top style="thin">
        <color rgb="FF000000"/>
      </top>
      <bottom style="dotted">
        <color rgb="FF000000"/>
      </bottom>
      <diagonal/>
    </border>
    <border>
      <left style="thin">
        <color rgb="FF000000"/>
      </left>
      <right/>
      <top style="dotted">
        <color rgb="FF000000"/>
      </top>
      <bottom style="dotted">
        <color rgb="FF000000"/>
      </bottom>
      <diagonal/>
    </border>
    <border>
      <left style="thin">
        <color rgb="FF000000"/>
      </left>
      <right/>
      <top style="dotted">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dotted">
        <color rgb="FF000000"/>
      </top>
      <bottom/>
      <diagonal/>
    </border>
    <border>
      <left style="thin">
        <color rgb="FF000000"/>
      </left>
      <right style="thin">
        <color rgb="FF000000"/>
      </right>
      <top style="hair">
        <color rgb="FF000000"/>
      </top>
      <bottom/>
      <diagonal/>
    </border>
    <border>
      <left style="thin">
        <color rgb="FF000000"/>
      </left>
      <right style="thin">
        <color rgb="FF000000"/>
      </right>
      <top style="hair">
        <color rgb="FF000000"/>
      </top>
      <bottom style="hair">
        <color indexed="64"/>
      </bottom>
      <diagonal/>
    </border>
    <border>
      <left style="thin">
        <color rgb="FF000000"/>
      </left>
      <right style="thin">
        <color rgb="FF000000"/>
      </right>
      <top style="hair">
        <color indexed="64"/>
      </top>
      <bottom style="hair">
        <color indexed="64"/>
      </bottom>
      <diagonal/>
    </border>
    <border>
      <left style="thin">
        <color rgb="FF000000"/>
      </left>
      <right style="thin">
        <color rgb="FF000000"/>
      </right>
      <top style="hair">
        <color indexed="64"/>
      </top>
      <bottom/>
      <diagonal/>
    </border>
  </borders>
  <cellStyleXfs count="1">
    <xf numFmtId="0" fontId="0" fillId="0" borderId="0"/>
  </cellStyleXfs>
  <cellXfs count="464">
    <xf numFmtId="0" fontId="0" fillId="0" borderId="0" xfId="0" applyFont="1" applyAlignment="1"/>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2" xfId="0" applyFont="1" applyFill="1" applyBorder="1"/>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1" fillId="0" borderId="3" xfId="0" applyFont="1" applyBorder="1"/>
    <xf numFmtId="0" fontId="2" fillId="0" borderId="1" xfId="0" applyFont="1" applyBorder="1" applyAlignment="1">
      <alignment horizontal="center" vertical="center"/>
    </xf>
    <xf numFmtId="0" fontId="2" fillId="0" borderId="1" xfId="0" quotePrefix="1" applyFont="1" applyBorder="1" applyAlignment="1">
      <alignment horizontal="center" vertical="center" wrapText="1"/>
    </xf>
    <xf numFmtId="0" fontId="2" fillId="0" borderId="1" xfId="0" quotePrefix="1" applyFont="1" applyBorder="1" applyAlignment="1">
      <alignment horizontal="left" vertical="center" wrapText="1"/>
    </xf>
    <xf numFmtId="0" fontId="2" fillId="0" borderId="1" xfId="0" applyFont="1" applyBorder="1"/>
    <xf numFmtId="0" fontId="3" fillId="0" borderId="0" xfId="0" applyFont="1"/>
    <xf numFmtId="0" fontId="2" fillId="0" borderId="0" xfId="0" applyFont="1"/>
    <xf numFmtId="0" fontId="5" fillId="0" borderId="0" xfId="0" applyFont="1" applyAlignment="1">
      <alignment horizontal="center" vertical="top" wrapText="1"/>
    </xf>
    <xf numFmtId="0" fontId="7" fillId="0" borderId="0" xfId="0" applyFont="1"/>
    <xf numFmtId="0" fontId="1" fillId="0" borderId="0" xfId="0" applyFont="1"/>
    <xf numFmtId="0" fontId="5" fillId="4" borderId="1" xfId="0" applyFont="1" applyFill="1" applyBorder="1" applyAlignment="1">
      <alignment horizontal="center"/>
    </xf>
    <xf numFmtId="0" fontId="5" fillId="4" borderId="1" xfId="0" applyFont="1" applyFill="1" applyBorder="1" applyAlignment="1">
      <alignment horizontal="center" wrapText="1"/>
    </xf>
    <xf numFmtId="0" fontId="5" fillId="4" borderId="1" xfId="0" applyFont="1" applyFill="1" applyBorder="1" applyAlignment="1">
      <alignment horizontal="center" vertical="center" wrapText="1"/>
    </xf>
    <xf numFmtId="2" fontId="8" fillId="5" borderId="1" xfId="0" applyNumberFormat="1" applyFont="1" applyFill="1" applyBorder="1" applyAlignment="1">
      <alignment horizontal="right" vertical="center" wrapText="1"/>
    </xf>
    <xf numFmtId="10" fontId="8" fillId="6" borderId="1" xfId="0" applyNumberFormat="1" applyFont="1" applyFill="1" applyBorder="1" applyAlignment="1">
      <alignment vertical="center" wrapText="1"/>
    </xf>
    <xf numFmtId="2" fontId="8" fillId="5" borderId="1" xfId="0" applyNumberFormat="1" applyFont="1" applyFill="1" applyBorder="1" applyAlignment="1">
      <alignment vertical="center" wrapText="1"/>
    </xf>
    <xf numFmtId="2" fontId="1" fillId="7" borderId="1" xfId="0" applyNumberFormat="1" applyFont="1" applyFill="1" applyBorder="1" applyAlignment="1">
      <alignment vertical="center" wrapText="1"/>
    </xf>
    <xf numFmtId="10" fontId="9" fillId="6" borderId="1" xfId="0" applyNumberFormat="1" applyFont="1" applyFill="1" applyBorder="1" applyAlignment="1">
      <alignment vertical="center" wrapText="1"/>
    </xf>
    <xf numFmtId="2" fontId="9" fillId="5" borderId="1" xfId="0" applyNumberFormat="1" applyFont="1" applyFill="1" applyBorder="1" applyAlignment="1">
      <alignment vertical="center" wrapText="1"/>
    </xf>
    <xf numFmtId="0" fontId="3" fillId="0" borderId="1" xfId="0" applyFont="1" applyBorder="1"/>
    <xf numFmtId="0" fontId="2" fillId="3" borderId="1" xfId="0" applyFont="1" applyFill="1" applyBorder="1"/>
    <xf numFmtId="0" fontId="5" fillId="0" borderId="1" xfId="0" applyFont="1" applyBorder="1" applyAlignment="1">
      <alignment horizontal="right" vertical="center" wrapText="1"/>
    </xf>
    <xf numFmtId="0" fontId="5" fillId="5" borderId="1" xfId="0" applyFont="1" applyFill="1" applyBorder="1" applyAlignment="1">
      <alignment horizontal="left" vertical="center" wrapText="1"/>
    </xf>
    <xf numFmtId="2" fontId="5" fillId="5" borderId="1" xfId="0" applyNumberFormat="1" applyFont="1" applyFill="1" applyBorder="1" applyAlignment="1">
      <alignment horizontal="right" vertical="center" wrapText="1"/>
    </xf>
    <xf numFmtId="10" fontId="5" fillId="6" borderId="1" xfId="0" applyNumberFormat="1" applyFont="1" applyFill="1" applyBorder="1" applyAlignment="1">
      <alignment vertical="center" wrapText="1"/>
    </xf>
    <xf numFmtId="2" fontId="5" fillId="5" borderId="1" xfId="0" applyNumberFormat="1" applyFont="1" applyFill="1" applyBorder="1" applyAlignment="1">
      <alignment vertical="center" wrapText="1"/>
    </xf>
    <xf numFmtId="10" fontId="3" fillId="6" borderId="1" xfId="0" applyNumberFormat="1" applyFont="1" applyFill="1" applyBorder="1" applyAlignment="1">
      <alignment vertical="center" wrapText="1"/>
    </xf>
    <xf numFmtId="2" fontId="3" fillId="5" borderId="1" xfId="0" applyNumberFormat="1" applyFont="1" applyFill="1" applyBorder="1" applyAlignment="1">
      <alignment vertical="center" wrapText="1"/>
    </xf>
    <xf numFmtId="0" fontId="5" fillId="0" borderId="1" xfId="0" applyFont="1" applyBorder="1" applyAlignment="1">
      <alignment horizontal="left" vertical="center" wrapText="1"/>
    </xf>
    <xf numFmtId="2" fontId="5" fillId="0" borderId="1" xfId="0" applyNumberFormat="1" applyFont="1" applyBorder="1" applyAlignment="1">
      <alignment horizontal="right" vertical="center" wrapText="1"/>
    </xf>
    <xf numFmtId="10" fontId="5" fillId="8" borderId="1" xfId="0" applyNumberFormat="1" applyFont="1" applyFill="1" applyBorder="1" applyAlignment="1">
      <alignment vertical="center" wrapText="1"/>
    </xf>
    <xf numFmtId="10" fontId="3" fillId="8" borderId="1" xfId="0" applyNumberFormat="1" applyFont="1" applyFill="1" applyBorder="1" applyAlignment="1">
      <alignment vertical="center" wrapText="1"/>
    </xf>
    <xf numFmtId="0" fontId="3" fillId="0" borderId="1" xfId="0" applyFont="1" applyBorder="1" applyAlignment="1">
      <alignment horizontal="right" vertical="center" wrapText="1"/>
    </xf>
    <xf numFmtId="0" fontId="3" fillId="0" borderId="1" xfId="0" applyFont="1" applyBorder="1" applyAlignment="1">
      <alignment vertical="top" wrapText="1"/>
    </xf>
    <xf numFmtId="0" fontId="5" fillId="0" borderId="1" xfId="0" applyFont="1" applyBorder="1" applyAlignment="1">
      <alignment horizontal="center" vertical="top" wrapText="1"/>
    </xf>
    <xf numFmtId="0" fontId="3" fillId="9"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10" fontId="3" fillId="0" borderId="1" xfId="0" applyNumberFormat="1" applyFont="1" applyBorder="1" applyAlignment="1">
      <alignment vertical="center" wrapText="1"/>
    </xf>
    <xf numFmtId="2" fontId="3" fillId="0" borderId="1" xfId="0" applyNumberFormat="1" applyFont="1" applyBorder="1" applyAlignment="1">
      <alignment vertical="center" wrapText="1"/>
    </xf>
    <xf numFmtId="2" fontId="3" fillId="10" borderId="1" xfId="0" applyNumberFormat="1" applyFont="1" applyFill="1" applyBorder="1" applyAlignment="1">
      <alignment horizontal="center" vertical="center" wrapText="1"/>
    </xf>
    <xf numFmtId="0" fontId="3" fillId="0" borderId="1" xfId="0" applyFont="1" applyBorder="1" applyAlignment="1">
      <alignment horizontal="center" vertical="center"/>
    </xf>
    <xf numFmtId="2" fontId="5" fillId="0" borderId="1" xfId="0" applyNumberFormat="1" applyFont="1" applyBorder="1" applyAlignment="1">
      <alignment vertical="center" wrapText="1"/>
    </xf>
    <xf numFmtId="10" fontId="5" fillId="0" borderId="1" xfId="0" applyNumberFormat="1" applyFont="1" applyBorder="1" applyAlignment="1">
      <alignment vertical="center" wrapText="1"/>
    </xf>
    <xf numFmtId="2" fontId="2" fillId="0" borderId="0" xfId="0" applyNumberFormat="1" applyFont="1"/>
    <xf numFmtId="0" fontId="3" fillId="11" borderId="1" xfId="0" applyFont="1" applyFill="1" applyBorder="1" applyAlignment="1">
      <alignment horizontal="center" vertical="center" wrapText="1"/>
    </xf>
    <xf numFmtId="2" fontId="10" fillId="12" borderId="1" xfId="0" applyNumberFormat="1" applyFont="1" applyFill="1" applyBorder="1" applyAlignment="1">
      <alignment horizontal="center" vertical="center" wrapText="1"/>
    </xf>
    <xf numFmtId="0" fontId="11" fillId="0" borderId="1" xfId="0" applyFont="1" applyBorder="1" applyAlignment="1">
      <alignment horizontal="center" vertical="top" wrapText="1"/>
    </xf>
    <xf numFmtId="0" fontId="12" fillId="0" borderId="1" xfId="0" applyFont="1" applyBorder="1" applyAlignment="1">
      <alignment vertical="top" wrapText="1"/>
    </xf>
    <xf numFmtId="0" fontId="13" fillId="0" borderId="1" xfId="0" applyFont="1" applyBorder="1" applyAlignment="1">
      <alignment vertical="center" wrapText="1"/>
    </xf>
    <xf numFmtId="0" fontId="11" fillId="0" borderId="1" xfId="0" applyFont="1" applyBorder="1" applyAlignment="1">
      <alignment horizontal="center" vertical="center" wrapText="1"/>
    </xf>
    <xf numFmtId="10" fontId="9" fillId="0" borderId="1" xfId="0" applyNumberFormat="1" applyFont="1" applyBorder="1" applyAlignment="1">
      <alignment vertical="center" wrapText="1"/>
    </xf>
    <xf numFmtId="2" fontId="8" fillId="0" borderId="1" xfId="0" applyNumberFormat="1" applyFont="1" applyBorder="1" applyAlignment="1">
      <alignment vertical="center" wrapText="1"/>
    </xf>
    <xf numFmtId="10" fontId="8" fillId="0" borderId="1" xfId="0" applyNumberFormat="1" applyFont="1" applyBorder="1" applyAlignment="1">
      <alignment vertical="center" wrapText="1"/>
    </xf>
    <xf numFmtId="2" fontId="5" fillId="0" borderId="1" xfId="0" applyNumberFormat="1" applyFont="1" applyBorder="1" applyAlignment="1">
      <alignment horizontal="center" vertical="top" wrapText="1"/>
    </xf>
    <xf numFmtId="0" fontId="3"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3" fillId="0" borderId="1" xfId="0" applyFont="1" applyBorder="1" applyAlignment="1">
      <alignment horizontal="left" vertical="top" wrapText="1"/>
    </xf>
    <xf numFmtId="0" fontId="12" fillId="0" borderId="0" xfId="0" applyFont="1"/>
    <xf numFmtId="2" fontId="12" fillId="10" borderId="1" xfId="0" applyNumberFormat="1" applyFont="1" applyFill="1" applyBorder="1" applyAlignment="1">
      <alignment horizontal="center" vertical="center" wrapText="1"/>
    </xf>
    <xf numFmtId="2" fontId="9" fillId="0" borderId="1" xfId="0" applyNumberFormat="1" applyFont="1" applyBorder="1" applyAlignment="1">
      <alignment vertical="center" wrapText="1"/>
    </xf>
    <xf numFmtId="49" fontId="3" fillId="0" borderId="1" xfId="0" applyNumberFormat="1" applyFont="1" applyBorder="1" applyAlignment="1">
      <alignment vertical="top" wrapText="1"/>
    </xf>
    <xf numFmtId="49" fontId="5" fillId="0" borderId="1" xfId="0" applyNumberFormat="1" applyFont="1" applyBorder="1" applyAlignment="1">
      <alignment horizontal="center" vertical="top" wrapText="1"/>
    </xf>
    <xf numFmtId="0" fontId="3" fillId="0" borderId="1" xfId="0" applyFont="1" applyBorder="1" applyAlignment="1">
      <alignment vertical="center" wrapText="1"/>
    </xf>
    <xf numFmtId="0" fontId="5" fillId="0" borderId="1" xfId="0" applyFont="1" applyBorder="1" applyAlignment="1">
      <alignment horizontal="center" vertical="center" wrapText="1"/>
    </xf>
    <xf numFmtId="49" fontId="3" fillId="0" borderId="1" xfId="0" applyNumberFormat="1" applyFont="1" applyBorder="1" applyAlignment="1">
      <alignment vertical="center" wrapText="1"/>
    </xf>
    <xf numFmtId="10" fontId="9" fillId="0" borderId="11" xfId="0" applyNumberFormat="1" applyFont="1" applyBorder="1" applyAlignment="1">
      <alignment vertical="center" wrapText="1"/>
    </xf>
    <xf numFmtId="2" fontId="8" fillId="0" borderId="12" xfId="0" applyNumberFormat="1" applyFont="1" applyBorder="1" applyAlignment="1">
      <alignment vertical="center" wrapText="1"/>
    </xf>
    <xf numFmtId="0" fontId="3" fillId="0" borderId="12" xfId="0" applyFont="1" applyBorder="1" applyAlignment="1">
      <alignment horizontal="center" vertical="center"/>
    </xf>
    <xf numFmtId="10" fontId="8" fillId="0" borderId="12" xfId="0" applyNumberFormat="1" applyFont="1" applyBorder="1" applyAlignment="1">
      <alignment vertical="center" wrapText="1"/>
    </xf>
    <xf numFmtId="2" fontId="8" fillId="0" borderId="13" xfId="0" applyNumberFormat="1" applyFont="1" applyBorder="1" applyAlignment="1">
      <alignment vertical="center" wrapText="1"/>
    </xf>
    <xf numFmtId="0" fontId="3" fillId="0" borderId="1"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0" xfId="0" applyFont="1" applyAlignment="1">
      <alignment horizontal="center" vertical="center" wrapText="1"/>
    </xf>
    <xf numFmtId="0" fontId="3" fillId="0" borderId="15" xfId="0" applyFont="1" applyBorder="1" applyAlignment="1">
      <alignment horizontal="center" vertical="center" wrapText="1"/>
    </xf>
    <xf numFmtId="0" fontId="4" fillId="0" borderId="1" xfId="0" applyFont="1" applyBorder="1" applyAlignment="1">
      <alignment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10" fontId="9" fillId="0" borderId="14" xfId="0" applyNumberFormat="1" applyFont="1" applyBorder="1" applyAlignment="1">
      <alignment vertical="center" wrapText="1"/>
    </xf>
    <xf numFmtId="2" fontId="8" fillId="0" borderId="0" xfId="0" applyNumberFormat="1" applyFont="1" applyAlignment="1">
      <alignment vertical="center" wrapText="1"/>
    </xf>
    <xf numFmtId="10" fontId="8" fillId="0" borderId="0" xfId="0" applyNumberFormat="1" applyFont="1" applyAlignment="1">
      <alignment vertical="center" wrapText="1"/>
    </xf>
    <xf numFmtId="2" fontId="8" fillId="0" borderId="15" xfId="0" applyNumberFormat="1" applyFont="1" applyBorder="1" applyAlignment="1">
      <alignment vertical="center" wrapText="1"/>
    </xf>
    <xf numFmtId="2" fontId="3" fillId="0" borderId="1" xfId="0" applyNumberFormat="1" applyFont="1" applyBorder="1" applyAlignment="1">
      <alignment horizontal="center" vertical="center" wrapText="1"/>
    </xf>
    <xf numFmtId="2" fontId="3" fillId="0" borderId="14" xfId="0" applyNumberFormat="1" applyFont="1" applyBorder="1" applyAlignment="1">
      <alignment horizontal="center" vertical="center" wrapText="1"/>
    </xf>
    <xf numFmtId="2" fontId="3" fillId="0" borderId="0" xfId="0" applyNumberFormat="1" applyFont="1" applyAlignment="1">
      <alignment horizontal="center" vertical="center" wrapText="1"/>
    </xf>
    <xf numFmtId="2" fontId="3" fillId="0" borderId="15" xfId="0" applyNumberFormat="1" applyFont="1" applyBorder="1" applyAlignment="1">
      <alignment horizontal="center" vertical="center" wrapText="1"/>
    </xf>
    <xf numFmtId="43" fontId="3" fillId="6" borderId="1" xfId="0" applyNumberFormat="1" applyFont="1" applyFill="1" applyBorder="1" applyAlignment="1">
      <alignment horizontal="center" vertical="center" wrapText="1"/>
    </xf>
    <xf numFmtId="2" fontId="3" fillId="6" borderId="1" xfId="0" applyNumberFormat="1" applyFont="1" applyFill="1" applyBorder="1" applyAlignment="1">
      <alignment horizontal="center" vertical="center" wrapText="1"/>
    </xf>
    <xf numFmtId="0" fontId="3" fillId="15" borderId="1" xfId="0" applyFont="1" applyFill="1" applyBorder="1" applyAlignment="1">
      <alignment horizontal="center" vertical="center"/>
    </xf>
    <xf numFmtId="0" fontId="14" fillId="0" borderId="0" xfId="0" applyFont="1" applyAlignment="1">
      <alignment horizontal="center" vertical="center"/>
    </xf>
    <xf numFmtId="9" fontId="5" fillId="8" borderId="1" xfId="0" applyNumberFormat="1" applyFont="1" applyFill="1" applyBorder="1" applyAlignment="1">
      <alignment vertical="center" wrapText="1"/>
    </xf>
    <xf numFmtId="10" fontId="9" fillId="0" borderId="16" xfId="0" applyNumberFormat="1" applyFont="1" applyBorder="1" applyAlignment="1">
      <alignment vertical="center" wrapText="1"/>
    </xf>
    <xf numFmtId="2" fontId="8" fillId="0" borderId="3" xfId="0" applyNumberFormat="1" applyFont="1" applyBorder="1" applyAlignment="1">
      <alignment vertical="center" wrapText="1"/>
    </xf>
    <xf numFmtId="0" fontId="3" fillId="0" borderId="3" xfId="0" applyFont="1" applyBorder="1" applyAlignment="1">
      <alignment horizontal="center" vertical="center"/>
    </xf>
    <xf numFmtId="10" fontId="8" fillId="0" borderId="3" xfId="0" applyNumberFormat="1" applyFont="1" applyBorder="1" applyAlignment="1">
      <alignment vertical="center" wrapText="1"/>
    </xf>
    <xf numFmtId="2" fontId="8" fillId="0" borderId="17" xfId="0" applyNumberFormat="1" applyFont="1" applyBorder="1" applyAlignment="1">
      <alignment vertical="center" wrapText="1"/>
    </xf>
    <xf numFmtId="10" fontId="15" fillId="5" borderId="18" xfId="0" applyNumberFormat="1" applyFont="1" applyFill="1" applyBorder="1" applyAlignment="1">
      <alignment vertical="center"/>
    </xf>
    <xf numFmtId="2" fontId="8" fillId="5" borderId="18" xfId="0" applyNumberFormat="1" applyFont="1" applyFill="1" applyBorder="1" applyAlignment="1">
      <alignment vertical="center" wrapText="1"/>
    </xf>
    <xf numFmtId="0" fontId="3" fillId="0" borderId="10" xfId="0" applyFont="1" applyBorder="1" applyAlignment="1">
      <alignment horizontal="center" vertical="center"/>
    </xf>
    <xf numFmtId="0" fontId="3" fillId="0" borderId="0" xfId="0" applyFont="1" applyAlignment="1">
      <alignment vertical="top"/>
    </xf>
    <xf numFmtId="0" fontId="5" fillId="0" borderId="0" xfId="0" applyFont="1" applyAlignment="1">
      <alignment horizontal="center" vertical="top"/>
    </xf>
    <xf numFmtId="0" fontId="3" fillId="0" borderId="0" xfId="0" applyFont="1" applyAlignment="1">
      <alignment horizontal="center" vertical="center"/>
    </xf>
    <xf numFmtId="0" fontId="1" fillId="0" borderId="0" xfId="0" applyFont="1" applyAlignment="1">
      <alignment horizontal="center"/>
    </xf>
    <xf numFmtId="0" fontId="3" fillId="0" borderId="0" xfId="0" applyFont="1" applyAlignment="1">
      <alignment vertical="top" wrapText="1"/>
    </xf>
    <xf numFmtId="0" fontId="16" fillId="0" borderId="0" xfId="0" applyFont="1" applyAlignment="1">
      <alignment vertical="top" wrapText="1"/>
    </xf>
    <xf numFmtId="0" fontId="2" fillId="0" borderId="0" xfId="0" applyFont="1" applyAlignment="1">
      <alignment horizontal="center"/>
    </xf>
    <xf numFmtId="0" fontId="2" fillId="0" borderId="0" xfId="0" applyFont="1" applyAlignment="1">
      <alignment horizontal="right" vertical="top"/>
    </xf>
    <xf numFmtId="0" fontId="5" fillId="0" borderId="8" xfId="0" applyFont="1" applyBorder="1" applyAlignment="1">
      <alignment horizontal="center"/>
    </xf>
    <xf numFmtId="0" fontId="5" fillId="0" borderId="1" xfId="0" applyFont="1" applyBorder="1" applyAlignment="1">
      <alignment horizontal="center" wrapText="1"/>
    </xf>
    <xf numFmtId="0" fontId="5" fillId="0" borderId="8" xfId="0" applyFont="1" applyBorder="1" applyAlignment="1">
      <alignment horizontal="right" vertical="top" wrapText="1"/>
    </xf>
    <xf numFmtId="0" fontId="5" fillId="0" borderId="9" xfId="0" applyFont="1" applyBorder="1" applyAlignment="1">
      <alignment horizontal="center"/>
    </xf>
    <xf numFmtId="0" fontId="5" fillId="0" borderId="1" xfId="0" applyFont="1" applyBorder="1" applyAlignment="1">
      <alignment horizontal="center"/>
    </xf>
    <xf numFmtId="0" fontId="5" fillId="0" borderId="8" xfId="0" applyFont="1" applyBorder="1" applyAlignment="1">
      <alignment horizontal="left" vertical="center" wrapText="1"/>
    </xf>
    <xf numFmtId="0" fontId="3" fillId="0" borderId="9" xfId="0" applyFont="1" applyBorder="1" applyAlignment="1">
      <alignment vertical="top" wrapText="1"/>
    </xf>
    <xf numFmtId="0" fontId="3" fillId="0" borderId="8" xfId="0" applyFont="1" applyBorder="1" applyAlignment="1">
      <alignment vertical="top" wrapText="1"/>
    </xf>
    <xf numFmtId="0" fontId="3" fillId="0" borderId="7" xfId="0" applyFont="1" applyBorder="1"/>
    <xf numFmtId="0" fontId="3" fillId="0" borderId="20" xfId="0" applyFont="1" applyBorder="1"/>
    <xf numFmtId="0" fontId="3" fillId="0" borderId="1" xfId="0" applyFont="1" applyBorder="1" applyAlignment="1">
      <alignment horizontal="center" vertical="top" wrapText="1"/>
    </xf>
    <xf numFmtId="0" fontId="17" fillId="0" borderId="8" xfId="0" applyFont="1" applyBorder="1" applyAlignment="1">
      <alignment horizontal="center" vertical="top" wrapText="1"/>
    </xf>
    <xf numFmtId="0" fontId="17" fillId="0" borderId="8" xfId="0" applyFont="1" applyBorder="1" applyAlignment="1">
      <alignment horizontal="center" vertical="center" wrapText="1"/>
    </xf>
    <xf numFmtId="0" fontId="18" fillId="0" borderId="20" xfId="0" applyFont="1" applyBorder="1" applyAlignment="1">
      <alignment vertical="top" wrapText="1"/>
    </xf>
    <xf numFmtId="0" fontId="17" fillId="0" borderId="9" xfId="0" applyFont="1" applyBorder="1" applyAlignment="1">
      <alignment horizontal="center" vertical="center" wrapText="1"/>
    </xf>
    <xf numFmtId="0" fontId="17" fillId="0" borderId="19" xfId="0" applyFont="1" applyBorder="1" applyAlignment="1">
      <alignment horizontal="left" vertical="top" wrapText="1"/>
    </xf>
    <xf numFmtId="0" fontId="3" fillId="0" borderId="7" xfId="0" applyFont="1" applyBorder="1" applyAlignment="1">
      <alignment horizontal="center" vertical="top" wrapText="1"/>
    </xf>
    <xf numFmtId="0" fontId="3" fillId="0" borderId="7" xfId="0" applyFont="1" applyBorder="1" applyAlignment="1">
      <alignment vertical="top" wrapText="1"/>
    </xf>
    <xf numFmtId="0" fontId="3" fillId="0" borderId="11" xfId="0" applyFont="1" applyBorder="1" applyAlignment="1">
      <alignment horizontal="right" vertical="top" wrapText="1"/>
    </xf>
    <xf numFmtId="0" fontId="3" fillId="0" borderId="20" xfId="0" applyFont="1" applyBorder="1" applyAlignment="1">
      <alignment horizontal="center" vertical="top" wrapText="1"/>
    </xf>
    <xf numFmtId="0" fontId="3" fillId="0" borderId="20" xfId="0" applyFont="1" applyBorder="1" applyAlignment="1">
      <alignment vertical="top" wrapText="1"/>
    </xf>
    <xf numFmtId="0" fontId="3" fillId="0" borderId="14" xfId="0" applyFont="1" applyBorder="1" applyAlignment="1">
      <alignment horizontal="left" vertical="top" wrapText="1"/>
    </xf>
    <xf numFmtId="0" fontId="3" fillId="0" borderId="10" xfId="0" applyFont="1" applyBorder="1" applyAlignment="1">
      <alignment horizontal="center" vertical="top" wrapText="1"/>
    </xf>
    <xf numFmtId="0" fontId="3" fillId="0" borderId="10" xfId="0" applyFont="1" applyBorder="1" applyAlignment="1">
      <alignment vertical="top" wrapText="1"/>
    </xf>
    <xf numFmtId="0" fontId="17" fillId="0" borderId="16" xfId="0" applyFont="1" applyBorder="1" applyAlignment="1">
      <alignment vertical="top" wrapText="1"/>
    </xf>
    <xf numFmtId="0" fontId="3" fillId="0" borderId="8" xfId="0" applyFont="1" applyBorder="1" applyAlignment="1">
      <alignment horizontal="right" vertical="top" wrapText="1"/>
    </xf>
    <xf numFmtId="0" fontId="17" fillId="0" borderId="20" xfId="0" applyFont="1" applyBorder="1" applyAlignment="1">
      <alignment horizontal="left" vertical="top" wrapText="1"/>
    </xf>
    <xf numFmtId="0" fontId="12" fillId="0" borderId="10" xfId="0" applyFont="1" applyBorder="1" applyAlignment="1">
      <alignment vertical="top" wrapText="1"/>
    </xf>
    <xf numFmtId="0" fontId="12" fillId="0" borderId="16" xfId="0" applyFont="1" applyBorder="1" applyAlignment="1">
      <alignment horizontal="right" vertical="top" wrapText="1"/>
    </xf>
    <xf numFmtId="0" fontId="17" fillId="0" borderId="3" xfId="0" applyFont="1" applyBorder="1" applyAlignment="1">
      <alignment horizontal="left" vertical="top" wrapText="1"/>
    </xf>
    <xf numFmtId="0" fontId="17" fillId="0" borderId="8" xfId="0" applyFont="1" applyBorder="1" applyAlignment="1">
      <alignment horizontal="right" vertical="top" wrapText="1"/>
    </xf>
    <xf numFmtId="0" fontId="19" fillId="0" borderId="0" xfId="0" applyFont="1"/>
    <xf numFmtId="0" fontId="5" fillId="0" borderId="1" xfId="0" applyFont="1" applyBorder="1" applyAlignment="1">
      <alignment horizontal="left" vertical="top" wrapText="1"/>
    </xf>
    <xf numFmtId="0" fontId="17" fillId="0" borderId="9" xfId="0" applyFont="1" applyBorder="1" applyAlignment="1">
      <alignment vertical="top" wrapText="1"/>
    </xf>
    <xf numFmtId="0" fontId="17" fillId="0" borderId="8" xfId="0" applyFont="1" applyBorder="1" applyAlignment="1">
      <alignment vertical="top" wrapText="1"/>
    </xf>
    <xf numFmtId="0" fontId="18" fillId="0" borderId="20" xfId="0" applyFont="1" applyBorder="1" applyAlignment="1">
      <alignment vertical="top"/>
    </xf>
    <xf numFmtId="0" fontId="3" fillId="0" borderId="20" xfId="0" applyFont="1" applyBorder="1" applyAlignment="1">
      <alignment horizontal="left" vertical="top" wrapText="1"/>
    </xf>
    <xf numFmtId="0" fontId="3" fillId="0" borderId="10" xfId="0" applyFont="1" applyBorder="1" applyAlignment="1">
      <alignment horizontal="left" vertical="top" wrapText="1"/>
    </xf>
    <xf numFmtId="0" fontId="3" fillId="0" borderId="16" xfId="0" quotePrefix="1" applyFont="1" applyBorder="1" applyAlignment="1">
      <alignment horizontal="right" vertical="top" wrapText="1"/>
    </xf>
    <xf numFmtId="0" fontId="3" fillId="0" borderId="20" xfId="0" applyFont="1" applyBorder="1" applyAlignment="1">
      <alignment vertical="center" wrapText="1"/>
    </xf>
    <xf numFmtId="0" fontId="3" fillId="0" borderId="10" xfId="0" applyFont="1" applyBorder="1" applyAlignment="1">
      <alignment vertical="center" wrapText="1"/>
    </xf>
    <xf numFmtId="0" fontId="3" fillId="0" borderId="7" xfId="0" applyFont="1" applyBorder="1" applyAlignment="1">
      <alignment horizontal="left" vertical="top" wrapText="1"/>
    </xf>
    <xf numFmtId="0" fontId="3" fillId="0" borderId="14" xfId="0" quotePrefix="1" applyFont="1" applyBorder="1" applyAlignment="1">
      <alignment horizontal="right" vertical="top" wrapText="1"/>
    </xf>
    <xf numFmtId="0" fontId="17" fillId="0" borderId="0" xfId="0" applyFont="1" applyAlignment="1">
      <alignment horizontal="left" vertical="top" wrapText="1"/>
    </xf>
    <xf numFmtId="0" fontId="5" fillId="0" borderId="8" xfId="0" applyFont="1" applyBorder="1" applyAlignment="1">
      <alignment vertical="center" wrapText="1"/>
    </xf>
    <xf numFmtId="0" fontId="5" fillId="0" borderId="19" xfId="0" applyFont="1" applyBorder="1" applyAlignment="1">
      <alignment vertical="center" wrapText="1"/>
    </xf>
    <xf numFmtId="0" fontId="5" fillId="0" borderId="15" xfId="0" applyFont="1" applyBorder="1" applyAlignment="1">
      <alignment vertical="center" wrapText="1"/>
    </xf>
    <xf numFmtId="0" fontId="12" fillId="0" borderId="8" xfId="0" applyFont="1" applyBorder="1" applyAlignment="1">
      <alignment horizontal="right" vertical="top" wrapText="1"/>
    </xf>
    <xf numFmtId="0" fontId="17" fillId="0" borderId="9" xfId="0" applyFont="1" applyBorder="1" applyAlignment="1">
      <alignment horizontal="left" vertical="center" wrapText="1"/>
    </xf>
    <xf numFmtId="0" fontId="5" fillId="0" borderId="9" xfId="0" applyFont="1" applyBorder="1" applyAlignment="1">
      <alignment horizontal="left" vertical="center" wrapText="1"/>
    </xf>
    <xf numFmtId="0" fontId="17" fillId="0" borderId="11" xfId="0" applyFont="1" applyBorder="1" applyAlignment="1">
      <alignment horizontal="right" vertical="top" wrapText="1"/>
    </xf>
    <xf numFmtId="0" fontId="3" fillId="0" borderId="3" xfId="0" applyFont="1" applyBorder="1" applyAlignment="1">
      <alignment vertical="top" wrapText="1"/>
    </xf>
    <xf numFmtId="0" fontId="5" fillId="0" borderId="19" xfId="0" applyFont="1" applyBorder="1" applyAlignment="1">
      <alignment horizontal="left" vertical="center" wrapText="1"/>
    </xf>
    <xf numFmtId="0" fontId="3" fillId="0" borderId="16" xfId="0" applyFont="1" applyBorder="1" applyAlignment="1">
      <alignment horizontal="right" vertical="top" wrapText="1"/>
    </xf>
    <xf numFmtId="0" fontId="17" fillId="0" borderId="9" xfId="0" applyFont="1" applyBorder="1" applyAlignment="1">
      <alignment horizontal="center" vertical="top" wrapText="1"/>
    </xf>
    <xf numFmtId="49" fontId="3" fillId="0" borderId="7" xfId="0" applyNumberFormat="1" applyFont="1" applyBorder="1" applyAlignment="1">
      <alignment vertical="top" wrapText="1"/>
    </xf>
    <xf numFmtId="49" fontId="3" fillId="0" borderId="20" xfId="0" applyNumberFormat="1" applyFont="1" applyBorder="1" applyAlignment="1">
      <alignment vertical="top" wrapText="1"/>
    </xf>
    <xf numFmtId="0" fontId="12" fillId="0" borderId="7" xfId="0" applyFont="1" applyBorder="1" applyAlignment="1">
      <alignment vertical="top" wrapText="1"/>
    </xf>
    <xf numFmtId="0" fontId="12" fillId="0" borderId="11" xfId="0" applyFont="1" applyBorder="1" applyAlignment="1">
      <alignment horizontal="right" vertical="top" wrapText="1"/>
    </xf>
    <xf numFmtId="0" fontId="17" fillId="0" borderId="13" xfId="0" applyFont="1" applyBorder="1" applyAlignment="1">
      <alignment horizontal="center" vertical="center" wrapText="1"/>
    </xf>
    <xf numFmtId="0" fontId="17" fillId="0" borderId="13" xfId="0" applyFont="1" applyBorder="1" applyAlignment="1">
      <alignment vertical="top" wrapText="1"/>
    </xf>
    <xf numFmtId="0" fontId="17" fillId="0" borderId="20" xfId="0" applyFont="1" applyBorder="1" applyAlignment="1">
      <alignment vertical="top" wrapText="1"/>
    </xf>
    <xf numFmtId="0" fontId="12" fillId="0" borderId="20" xfId="0" applyFont="1" applyBorder="1" applyAlignment="1">
      <alignment vertical="top" wrapText="1"/>
    </xf>
    <xf numFmtId="0" fontId="12" fillId="0" borderId="14" xfId="0" applyFont="1" applyBorder="1" applyAlignment="1">
      <alignment horizontal="right" vertical="top" wrapText="1"/>
    </xf>
    <xf numFmtId="0" fontId="17" fillId="0" borderId="15"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17" xfId="0" applyFont="1" applyBorder="1" applyAlignment="1">
      <alignment vertical="top" wrapText="1"/>
    </xf>
    <xf numFmtId="0" fontId="18" fillId="0" borderId="10" xfId="0" applyFont="1" applyBorder="1" applyAlignment="1">
      <alignment horizontal="center" vertical="top" wrapText="1"/>
    </xf>
    <xf numFmtId="0" fontId="18" fillId="0" borderId="10" xfId="0" applyFont="1" applyBorder="1" applyAlignment="1">
      <alignment vertical="top" wrapText="1"/>
    </xf>
    <xf numFmtId="0" fontId="13" fillId="0" borderId="20" xfId="0" applyFont="1" applyBorder="1" applyAlignment="1">
      <alignment vertical="top" wrapText="1"/>
    </xf>
    <xf numFmtId="0" fontId="3" fillId="0" borderId="14" xfId="0" applyFont="1" applyBorder="1" applyAlignment="1">
      <alignment horizontal="right" vertical="top" wrapText="1"/>
    </xf>
    <xf numFmtId="0" fontId="18" fillId="0" borderId="20" xfId="0" applyFont="1" applyBorder="1" applyAlignment="1">
      <alignment horizontal="center" vertical="top" wrapText="1"/>
    </xf>
    <xf numFmtId="0" fontId="17" fillId="0" borderId="17" xfId="0" applyFont="1" applyBorder="1" applyAlignment="1">
      <alignment horizontal="left" vertical="top" wrapText="1"/>
    </xf>
    <xf numFmtId="49" fontId="3" fillId="0" borderId="8" xfId="0" applyNumberFormat="1" applyFont="1" applyBorder="1" applyAlignment="1">
      <alignment horizontal="right" vertical="top" wrapText="1"/>
    </xf>
    <xf numFmtId="49" fontId="3" fillId="0" borderId="0" xfId="0" applyNumberFormat="1" applyFont="1" applyAlignment="1">
      <alignment horizontal="right" vertical="top" wrapText="1"/>
    </xf>
    <xf numFmtId="0" fontId="17" fillId="0" borderId="0" xfId="0" applyFont="1" applyAlignment="1">
      <alignment vertical="top" wrapText="1"/>
    </xf>
    <xf numFmtId="0" fontId="17" fillId="0" borderId="13" xfId="0" applyFont="1" applyBorder="1" applyAlignment="1">
      <alignment horizontal="left" vertical="top" wrapText="1"/>
    </xf>
    <xf numFmtId="0" fontId="17" fillId="0" borderId="15" xfId="0" applyFont="1" applyBorder="1" applyAlignment="1">
      <alignment horizontal="left" vertical="top" wrapText="1"/>
    </xf>
    <xf numFmtId="0" fontId="17" fillId="0" borderId="16" xfId="0" quotePrefix="1" applyFont="1" applyBorder="1" applyAlignment="1">
      <alignment horizontal="right" vertical="top" wrapText="1"/>
    </xf>
    <xf numFmtId="0" fontId="5" fillId="0" borderId="1" xfId="0" applyFont="1" applyBorder="1" applyAlignment="1">
      <alignment vertical="center" wrapText="1"/>
    </xf>
    <xf numFmtId="0" fontId="17" fillId="0" borderId="8" xfId="0" applyFont="1" applyBorder="1" applyAlignment="1">
      <alignment horizontal="right" vertical="center" wrapText="1"/>
    </xf>
    <xf numFmtId="0" fontId="17" fillId="0" borderId="20" xfId="0" applyFont="1" applyBorder="1" applyAlignment="1">
      <alignment horizontal="left" vertical="center" wrapText="1"/>
    </xf>
    <xf numFmtId="49" fontId="3" fillId="0" borderId="7" xfId="0" applyNumberFormat="1" applyFont="1" applyBorder="1" applyAlignment="1">
      <alignment horizontal="left" vertical="top" wrapText="1"/>
    </xf>
    <xf numFmtId="49" fontId="3" fillId="0" borderId="20" xfId="0" applyNumberFormat="1" applyFont="1" applyBorder="1" applyAlignment="1">
      <alignment horizontal="left" vertical="top" wrapText="1"/>
    </xf>
    <xf numFmtId="49" fontId="3" fillId="0" borderId="10" xfId="0" applyNumberFormat="1" applyFont="1" applyBorder="1" applyAlignment="1">
      <alignment horizontal="left" vertical="top" wrapText="1"/>
    </xf>
    <xf numFmtId="0" fontId="5" fillId="0" borderId="11" xfId="0" applyFont="1" applyBorder="1" applyAlignment="1">
      <alignment horizontal="right" vertical="top" wrapText="1"/>
    </xf>
    <xf numFmtId="0" fontId="3" fillId="0" borderId="20" xfId="0" applyFont="1" applyBorder="1" applyAlignment="1">
      <alignment horizontal="center" vertical="center" wrapText="1"/>
    </xf>
    <xf numFmtId="0" fontId="3" fillId="0" borderId="20" xfId="0" applyFont="1" applyBorder="1" applyAlignment="1">
      <alignment horizontal="left" vertical="center" wrapText="1"/>
    </xf>
    <xf numFmtId="0" fontId="5" fillId="0" borderId="19" xfId="0" applyFont="1" applyBorder="1" applyAlignment="1">
      <alignment vertical="top" wrapText="1"/>
    </xf>
    <xf numFmtId="0" fontId="4" fillId="0" borderId="8" xfId="0" applyFont="1" applyBorder="1" applyAlignment="1">
      <alignment horizontal="right" vertical="top" wrapText="1"/>
    </xf>
    <xf numFmtId="0" fontId="4" fillId="0" borderId="7" xfId="0" applyFont="1" applyBorder="1" applyAlignment="1">
      <alignment horizontal="left" vertical="top" wrapText="1"/>
    </xf>
    <xf numFmtId="0" fontId="17" fillId="0" borderId="11" xfId="0" applyFont="1" applyBorder="1" applyAlignment="1">
      <alignment vertical="top" wrapText="1"/>
    </xf>
    <xf numFmtId="0" fontId="4" fillId="0" borderId="20" xfId="0" applyFont="1" applyBorder="1" applyAlignment="1">
      <alignment horizontal="left" vertical="top" wrapText="1"/>
    </xf>
    <xf numFmtId="0" fontId="17" fillId="0" borderId="14" xfId="0" applyFont="1" applyBorder="1" applyAlignment="1">
      <alignment vertical="top" wrapText="1"/>
    </xf>
    <xf numFmtId="0" fontId="4" fillId="0" borderId="10" xfId="0" applyFont="1" applyBorder="1" applyAlignment="1">
      <alignment horizontal="left" vertical="top" wrapText="1"/>
    </xf>
    <xf numFmtId="0" fontId="17" fillId="0" borderId="9" xfId="0" applyFont="1" applyBorder="1" applyAlignment="1">
      <alignment horizontal="left" vertical="top" wrapText="1"/>
    </xf>
    <xf numFmtId="0" fontId="20" fillId="0" borderId="8" xfId="0" applyFont="1" applyBorder="1" applyAlignment="1">
      <alignment horizontal="right" vertical="top" wrapText="1"/>
    </xf>
    <xf numFmtId="0" fontId="21" fillId="0" borderId="9" xfId="0" applyFont="1" applyBorder="1" applyAlignment="1">
      <alignment vertical="top" wrapText="1"/>
    </xf>
    <xf numFmtId="0" fontId="3" fillId="0" borderId="20" xfId="0" applyFont="1" applyBorder="1" applyAlignment="1">
      <alignment vertical="top"/>
    </xf>
    <xf numFmtId="0" fontId="3" fillId="0" borderId="1" xfId="0" applyFont="1" applyBorder="1" applyAlignment="1">
      <alignment horizontal="left" vertical="center" wrapText="1"/>
    </xf>
    <xf numFmtId="0" fontId="18" fillId="0" borderId="1" xfId="0" applyFont="1" applyBorder="1" applyAlignment="1">
      <alignment horizontal="center" vertical="top" wrapText="1"/>
    </xf>
    <xf numFmtId="0" fontId="22" fillId="0" borderId="1" xfId="0" applyFont="1" applyBorder="1" applyAlignment="1">
      <alignment horizontal="left" vertical="center" wrapText="1"/>
    </xf>
    <xf numFmtId="0" fontId="22" fillId="0" borderId="8" xfId="0" applyFont="1" applyBorder="1" applyAlignment="1">
      <alignment horizontal="right" vertical="top" wrapText="1"/>
    </xf>
    <xf numFmtId="10" fontId="3" fillId="0" borderId="1" xfId="0" applyNumberFormat="1" applyFont="1" applyBorder="1" applyAlignment="1">
      <alignment wrapText="1"/>
    </xf>
    <xf numFmtId="0" fontId="3" fillId="17" borderId="24" xfId="0" applyFont="1" applyFill="1" applyBorder="1" applyAlignment="1">
      <alignment horizontal="left" vertical="top" wrapText="1"/>
    </xf>
    <xf numFmtId="0" fontId="3" fillId="9" borderId="24" xfId="0" applyFont="1" applyFill="1" applyBorder="1" applyAlignment="1">
      <alignment horizontal="center" vertical="top" wrapText="1"/>
    </xf>
    <xf numFmtId="0" fontId="3" fillId="6" borderId="24" xfId="0" applyFont="1" applyFill="1" applyBorder="1" applyAlignment="1">
      <alignment horizontal="center" vertical="top" wrapText="1"/>
    </xf>
    <xf numFmtId="0" fontId="3" fillId="9" borderId="24"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3" fillId="17" borderId="25" xfId="0" applyFont="1" applyFill="1" applyBorder="1" applyAlignment="1">
      <alignment horizontal="left" vertical="top" wrapText="1"/>
    </xf>
    <xf numFmtId="0" fontId="3" fillId="9" borderId="25" xfId="0" applyFont="1" applyFill="1" applyBorder="1" applyAlignment="1">
      <alignment horizontal="center" vertical="top" wrapText="1"/>
    </xf>
    <xf numFmtId="0" fontId="3" fillId="6" borderId="25" xfId="0" applyFont="1" applyFill="1" applyBorder="1" applyAlignment="1">
      <alignment horizontal="center" vertical="top" wrapText="1"/>
    </xf>
    <xf numFmtId="0" fontId="3" fillId="9" borderId="2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17" borderId="26" xfId="0" applyFont="1" applyFill="1" applyBorder="1" applyAlignment="1">
      <alignment horizontal="left" vertical="top" wrapText="1"/>
    </xf>
    <xf numFmtId="0" fontId="3" fillId="9" borderId="26" xfId="0" applyFont="1" applyFill="1" applyBorder="1" applyAlignment="1">
      <alignment horizontal="center" vertical="top" wrapText="1"/>
    </xf>
    <xf numFmtId="0" fontId="3" fillId="6" borderId="26" xfId="0" applyFont="1" applyFill="1" applyBorder="1" applyAlignment="1">
      <alignment horizontal="center" vertical="top" wrapText="1"/>
    </xf>
    <xf numFmtId="0" fontId="3" fillId="9" borderId="26"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23" fillId="5" borderId="1" xfId="0" applyFont="1" applyFill="1" applyBorder="1" applyAlignment="1">
      <alignment horizontal="center" wrapText="1"/>
    </xf>
    <xf numFmtId="0" fontId="2" fillId="0" borderId="1" xfId="0" applyFont="1" applyBorder="1" applyAlignment="1">
      <alignment horizontal="center"/>
    </xf>
    <xf numFmtId="10" fontId="24" fillId="0" borderId="1" xfId="0" applyNumberFormat="1" applyFont="1" applyBorder="1" applyAlignment="1">
      <alignment wrapText="1"/>
    </xf>
    <xf numFmtId="0" fontId="2" fillId="0" borderId="0" xfId="0" applyFont="1" applyAlignment="1">
      <alignment vertical="top"/>
    </xf>
    <xf numFmtId="0" fontId="2" fillId="0" borderId="0" xfId="0" applyFont="1" applyAlignment="1">
      <alignment horizontal="left" vertical="top"/>
    </xf>
    <xf numFmtId="0" fontId="2" fillId="0" borderId="0" xfId="0" applyFont="1" applyAlignment="1">
      <alignment horizontal="left" vertical="top" wrapText="1"/>
    </xf>
    <xf numFmtId="0" fontId="5" fillId="0" borderId="0" xfId="0" applyFont="1" applyAlignment="1">
      <alignment vertical="top"/>
    </xf>
    <xf numFmtId="0" fontId="3" fillId="0" borderId="0" xfId="0" applyFont="1" applyAlignment="1">
      <alignment horizontal="left" vertical="top" wrapText="1"/>
    </xf>
    <xf numFmtId="0" fontId="3" fillId="0" borderId="0" xfId="0" applyFont="1" applyAlignment="1">
      <alignment horizontal="left" vertical="top"/>
    </xf>
    <xf numFmtId="0" fontId="4" fillId="0" borderId="0" xfId="0" applyFont="1" applyAlignment="1">
      <alignment vertical="top"/>
    </xf>
    <xf numFmtId="0" fontId="4" fillId="0" borderId="0" xfId="0" applyFont="1" applyAlignment="1">
      <alignment horizontal="center" vertical="top"/>
    </xf>
    <xf numFmtId="0" fontId="5" fillId="0" borderId="0" xfId="0" applyFont="1" applyAlignment="1">
      <alignment horizontal="left" vertical="top"/>
    </xf>
    <xf numFmtId="0" fontId="5" fillId="18" borderId="1" xfId="0" applyFont="1" applyFill="1" applyBorder="1" applyAlignment="1">
      <alignment horizontal="left" vertical="top"/>
    </xf>
    <xf numFmtId="0" fontId="25" fillId="0" borderId="0" xfId="0" applyFont="1" applyAlignment="1">
      <alignment vertical="top"/>
    </xf>
    <xf numFmtId="0" fontId="3" fillId="0" borderId="3" xfId="0" applyFont="1" applyBorder="1"/>
    <xf numFmtId="0" fontId="3" fillId="0" borderId="3" xfId="0" applyFont="1" applyBorder="1" applyAlignment="1">
      <alignment horizontal="left"/>
    </xf>
    <xf numFmtId="0" fontId="3" fillId="0" borderId="0" xfId="0" applyFont="1" applyAlignment="1">
      <alignment horizontal="center"/>
    </xf>
    <xf numFmtId="0" fontId="5" fillId="16" borderId="1" xfId="0" applyFont="1" applyFill="1" applyBorder="1" applyAlignment="1">
      <alignment horizontal="center" vertical="center" wrapText="1"/>
    </xf>
    <xf numFmtId="0" fontId="5" fillId="0" borderId="1" xfId="0" applyFont="1" applyBorder="1" applyAlignment="1">
      <alignment vertical="top" wrapText="1"/>
    </xf>
    <xf numFmtId="0" fontId="3" fillId="19" borderId="1" xfId="0" applyFont="1" applyFill="1" applyBorder="1" applyAlignment="1">
      <alignment horizontal="left" vertical="top" wrapText="1"/>
    </xf>
    <xf numFmtId="4" fontId="5" fillId="19" borderId="1" xfId="0" applyNumberFormat="1" applyFont="1" applyFill="1" applyBorder="1" applyAlignment="1">
      <alignment horizontal="right" vertical="top" wrapText="1"/>
    </xf>
    <xf numFmtId="2" fontId="5" fillId="12" borderId="1" xfId="0" applyNumberFormat="1" applyFont="1" applyFill="1" applyBorder="1" applyAlignment="1">
      <alignment horizontal="center" vertical="center" wrapText="1"/>
    </xf>
    <xf numFmtId="0" fontId="3" fillId="20" borderId="1" xfId="0" applyFont="1" applyFill="1" applyBorder="1" applyAlignment="1">
      <alignment horizontal="left" vertical="top" wrapText="1"/>
    </xf>
    <xf numFmtId="4" fontId="5" fillId="20" borderId="1" xfId="0" applyNumberFormat="1" applyFont="1" applyFill="1" applyBorder="1" applyAlignment="1">
      <alignment horizontal="right" vertical="top" wrapText="1"/>
    </xf>
    <xf numFmtId="0" fontId="5" fillId="20" borderId="1" xfId="0" applyFont="1" applyFill="1" applyBorder="1" applyAlignment="1">
      <alignment horizontal="left" vertical="top" wrapText="1"/>
    </xf>
    <xf numFmtId="0" fontId="1" fillId="0" borderId="1" xfId="0" applyFont="1" applyBorder="1"/>
    <xf numFmtId="4" fontId="3" fillId="0" borderId="1" xfId="0" applyNumberFormat="1" applyFont="1" applyBorder="1" applyAlignment="1">
      <alignment horizontal="right" vertical="top" wrapText="1"/>
    </xf>
    <xf numFmtId="0" fontId="18" fillId="0" borderId="1" xfId="0" applyFont="1" applyBorder="1" applyAlignment="1">
      <alignment vertical="center" wrapText="1"/>
    </xf>
    <xf numFmtId="0" fontId="3" fillId="0" borderId="1" xfId="0" applyFont="1" applyBorder="1" applyAlignment="1">
      <alignment wrapText="1"/>
    </xf>
    <xf numFmtId="0" fontId="3" fillId="0" borderId="1" xfId="0" applyFont="1" applyBorder="1" applyAlignment="1">
      <alignment horizontal="left" wrapText="1"/>
    </xf>
    <xf numFmtId="0" fontId="5" fillId="0" borderId="1" xfId="0" applyFont="1" applyBorder="1" applyAlignment="1">
      <alignment wrapText="1"/>
    </xf>
    <xf numFmtId="2" fontId="5" fillId="5" borderId="1" xfId="0" applyNumberFormat="1" applyFont="1" applyFill="1" applyBorder="1" applyAlignment="1">
      <alignment wrapText="1"/>
    </xf>
    <xf numFmtId="0" fontId="2" fillId="0" borderId="0" xfId="0" applyFont="1" applyAlignment="1">
      <alignment horizontal="left"/>
    </xf>
    <xf numFmtId="0" fontId="3" fillId="6" borderId="27" xfId="0" applyFont="1" applyFill="1" applyBorder="1" applyAlignment="1">
      <alignment horizontal="center" vertical="top" wrapText="1"/>
    </xf>
    <xf numFmtId="0" fontId="3" fillId="6" borderId="1" xfId="0" applyFont="1" applyFill="1" applyBorder="1" applyAlignment="1">
      <alignment horizontal="center" vertical="top" wrapText="1"/>
    </xf>
    <xf numFmtId="0" fontId="3" fillId="6" borderId="28" xfId="0" applyFont="1" applyFill="1" applyBorder="1" applyAlignment="1">
      <alignment horizontal="center" vertical="top" wrapText="1"/>
    </xf>
    <xf numFmtId="0" fontId="3" fillId="0" borderId="1" xfId="0" quotePrefix="1" applyFont="1" applyBorder="1" applyAlignment="1">
      <alignment horizontal="left" vertical="top" wrapText="1"/>
    </xf>
    <xf numFmtId="0" fontId="3" fillId="17" borderId="1" xfId="0" applyFont="1" applyFill="1" applyBorder="1" applyAlignment="1">
      <alignment horizontal="left" vertical="top" wrapText="1"/>
    </xf>
    <xf numFmtId="0" fontId="3" fillId="0" borderId="1" xfId="0" applyFont="1" applyBorder="1" applyAlignment="1">
      <alignment horizontal="center" wrapText="1"/>
    </xf>
    <xf numFmtId="10" fontId="5" fillId="5" borderId="1" xfId="0" applyNumberFormat="1" applyFont="1" applyFill="1" applyBorder="1" applyAlignment="1">
      <alignment wrapText="1"/>
    </xf>
    <xf numFmtId="0" fontId="26" fillId="0" borderId="0" xfId="0" applyFont="1"/>
    <xf numFmtId="0" fontId="28" fillId="0" borderId="0" xfId="0" applyFont="1"/>
    <xf numFmtId="1" fontId="14" fillId="17" borderId="33" xfId="0" applyNumberFormat="1" applyFont="1" applyFill="1" applyBorder="1" applyAlignment="1">
      <alignment horizontal="center" vertical="top"/>
    </xf>
    <xf numFmtId="0" fontId="14" fillId="17" borderId="33" xfId="0" applyFont="1" applyFill="1" applyBorder="1" applyAlignment="1">
      <alignment horizontal="left" vertical="top" wrapText="1"/>
    </xf>
    <xf numFmtId="0" fontId="14" fillId="10" borderId="34" xfId="0" applyFont="1" applyFill="1" applyBorder="1" applyAlignment="1">
      <alignment horizontal="center" vertical="top" wrapText="1"/>
    </xf>
    <xf numFmtId="0" fontId="14" fillId="9" borderId="33" xfId="0" applyFont="1" applyFill="1" applyBorder="1" applyAlignment="1">
      <alignment horizontal="center" vertical="top" wrapText="1"/>
    </xf>
    <xf numFmtId="0" fontId="14" fillId="6" borderId="33" xfId="0" applyFont="1" applyFill="1" applyBorder="1" applyAlignment="1">
      <alignment horizontal="center" vertical="top" wrapText="1"/>
    </xf>
    <xf numFmtId="1" fontId="14" fillId="17" borderId="36" xfId="0" applyNumberFormat="1" applyFont="1" applyFill="1" applyBorder="1" applyAlignment="1">
      <alignment horizontal="center" vertical="top"/>
    </xf>
    <xf numFmtId="0" fontId="14" fillId="17" borderId="36" xfId="0" applyFont="1" applyFill="1" applyBorder="1" applyAlignment="1">
      <alignment horizontal="left" vertical="top" wrapText="1"/>
    </xf>
    <xf numFmtId="0" fontId="14" fillId="9" borderId="36" xfId="0" applyFont="1" applyFill="1" applyBorder="1" applyAlignment="1">
      <alignment horizontal="center" vertical="top" wrapText="1"/>
    </xf>
    <xf numFmtId="0" fontId="14" fillId="6" borderId="36" xfId="0" applyFont="1" applyFill="1" applyBorder="1" applyAlignment="1">
      <alignment horizontal="center" vertical="top" wrapText="1"/>
    </xf>
    <xf numFmtId="1" fontId="14" fillId="17" borderId="38" xfId="0" applyNumberFormat="1" applyFont="1" applyFill="1" applyBorder="1" applyAlignment="1">
      <alignment horizontal="center" vertical="top"/>
    </xf>
    <xf numFmtId="0" fontId="14" fillId="17" borderId="38" xfId="0" applyFont="1" applyFill="1" applyBorder="1" applyAlignment="1">
      <alignment horizontal="left" vertical="top" wrapText="1"/>
    </xf>
    <xf numFmtId="0" fontId="14" fillId="10" borderId="39" xfId="0" applyFont="1" applyFill="1" applyBorder="1" applyAlignment="1">
      <alignment horizontal="center" vertical="top" wrapText="1"/>
    </xf>
    <xf numFmtId="0" fontId="14" fillId="9" borderId="38" xfId="0" applyFont="1" applyFill="1" applyBorder="1" applyAlignment="1">
      <alignment horizontal="center" vertical="top" wrapText="1"/>
    </xf>
    <xf numFmtId="0" fontId="14" fillId="6" borderId="38" xfId="0" applyFont="1" applyFill="1" applyBorder="1" applyAlignment="1">
      <alignment horizontal="center" vertical="top" wrapText="1"/>
    </xf>
    <xf numFmtId="0" fontId="14" fillId="10" borderId="40" xfId="0" applyFont="1" applyFill="1" applyBorder="1" applyAlignment="1">
      <alignment horizontal="center" vertical="top" wrapText="1"/>
    </xf>
    <xf numFmtId="0" fontId="14" fillId="10" borderId="36" xfId="0" applyFont="1" applyFill="1" applyBorder="1" applyAlignment="1">
      <alignment horizontal="center" vertical="top" wrapText="1"/>
    </xf>
    <xf numFmtId="0" fontId="14" fillId="10" borderId="38" xfId="0" applyFont="1" applyFill="1" applyBorder="1" applyAlignment="1">
      <alignment horizontal="center" vertical="top" wrapText="1"/>
    </xf>
    <xf numFmtId="0" fontId="14" fillId="10" borderId="33" xfId="0" applyFont="1" applyFill="1" applyBorder="1" applyAlignment="1">
      <alignment horizontal="center" vertical="top" wrapText="1"/>
    </xf>
    <xf numFmtId="0" fontId="14" fillId="0" borderId="1" xfId="0" applyFont="1" applyBorder="1" applyAlignment="1">
      <alignment horizontal="center" vertical="center"/>
    </xf>
    <xf numFmtId="0" fontId="29" fillId="0" borderId="1" xfId="0" applyFont="1" applyBorder="1" applyAlignment="1">
      <alignment wrapText="1"/>
    </xf>
    <xf numFmtId="0" fontId="29" fillId="0" borderId="1" xfId="0" applyFont="1" applyBorder="1" applyAlignment="1">
      <alignment horizontal="center" vertical="top" wrapText="1"/>
    </xf>
    <xf numFmtId="10" fontId="29" fillId="5" borderId="1" xfId="0" applyNumberFormat="1" applyFont="1" applyFill="1" applyBorder="1" applyAlignment="1">
      <alignment wrapText="1"/>
    </xf>
    <xf numFmtId="0" fontId="14" fillId="0" borderId="1" xfId="0" applyFont="1" applyBorder="1" applyAlignment="1">
      <alignment horizontal="left" vertical="center"/>
    </xf>
    <xf numFmtId="0" fontId="14" fillId="0" borderId="1" xfId="0" applyFont="1" applyBorder="1" applyAlignment="1">
      <alignment horizontal="center" vertical="top" wrapText="1"/>
    </xf>
    <xf numFmtId="0" fontId="5" fillId="0" borderId="1" xfId="0" applyFont="1" applyBorder="1"/>
    <xf numFmtId="0" fontId="14" fillId="17" borderId="41" xfId="0" applyFont="1" applyFill="1" applyBorder="1" applyAlignment="1">
      <alignment horizontal="left" vertical="top" wrapText="1"/>
    </xf>
    <xf numFmtId="0" fontId="14" fillId="17" borderId="42" xfId="0" applyFont="1" applyFill="1" applyBorder="1" applyAlignment="1">
      <alignment horizontal="left" vertical="top" wrapText="1"/>
    </xf>
    <xf numFmtId="0" fontId="14" fillId="17" borderId="43" xfId="0" applyFont="1" applyFill="1" applyBorder="1" applyAlignment="1">
      <alignment horizontal="left" vertical="top" wrapText="1"/>
    </xf>
    <xf numFmtId="0" fontId="14" fillId="0" borderId="9" xfId="0" applyFont="1" applyBorder="1" applyAlignment="1">
      <alignment horizontal="center" vertical="top" wrapText="1"/>
    </xf>
    <xf numFmtId="10" fontId="29" fillId="5" borderId="44" xfId="0" applyNumberFormat="1" applyFont="1" applyFill="1" applyBorder="1" applyAlignment="1">
      <alignment wrapText="1"/>
    </xf>
    <xf numFmtId="0" fontId="14" fillId="0" borderId="1" xfId="0" applyFont="1" applyBorder="1"/>
    <xf numFmtId="0" fontId="2" fillId="0" borderId="0" xfId="0" applyFont="1" applyAlignment="1">
      <alignment horizontal="center" vertical="center"/>
    </xf>
    <xf numFmtId="164" fontId="14" fillId="17" borderId="33" xfId="0" applyNumberFormat="1" applyFont="1" applyFill="1" applyBorder="1" applyAlignment="1">
      <alignment horizontal="left" vertical="top" wrapText="1"/>
    </xf>
    <xf numFmtId="164" fontId="14" fillId="17" borderId="36" xfId="0" applyNumberFormat="1" applyFont="1" applyFill="1" applyBorder="1" applyAlignment="1">
      <alignment horizontal="left" vertical="top" wrapText="1"/>
    </xf>
    <xf numFmtId="164" fontId="14" fillId="17" borderId="38" xfId="0" applyNumberFormat="1" applyFont="1" applyFill="1" applyBorder="1" applyAlignment="1">
      <alignment horizontal="left" vertical="top" wrapText="1"/>
    </xf>
    <xf numFmtId="164" fontId="29" fillId="5" borderId="1" xfId="0" applyNumberFormat="1" applyFont="1" applyFill="1" applyBorder="1" applyAlignment="1">
      <alignment wrapText="1"/>
    </xf>
    <xf numFmtId="0" fontId="2" fillId="0" borderId="0" xfId="0" quotePrefix="1"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vertical="center" wrapText="1"/>
    </xf>
    <xf numFmtId="0" fontId="2" fillId="22" borderId="1" xfId="0" applyFont="1" applyFill="1" applyBorder="1" applyAlignment="1">
      <alignment horizontal="center" vertical="center" wrapText="1"/>
    </xf>
    <xf numFmtId="0" fontId="2" fillId="23" borderId="1" xfId="0" applyFont="1" applyFill="1" applyBorder="1" applyAlignment="1">
      <alignment horizontal="center" vertical="center" wrapText="1"/>
    </xf>
    <xf numFmtId="0" fontId="2" fillId="24" borderId="1" xfId="0" applyFont="1" applyFill="1" applyBorder="1" applyAlignment="1">
      <alignment horizontal="center" vertical="center" wrapText="1"/>
    </xf>
    <xf numFmtId="0" fontId="2" fillId="25" borderId="1" xfId="0" applyFont="1" applyFill="1" applyBorder="1" applyAlignment="1">
      <alignment horizontal="center" vertical="center" wrapText="1"/>
    </xf>
    <xf numFmtId="0" fontId="2" fillId="26" borderId="1" xfId="0" applyFont="1" applyFill="1" applyBorder="1" applyAlignment="1">
      <alignment horizontal="center" vertical="center" wrapText="1"/>
    </xf>
    <xf numFmtId="3" fontId="2" fillId="0" borderId="1" xfId="0" applyNumberFormat="1" applyFont="1" applyBorder="1" applyAlignment="1">
      <alignment horizontal="center" vertical="center"/>
    </xf>
    <xf numFmtId="165" fontId="2" fillId="0" borderId="1" xfId="0" applyNumberFormat="1" applyFont="1" applyBorder="1"/>
    <xf numFmtId="2" fontId="2" fillId="0" borderId="1" xfId="0" applyNumberFormat="1" applyFont="1" applyBorder="1"/>
    <xf numFmtId="166" fontId="2" fillId="0" borderId="1" xfId="0" applyNumberFormat="1" applyFont="1" applyBorder="1"/>
    <xf numFmtId="0" fontId="1" fillId="0" borderId="0" xfId="0" applyFont="1" applyAlignment="1">
      <alignment horizontal="left"/>
    </xf>
    <xf numFmtId="0" fontId="30" fillId="0" borderId="0" xfId="0" applyFont="1" applyAlignment="1">
      <alignment horizontal="center" vertical="center"/>
    </xf>
    <xf numFmtId="0" fontId="30" fillId="0" borderId="1" xfId="0" applyFont="1" applyBorder="1" applyAlignment="1">
      <alignment horizontal="center" vertical="center" wrapText="1"/>
    </xf>
    <xf numFmtId="3" fontId="2" fillId="0" borderId="1" xfId="0" applyNumberFormat="1" applyFont="1" applyBorder="1" applyAlignment="1">
      <alignment horizontal="right" vertical="center" wrapText="1"/>
    </xf>
    <xf numFmtId="0" fontId="2" fillId="0" borderId="1" xfId="0" applyFont="1" applyBorder="1" applyAlignment="1">
      <alignment horizontal="right" vertical="center" wrapText="1"/>
    </xf>
    <xf numFmtId="2" fontId="2" fillId="0" borderId="1" xfId="0" applyNumberFormat="1" applyFont="1" applyBorder="1" applyAlignment="1">
      <alignment horizontal="center" vertical="center" wrapText="1"/>
    </xf>
    <xf numFmtId="2" fontId="2" fillId="0" borderId="1" xfId="0" applyNumberFormat="1" applyFont="1" applyBorder="1" applyAlignment="1">
      <alignment horizontal="right" vertical="center" wrapText="1"/>
    </xf>
    <xf numFmtId="0" fontId="0" fillId="0" borderId="0" xfId="0" applyFont="1" applyAlignment="1"/>
    <xf numFmtId="0" fontId="35" fillId="27" borderId="45" xfId="0" applyFont="1" applyFill="1" applyBorder="1" applyAlignment="1">
      <alignment vertical="top" wrapText="1"/>
    </xf>
    <xf numFmtId="0" fontId="1" fillId="28" borderId="1" xfId="0" applyFont="1" applyFill="1" applyBorder="1" applyAlignment="1">
      <alignment horizontal="center" vertical="center" wrapText="1"/>
    </xf>
    <xf numFmtId="0" fontId="38" fillId="17" borderId="24" xfId="0" applyFont="1" applyFill="1" applyBorder="1" applyAlignment="1">
      <alignment horizontal="left" vertical="top" wrapText="1"/>
    </xf>
    <xf numFmtId="0" fontId="38" fillId="17" borderId="25" xfId="0" applyFont="1" applyFill="1" applyBorder="1" applyAlignment="1">
      <alignment horizontal="left" vertical="top" wrapText="1"/>
    </xf>
    <xf numFmtId="0" fontId="38" fillId="17" borderId="38" xfId="0" applyFont="1" applyFill="1" applyBorder="1" applyAlignment="1">
      <alignment horizontal="left" vertical="top" wrapText="1"/>
    </xf>
    <xf numFmtId="0" fontId="38" fillId="17" borderId="36" xfId="0" applyFont="1" applyFill="1" applyBorder="1" applyAlignment="1">
      <alignment horizontal="left" vertical="top" wrapText="1"/>
    </xf>
    <xf numFmtId="0" fontId="38" fillId="17" borderId="26" xfId="0" applyFont="1" applyFill="1" applyBorder="1" applyAlignment="1">
      <alignment horizontal="left" vertical="top" wrapText="1"/>
    </xf>
    <xf numFmtId="0" fontId="0" fillId="0" borderId="0" xfId="0" applyFont="1" applyAlignment="1"/>
    <xf numFmtId="0" fontId="0" fillId="0" borderId="0" xfId="0" applyFont="1" applyAlignment="1"/>
    <xf numFmtId="0" fontId="38" fillId="17" borderId="28" xfId="0" applyFont="1" applyFill="1" applyBorder="1" applyAlignment="1">
      <alignment horizontal="left" vertical="top" wrapText="1"/>
    </xf>
    <xf numFmtId="1" fontId="14" fillId="17" borderId="46" xfId="0" applyNumberFormat="1" applyFont="1" applyFill="1" applyBorder="1" applyAlignment="1">
      <alignment horizontal="center" vertical="top"/>
    </xf>
    <xf numFmtId="0" fontId="14" fillId="17" borderId="46" xfId="0" applyFont="1" applyFill="1" applyBorder="1" applyAlignment="1">
      <alignment horizontal="left" vertical="top" wrapText="1"/>
    </xf>
    <xf numFmtId="164" fontId="14" fillId="17" borderId="46" xfId="0" applyNumberFormat="1" applyFont="1" applyFill="1" applyBorder="1" applyAlignment="1">
      <alignment horizontal="left" vertical="top" wrapText="1"/>
    </xf>
    <xf numFmtId="0" fontId="0" fillId="0" borderId="0" xfId="0" applyFont="1" applyAlignment="1"/>
    <xf numFmtId="0" fontId="38" fillId="17" borderId="47" xfId="0" applyFont="1" applyFill="1" applyBorder="1" applyAlignment="1">
      <alignment horizontal="left" vertical="top" wrapText="1"/>
    </xf>
    <xf numFmtId="0" fontId="38" fillId="17" borderId="46" xfId="0" applyFont="1" applyFill="1" applyBorder="1" applyAlignment="1">
      <alignment horizontal="left" vertical="top" wrapText="1"/>
    </xf>
    <xf numFmtId="0" fontId="38" fillId="17" borderId="48" xfId="0" applyFont="1" applyFill="1" applyBorder="1" applyAlignment="1">
      <alignment horizontal="left" vertical="top" wrapText="1"/>
    </xf>
    <xf numFmtId="0" fontId="38" fillId="17" borderId="49" xfId="0" applyFont="1" applyFill="1" applyBorder="1" applyAlignment="1">
      <alignment horizontal="left" vertical="top" wrapText="1"/>
    </xf>
    <xf numFmtId="0" fontId="38" fillId="17" borderId="50" xfId="0" applyFont="1" applyFill="1" applyBorder="1" applyAlignment="1">
      <alignment horizontal="left" vertical="top" wrapText="1"/>
    </xf>
    <xf numFmtId="0" fontId="5" fillId="4" borderId="7" xfId="0" applyFont="1" applyFill="1" applyBorder="1" applyAlignment="1">
      <alignment horizontal="center" vertical="center" wrapText="1"/>
    </xf>
    <xf numFmtId="0" fontId="6" fillId="0" borderId="10" xfId="0" applyFont="1" applyBorder="1"/>
    <xf numFmtId="0" fontId="5" fillId="3" borderId="8" xfId="0" applyFont="1" applyFill="1" applyBorder="1" applyAlignment="1">
      <alignment horizontal="center"/>
    </xf>
    <xf numFmtId="0" fontId="6" fillId="0" borderId="9" xfId="0" applyFont="1" applyBorder="1"/>
    <xf numFmtId="0" fontId="4" fillId="0" borderId="0" xfId="0" applyFont="1" applyAlignment="1">
      <alignment horizontal="right"/>
    </xf>
    <xf numFmtId="0" fontId="0" fillId="0" borderId="0" xfId="0" applyFont="1" applyAlignment="1"/>
    <xf numFmtId="0" fontId="5" fillId="0" borderId="0" xfId="0" applyFont="1" applyAlignment="1">
      <alignment horizontal="center" vertical="top" wrapText="1"/>
    </xf>
    <xf numFmtId="0" fontId="5" fillId="4" borderId="7" xfId="0" applyFont="1" applyFill="1" applyBorder="1" applyAlignment="1">
      <alignment horizontal="center" vertical="center"/>
    </xf>
    <xf numFmtId="0" fontId="5" fillId="3" borderId="4" xfId="0" applyFont="1" applyFill="1" applyBorder="1" applyAlignment="1">
      <alignment horizontal="center" vertical="top" wrapText="1"/>
    </xf>
    <xf numFmtId="0" fontId="6" fillId="0" borderId="5" xfId="0" applyFont="1" applyBorder="1"/>
    <xf numFmtId="0" fontId="6" fillId="0" borderId="6" xfId="0" applyFont="1" applyBorder="1"/>
    <xf numFmtId="2" fontId="8" fillId="5" borderId="8" xfId="0" applyNumberFormat="1" applyFont="1" applyFill="1" applyBorder="1" applyAlignment="1">
      <alignment horizontal="center" vertical="center" wrapText="1"/>
    </xf>
    <xf numFmtId="0" fontId="6" fillId="0" borderId="19" xfId="0" applyFont="1" applyBorder="1"/>
    <xf numFmtId="0" fontId="8" fillId="5" borderId="8" xfId="0" applyFont="1" applyFill="1" applyBorder="1" applyAlignment="1">
      <alignment horizontal="left" vertical="center" wrapText="1"/>
    </xf>
    <xf numFmtId="0" fontId="5" fillId="4" borderId="8" xfId="0" applyFont="1" applyFill="1" applyBorder="1" applyAlignment="1">
      <alignment horizontal="center"/>
    </xf>
    <xf numFmtId="0" fontId="5" fillId="5" borderId="8" xfId="0" applyFont="1" applyFill="1" applyBorder="1" applyAlignment="1">
      <alignment horizontal="left" vertical="center" wrapText="1"/>
    </xf>
    <xf numFmtId="0" fontId="17" fillId="0" borderId="12" xfId="0" applyFont="1" applyBorder="1" applyAlignment="1">
      <alignment horizontal="left" vertical="top" wrapText="1"/>
    </xf>
    <xf numFmtId="0" fontId="6" fillId="0" borderId="12" xfId="0" applyFont="1" applyBorder="1"/>
    <xf numFmtId="0" fontId="6" fillId="0" borderId="13" xfId="0" applyFont="1" applyBorder="1"/>
    <xf numFmtId="0" fontId="3" fillId="0" borderId="14" xfId="0" applyFont="1" applyBorder="1" applyAlignment="1">
      <alignment horizontal="left" vertical="top" wrapText="1"/>
    </xf>
    <xf numFmtId="0" fontId="6" fillId="0" borderId="15" xfId="0" applyFont="1" applyBorder="1"/>
    <xf numFmtId="0" fontId="16" fillId="0" borderId="0" xfId="0" applyFont="1" applyAlignment="1">
      <alignment horizontal="center" vertical="top" wrapText="1"/>
    </xf>
    <xf numFmtId="0" fontId="5" fillId="0" borderId="7" xfId="0" applyFont="1" applyBorder="1" applyAlignment="1">
      <alignment horizontal="center" vertical="center" wrapText="1"/>
    </xf>
    <xf numFmtId="0" fontId="6" fillId="0" borderId="20" xfId="0" applyFont="1" applyBorder="1"/>
    <xf numFmtId="0" fontId="5" fillId="0" borderId="8" xfId="0" applyFont="1" applyBorder="1" applyAlignment="1">
      <alignment horizontal="left" vertical="center" wrapText="1"/>
    </xf>
    <xf numFmtId="0" fontId="17" fillId="0" borderId="16" xfId="0" applyFont="1" applyBorder="1" applyAlignment="1">
      <alignment vertical="top" wrapText="1"/>
    </xf>
    <xf numFmtId="0" fontId="6" fillId="0" borderId="3" xfId="0" applyFont="1" applyBorder="1"/>
    <xf numFmtId="0" fontId="6" fillId="0" borderId="17" xfId="0" applyFont="1" applyBorder="1"/>
    <xf numFmtId="0" fontId="17" fillId="0" borderId="8" xfId="0" applyFont="1" applyBorder="1" applyAlignment="1">
      <alignment horizontal="center" vertical="center" wrapText="1"/>
    </xf>
    <xf numFmtId="0" fontId="17" fillId="0" borderId="19" xfId="0" applyFont="1" applyBorder="1" applyAlignment="1">
      <alignment horizontal="left" vertical="top" wrapText="1"/>
    </xf>
    <xf numFmtId="0" fontId="17" fillId="0" borderId="14" xfId="0" applyFont="1" applyBorder="1" applyAlignment="1">
      <alignment horizontal="left" vertical="top" wrapText="1"/>
    </xf>
    <xf numFmtId="0" fontId="17" fillId="0" borderId="3" xfId="0" applyFont="1" applyBorder="1" applyAlignment="1">
      <alignment horizontal="left" vertical="top" wrapText="1"/>
    </xf>
    <xf numFmtId="0" fontId="17" fillId="0" borderId="16" xfId="0" applyFont="1" applyBorder="1" applyAlignment="1">
      <alignment horizontal="left" vertical="top" wrapText="1"/>
    </xf>
    <xf numFmtId="0" fontId="3" fillId="0" borderId="19" xfId="0" applyFont="1" applyBorder="1" applyAlignment="1">
      <alignment horizontal="left" vertical="top" wrapText="1"/>
    </xf>
    <xf numFmtId="0" fontId="5" fillId="0" borderId="8" xfId="0" applyFont="1" applyBorder="1" applyAlignment="1">
      <alignment horizontal="center"/>
    </xf>
    <xf numFmtId="0" fontId="17" fillId="0" borderId="8" xfId="0" applyFont="1" applyBorder="1" applyAlignment="1">
      <alignment horizontal="center" vertical="top" wrapText="1"/>
    </xf>
    <xf numFmtId="0" fontId="17" fillId="0" borderId="0" xfId="0" applyFont="1" applyAlignment="1">
      <alignment horizontal="left" vertical="top" wrapText="1"/>
    </xf>
    <xf numFmtId="0" fontId="17" fillId="0" borderId="0" xfId="0" quotePrefix="1" applyFont="1" applyAlignment="1">
      <alignment horizontal="left" vertical="top" wrapText="1"/>
    </xf>
    <xf numFmtId="0" fontId="17" fillId="0" borderId="14" xfId="0" quotePrefix="1" applyFont="1" applyBorder="1" applyAlignment="1">
      <alignment horizontal="left" vertical="top" wrapText="1"/>
    </xf>
    <xf numFmtId="0" fontId="5" fillId="0" borderId="8" xfId="0" applyFont="1" applyBorder="1" applyAlignment="1">
      <alignment vertical="center" wrapText="1"/>
    </xf>
    <xf numFmtId="49" fontId="17" fillId="0" borderId="14" xfId="0" applyNumberFormat="1" applyFont="1" applyBorder="1" applyAlignment="1">
      <alignment horizontal="left" vertical="top" wrapText="1"/>
    </xf>
    <xf numFmtId="0" fontId="17" fillId="0" borderId="14" xfId="0" applyFont="1" applyBorder="1" applyAlignment="1">
      <alignment horizontal="left" vertical="center" wrapText="1"/>
    </xf>
    <xf numFmtId="0" fontId="17" fillId="0" borderId="19" xfId="0" applyFont="1" applyBorder="1" applyAlignment="1">
      <alignment horizontal="left" vertical="center" wrapText="1"/>
    </xf>
    <xf numFmtId="0" fontId="3" fillId="0" borderId="16" xfId="0" applyFont="1" applyBorder="1" applyAlignment="1">
      <alignment horizontal="left" vertical="top" wrapText="1"/>
    </xf>
    <xf numFmtId="0" fontId="3" fillId="0" borderId="8" xfId="0" applyFont="1" applyBorder="1" applyAlignment="1">
      <alignment horizontal="center" vertical="center" wrapText="1"/>
    </xf>
    <xf numFmtId="0" fontId="5" fillId="0" borderId="7" xfId="0" applyFont="1" applyBorder="1" applyAlignment="1">
      <alignment horizontal="center" vertical="center"/>
    </xf>
    <xf numFmtId="0" fontId="5" fillId="0" borderId="11" xfId="0" applyFont="1" applyBorder="1" applyAlignment="1">
      <alignment horizontal="center" vertical="center" wrapText="1"/>
    </xf>
    <xf numFmtId="0" fontId="6" fillId="0" borderId="16" xfId="0" applyFont="1" applyBorder="1"/>
    <xf numFmtId="0" fontId="5" fillId="0" borderId="8" xfId="0" applyFont="1" applyBorder="1" applyAlignment="1">
      <alignment vertical="top" wrapText="1"/>
    </xf>
    <xf numFmtId="0" fontId="3" fillId="0" borderId="14" xfId="0" applyFont="1" applyBorder="1" applyAlignment="1">
      <alignment horizontal="center" vertical="top" wrapText="1"/>
    </xf>
    <xf numFmtId="0" fontId="3" fillId="0" borderId="7" xfId="0" applyFont="1" applyBorder="1" applyAlignment="1">
      <alignment horizontal="center" vertical="top" wrapText="1"/>
    </xf>
    <xf numFmtId="0" fontId="3" fillId="9" borderId="7"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17" borderId="7" xfId="0" applyFont="1" applyFill="1" applyBorder="1" applyAlignment="1">
      <alignment horizontal="left" vertical="top" wrapText="1"/>
    </xf>
    <xf numFmtId="0" fontId="3" fillId="0" borderId="3" xfId="0" applyFont="1" applyBorder="1" applyAlignment="1">
      <alignment horizontal="center"/>
    </xf>
    <xf numFmtId="0" fontId="5" fillId="16" borderId="7" xfId="0" applyFont="1" applyFill="1" applyBorder="1" applyAlignment="1">
      <alignment horizontal="center" vertical="center" wrapText="1"/>
    </xf>
    <xf numFmtId="0" fontId="6" fillId="0" borderId="21" xfId="0" applyFont="1" applyBorder="1"/>
    <xf numFmtId="0" fontId="5" fillId="16" borderId="8" xfId="0" applyFont="1" applyFill="1" applyBorder="1" applyAlignment="1">
      <alignment horizontal="center" wrapText="1"/>
    </xf>
    <xf numFmtId="0" fontId="5" fillId="16" borderId="22" xfId="0" applyFont="1" applyFill="1" applyBorder="1" applyAlignment="1">
      <alignment horizontal="center" vertical="center" wrapText="1"/>
    </xf>
    <xf numFmtId="0" fontId="6" fillId="0" borderId="23" xfId="0" applyFont="1" applyBorder="1"/>
    <xf numFmtId="0" fontId="4" fillId="0" borderId="0" xfId="0" applyFont="1" applyAlignment="1">
      <alignment horizontal="center" vertical="top" wrapText="1"/>
    </xf>
    <xf numFmtId="0" fontId="5" fillId="19" borderId="7" xfId="0" applyFont="1" applyFill="1" applyBorder="1" applyAlignment="1">
      <alignment horizontal="left" vertical="top" wrapText="1"/>
    </xf>
    <xf numFmtId="0" fontId="5" fillId="6" borderId="7" xfId="0" applyFont="1" applyFill="1" applyBorder="1" applyAlignment="1">
      <alignment horizontal="center" vertical="center" wrapText="1"/>
    </xf>
    <xf numFmtId="0" fontId="5" fillId="0" borderId="7" xfId="0" applyFont="1" applyBorder="1" applyAlignment="1">
      <alignment horizontal="center" vertical="top" wrapText="1"/>
    </xf>
    <xf numFmtId="0" fontId="5" fillId="11" borderId="7" xfId="0" applyFont="1" applyFill="1" applyBorder="1" applyAlignment="1">
      <alignment horizontal="center" vertical="center" wrapText="1"/>
    </xf>
    <xf numFmtId="0" fontId="5" fillId="0" borderId="0" xfId="0" applyFont="1" applyAlignment="1">
      <alignment horizontal="center" vertical="top"/>
    </xf>
    <xf numFmtId="0" fontId="5" fillId="16" borderId="8" xfId="0" applyFont="1" applyFill="1" applyBorder="1" applyAlignment="1">
      <alignment horizontal="center" vertical="center" wrapText="1"/>
    </xf>
    <xf numFmtId="0" fontId="5" fillId="16" borderId="11" xfId="0" applyFont="1" applyFill="1" applyBorder="1" applyAlignment="1">
      <alignment horizontal="center" vertical="center" wrapText="1"/>
    </xf>
    <xf numFmtId="0" fontId="3" fillId="6" borderId="7" xfId="0" applyFont="1" applyFill="1" applyBorder="1" applyAlignment="1">
      <alignment horizontal="left" vertical="top" wrapText="1"/>
    </xf>
    <xf numFmtId="0" fontId="3" fillId="0" borderId="7" xfId="0" applyFont="1" applyBorder="1" applyAlignment="1">
      <alignment horizontal="center" vertical="center" wrapText="1"/>
    </xf>
    <xf numFmtId="1" fontId="14" fillId="17" borderId="7" xfId="0" applyNumberFormat="1" applyFont="1" applyFill="1" applyBorder="1" applyAlignment="1">
      <alignment horizontal="center" vertical="top"/>
    </xf>
    <xf numFmtId="0" fontId="14" fillId="9" borderId="7" xfId="0" applyFont="1" applyFill="1" applyBorder="1" applyAlignment="1">
      <alignment horizontal="center" vertical="top" wrapText="1"/>
    </xf>
    <xf numFmtId="0" fontId="14" fillId="6" borderId="32" xfId="0" applyFont="1" applyFill="1" applyBorder="1" applyAlignment="1">
      <alignment horizontal="center" vertical="top" wrapText="1"/>
    </xf>
    <xf numFmtId="0" fontId="6" fillId="0" borderId="35" xfId="0" applyFont="1" applyBorder="1"/>
    <xf numFmtId="0" fontId="6" fillId="0" borderId="37" xfId="0" applyFont="1" applyBorder="1"/>
    <xf numFmtId="0" fontId="6" fillId="0" borderId="28" xfId="0" applyFont="1" applyBorder="1"/>
    <xf numFmtId="0" fontId="2" fillId="0" borderId="20" xfId="0" applyFont="1" applyBorder="1"/>
    <xf numFmtId="0" fontId="2" fillId="0" borderId="10" xfId="0" applyFont="1" applyBorder="1"/>
    <xf numFmtId="0" fontId="14" fillId="17" borderId="7" xfId="0" applyFont="1" applyFill="1" applyBorder="1" applyAlignment="1">
      <alignment horizontal="left" vertical="top" wrapText="1"/>
    </xf>
    <xf numFmtId="0" fontId="14" fillId="6" borderId="7" xfId="0" applyFont="1" applyFill="1" applyBorder="1" applyAlignment="1">
      <alignment horizontal="center" vertical="top" wrapText="1"/>
    </xf>
    <xf numFmtId="0" fontId="5" fillId="0" borderId="8" xfId="0" applyFont="1" applyBorder="1" applyAlignment="1">
      <alignment horizontal="left"/>
    </xf>
    <xf numFmtId="0" fontId="14" fillId="9" borderId="7"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5" fillId="0" borderId="19" xfId="0" applyFont="1" applyBorder="1" applyAlignment="1">
      <alignment horizontal="left"/>
    </xf>
    <xf numFmtId="0" fontId="2" fillId="0" borderId="28" xfId="0" applyFont="1" applyBorder="1"/>
    <xf numFmtId="0" fontId="27" fillId="16" borderId="7" xfId="0" applyFont="1" applyFill="1" applyBorder="1" applyAlignment="1">
      <alignment horizontal="center" vertical="center" wrapText="1"/>
    </xf>
    <xf numFmtId="0" fontId="27" fillId="16" borderId="8" xfId="0" applyFont="1" applyFill="1" applyBorder="1" applyAlignment="1">
      <alignment horizontal="center" vertical="center" wrapText="1"/>
    </xf>
    <xf numFmtId="0" fontId="5" fillId="17" borderId="29" xfId="0" applyFont="1" applyFill="1" applyBorder="1" applyAlignment="1">
      <alignment horizontal="left" vertical="top" wrapText="1"/>
    </xf>
    <xf numFmtId="0" fontId="6" fillId="0" borderId="30" xfId="0" applyFont="1" applyBorder="1"/>
    <xf numFmtId="0" fontId="6" fillId="0" borderId="31" xfId="0" applyFont="1" applyBorder="1"/>
    <xf numFmtId="0" fontId="27" fillId="16" borderId="11" xfId="0" applyFont="1" applyFill="1" applyBorder="1" applyAlignment="1">
      <alignment horizontal="center" vertical="center" wrapText="1"/>
    </xf>
    <xf numFmtId="0" fontId="38" fillId="17" borderId="27" xfId="0" applyFont="1" applyFill="1" applyBorder="1" applyAlignment="1">
      <alignment horizontal="left" vertical="top" wrapText="1"/>
    </xf>
    <xf numFmtId="0" fontId="38" fillId="17" borderId="28" xfId="0" applyFont="1" applyFill="1" applyBorder="1" applyAlignment="1">
      <alignment horizontal="left" vertical="top" wrapText="1"/>
    </xf>
    <xf numFmtId="0" fontId="38" fillId="17" borderId="18" xfId="0" applyFont="1" applyFill="1" applyBorder="1" applyAlignment="1">
      <alignment horizontal="left" vertical="top" wrapText="1"/>
    </xf>
    <xf numFmtId="0" fontId="38" fillId="17" borderId="7" xfId="0" applyFont="1" applyFill="1" applyBorder="1" applyAlignment="1">
      <alignment horizontal="left" vertical="top" wrapText="1"/>
    </xf>
    <xf numFmtId="0" fontId="39" fillId="0" borderId="20" xfId="0" applyFont="1" applyBorder="1"/>
    <xf numFmtId="0" fontId="39" fillId="0" borderId="10" xfId="0" applyFont="1" applyBorder="1"/>
    <xf numFmtId="0" fontId="39" fillId="0" borderId="28" xfId="0" applyFont="1" applyBorder="1"/>
    <xf numFmtId="0" fontId="1" fillId="28" borderId="8" xfId="0" applyFont="1" applyFill="1" applyBorder="1" applyAlignment="1">
      <alignment horizontal="center" vertical="center" wrapText="1"/>
    </xf>
    <xf numFmtId="0" fontId="6" fillId="29" borderId="19" xfId="0" applyFont="1" applyFill="1" applyBorder="1"/>
    <xf numFmtId="0" fontId="6" fillId="29" borderId="9" xfId="0" applyFont="1" applyFill="1" applyBorder="1"/>
    <xf numFmtId="0" fontId="1" fillId="21" borderId="7" xfId="0" applyFont="1" applyFill="1" applyBorder="1" applyAlignment="1">
      <alignment horizontal="center" vertical="center" wrapText="1"/>
    </xf>
    <xf numFmtId="0" fontId="1" fillId="28" borderId="7" xfId="0" applyFont="1" applyFill="1" applyBorder="1" applyAlignment="1">
      <alignment horizontal="center" vertical="center" wrapText="1"/>
    </xf>
    <xf numFmtId="0" fontId="6" fillId="29" borderId="10" xfId="0" applyFont="1" applyFill="1" applyBorder="1"/>
    <xf numFmtId="0" fontId="2" fillId="0" borderId="0" xfId="0" applyFont="1" applyAlignment="1">
      <alignment horizontal="center" wrapText="1"/>
    </xf>
    <xf numFmtId="0" fontId="2" fillId="26" borderId="8" xfId="0" applyFont="1" applyFill="1" applyBorder="1" applyAlignment="1">
      <alignment horizontal="center"/>
    </xf>
    <xf numFmtId="0" fontId="2" fillId="0" borderId="7" xfId="0" applyFont="1" applyBorder="1" applyAlignment="1">
      <alignment horizontal="center" vertical="center" wrapText="1"/>
    </xf>
    <xf numFmtId="0" fontId="2" fillId="23" borderId="8" xfId="0" applyFont="1" applyFill="1" applyBorder="1" applyAlignment="1">
      <alignment horizontal="center"/>
    </xf>
    <xf numFmtId="0" fontId="2" fillId="22" borderId="8" xfId="0" applyFont="1" applyFill="1" applyBorder="1" applyAlignment="1">
      <alignment horizontal="center"/>
    </xf>
    <xf numFmtId="0" fontId="2" fillId="24" borderId="8" xfId="0" applyFont="1" applyFill="1" applyBorder="1" applyAlignment="1">
      <alignment horizontal="center"/>
    </xf>
    <xf numFmtId="0" fontId="2" fillId="25" borderId="8" xfId="0" applyFont="1" applyFill="1" applyBorder="1" applyAlignment="1">
      <alignment horizontal="center"/>
    </xf>
    <xf numFmtId="0" fontId="2" fillId="23" borderId="8" xfId="0" applyFont="1" applyFill="1" applyBorder="1" applyAlignment="1">
      <alignment horizontal="center" vertical="center" wrapText="1"/>
    </xf>
    <xf numFmtId="0" fontId="2" fillId="26" borderId="8" xfId="0" applyFont="1" applyFill="1" applyBorder="1" applyAlignment="1">
      <alignment horizontal="center" vertical="center" wrapText="1"/>
    </xf>
    <xf numFmtId="0" fontId="2" fillId="25" borderId="8" xfId="0" applyFont="1" applyFill="1" applyBorder="1" applyAlignment="1">
      <alignment horizontal="center" vertical="center" wrapText="1"/>
    </xf>
    <xf numFmtId="0" fontId="2" fillId="24" borderId="8" xfId="0" applyFont="1" applyFill="1" applyBorder="1" applyAlignment="1">
      <alignment horizontal="center" vertical="center" wrapText="1"/>
    </xf>
    <xf numFmtId="0" fontId="2" fillId="22" borderId="8" xfId="0" applyFont="1" applyFill="1" applyBorder="1" applyAlignment="1">
      <alignment horizontal="center" vertical="center" wrapText="1"/>
    </xf>
  </cellXfs>
  <cellStyles count="1">
    <cellStyle name="Normal" xfId="0" builtinId="0"/>
  </cellStyles>
  <dxfs count="483">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ill>
        <patternFill patternType="solid">
          <fgColor rgb="FFFF0000"/>
          <bgColor rgb="FFFF0000"/>
        </patternFill>
      </fill>
    </dxf>
    <dxf>
      <font>
        <color rgb="FFFFFFFF"/>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6"/>
  <sheetViews>
    <sheetView workbookViewId="0">
      <pane ySplit="1" topLeftCell="A2" activePane="bottomLeft" state="frozen"/>
      <selection pane="bottomLeft" activeCell="B3" sqref="B3"/>
    </sheetView>
  </sheetViews>
  <sheetFormatPr defaultColWidth="14.42578125" defaultRowHeight="15" customHeight="1"/>
  <cols>
    <col min="1" max="1" width="4" customWidth="1"/>
    <col min="2" max="2" width="5.7109375" customWidth="1"/>
    <col min="3" max="3" width="10.42578125" customWidth="1"/>
    <col min="4" max="4" width="24.140625" customWidth="1"/>
    <col min="5" max="5" width="30.140625" customWidth="1"/>
    <col min="6" max="6" width="8.7109375" customWidth="1"/>
    <col min="7" max="7" width="24.140625" customWidth="1"/>
    <col min="8" max="11" width="8.7109375" customWidth="1"/>
  </cols>
  <sheetData>
    <row r="1" spans="1:11" ht="12.75" customHeight="1">
      <c r="A1" s="1" t="s">
        <v>0</v>
      </c>
      <c r="B1" s="2" t="s">
        <v>1</v>
      </c>
      <c r="C1" s="2" t="s">
        <v>2</v>
      </c>
      <c r="D1" s="2" t="s">
        <v>3</v>
      </c>
      <c r="E1" s="2" t="s">
        <v>4</v>
      </c>
      <c r="F1" s="3"/>
      <c r="G1" s="3"/>
      <c r="H1" s="3"/>
      <c r="I1" s="3"/>
      <c r="J1" s="3"/>
      <c r="K1" s="3"/>
    </row>
    <row r="2" spans="1:11" ht="12.75" customHeight="1">
      <c r="A2" s="4"/>
      <c r="B2" s="4"/>
      <c r="C2" s="4"/>
      <c r="D2" s="5"/>
      <c r="E2" s="4"/>
      <c r="G2" s="6"/>
    </row>
    <row r="3" spans="1:11" ht="12.75" customHeight="1">
      <c r="A3" s="7">
        <v>1</v>
      </c>
      <c r="B3" s="8" t="s">
        <v>5</v>
      </c>
      <c r="C3" s="8" t="s">
        <v>6</v>
      </c>
      <c r="D3" s="9" t="s">
        <v>7</v>
      </c>
      <c r="E3" s="10" t="s">
        <v>8</v>
      </c>
    </row>
    <row r="4" spans="1:11" ht="12.75" customHeight="1">
      <c r="A4" s="4">
        <v>2</v>
      </c>
      <c r="B4" s="8" t="s">
        <v>5</v>
      </c>
      <c r="C4" s="8" t="s">
        <v>9</v>
      </c>
      <c r="D4" s="9" t="s">
        <v>7</v>
      </c>
      <c r="E4" s="10" t="s">
        <v>10</v>
      </c>
    </row>
    <row r="5" spans="1:11" ht="12.75" customHeight="1">
      <c r="A5" s="7">
        <v>3</v>
      </c>
      <c r="B5" s="8" t="s">
        <v>5</v>
      </c>
      <c r="C5" s="8" t="s">
        <v>11</v>
      </c>
      <c r="D5" s="9" t="s">
        <v>7</v>
      </c>
      <c r="E5" s="10" t="s">
        <v>12</v>
      </c>
    </row>
    <row r="6" spans="1:11" ht="12.75" customHeight="1">
      <c r="A6" s="4">
        <v>4</v>
      </c>
      <c r="B6" s="8" t="s">
        <v>5</v>
      </c>
      <c r="C6" s="8" t="s">
        <v>13</v>
      </c>
      <c r="D6" s="9" t="s">
        <v>7</v>
      </c>
      <c r="E6" s="10" t="s">
        <v>14</v>
      </c>
    </row>
    <row r="7" spans="1:11" ht="12.75" customHeight="1">
      <c r="A7" s="7">
        <v>5</v>
      </c>
      <c r="B7" s="8" t="s">
        <v>5</v>
      </c>
      <c r="C7" s="8" t="s">
        <v>15</v>
      </c>
      <c r="D7" s="9" t="s">
        <v>7</v>
      </c>
      <c r="E7" s="10" t="s">
        <v>16</v>
      </c>
    </row>
    <row r="8" spans="1:11" ht="12.75" customHeight="1">
      <c r="A8" s="4">
        <v>6</v>
      </c>
      <c r="B8" s="8" t="s">
        <v>5</v>
      </c>
      <c r="C8" s="8" t="s">
        <v>17</v>
      </c>
      <c r="D8" s="9" t="s">
        <v>7</v>
      </c>
      <c r="E8" s="10" t="s">
        <v>18</v>
      </c>
    </row>
    <row r="9" spans="1:11" ht="12.75" customHeight="1">
      <c r="A9" s="7">
        <v>7</v>
      </c>
      <c r="B9" s="8" t="s">
        <v>5</v>
      </c>
      <c r="C9" s="8" t="s">
        <v>19</v>
      </c>
      <c r="D9" s="9" t="s">
        <v>7</v>
      </c>
      <c r="E9" s="10" t="s">
        <v>20</v>
      </c>
    </row>
    <row r="10" spans="1:11" ht="12.75" customHeight="1">
      <c r="A10" s="4">
        <v>8</v>
      </c>
      <c r="B10" s="8" t="s">
        <v>5</v>
      </c>
      <c r="C10" s="8" t="s">
        <v>21</v>
      </c>
      <c r="D10" s="9" t="s">
        <v>7</v>
      </c>
      <c r="E10" s="10" t="s">
        <v>22</v>
      </c>
    </row>
    <row r="11" spans="1:11" ht="12.75" customHeight="1">
      <c r="A11" s="7">
        <v>9</v>
      </c>
      <c r="B11" s="8" t="s">
        <v>5</v>
      </c>
      <c r="C11" s="8" t="s">
        <v>23</v>
      </c>
      <c r="D11" s="9" t="s">
        <v>7</v>
      </c>
      <c r="E11" s="10" t="s">
        <v>24</v>
      </c>
    </row>
    <row r="12" spans="1:11" ht="12.75" customHeight="1">
      <c r="A12" s="4">
        <v>10</v>
      </c>
      <c r="B12" s="8" t="s">
        <v>5</v>
      </c>
      <c r="C12" s="8" t="s">
        <v>25</v>
      </c>
      <c r="D12" s="9" t="s">
        <v>7</v>
      </c>
      <c r="E12" s="10" t="s">
        <v>26</v>
      </c>
    </row>
    <row r="13" spans="1:11" ht="12.75" customHeight="1">
      <c r="A13" s="7">
        <v>11</v>
      </c>
      <c r="B13" s="8" t="s">
        <v>5</v>
      </c>
      <c r="C13" s="8" t="s">
        <v>27</v>
      </c>
      <c r="D13" s="9" t="s">
        <v>7</v>
      </c>
      <c r="E13" s="10" t="s">
        <v>28</v>
      </c>
    </row>
    <row r="14" spans="1:11" ht="12.75" customHeight="1">
      <c r="A14" s="4">
        <v>12</v>
      </c>
      <c r="B14" s="8" t="s">
        <v>5</v>
      </c>
      <c r="C14" s="8" t="s">
        <v>29</v>
      </c>
      <c r="D14" s="9" t="s">
        <v>7</v>
      </c>
      <c r="E14" s="10" t="s">
        <v>30</v>
      </c>
    </row>
    <row r="15" spans="1:11" ht="12.75" customHeight="1">
      <c r="A15" s="7">
        <v>13</v>
      </c>
      <c r="B15" s="8" t="s">
        <v>5</v>
      </c>
      <c r="C15" s="8" t="s">
        <v>31</v>
      </c>
      <c r="D15" s="9" t="s">
        <v>7</v>
      </c>
      <c r="E15" s="10" t="s">
        <v>32</v>
      </c>
    </row>
    <row r="16" spans="1:11" ht="12.75" customHeight="1">
      <c r="A16" s="4">
        <v>14</v>
      </c>
      <c r="B16" s="8" t="s">
        <v>5</v>
      </c>
      <c r="C16" s="8" t="s">
        <v>33</v>
      </c>
      <c r="D16" s="9" t="s">
        <v>7</v>
      </c>
      <c r="E16" s="10" t="s">
        <v>34</v>
      </c>
    </row>
    <row r="17" spans="1:5" ht="12.75" customHeight="1">
      <c r="A17" s="7">
        <v>15</v>
      </c>
      <c r="B17" s="8" t="s">
        <v>5</v>
      </c>
      <c r="C17" s="8" t="s">
        <v>35</v>
      </c>
      <c r="D17" s="9" t="s">
        <v>7</v>
      </c>
      <c r="E17" s="10" t="s">
        <v>36</v>
      </c>
    </row>
    <row r="18" spans="1:5" ht="12.75" customHeight="1">
      <c r="A18" s="4">
        <v>16</v>
      </c>
      <c r="B18" s="8" t="s">
        <v>5</v>
      </c>
      <c r="C18" s="8" t="s">
        <v>37</v>
      </c>
      <c r="D18" s="9" t="s">
        <v>7</v>
      </c>
      <c r="E18" s="10" t="s">
        <v>38</v>
      </c>
    </row>
    <row r="19" spans="1:5" ht="12.75" customHeight="1">
      <c r="A19" s="7">
        <v>17</v>
      </c>
      <c r="B19" s="8" t="s">
        <v>5</v>
      </c>
      <c r="C19" s="8" t="s">
        <v>39</v>
      </c>
      <c r="D19" s="9" t="s">
        <v>7</v>
      </c>
      <c r="E19" s="10" t="s">
        <v>40</v>
      </c>
    </row>
    <row r="20" spans="1:5" ht="12.75" customHeight="1">
      <c r="A20" s="4">
        <v>18</v>
      </c>
      <c r="B20" s="8" t="s">
        <v>5</v>
      </c>
      <c r="C20" s="8" t="s">
        <v>41</v>
      </c>
      <c r="D20" s="9" t="s">
        <v>7</v>
      </c>
      <c r="E20" s="10" t="s">
        <v>42</v>
      </c>
    </row>
    <row r="21" spans="1:5" ht="12.75" customHeight="1">
      <c r="A21" s="7">
        <v>19</v>
      </c>
      <c r="B21" s="8" t="s">
        <v>5</v>
      </c>
      <c r="C21" s="8" t="s">
        <v>43</v>
      </c>
      <c r="D21" s="9" t="s">
        <v>7</v>
      </c>
      <c r="E21" s="10" t="s">
        <v>44</v>
      </c>
    </row>
    <row r="22" spans="1:5" ht="12.75" customHeight="1">
      <c r="A22" s="4">
        <v>20</v>
      </c>
      <c r="B22" s="8" t="s">
        <v>5</v>
      </c>
      <c r="C22" s="8" t="s">
        <v>45</v>
      </c>
      <c r="D22" s="9" t="s">
        <v>7</v>
      </c>
      <c r="E22" s="10" t="s">
        <v>46</v>
      </c>
    </row>
    <row r="23" spans="1:5" ht="12.75" customHeight="1">
      <c r="A23" s="7">
        <v>21</v>
      </c>
      <c r="B23" s="8" t="s">
        <v>5</v>
      </c>
      <c r="C23" s="8" t="s">
        <v>47</v>
      </c>
      <c r="D23" s="9" t="s">
        <v>7</v>
      </c>
      <c r="E23" s="10" t="s">
        <v>48</v>
      </c>
    </row>
    <row r="24" spans="1:5" ht="12.75" customHeight="1">
      <c r="A24" s="4">
        <v>22</v>
      </c>
      <c r="B24" s="8" t="s">
        <v>5</v>
      </c>
      <c r="C24" s="8" t="s">
        <v>49</v>
      </c>
      <c r="D24" s="9" t="s">
        <v>7</v>
      </c>
      <c r="E24" s="10" t="s">
        <v>50</v>
      </c>
    </row>
    <row r="25" spans="1:5" ht="12.75" customHeight="1">
      <c r="A25" s="7">
        <v>23</v>
      </c>
      <c r="B25" s="8" t="s">
        <v>5</v>
      </c>
      <c r="C25" s="8" t="s">
        <v>51</v>
      </c>
      <c r="D25" s="9" t="s">
        <v>7</v>
      </c>
      <c r="E25" s="10" t="s">
        <v>52</v>
      </c>
    </row>
    <row r="26" spans="1:5" ht="12.75" customHeight="1">
      <c r="A26" s="4">
        <v>24</v>
      </c>
      <c r="B26" s="8" t="s">
        <v>53</v>
      </c>
      <c r="C26" s="8" t="s">
        <v>6</v>
      </c>
      <c r="D26" s="9" t="s">
        <v>54</v>
      </c>
      <c r="E26" s="10" t="s">
        <v>55</v>
      </c>
    </row>
    <row r="27" spans="1:5" ht="12.75" customHeight="1">
      <c r="A27" s="7">
        <v>25</v>
      </c>
      <c r="B27" s="8" t="s">
        <v>53</v>
      </c>
      <c r="C27" s="8" t="s">
        <v>9</v>
      </c>
      <c r="D27" s="9" t="s">
        <v>54</v>
      </c>
      <c r="E27" s="10" t="s">
        <v>56</v>
      </c>
    </row>
    <row r="28" spans="1:5" ht="12.75" customHeight="1">
      <c r="A28" s="4">
        <v>26</v>
      </c>
      <c r="B28" s="8" t="s">
        <v>53</v>
      </c>
      <c r="C28" s="8" t="s">
        <v>11</v>
      </c>
      <c r="D28" s="9" t="s">
        <v>54</v>
      </c>
      <c r="E28" s="10" t="s">
        <v>57</v>
      </c>
    </row>
    <row r="29" spans="1:5" ht="12.75" customHeight="1">
      <c r="A29" s="7">
        <v>27</v>
      </c>
      <c r="B29" s="8" t="s">
        <v>53</v>
      </c>
      <c r="C29" s="8" t="s">
        <v>13</v>
      </c>
      <c r="D29" s="9" t="s">
        <v>54</v>
      </c>
      <c r="E29" s="10" t="s">
        <v>58</v>
      </c>
    </row>
    <row r="30" spans="1:5" ht="12.75" customHeight="1">
      <c r="A30" s="4">
        <v>28</v>
      </c>
      <c r="B30" s="8" t="s">
        <v>53</v>
      </c>
      <c r="C30" s="8" t="s">
        <v>15</v>
      </c>
      <c r="D30" s="9" t="s">
        <v>54</v>
      </c>
      <c r="E30" s="10" t="s">
        <v>59</v>
      </c>
    </row>
    <row r="31" spans="1:5" ht="12.75" customHeight="1">
      <c r="A31" s="7">
        <v>29</v>
      </c>
      <c r="B31" s="8" t="s">
        <v>53</v>
      </c>
      <c r="C31" s="8" t="s">
        <v>17</v>
      </c>
      <c r="D31" s="9" t="s">
        <v>54</v>
      </c>
      <c r="E31" s="10" t="s">
        <v>60</v>
      </c>
    </row>
    <row r="32" spans="1:5" ht="12.75" customHeight="1">
      <c r="A32" s="4">
        <v>30</v>
      </c>
      <c r="B32" s="8" t="s">
        <v>53</v>
      </c>
      <c r="C32" s="8" t="s">
        <v>19</v>
      </c>
      <c r="D32" s="9" t="s">
        <v>54</v>
      </c>
      <c r="E32" s="10" t="s">
        <v>61</v>
      </c>
    </row>
    <row r="33" spans="1:5" ht="12.75" customHeight="1">
      <c r="A33" s="7">
        <v>31</v>
      </c>
      <c r="B33" s="8" t="s">
        <v>53</v>
      </c>
      <c r="C33" s="8" t="s">
        <v>21</v>
      </c>
      <c r="D33" s="9" t="s">
        <v>54</v>
      </c>
      <c r="E33" s="10" t="s">
        <v>62</v>
      </c>
    </row>
    <row r="34" spans="1:5" ht="12.75" customHeight="1">
      <c r="A34" s="4">
        <v>32</v>
      </c>
      <c r="B34" s="8" t="s">
        <v>53</v>
      </c>
      <c r="C34" s="8" t="s">
        <v>23</v>
      </c>
      <c r="D34" s="9" t="s">
        <v>54</v>
      </c>
      <c r="E34" s="10" t="s">
        <v>63</v>
      </c>
    </row>
    <row r="35" spans="1:5" ht="12.75" customHeight="1">
      <c r="A35" s="7">
        <v>33</v>
      </c>
      <c r="B35" s="8" t="s">
        <v>53</v>
      </c>
      <c r="C35" s="8" t="s">
        <v>25</v>
      </c>
      <c r="D35" s="9" t="s">
        <v>54</v>
      </c>
      <c r="E35" s="10" t="s">
        <v>64</v>
      </c>
    </row>
    <row r="36" spans="1:5" ht="12.75" customHeight="1">
      <c r="A36" s="4">
        <v>34</v>
      </c>
      <c r="B36" s="8" t="s">
        <v>53</v>
      </c>
      <c r="C36" s="8" t="s">
        <v>27</v>
      </c>
      <c r="D36" s="9" t="s">
        <v>54</v>
      </c>
      <c r="E36" s="10" t="s">
        <v>65</v>
      </c>
    </row>
    <row r="37" spans="1:5" ht="12.75" customHeight="1">
      <c r="A37" s="7">
        <v>35</v>
      </c>
      <c r="B37" s="8" t="s">
        <v>53</v>
      </c>
      <c r="C37" s="8" t="s">
        <v>29</v>
      </c>
      <c r="D37" s="9" t="s">
        <v>54</v>
      </c>
      <c r="E37" s="10" t="s">
        <v>66</v>
      </c>
    </row>
    <row r="38" spans="1:5" ht="12.75" customHeight="1">
      <c r="A38" s="4">
        <v>36</v>
      </c>
      <c r="B38" s="8" t="s">
        <v>53</v>
      </c>
      <c r="C38" s="8" t="s">
        <v>31</v>
      </c>
      <c r="D38" s="9" t="s">
        <v>54</v>
      </c>
      <c r="E38" s="10" t="s">
        <v>67</v>
      </c>
    </row>
    <row r="39" spans="1:5" ht="12.75" customHeight="1">
      <c r="A39" s="7">
        <v>37</v>
      </c>
      <c r="B39" s="8" t="s">
        <v>53</v>
      </c>
      <c r="C39" s="8" t="s">
        <v>33</v>
      </c>
      <c r="D39" s="9" t="s">
        <v>54</v>
      </c>
      <c r="E39" s="10" t="s">
        <v>68</v>
      </c>
    </row>
    <row r="40" spans="1:5" ht="12.75" customHeight="1">
      <c r="A40" s="4">
        <v>38</v>
      </c>
      <c r="B40" s="8" t="s">
        <v>53</v>
      </c>
      <c r="C40" s="8" t="s">
        <v>35</v>
      </c>
      <c r="D40" s="9" t="s">
        <v>54</v>
      </c>
      <c r="E40" s="10" t="s">
        <v>69</v>
      </c>
    </row>
    <row r="41" spans="1:5" ht="12.75" customHeight="1">
      <c r="A41" s="7">
        <v>39</v>
      </c>
      <c r="B41" s="8" t="s">
        <v>53</v>
      </c>
      <c r="C41" s="8" t="s">
        <v>37</v>
      </c>
      <c r="D41" s="9" t="s">
        <v>54</v>
      </c>
      <c r="E41" s="10" t="s">
        <v>70</v>
      </c>
    </row>
    <row r="42" spans="1:5" ht="12.75" customHeight="1">
      <c r="A42" s="4">
        <v>40</v>
      </c>
      <c r="B42" s="8" t="s">
        <v>53</v>
      </c>
      <c r="C42" s="8" t="s">
        <v>39</v>
      </c>
      <c r="D42" s="9" t="s">
        <v>54</v>
      </c>
      <c r="E42" s="10" t="s">
        <v>71</v>
      </c>
    </row>
    <row r="43" spans="1:5" ht="12.75" customHeight="1">
      <c r="A43" s="7">
        <v>41</v>
      </c>
      <c r="B43" s="8" t="s">
        <v>53</v>
      </c>
      <c r="C43" s="8" t="s">
        <v>41</v>
      </c>
      <c r="D43" s="9" t="s">
        <v>54</v>
      </c>
      <c r="E43" s="10" t="s">
        <v>72</v>
      </c>
    </row>
    <row r="44" spans="1:5" ht="12.75" customHeight="1">
      <c r="A44" s="4">
        <v>42</v>
      </c>
      <c r="B44" s="8" t="s">
        <v>53</v>
      </c>
      <c r="C44" s="8" t="s">
        <v>43</v>
      </c>
      <c r="D44" s="9" t="s">
        <v>54</v>
      </c>
      <c r="E44" s="10" t="s">
        <v>73</v>
      </c>
    </row>
    <row r="45" spans="1:5" ht="12.75" customHeight="1">
      <c r="A45" s="7">
        <v>43</v>
      </c>
      <c r="B45" s="8" t="s">
        <v>53</v>
      </c>
      <c r="C45" s="8" t="s">
        <v>45</v>
      </c>
      <c r="D45" s="9" t="s">
        <v>54</v>
      </c>
      <c r="E45" s="10" t="s">
        <v>74</v>
      </c>
    </row>
    <row r="46" spans="1:5" ht="12.75" customHeight="1">
      <c r="A46" s="4">
        <v>44</v>
      </c>
      <c r="B46" s="8" t="s">
        <v>53</v>
      </c>
      <c r="C46" s="8" t="s">
        <v>47</v>
      </c>
      <c r="D46" s="9" t="s">
        <v>54</v>
      </c>
      <c r="E46" s="10" t="s">
        <v>75</v>
      </c>
    </row>
    <row r="47" spans="1:5" ht="12.75" customHeight="1">
      <c r="A47" s="7">
        <v>45</v>
      </c>
      <c r="B47" s="8" t="s">
        <v>53</v>
      </c>
      <c r="C47" s="8" t="s">
        <v>49</v>
      </c>
      <c r="D47" s="9" t="s">
        <v>54</v>
      </c>
      <c r="E47" s="10" t="s">
        <v>76</v>
      </c>
    </row>
    <row r="48" spans="1:5" ht="12.75" customHeight="1">
      <c r="A48" s="4">
        <v>46</v>
      </c>
      <c r="B48" s="8" t="s">
        <v>53</v>
      </c>
      <c r="C48" s="8" t="s">
        <v>51</v>
      </c>
      <c r="D48" s="9" t="s">
        <v>54</v>
      </c>
      <c r="E48" s="10" t="s">
        <v>77</v>
      </c>
    </row>
    <row r="49" spans="1:5" ht="12.75" customHeight="1">
      <c r="A49" s="7">
        <v>47</v>
      </c>
      <c r="B49" s="8" t="s">
        <v>53</v>
      </c>
      <c r="C49" s="8" t="s">
        <v>78</v>
      </c>
      <c r="D49" s="9" t="s">
        <v>54</v>
      </c>
      <c r="E49" s="10" t="s">
        <v>79</v>
      </c>
    </row>
    <row r="50" spans="1:5" ht="12.75" customHeight="1">
      <c r="A50" s="4">
        <v>48</v>
      </c>
      <c r="B50" s="8" t="s">
        <v>53</v>
      </c>
      <c r="C50" s="8" t="s">
        <v>80</v>
      </c>
      <c r="D50" s="9" t="s">
        <v>54</v>
      </c>
      <c r="E50" s="10" t="s">
        <v>81</v>
      </c>
    </row>
    <row r="51" spans="1:5" ht="12.75" customHeight="1">
      <c r="A51" s="7">
        <v>49</v>
      </c>
      <c r="B51" s="8" t="s">
        <v>53</v>
      </c>
      <c r="C51" s="8" t="s">
        <v>82</v>
      </c>
      <c r="D51" s="9" t="s">
        <v>54</v>
      </c>
      <c r="E51" s="10" t="s">
        <v>83</v>
      </c>
    </row>
    <row r="52" spans="1:5" ht="12.75" customHeight="1">
      <c r="A52" s="4">
        <v>50</v>
      </c>
      <c r="B52" s="8" t="s">
        <v>53</v>
      </c>
      <c r="C52" s="8" t="s">
        <v>84</v>
      </c>
      <c r="D52" s="9" t="s">
        <v>54</v>
      </c>
      <c r="E52" s="10" t="s">
        <v>85</v>
      </c>
    </row>
    <row r="53" spans="1:5" ht="12.75" customHeight="1">
      <c r="A53" s="7">
        <v>51</v>
      </c>
      <c r="B53" s="8" t="s">
        <v>53</v>
      </c>
      <c r="C53" s="8" t="s">
        <v>86</v>
      </c>
      <c r="D53" s="9" t="s">
        <v>54</v>
      </c>
      <c r="E53" s="10" t="s">
        <v>87</v>
      </c>
    </row>
    <row r="54" spans="1:5" ht="12.75" customHeight="1">
      <c r="A54" s="4">
        <v>52</v>
      </c>
      <c r="B54" s="8" t="s">
        <v>53</v>
      </c>
      <c r="C54" s="8" t="s">
        <v>88</v>
      </c>
      <c r="D54" s="9" t="s">
        <v>54</v>
      </c>
      <c r="E54" s="10" t="s">
        <v>89</v>
      </c>
    </row>
    <row r="55" spans="1:5" ht="12.75" customHeight="1">
      <c r="A55" s="7">
        <v>53</v>
      </c>
      <c r="B55" s="8" t="s">
        <v>53</v>
      </c>
      <c r="C55" s="8" t="s">
        <v>90</v>
      </c>
      <c r="D55" s="9" t="s">
        <v>54</v>
      </c>
      <c r="E55" s="10" t="s">
        <v>91</v>
      </c>
    </row>
    <row r="56" spans="1:5" ht="12.75" customHeight="1">
      <c r="A56" s="4">
        <v>54</v>
      </c>
      <c r="B56" s="8" t="s">
        <v>53</v>
      </c>
      <c r="C56" s="8" t="s">
        <v>92</v>
      </c>
      <c r="D56" s="9" t="s">
        <v>54</v>
      </c>
      <c r="E56" s="10" t="s">
        <v>93</v>
      </c>
    </row>
    <row r="57" spans="1:5" ht="12.75" customHeight="1">
      <c r="A57" s="7">
        <v>55</v>
      </c>
      <c r="B57" s="8" t="s">
        <v>53</v>
      </c>
      <c r="C57" s="8" t="s">
        <v>94</v>
      </c>
      <c r="D57" s="9" t="s">
        <v>54</v>
      </c>
      <c r="E57" s="10" t="s">
        <v>95</v>
      </c>
    </row>
    <row r="58" spans="1:5" ht="12.75" customHeight="1">
      <c r="A58" s="4">
        <v>56</v>
      </c>
      <c r="B58" s="8" t="s">
        <v>53</v>
      </c>
      <c r="C58" s="8" t="s">
        <v>96</v>
      </c>
      <c r="D58" s="9" t="s">
        <v>54</v>
      </c>
      <c r="E58" s="10" t="s">
        <v>97</v>
      </c>
    </row>
    <row r="59" spans="1:5" ht="12.75" customHeight="1">
      <c r="A59" s="7">
        <v>57</v>
      </c>
      <c r="B59" s="8" t="s">
        <v>98</v>
      </c>
      <c r="C59" s="8" t="s">
        <v>6</v>
      </c>
      <c r="D59" s="9" t="s">
        <v>99</v>
      </c>
      <c r="E59" s="10" t="s">
        <v>100</v>
      </c>
    </row>
    <row r="60" spans="1:5" ht="12.75" customHeight="1">
      <c r="A60" s="4">
        <v>58</v>
      </c>
      <c r="B60" s="8" t="s">
        <v>98</v>
      </c>
      <c r="C60" s="8" t="s">
        <v>9</v>
      </c>
      <c r="D60" s="9" t="s">
        <v>99</v>
      </c>
      <c r="E60" s="10" t="s">
        <v>101</v>
      </c>
    </row>
    <row r="61" spans="1:5" ht="12.75" customHeight="1">
      <c r="A61" s="7">
        <v>59</v>
      </c>
      <c r="B61" s="8" t="s">
        <v>98</v>
      </c>
      <c r="C61" s="8" t="s">
        <v>11</v>
      </c>
      <c r="D61" s="9" t="s">
        <v>99</v>
      </c>
      <c r="E61" s="10" t="s">
        <v>102</v>
      </c>
    </row>
    <row r="62" spans="1:5" ht="12.75" customHeight="1">
      <c r="A62" s="4">
        <v>60</v>
      </c>
      <c r="B62" s="8" t="s">
        <v>98</v>
      </c>
      <c r="C62" s="8" t="s">
        <v>13</v>
      </c>
      <c r="D62" s="9" t="s">
        <v>99</v>
      </c>
      <c r="E62" s="10" t="s">
        <v>103</v>
      </c>
    </row>
    <row r="63" spans="1:5" ht="12.75" customHeight="1">
      <c r="A63" s="7">
        <v>61</v>
      </c>
      <c r="B63" s="8" t="s">
        <v>98</v>
      </c>
      <c r="C63" s="8" t="s">
        <v>15</v>
      </c>
      <c r="D63" s="9" t="s">
        <v>99</v>
      </c>
      <c r="E63" s="10" t="s">
        <v>104</v>
      </c>
    </row>
    <row r="64" spans="1:5" ht="12.75" customHeight="1">
      <c r="A64" s="4">
        <v>62</v>
      </c>
      <c r="B64" s="8" t="s">
        <v>98</v>
      </c>
      <c r="C64" s="8" t="s">
        <v>17</v>
      </c>
      <c r="D64" s="9" t="s">
        <v>99</v>
      </c>
      <c r="E64" s="10" t="s">
        <v>105</v>
      </c>
    </row>
    <row r="65" spans="1:5" ht="12.75" customHeight="1">
      <c r="A65" s="7">
        <v>63</v>
      </c>
      <c r="B65" s="8" t="s">
        <v>98</v>
      </c>
      <c r="C65" s="8" t="s">
        <v>19</v>
      </c>
      <c r="D65" s="9" t="s">
        <v>99</v>
      </c>
      <c r="E65" s="10" t="s">
        <v>106</v>
      </c>
    </row>
    <row r="66" spans="1:5" ht="12.75" customHeight="1">
      <c r="A66" s="4">
        <v>64</v>
      </c>
      <c r="B66" s="8" t="s">
        <v>98</v>
      </c>
      <c r="C66" s="8" t="s">
        <v>21</v>
      </c>
      <c r="D66" s="9" t="s">
        <v>99</v>
      </c>
      <c r="E66" s="10" t="s">
        <v>107</v>
      </c>
    </row>
    <row r="67" spans="1:5" ht="12.75" customHeight="1">
      <c r="A67" s="7">
        <v>65</v>
      </c>
      <c r="B67" s="8" t="s">
        <v>98</v>
      </c>
      <c r="C67" s="8" t="s">
        <v>23</v>
      </c>
      <c r="D67" s="9" t="s">
        <v>99</v>
      </c>
      <c r="E67" s="10" t="s">
        <v>108</v>
      </c>
    </row>
    <row r="68" spans="1:5" ht="12.75" customHeight="1">
      <c r="A68" s="4">
        <v>66</v>
      </c>
      <c r="B68" s="8" t="s">
        <v>98</v>
      </c>
      <c r="C68" s="8" t="s">
        <v>25</v>
      </c>
      <c r="D68" s="9" t="s">
        <v>99</v>
      </c>
      <c r="E68" s="10" t="s">
        <v>109</v>
      </c>
    </row>
    <row r="69" spans="1:5" ht="12.75" customHeight="1">
      <c r="A69" s="7">
        <v>67</v>
      </c>
      <c r="B69" s="8" t="s">
        <v>98</v>
      </c>
      <c r="C69" s="8" t="s">
        <v>27</v>
      </c>
      <c r="D69" s="9" t="s">
        <v>99</v>
      </c>
      <c r="E69" s="10" t="s">
        <v>110</v>
      </c>
    </row>
    <row r="70" spans="1:5" ht="12.75" customHeight="1">
      <c r="A70" s="4">
        <v>68</v>
      </c>
      <c r="B70" s="8" t="s">
        <v>98</v>
      </c>
      <c r="C70" s="8" t="s">
        <v>29</v>
      </c>
      <c r="D70" s="9" t="s">
        <v>99</v>
      </c>
      <c r="E70" s="10" t="s">
        <v>111</v>
      </c>
    </row>
    <row r="71" spans="1:5" ht="12.75" customHeight="1">
      <c r="A71" s="7">
        <v>69</v>
      </c>
      <c r="B71" s="8" t="s">
        <v>98</v>
      </c>
      <c r="C71" s="8" t="s">
        <v>31</v>
      </c>
      <c r="D71" s="9" t="s">
        <v>99</v>
      </c>
      <c r="E71" s="10" t="s">
        <v>112</v>
      </c>
    </row>
    <row r="72" spans="1:5" ht="12.75" customHeight="1">
      <c r="A72" s="4">
        <v>70</v>
      </c>
      <c r="B72" s="8" t="s">
        <v>98</v>
      </c>
      <c r="C72" s="8" t="s">
        <v>33</v>
      </c>
      <c r="D72" s="9" t="s">
        <v>99</v>
      </c>
      <c r="E72" s="10" t="s">
        <v>113</v>
      </c>
    </row>
    <row r="73" spans="1:5" ht="12.75" customHeight="1">
      <c r="A73" s="7">
        <v>71</v>
      </c>
      <c r="B73" s="8" t="s">
        <v>98</v>
      </c>
      <c r="C73" s="8" t="s">
        <v>35</v>
      </c>
      <c r="D73" s="9" t="s">
        <v>99</v>
      </c>
      <c r="E73" s="10" t="s">
        <v>114</v>
      </c>
    </row>
    <row r="74" spans="1:5" ht="12.75" customHeight="1">
      <c r="A74" s="4">
        <v>72</v>
      </c>
      <c r="B74" s="8" t="s">
        <v>98</v>
      </c>
      <c r="C74" s="8" t="s">
        <v>37</v>
      </c>
      <c r="D74" s="9" t="s">
        <v>99</v>
      </c>
      <c r="E74" s="10" t="s">
        <v>115</v>
      </c>
    </row>
    <row r="75" spans="1:5" ht="12.75" customHeight="1">
      <c r="A75" s="7">
        <v>73</v>
      </c>
      <c r="B75" s="8" t="s">
        <v>98</v>
      </c>
      <c r="C75" s="8" t="s">
        <v>39</v>
      </c>
      <c r="D75" s="9" t="s">
        <v>99</v>
      </c>
      <c r="E75" s="10" t="s">
        <v>116</v>
      </c>
    </row>
    <row r="76" spans="1:5" ht="12.75" customHeight="1">
      <c r="A76" s="4">
        <v>74</v>
      </c>
      <c r="B76" s="8" t="s">
        <v>98</v>
      </c>
      <c r="C76" s="8" t="s">
        <v>41</v>
      </c>
      <c r="D76" s="9" t="s">
        <v>99</v>
      </c>
      <c r="E76" s="10" t="s">
        <v>117</v>
      </c>
    </row>
    <row r="77" spans="1:5" ht="12.75" customHeight="1">
      <c r="A77" s="7">
        <v>75</v>
      </c>
      <c r="B77" s="8" t="s">
        <v>98</v>
      </c>
      <c r="C77" s="8" t="s">
        <v>43</v>
      </c>
      <c r="D77" s="9" t="s">
        <v>99</v>
      </c>
      <c r="E77" s="10" t="s">
        <v>118</v>
      </c>
    </row>
    <row r="78" spans="1:5" ht="12.75" customHeight="1">
      <c r="A78" s="4">
        <v>76</v>
      </c>
      <c r="B78" s="8" t="s">
        <v>119</v>
      </c>
      <c r="C78" s="8" t="s">
        <v>6</v>
      </c>
      <c r="D78" s="9" t="s">
        <v>120</v>
      </c>
      <c r="E78" s="10" t="s">
        <v>121</v>
      </c>
    </row>
    <row r="79" spans="1:5" ht="12.75" customHeight="1">
      <c r="A79" s="7">
        <v>77</v>
      </c>
      <c r="B79" s="8" t="s">
        <v>119</v>
      </c>
      <c r="C79" s="8" t="s">
        <v>9</v>
      </c>
      <c r="D79" s="9" t="s">
        <v>120</v>
      </c>
      <c r="E79" s="10" t="s">
        <v>122</v>
      </c>
    </row>
    <row r="80" spans="1:5" ht="12.75" customHeight="1">
      <c r="A80" s="4">
        <v>78</v>
      </c>
      <c r="B80" s="8" t="s">
        <v>119</v>
      </c>
      <c r="C80" s="8" t="s">
        <v>11</v>
      </c>
      <c r="D80" s="9" t="s">
        <v>120</v>
      </c>
      <c r="E80" s="10" t="s">
        <v>123</v>
      </c>
    </row>
    <row r="81" spans="1:5" ht="12.75" customHeight="1">
      <c r="A81" s="7">
        <v>79</v>
      </c>
      <c r="B81" s="8" t="s">
        <v>119</v>
      </c>
      <c r="C81" s="8" t="s">
        <v>13</v>
      </c>
      <c r="D81" s="9" t="s">
        <v>120</v>
      </c>
      <c r="E81" s="10" t="s">
        <v>124</v>
      </c>
    </row>
    <row r="82" spans="1:5" ht="12.75" customHeight="1">
      <c r="A82" s="4">
        <v>80</v>
      </c>
      <c r="B82" s="8" t="s">
        <v>119</v>
      </c>
      <c r="C82" s="8" t="s">
        <v>15</v>
      </c>
      <c r="D82" s="9" t="s">
        <v>120</v>
      </c>
      <c r="E82" s="10" t="s">
        <v>125</v>
      </c>
    </row>
    <row r="83" spans="1:5" ht="12.75" customHeight="1">
      <c r="A83" s="7">
        <v>81</v>
      </c>
      <c r="B83" s="8" t="s">
        <v>119</v>
      </c>
      <c r="C83" s="8" t="s">
        <v>17</v>
      </c>
      <c r="D83" s="9" t="s">
        <v>120</v>
      </c>
      <c r="E83" s="10" t="s">
        <v>126</v>
      </c>
    </row>
    <row r="84" spans="1:5" ht="12.75" customHeight="1">
      <c r="A84" s="4">
        <v>82</v>
      </c>
      <c r="B84" s="8" t="s">
        <v>119</v>
      </c>
      <c r="C84" s="8" t="s">
        <v>19</v>
      </c>
      <c r="D84" s="9" t="s">
        <v>120</v>
      </c>
      <c r="E84" s="10" t="s">
        <v>127</v>
      </c>
    </row>
    <row r="85" spans="1:5" ht="12.75" customHeight="1">
      <c r="A85" s="7">
        <v>83</v>
      </c>
      <c r="B85" s="8" t="s">
        <v>119</v>
      </c>
      <c r="C85" s="8" t="s">
        <v>21</v>
      </c>
      <c r="D85" s="9" t="s">
        <v>120</v>
      </c>
      <c r="E85" s="10" t="s">
        <v>128</v>
      </c>
    </row>
    <row r="86" spans="1:5" ht="12.75" customHeight="1">
      <c r="A86" s="4">
        <v>84</v>
      </c>
      <c r="B86" s="8" t="s">
        <v>119</v>
      </c>
      <c r="C86" s="8" t="s">
        <v>23</v>
      </c>
      <c r="D86" s="9" t="s">
        <v>120</v>
      </c>
      <c r="E86" s="10" t="s">
        <v>129</v>
      </c>
    </row>
    <row r="87" spans="1:5" ht="12.75" customHeight="1">
      <c r="A87" s="7">
        <v>85</v>
      </c>
      <c r="B87" s="8" t="s">
        <v>119</v>
      </c>
      <c r="C87" s="8" t="s">
        <v>25</v>
      </c>
      <c r="D87" s="9" t="s">
        <v>120</v>
      </c>
      <c r="E87" s="10" t="s">
        <v>130</v>
      </c>
    </row>
    <row r="88" spans="1:5" ht="12.75" customHeight="1">
      <c r="A88" s="4">
        <v>86</v>
      </c>
      <c r="B88" s="8" t="s">
        <v>119</v>
      </c>
      <c r="C88" s="8" t="s">
        <v>27</v>
      </c>
      <c r="D88" s="9" t="s">
        <v>120</v>
      </c>
      <c r="E88" s="10" t="s">
        <v>131</v>
      </c>
    </row>
    <row r="89" spans="1:5" ht="12.75" customHeight="1">
      <c r="A89" s="7">
        <v>87</v>
      </c>
      <c r="B89" s="8" t="s">
        <v>119</v>
      </c>
      <c r="C89" s="8" t="s">
        <v>29</v>
      </c>
      <c r="D89" s="9" t="s">
        <v>120</v>
      </c>
      <c r="E89" s="10" t="s">
        <v>132</v>
      </c>
    </row>
    <row r="90" spans="1:5" ht="12.75" customHeight="1">
      <c r="A90" s="4">
        <v>88</v>
      </c>
      <c r="B90" s="8" t="s">
        <v>133</v>
      </c>
      <c r="C90" s="8" t="s">
        <v>6</v>
      </c>
      <c r="D90" s="9" t="s">
        <v>134</v>
      </c>
      <c r="E90" s="10" t="s">
        <v>135</v>
      </c>
    </row>
    <row r="91" spans="1:5" ht="12.75" customHeight="1">
      <c r="A91" s="7">
        <v>89</v>
      </c>
      <c r="B91" s="8" t="s">
        <v>133</v>
      </c>
      <c r="C91" s="8" t="s">
        <v>9</v>
      </c>
      <c r="D91" s="9" t="s">
        <v>134</v>
      </c>
      <c r="E91" s="10" t="s">
        <v>136</v>
      </c>
    </row>
    <row r="92" spans="1:5" ht="12.75" customHeight="1">
      <c r="A92" s="4">
        <v>90</v>
      </c>
      <c r="B92" s="8" t="s">
        <v>133</v>
      </c>
      <c r="C92" s="8" t="s">
        <v>11</v>
      </c>
      <c r="D92" s="9" t="s">
        <v>134</v>
      </c>
      <c r="E92" s="10" t="s">
        <v>137</v>
      </c>
    </row>
    <row r="93" spans="1:5" ht="12.75" customHeight="1">
      <c r="A93" s="7">
        <v>91</v>
      </c>
      <c r="B93" s="8" t="s">
        <v>133</v>
      </c>
      <c r="C93" s="8" t="s">
        <v>13</v>
      </c>
      <c r="D93" s="9" t="s">
        <v>134</v>
      </c>
      <c r="E93" s="10" t="s">
        <v>138</v>
      </c>
    </row>
    <row r="94" spans="1:5" ht="12.75" customHeight="1">
      <c r="A94" s="4">
        <v>92</v>
      </c>
      <c r="B94" s="8" t="s">
        <v>133</v>
      </c>
      <c r="C94" s="8" t="s">
        <v>15</v>
      </c>
      <c r="D94" s="9" t="s">
        <v>134</v>
      </c>
      <c r="E94" s="10" t="s">
        <v>139</v>
      </c>
    </row>
    <row r="95" spans="1:5" ht="12.75" customHeight="1">
      <c r="A95" s="7">
        <v>93</v>
      </c>
      <c r="B95" s="8" t="s">
        <v>133</v>
      </c>
      <c r="C95" s="8" t="s">
        <v>17</v>
      </c>
      <c r="D95" s="9" t="s">
        <v>134</v>
      </c>
      <c r="E95" s="10" t="s">
        <v>140</v>
      </c>
    </row>
    <row r="96" spans="1:5" ht="12.75" customHeight="1">
      <c r="A96" s="4">
        <v>94</v>
      </c>
      <c r="B96" s="8" t="s">
        <v>133</v>
      </c>
      <c r="C96" s="8" t="s">
        <v>19</v>
      </c>
      <c r="D96" s="9" t="s">
        <v>134</v>
      </c>
      <c r="E96" s="10" t="s">
        <v>141</v>
      </c>
    </row>
    <row r="97" spans="1:5" ht="12.75" customHeight="1">
      <c r="A97" s="7">
        <v>95</v>
      </c>
      <c r="B97" s="8" t="s">
        <v>133</v>
      </c>
      <c r="C97" s="8" t="s">
        <v>21</v>
      </c>
      <c r="D97" s="9" t="s">
        <v>134</v>
      </c>
      <c r="E97" s="10" t="s">
        <v>142</v>
      </c>
    </row>
    <row r="98" spans="1:5" ht="12.75" customHeight="1">
      <c r="A98" s="4">
        <v>96</v>
      </c>
      <c r="B98" s="8" t="s">
        <v>133</v>
      </c>
      <c r="C98" s="8" t="s">
        <v>23</v>
      </c>
      <c r="D98" s="9" t="s">
        <v>134</v>
      </c>
      <c r="E98" s="10" t="s">
        <v>143</v>
      </c>
    </row>
    <row r="99" spans="1:5" ht="12.75" customHeight="1">
      <c r="A99" s="7">
        <v>97</v>
      </c>
      <c r="B99" s="8" t="s">
        <v>133</v>
      </c>
      <c r="C99" s="8" t="s">
        <v>25</v>
      </c>
      <c r="D99" s="9" t="s">
        <v>134</v>
      </c>
      <c r="E99" s="10" t="s">
        <v>144</v>
      </c>
    </row>
    <row r="100" spans="1:5" ht="12.75" customHeight="1">
      <c r="A100" s="4">
        <v>98</v>
      </c>
      <c r="B100" s="8" t="s">
        <v>133</v>
      </c>
      <c r="C100" s="8" t="s">
        <v>27</v>
      </c>
      <c r="D100" s="9" t="s">
        <v>134</v>
      </c>
      <c r="E100" s="10" t="s">
        <v>145</v>
      </c>
    </row>
    <row r="101" spans="1:5" ht="12.75" customHeight="1">
      <c r="A101" s="7">
        <v>99</v>
      </c>
      <c r="B101" s="8" t="s">
        <v>146</v>
      </c>
      <c r="C101" s="8" t="s">
        <v>6</v>
      </c>
      <c r="D101" s="9" t="s">
        <v>147</v>
      </c>
      <c r="E101" s="10" t="s">
        <v>148</v>
      </c>
    </row>
    <row r="102" spans="1:5" ht="12.75" customHeight="1">
      <c r="A102" s="4">
        <v>100</v>
      </c>
      <c r="B102" s="8" t="s">
        <v>146</v>
      </c>
      <c r="C102" s="8" t="s">
        <v>9</v>
      </c>
      <c r="D102" s="9" t="s">
        <v>147</v>
      </c>
      <c r="E102" s="10" t="s">
        <v>149</v>
      </c>
    </row>
    <row r="103" spans="1:5" ht="12.75" customHeight="1">
      <c r="A103" s="7">
        <v>101</v>
      </c>
      <c r="B103" s="8" t="s">
        <v>146</v>
      </c>
      <c r="C103" s="8" t="s">
        <v>11</v>
      </c>
      <c r="D103" s="9" t="s">
        <v>147</v>
      </c>
      <c r="E103" s="10" t="s">
        <v>150</v>
      </c>
    </row>
    <row r="104" spans="1:5" ht="12.75" customHeight="1">
      <c r="A104" s="4">
        <v>102</v>
      </c>
      <c r="B104" s="8" t="s">
        <v>146</v>
      </c>
      <c r="C104" s="8" t="s">
        <v>13</v>
      </c>
      <c r="D104" s="9" t="s">
        <v>147</v>
      </c>
      <c r="E104" s="10" t="s">
        <v>151</v>
      </c>
    </row>
    <row r="105" spans="1:5" ht="12.75" customHeight="1">
      <c r="A105" s="7">
        <v>103</v>
      </c>
      <c r="B105" s="8" t="s">
        <v>146</v>
      </c>
      <c r="C105" s="8" t="s">
        <v>15</v>
      </c>
      <c r="D105" s="9" t="s">
        <v>147</v>
      </c>
      <c r="E105" s="10" t="s">
        <v>152</v>
      </c>
    </row>
    <row r="106" spans="1:5" ht="12.75" customHeight="1">
      <c r="A106" s="4">
        <v>104</v>
      </c>
      <c r="B106" s="8" t="s">
        <v>146</v>
      </c>
      <c r="C106" s="8" t="s">
        <v>17</v>
      </c>
      <c r="D106" s="9" t="s">
        <v>147</v>
      </c>
      <c r="E106" s="10" t="s">
        <v>153</v>
      </c>
    </row>
    <row r="107" spans="1:5" ht="12.75" customHeight="1">
      <c r="A107" s="7">
        <v>105</v>
      </c>
      <c r="B107" s="8" t="s">
        <v>146</v>
      </c>
      <c r="C107" s="8" t="s">
        <v>19</v>
      </c>
      <c r="D107" s="9" t="s">
        <v>147</v>
      </c>
      <c r="E107" s="10" t="s">
        <v>154</v>
      </c>
    </row>
    <row r="108" spans="1:5" ht="12.75" customHeight="1">
      <c r="A108" s="4">
        <v>106</v>
      </c>
      <c r="B108" s="8" t="s">
        <v>146</v>
      </c>
      <c r="C108" s="8" t="s">
        <v>21</v>
      </c>
      <c r="D108" s="9" t="s">
        <v>147</v>
      </c>
      <c r="E108" s="10" t="s">
        <v>155</v>
      </c>
    </row>
    <row r="109" spans="1:5" ht="12.75" customHeight="1">
      <c r="A109" s="7">
        <v>107</v>
      </c>
      <c r="B109" s="8" t="s">
        <v>146</v>
      </c>
      <c r="C109" s="8" t="s">
        <v>23</v>
      </c>
      <c r="D109" s="9" t="s">
        <v>147</v>
      </c>
      <c r="E109" s="10" t="s">
        <v>156</v>
      </c>
    </row>
    <row r="110" spans="1:5" ht="12.75" customHeight="1">
      <c r="A110" s="4">
        <v>108</v>
      </c>
      <c r="B110" s="8" t="s">
        <v>146</v>
      </c>
      <c r="C110" s="8" t="s">
        <v>25</v>
      </c>
      <c r="D110" s="9" t="s">
        <v>147</v>
      </c>
      <c r="E110" s="10" t="s">
        <v>157</v>
      </c>
    </row>
    <row r="111" spans="1:5" ht="12.75" customHeight="1">
      <c r="A111" s="7">
        <v>109</v>
      </c>
      <c r="B111" s="8" t="s">
        <v>146</v>
      </c>
      <c r="C111" s="8" t="s">
        <v>27</v>
      </c>
      <c r="D111" s="9" t="s">
        <v>147</v>
      </c>
      <c r="E111" s="10" t="s">
        <v>158</v>
      </c>
    </row>
    <row r="112" spans="1:5" ht="12.75" customHeight="1">
      <c r="A112" s="4">
        <v>110</v>
      </c>
      <c r="B112" s="8" t="s">
        <v>146</v>
      </c>
      <c r="C112" s="8" t="s">
        <v>29</v>
      </c>
      <c r="D112" s="9" t="s">
        <v>147</v>
      </c>
      <c r="E112" s="10" t="s">
        <v>159</v>
      </c>
    </row>
    <row r="113" spans="1:5" ht="12.75" customHeight="1">
      <c r="A113" s="7">
        <v>111</v>
      </c>
      <c r="B113" s="8" t="s">
        <v>146</v>
      </c>
      <c r="C113" s="8" t="s">
        <v>31</v>
      </c>
      <c r="D113" s="9" t="s">
        <v>147</v>
      </c>
      <c r="E113" s="10" t="s">
        <v>160</v>
      </c>
    </row>
    <row r="114" spans="1:5" ht="12.75" customHeight="1">
      <c r="A114" s="4">
        <v>112</v>
      </c>
      <c r="B114" s="8" t="s">
        <v>146</v>
      </c>
      <c r="C114" s="8" t="s">
        <v>33</v>
      </c>
      <c r="D114" s="9" t="s">
        <v>147</v>
      </c>
      <c r="E114" s="10" t="s">
        <v>161</v>
      </c>
    </row>
    <row r="115" spans="1:5" ht="12.75" customHeight="1">
      <c r="A115" s="7">
        <v>113</v>
      </c>
      <c r="B115" s="8" t="s">
        <v>146</v>
      </c>
      <c r="C115" s="8" t="s">
        <v>35</v>
      </c>
      <c r="D115" s="9" t="s">
        <v>147</v>
      </c>
      <c r="E115" s="10" t="s">
        <v>162</v>
      </c>
    </row>
    <row r="116" spans="1:5" ht="12.75" customHeight="1">
      <c r="A116" s="4">
        <v>114</v>
      </c>
      <c r="B116" s="8" t="s">
        <v>146</v>
      </c>
      <c r="C116" s="8" t="s">
        <v>37</v>
      </c>
      <c r="D116" s="9" t="s">
        <v>147</v>
      </c>
      <c r="E116" s="10" t="s">
        <v>163</v>
      </c>
    </row>
    <row r="117" spans="1:5" ht="12.75" customHeight="1">
      <c r="A117" s="7">
        <v>115</v>
      </c>
      <c r="B117" s="8" t="s">
        <v>146</v>
      </c>
      <c r="C117" s="8" t="s">
        <v>39</v>
      </c>
      <c r="D117" s="9" t="s">
        <v>147</v>
      </c>
      <c r="E117" s="10" t="s">
        <v>164</v>
      </c>
    </row>
    <row r="118" spans="1:5" ht="12.75" customHeight="1">
      <c r="A118" s="4">
        <v>116</v>
      </c>
      <c r="B118" s="8" t="s">
        <v>165</v>
      </c>
      <c r="C118" s="8" t="s">
        <v>6</v>
      </c>
      <c r="D118" s="9" t="s">
        <v>166</v>
      </c>
      <c r="E118" s="10" t="s">
        <v>167</v>
      </c>
    </row>
    <row r="119" spans="1:5" ht="12.75" customHeight="1">
      <c r="A119" s="7">
        <v>117</v>
      </c>
      <c r="B119" s="8" t="s">
        <v>165</v>
      </c>
      <c r="C119" s="8" t="s">
        <v>9</v>
      </c>
      <c r="D119" s="9" t="s">
        <v>166</v>
      </c>
      <c r="E119" s="10" t="s">
        <v>168</v>
      </c>
    </row>
    <row r="120" spans="1:5" ht="12.75" customHeight="1">
      <c r="A120" s="4">
        <v>118</v>
      </c>
      <c r="B120" s="8" t="s">
        <v>165</v>
      </c>
      <c r="C120" s="8" t="s">
        <v>11</v>
      </c>
      <c r="D120" s="9" t="s">
        <v>166</v>
      </c>
      <c r="E120" s="10" t="s">
        <v>169</v>
      </c>
    </row>
    <row r="121" spans="1:5" ht="12.75" customHeight="1">
      <c r="A121" s="7">
        <v>119</v>
      </c>
      <c r="B121" s="8" t="s">
        <v>165</v>
      </c>
      <c r="C121" s="8" t="s">
        <v>13</v>
      </c>
      <c r="D121" s="9" t="s">
        <v>166</v>
      </c>
      <c r="E121" s="10" t="s">
        <v>170</v>
      </c>
    </row>
    <row r="122" spans="1:5" ht="12.75" customHeight="1">
      <c r="A122" s="4">
        <v>120</v>
      </c>
      <c r="B122" s="8" t="s">
        <v>165</v>
      </c>
      <c r="C122" s="8" t="s">
        <v>15</v>
      </c>
      <c r="D122" s="9" t="s">
        <v>166</v>
      </c>
      <c r="E122" s="10" t="s">
        <v>171</v>
      </c>
    </row>
    <row r="123" spans="1:5" ht="12.75" customHeight="1">
      <c r="A123" s="7">
        <v>121</v>
      </c>
      <c r="B123" s="8" t="s">
        <v>165</v>
      </c>
      <c r="C123" s="8" t="s">
        <v>17</v>
      </c>
      <c r="D123" s="9" t="s">
        <v>166</v>
      </c>
      <c r="E123" s="10" t="s">
        <v>172</v>
      </c>
    </row>
    <row r="124" spans="1:5" ht="12.75" customHeight="1">
      <c r="A124" s="4">
        <v>122</v>
      </c>
      <c r="B124" s="8" t="s">
        <v>165</v>
      </c>
      <c r="C124" s="8" t="s">
        <v>19</v>
      </c>
      <c r="D124" s="9" t="s">
        <v>166</v>
      </c>
      <c r="E124" s="10" t="s">
        <v>173</v>
      </c>
    </row>
    <row r="125" spans="1:5" ht="12.75" customHeight="1">
      <c r="A125" s="7">
        <v>123</v>
      </c>
      <c r="B125" s="8" t="s">
        <v>165</v>
      </c>
      <c r="C125" s="8" t="s">
        <v>21</v>
      </c>
      <c r="D125" s="9" t="s">
        <v>166</v>
      </c>
      <c r="E125" s="10" t="s">
        <v>174</v>
      </c>
    </row>
    <row r="126" spans="1:5" ht="12.75" customHeight="1">
      <c r="A126" s="4">
        <v>124</v>
      </c>
      <c r="B126" s="8" t="s">
        <v>165</v>
      </c>
      <c r="C126" s="8" t="s">
        <v>23</v>
      </c>
      <c r="D126" s="9" t="s">
        <v>166</v>
      </c>
      <c r="E126" s="10" t="s">
        <v>175</v>
      </c>
    </row>
    <row r="127" spans="1:5" ht="12.75" customHeight="1">
      <c r="A127" s="7">
        <v>125</v>
      </c>
      <c r="B127" s="8" t="s">
        <v>165</v>
      </c>
      <c r="C127" s="8" t="s">
        <v>25</v>
      </c>
      <c r="D127" s="9" t="s">
        <v>166</v>
      </c>
      <c r="E127" s="10" t="s">
        <v>176</v>
      </c>
    </row>
    <row r="128" spans="1:5" ht="12.75" customHeight="1">
      <c r="A128" s="4">
        <v>126</v>
      </c>
      <c r="B128" s="8" t="s">
        <v>177</v>
      </c>
      <c r="C128" s="8" t="s">
        <v>6</v>
      </c>
      <c r="D128" s="9" t="s">
        <v>178</v>
      </c>
      <c r="E128" s="10" t="s">
        <v>179</v>
      </c>
    </row>
    <row r="129" spans="1:5" ht="12.75" customHeight="1">
      <c r="A129" s="7">
        <v>127</v>
      </c>
      <c r="B129" s="8" t="s">
        <v>177</v>
      </c>
      <c r="C129" s="8" t="s">
        <v>9</v>
      </c>
      <c r="D129" s="9" t="s">
        <v>178</v>
      </c>
      <c r="E129" s="10" t="s">
        <v>180</v>
      </c>
    </row>
    <row r="130" spans="1:5" ht="12.75" customHeight="1">
      <c r="A130" s="4">
        <v>128</v>
      </c>
      <c r="B130" s="8" t="s">
        <v>177</v>
      </c>
      <c r="C130" s="8" t="s">
        <v>11</v>
      </c>
      <c r="D130" s="9" t="s">
        <v>178</v>
      </c>
      <c r="E130" s="10" t="s">
        <v>181</v>
      </c>
    </row>
    <row r="131" spans="1:5" ht="12.75" customHeight="1">
      <c r="A131" s="7">
        <v>129</v>
      </c>
      <c r="B131" s="8" t="s">
        <v>177</v>
      </c>
      <c r="C131" s="8" t="s">
        <v>13</v>
      </c>
      <c r="D131" s="9" t="s">
        <v>178</v>
      </c>
      <c r="E131" s="10" t="s">
        <v>182</v>
      </c>
    </row>
    <row r="132" spans="1:5" ht="12.75" customHeight="1">
      <c r="A132" s="4">
        <v>130</v>
      </c>
      <c r="B132" s="8" t="s">
        <v>177</v>
      </c>
      <c r="C132" s="8" t="s">
        <v>15</v>
      </c>
      <c r="D132" s="9" t="s">
        <v>178</v>
      </c>
      <c r="E132" s="10" t="s">
        <v>183</v>
      </c>
    </row>
    <row r="133" spans="1:5" ht="12.75" customHeight="1">
      <c r="A133" s="7">
        <v>131</v>
      </c>
      <c r="B133" s="8" t="s">
        <v>177</v>
      </c>
      <c r="C133" s="8" t="s">
        <v>17</v>
      </c>
      <c r="D133" s="9" t="s">
        <v>178</v>
      </c>
      <c r="E133" s="10" t="s">
        <v>184</v>
      </c>
    </row>
    <row r="134" spans="1:5" ht="12.75" customHeight="1">
      <c r="A134" s="4">
        <v>132</v>
      </c>
      <c r="B134" s="8" t="s">
        <v>177</v>
      </c>
      <c r="C134" s="8" t="s">
        <v>19</v>
      </c>
      <c r="D134" s="9" t="s">
        <v>178</v>
      </c>
      <c r="E134" s="10" t="s">
        <v>185</v>
      </c>
    </row>
    <row r="135" spans="1:5" ht="12.75" customHeight="1">
      <c r="A135" s="7">
        <v>133</v>
      </c>
      <c r="B135" s="8" t="s">
        <v>177</v>
      </c>
      <c r="C135" s="8" t="s">
        <v>21</v>
      </c>
      <c r="D135" s="9" t="s">
        <v>178</v>
      </c>
      <c r="E135" s="10" t="s">
        <v>186</v>
      </c>
    </row>
    <row r="136" spans="1:5" ht="12.75" customHeight="1">
      <c r="A136" s="4">
        <v>134</v>
      </c>
      <c r="B136" s="8" t="s">
        <v>177</v>
      </c>
      <c r="C136" s="8" t="s">
        <v>23</v>
      </c>
      <c r="D136" s="9" t="s">
        <v>178</v>
      </c>
      <c r="E136" s="10" t="s">
        <v>187</v>
      </c>
    </row>
    <row r="137" spans="1:5" ht="12.75" customHeight="1">
      <c r="A137" s="7">
        <v>135</v>
      </c>
      <c r="B137" s="8" t="s">
        <v>177</v>
      </c>
      <c r="C137" s="8" t="s">
        <v>25</v>
      </c>
      <c r="D137" s="9" t="s">
        <v>178</v>
      </c>
      <c r="E137" s="10" t="s">
        <v>188</v>
      </c>
    </row>
    <row r="138" spans="1:5" ht="12.75" customHeight="1">
      <c r="A138" s="4">
        <v>136</v>
      </c>
      <c r="B138" s="8" t="s">
        <v>177</v>
      </c>
      <c r="C138" s="8" t="s">
        <v>27</v>
      </c>
      <c r="D138" s="9" t="s">
        <v>178</v>
      </c>
      <c r="E138" s="10" t="s">
        <v>189</v>
      </c>
    </row>
    <row r="139" spans="1:5" ht="12.75" customHeight="1">
      <c r="A139" s="7">
        <v>137</v>
      </c>
      <c r="B139" s="8" t="s">
        <v>177</v>
      </c>
      <c r="C139" s="8" t="s">
        <v>29</v>
      </c>
      <c r="D139" s="9" t="s">
        <v>178</v>
      </c>
      <c r="E139" s="10" t="s">
        <v>190</v>
      </c>
    </row>
    <row r="140" spans="1:5" ht="12.75" customHeight="1">
      <c r="A140" s="4">
        <v>138</v>
      </c>
      <c r="B140" s="8" t="s">
        <v>177</v>
      </c>
      <c r="C140" s="8" t="s">
        <v>31</v>
      </c>
      <c r="D140" s="9" t="s">
        <v>178</v>
      </c>
      <c r="E140" s="10" t="s">
        <v>191</v>
      </c>
    </row>
    <row r="141" spans="1:5" ht="12.75" customHeight="1">
      <c r="A141" s="7">
        <v>139</v>
      </c>
      <c r="B141" s="8" t="s">
        <v>177</v>
      </c>
      <c r="C141" s="8" t="s">
        <v>33</v>
      </c>
      <c r="D141" s="9" t="s">
        <v>178</v>
      </c>
      <c r="E141" s="10" t="s">
        <v>192</v>
      </c>
    </row>
    <row r="142" spans="1:5" ht="12.75" customHeight="1">
      <c r="A142" s="4">
        <v>140</v>
      </c>
      <c r="B142" s="8" t="s">
        <v>177</v>
      </c>
      <c r="C142" s="8" t="s">
        <v>35</v>
      </c>
      <c r="D142" s="9" t="s">
        <v>178</v>
      </c>
      <c r="E142" s="10" t="s">
        <v>193</v>
      </c>
    </row>
    <row r="143" spans="1:5" ht="12.75" customHeight="1">
      <c r="A143" s="7">
        <v>141</v>
      </c>
      <c r="B143" s="8" t="s">
        <v>194</v>
      </c>
      <c r="C143" s="8" t="s">
        <v>6</v>
      </c>
      <c r="D143" s="9" t="s">
        <v>195</v>
      </c>
      <c r="E143" s="10" t="s">
        <v>196</v>
      </c>
    </row>
    <row r="144" spans="1:5" ht="12.75" customHeight="1">
      <c r="A144" s="4">
        <v>142</v>
      </c>
      <c r="B144" s="8" t="s">
        <v>194</v>
      </c>
      <c r="C144" s="8" t="s">
        <v>9</v>
      </c>
      <c r="D144" s="9" t="s">
        <v>195</v>
      </c>
      <c r="E144" s="10" t="s">
        <v>197</v>
      </c>
    </row>
    <row r="145" spans="1:5" ht="12.75" customHeight="1">
      <c r="A145" s="7">
        <v>143</v>
      </c>
      <c r="B145" s="8" t="s">
        <v>194</v>
      </c>
      <c r="C145" s="8" t="s">
        <v>11</v>
      </c>
      <c r="D145" s="9" t="s">
        <v>195</v>
      </c>
      <c r="E145" s="10" t="s">
        <v>198</v>
      </c>
    </row>
    <row r="146" spans="1:5" ht="12.75" customHeight="1">
      <c r="A146" s="4">
        <v>144</v>
      </c>
      <c r="B146" s="8" t="s">
        <v>194</v>
      </c>
      <c r="C146" s="8" t="s">
        <v>13</v>
      </c>
      <c r="D146" s="9" t="s">
        <v>195</v>
      </c>
      <c r="E146" s="10" t="s">
        <v>199</v>
      </c>
    </row>
    <row r="147" spans="1:5" ht="12.75" customHeight="1">
      <c r="A147" s="7">
        <v>145</v>
      </c>
      <c r="B147" s="8" t="s">
        <v>194</v>
      </c>
      <c r="C147" s="8" t="s">
        <v>15</v>
      </c>
      <c r="D147" s="9" t="s">
        <v>195</v>
      </c>
      <c r="E147" s="10" t="s">
        <v>200</v>
      </c>
    </row>
    <row r="148" spans="1:5" ht="12.75" customHeight="1">
      <c r="A148" s="4">
        <v>146</v>
      </c>
      <c r="B148" s="8" t="s">
        <v>194</v>
      </c>
      <c r="C148" s="8" t="s">
        <v>17</v>
      </c>
      <c r="D148" s="9" t="s">
        <v>195</v>
      </c>
      <c r="E148" s="10" t="s">
        <v>201</v>
      </c>
    </row>
    <row r="149" spans="1:5" ht="12.75" customHeight="1">
      <c r="A149" s="7">
        <v>147</v>
      </c>
      <c r="B149" s="8" t="s">
        <v>194</v>
      </c>
      <c r="C149" s="8" t="s">
        <v>19</v>
      </c>
      <c r="D149" s="9" t="s">
        <v>195</v>
      </c>
      <c r="E149" s="10" t="s">
        <v>202</v>
      </c>
    </row>
    <row r="150" spans="1:5" ht="12.75" customHeight="1">
      <c r="A150" s="4">
        <v>148</v>
      </c>
      <c r="B150" s="8" t="s">
        <v>203</v>
      </c>
      <c r="C150" s="8" t="s">
        <v>6</v>
      </c>
      <c r="D150" s="9" t="s">
        <v>204</v>
      </c>
      <c r="E150" s="10" t="s">
        <v>205</v>
      </c>
    </row>
    <row r="151" spans="1:5" ht="12.75" customHeight="1">
      <c r="A151" s="7">
        <v>149</v>
      </c>
      <c r="B151" s="8" t="s">
        <v>203</v>
      </c>
      <c r="C151" s="8" t="s">
        <v>9</v>
      </c>
      <c r="D151" s="9" t="s">
        <v>204</v>
      </c>
      <c r="E151" s="10" t="s">
        <v>206</v>
      </c>
    </row>
    <row r="152" spans="1:5" ht="12.75" customHeight="1">
      <c r="A152" s="4">
        <v>150</v>
      </c>
      <c r="B152" s="8" t="s">
        <v>203</v>
      </c>
      <c r="C152" s="8" t="s">
        <v>11</v>
      </c>
      <c r="D152" s="9" t="s">
        <v>204</v>
      </c>
      <c r="E152" s="10" t="s">
        <v>207</v>
      </c>
    </row>
    <row r="153" spans="1:5" ht="12.75" customHeight="1">
      <c r="A153" s="7">
        <v>151</v>
      </c>
      <c r="B153" s="8" t="s">
        <v>203</v>
      </c>
      <c r="C153" s="8" t="s">
        <v>13</v>
      </c>
      <c r="D153" s="9" t="s">
        <v>204</v>
      </c>
      <c r="E153" s="10" t="s">
        <v>208</v>
      </c>
    </row>
    <row r="154" spans="1:5" ht="12.75" customHeight="1">
      <c r="A154" s="4">
        <v>152</v>
      </c>
      <c r="B154" s="8" t="s">
        <v>203</v>
      </c>
      <c r="C154" s="8" t="s">
        <v>15</v>
      </c>
      <c r="D154" s="9" t="s">
        <v>204</v>
      </c>
      <c r="E154" s="10" t="s">
        <v>209</v>
      </c>
    </row>
    <row r="155" spans="1:5" ht="12.75" customHeight="1">
      <c r="A155" s="7">
        <v>153</v>
      </c>
      <c r="B155" s="8" t="s">
        <v>203</v>
      </c>
      <c r="C155" s="8" t="s">
        <v>17</v>
      </c>
      <c r="D155" s="9" t="s">
        <v>204</v>
      </c>
      <c r="E155" s="10" t="s">
        <v>210</v>
      </c>
    </row>
    <row r="156" spans="1:5" ht="12.75" customHeight="1">
      <c r="A156" s="4">
        <v>154</v>
      </c>
      <c r="B156" s="8" t="s">
        <v>203</v>
      </c>
      <c r="C156" s="8" t="s">
        <v>19</v>
      </c>
      <c r="D156" s="9" t="s">
        <v>204</v>
      </c>
      <c r="E156" s="10" t="s">
        <v>211</v>
      </c>
    </row>
    <row r="157" spans="1:5" ht="12.75" customHeight="1">
      <c r="A157" s="7">
        <v>155</v>
      </c>
      <c r="B157" s="8" t="s">
        <v>212</v>
      </c>
      <c r="C157" s="8" t="s">
        <v>6</v>
      </c>
      <c r="D157" s="10" t="s">
        <v>213</v>
      </c>
      <c r="E157" s="10" t="s">
        <v>214</v>
      </c>
    </row>
    <row r="158" spans="1:5" ht="12.75" customHeight="1">
      <c r="A158" s="4">
        <v>156</v>
      </c>
      <c r="B158" s="8" t="s">
        <v>212</v>
      </c>
      <c r="C158" s="8" t="s">
        <v>9</v>
      </c>
      <c r="D158" s="10" t="s">
        <v>213</v>
      </c>
      <c r="E158" s="10" t="s">
        <v>215</v>
      </c>
    </row>
    <row r="159" spans="1:5" ht="12.75" customHeight="1">
      <c r="A159" s="7">
        <v>157</v>
      </c>
      <c r="B159" s="8" t="s">
        <v>212</v>
      </c>
      <c r="C159" s="8" t="s">
        <v>11</v>
      </c>
      <c r="D159" s="10" t="s">
        <v>213</v>
      </c>
      <c r="E159" s="10" t="s">
        <v>216</v>
      </c>
    </row>
    <row r="160" spans="1:5" ht="12.75" customHeight="1">
      <c r="A160" s="4">
        <v>158</v>
      </c>
      <c r="B160" s="8" t="s">
        <v>212</v>
      </c>
      <c r="C160" s="8" t="s">
        <v>13</v>
      </c>
      <c r="D160" s="10" t="s">
        <v>213</v>
      </c>
      <c r="E160" s="10" t="s">
        <v>217</v>
      </c>
    </row>
    <row r="161" spans="1:5" ht="12.75" customHeight="1">
      <c r="A161" s="7">
        <v>159</v>
      </c>
      <c r="B161" s="8" t="s">
        <v>212</v>
      </c>
      <c r="C161" s="8" t="s">
        <v>15</v>
      </c>
      <c r="D161" s="10" t="s">
        <v>213</v>
      </c>
      <c r="E161" s="10" t="s">
        <v>218</v>
      </c>
    </row>
    <row r="162" spans="1:5" ht="12.75" customHeight="1">
      <c r="A162" s="4">
        <v>160</v>
      </c>
      <c r="B162" s="8" t="s">
        <v>212</v>
      </c>
      <c r="C162" s="8" t="s">
        <v>17</v>
      </c>
      <c r="D162" s="10" t="s">
        <v>213</v>
      </c>
      <c r="E162" s="10" t="s">
        <v>219</v>
      </c>
    </row>
    <row r="163" spans="1:5" ht="12.75" customHeight="1">
      <c r="A163" s="7">
        <v>161</v>
      </c>
      <c r="B163" s="8" t="s">
        <v>220</v>
      </c>
      <c r="C163" s="8" t="s">
        <v>6</v>
      </c>
      <c r="D163" s="10" t="s">
        <v>221</v>
      </c>
      <c r="E163" s="10" t="s">
        <v>222</v>
      </c>
    </row>
    <row r="164" spans="1:5" ht="12.75" customHeight="1">
      <c r="A164" s="4">
        <v>162</v>
      </c>
      <c r="B164" s="8" t="s">
        <v>220</v>
      </c>
      <c r="C164" s="8" t="s">
        <v>9</v>
      </c>
      <c r="D164" s="10" t="s">
        <v>221</v>
      </c>
      <c r="E164" s="10" t="s">
        <v>223</v>
      </c>
    </row>
    <row r="165" spans="1:5" ht="12.75" customHeight="1">
      <c r="A165" s="7">
        <v>163</v>
      </c>
      <c r="B165" s="8" t="s">
        <v>220</v>
      </c>
      <c r="C165" s="8" t="s">
        <v>11</v>
      </c>
      <c r="D165" s="10" t="s">
        <v>221</v>
      </c>
      <c r="E165" s="10" t="s">
        <v>224</v>
      </c>
    </row>
    <row r="166" spans="1:5" ht="12.75" customHeight="1">
      <c r="A166" s="4">
        <v>164</v>
      </c>
      <c r="B166" s="8" t="s">
        <v>220</v>
      </c>
      <c r="C166" s="8" t="s">
        <v>13</v>
      </c>
      <c r="D166" s="10" t="s">
        <v>221</v>
      </c>
      <c r="E166" s="10" t="s">
        <v>225</v>
      </c>
    </row>
    <row r="167" spans="1:5" ht="12.75" customHeight="1">
      <c r="A167" s="7">
        <v>165</v>
      </c>
      <c r="B167" s="8" t="s">
        <v>220</v>
      </c>
      <c r="C167" s="8" t="s">
        <v>15</v>
      </c>
      <c r="D167" s="10" t="s">
        <v>221</v>
      </c>
      <c r="E167" s="10" t="s">
        <v>226</v>
      </c>
    </row>
    <row r="168" spans="1:5" ht="12.75" customHeight="1">
      <c r="A168" s="4">
        <v>166</v>
      </c>
      <c r="B168" s="8" t="s">
        <v>220</v>
      </c>
      <c r="C168" s="8" t="s">
        <v>17</v>
      </c>
      <c r="D168" s="10" t="s">
        <v>221</v>
      </c>
      <c r="E168" s="10" t="s">
        <v>227</v>
      </c>
    </row>
    <row r="169" spans="1:5" ht="12.75" customHeight="1">
      <c r="A169" s="7">
        <v>167</v>
      </c>
      <c r="B169" s="8" t="s">
        <v>220</v>
      </c>
      <c r="C169" s="8" t="s">
        <v>19</v>
      </c>
      <c r="D169" s="10" t="s">
        <v>221</v>
      </c>
      <c r="E169" s="10" t="s">
        <v>228</v>
      </c>
    </row>
    <row r="170" spans="1:5" ht="12.75" customHeight="1">
      <c r="A170" s="4">
        <v>168</v>
      </c>
      <c r="B170" s="8" t="s">
        <v>220</v>
      </c>
      <c r="C170" s="8" t="s">
        <v>21</v>
      </c>
      <c r="D170" s="10" t="s">
        <v>221</v>
      </c>
      <c r="E170" s="10" t="s">
        <v>229</v>
      </c>
    </row>
    <row r="171" spans="1:5" ht="12.75" customHeight="1">
      <c r="A171" s="7">
        <v>169</v>
      </c>
      <c r="B171" s="8" t="s">
        <v>220</v>
      </c>
      <c r="C171" s="8" t="s">
        <v>23</v>
      </c>
      <c r="D171" s="10" t="s">
        <v>221</v>
      </c>
      <c r="E171" s="10" t="s">
        <v>230</v>
      </c>
    </row>
    <row r="172" spans="1:5" ht="12.75" customHeight="1">
      <c r="A172" s="4">
        <v>170</v>
      </c>
      <c r="B172" s="8" t="s">
        <v>220</v>
      </c>
      <c r="C172" s="8" t="s">
        <v>25</v>
      </c>
      <c r="D172" s="10" t="s">
        <v>221</v>
      </c>
      <c r="E172" s="10" t="s">
        <v>231</v>
      </c>
    </row>
    <row r="173" spans="1:5" ht="12.75" customHeight="1">
      <c r="A173" s="7">
        <v>171</v>
      </c>
      <c r="B173" s="8" t="s">
        <v>220</v>
      </c>
      <c r="C173" s="8" t="s">
        <v>27</v>
      </c>
      <c r="D173" s="10" t="s">
        <v>221</v>
      </c>
      <c r="E173" s="10" t="s">
        <v>232</v>
      </c>
    </row>
    <row r="174" spans="1:5" ht="12.75" customHeight="1">
      <c r="A174" s="4">
        <v>172</v>
      </c>
      <c r="B174" s="8" t="s">
        <v>220</v>
      </c>
      <c r="C174" s="8" t="s">
        <v>29</v>
      </c>
      <c r="D174" s="10" t="s">
        <v>221</v>
      </c>
      <c r="E174" s="10" t="s">
        <v>233</v>
      </c>
    </row>
    <row r="175" spans="1:5" ht="12.75" customHeight="1">
      <c r="A175" s="7">
        <v>173</v>
      </c>
      <c r="B175" s="8" t="s">
        <v>220</v>
      </c>
      <c r="C175" s="8" t="s">
        <v>31</v>
      </c>
      <c r="D175" s="10" t="s">
        <v>221</v>
      </c>
      <c r="E175" s="10" t="s">
        <v>234</v>
      </c>
    </row>
    <row r="176" spans="1:5" ht="12.75" customHeight="1">
      <c r="A176" s="4">
        <v>174</v>
      </c>
      <c r="B176" s="8" t="s">
        <v>220</v>
      </c>
      <c r="C176" s="8" t="s">
        <v>33</v>
      </c>
      <c r="D176" s="10" t="s">
        <v>221</v>
      </c>
      <c r="E176" s="10" t="s">
        <v>235</v>
      </c>
    </row>
    <row r="177" spans="1:5" ht="12.75" customHeight="1">
      <c r="A177" s="7">
        <v>175</v>
      </c>
      <c r="B177" s="8" t="s">
        <v>220</v>
      </c>
      <c r="C177" s="8" t="s">
        <v>35</v>
      </c>
      <c r="D177" s="10" t="s">
        <v>221</v>
      </c>
      <c r="E177" s="10" t="s">
        <v>236</v>
      </c>
    </row>
    <row r="178" spans="1:5" ht="12.75" customHeight="1">
      <c r="A178" s="4">
        <v>176</v>
      </c>
      <c r="B178" s="8" t="s">
        <v>220</v>
      </c>
      <c r="C178" s="8" t="s">
        <v>37</v>
      </c>
      <c r="D178" s="10" t="s">
        <v>221</v>
      </c>
      <c r="E178" s="10" t="s">
        <v>237</v>
      </c>
    </row>
    <row r="179" spans="1:5" ht="12.75" customHeight="1">
      <c r="A179" s="7">
        <v>177</v>
      </c>
      <c r="B179" s="8" t="s">
        <v>220</v>
      </c>
      <c r="C179" s="8" t="s">
        <v>39</v>
      </c>
      <c r="D179" s="10" t="s">
        <v>221</v>
      </c>
      <c r="E179" s="10" t="s">
        <v>238</v>
      </c>
    </row>
    <row r="180" spans="1:5" ht="12.75" customHeight="1">
      <c r="A180" s="4">
        <v>178</v>
      </c>
      <c r="B180" s="8" t="s">
        <v>220</v>
      </c>
      <c r="C180" s="8" t="s">
        <v>41</v>
      </c>
      <c r="D180" s="10" t="s">
        <v>221</v>
      </c>
      <c r="E180" s="10" t="s">
        <v>239</v>
      </c>
    </row>
    <row r="181" spans="1:5" ht="12.75" customHeight="1">
      <c r="A181" s="7">
        <v>179</v>
      </c>
      <c r="B181" s="8" t="s">
        <v>220</v>
      </c>
      <c r="C181" s="8" t="s">
        <v>43</v>
      </c>
      <c r="D181" s="10" t="s">
        <v>221</v>
      </c>
      <c r="E181" s="10" t="s">
        <v>240</v>
      </c>
    </row>
    <row r="182" spans="1:5" ht="12.75" customHeight="1">
      <c r="A182" s="4">
        <v>180</v>
      </c>
      <c r="B182" s="8" t="s">
        <v>220</v>
      </c>
      <c r="C182" s="8" t="s">
        <v>45</v>
      </c>
      <c r="D182" s="10" t="s">
        <v>221</v>
      </c>
      <c r="E182" s="10" t="s">
        <v>241</v>
      </c>
    </row>
    <row r="183" spans="1:5" ht="12.75" customHeight="1">
      <c r="A183" s="7">
        <v>181</v>
      </c>
      <c r="B183" s="8" t="s">
        <v>220</v>
      </c>
      <c r="C183" s="8" t="s">
        <v>47</v>
      </c>
      <c r="D183" s="10" t="s">
        <v>221</v>
      </c>
      <c r="E183" s="10" t="s">
        <v>242</v>
      </c>
    </row>
    <row r="184" spans="1:5" ht="12.75" customHeight="1">
      <c r="A184" s="4">
        <v>182</v>
      </c>
      <c r="B184" s="8" t="s">
        <v>220</v>
      </c>
      <c r="C184" s="8" t="s">
        <v>49</v>
      </c>
      <c r="D184" s="10" t="s">
        <v>221</v>
      </c>
      <c r="E184" s="10" t="s">
        <v>243</v>
      </c>
    </row>
    <row r="185" spans="1:5" ht="12.75" customHeight="1">
      <c r="A185" s="7">
        <v>183</v>
      </c>
      <c r="B185" s="8" t="s">
        <v>220</v>
      </c>
      <c r="C185" s="8" t="s">
        <v>51</v>
      </c>
      <c r="D185" s="10" t="s">
        <v>221</v>
      </c>
      <c r="E185" s="10" t="s">
        <v>244</v>
      </c>
    </row>
    <row r="186" spans="1:5" ht="12.75" customHeight="1">
      <c r="A186" s="4">
        <v>184</v>
      </c>
      <c r="B186" s="8" t="s">
        <v>220</v>
      </c>
      <c r="C186" s="8" t="s">
        <v>78</v>
      </c>
      <c r="D186" s="10" t="s">
        <v>221</v>
      </c>
      <c r="E186" s="10" t="s">
        <v>245</v>
      </c>
    </row>
    <row r="187" spans="1:5" ht="12.75" customHeight="1">
      <c r="A187" s="7">
        <v>185</v>
      </c>
      <c r="B187" s="8" t="s">
        <v>220</v>
      </c>
      <c r="C187" s="8" t="s">
        <v>80</v>
      </c>
      <c r="D187" s="10" t="s">
        <v>221</v>
      </c>
      <c r="E187" s="10" t="s">
        <v>246</v>
      </c>
    </row>
    <row r="188" spans="1:5" ht="12.75" customHeight="1">
      <c r="A188" s="4">
        <v>186</v>
      </c>
      <c r="B188" s="8" t="s">
        <v>220</v>
      </c>
      <c r="C188" s="8" t="s">
        <v>82</v>
      </c>
      <c r="D188" s="10" t="s">
        <v>221</v>
      </c>
      <c r="E188" s="10" t="s">
        <v>247</v>
      </c>
    </row>
    <row r="189" spans="1:5" ht="12.75" customHeight="1">
      <c r="A189" s="7">
        <v>187</v>
      </c>
      <c r="B189" s="8" t="s">
        <v>220</v>
      </c>
      <c r="C189" s="8" t="s">
        <v>84</v>
      </c>
      <c r="D189" s="10" t="s">
        <v>221</v>
      </c>
      <c r="E189" s="10" t="s">
        <v>248</v>
      </c>
    </row>
    <row r="190" spans="1:5" ht="12.75" customHeight="1">
      <c r="A190" s="4">
        <v>188</v>
      </c>
      <c r="B190" s="8" t="s">
        <v>249</v>
      </c>
      <c r="C190" s="8" t="s">
        <v>6</v>
      </c>
      <c r="D190" s="10" t="s">
        <v>250</v>
      </c>
      <c r="E190" s="10" t="s">
        <v>251</v>
      </c>
    </row>
    <row r="191" spans="1:5" ht="12.75" customHeight="1">
      <c r="A191" s="7">
        <v>189</v>
      </c>
      <c r="B191" s="8" t="s">
        <v>249</v>
      </c>
      <c r="C191" s="8" t="s">
        <v>9</v>
      </c>
      <c r="D191" s="10" t="s">
        <v>250</v>
      </c>
      <c r="E191" s="10" t="s">
        <v>252</v>
      </c>
    </row>
    <row r="192" spans="1:5" ht="12.75" customHeight="1">
      <c r="A192" s="4">
        <v>190</v>
      </c>
      <c r="B192" s="8" t="s">
        <v>249</v>
      </c>
      <c r="C192" s="8" t="s">
        <v>11</v>
      </c>
      <c r="D192" s="10" t="s">
        <v>250</v>
      </c>
      <c r="E192" s="10" t="s">
        <v>253</v>
      </c>
    </row>
    <row r="193" spans="1:5" ht="12.75" customHeight="1">
      <c r="A193" s="7">
        <v>191</v>
      </c>
      <c r="B193" s="8" t="s">
        <v>249</v>
      </c>
      <c r="C193" s="8" t="s">
        <v>13</v>
      </c>
      <c r="D193" s="10" t="s">
        <v>250</v>
      </c>
      <c r="E193" s="10" t="s">
        <v>254</v>
      </c>
    </row>
    <row r="194" spans="1:5" ht="12.75" customHeight="1">
      <c r="A194" s="4">
        <v>192</v>
      </c>
      <c r="B194" s="8" t="s">
        <v>249</v>
      </c>
      <c r="C194" s="8" t="s">
        <v>15</v>
      </c>
      <c r="D194" s="10" t="s">
        <v>250</v>
      </c>
      <c r="E194" s="10" t="s">
        <v>255</v>
      </c>
    </row>
    <row r="195" spans="1:5" ht="12.75" customHeight="1">
      <c r="A195" s="7">
        <v>193</v>
      </c>
      <c r="B195" s="8" t="s">
        <v>249</v>
      </c>
      <c r="C195" s="8" t="s">
        <v>17</v>
      </c>
      <c r="D195" s="10" t="s">
        <v>250</v>
      </c>
      <c r="E195" s="10" t="s">
        <v>256</v>
      </c>
    </row>
    <row r="196" spans="1:5" ht="12.75" customHeight="1">
      <c r="A196" s="4">
        <v>194</v>
      </c>
      <c r="B196" s="8" t="s">
        <v>249</v>
      </c>
      <c r="C196" s="8" t="s">
        <v>19</v>
      </c>
      <c r="D196" s="10" t="s">
        <v>250</v>
      </c>
      <c r="E196" s="10" t="s">
        <v>257</v>
      </c>
    </row>
    <row r="197" spans="1:5" ht="12.75" customHeight="1">
      <c r="A197" s="7">
        <v>195</v>
      </c>
      <c r="B197" s="8" t="s">
        <v>249</v>
      </c>
      <c r="C197" s="8" t="s">
        <v>21</v>
      </c>
      <c r="D197" s="10" t="s">
        <v>250</v>
      </c>
      <c r="E197" s="10" t="s">
        <v>258</v>
      </c>
    </row>
    <row r="198" spans="1:5" ht="12.75" customHeight="1">
      <c r="A198" s="4">
        <v>196</v>
      </c>
      <c r="B198" s="8" t="s">
        <v>249</v>
      </c>
      <c r="C198" s="8" t="s">
        <v>23</v>
      </c>
      <c r="D198" s="10" t="s">
        <v>250</v>
      </c>
      <c r="E198" s="10" t="s">
        <v>259</v>
      </c>
    </row>
    <row r="199" spans="1:5" ht="12.75" customHeight="1">
      <c r="A199" s="7">
        <v>197</v>
      </c>
      <c r="B199" s="8" t="s">
        <v>249</v>
      </c>
      <c r="C199" s="8" t="s">
        <v>25</v>
      </c>
      <c r="D199" s="10" t="s">
        <v>250</v>
      </c>
      <c r="E199" s="10" t="s">
        <v>260</v>
      </c>
    </row>
    <row r="200" spans="1:5" ht="12.75" customHeight="1">
      <c r="A200" s="4">
        <v>198</v>
      </c>
      <c r="B200" s="8" t="s">
        <v>249</v>
      </c>
      <c r="C200" s="8" t="s">
        <v>27</v>
      </c>
      <c r="D200" s="10" t="s">
        <v>250</v>
      </c>
      <c r="E200" s="10" t="s">
        <v>261</v>
      </c>
    </row>
    <row r="201" spans="1:5" ht="12.75" customHeight="1">
      <c r="A201" s="7">
        <v>199</v>
      </c>
      <c r="B201" s="8" t="s">
        <v>249</v>
      </c>
      <c r="C201" s="8" t="s">
        <v>29</v>
      </c>
      <c r="D201" s="10" t="s">
        <v>250</v>
      </c>
      <c r="E201" s="10" t="s">
        <v>262</v>
      </c>
    </row>
    <row r="202" spans="1:5" ht="12.75" customHeight="1">
      <c r="A202" s="4">
        <v>200</v>
      </c>
      <c r="B202" s="8" t="s">
        <v>249</v>
      </c>
      <c r="C202" s="8" t="s">
        <v>31</v>
      </c>
      <c r="D202" s="10" t="s">
        <v>250</v>
      </c>
      <c r="E202" s="10" t="s">
        <v>263</v>
      </c>
    </row>
    <row r="203" spans="1:5" ht="12.75" customHeight="1">
      <c r="A203" s="7">
        <v>201</v>
      </c>
      <c r="B203" s="8" t="s">
        <v>249</v>
      </c>
      <c r="C203" s="8" t="s">
        <v>33</v>
      </c>
      <c r="D203" s="10" t="s">
        <v>250</v>
      </c>
      <c r="E203" s="10" t="s">
        <v>264</v>
      </c>
    </row>
    <row r="204" spans="1:5" ht="12.75" customHeight="1">
      <c r="A204" s="4">
        <v>202</v>
      </c>
      <c r="B204" s="8" t="s">
        <v>249</v>
      </c>
      <c r="C204" s="8" t="s">
        <v>35</v>
      </c>
      <c r="D204" s="10" t="s">
        <v>250</v>
      </c>
      <c r="E204" s="10" t="s">
        <v>265</v>
      </c>
    </row>
    <row r="205" spans="1:5" ht="12.75" customHeight="1">
      <c r="A205" s="7">
        <v>203</v>
      </c>
      <c r="B205" s="8" t="s">
        <v>249</v>
      </c>
      <c r="C205" s="8" t="s">
        <v>37</v>
      </c>
      <c r="D205" s="10" t="s">
        <v>250</v>
      </c>
      <c r="E205" s="10" t="s">
        <v>266</v>
      </c>
    </row>
    <row r="206" spans="1:5" ht="12.75" customHeight="1">
      <c r="A206" s="4">
        <v>204</v>
      </c>
      <c r="B206" s="8" t="s">
        <v>249</v>
      </c>
      <c r="C206" s="8" t="s">
        <v>39</v>
      </c>
      <c r="D206" s="10" t="s">
        <v>250</v>
      </c>
      <c r="E206" s="10" t="s">
        <v>267</v>
      </c>
    </row>
    <row r="207" spans="1:5" ht="12.75" customHeight="1">
      <c r="A207" s="7">
        <v>205</v>
      </c>
      <c r="B207" s="8" t="s">
        <v>249</v>
      </c>
      <c r="C207" s="8" t="s">
        <v>41</v>
      </c>
      <c r="D207" s="10" t="s">
        <v>250</v>
      </c>
      <c r="E207" s="10" t="s">
        <v>268</v>
      </c>
    </row>
    <row r="208" spans="1:5" ht="12.75" customHeight="1">
      <c r="A208" s="4">
        <v>206</v>
      </c>
      <c r="B208" s="8" t="s">
        <v>249</v>
      </c>
      <c r="C208" s="8" t="s">
        <v>43</v>
      </c>
      <c r="D208" s="10" t="s">
        <v>250</v>
      </c>
      <c r="E208" s="10" t="s">
        <v>269</v>
      </c>
    </row>
    <row r="209" spans="1:5" ht="12.75" customHeight="1">
      <c r="A209" s="7">
        <v>207</v>
      </c>
      <c r="B209" s="8" t="s">
        <v>249</v>
      </c>
      <c r="C209" s="8" t="s">
        <v>45</v>
      </c>
      <c r="D209" s="10" t="s">
        <v>250</v>
      </c>
      <c r="E209" s="10" t="s">
        <v>270</v>
      </c>
    </row>
    <row r="210" spans="1:5" ht="12.75" customHeight="1">
      <c r="A210" s="4">
        <v>208</v>
      </c>
      <c r="B210" s="8" t="s">
        <v>249</v>
      </c>
      <c r="C210" s="8" t="s">
        <v>47</v>
      </c>
      <c r="D210" s="10" t="s">
        <v>250</v>
      </c>
      <c r="E210" s="10" t="s">
        <v>271</v>
      </c>
    </row>
    <row r="211" spans="1:5" ht="12.75" customHeight="1">
      <c r="A211" s="7">
        <v>209</v>
      </c>
      <c r="B211" s="8" t="s">
        <v>249</v>
      </c>
      <c r="C211" s="8" t="s">
        <v>49</v>
      </c>
      <c r="D211" s="10" t="s">
        <v>250</v>
      </c>
      <c r="E211" s="10" t="s">
        <v>272</v>
      </c>
    </row>
    <row r="212" spans="1:5" ht="12.75" customHeight="1">
      <c r="A212" s="4">
        <v>210</v>
      </c>
      <c r="B212" s="8" t="s">
        <v>249</v>
      </c>
      <c r="C212" s="8" t="s">
        <v>51</v>
      </c>
      <c r="D212" s="10" t="s">
        <v>250</v>
      </c>
      <c r="E212" s="10" t="s">
        <v>273</v>
      </c>
    </row>
    <row r="213" spans="1:5" ht="12.75" customHeight="1">
      <c r="A213" s="7">
        <v>211</v>
      </c>
      <c r="B213" s="8" t="s">
        <v>249</v>
      </c>
      <c r="C213" s="8" t="s">
        <v>78</v>
      </c>
      <c r="D213" s="10" t="s">
        <v>250</v>
      </c>
      <c r="E213" s="10" t="s">
        <v>274</v>
      </c>
    </row>
    <row r="214" spans="1:5" ht="12.75" customHeight="1">
      <c r="A214" s="4">
        <v>212</v>
      </c>
      <c r="B214" s="8" t="s">
        <v>249</v>
      </c>
      <c r="C214" s="8" t="s">
        <v>80</v>
      </c>
      <c r="D214" s="10" t="s">
        <v>250</v>
      </c>
      <c r="E214" s="10" t="s">
        <v>275</v>
      </c>
    </row>
    <row r="215" spans="1:5" ht="12.75" customHeight="1">
      <c r="A215" s="7">
        <v>213</v>
      </c>
      <c r="B215" s="8" t="s">
        <v>249</v>
      </c>
      <c r="C215" s="8" t="s">
        <v>82</v>
      </c>
      <c r="D215" s="10" t="s">
        <v>250</v>
      </c>
      <c r="E215" s="10" t="s">
        <v>276</v>
      </c>
    </row>
    <row r="216" spans="1:5" ht="12.75" customHeight="1">
      <c r="A216" s="4">
        <v>214</v>
      </c>
      <c r="B216" s="8" t="s">
        <v>249</v>
      </c>
      <c r="C216" s="8" t="s">
        <v>84</v>
      </c>
      <c r="D216" s="10" t="s">
        <v>250</v>
      </c>
      <c r="E216" s="10" t="s">
        <v>277</v>
      </c>
    </row>
    <row r="217" spans="1:5" ht="12.75" customHeight="1">
      <c r="A217" s="7">
        <v>215</v>
      </c>
      <c r="B217" s="8" t="s">
        <v>249</v>
      </c>
      <c r="C217" s="8" t="s">
        <v>86</v>
      </c>
      <c r="D217" s="10" t="s">
        <v>250</v>
      </c>
      <c r="E217" s="10" t="s">
        <v>278</v>
      </c>
    </row>
    <row r="218" spans="1:5" ht="12.75" customHeight="1">
      <c r="A218" s="4">
        <v>216</v>
      </c>
      <c r="B218" s="8" t="s">
        <v>249</v>
      </c>
      <c r="C218" s="8" t="s">
        <v>88</v>
      </c>
      <c r="D218" s="10" t="s">
        <v>250</v>
      </c>
      <c r="E218" s="10" t="s">
        <v>279</v>
      </c>
    </row>
    <row r="219" spans="1:5" ht="12.75" customHeight="1">
      <c r="A219" s="7">
        <v>217</v>
      </c>
      <c r="B219" s="8" t="s">
        <v>249</v>
      </c>
      <c r="C219" s="8" t="s">
        <v>90</v>
      </c>
      <c r="D219" s="10" t="s">
        <v>250</v>
      </c>
      <c r="E219" s="10" t="s">
        <v>280</v>
      </c>
    </row>
    <row r="220" spans="1:5" ht="12.75" customHeight="1">
      <c r="A220" s="4">
        <v>218</v>
      </c>
      <c r="B220" s="8" t="s">
        <v>249</v>
      </c>
      <c r="C220" s="8" t="s">
        <v>92</v>
      </c>
      <c r="D220" s="10" t="s">
        <v>250</v>
      </c>
      <c r="E220" s="10" t="s">
        <v>281</v>
      </c>
    </row>
    <row r="221" spans="1:5" ht="12.75" customHeight="1">
      <c r="A221" s="7">
        <v>219</v>
      </c>
      <c r="B221" s="8" t="s">
        <v>249</v>
      </c>
      <c r="C221" s="8" t="s">
        <v>94</v>
      </c>
      <c r="D221" s="10" t="s">
        <v>250</v>
      </c>
      <c r="E221" s="10" t="s">
        <v>282</v>
      </c>
    </row>
    <row r="222" spans="1:5" ht="12.75" customHeight="1">
      <c r="A222" s="4">
        <v>220</v>
      </c>
      <c r="B222" s="8" t="s">
        <v>249</v>
      </c>
      <c r="C222" s="8" t="s">
        <v>96</v>
      </c>
      <c r="D222" s="10" t="s">
        <v>250</v>
      </c>
      <c r="E222" s="10" t="s">
        <v>283</v>
      </c>
    </row>
    <row r="223" spans="1:5" ht="12.75" customHeight="1">
      <c r="A223" s="7">
        <v>221</v>
      </c>
      <c r="B223" s="8" t="s">
        <v>249</v>
      </c>
      <c r="C223" s="8" t="s">
        <v>284</v>
      </c>
      <c r="D223" s="10" t="s">
        <v>250</v>
      </c>
      <c r="E223" s="10" t="s">
        <v>285</v>
      </c>
    </row>
    <row r="224" spans="1:5" ht="12.75" customHeight="1">
      <c r="A224" s="4">
        <v>222</v>
      </c>
      <c r="B224" s="8" t="s">
        <v>249</v>
      </c>
      <c r="C224" s="8" t="s">
        <v>286</v>
      </c>
      <c r="D224" s="10" t="s">
        <v>250</v>
      </c>
      <c r="E224" s="10" t="s">
        <v>287</v>
      </c>
    </row>
    <row r="225" spans="1:5" ht="12.75" customHeight="1">
      <c r="A225" s="7">
        <v>223</v>
      </c>
      <c r="B225" s="8" t="s">
        <v>288</v>
      </c>
      <c r="C225" s="8" t="s">
        <v>6</v>
      </c>
      <c r="D225" s="10" t="s">
        <v>289</v>
      </c>
      <c r="E225" s="10" t="s">
        <v>290</v>
      </c>
    </row>
    <row r="226" spans="1:5" ht="12.75" customHeight="1">
      <c r="A226" s="4">
        <v>224</v>
      </c>
      <c r="B226" s="8" t="s">
        <v>288</v>
      </c>
      <c r="C226" s="8" t="s">
        <v>9</v>
      </c>
      <c r="D226" s="10" t="s">
        <v>289</v>
      </c>
      <c r="E226" s="10" t="s">
        <v>291</v>
      </c>
    </row>
    <row r="227" spans="1:5" ht="12.75" customHeight="1">
      <c r="A227" s="7">
        <v>225</v>
      </c>
      <c r="B227" s="8" t="s">
        <v>288</v>
      </c>
      <c r="C227" s="8" t="s">
        <v>11</v>
      </c>
      <c r="D227" s="10" t="s">
        <v>289</v>
      </c>
      <c r="E227" s="10" t="s">
        <v>292</v>
      </c>
    </row>
    <row r="228" spans="1:5" ht="12.75" customHeight="1">
      <c r="A228" s="4">
        <v>226</v>
      </c>
      <c r="B228" s="8" t="s">
        <v>288</v>
      </c>
      <c r="C228" s="8" t="s">
        <v>13</v>
      </c>
      <c r="D228" s="10" t="s">
        <v>289</v>
      </c>
      <c r="E228" s="10" t="s">
        <v>293</v>
      </c>
    </row>
    <row r="229" spans="1:5" ht="12.75" customHeight="1">
      <c r="A229" s="7">
        <v>227</v>
      </c>
      <c r="B229" s="8" t="s">
        <v>288</v>
      </c>
      <c r="C229" s="8" t="s">
        <v>15</v>
      </c>
      <c r="D229" s="10" t="s">
        <v>289</v>
      </c>
      <c r="E229" s="10" t="s">
        <v>294</v>
      </c>
    </row>
    <row r="230" spans="1:5" ht="12.75" customHeight="1">
      <c r="A230" s="4">
        <v>228</v>
      </c>
      <c r="B230" s="8" t="s">
        <v>295</v>
      </c>
      <c r="C230" s="8" t="s">
        <v>6</v>
      </c>
      <c r="D230" s="10" t="s">
        <v>296</v>
      </c>
      <c r="E230" s="10" t="s">
        <v>297</v>
      </c>
    </row>
    <row r="231" spans="1:5" ht="12.75" customHeight="1">
      <c r="A231" s="7">
        <v>229</v>
      </c>
      <c r="B231" s="8" t="s">
        <v>295</v>
      </c>
      <c r="C231" s="8" t="s">
        <v>9</v>
      </c>
      <c r="D231" s="10" t="s">
        <v>296</v>
      </c>
      <c r="E231" s="10" t="s">
        <v>298</v>
      </c>
    </row>
    <row r="232" spans="1:5" ht="12.75" customHeight="1">
      <c r="A232" s="4">
        <v>230</v>
      </c>
      <c r="B232" s="8" t="s">
        <v>295</v>
      </c>
      <c r="C232" s="8" t="s">
        <v>11</v>
      </c>
      <c r="D232" s="10" t="s">
        <v>296</v>
      </c>
      <c r="E232" s="10" t="s">
        <v>299</v>
      </c>
    </row>
    <row r="233" spans="1:5" ht="12.75" customHeight="1">
      <c r="A233" s="7">
        <v>231</v>
      </c>
      <c r="B233" s="8" t="s">
        <v>295</v>
      </c>
      <c r="C233" s="8" t="s">
        <v>13</v>
      </c>
      <c r="D233" s="10" t="s">
        <v>296</v>
      </c>
      <c r="E233" s="10" t="s">
        <v>300</v>
      </c>
    </row>
    <row r="234" spans="1:5" ht="12.75" customHeight="1">
      <c r="A234" s="4">
        <v>232</v>
      </c>
      <c r="B234" s="8" t="s">
        <v>295</v>
      </c>
      <c r="C234" s="8" t="s">
        <v>15</v>
      </c>
      <c r="D234" s="10" t="s">
        <v>296</v>
      </c>
      <c r="E234" s="10" t="s">
        <v>301</v>
      </c>
    </row>
    <row r="235" spans="1:5" ht="12.75" customHeight="1">
      <c r="A235" s="7">
        <v>233</v>
      </c>
      <c r="B235" s="8" t="s">
        <v>295</v>
      </c>
      <c r="C235" s="8" t="s">
        <v>17</v>
      </c>
      <c r="D235" s="10" t="s">
        <v>296</v>
      </c>
      <c r="E235" s="10" t="s">
        <v>302</v>
      </c>
    </row>
    <row r="236" spans="1:5" ht="12.75" customHeight="1">
      <c r="A236" s="4">
        <v>234</v>
      </c>
      <c r="B236" s="8" t="s">
        <v>295</v>
      </c>
      <c r="C236" s="8" t="s">
        <v>19</v>
      </c>
      <c r="D236" s="10" t="s">
        <v>296</v>
      </c>
      <c r="E236" s="10" t="s">
        <v>303</v>
      </c>
    </row>
    <row r="237" spans="1:5" ht="12.75" customHeight="1">
      <c r="A237" s="7">
        <v>235</v>
      </c>
      <c r="B237" s="8" t="s">
        <v>295</v>
      </c>
      <c r="C237" s="8" t="s">
        <v>21</v>
      </c>
      <c r="D237" s="10" t="s">
        <v>296</v>
      </c>
      <c r="E237" s="10" t="s">
        <v>304</v>
      </c>
    </row>
    <row r="238" spans="1:5" ht="12.75" customHeight="1">
      <c r="A238" s="4">
        <v>236</v>
      </c>
      <c r="B238" s="8" t="s">
        <v>295</v>
      </c>
      <c r="C238" s="8" t="s">
        <v>23</v>
      </c>
      <c r="D238" s="10" t="s">
        <v>296</v>
      </c>
      <c r="E238" s="10" t="s">
        <v>305</v>
      </c>
    </row>
    <row r="239" spans="1:5" ht="12.75" customHeight="1">
      <c r="A239" s="7">
        <v>237</v>
      </c>
      <c r="B239" s="8" t="s">
        <v>295</v>
      </c>
      <c r="C239" s="8" t="s">
        <v>25</v>
      </c>
      <c r="D239" s="10" t="s">
        <v>296</v>
      </c>
      <c r="E239" s="10" t="s">
        <v>306</v>
      </c>
    </row>
    <row r="240" spans="1:5" ht="12.75" customHeight="1">
      <c r="A240" s="4">
        <v>238</v>
      </c>
      <c r="B240" s="8" t="s">
        <v>295</v>
      </c>
      <c r="C240" s="8" t="s">
        <v>27</v>
      </c>
      <c r="D240" s="10" t="s">
        <v>296</v>
      </c>
      <c r="E240" s="10" t="s">
        <v>307</v>
      </c>
    </row>
    <row r="241" spans="1:5" ht="12.75" customHeight="1">
      <c r="A241" s="7">
        <v>239</v>
      </c>
      <c r="B241" s="8" t="s">
        <v>295</v>
      </c>
      <c r="C241" s="8" t="s">
        <v>29</v>
      </c>
      <c r="D241" s="10" t="s">
        <v>296</v>
      </c>
      <c r="E241" s="10" t="s">
        <v>308</v>
      </c>
    </row>
    <row r="242" spans="1:5" ht="12.75" customHeight="1">
      <c r="A242" s="4">
        <v>240</v>
      </c>
      <c r="B242" s="8" t="s">
        <v>295</v>
      </c>
      <c r="C242" s="8" t="s">
        <v>31</v>
      </c>
      <c r="D242" s="10" t="s">
        <v>296</v>
      </c>
      <c r="E242" s="10" t="s">
        <v>309</v>
      </c>
    </row>
    <row r="243" spans="1:5" ht="12.75" customHeight="1">
      <c r="A243" s="7">
        <v>241</v>
      </c>
      <c r="B243" s="8" t="s">
        <v>295</v>
      </c>
      <c r="C243" s="8" t="s">
        <v>33</v>
      </c>
      <c r="D243" s="10" t="s">
        <v>296</v>
      </c>
      <c r="E243" s="10" t="s">
        <v>310</v>
      </c>
    </row>
    <row r="244" spans="1:5" ht="12.75" customHeight="1">
      <c r="A244" s="4">
        <v>242</v>
      </c>
      <c r="B244" s="8" t="s">
        <v>295</v>
      </c>
      <c r="C244" s="8" t="s">
        <v>35</v>
      </c>
      <c r="D244" s="10" t="s">
        <v>296</v>
      </c>
      <c r="E244" s="10" t="s">
        <v>311</v>
      </c>
    </row>
    <row r="245" spans="1:5" ht="12.75" customHeight="1">
      <c r="A245" s="7">
        <v>243</v>
      </c>
      <c r="B245" s="8" t="s">
        <v>295</v>
      </c>
      <c r="C245" s="8" t="s">
        <v>37</v>
      </c>
      <c r="D245" s="10" t="s">
        <v>296</v>
      </c>
      <c r="E245" s="10" t="s">
        <v>312</v>
      </c>
    </row>
    <row r="246" spans="1:5" ht="12.75" customHeight="1">
      <c r="A246" s="4">
        <v>244</v>
      </c>
      <c r="B246" s="8" t="s">
        <v>295</v>
      </c>
      <c r="C246" s="8" t="s">
        <v>39</v>
      </c>
      <c r="D246" s="10" t="s">
        <v>296</v>
      </c>
      <c r="E246" s="10" t="s">
        <v>313</v>
      </c>
    </row>
    <row r="247" spans="1:5" ht="12.75" customHeight="1">
      <c r="A247" s="7">
        <v>245</v>
      </c>
      <c r="B247" s="8" t="s">
        <v>295</v>
      </c>
      <c r="C247" s="8" t="s">
        <v>41</v>
      </c>
      <c r="D247" s="10" t="s">
        <v>296</v>
      </c>
      <c r="E247" s="10" t="s">
        <v>314</v>
      </c>
    </row>
    <row r="248" spans="1:5" ht="12.75" customHeight="1">
      <c r="A248" s="4">
        <v>246</v>
      </c>
      <c r="B248" s="8" t="s">
        <v>295</v>
      </c>
      <c r="C248" s="8" t="s">
        <v>43</v>
      </c>
      <c r="D248" s="10" t="s">
        <v>296</v>
      </c>
      <c r="E248" s="10" t="s">
        <v>315</v>
      </c>
    </row>
    <row r="249" spans="1:5" ht="12.75" customHeight="1">
      <c r="A249" s="7">
        <v>247</v>
      </c>
      <c r="B249" s="8" t="s">
        <v>295</v>
      </c>
      <c r="C249" s="8" t="s">
        <v>45</v>
      </c>
      <c r="D249" s="10" t="s">
        <v>296</v>
      </c>
      <c r="E249" s="10" t="s">
        <v>316</v>
      </c>
    </row>
    <row r="250" spans="1:5" ht="12.75" customHeight="1">
      <c r="A250" s="4">
        <v>248</v>
      </c>
      <c r="B250" s="8" t="s">
        <v>295</v>
      </c>
      <c r="C250" s="8" t="s">
        <v>47</v>
      </c>
      <c r="D250" s="10" t="s">
        <v>296</v>
      </c>
      <c r="E250" s="10" t="s">
        <v>317</v>
      </c>
    </row>
    <row r="251" spans="1:5" ht="12.75" customHeight="1">
      <c r="A251" s="7">
        <v>249</v>
      </c>
      <c r="B251" s="8" t="s">
        <v>295</v>
      </c>
      <c r="C251" s="8" t="s">
        <v>49</v>
      </c>
      <c r="D251" s="10" t="s">
        <v>296</v>
      </c>
      <c r="E251" s="10" t="s">
        <v>318</v>
      </c>
    </row>
    <row r="252" spans="1:5" ht="12.75" customHeight="1">
      <c r="A252" s="4">
        <v>250</v>
      </c>
      <c r="B252" s="8" t="s">
        <v>295</v>
      </c>
      <c r="C252" s="8" t="s">
        <v>51</v>
      </c>
      <c r="D252" s="10" t="s">
        <v>296</v>
      </c>
      <c r="E252" s="10" t="s">
        <v>319</v>
      </c>
    </row>
    <row r="253" spans="1:5" ht="12.75" customHeight="1">
      <c r="A253" s="7">
        <v>251</v>
      </c>
      <c r="B253" s="8" t="s">
        <v>295</v>
      </c>
      <c r="C253" s="8" t="s">
        <v>78</v>
      </c>
      <c r="D253" s="10" t="s">
        <v>296</v>
      </c>
      <c r="E253" s="10" t="s">
        <v>320</v>
      </c>
    </row>
    <row r="254" spans="1:5" ht="12.75" customHeight="1">
      <c r="A254" s="4">
        <v>252</v>
      </c>
      <c r="B254" s="8" t="s">
        <v>295</v>
      </c>
      <c r="C254" s="8" t="s">
        <v>80</v>
      </c>
      <c r="D254" s="10" t="s">
        <v>296</v>
      </c>
      <c r="E254" s="10" t="s">
        <v>321</v>
      </c>
    </row>
    <row r="255" spans="1:5" ht="12.75" customHeight="1">
      <c r="A255" s="7">
        <v>253</v>
      </c>
      <c r="B255" s="8" t="s">
        <v>295</v>
      </c>
      <c r="C255" s="8" t="s">
        <v>82</v>
      </c>
      <c r="D255" s="10" t="s">
        <v>296</v>
      </c>
      <c r="E255" s="10" t="s">
        <v>322</v>
      </c>
    </row>
    <row r="256" spans="1:5" ht="12.75" customHeight="1">
      <c r="A256" s="4">
        <v>254</v>
      </c>
      <c r="B256" s="8" t="s">
        <v>295</v>
      </c>
      <c r="C256" s="8" t="s">
        <v>84</v>
      </c>
      <c r="D256" s="10" t="s">
        <v>296</v>
      </c>
      <c r="E256" s="10" t="s">
        <v>323</v>
      </c>
    </row>
    <row r="257" spans="1:5" ht="12.75" customHeight="1">
      <c r="A257" s="7">
        <v>255</v>
      </c>
      <c r="B257" s="8" t="s">
        <v>295</v>
      </c>
      <c r="C257" s="8" t="s">
        <v>86</v>
      </c>
      <c r="D257" s="10" t="s">
        <v>296</v>
      </c>
      <c r="E257" s="10" t="s">
        <v>324</v>
      </c>
    </row>
    <row r="258" spans="1:5" ht="12.75" customHeight="1">
      <c r="A258" s="4">
        <v>256</v>
      </c>
      <c r="B258" s="8" t="s">
        <v>295</v>
      </c>
      <c r="C258" s="8" t="s">
        <v>88</v>
      </c>
      <c r="D258" s="10" t="s">
        <v>296</v>
      </c>
      <c r="E258" s="10" t="s">
        <v>325</v>
      </c>
    </row>
    <row r="259" spans="1:5" ht="12.75" customHeight="1">
      <c r="A259" s="7">
        <v>257</v>
      </c>
      <c r="B259" s="8" t="s">
        <v>295</v>
      </c>
      <c r="C259" s="8" t="s">
        <v>90</v>
      </c>
      <c r="D259" s="10" t="s">
        <v>296</v>
      </c>
      <c r="E259" s="10" t="s">
        <v>326</v>
      </c>
    </row>
    <row r="260" spans="1:5" ht="12.75" customHeight="1">
      <c r="A260" s="4">
        <v>258</v>
      </c>
      <c r="B260" s="8" t="s">
        <v>295</v>
      </c>
      <c r="C260" s="8" t="s">
        <v>92</v>
      </c>
      <c r="D260" s="10" t="s">
        <v>296</v>
      </c>
      <c r="E260" s="10" t="s">
        <v>327</v>
      </c>
    </row>
    <row r="261" spans="1:5" ht="12.75" customHeight="1">
      <c r="A261" s="7">
        <v>259</v>
      </c>
      <c r="B261" s="8" t="s">
        <v>295</v>
      </c>
      <c r="C261" s="8" t="s">
        <v>94</v>
      </c>
      <c r="D261" s="10" t="s">
        <v>296</v>
      </c>
      <c r="E261" s="10" t="s">
        <v>328</v>
      </c>
    </row>
    <row r="262" spans="1:5" ht="12.75" customHeight="1">
      <c r="A262" s="4">
        <v>260</v>
      </c>
      <c r="B262" s="8" t="s">
        <v>295</v>
      </c>
      <c r="C262" s="8" t="s">
        <v>96</v>
      </c>
      <c r="D262" s="10" t="s">
        <v>296</v>
      </c>
      <c r="E262" s="10" t="s">
        <v>329</v>
      </c>
    </row>
    <row r="263" spans="1:5" ht="12.75" customHeight="1">
      <c r="A263" s="7">
        <v>261</v>
      </c>
      <c r="B263" s="8" t="s">
        <v>295</v>
      </c>
      <c r="C263" s="8" t="s">
        <v>284</v>
      </c>
      <c r="D263" s="10" t="s">
        <v>296</v>
      </c>
      <c r="E263" s="10" t="s">
        <v>330</v>
      </c>
    </row>
    <row r="264" spans="1:5" ht="12.75" customHeight="1">
      <c r="A264" s="4">
        <v>262</v>
      </c>
      <c r="B264" s="8" t="s">
        <v>295</v>
      </c>
      <c r="C264" s="8" t="s">
        <v>286</v>
      </c>
      <c r="D264" s="10" t="s">
        <v>296</v>
      </c>
      <c r="E264" s="10" t="s">
        <v>331</v>
      </c>
    </row>
    <row r="265" spans="1:5" ht="12.75" customHeight="1">
      <c r="A265" s="7">
        <v>263</v>
      </c>
      <c r="B265" s="8" t="s">
        <v>295</v>
      </c>
      <c r="C265" s="8" t="s">
        <v>332</v>
      </c>
      <c r="D265" s="10" t="s">
        <v>296</v>
      </c>
      <c r="E265" s="10" t="s">
        <v>333</v>
      </c>
    </row>
    <row r="266" spans="1:5" ht="12.75" customHeight="1">
      <c r="A266" s="4">
        <v>264</v>
      </c>
      <c r="B266" s="8" t="s">
        <v>295</v>
      </c>
      <c r="C266" s="8" t="s">
        <v>334</v>
      </c>
      <c r="D266" s="10" t="s">
        <v>296</v>
      </c>
      <c r="E266" s="10" t="s">
        <v>335</v>
      </c>
    </row>
    <row r="267" spans="1:5" ht="12.75" customHeight="1">
      <c r="A267" s="7">
        <v>265</v>
      </c>
      <c r="B267" s="8" t="s">
        <v>295</v>
      </c>
      <c r="C267" s="8" t="s">
        <v>336</v>
      </c>
      <c r="D267" s="10" t="s">
        <v>296</v>
      </c>
      <c r="E267" s="10" t="s">
        <v>337</v>
      </c>
    </row>
    <row r="268" spans="1:5" ht="12.75" customHeight="1">
      <c r="A268" s="4">
        <v>266</v>
      </c>
      <c r="B268" s="8" t="s">
        <v>338</v>
      </c>
      <c r="C268" s="8" t="s">
        <v>6</v>
      </c>
      <c r="D268" s="10" t="s">
        <v>339</v>
      </c>
      <c r="E268" s="10" t="s">
        <v>340</v>
      </c>
    </row>
    <row r="269" spans="1:5" ht="12.75" customHeight="1">
      <c r="A269" s="7">
        <v>267</v>
      </c>
      <c r="B269" s="8" t="s">
        <v>338</v>
      </c>
      <c r="C269" s="8" t="s">
        <v>9</v>
      </c>
      <c r="D269" s="10" t="s">
        <v>339</v>
      </c>
      <c r="E269" s="10" t="s">
        <v>341</v>
      </c>
    </row>
    <row r="270" spans="1:5" ht="12.75" customHeight="1">
      <c r="A270" s="4">
        <v>268</v>
      </c>
      <c r="B270" s="8" t="s">
        <v>338</v>
      </c>
      <c r="C270" s="8" t="s">
        <v>11</v>
      </c>
      <c r="D270" s="10" t="s">
        <v>339</v>
      </c>
      <c r="E270" s="10" t="s">
        <v>342</v>
      </c>
    </row>
    <row r="271" spans="1:5" ht="12.75" customHeight="1">
      <c r="A271" s="7">
        <v>269</v>
      </c>
      <c r="B271" s="8" t="s">
        <v>338</v>
      </c>
      <c r="C271" s="8" t="s">
        <v>13</v>
      </c>
      <c r="D271" s="10" t="s">
        <v>339</v>
      </c>
      <c r="E271" s="10" t="s">
        <v>343</v>
      </c>
    </row>
    <row r="272" spans="1:5" ht="12.75" customHeight="1">
      <c r="A272" s="4">
        <v>270</v>
      </c>
      <c r="B272" s="8" t="s">
        <v>338</v>
      </c>
      <c r="C272" s="8" t="s">
        <v>15</v>
      </c>
      <c r="D272" s="10" t="s">
        <v>339</v>
      </c>
      <c r="E272" s="10" t="s">
        <v>344</v>
      </c>
    </row>
    <row r="273" spans="1:5" ht="12.75" customHeight="1">
      <c r="A273" s="7">
        <v>271</v>
      </c>
      <c r="B273" s="8" t="s">
        <v>338</v>
      </c>
      <c r="C273" s="8" t="s">
        <v>17</v>
      </c>
      <c r="D273" s="10" t="s">
        <v>339</v>
      </c>
      <c r="E273" s="10" t="s">
        <v>345</v>
      </c>
    </row>
    <row r="274" spans="1:5" ht="12.75" customHeight="1">
      <c r="A274" s="4">
        <v>272</v>
      </c>
      <c r="B274" s="8" t="s">
        <v>338</v>
      </c>
      <c r="C274" s="8" t="s">
        <v>19</v>
      </c>
      <c r="D274" s="10" t="s">
        <v>339</v>
      </c>
      <c r="E274" s="10" t="s">
        <v>346</v>
      </c>
    </row>
    <row r="275" spans="1:5" ht="12.75" customHeight="1">
      <c r="A275" s="7">
        <v>273</v>
      </c>
      <c r="B275" s="8" t="s">
        <v>338</v>
      </c>
      <c r="C275" s="8" t="s">
        <v>21</v>
      </c>
      <c r="D275" s="10" t="s">
        <v>339</v>
      </c>
      <c r="E275" s="10" t="s">
        <v>347</v>
      </c>
    </row>
    <row r="276" spans="1:5" ht="12.75" customHeight="1">
      <c r="A276" s="4">
        <v>274</v>
      </c>
      <c r="B276" s="8" t="s">
        <v>348</v>
      </c>
      <c r="C276" s="8" t="s">
        <v>6</v>
      </c>
      <c r="D276" s="10" t="s">
        <v>349</v>
      </c>
      <c r="E276" s="10" t="s">
        <v>350</v>
      </c>
    </row>
    <row r="277" spans="1:5" ht="12.75" customHeight="1">
      <c r="A277" s="7">
        <v>275</v>
      </c>
      <c r="B277" s="8" t="s">
        <v>348</v>
      </c>
      <c r="C277" s="8" t="s">
        <v>9</v>
      </c>
      <c r="D277" s="10" t="s">
        <v>349</v>
      </c>
      <c r="E277" s="10" t="s">
        <v>351</v>
      </c>
    </row>
    <row r="278" spans="1:5" ht="12.75" customHeight="1">
      <c r="A278" s="4">
        <v>276</v>
      </c>
      <c r="B278" s="8" t="s">
        <v>348</v>
      </c>
      <c r="C278" s="8" t="s">
        <v>11</v>
      </c>
      <c r="D278" s="10" t="s">
        <v>349</v>
      </c>
      <c r="E278" s="10" t="s">
        <v>352</v>
      </c>
    </row>
    <row r="279" spans="1:5" ht="12.75" customHeight="1">
      <c r="A279" s="7">
        <v>277</v>
      </c>
      <c r="B279" s="8" t="s">
        <v>348</v>
      </c>
      <c r="C279" s="8" t="s">
        <v>13</v>
      </c>
      <c r="D279" s="10" t="s">
        <v>349</v>
      </c>
      <c r="E279" s="10" t="s">
        <v>353</v>
      </c>
    </row>
    <row r="280" spans="1:5" ht="12.75" customHeight="1">
      <c r="A280" s="4">
        <v>278</v>
      </c>
      <c r="B280" s="8" t="s">
        <v>348</v>
      </c>
      <c r="C280" s="8" t="s">
        <v>15</v>
      </c>
      <c r="D280" s="10" t="s">
        <v>349</v>
      </c>
      <c r="E280" s="10" t="s">
        <v>354</v>
      </c>
    </row>
    <row r="281" spans="1:5" ht="12.75" customHeight="1">
      <c r="A281" s="7">
        <v>279</v>
      </c>
      <c r="B281" s="8" t="s">
        <v>348</v>
      </c>
      <c r="C281" s="8" t="s">
        <v>17</v>
      </c>
      <c r="D281" s="10" t="s">
        <v>349</v>
      </c>
      <c r="E281" s="10" t="s">
        <v>355</v>
      </c>
    </row>
    <row r="282" spans="1:5" ht="12.75" customHeight="1">
      <c r="A282" s="4">
        <v>280</v>
      </c>
      <c r="B282" s="8" t="s">
        <v>348</v>
      </c>
      <c r="C282" s="8" t="s">
        <v>19</v>
      </c>
      <c r="D282" s="10" t="s">
        <v>349</v>
      </c>
      <c r="E282" s="10" t="s">
        <v>356</v>
      </c>
    </row>
    <row r="283" spans="1:5" ht="12.75" customHeight="1">
      <c r="A283" s="7">
        <v>281</v>
      </c>
      <c r="B283" s="8" t="s">
        <v>348</v>
      </c>
      <c r="C283" s="8" t="s">
        <v>21</v>
      </c>
      <c r="D283" s="10" t="s">
        <v>349</v>
      </c>
      <c r="E283" s="10" t="s">
        <v>357</v>
      </c>
    </row>
    <row r="284" spans="1:5" ht="12.75" customHeight="1">
      <c r="A284" s="4">
        <v>282</v>
      </c>
      <c r="B284" s="8" t="s">
        <v>348</v>
      </c>
      <c r="C284" s="8" t="s">
        <v>23</v>
      </c>
      <c r="D284" s="10" t="s">
        <v>349</v>
      </c>
      <c r="E284" s="10" t="s">
        <v>358</v>
      </c>
    </row>
    <row r="285" spans="1:5" ht="12.75" customHeight="1">
      <c r="A285" s="7">
        <v>283</v>
      </c>
      <c r="B285" s="8" t="s">
        <v>359</v>
      </c>
      <c r="C285" s="8" t="s">
        <v>6</v>
      </c>
      <c r="D285" s="10" t="s">
        <v>360</v>
      </c>
      <c r="E285" s="10" t="s">
        <v>361</v>
      </c>
    </row>
    <row r="286" spans="1:5" ht="12.75" customHeight="1">
      <c r="A286" s="4">
        <v>284</v>
      </c>
      <c r="B286" s="8" t="s">
        <v>359</v>
      </c>
      <c r="C286" s="8" t="s">
        <v>9</v>
      </c>
      <c r="D286" s="10" t="s">
        <v>360</v>
      </c>
      <c r="E286" s="10" t="s">
        <v>362</v>
      </c>
    </row>
    <row r="287" spans="1:5" ht="12.75" customHeight="1">
      <c r="A287" s="7">
        <v>285</v>
      </c>
      <c r="B287" s="8" t="s">
        <v>359</v>
      </c>
      <c r="C287" s="8" t="s">
        <v>11</v>
      </c>
      <c r="D287" s="10" t="s">
        <v>360</v>
      </c>
      <c r="E287" s="10" t="s">
        <v>363</v>
      </c>
    </row>
    <row r="288" spans="1:5" ht="12.75" customHeight="1">
      <c r="A288" s="4">
        <v>286</v>
      </c>
      <c r="B288" s="8" t="s">
        <v>359</v>
      </c>
      <c r="C288" s="8" t="s">
        <v>13</v>
      </c>
      <c r="D288" s="10" t="s">
        <v>360</v>
      </c>
      <c r="E288" s="10" t="s">
        <v>364</v>
      </c>
    </row>
    <row r="289" spans="1:5" ht="12.75" customHeight="1">
      <c r="A289" s="7">
        <v>287</v>
      </c>
      <c r="B289" s="8" t="s">
        <v>359</v>
      </c>
      <c r="C289" s="8" t="s">
        <v>15</v>
      </c>
      <c r="D289" s="10" t="s">
        <v>360</v>
      </c>
      <c r="E289" s="10" t="s">
        <v>365</v>
      </c>
    </row>
    <row r="290" spans="1:5" ht="12.75" customHeight="1">
      <c r="A290" s="4">
        <v>288</v>
      </c>
      <c r="B290" s="8" t="s">
        <v>359</v>
      </c>
      <c r="C290" s="8" t="s">
        <v>17</v>
      </c>
      <c r="D290" s="10" t="s">
        <v>360</v>
      </c>
      <c r="E290" s="10" t="s">
        <v>366</v>
      </c>
    </row>
    <row r="291" spans="1:5" ht="12.75" customHeight="1">
      <c r="A291" s="7">
        <v>289</v>
      </c>
      <c r="B291" s="8" t="s">
        <v>359</v>
      </c>
      <c r="C291" s="8" t="s">
        <v>19</v>
      </c>
      <c r="D291" s="10" t="s">
        <v>360</v>
      </c>
      <c r="E291" s="10" t="s">
        <v>367</v>
      </c>
    </row>
    <row r="292" spans="1:5" ht="12.75" customHeight="1">
      <c r="A292" s="4">
        <v>290</v>
      </c>
      <c r="B292" s="8" t="s">
        <v>359</v>
      </c>
      <c r="C292" s="8" t="s">
        <v>21</v>
      </c>
      <c r="D292" s="10" t="s">
        <v>360</v>
      </c>
      <c r="E292" s="10" t="s">
        <v>368</v>
      </c>
    </row>
    <row r="293" spans="1:5" ht="12.75" customHeight="1">
      <c r="A293" s="7">
        <v>291</v>
      </c>
      <c r="B293" s="8" t="s">
        <v>359</v>
      </c>
      <c r="C293" s="8" t="s">
        <v>23</v>
      </c>
      <c r="D293" s="10" t="s">
        <v>360</v>
      </c>
      <c r="E293" s="10" t="s">
        <v>369</v>
      </c>
    </row>
    <row r="294" spans="1:5" ht="12.75" customHeight="1">
      <c r="A294" s="4">
        <v>292</v>
      </c>
      <c r="B294" s="8" t="s">
        <v>359</v>
      </c>
      <c r="C294" s="8" t="s">
        <v>25</v>
      </c>
      <c r="D294" s="10" t="s">
        <v>360</v>
      </c>
      <c r="E294" s="10" t="s">
        <v>370</v>
      </c>
    </row>
    <row r="295" spans="1:5" ht="12.75" customHeight="1">
      <c r="A295" s="7">
        <v>293</v>
      </c>
      <c r="B295" s="8" t="s">
        <v>371</v>
      </c>
      <c r="C295" s="8" t="s">
        <v>6</v>
      </c>
      <c r="D295" s="10" t="s">
        <v>372</v>
      </c>
      <c r="E295" s="10" t="s">
        <v>373</v>
      </c>
    </row>
    <row r="296" spans="1:5" ht="12.75" customHeight="1">
      <c r="A296" s="4">
        <v>294</v>
      </c>
      <c r="B296" s="8" t="s">
        <v>371</v>
      </c>
      <c r="C296" s="8" t="s">
        <v>9</v>
      </c>
      <c r="D296" s="10" t="s">
        <v>372</v>
      </c>
      <c r="E296" s="10" t="s">
        <v>374</v>
      </c>
    </row>
    <row r="297" spans="1:5" ht="12.75" customHeight="1">
      <c r="A297" s="7">
        <v>295</v>
      </c>
      <c r="B297" s="8" t="s">
        <v>371</v>
      </c>
      <c r="C297" s="8" t="s">
        <v>11</v>
      </c>
      <c r="D297" s="10" t="s">
        <v>372</v>
      </c>
      <c r="E297" s="10" t="s">
        <v>375</v>
      </c>
    </row>
    <row r="298" spans="1:5" ht="12.75" customHeight="1">
      <c r="A298" s="4">
        <v>296</v>
      </c>
      <c r="B298" s="8" t="s">
        <v>371</v>
      </c>
      <c r="C298" s="8" t="s">
        <v>13</v>
      </c>
      <c r="D298" s="10" t="s">
        <v>372</v>
      </c>
      <c r="E298" s="10" t="s">
        <v>376</v>
      </c>
    </row>
    <row r="299" spans="1:5" ht="12.75" customHeight="1">
      <c r="A299" s="7">
        <v>297</v>
      </c>
      <c r="B299" s="8" t="s">
        <v>371</v>
      </c>
      <c r="C299" s="8" t="s">
        <v>15</v>
      </c>
      <c r="D299" s="10" t="s">
        <v>372</v>
      </c>
      <c r="E299" s="10" t="s">
        <v>377</v>
      </c>
    </row>
    <row r="300" spans="1:5" ht="12.75" customHeight="1">
      <c r="A300" s="4">
        <v>298</v>
      </c>
      <c r="B300" s="8" t="s">
        <v>371</v>
      </c>
      <c r="C300" s="8" t="s">
        <v>17</v>
      </c>
      <c r="D300" s="10" t="s">
        <v>372</v>
      </c>
      <c r="E300" s="10" t="s">
        <v>378</v>
      </c>
    </row>
    <row r="301" spans="1:5" ht="12.75" customHeight="1">
      <c r="A301" s="7">
        <v>299</v>
      </c>
      <c r="B301" s="8" t="s">
        <v>371</v>
      </c>
      <c r="C301" s="8" t="s">
        <v>19</v>
      </c>
      <c r="D301" s="10" t="s">
        <v>372</v>
      </c>
      <c r="E301" s="10" t="s">
        <v>379</v>
      </c>
    </row>
    <row r="302" spans="1:5" ht="12.75" customHeight="1">
      <c r="A302" s="4">
        <v>300</v>
      </c>
      <c r="B302" s="8" t="s">
        <v>371</v>
      </c>
      <c r="C302" s="8" t="s">
        <v>21</v>
      </c>
      <c r="D302" s="10" t="s">
        <v>372</v>
      </c>
      <c r="E302" s="10" t="s">
        <v>380</v>
      </c>
    </row>
    <row r="303" spans="1:5" ht="12.75" customHeight="1">
      <c r="A303" s="7">
        <v>301</v>
      </c>
      <c r="B303" s="8" t="s">
        <v>371</v>
      </c>
      <c r="C303" s="8" t="s">
        <v>23</v>
      </c>
      <c r="D303" s="10" t="s">
        <v>372</v>
      </c>
      <c r="E303" s="10" t="s">
        <v>381</v>
      </c>
    </row>
    <row r="304" spans="1:5" ht="12.75" customHeight="1">
      <c r="A304" s="4">
        <v>302</v>
      </c>
      <c r="B304" s="8" t="s">
        <v>371</v>
      </c>
      <c r="C304" s="8" t="s">
        <v>25</v>
      </c>
      <c r="D304" s="10" t="s">
        <v>372</v>
      </c>
      <c r="E304" s="10" t="s">
        <v>382</v>
      </c>
    </row>
    <row r="305" spans="1:5" ht="12.75" customHeight="1">
      <c r="A305" s="7">
        <v>303</v>
      </c>
      <c r="B305" s="8" t="s">
        <v>371</v>
      </c>
      <c r="C305" s="8" t="s">
        <v>27</v>
      </c>
      <c r="D305" s="10" t="s">
        <v>372</v>
      </c>
      <c r="E305" s="10" t="s">
        <v>383</v>
      </c>
    </row>
    <row r="306" spans="1:5" ht="12.75" customHeight="1">
      <c r="A306" s="4">
        <v>304</v>
      </c>
      <c r="B306" s="8" t="s">
        <v>371</v>
      </c>
      <c r="C306" s="8" t="s">
        <v>29</v>
      </c>
      <c r="D306" s="10" t="s">
        <v>372</v>
      </c>
      <c r="E306" s="10" t="s">
        <v>384</v>
      </c>
    </row>
    <row r="307" spans="1:5" ht="12.75" customHeight="1">
      <c r="A307" s="7">
        <v>305</v>
      </c>
      <c r="B307" s="8" t="s">
        <v>371</v>
      </c>
      <c r="C307" s="8" t="s">
        <v>31</v>
      </c>
      <c r="D307" s="10" t="s">
        <v>372</v>
      </c>
      <c r="E307" s="10" t="s">
        <v>385</v>
      </c>
    </row>
    <row r="308" spans="1:5" ht="12.75" customHeight="1">
      <c r="A308" s="4">
        <v>306</v>
      </c>
      <c r="B308" s="8" t="s">
        <v>371</v>
      </c>
      <c r="C308" s="8" t="s">
        <v>33</v>
      </c>
      <c r="D308" s="10" t="s">
        <v>372</v>
      </c>
      <c r="E308" s="10" t="s">
        <v>386</v>
      </c>
    </row>
    <row r="309" spans="1:5" ht="12.75" customHeight="1">
      <c r="A309" s="7">
        <v>307</v>
      </c>
      <c r="B309" s="8" t="s">
        <v>371</v>
      </c>
      <c r="C309" s="8" t="s">
        <v>35</v>
      </c>
      <c r="D309" s="10" t="s">
        <v>372</v>
      </c>
      <c r="E309" s="10" t="s">
        <v>387</v>
      </c>
    </row>
    <row r="310" spans="1:5" ht="12.75" customHeight="1">
      <c r="A310" s="4">
        <v>308</v>
      </c>
      <c r="B310" s="8" t="s">
        <v>371</v>
      </c>
      <c r="C310" s="8" t="s">
        <v>37</v>
      </c>
      <c r="D310" s="10" t="s">
        <v>372</v>
      </c>
      <c r="E310" s="10" t="s">
        <v>388</v>
      </c>
    </row>
    <row r="311" spans="1:5" ht="12.75" customHeight="1">
      <c r="A311" s="7">
        <v>309</v>
      </c>
      <c r="B311" s="8" t="s">
        <v>371</v>
      </c>
      <c r="C311" s="8" t="s">
        <v>39</v>
      </c>
      <c r="D311" s="10" t="s">
        <v>372</v>
      </c>
      <c r="E311" s="10" t="s">
        <v>389</v>
      </c>
    </row>
    <row r="312" spans="1:5" ht="12.75" customHeight="1">
      <c r="A312" s="4">
        <v>310</v>
      </c>
      <c r="B312" s="8" t="s">
        <v>371</v>
      </c>
      <c r="C312" s="8" t="s">
        <v>41</v>
      </c>
      <c r="D312" s="10" t="s">
        <v>372</v>
      </c>
      <c r="E312" s="10" t="s">
        <v>390</v>
      </c>
    </row>
    <row r="313" spans="1:5" ht="12.75" customHeight="1">
      <c r="A313" s="7">
        <v>311</v>
      </c>
      <c r="B313" s="8" t="s">
        <v>371</v>
      </c>
      <c r="C313" s="8" t="s">
        <v>43</v>
      </c>
      <c r="D313" s="10" t="s">
        <v>372</v>
      </c>
      <c r="E313" s="10" t="s">
        <v>391</v>
      </c>
    </row>
    <row r="314" spans="1:5" ht="12.75" customHeight="1">
      <c r="A314" s="4">
        <v>312</v>
      </c>
      <c r="B314" s="8" t="s">
        <v>371</v>
      </c>
      <c r="C314" s="8" t="s">
        <v>45</v>
      </c>
      <c r="D314" s="10" t="s">
        <v>372</v>
      </c>
      <c r="E314" s="10" t="s">
        <v>392</v>
      </c>
    </row>
    <row r="315" spans="1:5" ht="12.75" customHeight="1">
      <c r="A315" s="7">
        <v>313</v>
      </c>
      <c r="B315" s="8" t="s">
        <v>371</v>
      </c>
      <c r="C315" s="8" t="s">
        <v>47</v>
      </c>
      <c r="D315" s="10" t="s">
        <v>372</v>
      </c>
      <c r="E315" s="10" t="s">
        <v>393</v>
      </c>
    </row>
    <row r="316" spans="1:5" ht="12.75" customHeight="1">
      <c r="A316" s="4">
        <v>314</v>
      </c>
      <c r="B316" s="8" t="s">
        <v>371</v>
      </c>
      <c r="C316" s="8" t="s">
        <v>49</v>
      </c>
      <c r="D316" s="10" t="s">
        <v>372</v>
      </c>
      <c r="E316" s="10" t="s">
        <v>394</v>
      </c>
    </row>
    <row r="317" spans="1:5" ht="12.75" customHeight="1">
      <c r="A317" s="7">
        <v>315</v>
      </c>
      <c r="B317" s="8" t="s">
        <v>395</v>
      </c>
      <c r="C317" s="8" t="s">
        <v>6</v>
      </c>
      <c r="D317" s="10" t="s">
        <v>396</v>
      </c>
      <c r="E317" s="10" t="s">
        <v>397</v>
      </c>
    </row>
    <row r="318" spans="1:5" ht="12.75" customHeight="1">
      <c r="A318" s="4">
        <v>316</v>
      </c>
      <c r="B318" s="8" t="s">
        <v>395</v>
      </c>
      <c r="C318" s="8" t="s">
        <v>9</v>
      </c>
      <c r="D318" s="10" t="s">
        <v>396</v>
      </c>
      <c r="E318" s="10" t="s">
        <v>398</v>
      </c>
    </row>
    <row r="319" spans="1:5" ht="12.75" customHeight="1">
      <c r="A319" s="7">
        <v>317</v>
      </c>
      <c r="B319" s="8" t="s">
        <v>395</v>
      </c>
      <c r="C319" s="8" t="s">
        <v>11</v>
      </c>
      <c r="D319" s="10" t="s">
        <v>396</v>
      </c>
      <c r="E319" s="10" t="s">
        <v>399</v>
      </c>
    </row>
    <row r="320" spans="1:5" ht="12.75" customHeight="1">
      <c r="A320" s="4">
        <v>318</v>
      </c>
      <c r="B320" s="8" t="s">
        <v>395</v>
      </c>
      <c r="C320" s="8" t="s">
        <v>13</v>
      </c>
      <c r="D320" s="10" t="s">
        <v>396</v>
      </c>
      <c r="E320" s="10" t="s">
        <v>400</v>
      </c>
    </row>
    <row r="321" spans="1:5" ht="12.75" customHeight="1">
      <c r="A321" s="7">
        <v>319</v>
      </c>
      <c r="B321" s="8" t="s">
        <v>395</v>
      </c>
      <c r="C321" s="8" t="s">
        <v>15</v>
      </c>
      <c r="D321" s="10" t="s">
        <v>396</v>
      </c>
      <c r="E321" s="10" t="s">
        <v>401</v>
      </c>
    </row>
    <row r="322" spans="1:5" ht="12.75" customHeight="1">
      <c r="A322" s="4">
        <v>320</v>
      </c>
      <c r="B322" s="8" t="s">
        <v>395</v>
      </c>
      <c r="C322" s="8" t="s">
        <v>17</v>
      </c>
      <c r="D322" s="10" t="s">
        <v>396</v>
      </c>
      <c r="E322" s="10" t="s">
        <v>402</v>
      </c>
    </row>
    <row r="323" spans="1:5" ht="12.75" customHeight="1">
      <c r="A323" s="7">
        <v>321</v>
      </c>
      <c r="B323" s="8" t="s">
        <v>395</v>
      </c>
      <c r="C323" s="8" t="s">
        <v>19</v>
      </c>
      <c r="D323" s="10" t="s">
        <v>396</v>
      </c>
      <c r="E323" s="10" t="s">
        <v>403</v>
      </c>
    </row>
    <row r="324" spans="1:5" ht="12.75" customHeight="1">
      <c r="A324" s="4">
        <v>322</v>
      </c>
      <c r="B324" s="8" t="s">
        <v>395</v>
      </c>
      <c r="C324" s="8" t="s">
        <v>21</v>
      </c>
      <c r="D324" s="10" t="s">
        <v>396</v>
      </c>
      <c r="E324" s="10" t="s">
        <v>404</v>
      </c>
    </row>
    <row r="325" spans="1:5" ht="12.75" customHeight="1">
      <c r="A325" s="7">
        <v>323</v>
      </c>
      <c r="B325" s="8" t="s">
        <v>395</v>
      </c>
      <c r="C325" s="8" t="s">
        <v>23</v>
      </c>
      <c r="D325" s="10" t="s">
        <v>396</v>
      </c>
      <c r="E325" s="10" t="s">
        <v>405</v>
      </c>
    </row>
    <row r="326" spans="1:5" ht="12.75" customHeight="1">
      <c r="A326" s="4">
        <v>324</v>
      </c>
      <c r="B326" s="8" t="s">
        <v>395</v>
      </c>
      <c r="C326" s="8" t="s">
        <v>25</v>
      </c>
      <c r="D326" s="10" t="s">
        <v>396</v>
      </c>
      <c r="E326" s="10" t="s">
        <v>406</v>
      </c>
    </row>
    <row r="327" spans="1:5" ht="12.75" customHeight="1">
      <c r="A327" s="7">
        <v>325</v>
      </c>
      <c r="B327" s="8" t="s">
        <v>395</v>
      </c>
      <c r="C327" s="8" t="s">
        <v>27</v>
      </c>
      <c r="D327" s="10" t="s">
        <v>396</v>
      </c>
      <c r="E327" s="10" t="s">
        <v>407</v>
      </c>
    </row>
    <row r="328" spans="1:5" ht="12.75" customHeight="1">
      <c r="A328" s="4">
        <v>326</v>
      </c>
      <c r="B328" s="8" t="s">
        <v>395</v>
      </c>
      <c r="C328" s="8" t="s">
        <v>29</v>
      </c>
      <c r="D328" s="10" t="s">
        <v>396</v>
      </c>
      <c r="E328" s="10" t="s">
        <v>408</v>
      </c>
    </row>
    <row r="329" spans="1:5" ht="12.75" customHeight="1">
      <c r="A329" s="7">
        <v>327</v>
      </c>
      <c r="B329" s="8" t="s">
        <v>395</v>
      </c>
      <c r="C329" s="8" t="s">
        <v>31</v>
      </c>
      <c r="D329" s="10" t="s">
        <v>396</v>
      </c>
      <c r="E329" s="10" t="s">
        <v>409</v>
      </c>
    </row>
    <row r="330" spans="1:5" ht="12.75" customHeight="1">
      <c r="A330" s="4">
        <v>328</v>
      </c>
      <c r="B330" s="8" t="s">
        <v>395</v>
      </c>
      <c r="C330" s="8" t="s">
        <v>33</v>
      </c>
      <c r="D330" s="10" t="s">
        <v>396</v>
      </c>
      <c r="E330" s="10" t="s">
        <v>410</v>
      </c>
    </row>
    <row r="331" spans="1:5" ht="12.75" customHeight="1">
      <c r="A331" s="7">
        <v>329</v>
      </c>
      <c r="B331" s="8" t="s">
        <v>411</v>
      </c>
      <c r="C331" s="8" t="s">
        <v>6</v>
      </c>
      <c r="D331" s="10" t="s">
        <v>412</v>
      </c>
      <c r="E331" s="10" t="s">
        <v>413</v>
      </c>
    </row>
    <row r="332" spans="1:5" ht="12.75" customHeight="1">
      <c r="A332" s="4">
        <v>330</v>
      </c>
      <c r="B332" s="8" t="s">
        <v>411</v>
      </c>
      <c r="C332" s="8" t="s">
        <v>9</v>
      </c>
      <c r="D332" s="10" t="s">
        <v>412</v>
      </c>
      <c r="E332" s="10" t="s">
        <v>414</v>
      </c>
    </row>
    <row r="333" spans="1:5" ht="12.75" customHeight="1">
      <c r="A333" s="7">
        <v>331</v>
      </c>
      <c r="B333" s="8" t="s">
        <v>411</v>
      </c>
      <c r="C333" s="8" t="s">
        <v>11</v>
      </c>
      <c r="D333" s="10" t="s">
        <v>412</v>
      </c>
      <c r="E333" s="10" t="s">
        <v>415</v>
      </c>
    </row>
    <row r="334" spans="1:5" ht="12.75" customHeight="1">
      <c r="A334" s="4">
        <v>332</v>
      </c>
      <c r="B334" s="8" t="s">
        <v>411</v>
      </c>
      <c r="C334" s="8" t="s">
        <v>13</v>
      </c>
      <c r="D334" s="10" t="s">
        <v>412</v>
      </c>
      <c r="E334" s="10" t="s">
        <v>416</v>
      </c>
    </row>
    <row r="335" spans="1:5" ht="12.75" customHeight="1">
      <c r="A335" s="7">
        <v>333</v>
      </c>
      <c r="B335" s="8" t="s">
        <v>411</v>
      </c>
      <c r="C335" s="8" t="s">
        <v>15</v>
      </c>
      <c r="D335" s="10" t="s">
        <v>412</v>
      </c>
      <c r="E335" s="10" t="s">
        <v>417</v>
      </c>
    </row>
    <row r="336" spans="1:5" ht="12.75" customHeight="1">
      <c r="A336" s="4">
        <v>334</v>
      </c>
      <c r="B336" s="8" t="s">
        <v>411</v>
      </c>
      <c r="C336" s="8" t="s">
        <v>17</v>
      </c>
      <c r="D336" s="10" t="s">
        <v>412</v>
      </c>
      <c r="E336" s="10" t="s">
        <v>418</v>
      </c>
    </row>
    <row r="337" spans="1:5" ht="12.75" customHeight="1">
      <c r="A337" s="7">
        <v>335</v>
      </c>
      <c r="B337" s="8" t="s">
        <v>411</v>
      </c>
      <c r="C337" s="8" t="s">
        <v>19</v>
      </c>
      <c r="D337" s="10" t="s">
        <v>412</v>
      </c>
      <c r="E337" s="10" t="s">
        <v>419</v>
      </c>
    </row>
    <row r="338" spans="1:5" ht="12.75" customHeight="1">
      <c r="A338" s="4">
        <v>336</v>
      </c>
      <c r="B338" s="8" t="s">
        <v>411</v>
      </c>
      <c r="C338" s="8" t="s">
        <v>21</v>
      </c>
      <c r="D338" s="10" t="s">
        <v>412</v>
      </c>
      <c r="E338" s="10" t="s">
        <v>420</v>
      </c>
    </row>
    <row r="339" spans="1:5" ht="12.75" customHeight="1">
      <c r="A339" s="7">
        <v>337</v>
      </c>
      <c r="B339" s="8" t="s">
        <v>411</v>
      </c>
      <c r="C339" s="8" t="s">
        <v>23</v>
      </c>
      <c r="D339" s="10" t="s">
        <v>412</v>
      </c>
      <c r="E339" s="10" t="s">
        <v>421</v>
      </c>
    </row>
    <row r="340" spans="1:5" ht="12.75" customHeight="1">
      <c r="A340" s="4">
        <v>338</v>
      </c>
      <c r="B340" s="8" t="s">
        <v>411</v>
      </c>
      <c r="C340" s="8" t="s">
        <v>25</v>
      </c>
      <c r="D340" s="10" t="s">
        <v>412</v>
      </c>
      <c r="E340" s="10" t="s">
        <v>422</v>
      </c>
    </row>
    <row r="341" spans="1:5" ht="12.75" customHeight="1">
      <c r="A341" s="7">
        <v>339</v>
      </c>
      <c r="B341" s="8" t="s">
        <v>411</v>
      </c>
      <c r="C341" s="8" t="s">
        <v>27</v>
      </c>
      <c r="D341" s="10" t="s">
        <v>412</v>
      </c>
      <c r="E341" s="10" t="s">
        <v>423</v>
      </c>
    </row>
    <row r="342" spans="1:5" ht="12.75" customHeight="1">
      <c r="A342" s="4">
        <v>340</v>
      </c>
      <c r="B342" s="8" t="s">
        <v>411</v>
      </c>
      <c r="C342" s="8" t="s">
        <v>29</v>
      </c>
      <c r="D342" s="10" t="s">
        <v>412</v>
      </c>
      <c r="E342" s="10" t="s">
        <v>424</v>
      </c>
    </row>
    <row r="343" spans="1:5" ht="12.75" customHeight="1">
      <c r="A343" s="7">
        <v>341</v>
      </c>
      <c r="B343" s="8" t="s">
        <v>411</v>
      </c>
      <c r="C343" s="8" t="s">
        <v>31</v>
      </c>
      <c r="D343" s="10" t="s">
        <v>412</v>
      </c>
      <c r="E343" s="10" t="s">
        <v>425</v>
      </c>
    </row>
    <row r="344" spans="1:5" ht="12.75" customHeight="1">
      <c r="A344" s="4">
        <v>342</v>
      </c>
      <c r="B344" s="8" t="s">
        <v>411</v>
      </c>
      <c r="C344" s="8" t="s">
        <v>33</v>
      </c>
      <c r="D344" s="10" t="s">
        <v>412</v>
      </c>
      <c r="E344" s="10" t="s">
        <v>426</v>
      </c>
    </row>
    <row r="345" spans="1:5" ht="12.75" customHeight="1">
      <c r="A345" s="7">
        <v>343</v>
      </c>
      <c r="B345" s="8" t="s">
        <v>427</v>
      </c>
      <c r="C345" s="8" t="s">
        <v>6</v>
      </c>
      <c r="D345" s="10" t="s">
        <v>428</v>
      </c>
      <c r="E345" s="10" t="s">
        <v>429</v>
      </c>
    </row>
    <row r="346" spans="1:5" ht="12.75" customHeight="1">
      <c r="A346" s="4">
        <v>344</v>
      </c>
      <c r="B346" s="8" t="s">
        <v>427</v>
      </c>
      <c r="C346" s="8" t="s">
        <v>9</v>
      </c>
      <c r="D346" s="10" t="s">
        <v>428</v>
      </c>
      <c r="E346" s="10" t="s">
        <v>430</v>
      </c>
    </row>
    <row r="347" spans="1:5" ht="12.75" customHeight="1">
      <c r="A347" s="7">
        <v>345</v>
      </c>
      <c r="B347" s="8" t="s">
        <v>427</v>
      </c>
      <c r="C347" s="8" t="s">
        <v>11</v>
      </c>
      <c r="D347" s="10" t="s">
        <v>428</v>
      </c>
      <c r="E347" s="10" t="s">
        <v>431</v>
      </c>
    </row>
    <row r="348" spans="1:5" ht="12.75" customHeight="1">
      <c r="A348" s="4">
        <v>346</v>
      </c>
      <c r="B348" s="8" t="s">
        <v>427</v>
      </c>
      <c r="C348" s="8" t="s">
        <v>13</v>
      </c>
      <c r="D348" s="10" t="s">
        <v>428</v>
      </c>
      <c r="E348" s="10" t="s">
        <v>432</v>
      </c>
    </row>
    <row r="349" spans="1:5" ht="12.75" customHeight="1">
      <c r="A349" s="7">
        <v>347</v>
      </c>
      <c r="B349" s="8" t="s">
        <v>427</v>
      </c>
      <c r="C349" s="8" t="s">
        <v>15</v>
      </c>
      <c r="D349" s="10" t="s">
        <v>428</v>
      </c>
      <c r="E349" s="10" t="s">
        <v>433</v>
      </c>
    </row>
    <row r="350" spans="1:5" ht="12.75" customHeight="1">
      <c r="A350" s="4">
        <v>348</v>
      </c>
      <c r="B350" s="8" t="s">
        <v>427</v>
      </c>
      <c r="C350" s="8" t="s">
        <v>17</v>
      </c>
      <c r="D350" s="10" t="s">
        <v>428</v>
      </c>
      <c r="E350" s="10" t="s">
        <v>434</v>
      </c>
    </row>
    <row r="351" spans="1:5" ht="12.75" customHeight="1">
      <c r="A351" s="7">
        <v>349</v>
      </c>
      <c r="B351" s="8" t="s">
        <v>427</v>
      </c>
      <c r="C351" s="8" t="s">
        <v>19</v>
      </c>
      <c r="D351" s="10" t="s">
        <v>428</v>
      </c>
      <c r="E351" s="10" t="s">
        <v>435</v>
      </c>
    </row>
    <row r="352" spans="1:5" ht="12.75" customHeight="1">
      <c r="A352" s="4">
        <v>350</v>
      </c>
      <c r="B352" s="8" t="s">
        <v>427</v>
      </c>
      <c r="C352" s="8" t="s">
        <v>21</v>
      </c>
      <c r="D352" s="10" t="s">
        <v>428</v>
      </c>
      <c r="E352" s="10" t="s">
        <v>436</v>
      </c>
    </row>
    <row r="353" spans="1:5" ht="12.75" customHeight="1">
      <c r="A353" s="7">
        <v>351</v>
      </c>
      <c r="B353" s="8" t="s">
        <v>427</v>
      </c>
      <c r="C353" s="8" t="s">
        <v>23</v>
      </c>
      <c r="D353" s="10" t="s">
        <v>428</v>
      </c>
      <c r="E353" s="10" t="s">
        <v>437</v>
      </c>
    </row>
    <row r="354" spans="1:5" ht="12.75" customHeight="1">
      <c r="A354" s="4">
        <v>352</v>
      </c>
      <c r="B354" s="8" t="s">
        <v>427</v>
      </c>
      <c r="C354" s="8" t="s">
        <v>25</v>
      </c>
      <c r="D354" s="10" t="s">
        <v>428</v>
      </c>
      <c r="E354" s="10" t="s">
        <v>438</v>
      </c>
    </row>
    <row r="355" spans="1:5" ht="12.75" customHeight="1">
      <c r="A355" s="7">
        <v>353</v>
      </c>
      <c r="B355" s="8" t="s">
        <v>427</v>
      </c>
      <c r="C355" s="8" t="s">
        <v>27</v>
      </c>
      <c r="D355" s="10" t="s">
        <v>428</v>
      </c>
      <c r="E355" s="10" t="s">
        <v>439</v>
      </c>
    </row>
    <row r="356" spans="1:5" ht="12.75" customHeight="1">
      <c r="A356" s="4">
        <v>354</v>
      </c>
      <c r="B356" s="8" t="s">
        <v>427</v>
      </c>
      <c r="C356" s="8" t="s">
        <v>29</v>
      </c>
      <c r="D356" s="10" t="s">
        <v>428</v>
      </c>
      <c r="E356" s="10" t="s">
        <v>440</v>
      </c>
    </row>
    <row r="357" spans="1:5" ht="12.75" customHeight="1">
      <c r="A357" s="7">
        <v>355</v>
      </c>
      <c r="B357" s="8" t="s">
        <v>427</v>
      </c>
      <c r="C357" s="8" t="s">
        <v>31</v>
      </c>
      <c r="D357" s="10" t="s">
        <v>428</v>
      </c>
      <c r="E357" s="10" t="s">
        <v>441</v>
      </c>
    </row>
    <row r="358" spans="1:5" ht="12.75" customHeight="1">
      <c r="A358" s="4">
        <v>356</v>
      </c>
      <c r="B358" s="8" t="s">
        <v>442</v>
      </c>
      <c r="C358" s="8" t="s">
        <v>6</v>
      </c>
      <c r="D358" s="10" t="s">
        <v>443</v>
      </c>
      <c r="E358" s="10" t="s">
        <v>444</v>
      </c>
    </row>
    <row r="359" spans="1:5" ht="12.75" customHeight="1">
      <c r="A359" s="7">
        <v>357</v>
      </c>
      <c r="B359" s="8" t="s">
        <v>442</v>
      </c>
      <c r="C359" s="8" t="s">
        <v>9</v>
      </c>
      <c r="D359" s="10" t="s">
        <v>443</v>
      </c>
      <c r="E359" s="10" t="s">
        <v>445</v>
      </c>
    </row>
    <row r="360" spans="1:5" ht="12.75" customHeight="1">
      <c r="A360" s="4">
        <v>358</v>
      </c>
      <c r="B360" s="8" t="s">
        <v>442</v>
      </c>
      <c r="C360" s="8" t="s">
        <v>11</v>
      </c>
      <c r="D360" s="10" t="s">
        <v>443</v>
      </c>
      <c r="E360" s="10" t="s">
        <v>446</v>
      </c>
    </row>
    <row r="361" spans="1:5" ht="12.75" customHeight="1">
      <c r="A361" s="7">
        <v>359</v>
      </c>
      <c r="B361" s="8" t="s">
        <v>442</v>
      </c>
      <c r="C361" s="8" t="s">
        <v>13</v>
      </c>
      <c r="D361" s="10" t="s">
        <v>443</v>
      </c>
      <c r="E361" s="10" t="s">
        <v>447</v>
      </c>
    </row>
    <row r="362" spans="1:5" ht="12.75" customHeight="1">
      <c r="A362" s="4">
        <v>360</v>
      </c>
      <c r="B362" s="8" t="s">
        <v>442</v>
      </c>
      <c r="C362" s="8" t="s">
        <v>15</v>
      </c>
      <c r="D362" s="10" t="s">
        <v>443</v>
      </c>
      <c r="E362" s="10" t="s">
        <v>448</v>
      </c>
    </row>
    <row r="363" spans="1:5" ht="12.75" customHeight="1">
      <c r="A363" s="7">
        <v>361</v>
      </c>
      <c r="B363" s="8" t="s">
        <v>442</v>
      </c>
      <c r="C363" s="8" t="s">
        <v>17</v>
      </c>
      <c r="D363" s="10" t="s">
        <v>443</v>
      </c>
      <c r="E363" s="10" t="s">
        <v>449</v>
      </c>
    </row>
    <row r="364" spans="1:5" ht="12.75" customHeight="1">
      <c r="A364" s="4">
        <v>362</v>
      </c>
      <c r="B364" s="8" t="s">
        <v>442</v>
      </c>
      <c r="C364" s="8" t="s">
        <v>19</v>
      </c>
      <c r="D364" s="10" t="s">
        <v>443</v>
      </c>
      <c r="E364" s="10" t="s">
        <v>450</v>
      </c>
    </row>
    <row r="365" spans="1:5" ht="12.75" customHeight="1">
      <c r="A365" s="7">
        <v>363</v>
      </c>
      <c r="B365" s="8" t="s">
        <v>442</v>
      </c>
      <c r="C365" s="8" t="s">
        <v>21</v>
      </c>
      <c r="D365" s="10" t="s">
        <v>443</v>
      </c>
      <c r="E365" s="10" t="s">
        <v>451</v>
      </c>
    </row>
    <row r="366" spans="1:5" ht="12.75" customHeight="1">
      <c r="A366" s="4">
        <v>364</v>
      </c>
      <c r="B366" s="8" t="s">
        <v>442</v>
      </c>
      <c r="C366" s="8" t="s">
        <v>23</v>
      </c>
      <c r="D366" s="10" t="s">
        <v>443</v>
      </c>
      <c r="E366" s="10" t="s">
        <v>452</v>
      </c>
    </row>
    <row r="367" spans="1:5" ht="12.75" customHeight="1">
      <c r="A367" s="7">
        <v>365</v>
      </c>
      <c r="B367" s="8" t="s">
        <v>442</v>
      </c>
      <c r="C367" s="8" t="s">
        <v>25</v>
      </c>
      <c r="D367" s="10" t="s">
        <v>443</v>
      </c>
      <c r="E367" s="10" t="s">
        <v>453</v>
      </c>
    </row>
    <row r="368" spans="1:5" ht="12.75" customHeight="1">
      <c r="A368" s="4">
        <v>366</v>
      </c>
      <c r="B368" s="8" t="s">
        <v>454</v>
      </c>
      <c r="C368" s="8" t="s">
        <v>6</v>
      </c>
      <c r="D368" s="10" t="s">
        <v>455</v>
      </c>
      <c r="E368" s="10" t="s">
        <v>456</v>
      </c>
    </row>
    <row r="369" spans="1:5" ht="12.75" customHeight="1">
      <c r="A369" s="7">
        <v>367</v>
      </c>
      <c r="B369" s="8" t="s">
        <v>454</v>
      </c>
      <c r="C369" s="8" t="s">
        <v>9</v>
      </c>
      <c r="D369" s="10" t="s">
        <v>455</v>
      </c>
      <c r="E369" s="10" t="s">
        <v>457</v>
      </c>
    </row>
    <row r="370" spans="1:5" ht="12.75" customHeight="1">
      <c r="A370" s="4">
        <v>368</v>
      </c>
      <c r="B370" s="8" t="s">
        <v>454</v>
      </c>
      <c r="C370" s="8" t="s">
        <v>11</v>
      </c>
      <c r="D370" s="10" t="s">
        <v>455</v>
      </c>
      <c r="E370" s="10" t="s">
        <v>458</v>
      </c>
    </row>
    <row r="371" spans="1:5" ht="12.75" customHeight="1">
      <c r="A371" s="7">
        <v>369</v>
      </c>
      <c r="B371" s="8" t="s">
        <v>454</v>
      </c>
      <c r="C371" s="8" t="s">
        <v>13</v>
      </c>
      <c r="D371" s="10" t="s">
        <v>455</v>
      </c>
      <c r="E371" s="10" t="s">
        <v>459</v>
      </c>
    </row>
    <row r="372" spans="1:5" ht="12.75" customHeight="1">
      <c r="A372" s="4">
        <v>370</v>
      </c>
      <c r="B372" s="8" t="s">
        <v>454</v>
      </c>
      <c r="C372" s="8" t="s">
        <v>15</v>
      </c>
      <c r="D372" s="10" t="s">
        <v>455</v>
      </c>
      <c r="E372" s="10" t="s">
        <v>460</v>
      </c>
    </row>
    <row r="373" spans="1:5" ht="12.75" customHeight="1">
      <c r="A373" s="7">
        <v>371</v>
      </c>
      <c r="B373" s="8" t="s">
        <v>461</v>
      </c>
      <c r="C373" s="8" t="s">
        <v>6</v>
      </c>
      <c r="D373" s="10" t="s">
        <v>462</v>
      </c>
      <c r="E373" s="10" t="s">
        <v>463</v>
      </c>
    </row>
    <row r="374" spans="1:5" ht="12.75" customHeight="1">
      <c r="A374" s="4">
        <v>372</v>
      </c>
      <c r="B374" s="8" t="s">
        <v>461</v>
      </c>
      <c r="C374" s="8" t="s">
        <v>9</v>
      </c>
      <c r="D374" s="10" t="s">
        <v>462</v>
      </c>
      <c r="E374" s="10" t="s">
        <v>464</v>
      </c>
    </row>
    <row r="375" spans="1:5" ht="12.75" customHeight="1">
      <c r="A375" s="7">
        <v>373</v>
      </c>
      <c r="B375" s="8" t="s">
        <v>461</v>
      </c>
      <c r="C375" s="8" t="s">
        <v>11</v>
      </c>
      <c r="D375" s="10" t="s">
        <v>462</v>
      </c>
      <c r="E375" s="10" t="s">
        <v>465</v>
      </c>
    </row>
    <row r="376" spans="1:5" ht="12.75" customHeight="1">
      <c r="A376" s="4">
        <v>374</v>
      </c>
      <c r="B376" s="8" t="s">
        <v>461</v>
      </c>
      <c r="C376" s="8" t="s">
        <v>13</v>
      </c>
      <c r="D376" s="10" t="s">
        <v>462</v>
      </c>
      <c r="E376" s="10" t="s">
        <v>466</v>
      </c>
    </row>
    <row r="377" spans="1:5" ht="12.75" customHeight="1">
      <c r="A377" s="7">
        <v>375</v>
      </c>
      <c r="B377" s="8" t="s">
        <v>461</v>
      </c>
      <c r="C377" s="8" t="s">
        <v>15</v>
      </c>
      <c r="D377" s="10" t="s">
        <v>462</v>
      </c>
      <c r="E377" s="10" t="s">
        <v>467</v>
      </c>
    </row>
    <row r="378" spans="1:5" ht="12.75" customHeight="1">
      <c r="A378" s="4">
        <v>376</v>
      </c>
      <c r="B378" s="8" t="s">
        <v>461</v>
      </c>
      <c r="C378" s="8" t="s">
        <v>17</v>
      </c>
      <c r="D378" s="10" t="s">
        <v>462</v>
      </c>
      <c r="E378" s="10" t="s">
        <v>468</v>
      </c>
    </row>
    <row r="379" spans="1:5" ht="12.75" customHeight="1">
      <c r="A379" s="7">
        <v>377</v>
      </c>
      <c r="B379" s="8" t="s">
        <v>461</v>
      </c>
      <c r="C379" s="8" t="s">
        <v>19</v>
      </c>
      <c r="D379" s="10" t="s">
        <v>462</v>
      </c>
      <c r="E379" s="10" t="s">
        <v>469</v>
      </c>
    </row>
    <row r="380" spans="1:5" ht="12.75" customHeight="1">
      <c r="A380" s="4">
        <v>378</v>
      </c>
      <c r="B380" s="8" t="s">
        <v>461</v>
      </c>
      <c r="C380" s="8" t="s">
        <v>21</v>
      </c>
      <c r="D380" s="10" t="s">
        <v>462</v>
      </c>
      <c r="E380" s="10" t="s">
        <v>470</v>
      </c>
    </row>
    <row r="381" spans="1:5" ht="12.75" customHeight="1">
      <c r="A381" s="7">
        <v>379</v>
      </c>
      <c r="B381" s="8" t="s">
        <v>461</v>
      </c>
      <c r="C381" s="8" t="s">
        <v>23</v>
      </c>
      <c r="D381" s="10" t="s">
        <v>462</v>
      </c>
      <c r="E381" s="10" t="s">
        <v>471</v>
      </c>
    </row>
    <row r="382" spans="1:5" ht="12.75" customHeight="1">
      <c r="A382" s="4">
        <v>380</v>
      </c>
      <c r="B382" s="8" t="s">
        <v>461</v>
      </c>
      <c r="C382" s="8" t="s">
        <v>25</v>
      </c>
      <c r="D382" s="10" t="s">
        <v>462</v>
      </c>
      <c r="E382" s="10" t="s">
        <v>472</v>
      </c>
    </row>
    <row r="383" spans="1:5" ht="12.75" customHeight="1">
      <c r="A383" s="7">
        <v>381</v>
      </c>
      <c r="B383" s="8" t="s">
        <v>461</v>
      </c>
      <c r="C383" s="8" t="s">
        <v>27</v>
      </c>
      <c r="D383" s="10" t="s">
        <v>462</v>
      </c>
      <c r="E383" s="10" t="s">
        <v>473</v>
      </c>
    </row>
    <row r="384" spans="1:5" ht="12.75" customHeight="1">
      <c r="A384" s="4">
        <v>382</v>
      </c>
      <c r="B384" s="8" t="s">
        <v>461</v>
      </c>
      <c r="C384" s="8" t="s">
        <v>29</v>
      </c>
      <c r="D384" s="10" t="s">
        <v>462</v>
      </c>
      <c r="E384" s="10" t="s">
        <v>474</v>
      </c>
    </row>
    <row r="385" spans="1:5" ht="12.75" customHeight="1">
      <c r="A385" s="7">
        <v>383</v>
      </c>
      <c r="B385" s="8" t="s">
        <v>461</v>
      </c>
      <c r="C385" s="8" t="s">
        <v>31</v>
      </c>
      <c r="D385" s="10" t="s">
        <v>462</v>
      </c>
      <c r="E385" s="10" t="s">
        <v>475</v>
      </c>
    </row>
    <row r="386" spans="1:5" ht="12.75" customHeight="1">
      <c r="A386" s="4">
        <v>384</v>
      </c>
      <c r="B386" s="8" t="s">
        <v>461</v>
      </c>
      <c r="C386" s="8" t="s">
        <v>33</v>
      </c>
      <c r="D386" s="10" t="s">
        <v>462</v>
      </c>
      <c r="E386" s="10" t="s">
        <v>476</v>
      </c>
    </row>
    <row r="387" spans="1:5" ht="12.75" customHeight="1">
      <c r="A387" s="7">
        <v>385</v>
      </c>
      <c r="B387" s="8" t="s">
        <v>461</v>
      </c>
      <c r="C387" s="8" t="s">
        <v>35</v>
      </c>
      <c r="D387" s="10" t="s">
        <v>462</v>
      </c>
      <c r="E387" s="10" t="s">
        <v>477</v>
      </c>
    </row>
    <row r="388" spans="1:5" ht="12.75" customHeight="1">
      <c r="A388" s="4">
        <v>386</v>
      </c>
      <c r="B388" s="8" t="s">
        <v>478</v>
      </c>
      <c r="C388" s="8" t="s">
        <v>6</v>
      </c>
      <c r="D388" s="10" t="s">
        <v>479</v>
      </c>
      <c r="E388" s="10" t="s">
        <v>480</v>
      </c>
    </row>
    <row r="389" spans="1:5" ht="12.75" customHeight="1">
      <c r="A389" s="7">
        <v>387</v>
      </c>
      <c r="B389" s="8" t="s">
        <v>478</v>
      </c>
      <c r="C389" s="8" t="s">
        <v>9</v>
      </c>
      <c r="D389" s="10" t="s">
        <v>479</v>
      </c>
      <c r="E389" s="10" t="s">
        <v>481</v>
      </c>
    </row>
    <row r="390" spans="1:5" ht="12.75" customHeight="1">
      <c r="A390" s="4">
        <v>388</v>
      </c>
      <c r="B390" s="8" t="s">
        <v>478</v>
      </c>
      <c r="C390" s="8" t="s">
        <v>11</v>
      </c>
      <c r="D390" s="10" t="s">
        <v>479</v>
      </c>
      <c r="E390" s="10" t="s">
        <v>482</v>
      </c>
    </row>
    <row r="391" spans="1:5" ht="12.75" customHeight="1">
      <c r="A391" s="7">
        <v>389</v>
      </c>
      <c r="B391" s="8" t="s">
        <v>478</v>
      </c>
      <c r="C391" s="8" t="s">
        <v>13</v>
      </c>
      <c r="D391" s="10" t="s">
        <v>479</v>
      </c>
      <c r="E391" s="10" t="s">
        <v>483</v>
      </c>
    </row>
    <row r="392" spans="1:5" ht="12.75" customHeight="1">
      <c r="A392" s="4">
        <v>390</v>
      </c>
      <c r="B392" s="8" t="s">
        <v>478</v>
      </c>
      <c r="C392" s="8" t="s">
        <v>15</v>
      </c>
      <c r="D392" s="10" t="s">
        <v>479</v>
      </c>
      <c r="E392" s="10" t="s">
        <v>484</v>
      </c>
    </row>
    <row r="393" spans="1:5" ht="12.75" customHeight="1">
      <c r="A393" s="7">
        <v>391</v>
      </c>
      <c r="B393" s="8" t="s">
        <v>478</v>
      </c>
      <c r="C393" s="8" t="s">
        <v>17</v>
      </c>
      <c r="D393" s="10" t="s">
        <v>479</v>
      </c>
      <c r="E393" s="10" t="s">
        <v>485</v>
      </c>
    </row>
    <row r="394" spans="1:5" ht="12.75" customHeight="1">
      <c r="A394" s="4">
        <v>392</v>
      </c>
      <c r="B394" s="8" t="s">
        <v>478</v>
      </c>
      <c r="C394" s="8" t="s">
        <v>19</v>
      </c>
      <c r="D394" s="10" t="s">
        <v>479</v>
      </c>
      <c r="E394" s="10" t="s">
        <v>486</v>
      </c>
    </row>
    <row r="395" spans="1:5" ht="12.75" customHeight="1">
      <c r="A395" s="7">
        <v>393</v>
      </c>
      <c r="B395" s="8" t="s">
        <v>478</v>
      </c>
      <c r="C395" s="8" t="s">
        <v>21</v>
      </c>
      <c r="D395" s="10" t="s">
        <v>479</v>
      </c>
      <c r="E395" s="10" t="s">
        <v>487</v>
      </c>
    </row>
    <row r="396" spans="1:5" ht="12.75" customHeight="1">
      <c r="A396" s="4">
        <v>394</v>
      </c>
      <c r="B396" s="8" t="s">
        <v>478</v>
      </c>
      <c r="C396" s="8" t="s">
        <v>23</v>
      </c>
      <c r="D396" s="10" t="s">
        <v>479</v>
      </c>
      <c r="E396" s="10" t="s">
        <v>488</v>
      </c>
    </row>
    <row r="397" spans="1:5" ht="12.75" customHeight="1">
      <c r="A397" s="7">
        <v>395</v>
      </c>
      <c r="B397" s="8" t="s">
        <v>478</v>
      </c>
      <c r="C397" s="8" t="s">
        <v>25</v>
      </c>
      <c r="D397" s="10" t="s">
        <v>479</v>
      </c>
      <c r="E397" s="10" t="s">
        <v>489</v>
      </c>
    </row>
    <row r="398" spans="1:5" ht="12.75" customHeight="1">
      <c r="A398" s="4">
        <v>396</v>
      </c>
      <c r="B398" s="8" t="s">
        <v>478</v>
      </c>
      <c r="C398" s="8" t="s">
        <v>27</v>
      </c>
      <c r="D398" s="10" t="s">
        <v>479</v>
      </c>
      <c r="E398" s="10" t="s">
        <v>490</v>
      </c>
    </row>
    <row r="399" spans="1:5" ht="12.75" customHeight="1">
      <c r="A399" s="7">
        <v>397</v>
      </c>
      <c r="B399" s="8" t="s">
        <v>478</v>
      </c>
      <c r="C399" s="8" t="s">
        <v>29</v>
      </c>
      <c r="D399" s="10" t="s">
        <v>479</v>
      </c>
      <c r="E399" s="10" t="s">
        <v>491</v>
      </c>
    </row>
    <row r="400" spans="1:5" ht="12.75" customHeight="1">
      <c r="A400" s="4">
        <v>398</v>
      </c>
      <c r="B400" s="8" t="s">
        <v>478</v>
      </c>
      <c r="C400" s="8" t="s">
        <v>31</v>
      </c>
      <c r="D400" s="10" t="s">
        <v>479</v>
      </c>
      <c r="E400" s="10" t="s">
        <v>492</v>
      </c>
    </row>
    <row r="401" spans="1:5" ht="12.75" customHeight="1">
      <c r="A401" s="7">
        <v>399</v>
      </c>
      <c r="B401" s="8" t="s">
        <v>493</v>
      </c>
      <c r="C401" s="8" t="s">
        <v>6</v>
      </c>
      <c r="D401" s="10" t="s">
        <v>494</v>
      </c>
      <c r="E401" s="10" t="s">
        <v>495</v>
      </c>
    </row>
    <row r="402" spans="1:5" ht="12.75" customHeight="1">
      <c r="A402" s="4">
        <v>400</v>
      </c>
      <c r="B402" s="8" t="s">
        <v>493</v>
      </c>
      <c r="C402" s="8" t="s">
        <v>9</v>
      </c>
      <c r="D402" s="10" t="s">
        <v>494</v>
      </c>
      <c r="E402" s="10" t="s">
        <v>496</v>
      </c>
    </row>
    <row r="403" spans="1:5" ht="12.75" customHeight="1">
      <c r="A403" s="7">
        <v>401</v>
      </c>
      <c r="B403" s="8" t="s">
        <v>493</v>
      </c>
      <c r="C403" s="8" t="s">
        <v>11</v>
      </c>
      <c r="D403" s="10" t="s">
        <v>494</v>
      </c>
      <c r="E403" s="10" t="s">
        <v>497</v>
      </c>
    </row>
    <row r="404" spans="1:5" ht="12.75" customHeight="1">
      <c r="A404" s="4">
        <v>402</v>
      </c>
      <c r="B404" s="8" t="s">
        <v>493</v>
      </c>
      <c r="C404" s="8" t="s">
        <v>13</v>
      </c>
      <c r="D404" s="10" t="s">
        <v>494</v>
      </c>
      <c r="E404" s="10" t="s">
        <v>498</v>
      </c>
    </row>
    <row r="405" spans="1:5" ht="12.75" customHeight="1">
      <c r="A405" s="7">
        <v>403</v>
      </c>
      <c r="B405" s="8" t="s">
        <v>493</v>
      </c>
      <c r="C405" s="8" t="s">
        <v>15</v>
      </c>
      <c r="D405" s="10" t="s">
        <v>494</v>
      </c>
      <c r="E405" s="10" t="s">
        <v>499</v>
      </c>
    </row>
    <row r="406" spans="1:5" ht="12.75" customHeight="1">
      <c r="A406" s="4">
        <v>404</v>
      </c>
      <c r="B406" s="8" t="s">
        <v>493</v>
      </c>
      <c r="C406" s="8" t="s">
        <v>17</v>
      </c>
      <c r="D406" s="10" t="s">
        <v>494</v>
      </c>
      <c r="E406" s="10" t="s">
        <v>500</v>
      </c>
    </row>
    <row r="407" spans="1:5" ht="12.75" customHeight="1">
      <c r="A407" s="7">
        <v>405</v>
      </c>
      <c r="B407" s="8" t="s">
        <v>493</v>
      </c>
      <c r="C407" s="8" t="s">
        <v>19</v>
      </c>
      <c r="D407" s="10" t="s">
        <v>494</v>
      </c>
      <c r="E407" s="10" t="s">
        <v>501</v>
      </c>
    </row>
    <row r="408" spans="1:5" ht="12.75" customHeight="1">
      <c r="A408" s="4">
        <v>406</v>
      </c>
      <c r="B408" s="8" t="s">
        <v>493</v>
      </c>
      <c r="C408" s="8" t="s">
        <v>21</v>
      </c>
      <c r="D408" s="10" t="s">
        <v>494</v>
      </c>
      <c r="E408" s="10" t="s">
        <v>502</v>
      </c>
    </row>
    <row r="409" spans="1:5" ht="12.75" customHeight="1">
      <c r="A409" s="7">
        <v>407</v>
      </c>
      <c r="B409" s="8" t="s">
        <v>493</v>
      </c>
      <c r="C409" s="8" t="s">
        <v>23</v>
      </c>
      <c r="D409" s="10" t="s">
        <v>494</v>
      </c>
      <c r="E409" s="10" t="s">
        <v>503</v>
      </c>
    </row>
    <row r="410" spans="1:5" ht="12.75" customHeight="1">
      <c r="A410" s="4">
        <v>408</v>
      </c>
      <c r="B410" s="8" t="s">
        <v>493</v>
      </c>
      <c r="C410" s="8" t="s">
        <v>25</v>
      </c>
      <c r="D410" s="10" t="s">
        <v>494</v>
      </c>
      <c r="E410" s="10" t="s">
        <v>504</v>
      </c>
    </row>
    <row r="411" spans="1:5" ht="12.75" customHeight="1">
      <c r="A411" s="7">
        <v>409</v>
      </c>
      <c r="B411" s="8" t="s">
        <v>493</v>
      </c>
      <c r="C411" s="8" t="s">
        <v>27</v>
      </c>
      <c r="D411" s="10" t="s">
        <v>494</v>
      </c>
      <c r="E411" s="10" t="s">
        <v>505</v>
      </c>
    </row>
    <row r="412" spans="1:5" ht="12.75" customHeight="1">
      <c r="A412" s="4">
        <v>410</v>
      </c>
      <c r="B412" s="8" t="s">
        <v>493</v>
      </c>
      <c r="C412" s="8" t="s">
        <v>29</v>
      </c>
      <c r="D412" s="10" t="s">
        <v>494</v>
      </c>
      <c r="E412" s="10" t="s">
        <v>506</v>
      </c>
    </row>
    <row r="413" spans="1:5" ht="12.75" customHeight="1">
      <c r="A413" s="7">
        <v>411</v>
      </c>
      <c r="B413" s="8" t="s">
        <v>493</v>
      </c>
      <c r="C413" s="8" t="s">
        <v>31</v>
      </c>
      <c r="D413" s="10" t="s">
        <v>494</v>
      </c>
      <c r="E413" s="10" t="s">
        <v>507</v>
      </c>
    </row>
    <row r="414" spans="1:5" ht="12.75" customHeight="1">
      <c r="A414" s="4">
        <v>412</v>
      </c>
      <c r="B414" s="8" t="s">
        <v>493</v>
      </c>
      <c r="C414" s="8" t="s">
        <v>33</v>
      </c>
      <c r="D414" s="10" t="s">
        <v>494</v>
      </c>
      <c r="E414" s="10" t="s">
        <v>508</v>
      </c>
    </row>
    <row r="415" spans="1:5" ht="12.75" customHeight="1">
      <c r="A415" s="7">
        <v>413</v>
      </c>
      <c r="B415" s="8" t="s">
        <v>493</v>
      </c>
      <c r="C415" s="8" t="s">
        <v>35</v>
      </c>
      <c r="D415" s="10" t="s">
        <v>494</v>
      </c>
      <c r="E415" s="10" t="s">
        <v>509</v>
      </c>
    </row>
    <row r="416" spans="1:5" ht="12.75" customHeight="1">
      <c r="A416" s="4">
        <v>414</v>
      </c>
      <c r="B416" s="8" t="s">
        <v>493</v>
      </c>
      <c r="C416" s="8" t="s">
        <v>37</v>
      </c>
      <c r="D416" s="10" t="s">
        <v>494</v>
      </c>
      <c r="E416" s="10" t="s">
        <v>510</v>
      </c>
    </row>
    <row r="417" spans="1:5" ht="12.75" customHeight="1">
      <c r="A417" s="7">
        <v>415</v>
      </c>
      <c r="B417" s="8" t="s">
        <v>493</v>
      </c>
      <c r="C417" s="8" t="s">
        <v>39</v>
      </c>
      <c r="D417" s="10" t="s">
        <v>494</v>
      </c>
      <c r="E417" s="10" t="s">
        <v>511</v>
      </c>
    </row>
    <row r="418" spans="1:5" ht="12.75" customHeight="1">
      <c r="A418" s="4">
        <v>416</v>
      </c>
      <c r="B418" s="8" t="s">
        <v>493</v>
      </c>
      <c r="C418" s="8" t="s">
        <v>41</v>
      </c>
      <c r="D418" s="10" t="s">
        <v>494</v>
      </c>
      <c r="E418" s="10" t="s">
        <v>512</v>
      </c>
    </row>
    <row r="419" spans="1:5" ht="12.75" customHeight="1">
      <c r="A419" s="7">
        <v>417</v>
      </c>
      <c r="B419" s="8" t="s">
        <v>493</v>
      </c>
      <c r="C419" s="8" t="s">
        <v>43</v>
      </c>
      <c r="D419" s="10" t="s">
        <v>494</v>
      </c>
      <c r="E419" s="10" t="s">
        <v>513</v>
      </c>
    </row>
    <row r="420" spans="1:5" ht="12.75" customHeight="1">
      <c r="A420" s="4">
        <v>418</v>
      </c>
      <c r="B420" s="8" t="s">
        <v>493</v>
      </c>
      <c r="C420" s="8" t="s">
        <v>45</v>
      </c>
      <c r="D420" s="10" t="s">
        <v>494</v>
      </c>
      <c r="E420" s="10" t="s">
        <v>514</v>
      </c>
    </row>
    <row r="421" spans="1:5" ht="12.75" customHeight="1">
      <c r="A421" s="7">
        <v>419</v>
      </c>
      <c r="B421" s="8" t="s">
        <v>493</v>
      </c>
      <c r="C421" s="8" t="s">
        <v>47</v>
      </c>
      <c r="D421" s="10" t="s">
        <v>494</v>
      </c>
      <c r="E421" s="10" t="s">
        <v>515</v>
      </c>
    </row>
    <row r="422" spans="1:5" ht="12.75" customHeight="1">
      <c r="A422" s="4">
        <v>420</v>
      </c>
      <c r="B422" s="8" t="s">
        <v>493</v>
      </c>
      <c r="C422" s="8" t="s">
        <v>49</v>
      </c>
      <c r="D422" s="10" t="s">
        <v>494</v>
      </c>
      <c r="E422" s="10" t="s">
        <v>516</v>
      </c>
    </row>
    <row r="423" spans="1:5" ht="12.75" customHeight="1">
      <c r="A423" s="7">
        <v>421</v>
      </c>
      <c r="B423" s="8" t="s">
        <v>493</v>
      </c>
      <c r="C423" s="8" t="s">
        <v>51</v>
      </c>
      <c r="D423" s="10" t="s">
        <v>494</v>
      </c>
      <c r="E423" s="10" t="s">
        <v>517</v>
      </c>
    </row>
    <row r="424" spans="1:5" ht="12.75" customHeight="1">
      <c r="A424" s="4">
        <v>422</v>
      </c>
      <c r="B424" s="8" t="s">
        <v>493</v>
      </c>
      <c r="C424" s="8" t="s">
        <v>78</v>
      </c>
      <c r="D424" s="10" t="s">
        <v>494</v>
      </c>
      <c r="E424" s="10" t="s">
        <v>518</v>
      </c>
    </row>
    <row r="425" spans="1:5" ht="12.75" customHeight="1">
      <c r="A425" s="7">
        <v>423</v>
      </c>
      <c r="B425" s="8" t="s">
        <v>519</v>
      </c>
      <c r="C425" s="8" t="s">
        <v>6</v>
      </c>
      <c r="D425" s="10" t="s">
        <v>520</v>
      </c>
      <c r="E425" s="10" t="s">
        <v>521</v>
      </c>
    </row>
    <row r="426" spans="1:5" ht="12.75" customHeight="1">
      <c r="A426" s="4">
        <v>424</v>
      </c>
      <c r="B426" s="8" t="s">
        <v>519</v>
      </c>
      <c r="C426" s="8" t="s">
        <v>9</v>
      </c>
      <c r="D426" s="10" t="s">
        <v>520</v>
      </c>
      <c r="E426" s="10" t="s">
        <v>522</v>
      </c>
    </row>
    <row r="427" spans="1:5" ht="12.75" customHeight="1">
      <c r="A427" s="7">
        <v>425</v>
      </c>
      <c r="B427" s="8" t="s">
        <v>519</v>
      </c>
      <c r="C427" s="8" t="s">
        <v>11</v>
      </c>
      <c r="D427" s="10" t="s">
        <v>520</v>
      </c>
      <c r="E427" s="10" t="s">
        <v>523</v>
      </c>
    </row>
    <row r="428" spans="1:5" ht="12.75" customHeight="1">
      <c r="A428" s="4">
        <v>426</v>
      </c>
      <c r="B428" s="8" t="s">
        <v>519</v>
      </c>
      <c r="C428" s="8" t="s">
        <v>13</v>
      </c>
      <c r="D428" s="10" t="s">
        <v>520</v>
      </c>
      <c r="E428" s="10" t="s">
        <v>524</v>
      </c>
    </row>
    <row r="429" spans="1:5" ht="12.75" customHeight="1">
      <c r="A429" s="7">
        <v>427</v>
      </c>
      <c r="B429" s="8" t="s">
        <v>519</v>
      </c>
      <c r="C429" s="8" t="s">
        <v>15</v>
      </c>
      <c r="D429" s="10" t="s">
        <v>520</v>
      </c>
      <c r="E429" s="10" t="s">
        <v>525</v>
      </c>
    </row>
    <row r="430" spans="1:5" ht="12.75" customHeight="1">
      <c r="A430" s="4">
        <v>428</v>
      </c>
      <c r="B430" s="8" t="s">
        <v>519</v>
      </c>
      <c r="C430" s="8" t="s">
        <v>17</v>
      </c>
      <c r="D430" s="10" t="s">
        <v>520</v>
      </c>
      <c r="E430" s="10" t="s">
        <v>526</v>
      </c>
    </row>
    <row r="431" spans="1:5" ht="12.75" customHeight="1">
      <c r="A431" s="7">
        <v>429</v>
      </c>
      <c r="B431" s="8" t="s">
        <v>519</v>
      </c>
      <c r="C431" s="8" t="s">
        <v>19</v>
      </c>
      <c r="D431" s="10" t="s">
        <v>520</v>
      </c>
      <c r="E431" s="10" t="s">
        <v>527</v>
      </c>
    </row>
    <row r="432" spans="1:5" ht="12.75" customHeight="1">
      <c r="A432" s="4">
        <v>430</v>
      </c>
      <c r="B432" s="8" t="s">
        <v>519</v>
      </c>
      <c r="C432" s="8" t="s">
        <v>21</v>
      </c>
      <c r="D432" s="10" t="s">
        <v>520</v>
      </c>
      <c r="E432" s="10" t="s">
        <v>528</v>
      </c>
    </row>
    <row r="433" spans="1:5" ht="12.75" customHeight="1">
      <c r="A433" s="7">
        <v>431</v>
      </c>
      <c r="B433" s="8" t="s">
        <v>519</v>
      </c>
      <c r="C433" s="8" t="s">
        <v>23</v>
      </c>
      <c r="D433" s="10" t="s">
        <v>520</v>
      </c>
      <c r="E433" s="10" t="s">
        <v>529</v>
      </c>
    </row>
    <row r="434" spans="1:5" ht="12.75" customHeight="1">
      <c r="A434" s="4">
        <v>432</v>
      </c>
      <c r="B434" s="8" t="s">
        <v>519</v>
      </c>
      <c r="C434" s="8" t="s">
        <v>25</v>
      </c>
      <c r="D434" s="10" t="s">
        <v>520</v>
      </c>
      <c r="E434" s="10" t="s">
        <v>530</v>
      </c>
    </row>
    <row r="435" spans="1:5" ht="12.75" customHeight="1">
      <c r="A435" s="7">
        <v>433</v>
      </c>
      <c r="B435" s="8" t="s">
        <v>519</v>
      </c>
      <c r="C435" s="8" t="s">
        <v>27</v>
      </c>
      <c r="D435" s="10" t="s">
        <v>520</v>
      </c>
      <c r="E435" s="10" t="s">
        <v>531</v>
      </c>
    </row>
    <row r="436" spans="1:5" ht="12.75" customHeight="1">
      <c r="A436" s="4">
        <v>434</v>
      </c>
      <c r="B436" s="8" t="s">
        <v>519</v>
      </c>
      <c r="C436" s="8" t="s">
        <v>29</v>
      </c>
      <c r="D436" s="10" t="s">
        <v>520</v>
      </c>
      <c r="E436" s="10" t="s">
        <v>532</v>
      </c>
    </row>
    <row r="437" spans="1:5" ht="12.75" customHeight="1">
      <c r="A437" s="7">
        <v>435</v>
      </c>
      <c r="B437" s="8" t="s">
        <v>519</v>
      </c>
      <c r="C437" s="8" t="s">
        <v>31</v>
      </c>
      <c r="D437" s="10" t="s">
        <v>520</v>
      </c>
      <c r="E437" s="10" t="s">
        <v>533</v>
      </c>
    </row>
    <row r="438" spans="1:5" ht="12.75" customHeight="1">
      <c r="A438" s="4">
        <v>436</v>
      </c>
      <c r="B438" s="8" t="s">
        <v>519</v>
      </c>
      <c r="C438" s="8" t="s">
        <v>33</v>
      </c>
      <c r="D438" s="10" t="s">
        <v>520</v>
      </c>
      <c r="E438" s="10" t="s">
        <v>534</v>
      </c>
    </row>
    <row r="439" spans="1:5" ht="12.75" customHeight="1">
      <c r="A439" s="7">
        <v>437</v>
      </c>
      <c r="B439" s="8" t="s">
        <v>519</v>
      </c>
      <c r="C439" s="8" t="s">
        <v>35</v>
      </c>
      <c r="D439" s="10" t="s">
        <v>520</v>
      </c>
      <c r="E439" s="10" t="s">
        <v>535</v>
      </c>
    </row>
    <row r="440" spans="1:5" ht="12.75" customHeight="1">
      <c r="A440" s="4">
        <v>438</v>
      </c>
      <c r="B440" s="8" t="s">
        <v>519</v>
      </c>
      <c r="C440" s="8" t="s">
        <v>37</v>
      </c>
      <c r="D440" s="10" t="s">
        <v>520</v>
      </c>
      <c r="E440" s="10" t="s">
        <v>536</v>
      </c>
    </row>
    <row r="441" spans="1:5" ht="12.75" customHeight="1">
      <c r="A441" s="7">
        <v>439</v>
      </c>
      <c r="B441" s="8" t="s">
        <v>519</v>
      </c>
      <c r="C441" s="8" t="s">
        <v>39</v>
      </c>
      <c r="D441" s="10" t="s">
        <v>520</v>
      </c>
      <c r="E441" s="10" t="s">
        <v>537</v>
      </c>
    </row>
    <row r="442" spans="1:5" ht="12.75" customHeight="1">
      <c r="A442" s="4">
        <v>440</v>
      </c>
      <c r="B442" s="8" t="s">
        <v>538</v>
      </c>
      <c r="C442" s="8" t="s">
        <v>6</v>
      </c>
      <c r="D442" s="10" t="s">
        <v>539</v>
      </c>
      <c r="E442" s="10" t="s">
        <v>540</v>
      </c>
    </row>
    <row r="443" spans="1:5" ht="12.75" customHeight="1">
      <c r="A443" s="7">
        <v>441</v>
      </c>
      <c r="B443" s="8" t="s">
        <v>538</v>
      </c>
      <c r="C443" s="8" t="s">
        <v>9</v>
      </c>
      <c r="D443" s="10" t="s">
        <v>539</v>
      </c>
      <c r="E443" s="10" t="s">
        <v>541</v>
      </c>
    </row>
    <row r="444" spans="1:5" ht="12.75" customHeight="1">
      <c r="A444" s="4">
        <v>442</v>
      </c>
      <c r="B444" s="8" t="s">
        <v>538</v>
      </c>
      <c r="C444" s="8" t="s">
        <v>11</v>
      </c>
      <c r="D444" s="10" t="s">
        <v>539</v>
      </c>
      <c r="E444" s="10" t="s">
        <v>542</v>
      </c>
    </row>
    <row r="445" spans="1:5" ht="12.75" customHeight="1">
      <c r="A445" s="7">
        <v>443</v>
      </c>
      <c r="B445" s="8" t="s">
        <v>538</v>
      </c>
      <c r="C445" s="8" t="s">
        <v>13</v>
      </c>
      <c r="D445" s="10" t="s">
        <v>539</v>
      </c>
      <c r="E445" s="10" t="s">
        <v>543</v>
      </c>
    </row>
    <row r="446" spans="1:5" ht="12.75" customHeight="1">
      <c r="A446" s="4">
        <v>444</v>
      </c>
      <c r="B446" s="8" t="s">
        <v>538</v>
      </c>
      <c r="C446" s="8" t="s">
        <v>15</v>
      </c>
      <c r="D446" s="10" t="s">
        <v>539</v>
      </c>
      <c r="E446" s="10" t="s">
        <v>544</v>
      </c>
    </row>
    <row r="447" spans="1:5" ht="12.75" customHeight="1">
      <c r="A447" s="7">
        <v>445</v>
      </c>
      <c r="B447" s="8" t="s">
        <v>538</v>
      </c>
      <c r="C447" s="8" t="s">
        <v>17</v>
      </c>
      <c r="D447" s="10" t="s">
        <v>539</v>
      </c>
      <c r="E447" s="10" t="s">
        <v>545</v>
      </c>
    </row>
    <row r="448" spans="1:5" ht="12.75" customHeight="1">
      <c r="A448" s="4">
        <v>446</v>
      </c>
      <c r="B448" s="8" t="s">
        <v>546</v>
      </c>
      <c r="C448" s="8" t="s">
        <v>6</v>
      </c>
      <c r="D448" s="10" t="s">
        <v>547</v>
      </c>
      <c r="E448" s="10" t="s">
        <v>548</v>
      </c>
    </row>
    <row r="449" spans="1:5" ht="12.75" customHeight="1">
      <c r="A449" s="7">
        <v>447</v>
      </c>
      <c r="B449" s="8" t="s">
        <v>546</v>
      </c>
      <c r="C449" s="8" t="s">
        <v>9</v>
      </c>
      <c r="D449" s="10" t="s">
        <v>547</v>
      </c>
      <c r="E449" s="10" t="s">
        <v>549</v>
      </c>
    </row>
    <row r="450" spans="1:5" ht="12.75" customHeight="1">
      <c r="A450" s="4">
        <v>448</v>
      </c>
      <c r="B450" s="8" t="s">
        <v>546</v>
      </c>
      <c r="C450" s="8" t="s">
        <v>11</v>
      </c>
      <c r="D450" s="10" t="s">
        <v>547</v>
      </c>
      <c r="E450" s="10" t="s">
        <v>550</v>
      </c>
    </row>
    <row r="451" spans="1:5" ht="12.75" customHeight="1">
      <c r="A451" s="7">
        <v>449</v>
      </c>
      <c r="B451" s="8" t="s">
        <v>546</v>
      </c>
      <c r="C451" s="8" t="s">
        <v>13</v>
      </c>
      <c r="D451" s="10" t="s">
        <v>547</v>
      </c>
      <c r="E451" s="10" t="s">
        <v>551</v>
      </c>
    </row>
    <row r="452" spans="1:5" ht="12.75" customHeight="1">
      <c r="A452" s="4">
        <v>450</v>
      </c>
      <c r="B452" s="8" t="s">
        <v>546</v>
      </c>
      <c r="C452" s="8" t="s">
        <v>15</v>
      </c>
      <c r="D452" s="10" t="s">
        <v>547</v>
      </c>
      <c r="E452" s="10" t="s">
        <v>552</v>
      </c>
    </row>
    <row r="453" spans="1:5" ht="12.75" customHeight="1">
      <c r="A453" s="7">
        <v>451</v>
      </c>
      <c r="B453" s="8" t="s">
        <v>546</v>
      </c>
      <c r="C453" s="8" t="s">
        <v>17</v>
      </c>
      <c r="D453" s="10" t="s">
        <v>547</v>
      </c>
      <c r="E453" s="10" t="s">
        <v>553</v>
      </c>
    </row>
    <row r="454" spans="1:5" ht="12.75" customHeight="1">
      <c r="A454" s="4">
        <v>452</v>
      </c>
      <c r="B454" s="8" t="s">
        <v>554</v>
      </c>
      <c r="C454" s="8" t="s">
        <v>6</v>
      </c>
      <c r="D454" s="10" t="s">
        <v>555</v>
      </c>
      <c r="E454" s="10" t="s">
        <v>556</v>
      </c>
    </row>
    <row r="455" spans="1:5" ht="12.75" customHeight="1">
      <c r="A455" s="7">
        <v>453</v>
      </c>
      <c r="B455" s="8" t="s">
        <v>554</v>
      </c>
      <c r="C455" s="8" t="s">
        <v>9</v>
      </c>
      <c r="D455" s="10" t="s">
        <v>555</v>
      </c>
      <c r="E455" s="10" t="s">
        <v>557</v>
      </c>
    </row>
    <row r="456" spans="1:5" ht="12.75" customHeight="1">
      <c r="A456" s="4">
        <v>454</v>
      </c>
      <c r="B456" s="8" t="s">
        <v>554</v>
      </c>
      <c r="C456" s="8" t="s">
        <v>11</v>
      </c>
      <c r="D456" s="10" t="s">
        <v>555</v>
      </c>
      <c r="E456" s="10" t="s">
        <v>558</v>
      </c>
    </row>
    <row r="457" spans="1:5" ht="12.75" customHeight="1">
      <c r="A457" s="7">
        <v>455</v>
      </c>
      <c r="B457" s="8" t="s">
        <v>554</v>
      </c>
      <c r="C457" s="8" t="s">
        <v>13</v>
      </c>
      <c r="D457" s="10" t="s">
        <v>555</v>
      </c>
      <c r="E457" s="10" t="s">
        <v>559</v>
      </c>
    </row>
    <row r="458" spans="1:5" ht="12.75" customHeight="1">
      <c r="A458" s="4">
        <v>456</v>
      </c>
      <c r="B458" s="8" t="s">
        <v>554</v>
      </c>
      <c r="C458" s="8" t="s">
        <v>15</v>
      </c>
      <c r="D458" s="10" t="s">
        <v>555</v>
      </c>
      <c r="E458" s="10" t="s">
        <v>560</v>
      </c>
    </row>
    <row r="459" spans="1:5" ht="12.75" customHeight="1">
      <c r="A459" s="7">
        <v>457</v>
      </c>
      <c r="B459" s="8" t="s">
        <v>554</v>
      </c>
      <c r="C459" s="8" t="s">
        <v>17</v>
      </c>
      <c r="D459" s="10" t="s">
        <v>555</v>
      </c>
      <c r="E459" s="10" t="s">
        <v>561</v>
      </c>
    </row>
    <row r="460" spans="1:5" ht="12.75" customHeight="1">
      <c r="A460" s="4">
        <v>458</v>
      </c>
      <c r="B460" s="8" t="s">
        <v>554</v>
      </c>
      <c r="C460" s="8" t="s">
        <v>19</v>
      </c>
      <c r="D460" s="10" t="s">
        <v>555</v>
      </c>
      <c r="E460" s="10" t="s">
        <v>562</v>
      </c>
    </row>
    <row r="461" spans="1:5" ht="12.75" customHeight="1">
      <c r="A461" s="7">
        <v>459</v>
      </c>
      <c r="B461" s="8" t="s">
        <v>554</v>
      </c>
      <c r="C461" s="8" t="s">
        <v>21</v>
      </c>
      <c r="D461" s="10" t="s">
        <v>555</v>
      </c>
      <c r="E461" s="10" t="s">
        <v>563</v>
      </c>
    </row>
    <row r="462" spans="1:5" ht="12.75" customHeight="1">
      <c r="A462" s="4">
        <v>460</v>
      </c>
      <c r="B462" s="8" t="s">
        <v>554</v>
      </c>
      <c r="C462" s="8" t="s">
        <v>23</v>
      </c>
      <c r="D462" s="10" t="s">
        <v>555</v>
      </c>
      <c r="E462" s="10" t="s">
        <v>564</v>
      </c>
    </row>
    <row r="463" spans="1:5" ht="12.75" customHeight="1">
      <c r="A463" s="7">
        <v>461</v>
      </c>
      <c r="B463" s="8" t="s">
        <v>554</v>
      </c>
      <c r="C463" s="8" t="s">
        <v>25</v>
      </c>
      <c r="D463" s="10" t="s">
        <v>555</v>
      </c>
      <c r="E463" s="10" t="s">
        <v>565</v>
      </c>
    </row>
    <row r="464" spans="1:5" ht="12.75" customHeight="1">
      <c r="A464" s="4">
        <v>462</v>
      </c>
      <c r="B464" s="8" t="s">
        <v>554</v>
      </c>
      <c r="C464" s="8" t="s">
        <v>27</v>
      </c>
      <c r="D464" s="10" t="s">
        <v>555</v>
      </c>
      <c r="E464" s="10" t="s">
        <v>566</v>
      </c>
    </row>
    <row r="465" spans="1:5" ht="12.75" customHeight="1">
      <c r="A465" s="7">
        <v>463</v>
      </c>
      <c r="B465" s="8" t="s">
        <v>567</v>
      </c>
      <c r="C465" s="8" t="s">
        <v>6</v>
      </c>
      <c r="D465" s="10" t="s">
        <v>568</v>
      </c>
      <c r="E465" s="10" t="s">
        <v>569</v>
      </c>
    </row>
    <row r="466" spans="1:5" ht="12.75" customHeight="1">
      <c r="A466" s="4">
        <v>464</v>
      </c>
      <c r="B466" s="8" t="s">
        <v>567</v>
      </c>
      <c r="C466" s="8" t="s">
        <v>9</v>
      </c>
      <c r="D466" s="10" t="s">
        <v>568</v>
      </c>
      <c r="E466" s="10" t="s">
        <v>570</v>
      </c>
    </row>
    <row r="467" spans="1:5" ht="12.75" customHeight="1">
      <c r="A467" s="7">
        <v>465</v>
      </c>
      <c r="B467" s="8" t="s">
        <v>567</v>
      </c>
      <c r="C467" s="8" t="s">
        <v>11</v>
      </c>
      <c r="D467" s="10" t="s">
        <v>568</v>
      </c>
      <c r="E467" s="10" t="s">
        <v>571</v>
      </c>
    </row>
    <row r="468" spans="1:5" ht="12.75" customHeight="1">
      <c r="A468" s="4">
        <v>466</v>
      </c>
      <c r="B468" s="8" t="s">
        <v>567</v>
      </c>
      <c r="C468" s="8" t="s">
        <v>13</v>
      </c>
      <c r="D468" s="10" t="s">
        <v>568</v>
      </c>
      <c r="E468" s="10" t="s">
        <v>572</v>
      </c>
    </row>
    <row r="469" spans="1:5" ht="12.75" customHeight="1">
      <c r="A469" s="7">
        <v>467</v>
      </c>
      <c r="B469" s="8" t="s">
        <v>567</v>
      </c>
      <c r="C469" s="8" t="s">
        <v>15</v>
      </c>
      <c r="D469" s="10" t="s">
        <v>568</v>
      </c>
      <c r="E469" s="10" t="s">
        <v>573</v>
      </c>
    </row>
    <row r="470" spans="1:5" ht="12.75" customHeight="1">
      <c r="A470" s="4">
        <v>468</v>
      </c>
      <c r="B470" s="8" t="s">
        <v>567</v>
      </c>
      <c r="C470" s="8" t="s">
        <v>17</v>
      </c>
      <c r="D470" s="10" t="s">
        <v>568</v>
      </c>
      <c r="E470" s="10" t="s">
        <v>574</v>
      </c>
    </row>
    <row r="471" spans="1:5" ht="12.75" customHeight="1">
      <c r="A471" s="7">
        <v>469</v>
      </c>
      <c r="B471" s="8" t="s">
        <v>567</v>
      </c>
      <c r="C471" s="8" t="s">
        <v>19</v>
      </c>
      <c r="D471" s="10" t="s">
        <v>568</v>
      </c>
      <c r="E471" s="10" t="s">
        <v>575</v>
      </c>
    </row>
    <row r="472" spans="1:5" ht="12.75" customHeight="1">
      <c r="A472" s="4">
        <v>470</v>
      </c>
      <c r="B472" s="8" t="s">
        <v>567</v>
      </c>
      <c r="C472" s="8" t="s">
        <v>21</v>
      </c>
      <c r="D472" s="10" t="s">
        <v>568</v>
      </c>
      <c r="E472" s="10" t="s">
        <v>576</v>
      </c>
    </row>
    <row r="473" spans="1:5" ht="12.75" customHeight="1">
      <c r="A473" s="7">
        <v>471</v>
      </c>
      <c r="B473" s="8" t="s">
        <v>567</v>
      </c>
      <c r="C473" s="8" t="s">
        <v>23</v>
      </c>
      <c r="D473" s="10" t="s">
        <v>568</v>
      </c>
      <c r="E473" s="10" t="s">
        <v>577</v>
      </c>
    </row>
    <row r="474" spans="1:5" ht="12.75" customHeight="1">
      <c r="A474" s="4">
        <v>472</v>
      </c>
      <c r="B474" s="8" t="s">
        <v>567</v>
      </c>
      <c r="C474" s="8" t="s">
        <v>25</v>
      </c>
      <c r="D474" s="10" t="s">
        <v>568</v>
      </c>
      <c r="E474" s="10" t="s">
        <v>578</v>
      </c>
    </row>
    <row r="475" spans="1:5" ht="12.75" customHeight="1">
      <c r="A475" s="7">
        <v>473</v>
      </c>
      <c r="B475" s="8" t="s">
        <v>579</v>
      </c>
      <c r="C475" s="8" t="s">
        <v>6</v>
      </c>
      <c r="D475" s="10" t="s">
        <v>580</v>
      </c>
      <c r="E475" s="10" t="s">
        <v>581</v>
      </c>
    </row>
    <row r="476" spans="1:5" ht="12.75" customHeight="1">
      <c r="A476" s="4">
        <v>474</v>
      </c>
      <c r="B476" s="8" t="s">
        <v>579</v>
      </c>
      <c r="C476" s="8" t="s">
        <v>9</v>
      </c>
      <c r="D476" s="10" t="s">
        <v>580</v>
      </c>
      <c r="E476" s="10" t="s">
        <v>582</v>
      </c>
    </row>
    <row r="477" spans="1:5" ht="12.75" customHeight="1">
      <c r="A477" s="7">
        <v>475</v>
      </c>
      <c r="B477" s="8" t="s">
        <v>579</v>
      </c>
      <c r="C477" s="8" t="s">
        <v>11</v>
      </c>
      <c r="D477" s="10" t="s">
        <v>580</v>
      </c>
      <c r="E477" s="10" t="s">
        <v>583</v>
      </c>
    </row>
    <row r="478" spans="1:5" ht="12.75" customHeight="1">
      <c r="A478" s="4">
        <v>476</v>
      </c>
      <c r="B478" s="8" t="s">
        <v>579</v>
      </c>
      <c r="C478" s="8" t="s">
        <v>13</v>
      </c>
      <c r="D478" s="10" t="s">
        <v>580</v>
      </c>
      <c r="E478" s="10" t="s">
        <v>584</v>
      </c>
    </row>
    <row r="479" spans="1:5" ht="12.75" customHeight="1">
      <c r="A479" s="7">
        <v>477</v>
      </c>
      <c r="B479" s="8" t="s">
        <v>579</v>
      </c>
      <c r="C479" s="8" t="s">
        <v>15</v>
      </c>
      <c r="D479" s="10" t="s">
        <v>580</v>
      </c>
      <c r="E479" s="10" t="s">
        <v>585</v>
      </c>
    </row>
    <row r="480" spans="1:5" ht="12.75" customHeight="1">
      <c r="A480" s="4">
        <v>478</v>
      </c>
      <c r="B480" s="8" t="s">
        <v>579</v>
      </c>
      <c r="C480" s="8" t="s">
        <v>17</v>
      </c>
      <c r="D480" s="10" t="s">
        <v>580</v>
      </c>
      <c r="E480" s="10" t="s">
        <v>586</v>
      </c>
    </row>
    <row r="481" spans="1:5" ht="12.75" customHeight="1">
      <c r="A481" s="7">
        <v>479</v>
      </c>
      <c r="B481" s="8" t="s">
        <v>579</v>
      </c>
      <c r="C481" s="8" t="s">
        <v>19</v>
      </c>
      <c r="D481" s="10" t="s">
        <v>580</v>
      </c>
      <c r="E481" s="10" t="s">
        <v>587</v>
      </c>
    </row>
    <row r="482" spans="1:5" ht="12.75" customHeight="1">
      <c r="A482" s="4">
        <v>480</v>
      </c>
      <c r="B482" s="8" t="s">
        <v>579</v>
      </c>
      <c r="C482" s="8" t="s">
        <v>21</v>
      </c>
      <c r="D482" s="10" t="s">
        <v>580</v>
      </c>
      <c r="E482" s="10" t="s">
        <v>588</v>
      </c>
    </row>
    <row r="483" spans="1:5" ht="12.75" customHeight="1">
      <c r="A483" s="7">
        <v>481</v>
      </c>
      <c r="B483" s="8" t="s">
        <v>579</v>
      </c>
      <c r="C483" s="8" t="s">
        <v>23</v>
      </c>
      <c r="D483" s="10" t="s">
        <v>580</v>
      </c>
      <c r="E483" s="10" t="s">
        <v>589</v>
      </c>
    </row>
    <row r="484" spans="1:5" ht="12.75" customHeight="1">
      <c r="A484" s="4">
        <v>482</v>
      </c>
      <c r="B484" s="8" t="s">
        <v>579</v>
      </c>
      <c r="C484" s="8" t="s">
        <v>25</v>
      </c>
      <c r="D484" s="10" t="s">
        <v>580</v>
      </c>
      <c r="E484" s="10" t="s">
        <v>590</v>
      </c>
    </row>
    <row r="485" spans="1:5" ht="12.75" customHeight="1">
      <c r="A485" s="7">
        <v>483</v>
      </c>
      <c r="B485" s="8" t="s">
        <v>579</v>
      </c>
      <c r="C485" s="8" t="s">
        <v>27</v>
      </c>
      <c r="D485" s="10" t="s">
        <v>580</v>
      </c>
      <c r="E485" s="10" t="s">
        <v>591</v>
      </c>
    </row>
    <row r="486" spans="1:5" ht="12.75" customHeight="1">
      <c r="A486" s="4">
        <v>484</v>
      </c>
      <c r="B486" s="8" t="s">
        <v>579</v>
      </c>
      <c r="C486" s="8" t="s">
        <v>29</v>
      </c>
      <c r="D486" s="10" t="s">
        <v>580</v>
      </c>
      <c r="E486" s="10" t="s">
        <v>592</v>
      </c>
    </row>
    <row r="487" spans="1:5" ht="12.75" customHeight="1">
      <c r="A487" s="7">
        <v>485</v>
      </c>
      <c r="B487" s="8" t="s">
        <v>579</v>
      </c>
      <c r="C487" s="8" t="s">
        <v>31</v>
      </c>
      <c r="D487" s="10" t="s">
        <v>580</v>
      </c>
      <c r="E487" s="10" t="s">
        <v>593</v>
      </c>
    </row>
    <row r="488" spans="1:5" ht="12.75" customHeight="1">
      <c r="A488" s="4">
        <v>486</v>
      </c>
      <c r="B488" s="8" t="s">
        <v>594</v>
      </c>
      <c r="C488" s="8" t="s">
        <v>6</v>
      </c>
      <c r="D488" s="10" t="s">
        <v>595</v>
      </c>
      <c r="E488" s="10" t="s">
        <v>596</v>
      </c>
    </row>
    <row r="489" spans="1:5" ht="12.75" customHeight="1">
      <c r="A489" s="7">
        <v>487</v>
      </c>
      <c r="B489" s="8" t="s">
        <v>594</v>
      </c>
      <c r="C489" s="8" t="s">
        <v>9</v>
      </c>
      <c r="D489" s="10" t="s">
        <v>595</v>
      </c>
      <c r="E489" s="10" t="s">
        <v>597</v>
      </c>
    </row>
    <row r="490" spans="1:5" ht="12.75" customHeight="1">
      <c r="A490" s="4">
        <v>488</v>
      </c>
      <c r="B490" s="8" t="s">
        <v>594</v>
      </c>
      <c r="C490" s="8" t="s">
        <v>11</v>
      </c>
      <c r="D490" s="10" t="s">
        <v>595</v>
      </c>
      <c r="E490" s="10" t="s">
        <v>598</v>
      </c>
    </row>
    <row r="491" spans="1:5" ht="12.75" customHeight="1">
      <c r="A491" s="7">
        <v>489</v>
      </c>
      <c r="B491" s="8" t="s">
        <v>594</v>
      </c>
      <c r="C491" s="8" t="s">
        <v>13</v>
      </c>
      <c r="D491" s="10" t="s">
        <v>595</v>
      </c>
      <c r="E491" s="10" t="s">
        <v>599</v>
      </c>
    </row>
    <row r="492" spans="1:5" ht="12.75" customHeight="1">
      <c r="A492" s="4">
        <v>490</v>
      </c>
      <c r="B492" s="8" t="s">
        <v>594</v>
      </c>
      <c r="C492" s="8" t="s">
        <v>15</v>
      </c>
      <c r="D492" s="10" t="s">
        <v>595</v>
      </c>
      <c r="E492" s="10" t="s">
        <v>600</v>
      </c>
    </row>
    <row r="493" spans="1:5" ht="12.75" customHeight="1">
      <c r="A493" s="7">
        <v>491</v>
      </c>
      <c r="B493" s="8" t="s">
        <v>594</v>
      </c>
      <c r="C493" s="8" t="s">
        <v>17</v>
      </c>
      <c r="D493" s="10" t="s">
        <v>595</v>
      </c>
      <c r="E493" s="10" t="s">
        <v>601</v>
      </c>
    </row>
    <row r="494" spans="1:5" ht="12.75" customHeight="1">
      <c r="A494" s="4">
        <v>492</v>
      </c>
      <c r="B494" s="8" t="s">
        <v>594</v>
      </c>
      <c r="C494" s="8" t="s">
        <v>19</v>
      </c>
      <c r="D494" s="10" t="s">
        <v>595</v>
      </c>
      <c r="E494" s="10" t="s">
        <v>602</v>
      </c>
    </row>
    <row r="495" spans="1:5" ht="12.75" customHeight="1">
      <c r="A495" s="7">
        <v>493</v>
      </c>
      <c r="B495" s="8" t="s">
        <v>594</v>
      </c>
      <c r="C495" s="8" t="s">
        <v>21</v>
      </c>
      <c r="D495" s="10" t="s">
        <v>595</v>
      </c>
      <c r="E495" s="10" t="s">
        <v>603</v>
      </c>
    </row>
    <row r="496" spans="1:5" ht="12.75" customHeight="1">
      <c r="A496" s="4">
        <v>494</v>
      </c>
      <c r="B496" s="8" t="s">
        <v>594</v>
      </c>
      <c r="C496" s="8" t="s">
        <v>23</v>
      </c>
      <c r="D496" s="10" t="s">
        <v>595</v>
      </c>
      <c r="E496" s="10" t="s">
        <v>604</v>
      </c>
    </row>
    <row r="497" spans="1:5" ht="12.75" customHeight="1">
      <c r="A497" s="7">
        <v>495</v>
      </c>
      <c r="B497" s="8" t="s">
        <v>594</v>
      </c>
      <c r="C497" s="8" t="s">
        <v>25</v>
      </c>
      <c r="D497" s="10" t="s">
        <v>595</v>
      </c>
      <c r="E497" s="10" t="s">
        <v>605</v>
      </c>
    </row>
    <row r="498" spans="1:5" ht="12.75" customHeight="1">
      <c r="A498" s="4">
        <v>496</v>
      </c>
      <c r="B498" s="8" t="s">
        <v>594</v>
      </c>
      <c r="C498" s="8" t="s">
        <v>27</v>
      </c>
      <c r="D498" s="10" t="s">
        <v>595</v>
      </c>
      <c r="E498" s="10" t="s">
        <v>606</v>
      </c>
    </row>
    <row r="499" spans="1:5" ht="12.75" customHeight="1">
      <c r="A499" s="7">
        <v>497</v>
      </c>
      <c r="B499" s="8" t="s">
        <v>594</v>
      </c>
      <c r="C499" s="8" t="s">
        <v>29</v>
      </c>
      <c r="D499" s="10" t="s">
        <v>595</v>
      </c>
      <c r="E499" s="10" t="s">
        <v>607</v>
      </c>
    </row>
    <row r="500" spans="1:5" ht="12.75" customHeight="1">
      <c r="A500" s="4">
        <v>498</v>
      </c>
      <c r="B500" s="8" t="s">
        <v>594</v>
      </c>
      <c r="C500" s="8" t="s">
        <v>31</v>
      </c>
      <c r="D500" s="10" t="s">
        <v>595</v>
      </c>
      <c r="E500" s="10" t="s">
        <v>608</v>
      </c>
    </row>
    <row r="501" spans="1:5" ht="12.75" customHeight="1">
      <c r="A501" s="7">
        <v>499</v>
      </c>
      <c r="B501" s="8" t="s">
        <v>594</v>
      </c>
      <c r="C501" s="8" t="s">
        <v>33</v>
      </c>
      <c r="D501" s="10" t="s">
        <v>595</v>
      </c>
      <c r="E501" s="10" t="s">
        <v>609</v>
      </c>
    </row>
    <row r="502" spans="1:5" ht="12.75" customHeight="1">
      <c r="A502" s="4">
        <v>500</v>
      </c>
      <c r="B502" s="8" t="s">
        <v>594</v>
      </c>
      <c r="C502" s="8" t="s">
        <v>35</v>
      </c>
      <c r="D502" s="10" t="s">
        <v>595</v>
      </c>
      <c r="E502" s="10" t="s">
        <v>610</v>
      </c>
    </row>
    <row r="503" spans="1:5" ht="12.75" customHeight="1">
      <c r="A503" s="7">
        <v>501</v>
      </c>
      <c r="B503" s="8" t="s">
        <v>594</v>
      </c>
      <c r="C503" s="8" t="s">
        <v>37</v>
      </c>
      <c r="D503" s="10" t="s">
        <v>595</v>
      </c>
      <c r="E503" s="10" t="s">
        <v>611</v>
      </c>
    </row>
    <row r="504" spans="1:5" ht="12.75" customHeight="1">
      <c r="A504" s="4">
        <v>502</v>
      </c>
      <c r="B504" s="8" t="s">
        <v>594</v>
      </c>
      <c r="C504" s="8" t="s">
        <v>39</v>
      </c>
      <c r="D504" s="10" t="s">
        <v>595</v>
      </c>
      <c r="E504" s="10" t="s">
        <v>612</v>
      </c>
    </row>
    <row r="505" spans="1:5" ht="12.75" customHeight="1">
      <c r="A505" s="7">
        <v>503</v>
      </c>
      <c r="B505" s="8" t="s">
        <v>594</v>
      </c>
      <c r="C505" s="8" t="s">
        <v>41</v>
      </c>
      <c r="D505" s="10" t="s">
        <v>595</v>
      </c>
      <c r="E505" s="10" t="s">
        <v>613</v>
      </c>
    </row>
    <row r="506" spans="1:5" ht="12.75" customHeight="1">
      <c r="A506" s="4">
        <v>504</v>
      </c>
      <c r="B506" s="8" t="s">
        <v>594</v>
      </c>
      <c r="C506" s="8" t="s">
        <v>43</v>
      </c>
      <c r="D506" s="10" t="s">
        <v>595</v>
      </c>
      <c r="E506" s="10" t="s">
        <v>614</v>
      </c>
    </row>
    <row r="507" spans="1:5" ht="12.75" customHeight="1">
      <c r="A507" s="7">
        <v>505</v>
      </c>
      <c r="B507" s="8" t="s">
        <v>594</v>
      </c>
      <c r="C507" s="8" t="s">
        <v>45</v>
      </c>
      <c r="D507" s="10" t="s">
        <v>595</v>
      </c>
      <c r="E507" s="10" t="s">
        <v>615</v>
      </c>
    </row>
    <row r="508" spans="1:5" ht="12.75" customHeight="1">
      <c r="A508" s="4">
        <v>506</v>
      </c>
      <c r="B508" s="8" t="s">
        <v>594</v>
      </c>
      <c r="C508" s="8" t="s">
        <v>47</v>
      </c>
      <c r="D508" s="10" t="s">
        <v>595</v>
      </c>
      <c r="E508" s="10" t="s">
        <v>616</v>
      </c>
    </row>
    <row r="509" spans="1:5" ht="12.75" customHeight="1">
      <c r="A509" s="7">
        <v>507</v>
      </c>
      <c r="B509" s="8" t="s">
        <v>594</v>
      </c>
      <c r="C509" s="8" t="s">
        <v>49</v>
      </c>
      <c r="D509" s="10" t="s">
        <v>595</v>
      </c>
      <c r="E509" s="10" t="s">
        <v>617</v>
      </c>
    </row>
    <row r="510" spans="1:5" ht="12.75" customHeight="1">
      <c r="A510" s="4">
        <v>508</v>
      </c>
      <c r="B510" s="8" t="s">
        <v>594</v>
      </c>
      <c r="C510" s="8" t="s">
        <v>51</v>
      </c>
      <c r="D510" s="10" t="s">
        <v>595</v>
      </c>
      <c r="E510" s="10" t="s">
        <v>618</v>
      </c>
    </row>
    <row r="511" spans="1:5" ht="12.75" customHeight="1">
      <c r="A511" s="7">
        <v>509</v>
      </c>
      <c r="B511" s="8" t="s">
        <v>594</v>
      </c>
      <c r="C511" s="8" t="s">
        <v>78</v>
      </c>
      <c r="D511" s="10" t="s">
        <v>595</v>
      </c>
      <c r="E511" s="10" t="s">
        <v>619</v>
      </c>
    </row>
    <row r="512" spans="1:5" ht="12.75" customHeight="1">
      <c r="A512" s="4">
        <v>510</v>
      </c>
      <c r="B512" s="8" t="s">
        <v>594</v>
      </c>
      <c r="C512" s="8" t="s">
        <v>80</v>
      </c>
      <c r="D512" s="10" t="s">
        <v>595</v>
      </c>
      <c r="E512" s="10" t="s">
        <v>620</v>
      </c>
    </row>
    <row r="513" spans="1:5" ht="12.75" customHeight="1">
      <c r="A513" s="7">
        <v>511</v>
      </c>
      <c r="B513" s="8" t="s">
        <v>594</v>
      </c>
      <c r="C513" s="8" t="s">
        <v>82</v>
      </c>
      <c r="D513" s="10" t="s">
        <v>595</v>
      </c>
      <c r="E513" s="10" t="s">
        <v>621</v>
      </c>
    </row>
    <row r="514" spans="1:5" ht="12.75" customHeight="1">
      <c r="A514" s="4">
        <v>512</v>
      </c>
      <c r="B514" s="8" t="s">
        <v>594</v>
      </c>
      <c r="C514" s="8" t="s">
        <v>84</v>
      </c>
      <c r="D514" s="10" t="s">
        <v>595</v>
      </c>
      <c r="E514" s="10" t="s">
        <v>622</v>
      </c>
    </row>
    <row r="515" spans="1:5" ht="12.75" customHeight="1">
      <c r="A515" s="7">
        <v>513</v>
      </c>
      <c r="B515" s="8" t="s">
        <v>594</v>
      </c>
      <c r="C515" s="8" t="s">
        <v>86</v>
      </c>
      <c r="D515" s="10" t="s">
        <v>595</v>
      </c>
      <c r="E515" s="10" t="s">
        <v>623</v>
      </c>
    </row>
    <row r="516" spans="1:5" ht="12.75" customHeight="1">
      <c r="A516" s="4">
        <v>514</v>
      </c>
      <c r="B516" s="8" t="s">
        <v>594</v>
      </c>
      <c r="C516" s="8" t="s">
        <v>88</v>
      </c>
      <c r="D516" s="10" t="s">
        <v>595</v>
      </c>
      <c r="E516" s="10" t="s">
        <v>624</v>
      </c>
    </row>
  </sheetData>
  <autoFilter ref="A2:E2"/>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562"/>
  <sheetViews>
    <sheetView workbookViewId="0">
      <pane ySplit="4" topLeftCell="A5" activePane="bottomLeft" state="frozen"/>
      <selection pane="bottomLeft" activeCell="B6" sqref="B6:B10"/>
    </sheetView>
  </sheetViews>
  <sheetFormatPr defaultColWidth="14.42578125" defaultRowHeight="15" customHeight="1"/>
  <cols>
    <col min="1" max="1" width="6.5703125" hidden="1" customWidth="1"/>
    <col min="2" max="2" width="3.85546875" customWidth="1"/>
    <col min="3" max="3" width="46.7109375" customWidth="1"/>
    <col min="4" max="4" width="4.140625" customWidth="1"/>
    <col min="5" max="5" width="8.85546875" customWidth="1"/>
    <col min="6" max="6" width="3.85546875" customWidth="1"/>
    <col min="7" max="7" width="47.28515625" customWidth="1"/>
    <col min="8" max="8" width="13.140625" customWidth="1"/>
    <col min="9" max="9" width="4.28515625" customWidth="1"/>
    <col min="10" max="10" width="13.5703125" customWidth="1"/>
    <col min="11" max="11" width="4.28515625" customWidth="1"/>
    <col min="12" max="12" width="14.5703125" customWidth="1"/>
    <col min="13" max="13" width="4.28515625" customWidth="1"/>
    <col min="14" max="14" width="15.28515625" customWidth="1"/>
    <col min="15" max="18" width="12.7109375" customWidth="1"/>
  </cols>
  <sheetData>
    <row r="1" spans="1:18" ht="12.75" customHeight="1">
      <c r="A1" s="12"/>
      <c r="B1" s="354" t="s">
        <v>1248</v>
      </c>
      <c r="C1" s="353"/>
      <c r="D1" s="353"/>
      <c r="E1" s="353"/>
      <c r="F1" s="353"/>
      <c r="G1" s="353"/>
      <c r="H1" s="353"/>
      <c r="I1" s="353"/>
      <c r="J1" s="353"/>
      <c r="K1" s="353"/>
      <c r="L1" s="353"/>
      <c r="M1" s="353"/>
      <c r="N1" s="353"/>
      <c r="O1" s="12"/>
      <c r="P1" s="12"/>
      <c r="Q1" s="12"/>
      <c r="R1" s="12"/>
    </row>
    <row r="2" spans="1:18" ht="12.75" customHeight="1">
      <c r="A2" s="12"/>
      <c r="B2" s="435" t="s">
        <v>642</v>
      </c>
      <c r="C2" s="436"/>
      <c r="D2" s="436"/>
      <c r="E2" s="436"/>
      <c r="F2" s="436"/>
      <c r="G2" s="436"/>
      <c r="H2" s="436"/>
      <c r="I2" s="436"/>
      <c r="J2" s="436"/>
      <c r="K2" s="436"/>
      <c r="L2" s="436"/>
      <c r="M2" s="436"/>
      <c r="N2" s="437"/>
      <c r="O2" s="12"/>
      <c r="P2" s="12"/>
      <c r="Q2" s="12"/>
      <c r="R2" s="12"/>
    </row>
    <row r="3" spans="1:18" ht="12.75" customHeight="1">
      <c r="A3" s="271"/>
      <c r="B3" s="433" t="s">
        <v>629</v>
      </c>
      <c r="C3" s="433" t="s">
        <v>1250</v>
      </c>
      <c r="D3" s="438" t="s">
        <v>1251</v>
      </c>
      <c r="E3" s="366"/>
      <c r="F3" s="433" t="s">
        <v>629</v>
      </c>
      <c r="G3" s="433" t="s">
        <v>1252</v>
      </c>
      <c r="H3" s="433" t="s">
        <v>1253</v>
      </c>
      <c r="I3" s="434" t="s">
        <v>1254</v>
      </c>
      <c r="J3" s="360"/>
      <c r="K3" s="360"/>
      <c r="L3" s="360"/>
      <c r="M3" s="360"/>
      <c r="N3" s="351"/>
      <c r="O3" s="271"/>
      <c r="P3" s="271"/>
      <c r="Q3" s="271"/>
      <c r="R3" s="271"/>
    </row>
    <row r="4" spans="1:18" ht="12.75" customHeight="1">
      <c r="A4" s="271"/>
      <c r="B4" s="349"/>
      <c r="C4" s="349"/>
      <c r="D4" s="395"/>
      <c r="E4" s="375"/>
      <c r="F4" s="349"/>
      <c r="G4" s="349"/>
      <c r="H4" s="349"/>
      <c r="I4" s="434" t="s">
        <v>1255</v>
      </c>
      <c r="J4" s="351"/>
      <c r="K4" s="434" t="s">
        <v>1256</v>
      </c>
      <c r="L4" s="351"/>
      <c r="M4" s="434" t="s">
        <v>1257</v>
      </c>
      <c r="N4" s="351"/>
      <c r="O4" s="271"/>
      <c r="P4" s="271"/>
      <c r="Q4" s="271"/>
      <c r="R4" s="271"/>
    </row>
    <row r="5" spans="1:18" ht="12.75" customHeight="1">
      <c r="A5" s="12"/>
      <c r="B5" s="428" t="s">
        <v>1262</v>
      </c>
      <c r="C5" s="360"/>
      <c r="D5" s="360"/>
      <c r="E5" s="360"/>
      <c r="F5" s="360"/>
      <c r="G5" s="360"/>
      <c r="H5" s="360"/>
      <c r="I5" s="360"/>
      <c r="J5" s="360"/>
      <c r="K5" s="360"/>
      <c r="L5" s="360"/>
      <c r="M5" s="360"/>
      <c r="N5" s="351"/>
      <c r="O5" s="12"/>
      <c r="P5" s="12"/>
      <c r="Q5" s="12"/>
      <c r="R5" s="12"/>
    </row>
    <row r="6" spans="1:18" ht="12.75" customHeight="1">
      <c r="A6" s="272"/>
      <c r="B6" s="418">
        <v>1</v>
      </c>
      <c r="C6" s="426"/>
      <c r="D6" s="419" t="s">
        <v>658</v>
      </c>
      <c r="E6" s="420">
        <f>IF(D6="Y",1,IF(D6="T",0,IF(D6="Y/T","Belum diisi","Error")))</f>
        <v>1</v>
      </c>
      <c r="F6" s="273">
        <v>1</v>
      </c>
      <c r="G6" s="274"/>
      <c r="H6" s="275">
        <f t="shared" ref="H6:H155" si="0">IF(OR(J6="Isi Dulu",L6="Isi Dulu",J6="Isi Tujuan",L6="Isi Tujuan"),"Belum Diisi",IF(SUM(J6,L6)=2,1,IF(SUM(J6,L6)=1,0,IF(SUM(J6,L6)=0,0,"Error"))))</f>
        <v>1</v>
      </c>
      <c r="I6" s="276" t="s">
        <v>658</v>
      </c>
      <c r="J6" s="277">
        <f t="shared" ref="J6:J10" si="1">IF($D$6="Y/T","Isi Tujuan",IF($E$6=0,0,IF(I6="Y",1,IF(I6="T",0,"Isi Dulu"))))</f>
        <v>1</v>
      </c>
      <c r="K6" s="276" t="s">
        <v>658</v>
      </c>
      <c r="L6" s="277">
        <f t="shared" ref="L6:L10" si="2">IF($D$6="Y/T","Isi Tujuan",IF($E$6=0,0,IF(K6="Y",1,IF(K6="T",0,"Isi Dulu"))))</f>
        <v>1</v>
      </c>
      <c r="M6" s="429" t="s">
        <v>658</v>
      </c>
      <c r="N6" s="430">
        <f>IF(M6="Y",1,IF(M6="T",0,IF(M6="Y/T","Belum diisi","Error")))</f>
        <v>1</v>
      </c>
      <c r="O6" s="272"/>
      <c r="P6" s="272"/>
      <c r="Q6" s="272"/>
      <c r="R6" s="272"/>
    </row>
    <row r="7" spans="1:18" ht="12.75" customHeight="1">
      <c r="A7" s="272"/>
      <c r="B7" s="371"/>
      <c r="C7" s="371"/>
      <c r="D7" s="371"/>
      <c r="E7" s="421"/>
      <c r="F7" s="278">
        <v>2</v>
      </c>
      <c r="G7" s="279"/>
      <c r="H7" s="275" t="str">
        <f t="shared" si="0"/>
        <v>Belum Diisi</v>
      </c>
      <c r="I7" s="280" t="s">
        <v>650</v>
      </c>
      <c r="J7" s="281" t="str">
        <f t="shared" si="1"/>
        <v>Isi Dulu</v>
      </c>
      <c r="K7" s="280" t="s">
        <v>650</v>
      </c>
      <c r="L7" s="281" t="str">
        <f t="shared" si="2"/>
        <v>Isi Dulu</v>
      </c>
      <c r="M7" s="371"/>
      <c r="N7" s="371"/>
      <c r="O7" s="272"/>
      <c r="P7" s="272"/>
      <c r="Q7" s="272"/>
      <c r="R7" s="272"/>
    </row>
    <row r="8" spans="1:18" ht="12.75" customHeight="1">
      <c r="A8" s="272"/>
      <c r="B8" s="371"/>
      <c r="C8" s="371"/>
      <c r="D8" s="371"/>
      <c r="E8" s="421"/>
      <c r="F8" s="278">
        <v>3</v>
      </c>
      <c r="G8" s="279"/>
      <c r="H8" s="275" t="str">
        <f t="shared" si="0"/>
        <v>Belum Diisi</v>
      </c>
      <c r="I8" s="280" t="s">
        <v>650</v>
      </c>
      <c r="J8" s="281" t="str">
        <f t="shared" si="1"/>
        <v>Isi Dulu</v>
      </c>
      <c r="K8" s="280" t="s">
        <v>650</v>
      </c>
      <c r="L8" s="281" t="str">
        <f t="shared" si="2"/>
        <v>Isi Dulu</v>
      </c>
      <c r="M8" s="371"/>
      <c r="N8" s="371"/>
      <c r="O8" s="272"/>
      <c r="P8" s="272"/>
      <c r="Q8" s="272"/>
      <c r="R8" s="272"/>
    </row>
    <row r="9" spans="1:18" ht="12.75" customHeight="1">
      <c r="A9" s="272"/>
      <c r="B9" s="371"/>
      <c r="C9" s="371"/>
      <c r="D9" s="371"/>
      <c r="E9" s="421"/>
      <c r="F9" s="278">
        <v>4</v>
      </c>
      <c r="G9" s="279"/>
      <c r="H9" s="275" t="str">
        <f t="shared" si="0"/>
        <v>Belum Diisi</v>
      </c>
      <c r="I9" s="280" t="s">
        <v>650</v>
      </c>
      <c r="J9" s="281" t="str">
        <f t="shared" si="1"/>
        <v>Isi Dulu</v>
      </c>
      <c r="K9" s="280" t="s">
        <v>650</v>
      </c>
      <c r="L9" s="281" t="str">
        <f t="shared" si="2"/>
        <v>Isi Dulu</v>
      </c>
      <c r="M9" s="371"/>
      <c r="N9" s="371"/>
      <c r="O9" s="272"/>
      <c r="P9" s="272"/>
      <c r="Q9" s="272"/>
      <c r="R9" s="272"/>
    </row>
    <row r="10" spans="1:18" ht="12.75" customHeight="1">
      <c r="A10" s="272"/>
      <c r="B10" s="349"/>
      <c r="C10" s="349"/>
      <c r="D10" s="349"/>
      <c r="E10" s="422"/>
      <c r="F10" s="282">
        <v>5</v>
      </c>
      <c r="G10" s="283"/>
      <c r="H10" s="284" t="str">
        <f t="shared" si="0"/>
        <v>Belum Diisi</v>
      </c>
      <c r="I10" s="285" t="s">
        <v>650</v>
      </c>
      <c r="J10" s="286" t="str">
        <f t="shared" si="1"/>
        <v>Isi Dulu</v>
      </c>
      <c r="K10" s="285" t="s">
        <v>650</v>
      </c>
      <c r="L10" s="286" t="str">
        <f t="shared" si="2"/>
        <v>Isi Dulu</v>
      </c>
      <c r="M10" s="349"/>
      <c r="N10" s="349"/>
      <c r="O10" s="272"/>
      <c r="P10" s="272"/>
      <c r="Q10" s="272"/>
      <c r="R10" s="272"/>
    </row>
    <row r="11" spans="1:18" ht="12.75" customHeight="1">
      <c r="A11" s="272"/>
      <c r="B11" s="418">
        <v>2</v>
      </c>
      <c r="C11" s="426"/>
      <c r="D11" s="419" t="s">
        <v>650</v>
      </c>
      <c r="E11" s="420" t="str">
        <f>IF(D11="Y",1,IF(D11="T",0,IF(D11="Y/T","Belum diisi","Error")))</f>
        <v>Belum diisi</v>
      </c>
      <c r="F11" s="273">
        <v>1</v>
      </c>
      <c r="G11" s="274"/>
      <c r="H11" s="287" t="str">
        <f t="shared" si="0"/>
        <v>Belum Diisi</v>
      </c>
      <c r="I11" s="276" t="s">
        <v>650</v>
      </c>
      <c r="J11" s="277" t="str">
        <f t="shared" ref="J11:J15" si="3">IF($D$11="Y/T","Isi Tujuan",IF($E$11=0,0,IF(I11="Y",1,IF(I11="T",0,"Isi Dulu"))))</f>
        <v>Isi Tujuan</v>
      </c>
      <c r="K11" s="276" t="s">
        <v>650</v>
      </c>
      <c r="L11" s="277" t="str">
        <f t="shared" ref="L11:L15" si="4">IF($D$11="Y/T","Isi Tujuan",IF($E$11=0,0,IF(K11="Y",1,IF(K11="T",0,"Isi Dulu"))))</f>
        <v>Isi Tujuan</v>
      </c>
      <c r="M11" s="429" t="s">
        <v>650</v>
      </c>
      <c r="N11" s="430" t="str">
        <f>IF(M11="Y",1,IF(M11="T",0,IF(M11="Y/T","Belum diisi","Error")))</f>
        <v>Belum diisi</v>
      </c>
      <c r="O11" s="272"/>
      <c r="P11" s="272"/>
      <c r="Q11" s="272"/>
      <c r="R11" s="272"/>
    </row>
    <row r="12" spans="1:18" ht="12.75" customHeight="1">
      <c r="A12" s="272"/>
      <c r="B12" s="371"/>
      <c r="C12" s="371"/>
      <c r="D12" s="371"/>
      <c r="E12" s="421"/>
      <c r="F12" s="278">
        <v>2</v>
      </c>
      <c r="G12" s="279"/>
      <c r="H12" s="288" t="str">
        <f t="shared" si="0"/>
        <v>Belum Diisi</v>
      </c>
      <c r="I12" s="280" t="s">
        <v>650</v>
      </c>
      <c r="J12" s="281" t="str">
        <f t="shared" si="3"/>
        <v>Isi Tujuan</v>
      </c>
      <c r="K12" s="280" t="s">
        <v>650</v>
      </c>
      <c r="L12" s="281" t="str">
        <f t="shared" si="4"/>
        <v>Isi Tujuan</v>
      </c>
      <c r="M12" s="371"/>
      <c r="N12" s="371"/>
      <c r="O12" s="272"/>
      <c r="P12" s="272"/>
      <c r="Q12" s="272"/>
      <c r="R12" s="272"/>
    </row>
    <row r="13" spans="1:18" ht="12.75" customHeight="1">
      <c r="A13" s="272"/>
      <c r="B13" s="371"/>
      <c r="C13" s="371"/>
      <c r="D13" s="371"/>
      <c r="E13" s="421"/>
      <c r="F13" s="278">
        <v>3</v>
      </c>
      <c r="G13" s="279"/>
      <c r="H13" s="288" t="str">
        <f t="shared" si="0"/>
        <v>Belum Diisi</v>
      </c>
      <c r="I13" s="280" t="s">
        <v>650</v>
      </c>
      <c r="J13" s="281" t="str">
        <f t="shared" si="3"/>
        <v>Isi Tujuan</v>
      </c>
      <c r="K13" s="280" t="s">
        <v>650</v>
      </c>
      <c r="L13" s="281" t="str">
        <f t="shared" si="4"/>
        <v>Isi Tujuan</v>
      </c>
      <c r="M13" s="371"/>
      <c r="N13" s="371"/>
      <c r="O13" s="272"/>
      <c r="P13" s="272"/>
      <c r="Q13" s="272"/>
      <c r="R13" s="272"/>
    </row>
    <row r="14" spans="1:18" ht="12.75" customHeight="1">
      <c r="A14" s="272"/>
      <c r="B14" s="371"/>
      <c r="C14" s="371"/>
      <c r="D14" s="371"/>
      <c r="E14" s="421"/>
      <c r="F14" s="278">
        <v>4</v>
      </c>
      <c r="G14" s="279"/>
      <c r="H14" s="288" t="str">
        <f t="shared" si="0"/>
        <v>Belum Diisi</v>
      </c>
      <c r="I14" s="280" t="s">
        <v>650</v>
      </c>
      <c r="J14" s="281" t="str">
        <f t="shared" si="3"/>
        <v>Isi Tujuan</v>
      </c>
      <c r="K14" s="280" t="s">
        <v>650</v>
      </c>
      <c r="L14" s="281" t="str">
        <f t="shared" si="4"/>
        <v>Isi Tujuan</v>
      </c>
      <c r="M14" s="371"/>
      <c r="N14" s="371"/>
      <c r="O14" s="272"/>
      <c r="P14" s="272"/>
      <c r="Q14" s="272"/>
      <c r="R14" s="272"/>
    </row>
    <row r="15" spans="1:18" ht="12.75" customHeight="1">
      <c r="A15" s="272"/>
      <c r="B15" s="349"/>
      <c r="C15" s="349"/>
      <c r="D15" s="349"/>
      <c r="E15" s="422"/>
      <c r="F15" s="282">
        <v>5</v>
      </c>
      <c r="G15" s="283"/>
      <c r="H15" s="289" t="str">
        <f t="shared" si="0"/>
        <v>Belum Diisi</v>
      </c>
      <c r="I15" s="285" t="s">
        <v>650</v>
      </c>
      <c r="J15" s="286" t="str">
        <f t="shared" si="3"/>
        <v>Isi Tujuan</v>
      </c>
      <c r="K15" s="285" t="s">
        <v>650</v>
      </c>
      <c r="L15" s="286" t="str">
        <f t="shared" si="4"/>
        <v>Isi Tujuan</v>
      </c>
      <c r="M15" s="349"/>
      <c r="N15" s="349"/>
      <c r="O15" s="272"/>
      <c r="P15" s="272"/>
      <c r="Q15" s="272"/>
      <c r="R15" s="272"/>
    </row>
    <row r="16" spans="1:18" ht="12.75" customHeight="1">
      <c r="A16" s="272"/>
      <c r="B16" s="418">
        <v>3</v>
      </c>
      <c r="C16" s="426"/>
      <c r="D16" s="419" t="s">
        <v>650</v>
      </c>
      <c r="E16" s="420" t="str">
        <f>IF(D16="Y",1,IF(D16="T",0,IF(D16="Y/T","Belum diisi","Error")))</f>
        <v>Belum diisi</v>
      </c>
      <c r="F16" s="273">
        <v>1</v>
      </c>
      <c r="G16" s="274"/>
      <c r="H16" s="290" t="str">
        <f t="shared" si="0"/>
        <v>Belum Diisi</v>
      </c>
      <c r="I16" s="276" t="s">
        <v>650</v>
      </c>
      <c r="J16" s="277" t="str">
        <f t="shared" ref="J16:J20" si="5">IF($D$16="Y/T","Isi Tujuan",IF($E$16=0,0,IF(I16="Y",1,IF(I16="T",0,"Isi Dulu"))))</f>
        <v>Isi Tujuan</v>
      </c>
      <c r="K16" s="276" t="s">
        <v>650</v>
      </c>
      <c r="L16" s="277" t="str">
        <f t="shared" ref="L16:L20" si="6">IF($D$16="Y/T","Isi Tujuan",IF($E$16=0,0,IF(K16="Y",1,IF(K16="T",0,"Isi Dulu"))))</f>
        <v>Isi Tujuan</v>
      </c>
      <c r="M16" s="429" t="s">
        <v>650</v>
      </c>
      <c r="N16" s="430" t="str">
        <f>IF(M16="Y",1,IF(M16="T",0,IF(M16="Y/T","Belum diisi","Error")))</f>
        <v>Belum diisi</v>
      </c>
      <c r="O16" s="272"/>
      <c r="P16" s="272"/>
      <c r="Q16" s="272"/>
      <c r="R16" s="272"/>
    </row>
    <row r="17" spans="1:18" ht="12.75" customHeight="1">
      <c r="A17" s="272"/>
      <c r="B17" s="371"/>
      <c r="C17" s="371"/>
      <c r="D17" s="371"/>
      <c r="E17" s="421"/>
      <c r="F17" s="278">
        <v>2</v>
      </c>
      <c r="G17" s="279"/>
      <c r="H17" s="288" t="str">
        <f t="shared" si="0"/>
        <v>Belum Diisi</v>
      </c>
      <c r="I17" s="280" t="s">
        <v>650</v>
      </c>
      <c r="J17" s="281" t="str">
        <f t="shared" si="5"/>
        <v>Isi Tujuan</v>
      </c>
      <c r="K17" s="280" t="s">
        <v>650</v>
      </c>
      <c r="L17" s="281" t="str">
        <f t="shared" si="6"/>
        <v>Isi Tujuan</v>
      </c>
      <c r="M17" s="371"/>
      <c r="N17" s="371"/>
      <c r="O17" s="272"/>
      <c r="P17" s="272"/>
      <c r="Q17" s="272"/>
      <c r="R17" s="272"/>
    </row>
    <row r="18" spans="1:18" ht="12.75" customHeight="1">
      <c r="A18" s="272"/>
      <c r="B18" s="371"/>
      <c r="C18" s="371"/>
      <c r="D18" s="371"/>
      <c r="E18" s="421"/>
      <c r="F18" s="278">
        <v>3</v>
      </c>
      <c r="G18" s="279"/>
      <c r="H18" s="288" t="str">
        <f t="shared" si="0"/>
        <v>Belum Diisi</v>
      </c>
      <c r="I18" s="280" t="s">
        <v>650</v>
      </c>
      <c r="J18" s="281" t="str">
        <f t="shared" si="5"/>
        <v>Isi Tujuan</v>
      </c>
      <c r="K18" s="280" t="s">
        <v>650</v>
      </c>
      <c r="L18" s="281" t="str">
        <f t="shared" si="6"/>
        <v>Isi Tujuan</v>
      </c>
      <c r="M18" s="371"/>
      <c r="N18" s="371"/>
      <c r="O18" s="272"/>
      <c r="P18" s="272"/>
      <c r="Q18" s="272"/>
      <c r="R18" s="272"/>
    </row>
    <row r="19" spans="1:18" ht="12.75" customHeight="1">
      <c r="A19" s="272"/>
      <c r="B19" s="371"/>
      <c r="C19" s="371"/>
      <c r="D19" s="371"/>
      <c r="E19" s="421"/>
      <c r="F19" s="278">
        <v>4</v>
      </c>
      <c r="G19" s="279"/>
      <c r="H19" s="288" t="str">
        <f t="shared" si="0"/>
        <v>Belum Diisi</v>
      </c>
      <c r="I19" s="280" t="s">
        <v>650</v>
      </c>
      <c r="J19" s="281" t="str">
        <f t="shared" si="5"/>
        <v>Isi Tujuan</v>
      </c>
      <c r="K19" s="280" t="s">
        <v>650</v>
      </c>
      <c r="L19" s="281" t="str">
        <f t="shared" si="6"/>
        <v>Isi Tujuan</v>
      </c>
      <c r="M19" s="371"/>
      <c r="N19" s="371"/>
      <c r="O19" s="272"/>
      <c r="P19" s="272"/>
      <c r="Q19" s="272"/>
      <c r="R19" s="272"/>
    </row>
    <row r="20" spans="1:18" ht="12.75" customHeight="1">
      <c r="A20" s="272"/>
      <c r="B20" s="349"/>
      <c r="C20" s="349"/>
      <c r="D20" s="349"/>
      <c r="E20" s="422"/>
      <c r="F20" s="282">
        <v>5</v>
      </c>
      <c r="G20" s="283"/>
      <c r="H20" s="289" t="str">
        <f t="shared" si="0"/>
        <v>Belum Diisi</v>
      </c>
      <c r="I20" s="285" t="s">
        <v>650</v>
      </c>
      <c r="J20" s="286" t="str">
        <f t="shared" si="5"/>
        <v>Isi Tujuan</v>
      </c>
      <c r="K20" s="285" t="s">
        <v>650</v>
      </c>
      <c r="L20" s="286" t="str">
        <f t="shared" si="6"/>
        <v>Isi Tujuan</v>
      </c>
      <c r="M20" s="349"/>
      <c r="N20" s="349"/>
      <c r="O20" s="272"/>
      <c r="P20" s="272"/>
      <c r="Q20" s="272"/>
      <c r="R20" s="272"/>
    </row>
    <row r="21" spans="1:18" ht="12.75" customHeight="1">
      <c r="A21" s="272"/>
      <c r="B21" s="418">
        <v>4</v>
      </c>
      <c r="C21" s="426"/>
      <c r="D21" s="419" t="s">
        <v>650</v>
      </c>
      <c r="E21" s="420" t="str">
        <f>IF(D21="Y",1,IF(D21="T",0,IF(D21="Y/T","Belum diisi","Error")))</f>
        <v>Belum diisi</v>
      </c>
      <c r="F21" s="273">
        <v>1</v>
      </c>
      <c r="G21" s="274"/>
      <c r="H21" s="290" t="str">
        <f t="shared" si="0"/>
        <v>Belum Diisi</v>
      </c>
      <c r="I21" s="276" t="s">
        <v>650</v>
      </c>
      <c r="J21" s="277" t="str">
        <f t="shared" ref="J21:J25" si="7">IF($D$21="Y/T","Isi Tujuan",IF($E$21=0,0,IF(I21="Y",1,IF(I21="T",0,"Isi Dulu"))))</f>
        <v>Isi Tujuan</v>
      </c>
      <c r="K21" s="276" t="s">
        <v>650</v>
      </c>
      <c r="L21" s="277" t="str">
        <f t="shared" ref="L21:L25" si="8">IF($D$21="Y/T","Isi Tujuan",IF($E$21=0,0,IF(K21="Y",1,IF(K21="T",0,"Isi Dulu"))))</f>
        <v>Isi Tujuan</v>
      </c>
      <c r="M21" s="429" t="s">
        <v>650</v>
      </c>
      <c r="N21" s="430" t="str">
        <f>IF(M21="Y",1,IF(M21="T",0,IF(M21="Y/T","Belum diisi","Error")))</f>
        <v>Belum diisi</v>
      </c>
      <c r="O21" s="272"/>
      <c r="P21" s="272"/>
      <c r="Q21" s="272"/>
      <c r="R21" s="272"/>
    </row>
    <row r="22" spans="1:18" ht="12.75" customHeight="1">
      <c r="A22" s="272"/>
      <c r="B22" s="371"/>
      <c r="C22" s="371"/>
      <c r="D22" s="371"/>
      <c r="E22" s="421"/>
      <c r="F22" s="278">
        <v>2</v>
      </c>
      <c r="G22" s="279"/>
      <c r="H22" s="288" t="str">
        <f t="shared" si="0"/>
        <v>Belum Diisi</v>
      </c>
      <c r="I22" s="280" t="s">
        <v>650</v>
      </c>
      <c r="J22" s="281" t="str">
        <f t="shared" si="7"/>
        <v>Isi Tujuan</v>
      </c>
      <c r="K22" s="280" t="s">
        <v>650</v>
      </c>
      <c r="L22" s="281" t="str">
        <f t="shared" si="8"/>
        <v>Isi Tujuan</v>
      </c>
      <c r="M22" s="371"/>
      <c r="N22" s="371"/>
      <c r="O22" s="272"/>
      <c r="P22" s="272"/>
      <c r="Q22" s="272"/>
      <c r="R22" s="272"/>
    </row>
    <row r="23" spans="1:18" ht="12.75" customHeight="1">
      <c r="A23" s="272"/>
      <c r="B23" s="371"/>
      <c r="C23" s="371"/>
      <c r="D23" s="371"/>
      <c r="E23" s="421"/>
      <c r="F23" s="278">
        <v>3</v>
      </c>
      <c r="G23" s="279"/>
      <c r="H23" s="288" t="str">
        <f t="shared" si="0"/>
        <v>Belum Diisi</v>
      </c>
      <c r="I23" s="280" t="s">
        <v>650</v>
      </c>
      <c r="J23" s="281" t="str">
        <f t="shared" si="7"/>
        <v>Isi Tujuan</v>
      </c>
      <c r="K23" s="280" t="s">
        <v>650</v>
      </c>
      <c r="L23" s="281" t="str">
        <f t="shared" si="8"/>
        <v>Isi Tujuan</v>
      </c>
      <c r="M23" s="371"/>
      <c r="N23" s="371"/>
      <c r="O23" s="272"/>
      <c r="P23" s="272"/>
      <c r="Q23" s="272"/>
      <c r="R23" s="272"/>
    </row>
    <row r="24" spans="1:18" ht="12.75" customHeight="1">
      <c r="A24" s="272"/>
      <c r="B24" s="371"/>
      <c r="C24" s="371"/>
      <c r="D24" s="371"/>
      <c r="E24" s="421"/>
      <c r="F24" s="278">
        <v>4</v>
      </c>
      <c r="G24" s="279"/>
      <c r="H24" s="288" t="str">
        <f t="shared" si="0"/>
        <v>Belum Diisi</v>
      </c>
      <c r="I24" s="280" t="s">
        <v>650</v>
      </c>
      <c r="J24" s="281" t="str">
        <f t="shared" si="7"/>
        <v>Isi Tujuan</v>
      </c>
      <c r="K24" s="280" t="s">
        <v>650</v>
      </c>
      <c r="L24" s="281" t="str">
        <f t="shared" si="8"/>
        <v>Isi Tujuan</v>
      </c>
      <c r="M24" s="371"/>
      <c r="N24" s="371"/>
      <c r="O24" s="272"/>
      <c r="P24" s="272"/>
      <c r="Q24" s="272"/>
      <c r="R24" s="272"/>
    </row>
    <row r="25" spans="1:18" ht="12.75" customHeight="1">
      <c r="A25" s="272"/>
      <c r="B25" s="349"/>
      <c r="C25" s="349"/>
      <c r="D25" s="349"/>
      <c r="E25" s="422"/>
      <c r="F25" s="282">
        <v>5</v>
      </c>
      <c r="G25" s="283"/>
      <c r="H25" s="289" t="str">
        <f t="shared" si="0"/>
        <v>Belum Diisi</v>
      </c>
      <c r="I25" s="285" t="s">
        <v>650</v>
      </c>
      <c r="J25" s="286" t="str">
        <f t="shared" si="7"/>
        <v>Isi Tujuan</v>
      </c>
      <c r="K25" s="285" t="s">
        <v>650</v>
      </c>
      <c r="L25" s="286" t="str">
        <f t="shared" si="8"/>
        <v>Isi Tujuan</v>
      </c>
      <c r="M25" s="349"/>
      <c r="N25" s="349"/>
      <c r="O25" s="272"/>
      <c r="P25" s="272"/>
      <c r="Q25" s="272"/>
      <c r="R25" s="272"/>
    </row>
    <row r="26" spans="1:18" ht="12.75" customHeight="1">
      <c r="A26" s="272"/>
      <c r="B26" s="418">
        <v>5</v>
      </c>
      <c r="C26" s="426"/>
      <c r="D26" s="419" t="s">
        <v>650</v>
      </c>
      <c r="E26" s="420" t="str">
        <f>IF(D26="Y",1,IF(D26="T",0,IF(D26="Y/T","Belum diisi","Error")))</f>
        <v>Belum diisi</v>
      </c>
      <c r="F26" s="273">
        <v>1</v>
      </c>
      <c r="G26" s="274"/>
      <c r="H26" s="290" t="str">
        <f t="shared" si="0"/>
        <v>Belum Diisi</v>
      </c>
      <c r="I26" s="276" t="s">
        <v>650</v>
      </c>
      <c r="J26" s="277" t="str">
        <f t="shared" ref="J26:J30" si="9">IF($D$26="Y/T","Isi Tujuan",IF($E$26=0,0,IF(I26="Y",1,IF(I26="T",0,"Isi Dulu"))))</f>
        <v>Isi Tujuan</v>
      </c>
      <c r="K26" s="276" t="s">
        <v>650</v>
      </c>
      <c r="L26" s="277" t="str">
        <f t="shared" ref="L26:L30" si="10">IF($D$26="Y/T","Isi Tujuan",IF($E$26=0,0,IF(K26="Y",1,IF(K26="T",0,"Isi Dulu"))))</f>
        <v>Isi Tujuan</v>
      </c>
      <c r="M26" s="429" t="s">
        <v>650</v>
      </c>
      <c r="N26" s="430" t="str">
        <f>IF(M26="Y",1,IF(M26="T",0,IF(M26="Y/T","Belum diisi","Error")))</f>
        <v>Belum diisi</v>
      </c>
      <c r="O26" s="272"/>
      <c r="P26" s="272"/>
      <c r="Q26" s="272"/>
      <c r="R26" s="272"/>
    </row>
    <row r="27" spans="1:18" ht="12.75" customHeight="1">
      <c r="A27" s="272"/>
      <c r="B27" s="371"/>
      <c r="C27" s="371"/>
      <c r="D27" s="371"/>
      <c r="E27" s="421"/>
      <c r="F27" s="278">
        <v>2</v>
      </c>
      <c r="G27" s="279"/>
      <c r="H27" s="288" t="str">
        <f t="shared" si="0"/>
        <v>Belum Diisi</v>
      </c>
      <c r="I27" s="280" t="s">
        <v>650</v>
      </c>
      <c r="J27" s="281" t="str">
        <f t="shared" si="9"/>
        <v>Isi Tujuan</v>
      </c>
      <c r="K27" s="280" t="s">
        <v>650</v>
      </c>
      <c r="L27" s="281" t="str">
        <f t="shared" si="10"/>
        <v>Isi Tujuan</v>
      </c>
      <c r="M27" s="371"/>
      <c r="N27" s="371"/>
      <c r="O27" s="272"/>
      <c r="P27" s="272"/>
      <c r="Q27" s="272"/>
      <c r="R27" s="272"/>
    </row>
    <row r="28" spans="1:18" ht="12.75" customHeight="1">
      <c r="A28" s="272"/>
      <c r="B28" s="371"/>
      <c r="C28" s="371"/>
      <c r="D28" s="371"/>
      <c r="E28" s="421"/>
      <c r="F28" s="278">
        <v>3</v>
      </c>
      <c r="G28" s="279"/>
      <c r="H28" s="288" t="str">
        <f t="shared" si="0"/>
        <v>Belum Diisi</v>
      </c>
      <c r="I28" s="280" t="s">
        <v>650</v>
      </c>
      <c r="J28" s="281" t="str">
        <f t="shared" si="9"/>
        <v>Isi Tujuan</v>
      </c>
      <c r="K28" s="280" t="s">
        <v>650</v>
      </c>
      <c r="L28" s="281" t="str">
        <f t="shared" si="10"/>
        <v>Isi Tujuan</v>
      </c>
      <c r="M28" s="371"/>
      <c r="N28" s="371"/>
      <c r="O28" s="272"/>
      <c r="P28" s="272"/>
      <c r="Q28" s="272"/>
      <c r="R28" s="272"/>
    </row>
    <row r="29" spans="1:18" ht="12.75" customHeight="1">
      <c r="A29" s="272"/>
      <c r="B29" s="371"/>
      <c r="C29" s="371"/>
      <c r="D29" s="371"/>
      <c r="E29" s="421"/>
      <c r="F29" s="278">
        <v>4</v>
      </c>
      <c r="G29" s="279"/>
      <c r="H29" s="288" t="str">
        <f t="shared" si="0"/>
        <v>Belum Diisi</v>
      </c>
      <c r="I29" s="280" t="s">
        <v>650</v>
      </c>
      <c r="J29" s="281" t="str">
        <f t="shared" si="9"/>
        <v>Isi Tujuan</v>
      </c>
      <c r="K29" s="280" t="s">
        <v>650</v>
      </c>
      <c r="L29" s="281" t="str">
        <f t="shared" si="10"/>
        <v>Isi Tujuan</v>
      </c>
      <c r="M29" s="371"/>
      <c r="N29" s="371"/>
      <c r="O29" s="272"/>
      <c r="P29" s="272"/>
      <c r="Q29" s="272"/>
      <c r="R29" s="272"/>
    </row>
    <row r="30" spans="1:18" ht="12.75" customHeight="1">
      <c r="A30" s="272"/>
      <c r="B30" s="349"/>
      <c r="C30" s="349"/>
      <c r="D30" s="349"/>
      <c r="E30" s="422"/>
      <c r="F30" s="282">
        <v>5</v>
      </c>
      <c r="G30" s="283"/>
      <c r="H30" s="289" t="str">
        <f t="shared" si="0"/>
        <v>Belum Diisi</v>
      </c>
      <c r="I30" s="285" t="s">
        <v>650</v>
      </c>
      <c r="J30" s="286" t="str">
        <f t="shared" si="9"/>
        <v>Isi Tujuan</v>
      </c>
      <c r="K30" s="285" t="s">
        <v>650</v>
      </c>
      <c r="L30" s="286" t="str">
        <f t="shared" si="10"/>
        <v>Isi Tujuan</v>
      </c>
      <c r="M30" s="349"/>
      <c r="N30" s="349"/>
      <c r="O30" s="272"/>
      <c r="P30" s="272"/>
      <c r="Q30" s="272"/>
      <c r="R30" s="272"/>
    </row>
    <row r="31" spans="1:18" ht="12.75" customHeight="1">
      <c r="A31" s="272"/>
      <c r="B31" s="418">
        <v>6</v>
      </c>
      <c r="C31" s="426"/>
      <c r="D31" s="419" t="s">
        <v>650</v>
      </c>
      <c r="E31" s="420" t="str">
        <f>IF(D31="Y",1,IF(D31="T",0,IF(D31="Y/T","Belum diisi","Error")))</f>
        <v>Belum diisi</v>
      </c>
      <c r="F31" s="273">
        <v>1</v>
      </c>
      <c r="G31" s="274"/>
      <c r="H31" s="290" t="str">
        <f t="shared" si="0"/>
        <v>Belum Diisi</v>
      </c>
      <c r="I31" s="276" t="s">
        <v>650</v>
      </c>
      <c r="J31" s="277" t="str">
        <f t="shared" ref="J31:J35" si="11">IF($D$31="Y/T","Isi Tujuan",IF($E$31=0,0,IF(I31="Y",1,IF(I31="T",0,"Isi Dulu"))))</f>
        <v>Isi Tujuan</v>
      </c>
      <c r="K31" s="276" t="s">
        <v>650</v>
      </c>
      <c r="L31" s="277" t="str">
        <f t="shared" ref="L31:L35" si="12">IF($D$31="Y/T","Isi Tujuan",IF($E$31=0,0,IF(K31="Y",1,IF(K31="T",0,"Isi Dulu"))))</f>
        <v>Isi Tujuan</v>
      </c>
      <c r="M31" s="429" t="s">
        <v>650</v>
      </c>
      <c r="N31" s="430" t="str">
        <f>IF(M31="Y",1,IF(M31="T",0,IF(M31="Y/T","Belum diisi","Error")))</f>
        <v>Belum diisi</v>
      </c>
      <c r="O31" s="272"/>
      <c r="P31" s="272"/>
      <c r="Q31" s="272"/>
      <c r="R31" s="272"/>
    </row>
    <row r="32" spans="1:18" ht="12.75" customHeight="1">
      <c r="A32" s="272"/>
      <c r="B32" s="371"/>
      <c r="C32" s="371"/>
      <c r="D32" s="371"/>
      <c r="E32" s="421"/>
      <c r="F32" s="278">
        <v>2</v>
      </c>
      <c r="G32" s="279"/>
      <c r="H32" s="288" t="str">
        <f t="shared" si="0"/>
        <v>Belum Diisi</v>
      </c>
      <c r="I32" s="280" t="s">
        <v>650</v>
      </c>
      <c r="J32" s="281" t="str">
        <f t="shared" si="11"/>
        <v>Isi Tujuan</v>
      </c>
      <c r="K32" s="280" t="s">
        <v>650</v>
      </c>
      <c r="L32" s="281" t="str">
        <f t="shared" si="12"/>
        <v>Isi Tujuan</v>
      </c>
      <c r="M32" s="371"/>
      <c r="N32" s="371"/>
      <c r="O32" s="272"/>
      <c r="P32" s="272"/>
      <c r="Q32" s="272"/>
      <c r="R32" s="272"/>
    </row>
    <row r="33" spans="1:18" ht="12.75" customHeight="1">
      <c r="A33" s="272"/>
      <c r="B33" s="371"/>
      <c r="C33" s="371"/>
      <c r="D33" s="371"/>
      <c r="E33" s="421"/>
      <c r="F33" s="278">
        <v>3</v>
      </c>
      <c r="G33" s="279"/>
      <c r="H33" s="288" t="str">
        <f t="shared" si="0"/>
        <v>Belum Diisi</v>
      </c>
      <c r="I33" s="280" t="s">
        <v>650</v>
      </c>
      <c r="J33" s="281" t="str">
        <f t="shared" si="11"/>
        <v>Isi Tujuan</v>
      </c>
      <c r="K33" s="280" t="s">
        <v>650</v>
      </c>
      <c r="L33" s="281" t="str">
        <f t="shared" si="12"/>
        <v>Isi Tujuan</v>
      </c>
      <c r="M33" s="371"/>
      <c r="N33" s="371"/>
      <c r="O33" s="272"/>
      <c r="P33" s="272"/>
      <c r="Q33" s="272"/>
      <c r="R33" s="272"/>
    </row>
    <row r="34" spans="1:18" ht="12.75" customHeight="1">
      <c r="A34" s="272"/>
      <c r="B34" s="371"/>
      <c r="C34" s="371"/>
      <c r="D34" s="371"/>
      <c r="E34" s="421"/>
      <c r="F34" s="278">
        <v>4</v>
      </c>
      <c r="G34" s="279"/>
      <c r="H34" s="288" t="str">
        <f t="shared" si="0"/>
        <v>Belum Diisi</v>
      </c>
      <c r="I34" s="280" t="s">
        <v>650</v>
      </c>
      <c r="J34" s="281" t="str">
        <f t="shared" si="11"/>
        <v>Isi Tujuan</v>
      </c>
      <c r="K34" s="280" t="s">
        <v>650</v>
      </c>
      <c r="L34" s="281" t="str">
        <f t="shared" si="12"/>
        <v>Isi Tujuan</v>
      </c>
      <c r="M34" s="371"/>
      <c r="N34" s="371"/>
      <c r="O34" s="272"/>
      <c r="P34" s="272"/>
      <c r="Q34" s="272"/>
      <c r="R34" s="272"/>
    </row>
    <row r="35" spans="1:18" ht="12.75" customHeight="1">
      <c r="A35" s="272"/>
      <c r="B35" s="349"/>
      <c r="C35" s="349"/>
      <c r="D35" s="349"/>
      <c r="E35" s="422"/>
      <c r="F35" s="282">
        <v>5</v>
      </c>
      <c r="G35" s="283"/>
      <c r="H35" s="289" t="str">
        <f t="shared" si="0"/>
        <v>Belum Diisi</v>
      </c>
      <c r="I35" s="285" t="s">
        <v>650</v>
      </c>
      <c r="J35" s="286" t="str">
        <f t="shared" si="11"/>
        <v>Isi Tujuan</v>
      </c>
      <c r="K35" s="285" t="s">
        <v>650</v>
      </c>
      <c r="L35" s="286" t="str">
        <f t="shared" si="12"/>
        <v>Isi Tujuan</v>
      </c>
      <c r="M35" s="349"/>
      <c r="N35" s="349"/>
      <c r="O35" s="272"/>
      <c r="P35" s="272"/>
      <c r="Q35" s="272"/>
      <c r="R35" s="272"/>
    </row>
    <row r="36" spans="1:18" ht="12.75" customHeight="1">
      <c r="A36" s="272"/>
      <c r="B36" s="418">
        <v>7</v>
      </c>
      <c r="C36" s="426"/>
      <c r="D36" s="419" t="s">
        <v>650</v>
      </c>
      <c r="E36" s="420" t="str">
        <f>IF(D36="Y",1,IF(D36="T",0,IF(D36="Y/T","Belum diisi","Error")))</f>
        <v>Belum diisi</v>
      </c>
      <c r="F36" s="273">
        <v>1</v>
      </c>
      <c r="G36" s="274"/>
      <c r="H36" s="290" t="str">
        <f t="shared" si="0"/>
        <v>Belum Diisi</v>
      </c>
      <c r="I36" s="276" t="s">
        <v>650</v>
      </c>
      <c r="J36" s="277" t="str">
        <f t="shared" ref="J36:J40" si="13">IF($D$36="Y/T","Isi Tujuan",IF($E$36=0,0,IF(I36="Y",1,IF(I36="T",0,"Isi Dulu"))))</f>
        <v>Isi Tujuan</v>
      </c>
      <c r="K36" s="276" t="s">
        <v>650</v>
      </c>
      <c r="L36" s="277" t="str">
        <f t="shared" ref="L36:L40" si="14">IF($D$36="Y/T","Isi Tujuan",IF($E$36=0,0,IF(K36="Y",1,IF(K36="T",0,"Isi Dulu"))))</f>
        <v>Isi Tujuan</v>
      </c>
      <c r="M36" s="429" t="s">
        <v>650</v>
      </c>
      <c r="N36" s="430" t="str">
        <f>IF(M36="Y",1,IF(M36="T",0,IF(M36="Y/T","Belum diisi","Error")))</f>
        <v>Belum diisi</v>
      </c>
      <c r="O36" s="272"/>
      <c r="P36" s="272"/>
      <c r="Q36" s="272"/>
      <c r="R36" s="272"/>
    </row>
    <row r="37" spans="1:18" ht="12.75" customHeight="1">
      <c r="A37" s="272"/>
      <c r="B37" s="371"/>
      <c r="C37" s="371"/>
      <c r="D37" s="371"/>
      <c r="E37" s="421"/>
      <c r="F37" s="278">
        <v>2</v>
      </c>
      <c r="G37" s="279"/>
      <c r="H37" s="288" t="str">
        <f t="shared" si="0"/>
        <v>Belum Diisi</v>
      </c>
      <c r="I37" s="280" t="s">
        <v>650</v>
      </c>
      <c r="J37" s="281" t="str">
        <f t="shared" si="13"/>
        <v>Isi Tujuan</v>
      </c>
      <c r="K37" s="280" t="s">
        <v>650</v>
      </c>
      <c r="L37" s="281" t="str">
        <f t="shared" si="14"/>
        <v>Isi Tujuan</v>
      </c>
      <c r="M37" s="371"/>
      <c r="N37" s="371"/>
      <c r="O37" s="272"/>
      <c r="P37" s="272"/>
      <c r="Q37" s="272"/>
      <c r="R37" s="272"/>
    </row>
    <row r="38" spans="1:18" ht="12.75" customHeight="1">
      <c r="A38" s="272"/>
      <c r="B38" s="371"/>
      <c r="C38" s="371"/>
      <c r="D38" s="371"/>
      <c r="E38" s="421"/>
      <c r="F38" s="278">
        <v>3</v>
      </c>
      <c r="G38" s="279"/>
      <c r="H38" s="288" t="str">
        <f t="shared" si="0"/>
        <v>Belum Diisi</v>
      </c>
      <c r="I38" s="280" t="s">
        <v>650</v>
      </c>
      <c r="J38" s="281" t="str">
        <f t="shared" si="13"/>
        <v>Isi Tujuan</v>
      </c>
      <c r="K38" s="280" t="s">
        <v>650</v>
      </c>
      <c r="L38" s="281" t="str">
        <f t="shared" si="14"/>
        <v>Isi Tujuan</v>
      </c>
      <c r="M38" s="371"/>
      <c r="N38" s="371"/>
      <c r="O38" s="272"/>
      <c r="P38" s="272"/>
      <c r="Q38" s="272"/>
      <c r="R38" s="272"/>
    </row>
    <row r="39" spans="1:18" ht="12.75" customHeight="1">
      <c r="A39" s="272"/>
      <c r="B39" s="371"/>
      <c r="C39" s="371"/>
      <c r="D39" s="371"/>
      <c r="E39" s="421"/>
      <c r="F39" s="278">
        <v>4</v>
      </c>
      <c r="G39" s="279"/>
      <c r="H39" s="288" t="str">
        <f t="shared" si="0"/>
        <v>Belum Diisi</v>
      </c>
      <c r="I39" s="280" t="s">
        <v>650</v>
      </c>
      <c r="J39" s="281" t="str">
        <f t="shared" si="13"/>
        <v>Isi Tujuan</v>
      </c>
      <c r="K39" s="280" t="s">
        <v>650</v>
      </c>
      <c r="L39" s="281" t="str">
        <f t="shared" si="14"/>
        <v>Isi Tujuan</v>
      </c>
      <c r="M39" s="371"/>
      <c r="N39" s="371"/>
      <c r="O39" s="272"/>
      <c r="P39" s="272"/>
      <c r="Q39" s="272"/>
      <c r="R39" s="272"/>
    </row>
    <row r="40" spans="1:18" ht="12.75" customHeight="1">
      <c r="A40" s="272"/>
      <c r="B40" s="349"/>
      <c r="C40" s="349"/>
      <c r="D40" s="349"/>
      <c r="E40" s="422"/>
      <c r="F40" s="282">
        <v>5</v>
      </c>
      <c r="G40" s="283"/>
      <c r="H40" s="289" t="str">
        <f t="shared" si="0"/>
        <v>Belum Diisi</v>
      </c>
      <c r="I40" s="285" t="s">
        <v>650</v>
      </c>
      <c r="J40" s="286" t="str">
        <f t="shared" si="13"/>
        <v>Isi Tujuan</v>
      </c>
      <c r="K40" s="285" t="s">
        <v>650</v>
      </c>
      <c r="L40" s="286" t="str">
        <f t="shared" si="14"/>
        <v>Isi Tujuan</v>
      </c>
      <c r="M40" s="349"/>
      <c r="N40" s="349"/>
      <c r="O40" s="272"/>
      <c r="P40" s="272"/>
      <c r="Q40" s="272"/>
      <c r="R40" s="272"/>
    </row>
    <row r="41" spans="1:18" ht="12.75" customHeight="1">
      <c r="A41" s="272"/>
      <c r="B41" s="418">
        <v>8</v>
      </c>
      <c r="C41" s="426"/>
      <c r="D41" s="419" t="s">
        <v>650</v>
      </c>
      <c r="E41" s="420" t="str">
        <f>IF(D41="Y",1,IF(D41="T",0,IF(D41="Y/T","Belum diisi","Error")))</f>
        <v>Belum diisi</v>
      </c>
      <c r="F41" s="273">
        <v>1</v>
      </c>
      <c r="G41" s="274"/>
      <c r="H41" s="290" t="str">
        <f t="shared" si="0"/>
        <v>Belum Diisi</v>
      </c>
      <c r="I41" s="276" t="s">
        <v>650</v>
      </c>
      <c r="J41" s="277" t="str">
        <f t="shared" ref="J41:J45" si="15">IF($D$41="Y/T","Isi Tujuan",IF($E$41=0,0,IF(I41="Y",1,IF(I41="T",0,"Isi Dulu"))))</f>
        <v>Isi Tujuan</v>
      </c>
      <c r="K41" s="276" t="s">
        <v>650</v>
      </c>
      <c r="L41" s="277" t="str">
        <f t="shared" ref="L41:L45" si="16">IF($D$41="Y/T","Isi Tujuan",IF($E$41=0,0,IF(K41="Y",1,IF(K41="T",0,"Isi Dulu"))))</f>
        <v>Isi Tujuan</v>
      </c>
      <c r="M41" s="429" t="s">
        <v>650</v>
      </c>
      <c r="N41" s="430" t="str">
        <f>IF(M41="Y",1,IF(M41="T",0,IF(M41="Y/T","Belum diisi","Error")))</f>
        <v>Belum diisi</v>
      </c>
      <c r="O41" s="272"/>
      <c r="P41" s="272"/>
      <c r="Q41" s="272"/>
      <c r="R41" s="272"/>
    </row>
    <row r="42" spans="1:18" ht="12.75" customHeight="1">
      <c r="A42" s="272"/>
      <c r="B42" s="371"/>
      <c r="C42" s="371"/>
      <c r="D42" s="371"/>
      <c r="E42" s="421"/>
      <c r="F42" s="278">
        <v>2</v>
      </c>
      <c r="G42" s="279"/>
      <c r="H42" s="288" t="str">
        <f t="shared" si="0"/>
        <v>Belum Diisi</v>
      </c>
      <c r="I42" s="280" t="s">
        <v>650</v>
      </c>
      <c r="J42" s="281" t="str">
        <f t="shared" si="15"/>
        <v>Isi Tujuan</v>
      </c>
      <c r="K42" s="280" t="s">
        <v>650</v>
      </c>
      <c r="L42" s="281" t="str">
        <f t="shared" si="16"/>
        <v>Isi Tujuan</v>
      </c>
      <c r="M42" s="371"/>
      <c r="N42" s="371"/>
      <c r="O42" s="272"/>
      <c r="P42" s="272"/>
      <c r="Q42" s="272"/>
      <c r="R42" s="272"/>
    </row>
    <row r="43" spans="1:18" ht="12.75" customHeight="1">
      <c r="A43" s="272"/>
      <c r="B43" s="371"/>
      <c r="C43" s="371"/>
      <c r="D43" s="371"/>
      <c r="E43" s="421"/>
      <c r="F43" s="278">
        <v>3</v>
      </c>
      <c r="G43" s="279"/>
      <c r="H43" s="288" t="str">
        <f t="shared" si="0"/>
        <v>Belum Diisi</v>
      </c>
      <c r="I43" s="280" t="s">
        <v>650</v>
      </c>
      <c r="J43" s="281" t="str">
        <f t="shared" si="15"/>
        <v>Isi Tujuan</v>
      </c>
      <c r="K43" s="280" t="s">
        <v>650</v>
      </c>
      <c r="L43" s="281" t="str">
        <f t="shared" si="16"/>
        <v>Isi Tujuan</v>
      </c>
      <c r="M43" s="371"/>
      <c r="N43" s="371"/>
      <c r="O43" s="272"/>
      <c r="P43" s="272"/>
      <c r="Q43" s="272"/>
      <c r="R43" s="272"/>
    </row>
    <row r="44" spans="1:18" ht="12.75" customHeight="1">
      <c r="A44" s="272"/>
      <c r="B44" s="371"/>
      <c r="C44" s="371"/>
      <c r="D44" s="371"/>
      <c r="E44" s="421"/>
      <c r="F44" s="278">
        <v>4</v>
      </c>
      <c r="G44" s="279"/>
      <c r="H44" s="288" t="str">
        <f t="shared" si="0"/>
        <v>Belum Diisi</v>
      </c>
      <c r="I44" s="280" t="s">
        <v>650</v>
      </c>
      <c r="J44" s="281" t="str">
        <f t="shared" si="15"/>
        <v>Isi Tujuan</v>
      </c>
      <c r="K44" s="280" t="s">
        <v>650</v>
      </c>
      <c r="L44" s="281" t="str">
        <f t="shared" si="16"/>
        <v>Isi Tujuan</v>
      </c>
      <c r="M44" s="371"/>
      <c r="N44" s="371"/>
      <c r="O44" s="272"/>
      <c r="P44" s="272"/>
      <c r="Q44" s="272"/>
      <c r="R44" s="272"/>
    </row>
    <row r="45" spans="1:18" ht="12.75" customHeight="1">
      <c r="A45" s="272"/>
      <c r="B45" s="349"/>
      <c r="C45" s="349"/>
      <c r="D45" s="349"/>
      <c r="E45" s="422"/>
      <c r="F45" s="282">
        <v>5</v>
      </c>
      <c r="G45" s="283"/>
      <c r="H45" s="289" t="str">
        <f t="shared" si="0"/>
        <v>Belum Diisi</v>
      </c>
      <c r="I45" s="285" t="s">
        <v>650</v>
      </c>
      <c r="J45" s="286" t="str">
        <f t="shared" si="15"/>
        <v>Isi Tujuan</v>
      </c>
      <c r="K45" s="285" t="s">
        <v>650</v>
      </c>
      <c r="L45" s="286" t="str">
        <f t="shared" si="16"/>
        <v>Isi Tujuan</v>
      </c>
      <c r="M45" s="349"/>
      <c r="N45" s="349"/>
      <c r="O45" s="272"/>
      <c r="P45" s="272"/>
      <c r="Q45" s="272"/>
      <c r="R45" s="272"/>
    </row>
    <row r="46" spans="1:18" ht="12.75" customHeight="1">
      <c r="A46" s="272"/>
      <c r="B46" s="418">
        <v>9</v>
      </c>
      <c r="C46" s="426"/>
      <c r="D46" s="419" t="s">
        <v>650</v>
      </c>
      <c r="E46" s="420" t="str">
        <f>IF(D46="Y",1,IF(D46="T",0,IF(D46="Y/T","Belum diisi","Error")))</f>
        <v>Belum diisi</v>
      </c>
      <c r="F46" s="273">
        <v>1</v>
      </c>
      <c r="G46" s="274"/>
      <c r="H46" s="290" t="str">
        <f t="shared" si="0"/>
        <v>Belum Diisi</v>
      </c>
      <c r="I46" s="276" t="s">
        <v>650</v>
      </c>
      <c r="J46" s="277" t="str">
        <f t="shared" ref="J46:J50" si="17">IF($D$46="Y/T","Isi Tujuan",IF($E$46=0,0,IF(I46="Y",1,IF(I46="T",0,"Isi Dulu"))))</f>
        <v>Isi Tujuan</v>
      </c>
      <c r="K46" s="276" t="s">
        <v>650</v>
      </c>
      <c r="L46" s="277" t="str">
        <f t="shared" ref="L46:L50" si="18">IF($D$46="Y/T","Isi Tujuan",IF($E$46=0,0,IF(K46="Y",1,IF(K46="T",0,"Isi Dulu"))))</f>
        <v>Isi Tujuan</v>
      </c>
      <c r="M46" s="429" t="s">
        <v>650</v>
      </c>
      <c r="N46" s="430" t="str">
        <f>IF(M46="Y",1,IF(M46="T",0,IF(M46="Y/T","Belum diisi","Error")))</f>
        <v>Belum diisi</v>
      </c>
      <c r="O46" s="272"/>
      <c r="P46" s="272"/>
      <c r="Q46" s="272"/>
      <c r="R46" s="272"/>
    </row>
    <row r="47" spans="1:18" ht="12.75" customHeight="1">
      <c r="A47" s="272"/>
      <c r="B47" s="371"/>
      <c r="C47" s="371"/>
      <c r="D47" s="371"/>
      <c r="E47" s="421"/>
      <c r="F47" s="278">
        <v>2</v>
      </c>
      <c r="G47" s="279"/>
      <c r="H47" s="288" t="str">
        <f t="shared" si="0"/>
        <v>Belum Diisi</v>
      </c>
      <c r="I47" s="280" t="s">
        <v>650</v>
      </c>
      <c r="J47" s="281" t="str">
        <f t="shared" si="17"/>
        <v>Isi Tujuan</v>
      </c>
      <c r="K47" s="280" t="s">
        <v>650</v>
      </c>
      <c r="L47" s="281" t="str">
        <f t="shared" si="18"/>
        <v>Isi Tujuan</v>
      </c>
      <c r="M47" s="371"/>
      <c r="N47" s="371"/>
      <c r="O47" s="272"/>
      <c r="P47" s="272"/>
      <c r="Q47" s="272"/>
      <c r="R47" s="272"/>
    </row>
    <row r="48" spans="1:18" ht="12.75" customHeight="1">
      <c r="A48" s="272"/>
      <c r="B48" s="371"/>
      <c r="C48" s="371"/>
      <c r="D48" s="371"/>
      <c r="E48" s="421"/>
      <c r="F48" s="278">
        <v>3</v>
      </c>
      <c r="G48" s="279"/>
      <c r="H48" s="288" t="str">
        <f t="shared" si="0"/>
        <v>Belum Diisi</v>
      </c>
      <c r="I48" s="280" t="s">
        <v>650</v>
      </c>
      <c r="J48" s="281" t="str">
        <f t="shared" si="17"/>
        <v>Isi Tujuan</v>
      </c>
      <c r="K48" s="280" t="s">
        <v>650</v>
      </c>
      <c r="L48" s="281" t="str">
        <f t="shared" si="18"/>
        <v>Isi Tujuan</v>
      </c>
      <c r="M48" s="371"/>
      <c r="N48" s="371"/>
      <c r="O48" s="272"/>
      <c r="P48" s="272"/>
      <c r="Q48" s="272"/>
      <c r="R48" s="272"/>
    </row>
    <row r="49" spans="1:18" ht="12.75" customHeight="1">
      <c r="A49" s="272"/>
      <c r="B49" s="371"/>
      <c r="C49" s="371"/>
      <c r="D49" s="371"/>
      <c r="E49" s="421"/>
      <c r="F49" s="278">
        <v>4</v>
      </c>
      <c r="G49" s="279"/>
      <c r="H49" s="288" t="str">
        <f t="shared" si="0"/>
        <v>Belum Diisi</v>
      </c>
      <c r="I49" s="280" t="s">
        <v>650</v>
      </c>
      <c r="J49" s="281" t="str">
        <f t="shared" si="17"/>
        <v>Isi Tujuan</v>
      </c>
      <c r="K49" s="280" t="s">
        <v>650</v>
      </c>
      <c r="L49" s="281" t="str">
        <f t="shared" si="18"/>
        <v>Isi Tujuan</v>
      </c>
      <c r="M49" s="371"/>
      <c r="N49" s="371"/>
      <c r="O49" s="272"/>
      <c r="P49" s="272"/>
      <c r="Q49" s="272"/>
      <c r="R49" s="272"/>
    </row>
    <row r="50" spans="1:18" ht="12.75" customHeight="1">
      <c r="A50" s="272"/>
      <c r="B50" s="349"/>
      <c r="C50" s="349"/>
      <c r="D50" s="349"/>
      <c r="E50" s="422"/>
      <c r="F50" s="282">
        <v>5</v>
      </c>
      <c r="G50" s="283"/>
      <c r="H50" s="289" t="str">
        <f t="shared" si="0"/>
        <v>Belum Diisi</v>
      </c>
      <c r="I50" s="285" t="s">
        <v>650</v>
      </c>
      <c r="J50" s="286" t="str">
        <f t="shared" si="17"/>
        <v>Isi Tujuan</v>
      </c>
      <c r="K50" s="285" t="s">
        <v>650</v>
      </c>
      <c r="L50" s="286" t="str">
        <f t="shared" si="18"/>
        <v>Isi Tujuan</v>
      </c>
      <c r="M50" s="349"/>
      <c r="N50" s="349"/>
      <c r="O50" s="272"/>
      <c r="P50" s="272"/>
      <c r="Q50" s="272"/>
      <c r="R50" s="272"/>
    </row>
    <row r="51" spans="1:18" ht="12.75" customHeight="1">
      <c r="A51" s="272"/>
      <c r="B51" s="418">
        <v>10</v>
      </c>
      <c r="C51" s="426"/>
      <c r="D51" s="419" t="s">
        <v>650</v>
      </c>
      <c r="E51" s="420" t="str">
        <f>IF(D51="Y",1,IF(D51="T",0,IF(D51="Y/T","Belum diisi","Error")))</f>
        <v>Belum diisi</v>
      </c>
      <c r="F51" s="273">
        <v>1</v>
      </c>
      <c r="G51" s="274"/>
      <c r="H51" s="290" t="str">
        <f t="shared" si="0"/>
        <v>Belum Diisi</v>
      </c>
      <c r="I51" s="276" t="s">
        <v>650</v>
      </c>
      <c r="J51" s="277" t="str">
        <f t="shared" ref="J51:J55" si="19">IF($D$51="Y/T","Isi Tujuan",IF($E$51=0,0,IF(I51="Y",1,IF(I51="T",0,"Isi Dulu"))))</f>
        <v>Isi Tujuan</v>
      </c>
      <c r="K51" s="276" t="s">
        <v>650</v>
      </c>
      <c r="L51" s="277" t="str">
        <f t="shared" ref="L51:L55" si="20">IF($D$51="Y/T","Isi Tujuan",IF($E$51=0,0,IF(K51="Y",1,IF(K51="T",0,"Isi Dulu"))))</f>
        <v>Isi Tujuan</v>
      </c>
      <c r="M51" s="429" t="s">
        <v>650</v>
      </c>
      <c r="N51" s="430" t="str">
        <f>IF(M51="Y",1,IF(M51="T",0,IF(M51="Y/T","Belum diisi","Error")))</f>
        <v>Belum diisi</v>
      </c>
      <c r="O51" s="272"/>
      <c r="P51" s="272"/>
      <c r="Q51" s="272"/>
      <c r="R51" s="272"/>
    </row>
    <row r="52" spans="1:18" ht="12.75" customHeight="1">
      <c r="A52" s="272"/>
      <c r="B52" s="371"/>
      <c r="C52" s="371"/>
      <c r="D52" s="371"/>
      <c r="E52" s="421"/>
      <c r="F52" s="278">
        <v>2</v>
      </c>
      <c r="G52" s="279"/>
      <c r="H52" s="288" t="str">
        <f t="shared" si="0"/>
        <v>Belum Diisi</v>
      </c>
      <c r="I52" s="280" t="s">
        <v>650</v>
      </c>
      <c r="J52" s="281" t="str">
        <f t="shared" si="19"/>
        <v>Isi Tujuan</v>
      </c>
      <c r="K52" s="280" t="s">
        <v>650</v>
      </c>
      <c r="L52" s="281" t="str">
        <f t="shared" si="20"/>
        <v>Isi Tujuan</v>
      </c>
      <c r="M52" s="371"/>
      <c r="N52" s="371"/>
      <c r="O52" s="272"/>
      <c r="P52" s="272"/>
      <c r="Q52" s="272"/>
      <c r="R52" s="272"/>
    </row>
    <row r="53" spans="1:18" ht="12.75" customHeight="1">
      <c r="A53" s="272"/>
      <c r="B53" s="371"/>
      <c r="C53" s="371"/>
      <c r="D53" s="371"/>
      <c r="E53" s="421"/>
      <c r="F53" s="278">
        <v>3</v>
      </c>
      <c r="G53" s="279"/>
      <c r="H53" s="288" t="str">
        <f t="shared" si="0"/>
        <v>Belum Diisi</v>
      </c>
      <c r="I53" s="280" t="s">
        <v>650</v>
      </c>
      <c r="J53" s="281" t="str">
        <f t="shared" si="19"/>
        <v>Isi Tujuan</v>
      </c>
      <c r="K53" s="280" t="s">
        <v>650</v>
      </c>
      <c r="L53" s="281" t="str">
        <f t="shared" si="20"/>
        <v>Isi Tujuan</v>
      </c>
      <c r="M53" s="371"/>
      <c r="N53" s="371"/>
      <c r="O53" s="272"/>
      <c r="P53" s="272"/>
      <c r="Q53" s="272"/>
      <c r="R53" s="272"/>
    </row>
    <row r="54" spans="1:18" ht="12.75" customHeight="1">
      <c r="A54" s="272"/>
      <c r="B54" s="371"/>
      <c r="C54" s="371"/>
      <c r="D54" s="371"/>
      <c r="E54" s="421"/>
      <c r="F54" s="278">
        <v>4</v>
      </c>
      <c r="G54" s="279"/>
      <c r="H54" s="288" t="str">
        <f t="shared" si="0"/>
        <v>Belum Diisi</v>
      </c>
      <c r="I54" s="280" t="s">
        <v>650</v>
      </c>
      <c r="J54" s="281" t="str">
        <f t="shared" si="19"/>
        <v>Isi Tujuan</v>
      </c>
      <c r="K54" s="280" t="s">
        <v>650</v>
      </c>
      <c r="L54" s="281" t="str">
        <f t="shared" si="20"/>
        <v>Isi Tujuan</v>
      </c>
      <c r="M54" s="371"/>
      <c r="N54" s="371"/>
      <c r="O54" s="272"/>
      <c r="P54" s="272"/>
      <c r="Q54" s="272"/>
      <c r="R54" s="272"/>
    </row>
    <row r="55" spans="1:18" ht="12.75" customHeight="1">
      <c r="A55" s="272"/>
      <c r="B55" s="349"/>
      <c r="C55" s="349"/>
      <c r="D55" s="349"/>
      <c r="E55" s="422"/>
      <c r="F55" s="282">
        <v>5</v>
      </c>
      <c r="G55" s="283"/>
      <c r="H55" s="289" t="str">
        <f t="shared" si="0"/>
        <v>Belum Diisi</v>
      </c>
      <c r="I55" s="285" t="s">
        <v>650</v>
      </c>
      <c r="J55" s="286" t="str">
        <f t="shared" si="19"/>
        <v>Isi Tujuan</v>
      </c>
      <c r="K55" s="285" t="s">
        <v>650</v>
      </c>
      <c r="L55" s="286" t="str">
        <f t="shared" si="20"/>
        <v>Isi Tujuan</v>
      </c>
      <c r="M55" s="349"/>
      <c r="N55" s="349"/>
      <c r="O55" s="272"/>
      <c r="P55" s="272"/>
      <c r="Q55" s="272"/>
      <c r="R55" s="272"/>
    </row>
    <row r="56" spans="1:18" ht="12.75" customHeight="1">
      <c r="A56" s="272"/>
      <c r="B56" s="418">
        <v>11</v>
      </c>
      <c r="C56" s="426"/>
      <c r="D56" s="419" t="s">
        <v>650</v>
      </c>
      <c r="E56" s="420" t="str">
        <f>IF(D56="Y",1,IF(D56="T",0,IF(D56="Y/T","Belum diisi","Error")))</f>
        <v>Belum diisi</v>
      </c>
      <c r="F56" s="273">
        <v>1</v>
      </c>
      <c r="G56" s="274"/>
      <c r="H56" s="290" t="str">
        <f t="shared" si="0"/>
        <v>Belum Diisi</v>
      </c>
      <c r="I56" s="276" t="s">
        <v>650</v>
      </c>
      <c r="J56" s="277" t="str">
        <f t="shared" ref="J56:J60" si="21">IF($D$56="Y/T","Isi Tujuan",IF($E$56=0,0,IF(I56="Y",1,IF(I56="T",0,"Isi Dulu"))))</f>
        <v>Isi Tujuan</v>
      </c>
      <c r="K56" s="276" t="s">
        <v>650</v>
      </c>
      <c r="L56" s="277" t="str">
        <f t="shared" ref="L56:L60" si="22">IF($D$56="Y/T","Isi Tujuan",IF($E$56=0,0,IF(K56="Y",1,IF(K56="T",0,"Isi Dulu"))))</f>
        <v>Isi Tujuan</v>
      </c>
      <c r="M56" s="429" t="s">
        <v>650</v>
      </c>
      <c r="N56" s="430" t="str">
        <f>IF(M56="Y",1,IF(M56="T",0,IF(M56="Y/T","Belum diisi","Error")))</f>
        <v>Belum diisi</v>
      </c>
      <c r="O56" s="272"/>
      <c r="P56" s="272"/>
      <c r="Q56" s="272"/>
      <c r="R56" s="272"/>
    </row>
    <row r="57" spans="1:18" ht="12.75" customHeight="1">
      <c r="A57" s="272"/>
      <c r="B57" s="371"/>
      <c r="C57" s="371"/>
      <c r="D57" s="371"/>
      <c r="E57" s="421"/>
      <c r="F57" s="278">
        <v>2</v>
      </c>
      <c r="G57" s="279"/>
      <c r="H57" s="288" t="str">
        <f t="shared" si="0"/>
        <v>Belum Diisi</v>
      </c>
      <c r="I57" s="280" t="s">
        <v>650</v>
      </c>
      <c r="J57" s="281" t="str">
        <f t="shared" si="21"/>
        <v>Isi Tujuan</v>
      </c>
      <c r="K57" s="280" t="s">
        <v>650</v>
      </c>
      <c r="L57" s="281" t="str">
        <f t="shared" si="22"/>
        <v>Isi Tujuan</v>
      </c>
      <c r="M57" s="371"/>
      <c r="N57" s="371"/>
      <c r="O57" s="272"/>
      <c r="P57" s="272"/>
      <c r="Q57" s="272"/>
      <c r="R57" s="272"/>
    </row>
    <row r="58" spans="1:18" ht="12.75" customHeight="1">
      <c r="A58" s="272"/>
      <c r="B58" s="371"/>
      <c r="C58" s="371"/>
      <c r="D58" s="371"/>
      <c r="E58" s="421"/>
      <c r="F58" s="278">
        <v>3</v>
      </c>
      <c r="G58" s="279"/>
      <c r="H58" s="288" t="str">
        <f t="shared" si="0"/>
        <v>Belum Diisi</v>
      </c>
      <c r="I58" s="280" t="s">
        <v>650</v>
      </c>
      <c r="J58" s="281" t="str">
        <f t="shared" si="21"/>
        <v>Isi Tujuan</v>
      </c>
      <c r="K58" s="280" t="s">
        <v>650</v>
      </c>
      <c r="L58" s="281" t="str">
        <f t="shared" si="22"/>
        <v>Isi Tujuan</v>
      </c>
      <c r="M58" s="371"/>
      <c r="N58" s="371"/>
      <c r="O58" s="272"/>
      <c r="P58" s="272"/>
      <c r="Q58" s="272"/>
      <c r="R58" s="272"/>
    </row>
    <row r="59" spans="1:18" ht="12.75" customHeight="1">
      <c r="A59" s="272"/>
      <c r="B59" s="371"/>
      <c r="C59" s="371"/>
      <c r="D59" s="371"/>
      <c r="E59" s="421"/>
      <c r="F59" s="278">
        <v>4</v>
      </c>
      <c r="G59" s="279"/>
      <c r="H59" s="288" t="str">
        <f t="shared" si="0"/>
        <v>Belum Diisi</v>
      </c>
      <c r="I59" s="280" t="s">
        <v>650</v>
      </c>
      <c r="J59" s="281" t="str">
        <f t="shared" si="21"/>
        <v>Isi Tujuan</v>
      </c>
      <c r="K59" s="280" t="s">
        <v>650</v>
      </c>
      <c r="L59" s="281" t="str">
        <f t="shared" si="22"/>
        <v>Isi Tujuan</v>
      </c>
      <c r="M59" s="371"/>
      <c r="N59" s="371"/>
      <c r="O59" s="272"/>
      <c r="P59" s="272"/>
      <c r="Q59" s="272"/>
      <c r="R59" s="272"/>
    </row>
    <row r="60" spans="1:18" ht="12.75" customHeight="1">
      <c r="A60" s="272"/>
      <c r="B60" s="349"/>
      <c r="C60" s="349"/>
      <c r="D60" s="349"/>
      <c r="E60" s="422"/>
      <c r="F60" s="282">
        <v>5</v>
      </c>
      <c r="G60" s="283"/>
      <c r="H60" s="289" t="str">
        <f t="shared" si="0"/>
        <v>Belum Diisi</v>
      </c>
      <c r="I60" s="285" t="s">
        <v>650</v>
      </c>
      <c r="J60" s="286" t="str">
        <f t="shared" si="21"/>
        <v>Isi Tujuan</v>
      </c>
      <c r="K60" s="285" t="s">
        <v>650</v>
      </c>
      <c r="L60" s="286" t="str">
        <f t="shared" si="22"/>
        <v>Isi Tujuan</v>
      </c>
      <c r="M60" s="349"/>
      <c r="N60" s="349"/>
      <c r="O60" s="272"/>
      <c r="P60" s="272"/>
      <c r="Q60" s="272"/>
      <c r="R60" s="272"/>
    </row>
    <row r="61" spans="1:18" ht="12.75" customHeight="1">
      <c r="A61" s="272"/>
      <c r="B61" s="418">
        <v>12</v>
      </c>
      <c r="C61" s="426"/>
      <c r="D61" s="419" t="s">
        <v>650</v>
      </c>
      <c r="E61" s="420" t="str">
        <f>IF(D61="Y",1,IF(D61="T",0,IF(D61="Y/T","Belum diisi","Error")))</f>
        <v>Belum diisi</v>
      </c>
      <c r="F61" s="273">
        <v>1</v>
      </c>
      <c r="G61" s="274"/>
      <c r="H61" s="290" t="str">
        <f t="shared" si="0"/>
        <v>Belum Diisi</v>
      </c>
      <c r="I61" s="276" t="s">
        <v>650</v>
      </c>
      <c r="J61" s="277" t="str">
        <f t="shared" ref="J61:J65" si="23">IF($D$61="Y/T","Isi Tujuan",IF($E$61=0,0,IF(I61="Y",1,IF(I61="T",0,"Isi Dulu"))))</f>
        <v>Isi Tujuan</v>
      </c>
      <c r="K61" s="276" t="s">
        <v>650</v>
      </c>
      <c r="L61" s="277" t="str">
        <f t="shared" ref="L61:L65" si="24">IF($D$61="Y/T","Isi Tujuan",IF($E$61=0,0,IF(K61="Y",1,IF(K61="T",0,"Isi Dulu"))))</f>
        <v>Isi Tujuan</v>
      </c>
      <c r="M61" s="429" t="s">
        <v>650</v>
      </c>
      <c r="N61" s="430" t="str">
        <f>IF(M61="Y",1,IF(M61="T",0,IF(M61="Y/T","Belum diisi","Error")))</f>
        <v>Belum diisi</v>
      </c>
      <c r="O61" s="272"/>
      <c r="P61" s="272"/>
      <c r="Q61" s="272"/>
      <c r="R61" s="272"/>
    </row>
    <row r="62" spans="1:18" ht="12.75" customHeight="1">
      <c r="A62" s="272"/>
      <c r="B62" s="371"/>
      <c r="C62" s="371"/>
      <c r="D62" s="371"/>
      <c r="E62" s="421"/>
      <c r="F62" s="278">
        <v>2</v>
      </c>
      <c r="G62" s="279"/>
      <c r="H62" s="288" t="str">
        <f t="shared" si="0"/>
        <v>Belum Diisi</v>
      </c>
      <c r="I62" s="280" t="s">
        <v>650</v>
      </c>
      <c r="J62" s="281" t="str">
        <f t="shared" si="23"/>
        <v>Isi Tujuan</v>
      </c>
      <c r="K62" s="280" t="s">
        <v>650</v>
      </c>
      <c r="L62" s="281" t="str">
        <f t="shared" si="24"/>
        <v>Isi Tujuan</v>
      </c>
      <c r="M62" s="371"/>
      <c r="N62" s="371"/>
      <c r="O62" s="272"/>
      <c r="P62" s="272"/>
      <c r="Q62" s="272"/>
      <c r="R62" s="272"/>
    </row>
    <row r="63" spans="1:18" ht="12.75" customHeight="1">
      <c r="A63" s="272"/>
      <c r="B63" s="371"/>
      <c r="C63" s="371"/>
      <c r="D63" s="371"/>
      <c r="E63" s="421"/>
      <c r="F63" s="278">
        <v>3</v>
      </c>
      <c r="G63" s="279"/>
      <c r="H63" s="288" t="str">
        <f t="shared" si="0"/>
        <v>Belum Diisi</v>
      </c>
      <c r="I63" s="280" t="s">
        <v>650</v>
      </c>
      <c r="J63" s="281" t="str">
        <f t="shared" si="23"/>
        <v>Isi Tujuan</v>
      </c>
      <c r="K63" s="280" t="s">
        <v>650</v>
      </c>
      <c r="L63" s="281" t="str">
        <f t="shared" si="24"/>
        <v>Isi Tujuan</v>
      </c>
      <c r="M63" s="371"/>
      <c r="N63" s="371"/>
      <c r="O63" s="272"/>
      <c r="P63" s="272"/>
      <c r="Q63" s="272"/>
      <c r="R63" s="272"/>
    </row>
    <row r="64" spans="1:18" ht="12.75" customHeight="1">
      <c r="A64" s="272"/>
      <c r="B64" s="371"/>
      <c r="C64" s="371"/>
      <c r="D64" s="371"/>
      <c r="E64" s="421"/>
      <c r="F64" s="278">
        <v>4</v>
      </c>
      <c r="G64" s="279"/>
      <c r="H64" s="288" t="str">
        <f t="shared" si="0"/>
        <v>Belum Diisi</v>
      </c>
      <c r="I64" s="280" t="s">
        <v>650</v>
      </c>
      <c r="J64" s="281" t="str">
        <f t="shared" si="23"/>
        <v>Isi Tujuan</v>
      </c>
      <c r="K64" s="280" t="s">
        <v>650</v>
      </c>
      <c r="L64" s="281" t="str">
        <f t="shared" si="24"/>
        <v>Isi Tujuan</v>
      </c>
      <c r="M64" s="371"/>
      <c r="N64" s="371"/>
      <c r="O64" s="272"/>
      <c r="P64" s="272"/>
      <c r="Q64" s="272"/>
      <c r="R64" s="272"/>
    </row>
    <row r="65" spans="1:18" ht="12.75" customHeight="1">
      <c r="A65" s="272"/>
      <c r="B65" s="349"/>
      <c r="C65" s="349"/>
      <c r="D65" s="349"/>
      <c r="E65" s="422"/>
      <c r="F65" s="282">
        <v>5</v>
      </c>
      <c r="G65" s="283"/>
      <c r="H65" s="289" t="str">
        <f t="shared" si="0"/>
        <v>Belum Diisi</v>
      </c>
      <c r="I65" s="285" t="s">
        <v>650</v>
      </c>
      <c r="J65" s="286" t="str">
        <f t="shared" si="23"/>
        <v>Isi Tujuan</v>
      </c>
      <c r="K65" s="285" t="s">
        <v>650</v>
      </c>
      <c r="L65" s="286" t="str">
        <f t="shared" si="24"/>
        <v>Isi Tujuan</v>
      </c>
      <c r="M65" s="349"/>
      <c r="N65" s="349"/>
      <c r="O65" s="272"/>
      <c r="P65" s="272"/>
      <c r="Q65" s="272"/>
      <c r="R65" s="272"/>
    </row>
    <row r="66" spans="1:18" ht="12.75" customHeight="1">
      <c r="A66" s="272"/>
      <c r="B66" s="418">
        <v>13</v>
      </c>
      <c r="C66" s="426"/>
      <c r="D66" s="419" t="s">
        <v>650</v>
      </c>
      <c r="E66" s="420" t="str">
        <f>IF(D66="Y",1,IF(D66="T",0,IF(D66="Y/T","Belum diisi","Error")))</f>
        <v>Belum diisi</v>
      </c>
      <c r="F66" s="273">
        <v>1</v>
      </c>
      <c r="G66" s="274"/>
      <c r="H66" s="290" t="str">
        <f t="shared" si="0"/>
        <v>Belum Diisi</v>
      </c>
      <c r="I66" s="276" t="s">
        <v>650</v>
      </c>
      <c r="J66" s="277" t="str">
        <f t="shared" ref="J66:J70" si="25">IF($D$66="Y/T","Isi Tujuan",IF($E$66=0,0,IF(I66="Y",1,IF(I66="T",0,"Isi Dulu"))))</f>
        <v>Isi Tujuan</v>
      </c>
      <c r="K66" s="276" t="s">
        <v>650</v>
      </c>
      <c r="L66" s="277" t="str">
        <f t="shared" ref="L66:L70" si="26">IF($D$66="Y/T","Isi Tujuan",IF($E$66=0,0,IF(K66="Y",1,IF(K66="T",0,"Isi Dulu"))))</f>
        <v>Isi Tujuan</v>
      </c>
      <c r="M66" s="429" t="s">
        <v>650</v>
      </c>
      <c r="N66" s="430" t="str">
        <f>IF(M66="Y",1,IF(M66="T",0,IF(M66="Y/T","Belum diisi","Error")))</f>
        <v>Belum diisi</v>
      </c>
      <c r="O66" s="272"/>
      <c r="P66" s="272"/>
      <c r="Q66" s="272"/>
      <c r="R66" s="272"/>
    </row>
    <row r="67" spans="1:18" ht="12.75" customHeight="1">
      <c r="A67" s="272"/>
      <c r="B67" s="371"/>
      <c r="C67" s="371"/>
      <c r="D67" s="371"/>
      <c r="E67" s="421"/>
      <c r="F67" s="278">
        <v>2</v>
      </c>
      <c r="G67" s="279"/>
      <c r="H67" s="288" t="str">
        <f t="shared" si="0"/>
        <v>Belum Diisi</v>
      </c>
      <c r="I67" s="280" t="s">
        <v>650</v>
      </c>
      <c r="J67" s="281" t="str">
        <f t="shared" si="25"/>
        <v>Isi Tujuan</v>
      </c>
      <c r="K67" s="280" t="s">
        <v>650</v>
      </c>
      <c r="L67" s="281" t="str">
        <f t="shared" si="26"/>
        <v>Isi Tujuan</v>
      </c>
      <c r="M67" s="371"/>
      <c r="N67" s="371"/>
      <c r="O67" s="272"/>
      <c r="P67" s="272"/>
      <c r="Q67" s="272"/>
      <c r="R67" s="272"/>
    </row>
    <row r="68" spans="1:18" ht="12.75" customHeight="1">
      <c r="A68" s="272"/>
      <c r="B68" s="371"/>
      <c r="C68" s="371"/>
      <c r="D68" s="371"/>
      <c r="E68" s="421"/>
      <c r="F68" s="278">
        <v>3</v>
      </c>
      <c r="G68" s="279"/>
      <c r="H68" s="288" t="str">
        <f t="shared" si="0"/>
        <v>Belum Diisi</v>
      </c>
      <c r="I68" s="280" t="s">
        <v>650</v>
      </c>
      <c r="J68" s="281" t="str">
        <f t="shared" si="25"/>
        <v>Isi Tujuan</v>
      </c>
      <c r="K68" s="280" t="s">
        <v>650</v>
      </c>
      <c r="L68" s="281" t="str">
        <f t="shared" si="26"/>
        <v>Isi Tujuan</v>
      </c>
      <c r="M68" s="371"/>
      <c r="N68" s="371"/>
      <c r="O68" s="272"/>
      <c r="P68" s="272"/>
      <c r="Q68" s="272"/>
      <c r="R68" s="272"/>
    </row>
    <row r="69" spans="1:18" ht="12.75" customHeight="1">
      <c r="A69" s="272"/>
      <c r="B69" s="371"/>
      <c r="C69" s="371"/>
      <c r="D69" s="371"/>
      <c r="E69" s="421"/>
      <c r="F69" s="278">
        <v>4</v>
      </c>
      <c r="G69" s="279"/>
      <c r="H69" s="288" t="str">
        <f t="shared" si="0"/>
        <v>Belum Diisi</v>
      </c>
      <c r="I69" s="280" t="s">
        <v>650</v>
      </c>
      <c r="J69" s="281" t="str">
        <f t="shared" si="25"/>
        <v>Isi Tujuan</v>
      </c>
      <c r="K69" s="280" t="s">
        <v>650</v>
      </c>
      <c r="L69" s="281" t="str">
        <f t="shared" si="26"/>
        <v>Isi Tujuan</v>
      </c>
      <c r="M69" s="371"/>
      <c r="N69" s="371"/>
      <c r="O69" s="272"/>
      <c r="P69" s="272"/>
      <c r="Q69" s="272"/>
      <c r="R69" s="272"/>
    </row>
    <row r="70" spans="1:18" ht="12.75" customHeight="1">
      <c r="A70" s="272"/>
      <c r="B70" s="349"/>
      <c r="C70" s="349"/>
      <c r="D70" s="349"/>
      <c r="E70" s="422"/>
      <c r="F70" s="282">
        <v>5</v>
      </c>
      <c r="G70" s="283"/>
      <c r="H70" s="289" t="str">
        <f t="shared" si="0"/>
        <v>Belum Diisi</v>
      </c>
      <c r="I70" s="285" t="s">
        <v>650</v>
      </c>
      <c r="J70" s="286" t="str">
        <f t="shared" si="25"/>
        <v>Isi Tujuan</v>
      </c>
      <c r="K70" s="285" t="s">
        <v>650</v>
      </c>
      <c r="L70" s="286" t="str">
        <f t="shared" si="26"/>
        <v>Isi Tujuan</v>
      </c>
      <c r="M70" s="349"/>
      <c r="N70" s="349"/>
      <c r="O70" s="272"/>
      <c r="P70" s="272"/>
      <c r="Q70" s="272"/>
      <c r="R70" s="272"/>
    </row>
    <row r="71" spans="1:18" ht="12.75" customHeight="1">
      <c r="A71" s="272"/>
      <c r="B71" s="418">
        <v>14</v>
      </c>
      <c r="C71" s="426"/>
      <c r="D71" s="419" t="s">
        <v>650</v>
      </c>
      <c r="E71" s="420" t="str">
        <f>IF(D71="Y",1,IF(D71="T",0,IF(D71="Y/T","Belum diisi","Error")))</f>
        <v>Belum diisi</v>
      </c>
      <c r="F71" s="273">
        <v>1</v>
      </c>
      <c r="G71" s="274"/>
      <c r="H71" s="290" t="str">
        <f t="shared" si="0"/>
        <v>Belum Diisi</v>
      </c>
      <c r="I71" s="276" t="s">
        <v>650</v>
      </c>
      <c r="J71" s="277" t="str">
        <f t="shared" ref="J71:J75" si="27">IF($D$71="Y/T","Isi Tujuan",IF($E$71=0,0,IF(I71="Y",1,IF(I71="T",0,"Isi Dulu"))))</f>
        <v>Isi Tujuan</v>
      </c>
      <c r="K71" s="276" t="s">
        <v>650</v>
      </c>
      <c r="L71" s="277" t="str">
        <f t="shared" ref="L71:L75" si="28">IF($D$71="Y/T","Isi Tujuan",IF($E$71=0,0,IF(K71="Y",1,IF(K71="T",0,"Isi Dulu"))))</f>
        <v>Isi Tujuan</v>
      </c>
      <c r="M71" s="429" t="s">
        <v>650</v>
      </c>
      <c r="N71" s="430" t="str">
        <f>IF(M71="Y",1,IF(M71="T",0,IF(M71="Y/T","Belum diisi","Error")))</f>
        <v>Belum diisi</v>
      </c>
      <c r="O71" s="272"/>
      <c r="P71" s="272"/>
      <c r="Q71" s="272"/>
      <c r="R71" s="272"/>
    </row>
    <row r="72" spans="1:18" ht="12.75" customHeight="1">
      <c r="A72" s="272"/>
      <c r="B72" s="371"/>
      <c r="C72" s="371"/>
      <c r="D72" s="371"/>
      <c r="E72" s="421"/>
      <c r="F72" s="278">
        <v>2</v>
      </c>
      <c r="G72" s="279"/>
      <c r="H72" s="288" t="str">
        <f t="shared" si="0"/>
        <v>Belum Diisi</v>
      </c>
      <c r="I72" s="280" t="s">
        <v>650</v>
      </c>
      <c r="J72" s="281" t="str">
        <f t="shared" si="27"/>
        <v>Isi Tujuan</v>
      </c>
      <c r="K72" s="280" t="s">
        <v>650</v>
      </c>
      <c r="L72" s="281" t="str">
        <f t="shared" si="28"/>
        <v>Isi Tujuan</v>
      </c>
      <c r="M72" s="371"/>
      <c r="N72" s="371"/>
      <c r="O72" s="272"/>
      <c r="P72" s="272"/>
      <c r="Q72" s="272"/>
      <c r="R72" s="272"/>
    </row>
    <row r="73" spans="1:18" ht="12.75" customHeight="1">
      <c r="A73" s="272"/>
      <c r="B73" s="371"/>
      <c r="C73" s="371"/>
      <c r="D73" s="371"/>
      <c r="E73" s="421"/>
      <c r="F73" s="278">
        <v>3</v>
      </c>
      <c r="G73" s="279"/>
      <c r="H73" s="288" t="str">
        <f t="shared" si="0"/>
        <v>Belum Diisi</v>
      </c>
      <c r="I73" s="280" t="s">
        <v>650</v>
      </c>
      <c r="J73" s="281" t="str">
        <f t="shared" si="27"/>
        <v>Isi Tujuan</v>
      </c>
      <c r="K73" s="280" t="s">
        <v>650</v>
      </c>
      <c r="L73" s="281" t="str">
        <f t="shared" si="28"/>
        <v>Isi Tujuan</v>
      </c>
      <c r="M73" s="371"/>
      <c r="N73" s="371"/>
      <c r="O73" s="272"/>
      <c r="P73" s="272"/>
      <c r="Q73" s="272"/>
      <c r="R73" s="272"/>
    </row>
    <row r="74" spans="1:18" ht="12.75" customHeight="1">
      <c r="A74" s="272"/>
      <c r="B74" s="371"/>
      <c r="C74" s="371"/>
      <c r="D74" s="371"/>
      <c r="E74" s="421"/>
      <c r="F74" s="278">
        <v>4</v>
      </c>
      <c r="G74" s="279"/>
      <c r="H74" s="288" t="str">
        <f t="shared" si="0"/>
        <v>Belum Diisi</v>
      </c>
      <c r="I74" s="280" t="s">
        <v>650</v>
      </c>
      <c r="J74" s="281" t="str">
        <f t="shared" si="27"/>
        <v>Isi Tujuan</v>
      </c>
      <c r="K74" s="280" t="s">
        <v>650</v>
      </c>
      <c r="L74" s="281" t="str">
        <f t="shared" si="28"/>
        <v>Isi Tujuan</v>
      </c>
      <c r="M74" s="371"/>
      <c r="N74" s="371"/>
      <c r="O74" s="272"/>
      <c r="P74" s="272"/>
      <c r="Q74" s="272"/>
      <c r="R74" s="272"/>
    </row>
    <row r="75" spans="1:18" ht="12.75" customHeight="1">
      <c r="A75" s="272"/>
      <c r="B75" s="349"/>
      <c r="C75" s="349"/>
      <c r="D75" s="349"/>
      <c r="E75" s="422"/>
      <c r="F75" s="282">
        <v>5</v>
      </c>
      <c r="G75" s="283"/>
      <c r="H75" s="289" t="str">
        <f t="shared" si="0"/>
        <v>Belum Diisi</v>
      </c>
      <c r="I75" s="285" t="s">
        <v>650</v>
      </c>
      <c r="J75" s="286" t="str">
        <f t="shared" si="27"/>
        <v>Isi Tujuan</v>
      </c>
      <c r="K75" s="285" t="s">
        <v>650</v>
      </c>
      <c r="L75" s="286" t="str">
        <f t="shared" si="28"/>
        <v>Isi Tujuan</v>
      </c>
      <c r="M75" s="349"/>
      <c r="N75" s="349"/>
      <c r="O75" s="272"/>
      <c r="P75" s="272"/>
      <c r="Q75" s="272"/>
      <c r="R75" s="272"/>
    </row>
    <row r="76" spans="1:18" ht="12.75" customHeight="1">
      <c r="A76" s="272"/>
      <c r="B76" s="418">
        <v>15</v>
      </c>
      <c r="C76" s="426"/>
      <c r="D76" s="419" t="s">
        <v>650</v>
      </c>
      <c r="E76" s="420" t="str">
        <f>IF(D76="Y",1,IF(D76="T",0,IF(D76="Y/T","Belum diisi","Error")))</f>
        <v>Belum diisi</v>
      </c>
      <c r="F76" s="273">
        <v>1</v>
      </c>
      <c r="G76" s="274"/>
      <c r="H76" s="290" t="str">
        <f t="shared" si="0"/>
        <v>Belum Diisi</v>
      </c>
      <c r="I76" s="276" t="s">
        <v>650</v>
      </c>
      <c r="J76" s="277" t="str">
        <f t="shared" ref="J76:J80" si="29">IF($D$76="Y/T","Isi Tujuan",IF($E$76=0,0,IF(I76="Y",1,IF(I76="T",0,"Isi Dulu"))))</f>
        <v>Isi Tujuan</v>
      </c>
      <c r="K76" s="276" t="s">
        <v>650</v>
      </c>
      <c r="L76" s="277" t="str">
        <f t="shared" ref="L76:L80" si="30">IF($D$76="Y/T","Isi Tujuan",IF($E$76=0,0,IF(K76="Y",1,IF(K76="T",0,"Isi Dulu"))))</f>
        <v>Isi Tujuan</v>
      </c>
      <c r="M76" s="429" t="s">
        <v>650</v>
      </c>
      <c r="N76" s="430" t="str">
        <f>IF(M76="Y",1,IF(M76="T",0,IF(M76="Y/T","Belum diisi","Error")))</f>
        <v>Belum diisi</v>
      </c>
      <c r="O76" s="272"/>
      <c r="P76" s="272"/>
      <c r="Q76" s="272"/>
      <c r="R76" s="272"/>
    </row>
    <row r="77" spans="1:18" ht="12.75" customHeight="1">
      <c r="A77" s="272"/>
      <c r="B77" s="371"/>
      <c r="C77" s="371"/>
      <c r="D77" s="371"/>
      <c r="E77" s="421"/>
      <c r="F77" s="278">
        <v>2</v>
      </c>
      <c r="G77" s="279"/>
      <c r="H77" s="288" t="str">
        <f t="shared" si="0"/>
        <v>Belum Diisi</v>
      </c>
      <c r="I77" s="280" t="s">
        <v>650</v>
      </c>
      <c r="J77" s="281" t="str">
        <f t="shared" si="29"/>
        <v>Isi Tujuan</v>
      </c>
      <c r="K77" s="280" t="s">
        <v>650</v>
      </c>
      <c r="L77" s="281" t="str">
        <f t="shared" si="30"/>
        <v>Isi Tujuan</v>
      </c>
      <c r="M77" s="371"/>
      <c r="N77" s="371"/>
      <c r="O77" s="272"/>
      <c r="P77" s="272"/>
      <c r="Q77" s="272"/>
      <c r="R77" s="272"/>
    </row>
    <row r="78" spans="1:18" ht="12.75" customHeight="1">
      <c r="A78" s="272"/>
      <c r="B78" s="371"/>
      <c r="C78" s="371"/>
      <c r="D78" s="371"/>
      <c r="E78" s="421"/>
      <c r="F78" s="278">
        <v>3</v>
      </c>
      <c r="G78" s="279"/>
      <c r="H78" s="288" t="str">
        <f t="shared" si="0"/>
        <v>Belum Diisi</v>
      </c>
      <c r="I78" s="280" t="s">
        <v>650</v>
      </c>
      <c r="J78" s="281" t="str">
        <f t="shared" si="29"/>
        <v>Isi Tujuan</v>
      </c>
      <c r="K78" s="280" t="s">
        <v>650</v>
      </c>
      <c r="L78" s="281" t="str">
        <f t="shared" si="30"/>
        <v>Isi Tujuan</v>
      </c>
      <c r="M78" s="371"/>
      <c r="N78" s="371"/>
      <c r="O78" s="272"/>
      <c r="P78" s="272"/>
      <c r="Q78" s="272"/>
      <c r="R78" s="272"/>
    </row>
    <row r="79" spans="1:18" ht="12.75" customHeight="1">
      <c r="A79" s="272"/>
      <c r="B79" s="371"/>
      <c r="C79" s="371"/>
      <c r="D79" s="371"/>
      <c r="E79" s="421"/>
      <c r="F79" s="278">
        <v>4</v>
      </c>
      <c r="G79" s="279"/>
      <c r="H79" s="288" t="str">
        <f t="shared" si="0"/>
        <v>Belum Diisi</v>
      </c>
      <c r="I79" s="280" t="s">
        <v>650</v>
      </c>
      <c r="J79" s="281" t="str">
        <f t="shared" si="29"/>
        <v>Isi Tujuan</v>
      </c>
      <c r="K79" s="280" t="s">
        <v>650</v>
      </c>
      <c r="L79" s="281" t="str">
        <f t="shared" si="30"/>
        <v>Isi Tujuan</v>
      </c>
      <c r="M79" s="371"/>
      <c r="N79" s="371"/>
      <c r="O79" s="272"/>
      <c r="P79" s="272"/>
      <c r="Q79" s="272"/>
      <c r="R79" s="272"/>
    </row>
    <row r="80" spans="1:18" ht="12.75" customHeight="1">
      <c r="A80" s="272"/>
      <c r="B80" s="349"/>
      <c r="C80" s="349"/>
      <c r="D80" s="349"/>
      <c r="E80" s="422"/>
      <c r="F80" s="282">
        <v>5</v>
      </c>
      <c r="G80" s="283"/>
      <c r="H80" s="289" t="str">
        <f t="shared" si="0"/>
        <v>Belum Diisi</v>
      </c>
      <c r="I80" s="285" t="s">
        <v>650</v>
      </c>
      <c r="J80" s="286" t="str">
        <f t="shared" si="29"/>
        <v>Isi Tujuan</v>
      </c>
      <c r="K80" s="285" t="s">
        <v>650</v>
      </c>
      <c r="L80" s="286" t="str">
        <f t="shared" si="30"/>
        <v>Isi Tujuan</v>
      </c>
      <c r="M80" s="349"/>
      <c r="N80" s="349"/>
      <c r="O80" s="272"/>
      <c r="P80" s="272"/>
      <c r="Q80" s="272"/>
      <c r="R80" s="272"/>
    </row>
    <row r="81" spans="1:18" ht="12.75" customHeight="1">
      <c r="A81" s="272"/>
      <c r="B81" s="418">
        <v>16</v>
      </c>
      <c r="C81" s="426"/>
      <c r="D81" s="419" t="s">
        <v>650</v>
      </c>
      <c r="E81" s="420" t="str">
        <f>IF(D81="Y",1,IF(D81="T",0,IF(D81="Y/T","Belum diisi","Error")))</f>
        <v>Belum diisi</v>
      </c>
      <c r="F81" s="273">
        <v>1</v>
      </c>
      <c r="G81" s="274"/>
      <c r="H81" s="290" t="str">
        <f t="shared" si="0"/>
        <v>Belum Diisi</v>
      </c>
      <c r="I81" s="276" t="s">
        <v>650</v>
      </c>
      <c r="J81" s="277" t="str">
        <f t="shared" ref="J81:J85" si="31">IF($D$81="Y/T","Isi Tujuan",IF($E$81=0,0,IF(I81="Y",1,IF(I81="T",0,"Isi Dulu"))))</f>
        <v>Isi Tujuan</v>
      </c>
      <c r="K81" s="276" t="s">
        <v>650</v>
      </c>
      <c r="L81" s="277" t="str">
        <f t="shared" ref="L81:L85" si="32">IF($D$81="Y/T","Isi Tujuan",IF($E$81=0,0,IF(K81="Y",1,IF(K81="T",0,"Isi Dulu"))))</f>
        <v>Isi Tujuan</v>
      </c>
      <c r="M81" s="429" t="s">
        <v>650</v>
      </c>
      <c r="N81" s="430" t="str">
        <f>IF(M81="Y",1,IF(M81="T",0,IF(M81="Y/T","Belum diisi","Error")))</f>
        <v>Belum diisi</v>
      </c>
      <c r="O81" s="272"/>
      <c r="P81" s="272"/>
      <c r="Q81" s="272"/>
      <c r="R81" s="272"/>
    </row>
    <row r="82" spans="1:18" ht="12.75" customHeight="1">
      <c r="A82" s="272"/>
      <c r="B82" s="371"/>
      <c r="C82" s="371"/>
      <c r="D82" s="371"/>
      <c r="E82" s="421"/>
      <c r="F82" s="278">
        <v>2</v>
      </c>
      <c r="G82" s="279"/>
      <c r="H82" s="288" t="str">
        <f t="shared" si="0"/>
        <v>Belum Diisi</v>
      </c>
      <c r="I82" s="280" t="s">
        <v>650</v>
      </c>
      <c r="J82" s="281" t="str">
        <f t="shared" si="31"/>
        <v>Isi Tujuan</v>
      </c>
      <c r="K82" s="280" t="s">
        <v>650</v>
      </c>
      <c r="L82" s="281" t="str">
        <f t="shared" si="32"/>
        <v>Isi Tujuan</v>
      </c>
      <c r="M82" s="371"/>
      <c r="N82" s="371"/>
      <c r="O82" s="272"/>
      <c r="P82" s="272"/>
      <c r="Q82" s="272"/>
      <c r="R82" s="272"/>
    </row>
    <row r="83" spans="1:18" ht="12.75" customHeight="1">
      <c r="A83" s="272"/>
      <c r="B83" s="371"/>
      <c r="C83" s="371"/>
      <c r="D83" s="371"/>
      <c r="E83" s="421"/>
      <c r="F83" s="278">
        <v>3</v>
      </c>
      <c r="G83" s="279"/>
      <c r="H83" s="288" t="str">
        <f t="shared" si="0"/>
        <v>Belum Diisi</v>
      </c>
      <c r="I83" s="280" t="s">
        <v>650</v>
      </c>
      <c r="J83" s="281" t="str">
        <f t="shared" si="31"/>
        <v>Isi Tujuan</v>
      </c>
      <c r="K83" s="280" t="s">
        <v>650</v>
      </c>
      <c r="L83" s="281" t="str">
        <f t="shared" si="32"/>
        <v>Isi Tujuan</v>
      </c>
      <c r="M83" s="371"/>
      <c r="N83" s="371"/>
      <c r="O83" s="272"/>
      <c r="P83" s="272"/>
      <c r="Q83" s="272"/>
      <c r="R83" s="272"/>
    </row>
    <row r="84" spans="1:18" ht="12.75" customHeight="1">
      <c r="A84" s="272"/>
      <c r="B84" s="371"/>
      <c r="C84" s="371"/>
      <c r="D84" s="371"/>
      <c r="E84" s="421"/>
      <c r="F84" s="278">
        <v>4</v>
      </c>
      <c r="G84" s="279"/>
      <c r="H84" s="288" t="str">
        <f t="shared" si="0"/>
        <v>Belum Diisi</v>
      </c>
      <c r="I84" s="280" t="s">
        <v>650</v>
      </c>
      <c r="J84" s="281" t="str">
        <f t="shared" si="31"/>
        <v>Isi Tujuan</v>
      </c>
      <c r="K84" s="280" t="s">
        <v>650</v>
      </c>
      <c r="L84" s="281" t="str">
        <f t="shared" si="32"/>
        <v>Isi Tujuan</v>
      </c>
      <c r="M84" s="371"/>
      <c r="N84" s="371"/>
      <c r="O84" s="272"/>
      <c r="P84" s="272"/>
      <c r="Q84" s="272"/>
      <c r="R84" s="272"/>
    </row>
    <row r="85" spans="1:18" ht="12.75" customHeight="1">
      <c r="A85" s="272"/>
      <c r="B85" s="349"/>
      <c r="C85" s="349"/>
      <c r="D85" s="349"/>
      <c r="E85" s="422"/>
      <c r="F85" s="282">
        <v>5</v>
      </c>
      <c r="G85" s="283"/>
      <c r="H85" s="289" t="str">
        <f t="shared" si="0"/>
        <v>Belum Diisi</v>
      </c>
      <c r="I85" s="285" t="s">
        <v>650</v>
      </c>
      <c r="J85" s="286" t="str">
        <f t="shared" si="31"/>
        <v>Isi Tujuan</v>
      </c>
      <c r="K85" s="285" t="s">
        <v>650</v>
      </c>
      <c r="L85" s="286" t="str">
        <f t="shared" si="32"/>
        <v>Isi Tujuan</v>
      </c>
      <c r="M85" s="349"/>
      <c r="N85" s="349"/>
      <c r="O85" s="272"/>
      <c r="P85" s="272"/>
      <c r="Q85" s="272"/>
      <c r="R85" s="272"/>
    </row>
    <row r="86" spans="1:18" ht="12.75" customHeight="1">
      <c r="A86" s="272"/>
      <c r="B86" s="418">
        <v>17</v>
      </c>
      <c r="C86" s="426"/>
      <c r="D86" s="419" t="s">
        <v>650</v>
      </c>
      <c r="E86" s="420" t="str">
        <f>IF(D86="Y",1,IF(D86="T",0,IF(D86="Y/T","Belum diisi","Error")))</f>
        <v>Belum diisi</v>
      </c>
      <c r="F86" s="273">
        <v>1</v>
      </c>
      <c r="G86" s="274"/>
      <c r="H86" s="290" t="str">
        <f t="shared" si="0"/>
        <v>Belum Diisi</v>
      </c>
      <c r="I86" s="276" t="s">
        <v>650</v>
      </c>
      <c r="J86" s="277" t="str">
        <f t="shared" ref="J86:J90" si="33">IF($D$86="Y/T","Isi Tujuan",IF($E$86=0,0,IF(I86="Y",1,IF(I86="T",0,"Isi Dulu"))))</f>
        <v>Isi Tujuan</v>
      </c>
      <c r="K86" s="276" t="s">
        <v>650</v>
      </c>
      <c r="L86" s="277" t="str">
        <f t="shared" ref="L86:L90" si="34">IF($D$86="Y/T","Isi Tujuan",IF($E$86=0,0,IF(K86="Y",1,IF(K86="T",0,"Isi Dulu"))))</f>
        <v>Isi Tujuan</v>
      </c>
      <c r="M86" s="429" t="s">
        <v>650</v>
      </c>
      <c r="N86" s="430" t="str">
        <f>IF(M86="Y",1,IF(M86="T",0,IF(M86="Y/T","Belum diisi","Error")))</f>
        <v>Belum diisi</v>
      </c>
      <c r="O86" s="272"/>
      <c r="P86" s="272"/>
      <c r="Q86" s="272"/>
      <c r="R86" s="272"/>
    </row>
    <row r="87" spans="1:18" ht="12.75" customHeight="1">
      <c r="A87" s="272"/>
      <c r="B87" s="371"/>
      <c r="C87" s="371"/>
      <c r="D87" s="371"/>
      <c r="E87" s="421"/>
      <c r="F87" s="278">
        <v>2</v>
      </c>
      <c r="G87" s="279"/>
      <c r="H87" s="288" t="str">
        <f t="shared" si="0"/>
        <v>Belum Diisi</v>
      </c>
      <c r="I87" s="280" t="s">
        <v>650</v>
      </c>
      <c r="J87" s="281" t="str">
        <f t="shared" si="33"/>
        <v>Isi Tujuan</v>
      </c>
      <c r="K87" s="280" t="s">
        <v>650</v>
      </c>
      <c r="L87" s="281" t="str">
        <f t="shared" si="34"/>
        <v>Isi Tujuan</v>
      </c>
      <c r="M87" s="371"/>
      <c r="N87" s="371"/>
      <c r="O87" s="272"/>
      <c r="P87" s="272"/>
      <c r="Q87" s="272"/>
      <c r="R87" s="272"/>
    </row>
    <row r="88" spans="1:18" ht="12.75" customHeight="1">
      <c r="A88" s="272"/>
      <c r="B88" s="371"/>
      <c r="C88" s="371"/>
      <c r="D88" s="371"/>
      <c r="E88" s="421"/>
      <c r="F88" s="278">
        <v>3</v>
      </c>
      <c r="G88" s="279"/>
      <c r="H88" s="288" t="str">
        <f t="shared" si="0"/>
        <v>Belum Diisi</v>
      </c>
      <c r="I88" s="280" t="s">
        <v>650</v>
      </c>
      <c r="J88" s="281" t="str">
        <f t="shared" si="33"/>
        <v>Isi Tujuan</v>
      </c>
      <c r="K88" s="280" t="s">
        <v>650</v>
      </c>
      <c r="L88" s="281" t="str">
        <f t="shared" si="34"/>
        <v>Isi Tujuan</v>
      </c>
      <c r="M88" s="371"/>
      <c r="N88" s="371"/>
      <c r="O88" s="272"/>
      <c r="P88" s="272"/>
      <c r="Q88" s="272"/>
      <c r="R88" s="272"/>
    </row>
    <row r="89" spans="1:18" ht="12.75" customHeight="1">
      <c r="A89" s="272"/>
      <c r="B89" s="371"/>
      <c r="C89" s="371"/>
      <c r="D89" s="371"/>
      <c r="E89" s="421"/>
      <c r="F89" s="278">
        <v>4</v>
      </c>
      <c r="G89" s="279"/>
      <c r="H89" s="288" t="str">
        <f t="shared" si="0"/>
        <v>Belum Diisi</v>
      </c>
      <c r="I89" s="280" t="s">
        <v>650</v>
      </c>
      <c r="J89" s="281" t="str">
        <f t="shared" si="33"/>
        <v>Isi Tujuan</v>
      </c>
      <c r="K89" s="280" t="s">
        <v>650</v>
      </c>
      <c r="L89" s="281" t="str">
        <f t="shared" si="34"/>
        <v>Isi Tujuan</v>
      </c>
      <c r="M89" s="371"/>
      <c r="N89" s="371"/>
      <c r="O89" s="272"/>
      <c r="P89" s="272"/>
      <c r="Q89" s="272"/>
      <c r="R89" s="272"/>
    </row>
    <row r="90" spans="1:18" ht="12.75" customHeight="1">
      <c r="A90" s="272"/>
      <c r="B90" s="349"/>
      <c r="C90" s="349"/>
      <c r="D90" s="349"/>
      <c r="E90" s="422"/>
      <c r="F90" s="282">
        <v>5</v>
      </c>
      <c r="G90" s="283"/>
      <c r="H90" s="289" t="str">
        <f t="shared" si="0"/>
        <v>Belum Diisi</v>
      </c>
      <c r="I90" s="285" t="s">
        <v>650</v>
      </c>
      <c r="J90" s="286" t="str">
        <f t="shared" si="33"/>
        <v>Isi Tujuan</v>
      </c>
      <c r="K90" s="285" t="s">
        <v>650</v>
      </c>
      <c r="L90" s="286" t="str">
        <f t="shared" si="34"/>
        <v>Isi Tujuan</v>
      </c>
      <c r="M90" s="349"/>
      <c r="N90" s="349"/>
      <c r="O90" s="272"/>
      <c r="P90" s="272"/>
      <c r="Q90" s="272"/>
      <c r="R90" s="272"/>
    </row>
    <row r="91" spans="1:18" ht="12.75" customHeight="1">
      <c r="A91" s="272"/>
      <c r="B91" s="418">
        <v>18</v>
      </c>
      <c r="C91" s="426"/>
      <c r="D91" s="419" t="s">
        <v>650</v>
      </c>
      <c r="E91" s="420" t="str">
        <f>IF(D91="Y",1,IF(D91="T",0,IF(D91="Y/T","Belum diisi","Error")))</f>
        <v>Belum diisi</v>
      </c>
      <c r="F91" s="273">
        <v>1</v>
      </c>
      <c r="G91" s="274"/>
      <c r="H91" s="290" t="str">
        <f t="shared" si="0"/>
        <v>Belum Diisi</v>
      </c>
      <c r="I91" s="276" t="s">
        <v>650</v>
      </c>
      <c r="J91" s="277" t="str">
        <f t="shared" ref="J91:J95" si="35">IF($D$91="Y/T","Isi Tujuan",IF($E$91=0,0,IF(I91="Y",1,IF(I91="T",0,"Isi Dulu"))))</f>
        <v>Isi Tujuan</v>
      </c>
      <c r="K91" s="276" t="s">
        <v>650</v>
      </c>
      <c r="L91" s="277" t="str">
        <f t="shared" ref="L91:L95" si="36">IF($D$91="Y/T","Isi Tujuan",IF($E$91=0,0,IF(K91="Y",1,IF(K91="T",0,"Isi Dulu"))))</f>
        <v>Isi Tujuan</v>
      </c>
      <c r="M91" s="429" t="s">
        <v>650</v>
      </c>
      <c r="N91" s="430" t="str">
        <f>IF(M91="Y",1,IF(M91="T",0,IF(M91="Y/T","Belum diisi","Error")))</f>
        <v>Belum diisi</v>
      </c>
      <c r="O91" s="272"/>
      <c r="P91" s="272"/>
      <c r="Q91" s="272"/>
      <c r="R91" s="272"/>
    </row>
    <row r="92" spans="1:18" ht="12.75" customHeight="1">
      <c r="A92" s="272"/>
      <c r="B92" s="371"/>
      <c r="C92" s="371"/>
      <c r="D92" s="371"/>
      <c r="E92" s="421"/>
      <c r="F92" s="278">
        <v>2</v>
      </c>
      <c r="G92" s="279"/>
      <c r="H92" s="288" t="str">
        <f t="shared" si="0"/>
        <v>Belum Diisi</v>
      </c>
      <c r="I92" s="280" t="s">
        <v>650</v>
      </c>
      <c r="J92" s="281" t="str">
        <f t="shared" si="35"/>
        <v>Isi Tujuan</v>
      </c>
      <c r="K92" s="280" t="s">
        <v>650</v>
      </c>
      <c r="L92" s="281" t="str">
        <f t="shared" si="36"/>
        <v>Isi Tujuan</v>
      </c>
      <c r="M92" s="371"/>
      <c r="N92" s="371"/>
      <c r="O92" s="272"/>
      <c r="P92" s="272"/>
      <c r="Q92" s="272"/>
      <c r="R92" s="272"/>
    </row>
    <row r="93" spans="1:18" ht="12.75" customHeight="1">
      <c r="A93" s="272"/>
      <c r="B93" s="371"/>
      <c r="C93" s="371"/>
      <c r="D93" s="371"/>
      <c r="E93" s="421"/>
      <c r="F93" s="278">
        <v>3</v>
      </c>
      <c r="G93" s="279"/>
      <c r="H93" s="288" t="str">
        <f t="shared" si="0"/>
        <v>Belum Diisi</v>
      </c>
      <c r="I93" s="280" t="s">
        <v>650</v>
      </c>
      <c r="J93" s="281" t="str">
        <f t="shared" si="35"/>
        <v>Isi Tujuan</v>
      </c>
      <c r="K93" s="280" t="s">
        <v>650</v>
      </c>
      <c r="L93" s="281" t="str">
        <f t="shared" si="36"/>
        <v>Isi Tujuan</v>
      </c>
      <c r="M93" s="371"/>
      <c r="N93" s="371"/>
      <c r="O93" s="272"/>
      <c r="P93" s="272"/>
      <c r="Q93" s="272"/>
      <c r="R93" s="272"/>
    </row>
    <row r="94" spans="1:18" ht="12.75" customHeight="1">
      <c r="A94" s="272"/>
      <c r="B94" s="371"/>
      <c r="C94" s="371"/>
      <c r="D94" s="371"/>
      <c r="E94" s="421"/>
      <c r="F94" s="278">
        <v>4</v>
      </c>
      <c r="G94" s="279"/>
      <c r="H94" s="288" t="str">
        <f t="shared" si="0"/>
        <v>Belum Diisi</v>
      </c>
      <c r="I94" s="280" t="s">
        <v>650</v>
      </c>
      <c r="J94" s="281" t="str">
        <f t="shared" si="35"/>
        <v>Isi Tujuan</v>
      </c>
      <c r="K94" s="280" t="s">
        <v>650</v>
      </c>
      <c r="L94" s="281" t="str">
        <f t="shared" si="36"/>
        <v>Isi Tujuan</v>
      </c>
      <c r="M94" s="371"/>
      <c r="N94" s="371"/>
      <c r="O94" s="272"/>
      <c r="P94" s="272"/>
      <c r="Q94" s="272"/>
      <c r="R94" s="272"/>
    </row>
    <row r="95" spans="1:18" ht="12.75" customHeight="1">
      <c r="A95" s="272"/>
      <c r="B95" s="349"/>
      <c r="C95" s="349"/>
      <c r="D95" s="349"/>
      <c r="E95" s="422"/>
      <c r="F95" s="282">
        <v>5</v>
      </c>
      <c r="G95" s="283"/>
      <c r="H95" s="289" t="str">
        <f t="shared" si="0"/>
        <v>Belum Diisi</v>
      </c>
      <c r="I95" s="285" t="s">
        <v>650</v>
      </c>
      <c r="J95" s="286" t="str">
        <f t="shared" si="35"/>
        <v>Isi Tujuan</v>
      </c>
      <c r="K95" s="285" t="s">
        <v>650</v>
      </c>
      <c r="L95" s="286" t="str">
        <f t="shared" si="36"/>
        <v>Isi Tujuan</v>
      </c>
      <c r="M95" s="349"/>
      <c r="N95" s="349"/>
      <c r="O95" s="272"/>
      <c r="P95" s="272"/>
      <c r="Q95" s="272"/>
      <c r="R95" s="272"/>
    </row>
    <row r="96" spans="1:18" ht="12.75" customHeight="1">
      <c r="A96" s="272"/>
      <c r="B96" s="418">
        <v>19</v>
      </c>
      <c r="C96" s="426"/>
      <c r="D96" s="419" t="s">
        <v>650</v>
      </c>
      <c r="E96" s="420" t="str">
        <f>IF(D96="Y",1,IF(D96="T",0,IF(D96="Y/T","Belum diisi","Error")))</f>
        <v>Belum diisi</v>
      </c>
      <c r="F96" s="273">
        <v>1</v>
      </c>
      <c r="G96" s="274"/>
      <c r="H96" s="290" t="str">
        <f t="shared" si="0"/>
        <v>Belum Diisi</v>
      </c>
      <c r="I96" s="276" t="s">
        <v>650</v>
      </c>
      <c r="J96" s="277" t="str">
        <f t="shared" ref="J96:J100" si="37">IF($D$96="Y/T","Isi Tujuan",IF($E$96=0,0,IF(I96="Y",1,IF(I96="T",0,"Isi Dulu"))))</f>
        <v>Isi Tujuan</v>
      </c>
      <c r="K96" s="276" t="s">
        <v>650</v>
      </c>
      <c r="L96" s="277" t="str">
        <f t="shared" ref="L96:L100" si="38">IF($D$96="Y/T","Isi Tujuan",IF($E$96=0,0,IF(K96="Y",1,IF(K96="T",0,"Isi Dulu"))))</f>
        <v>Isi Tujuan</v>
      </c>
      <c r="M96" s="429" t="s">
        <v>650</v>
      </c>
      <c r="N96" s="430" t="str">
        <f>IF(M96="Y",1,IF(M96="T",0,IF(M96="Y/T","Belum diisi","Error")))</f>
        <v>Belum diisi</v>
      </c>
      <c r="O96" s="272"/>
      <c r="P96" s="272"/>
      <c r="Q96" s="272"/>
      <c r="R96" s="272"/>
    </row>
    <row r="97" spans="1:18" ht="12.75" customHeight="1">
      <c r="A97" s="272"/>
      <c r="B97" s="371"/>
      <c r="C97" s="371"/>
      <c r="D97" s="371"/>
      <c r="E97" s="421"/>
      <c r="F97" s="278">
        <v>2</v>
      </c>
      <c r="G97" s="279"/>
      <c r="H97" s="288" t="str">
        <f t="shared" si="0"/>
        <v>Belum Diisi</v>
      </c>
      <c r="I97" s="280" t="s">
        <v>650</v>
      </c>
      <c r="J97" s="281" t="str">
        <f t="shared" si="37"/>
        <v>Isi Tujuan</v>
      </c>
      <c r="K97" s="280" t="s">
        <v>650</v>
      </c>
      <c r="L97" s="281" t="str">
        <f t="shared" si="38"/>
        <v>Isi Tujuan</v>
      </c>
      <c r="M97" s="371"/>
      <c r="N97" s="371"/>
      <c r="O97" s="272"/>
      <c r="P97" s="272"/>
      <c r="Q97" s="272"/>
      <c r="R97" s="272"/>
    </row>
    <row r="98" spans="1:18" ht="12.75" customHeight="1">
      <c r="A98" s="272"/>
      <c r="B98" s="371"/>
      <c r="C98" s="371"/>
      <c r="D98" s="371"/>
      <c r="E98" s="421"/>
      <c r="F98" s="278">
        <v>3</v>
      </c>
      <c r="G98" s="279"/>
      <c r="H98" s="288" t="str">
        <f t="shared" si="0"/>
        <v>Belum Diisi</v>
      </c>
      <c r="I98" s="280" t="s">
        <v>650</v>
      </c>
      <c r="J98" s="281" t="str">
        <f t="shared" si="37"/>
        <v>Isi Tujuan</v>
      </c>
      <c r="K98" s="280" t="s">
        <v>650</v>
      </c>
      <c r="L98" s="281" t="str">
        <f t="shared" si="38"/>
        <v>Isi Tujuan</v>
      </c>
      <c r="M98" s="371"/>
      <c r="N98" s="371"/>
      <c r="O98" s="272"/>
      <c r="P98" s="272"/>
      <c r="Q98" s="272"/>
      <c r="R98" s="272"/>
    </row>
    <row r="99" spans="1:18" ht="12.75" customHeight="1">
      <c r="A99" s="272"/>
      <c r="B99" s="371"/>
      <c r="C99" s="371"/>
      <c r="D99" s="371"/>
      <c r="E99" s="421"/>
      <c r="F99" s="278">
        <v>4</v>
      </c>
      <c r="G99" s="279"/>
      <c r="H99" s="288" t="str">
        <f t="shared" si="0"/>
        <v>Belum Diisi</v>
      </c>
      <c r="I99" s="280" t="s">
        <v>650</v>
      </c>
      <c r="J99" s="281" t="str">
        <f t="shared" si="37"/>
        <v>Isi Tujuan</v>
      </c>
      <c r="K99" s="280" t="s">
        <v>650</v>
      </c>
      <c r="L99" s="281" t="str">
        <f t="shared" si="38"/>
        <v>Isi Tujuan</v>
      </c>
      <c r="M99" s="371"/>
      <c r="N99" s="371"/>
      <c r="O99" s="272"/>
      <c r="P99" s="272"/>
      <c r="Q99" s="272"/>
      <c r="R99" s="272"/>
    </row>
    <row r="100" spans="1:18" ht="12.75" customHeight="1">
      <c r="A100" s="272"/>
      <c r="B100" s="349"/>
      <c r="C100" s="349"/>
      <c r="D100" s="349"/>
      <c r="E100" s="422"/>
      <c r="F100" s="282">
        <v>5</v>
      </c>
      <c r="G100" s="283"/>
      <c r="H100" s="289" t="str">
        <f t="shared" si="0"/>
        <v>Belum Diisi</v>
      </c>
      <c r="I100" s="285" t="s">
        <v>650</v>
      </c>
      <c r="J100" s="286" t="str">
        <f t="shared" si="37"/>
        <v>Isi Tujuan</v>
      </c>
      <c r="K100" s="285" t="s">
        <v>650</v>
      </c>
      <c r="L100" s="286" t="str">
        <f t="shared" si="38"/>
        <v>Isi Tujuan</v>
      </c>
      <c r="M100" s="349"/>
      <c r="N100" s="349"/>
      <c r="O100" s="272"/>
      <c r="P100" s="272"/>
      <c r="Q100" s="272"/>
      <c r="R100" s="272"/>
    </row>
    <row r="101" spans="1:18" ht="12.75" customHeight="1">
      <c r="A101" s="272"/>
      <c r="B101" s="418">
        <v>20</v>
      </c>
      <c r="C101" s="426"/>
      <c r="D101" s="419" t="s">
        <v>650</v>
      </c>
      <c r="E101" s="420" t="str">
        <f>IF(D101="Y",1,IF(D101="T",0,IF(D101="Y/T","Belum diisi","Error")))</f>
        <v>Belum diisi</v>
      </c>
      <c r="F101" s="273">
        <v>1</v>
      </c>
      <c r="G101" s="274"/>
      <c r="H101" s="290" t="str">
        <f t="shared" si="0"/>
        <v>Belum Diisi</v>
      </c>
      <c r="I101" s="276" t="s">
        <v>650</v>
      </c>
      <c r="J101" s="277" t="str">
        <f t="shared" ref="J101:J105" si="39">IF($D$101="Y/T","Isi Tujuan",IF($E$101=0,0,IF(I101="Y",1,IF(I101="T",0,"Isi Dulu"))))</f>
        <v>Isi Tujuan</v>
      </c>
      <c r="K101" s="276" t="s">
        <v>650</v>
      </c>
      <c r="L101" s="277" t="str">
        <f t="shared" ref="L101:L105" si="40">IF($D$101="Y/T","Isi Tujuan",IF($E$101=0,0,IF(K101="Y",1,IF(K101="T",0,"Isi Dulu"))))</f>
        <v>Isi Tujuan</v>
      </c>
      <c r="M101" s="429" t="s">
        <v>650</v>
      </c>
      <c r="N101" s="430" t="str">
        <f>IF(M101="Y",1,IF(M101="T",0,IF(M101="Y/T","Belum diisi","Error")))</f>
        <v>Belum diisi</v>
      </c>
      <c r="O101" s="272"/>
      <c r="P101" s="272"/>
      <c r="Q101" s="272"/>
      <c r="R101" s="272"/>
    </row>
    <row r="102" spans="1:18" ht="12.75" customHeight="1">
      <c r="A102" s="272"/>
      <c r="B102" s="371"/>
      <c r="C102" s="371"/>
      <c r="D102" s="371"/>
      <c r="E102" s="421"/>
      <c r="F102" s="278">
        <v>2</v>
      </c>
      <c r="G102" s="279"/>
      <c r="H102" s="288" t="str">
        <f t="shared" si="0"/>
        <v>Belum Diisi</v>
      </c>
      <c r="I102" s="280" t="s">
        <v>650</v>
      </c>
      <c r="J102" s="281" t="str">
        <f t="shared" si="39"/>
        <v>Isi Tujuan</v>
      </c>
      <c r="K102" s="280" t="s">
        <v>650</v>
      </c>
      <c r="L102" s="281" t="str">
        <f t="shared" si="40"/>
        <v>Isi Tujuan</v>
      </c>
      <c r="M102" s="371"/>
      <c r="N102" s="371"/>
      <c r="O102" s="272"/>
      <c r="P102" s="272"/>
      <c r="Q102" s="272"/>
      <c r="R102" s="272"/>
    </row>
    <row r="103" spans="1:18" ht="12.75" customHeight="1">
      <c r="A103" s="272"/>
      <c r="B103" s="371"/>
      <c r="C103" s="371"/>
      <c r="D103" s="371"/>
      <c r="E103" s="421"/>
      <c r="F103" s="278">
        <v>3</v>
      </c>
      <c r="G103" s="279"/>
      <c r="H103" s="288" t="str">
        <f t="shared" si="0"/>
        <v>Belum Diisi</v>
      </c>
      <c r="I103" s="280" t="s">
        <v>650</v>
      </c>
      <c r="J103" s="281" t="str">
        <f t="shared" si="39"/>
        <v>Isi Tujuan</v>
      </c>
      <c r="K103" s="280" t="s">
        <v>650</v>
      </c>
      <c r="L103" s="281" t="str">
        <f t="shared" si="40"/>
        <v>Isi Tujuan</v>
      </c>
      <c r="M103" s="371"/>
      <c r="N103" s="371"/>
      <c r="O103" s="272"/>
      <c r="P103" s="272"/>
      <c r="Q103" s="272"/>
      <c r="R103" s="272"/>
    </row>
    <row r="104" spans="1:18" ht="12.75" customHeight="1">
      <c r="A104" s="272"/>
      <c r="B104" s="371"/>
      <c r="C104" s="371"/>
      <c r="D104" s="371"/>
      <c r="E104" s="421"/>
      <c r="F104" s="278">
        <v>4</v>
      </c>
      <c r="G104" s="279"/>
      <c r="H104" s="288" t="str">
        <f t="shared" si="0"/>
        <v>Belum Diisi</v>
      </c>
      <c r="I104" s="280" t="s">
        <v>650</v>
      </c>
      <c r="J104" s="281" t="str">
        <f t="shared" si="39"/>
        <v>Isi Tujuan</v>
      </c>
      <c r="K104" s="280" t="s">
        <v>650</v>
      </c>
      <c r="L104" s="281" t="str">
        <f t="shared" si="40"/>
        <v>Isi Tujuan</v>
      </c>
      <c r="M104" s="371"/>
      <c r="N104" s="371"/>
      <c r="O104" s="272"/>
      <c r="P104" s="272"/>
      <c r="Q104" s="272"/>
      <c r="R104" s="272"/>
    </row>
    <row r="105" spans="1:18" ht="12.75" customHeight="1">
      <c r="A105" s="272"/>
      <c r="B105" s="349"/>
      <c r="C105" s="349"/>
      <c r="D105" s="349"/>
      <c r="E105" s="422"/>
      <c r="F105" s="282">
        <v>5</v>
      </c>
      <c r="G105" s="283"/>
      <c r="H105" s="289" t="str">
        <f t="shared" si="0"/>
        <v>Belum Diisi</v>
      </c>
      <c r="I105" s="285" t="s">
        <v>650</v>
      </c>
      <c r="J105" s="286" t="str">
        <f t="shared" si="39"/>
        <v>Isi Tujuan</v>
      </c>
      <c r="K105" s="285" t="s">
        <v>650</v>
      </c>
      <c r="L105" s="286" t="str">
        <f t="shared" si="40"/>
        <v>Isi Tujuan</v>
      </c>
      <c r="M105" s="349"/>
      <c r="N105" s="349"/>
      <c r="O105" s="272"/>
      <c r="P105" s="272"/>
      <c r="Q105" s="272"/>
      <c r="R105" s="272"/>
    </row>
    <row r="106" spans="1:18" ht="12.75" customHeight="1">
      <c r="A106" s="272"/>
      <c r="B106" s="418">
        <v>21</v>
      </c>
      <c r="C106" s="426"/>
      <c r="D106" s="419" t="s">
        <v>650</v>
      </c>
      <c r="E106" s="420" t="str">
        <f>IF(D106="Y",1,IF(D106="T",0,IF(D106="Y/T","Belum diisi","Error")))</f>
        <v>Belum diisi</v>
      </c>
      <c r="F106" s="273">
        <v>1</v>
      </c>
      <c r="G106" s="274"/>
      <c r="H106" s="290" t="str">
        <f t="shared" si="0"/>
        <v>Belum Diisi</v>
      </c>
      <c r="I106" s="276" t="s">
        <v>650</v>
      </c>
      <c r="J106" s="277" t="str">
        <f t="shared" ref="J106:J110" si="41">IF($D$106="Y/T","Isi Tujuan",IF($E$106=0,0,IF(I106="Y",1,IF(I106="T",0,"Isi Dulu"))))</f>
        <v>Isi Tujuan</v>
      </c>
      <c r="K106" s="276" t="s">
        <v>650</v>
      </c>
      <c r="L106" s="277" t="str">
        <f t="shared" ref="L106:L110" si="42">IF($D$106="Y/T","Isi Tujuan",IF($E$106=0,0,IF(K106="Y",1,IF(K106="T",0,"Isi Dulu"))))</f>
        <v>Isi Tujuan</v>
      </c>
      <c r="M106" s="429" t="s">
        <v>650</v>
      </c>
      <c r="N106" s="430" t="str">
        <f>IF(M106="Y",1,IF(M106="T",0,IF(M106="Y/T","Belum diisi","Error")))</f>
        <v>Belum diisi</v>
      </c>
      <c r="O106" s="272"/>
      <c r="P106" s="272"/>
      <c r="Q106" s="272"/>
      <c r="R106" s="272"/>
    </row>
    <row r="107" spans="1:18" ht="12.75" customHeight="1">
      <c r="A107" s="272"/>
      <c r="B107" s="371"/>
      <c r="C107" s="371"/>
      <c r="D107" s="371"/>
      <c r="E107" s="421"/>
      <c r="F107" s="278">
        <v>2</v>
      </c>
      <c r="G107" s="279"/>
      <c r="H107" s="288" t="str">
        <f t="shared" si="0"/>
        <v>Belum Diisi</v>
      </c>
      <c r="I107" s="280" t="s">
        <v>650</v>
      </c>
      <c r="J107" s="281" t="str">
        <f t="shared" si="41"/>
        <v>Isi Tujuan</v>
      </c>
      <c r="K107" s="280" t="s">
        <v>650</v>
      </c>
      <c r="L107" s="281" t="str">
        <f t="shared" si="42"/>
        <v>Isi Tujuan</v>
      </c>
      <c r="M107" s="371"/>
      <c r="N107" s="371"/>
      <c r="O107" s="272"/>
      <c r="P107" s="272"/>
      <c r="Q107" s="272"/>
      <c r="R107" s="272"/>
    </row>
    <row r="108" spans="1:18" ht="12.75" customHeight="1">
      <c r="A108" s="272"/>
      <c r="B108" s="371"/>
      <c r="C108" s="371"/>
      <c r="D108" s="371"/>
      <c r="E108" s="421"/>
      <c r="F108" s="278">
        <v>3</v>
      </c>
      <c r="G108" s="279"/>
      <c r="H108" s="288" t="str">
        <f t="shared" si="0"/>
        <v>Belum Diisi</v>
      </c>
      <c r="I108" s="280" t="s">
        <v>650</v>
      </c>
      <c r="J108" s="281" t="str">
        <f t="shared" si="41"/>
        <v>Isi Tujuan</v>
      </c>
      <c r="K108" s="280" t="s">
        <v>650</v>
      </c>
      <c r="L108" s="281" t="str">
        <f t="shared" si="42"/>
        <v>Isi Tujuan</v>
      </c>
      <c r="M108" s="371"/>
      <c r="N108" s="371"/>
      <c r="O108" s="272"/>
      <c r="P108" s="272"/>
      <c r="Q108" s="272"/>
      <c r="R108" s="272"/>
    </row>
    <row r="109" spans="1:18" ht="12.75" customHeight="1">
      <c r="A109" s="272"/>
      <c r="B109" s="371"/>
      <c r="C109" s="371"/>
      <c r="D109" s="371"/>
      <c r="E109" s="421"/>
      <c r="F109" s="278">
        <v>4</v>
      </c>
      <c r="G109" s="279"/>
      <c r="H109" s="288" t="str">
        <f t="shared" si="0"/>
        <v>Belum Diisi</v>
      </c>
      <c r="I109" s="280" t="s">
        <v>650</v>
      </c>
      <c r="J109" s="281" t="str">
        <f t="shared" si="41"/>
        <v>Isi Tujuan</v>
      </c>
      <c r="K109" s="280" t="s">
        <v>650</v>
      </c>
      <c r="L109" s="281" t="str">
        <f t="shared" si="42"/>
        <v>Isi Tujuan</v>
      </c>
      <c r="M109" s="371"/>
      <c r="N109" s="371"/>
      <c r="O109" s="272"/>
      <c r="P109" s="272"/>
      <c r="Q109" s="272"/>
      <c r="R109" s="272"/>
    </row>
    <row r="110" spans="1:18" ht="12.75" customHeight="1">
      <c r="A110" s="272"/>
      <c r="B110" s="349"/>
      <c r="C110" s="349"/>
      <c r="D110" s="349"/>
      <c r="E110" s="422"/>
      <c r="F110" s="282">
        <v>5</v>
      </c>
      <c r="G110" s="283"/>
      <c r="H110" s="289" t="str">
        <f t="shared" si="0"/>
        <v>Belum Diisi</v>
      </c>
      <c r="I110" s="285" t="s">
        <v>650</v>
      </c>
      <c r="J110" s="286" t="str">
        <f t="shared" si="41"/>
        <v>Isi Tujuan</v>
      </c>
      <c r="K110" s="285" t="s">
        <v>650</v>
      </c>
      <c r="L110" s="286" t="str">
        <f t="shared" si="42"/>
        <v>Isi Tujuan</v>
      </c>
      <c r="M110" s="349"/>
      <c r="N110" s="349"/>
      <c r="O110" s="272"/>
      <c r="P110" s="272"/>
      <c r="Q110" s="272"/>
      <c r="R110" s="272"/>
    </row>
    <row r="111" spans="1:18" ht="12.75" customHeight="1">
      <c r="A111" s="272"/>
      <c r="B111" s="418">
        <v>22</v>
      </c>
      <c r="C111" s="426"/>
      <c r="D111" s="419" t="s">
        <v>650</v>
      </c>
      <c r="E111" s="420" t="str">
        <f>IF(D111="Y",1,IF(D111="T",0,IF(D111="Y/T","Belum diisi","Error")))</f>
        <v>Belum diisi</v>
      </c>
      <c r="F111" s="273">
        <v>1</v>
      </c>
      <c r="G111" s="274"/>
      <c r="H111" s="290" t="str">
        <f t="shared" si="0"/>
        <v>Belum Diisi</v>
      </c>
      <c r="I111" s="276" t="s">
        <v>650</v>
      </c>
      <c r="J111" s="277" t="str">
        <f t="shared" ref="J111:J115" si="43">IF($D$111="Y/T","Isi Tujuan",IF($E$111=0,0,IF(I111="Y",1,IF(I111="T",0,"Isi Dulu"))))</f>
        <v>Isi Tujuan</v>
      </c>
      <c r="K111" s="276" t="s">
        <v>650</v>
      </c>
      <c r="L111" s="277" t="str">
        <f t="shared" ref="L111:L115" si="44">IF($D$111="Y/T","Isi Tujuan",IF($E$111=0,0,IF(K111="Y",1,IF(K111="T",0,"Isi Dulu"))))</f>
        <v>Isi Tujuan</v>
      </c>
      <c r="M111" s="429" t="s">
        <v>650</v>
      </c>
      <c r="N111" s="430" t="str">
        <f>IF(M111="Y",1,IF(M111="T",0,IF(M111="Y/T","Belum diisi","Error")))</f>
        <v>Belum diisi</v>
      </c>
      <c r="O111" s="272"/>
      <c r="P111" s="272"/>
      <c r="Q111" s="272"/>
      <c r="R111" s="272"/>
    </row>
    <row r="112" spans="1:18" ht="12.75" customHeight="1">
      <c r="A112" s="272"/>
      <c r="B112" s="371"/>
      <c r="C112" s="371"/>
      <c r="D112" s="371"/>
      <c r="E112" s="421"/>
      <c r="F112" s="278">
        <v>2</v>
      </c>
      <c r="G112" s="279"/>
      <c r="H112" s="288" t="str">
        <f t="shared" si="0"/>
        <v>Belum Diisi</v>
      </c>
      <c r="I112" s="280" t="s">
        <v>650</v>
      </c>
      <c r="J112" s="281" t="str">
        <f t="shared" si="43"/>
        <v>Isi Tujuan</v>
      </c>
      <c r="K112" s="280" t="s">
        <v>650</v>
      </c>
      <c r="L112" s="281" t="str">
        <f t="shared" si="44"/>
        <v>Isi Tujuan</v>
      </c>
      <c r="M112" s="371"/>
      <c r="N112" s="371"/>
      <c r="O112" s="272"/>
      <c r="P112" s="272"/>
      <c r="Q112" s="272"/>
      <c r="R112" s="272"/>
    </row>
    <row r="113" spans="1:18" ht="12.75" customHeight="1">
      <c r="A113" s="272"/>
      <c r="B113" s="371"/>
      <c r="C113" s="371"/>
      <c r="D113" s="371"/>
      <c r="E113" s="421"/>
      <c r="F113" s="278">
        <v>3</v>
      </c>
      <c r="G113" s="279"/>
      <c r="H113" s="288" t="str">
        <f t="shared" si="0"/>
        <v>Belum Diisi</v>
      </c>
      <c r="I113" s="280" t="s">
        <v>650</v>
      </c>
      <c r="J113" s="281" t="str">
        <f t="shared" si="43"/>
        <v>Isi Tujuan</v>
      </c>
      <c r="K113" s="280" t="s">
        <v>650</v>
      </c>
      <c r="L113" s="281" t="str">
        <f t="shared" si="44"/>
        <v>Isi Tujuan</v>
      </c>
      <c r="M113" s="371"/>
      <c r="N113" s="371"/>
      <c r="O113" s="272"/>
      <c r="P113" s="272"/>
      <c r="Q113" s="272"/>
      <c r="R113" s="272"/>
    </row>
    <row r="114" spans="1:18" ht="12.75" customHeight="1">
      <c r="A114" s="272"/>
      <c r="B114" s="371"/>
      <c r="C114" s="371"/>
      <c r="D114" s="371"/>
      <c r="E114" s="421"/>
      <c r="F114" s="278">
        <v>4</v>
      </c>
      <c r="G114" s="279"/>
      <c r="H114" s="288" t="str">
        <f t="shared" si="0"/>
        <v>Belum Diisi</v>
      </c>
      <c r="I114" s="280" t="s">
        <v>650</v>
      </c>
      <c r="J114" s="281" t="str">
        <f t="shared" si="43"/>
        <v>Isi Tujuan</v>
      </c>
      <c r="K114" s="280" t="s">
        <v>650</v>
      </c>
      <c r="L114" s="281" t="str">
        <f t="shared" si="44"/>
        <v>Isi Tujuan</v>
      </c>
      <c r="M114" s="371"/>
      <c r="N114" s="371"/>
      <c r="O114" s="272"/>
      <c r="P114" s="272"/>
      <c r="Q114" s="272"/>
      <c r="R114" s="272"/>
    </row>
    <row r="115" spans="1:18" ht="12.75" customHeight="1">
      <c r="A115" s="272"/>
      <c r="B115" s="349"/>
      <c r="C115" s="349"/>
      <c r="D115" s="349"/>
      <c r="E115" s="422"/>
      <c r="F115" s="282">
        <v>5</v>
      </c>
      <c r="G115" s="283"/>
      <c r="H115" s="289" t="str">
        <f t="shared" si="0"/>
        <v>Belum Diisi</v>
      </c>
      <c r="I115" s="285" t="s">
        <v>650</v>
      </c>
      <c r="J115" s="286" t="str">
        <f t="shared" si="43"/>
        <v>Isi Tujuan</v>
      </c>
      <c r="K115" s="285" t="s">
        <v>650</v>
      </c>
      <c r="L115" s="286" t="str">
        <f t="shared" si="44"/>
        <v>Isi Tujuan</v>
      </c>
      <c r="M115" s="349"/>
      <c r="N115" s="349"/>
      <c r="O115" s="272"/>
      <c r="P115" s="272"/>
      <c r="Q115" s="272"/>
      <c r="R115" s="272"/>
    </row>
    <row r="116" spans="1:18" ht="12.75" customHeight="1">
      <c r="A116" s="272"/>
      <c r="B116" s="418">
        <v>23</v>
      </c>
      <c r="C116" s="426"/>
      <c r="D116" s="419" t="s">
        <v>650</v>
      </c>
      <c r="E116" s="420" t="str">
        <f>IF(D116="Y",1,IF(D116="T",0,IF(D116="Y/T","Belum diisi","Error")))</f>
        <v>Belum diisi</v>
      </c>
      <c r="F116" s="273">
        <v>1</v>
      </c>
      <c r="G116" s="274"/>
      <c r="H116" s="290" t="str">
        <f t="shared" si="0"/>
        <v>Belum Diisi</v>
      </c>
      <c r="I116" s="276" t="s">
        <v>650</v>
      </c>
      <c r="J116" s="277" t="str">
        <f t="shared" ref="J116:J120" si="45">IF($D$116="Y/T","Isi Tujuan",IF($E$116=0,0,IF(I116="Y",1,IF(I116="T",0,"Isi Dulu"))))</f>
        <v>Isi Tujuan</v>
      </c>
      <c r="K116" s="276" t="s">
        <v>650</v>
      </c>
      <c r="L116" s="277" t="str">
        <f t="shared" ref="L116:L120" si="46">IF($D$116="Y/T","Isi Tujuan",IF($E$116=0,0,IF(K116="Y",1,IF(K116="T",0,"Isi Dulu"))))</f>
        <v>Isi Tujuan</v>
      </c>
      <c r="M116" s="429" t="s">
        <v>650</v>
      </c>
      <c r="N116" s="430" t="str">
        <f>IF(M116="Y",1,IF(M116="T",0,IF(M116="Y/T","Belum diisi","Error")))</f>
        <v>Belum diisi</v>
      </c>
      <c r="O116" s="272"/>
      <c r="P116" s="272"/>
      <c r="Q116" s="272"/>
      <c r="R116" s="272"/>
    </row>
    <row r="117" spans="1:18" ht="12.75" customHeight="1">
      <c r="A117" s="272"/>
      <c r="B117" s="371"/>
      <c r="C117" s="371"/>
      <c r="D117" s="371"/>
      <c r="E117" s="421"/>
      <c r="F117" s="278">
        <v>2</v>
      </c>
      <c r="G117" s="279"/>
      <c r="H117" s="288" t="str">
        <f t="shared" si="0"/>
        <v>Belum Diisi</v>
      </c>
      <c r="I117" s="280" t="s">
        <v>650</v>
      </c>
      <c r="J117" s="281" t="str">
        <f t="shared" si="45"/>
        <v>Isi Tujuan</v>
      </c>
      <c r="K117" s="280" t="s">
        <v>650</v>
      </c>
      <c r="L117" s="281" t="str">
        <f t="shared" si="46"/>
        <v>Isi Tujuan</v>
      </c>
      <c r="M117" s="371"/>
      <c r="N117" s="371"/>
      <c r="O117" s="272"/>
      <c r="P117" s="272"/>
      <c r="Q117" s="272"/>
      <c r="R117" s="272"/>
    </row>
    <row r="118" spans="1:18" ht="12.75" customHeight="1">
      <c r="A118" s="272"/>
      <c r="B118" s="371"/>
      <c r="C118" s="371"/>
      <c r="D118" s="371"/>
      <c r="E118" s="421"/>
      <c r="F118" s="278">
        <v>3</v>
      </c>
      <c r="G118" s="279"/>
      <c r="H118" s="288" t="str">
        <f t="shared" si="0"/>
        <v>Belum Diisi</v>
      </c>
      <c r="I118" s="280" t="s">
        <v>650</v>
      </c>
      <c r="J118" s="281" t="str">
        <f t="shared" si="45"/>
        <v>Isi Tujuan</v>
      </c>
      <c r="K118" s="280" t="s">
        <v>650</v>
      </c>
      <c r="L118" s="281" t="str">
        <f t="shared" si="46"/>
        <v>Isi Tujuan</v>
      </c>
      <c r="M118" s="371"/>
      <c r="N118" s="371"/>
      <c r="O118" s="272"/>
      <c r="P118" s="272"/>
      <c r="Q118" s="272"/>
      <c r="R118" s="272"/>
    </row>
    <row r="119" spans="1:18" ht="12.75" customHeight="1">
      <c r="A119" s="272"/>
      <c r="B119" s="371"/>
      <c r="C119" s="371"/>
      <c r="D119" s="371"/>
      <c r="E119" s="421"/>
      <c r="F119" s="278">
        <v>4</v>
      </c>
      <c r="G119" s="279"/>
      <c r="H119" s="288" t="str">
        <f t="shared" si="0"/>
        <v>Belum Diisi</v>
      </c>
      <c r="I119" s="280" t="s">
        <v>650</v>
      </c>
      <c r="J119" s="281" t="str">
        <f t="shared" si="45"/>
        <v>Isi Tujuan</v>
      </c>
      <c r="K119" s="280" t="s">
        <v>650</v>
      </c>
      <c r="L119" s="281" t="str">
        <f t="shared" si="46"/>
        <v>Isi Tujuan</v>
      </c>
      <c r="M119" s="371"/>
      <c r="N119" s="371"/>
      <c r="O119" s="272"/>
      <c r="P119" s="272"/>
      <c r="Q119" s="272"/>
      <c r="R119" s="272"/>
    </row>
    <row r="120" spans="1:18" ht="12.75" customHeight="1">
      <c r="A120" s="272"/>
      <c r="B120" s="349"/>
      <c r="C120" s="349"/>
      <c r="D120" s="349"/>
      <c r="E120" s="422"/>
      <c r="F120" s="282">
        <v>5</v>
      </c>
      <c r="G120" s="283"/>
      <c r="H120" s="289" t="str">
        <f t="shared" si="0"/>
        <v>Belum Diisi</v>
      </c>
      <c r="I120" s="285" t="s">
        <v>650</v>
      </c>
      <c r="J120" s="286" t="str">
        <f t="shared" si="45"/>
        <v>Isi Tujuan</v>
      </c>
      <c r="K120" s="285" t="s">
        <v>650</v>
      </c>
      <c r="L120" s="286" t="str">
        <f t="shared" si="46"/>
        <v>Isi Tujuan</v>
      </c>
      <c r="M120" s="349"/>
      <c r="N120" s="349"/>
      <c r="O120" s="272"/>
      <c r="P120" s="272"/>
      <c r="Q120" s="272"/>
      <c r="R120" s="272"/>
    </row>
    <row r="121" spans="1:18" ht="12.75" customHeight="1">
      <c r="A121" s="272"/>
      <c r="B121" s="418">
        <v>24</v>
      </c>
      <c r="C121" s="426"/>
      <c r="D121" s="419" t="s">
        <v>650</v>
      </c>
      <c r="E121" s="420" t="str">
        <f>IF(D121="Y",1,IF(D121="T",0,IF(D121="Y/T","Belum diisi","Error")))</f>
        <v>Belum diisi</v>
      </c>
      <c r="F121" s="273">
        <v>1</v>
      </c>
      <c r="G121" s="274"/>
      <c r="H121" s="290" t="str">
        <f t="shared" si="0"/>
        <v>Belum Diisi</v>
      </c>
      <c r="I121" s="276" t="s">
        <v>650</v>
      </c>
      <c r="J121" s="277" t="str">
        <f t="shared" ref="J121:J125" si="47">IF($D$121="Y/T","Isi Tujuan",IF($E$121=0,0,IF(I121="Y",1,IF(I121="T",0,"Isi Dulu"))))</f>
        <v>Isi Tujuan</v>
      </c>
      <c r="K121" s="276" t="s">
        <v>650</v>
      </c>
      <c r="L121" s="277" t="str">
        <f t="shared" ref="L121:L125" si="48">IF($D$121="Y/T","Isi Tujuan",IF($E$121=0,0,IF(K121="Y",1,IF(K121="T",0,"Isi Dulu"))))</f>
        <v>Isi Tujuan</v>
      </c>
      <c r="M121" s="429" t="s">
        <v>650</v>
      </c>
      <c r="N121" s="430" t="str">
        <f>IF(M121="Y",1,IF(M121="T",0,IF(M121="Y/T","Belum diisi","Error")))</f>
        <v>Belum diisi</v>
      </c>
      <c r="O121" s="272"/>
      <c r="P121" s="272"/>
      <c r="Q121" s="272"/>
      <c r="R121" s="272"/>
    </row>
    <row r="122" spans="1:18" ht="12.75" customHeight="1">
      <c r="A122" s="272"/>
      <c r="B122" s="371"/>
      <c r="C122" s="371"/>
      <c r="D122" s="371"/>
      <c r="E122" s="421"/>
      <c r="F122" s="278">
        <v>2</v>
      </c>
      <c r="G122" s="279"/>
      <c r="H122" s="288" t="str">
        <f t="shared" si="0"/>
        <v>Belum Diisi</v>
      </c>
      <c r="I122" s="280" t="s">
        <v>650</v>
      </c>
      <c r="J122" s="281" t="str">
        <f t="shared" si="47"/>
        <v>Isi Tujuan</v>
      </c>
      <c r="K122" s="280" t="s">
        <v>650</v>
      </c>
      <c r="L122" s="281" t="str">
        <f t="shared" si="48"/>
        <v>Isi Tujuan</v>
      </c>
      <c r="M122" s="371"/>
      <c r="N122" s="371"/>
      <c r="O122" s="272"/>
      <c r="P122" s="272"/>
      <c r="Q122" s="272"/>
      <c r="R122" s="272"/>
    </row>
    <row r="123" spans="1:18" ht="12.75" customHeight="1">
      <c r="A123" s="272"/>
      <c r="B123" s="371"/>
      <c r="C123" s="371"/>
      <c r="D123" s="371"/>
      <c r="E123" s="421"/>
      <c r="F123" s="278">
        <v>3</v>
      </c>
      <c r="G123" s="279"/>
      <c r="H123" s="288" t="str">
        <f t="shared" si="0"/>
        <v>Belum Diisi</v>
      </c>
      <c r="I123" s="280" t="s">
        <v>650</v>
      </c>
      <c r="J123" s="281" t="str">
        <f t="shared" si="47"/>
        <v>Isi Tujuan</v>
      </c>
      <c r="K123" s="280" t="s">
        <v>650</v>
      </c>
      <c r="L123" s="281" t="str">
        <f t="shared" si="48"/>
        <v>Isi Tujuan</v>
      </c>
      <c r="M123" s="371"/>
      <c r="N123" s="371"/>
      <c r="O123" s="272"/>
      <c r="P123" s="272"/>
      <c r="Q123" s="272"/>
      <c r="R123" s="272"/>
    </row>
    <row r="124" spans="1:18" ht="12.75" customHeight="1">
      <c r="A124" s="272"/>
      <c r="B124" s="371"/>
      <c r="C124" s="371"/>
      <c r="D124" s="371"/>
      <c r="E124" s="421"/>
      <c r="F124" s="278">
        <v>4</v>
      </c>
      <c r="G124" s="279"/>
      <c r="H124" s="288" t="str">
        <f t="shared" si="0"/>
        <v>Belum Diisi</v>
      </c>
      <c r="I124" s="280" t="s">
        <v>650</v>
      </c>
      <c r="J124" s="281" t="str">
        <f t="shared" si="47"/>
        <v>Isi Tujuan</v>
      </c>
      <c r="K124" s="280" t="s">
        <v>650</v>
      </c>
      <c r="L124" s="281" t="str">
        <f t="shared" si="48"/>
        <v>Isi Tujuan</v>
      </c>
      <c r="M124" s="371"/>
      <c r="N124" s="371"/>
      <c r="O124" s="272"/>
      <c r="P124" s="272"/>
      <c r="Q124" s="272"/>
      <c r="R124" s="272"/>
    </row>
    <row r="125" spans="1:18" ht="12.75" customHeight="1">
      <c r="A125" s="272"/>
      <c r="B125" s="349"/>
      <c r="C125" s="349"/>
      <c r="D125" s="349"/>
      <c r="E125" s="422"/>
      <c r="F125" s="282">
        <v>5</v>
      </c>
      <c r="G125" s="283"/>
      <c r="H125" s="289" t="str">
        <f t="shared" si="0"/>
        <v>Belum Diisi</v>
      </c>
      <c r="I125" s="285" t="s">
        <v>650</v>
      </c>
      <c r="J125" s="286" t="str">
        <f t="shared" si="47"/>
        <v>Isi Tujuan</v>
      </c>
      <c r="K125" s="285" t="s">
        <v>650</v>
      </c>
      <c r="L125" s="286" t="str">
        <f t="shared" si="48"/>
        <v>Isi Tujuan</v>
      </c>
      <c r="M125" s="349"/>
      <c r="N125" s="349"/>
      <c r="O125" s="272"/>
      <c r="P125" s="272"/>
      <c r="Q125" s="272"/>
      <c r="R125" s="272"/>
    </row>
    <row r="126" spans="1:18" ht="12.75" customHeight="1">
      <c r="A126" s="272"/>
      <c r="B126" s="418">
        <v>25</v>
      </c>
      <c r="C126" s="426"/>
      <c r="D126" s="419" t="s">
        <v>650</v>
      </c>
      <c r="E126" s="420" t="str">
        <f>IF(D126="Y",1,IF(D126="T",0,IF(D126="Y/T","Belum diisi","Error")))</f>
        <v>Belum diisi</v>
      </c>
      <c r="F126" s="273">
        <v>1</v>
      </c>
      <c r="G126" s="274"/>
      <c r="H126" s="290" t="str">
        <f t="shared" si="0"/>
        <v>Belum Diisi</v>
      </c>
      <c r="I126" s="276" t="s">
        <v>650</v>
      </c>
      <c r="J126" s="277" t="str">
        <f t="shared" ref="J126:J130" si="49">IF($D$126="Y/T","Isi Tujuan",IF($E$126=0,0,IF(I126="Y",1,IF(I126="T",0,"Isi Dulu"))))</f>
        <v>Isi Tujuan</v>
      </c>
      <c r="K126" s="276" t="s">
        <v>650</v>
      </c>
      <c r="L126" s="277" t="str">
        <f t="shared" ref="L126:L130" si="50">IF($D$126="Y/T","Isi Tujuan",IF($E$126=0,0,IF(K126="Y",1,IF(K126="T",0,"Isi Dulu"))))</f>
        <v>Isi Tujuan</v>
      </c>
      <c r="M126" s="429" t="s">
        <v>650</v>
      </c>
      <c r="N126" s="430" t="str">
        <f>IF(M126="Y",1,IF(M126="T",0,IF(M126="Y/T","Belum diisi","Error")))</f>
        <v>Belum diisi</v>
      </c>
      <c r="O126" s="272"/>
      <c r="P126" s="272"/>
      <c r="Q126" s="272"/>
      <c r="R126" s="272"/>
    </row>
    <row r="127" spans="1:18" ht="12.75" customHeight="1">
      <c r="A127" s="272"/>
      <c r="B127" s="371"/>
      <c r="C127" s="371"/>
      <c r="D127" s="371"/>
      <c r="E127" s="421"/>
      <c r="F127" s="278">
        <v>2</v>
      </c>
      <c r="G127" s="279"/>
      <c r="H127" s="288" t="str">
        <f t="shared" si="0"/>
        <v>Belum Diisi</v>
      </c>
      <c r="I127" s="280" t="s">
        <v>650</v>
      </c>
      <c r="J127" s="281" t="str">
        <f t="shared" si="49"/>
        <v>Isi Tujuan</v>
      </c>
      <c r="K127" s="280" t="s">
        <v>650</v>
      </c>
      <c r="L127" s="281" t="str">
        <f t="shared" si="50"/>
        <v>Isi Tujuan</v>
      </c>
      <c r="M127" s="371"/>
      <c r="N127" s="371"/>
      <c r="O127" s="272"/>
      <c r="P127" s="272"/>
      <c r="Q127" s="272"/>
      <c r="R127" s="272"/>
    </row>
    <row r="128" spans="1:18" ht="12.75" customHeight="1">
      <c r="A128" s="272"/>
      <c r="B128" s="371"/>
      <c r="C128" s="371"/>
      <c r="D128" s="371"/>
      <c r="E128" s="421"/>
      <c r="F128" s="278">
        <v>3</v>
      </c>
      <c r="G128" s="279"/>
      <c r="H128" s="288" t="str">
        <f t="shared" si="0"/>
        <v>Belum Diisi</v>
      </c>
      <c r="I128" s="280" t="s">
        <v>650</v>
      </c>
      <c r="J128" s="281" t="str">
        <f t="shared" si="49"/>
        <v>Isi Tujuan</v>
      </c>
      <c r="K128" s="280" t="s">
        <v>650</v>
      </c>
      <c r="L128" s="281" t="str">
        <f t="shared" si="50"/>
        <v>Isi Tujuan</v>
      </c>
      <c r="M128" s="371"/>
      <c r="N128" s="371"/>
      <c r="O128" s="272"/>
      <c r="P128" s="272"/>
      <c r="Q128" s="272"/>
      <c r="R128" s="272"/>
    </row>
    <row r="129" spans="1:18" ht="12.75" customHeight="1">
      <c r="A129" s="272"/>
      <c r="B129" s="371"/>
      <c r="C129" s="371"/>
      <c r="D129" s="371"/>
      <c r="E129" s="421"/>
      <c r="F129" s="278">
        <v>4</v>
      </c>
      <c r="G129" s="279"/>
      <c r="H129" s="288" t="str">
        <f t="shared" si="0"/>
        <v>Belum Diisi</v>
      </c>
      <c r="I129" s="280" t="s">
        <v>650</v>
      </c>
      <c r="J129" s="281" t="str">
        <f t="shared" si="49"/>
        <v>Isi Tujuan</v>
      </c>
      <c r="K129" s="280" t="s">
        <v>650</v>
      </c>
      <c r="L129" s="281" t="str">
        <f t="shared" si="50"/>
        <v>Isi Tujuan</v>
      </c>
      <c r="M129" s="371"/>
      <c r="N129" s="371"/>
      <c r="O129" s="272"/>
      <c r="P129" s="272"/>
      <c r="Q129" s="272"/>
      <c r="R129" s="272"/>
    </row>
    <row r="130" spans="1:18" ht="12.75" customHeight="1">
      <c r="A130" s="272"/>
      <c r="B130" s="349"/>
      <c r="C130" s="349"/>
      <c r="D130" s="349"/>
      <c r="E130" s="422"/>
      <c r="F130" s="282">
        <v>5</v>
      </c>
      <c r="G130" s="283"/>
      <c r="H130" s="289" t="str">
        <f t="shared" si="0"/>
        <v>Belum Diisi</v>
      </c>
      <c r="I130" s="285" t="s">
        <v>650</v>
      </c>
      <c r="J130" s="286" t="str">
        <f t="shared" si="49"/>
        <v>Isi Tujuan</v>
      </c>
      <c r="K130" s="285" t="s">
        <v>650</v>
      </c>
      <c r="L130" s="286" t="str">
        <f t="shared" si="50"/>
        <v>Isi Tujuan</v>
      </c>
      <c r="M130" s="349"/>
      <c r="N130" s="349"/>
      <c r="O130" s="272"/>
      <c r="P130" s="272"/>
      <c r="Q130" s="272"/>
      <c r="R130" s="272"/>
    </row>
    <row r="131" spans="1:18" ht="12.75" customHeight="1">
      <c r="A131" s="272"/>
      <c r="B131" s="418">
        <v>26</v>
      </c>
      <c r="C131" s="426"/>
      <c r="D131" s="419" t="s">
        <v>650</v>
      </c>
      <c r="E131" s="420" t="str">
        <f>IF(D131="Y",1,IF(D131="T",0,IF(D131="Y/T","Belum diisi","Error")))</f>
        <v>Belum diisi</v>
      </c>
      <c r="F131" s="273">
        <v>1</v>
      </c>
      <c r="G131" s="274"/>
      <c r="H131" s="290" t="str">
        <f t="shared" si="0"/>
        <v>Belum Diisi</v>
      </c>
      <c r="I131" s="276" t="s">
        <v>650</v>
      </c>
      <c r="J131" s="277" t="str">
        <f t="shared" ref="J131:J135" si="51">IF($D$131="Y/T","Isi Tujuan",IF($E$131=0,0,IF(I131="Y",1,IF(I131="T",0,"Isi Dulu"))))</f>
        <v>Isi Tujuan</v>
      </c>
      <c r="K131" s="276" t="s">
        <v>650</v>
      </c>
      <c r="L131" s="277" t="str">
        <f t="shared" ref="L131:L135" si="52">IF($D$131="Y/T","Isi Tujuan",IF($E$131=0,0,IF(K131="Y",1,IF(K131="T",0,"Isi Dulu"))))</f>
        <v>Isi Tujuan</v>
      </c>
      <c r="M131" s="429" t="s">
        <v>650</v>
      </c>
      <c r="N131" s="430" t="str">
        <f>IF(M131="Y",1,IF(M131="T",0,IF(M131="Y/T","Belum diisi","Error")))</f>
        <v>Belum diisi</v>
      </c>
      <c r="O131" s="272"/>
      <c r="P131" s="272"/>
      <c r="Q131" s="272"/>
      <c r="R131" s="272"/>
    </row>
    <row r="132" spans="1:18" ht="12.75" customHeight="1">
      <c r="A132" s="272"/>
      <c r="B132" s="371"/>
      <c r="C132" s="371"/>
      <c r="D132" s="371"/>
      <c r="E132" s="421"/>
      <c r="F132" s="278">
        <v>2</v>
      </c>
      <c r="G132" s="279"/>
      <c r="H132" s="288" t="str">
        <f t="shared" si="0"/>
        <v>Belum Diisi</v>
      </c>
      <c r="I132" s="280" t="s">
        <v>650</v>
      </c>
      <c r="J132" s="281" t="str">
        <f t="shared" si="51"/>
        <v>Isi Tujuan</v>
      </c>
      <c r="K132" s="280" t="s">
        <v>650</v>
      </c>
      <c r="L132" s="281" t="str">
        <f t="shared" si="52"/>
        <v>Isi Tujuan</v>
      </c>
      <c r="M132" s="371"/>
      <c r="N132" s="371"/>
      <c r="O132" s="272"/>
      <c r="P132" s="272"/>
      <c r="Q132" s="272"/>
      <c r="R132" s="272"/>
    </row>
    <row r="133" spans="1:18" ht="12.75" customHeight="1">
      <c r="A133" s="272"/>
      <c r="B133" s="371"/>
      <c r="C133" s="371"/>
      <c r="D133" s="371"/>
      <c r="E133" s="421"/>
      <c r="F133" s="278">
        <v>3</v>
      </c>
      <c r="G133" s="279"/>
      <c r="H133" s="288" t="str">
        <f t="shared" si="0"/>
        <v>Belum Diisi</v>
      </c>
      <c r="I133" s="280" t="s">
        <v>650</v>
      </c>
      <c r="J133" s="281" t="str">
        <f t="shared" si="51"/>
        <v>Isi Tujuan</v>
      </c>
      <c r="K133" s="280" t="s">
        <v>650</v>
      </c>
      <c r="L133" s="281" t="str">
        <f t="shared" si="52"/>
        <v>Isi Tujuan</v>
      </c>
      <c r="M133" s="371"/>
      <c r="N133" s="371"/>
      <c r="O133" s="272"/>
      <c r="P133" s="272"/>
      <c r="Q133" s="272"/>
      <c r="R133" s="272"/>
    </row>
    <row r="134" spans="1:18" ht="12.75" customHeight="1">
      <c r="A134" s="272"/>
      <c r="B134" s="371"/>
      <c r="C134" s="371"/>
      <c r="D134" s="371"/>
      <c r="E134" s="421"/>
      <c r="F134" s="278">
        <v>4</v>
      </c>
      <c r="G134" s="279"/>
      <c r="H134" s="288" t="str">
        <f t="shared" si="0"/>
        <v>Belum Diisi</v>
      </c>
      <c r="I134" s="280" t="s">
        <v>650</v>
      </c>
      <c r="J134" s="281" t="str">
        <f t="shared" si="51"/>
        <v>Isi Tujuan</v>
      </c>
      <c r="K134" s="280" t="s">
        <v>650</v>
      </c>
      <c r="L134" s="281" t="str">
        <f t="shared" si="52"/>
        <v>Isi Tujuan</v>
      </c>
      <c r="M134" s="371"/>
      <c r="N134" s="371"/>
      <c r="O134" s="272"/>
      <c r="P134" s="272"/>
      <c r="Q134" s="272"/>
      <c r="R134" s="272"/>
    </row>
    <row r="135" spans="1:18" ht="12.75" customHeight="1">
      <c r="A135" s="272"/>
      <c r="B135" s="349"/>
      <c r="C135" s="349"/>
      <c r="D135" s="349"/>
      <c r="E135" s="422"/>
      <c r="F135" s="282">
        <v>5</v>
      </c>
      <c r="G135" s="283"/>
      <c r="H135" s="289" t="str">
        <f t="shared" si="0"/>
        <v>Belum Diisi</v>
      </c>
      <c r="I135" s="285" t="s">
        <v>650</v>
      </c>
      <c r="J135" s="286" t="str">
        <f t="shared" si="51"/>
        <v>Isi Tujuan</v>
      </c>
      <c r="K135" s="285" t="s">
        <v>650</v>
      </c>
      <c r="L135" s="286" t="str">
        <f t="shared" si="52"/>
        <v>Isi Tujuan</v>
      </c>
      <c r="M135" s="349"/>
      <c r="N135" s="349"/>
      <c r="O135" s="272"/>
      <c r="P135" s="272"/>
      <c r="Q135" s="272"/>
      <c r="R135" s="272"/>
    </row>
    <row r="136" spans="1:18" ht="12.75" customHeight="1">
      <c r="A136" s="272"/>
      <c r="B136" s="418">
        <v>27</v>
      </c>
      <c r="C136" s="426"/>
      <c r="D136" s="419" t="s">
        <v>650</v>
      </c>
      <c r="E136" s="420" t="str">
        <f>IF(D136="Y",1,IF(D136="T",0,IF(D136="Y/T","Belum diisi","Error")))</f>
        <v>Belum diisi</v>
      </c>
      <c r="F136" s="273">
        <v>1</v>
      </c>
      <c r="G136" s="274"/>
      <c r="H136" s="290" t="str">
        <f t="shared" si="0"/>
        <v>Belum Diisi</v>
      </c>
      <c r="I136" s="276" t="s">
        <v>650</v>
      </c>
      <c r="J136" s="277" t="str">
        <f t="shared" ref="J136:J140" si="53">IF($D$136="Y/T","Isi Tujuan",IF($E$136=0,0,IF(I136="Y",1,IF(I136="T",0,"Isi Dulu"))))</f>
        <v>Isi Tujuan</v>
      </c>
      <c r="K136" s="276" t="s">
        <v>650</v>
      </c>
      <c r="L136" s="277" t="str">
        <f t="shared" ref="L136:L140" si="54">IF($D$136="Y/T","Isi Tujuan",IF($E$136=0,0,IF(K136="Y",1,IF(K136="T",0,"Isi Dulu"))))</f>
        <v>Isi Tujuan</v>
      </c>
      <c r="M136" s="429" t="s">
        <v>650</v>
      </c>
      <c r="N136" s="430" t="str">
        <f>IF(M136="Y",1,IF(M136="T",0,IF(M136="Y/T","Belum diisi","Error")))</f>
        <v>Belum diisi</v>
      </c>
      <c r="O136" s="272"/>
      <c r="P136" s="272"/>
      <c r="Q136" s="272"/>
      <c r="R136" s="272"/>
    </row>
    <row r="137" spans="1:18" ht="12.75" customHeight="1">
      <c r="A137" s="272"/>
      <c r="B137" s="371"/>
      <c r="C137" s="371"/>
      <c r="D137" s="371"/>
      <c r="E137" s="421"/>
      <c r="F137" s="278">
        <v>2</v>
      </c>
      <c r="G137" s="279"/>
      <c r="H137" s="288" t="str">
        <f t="shared" si="0"/>
        <v>Belum Diisi</v>
      </c>
      <c r="I137" s="280" t="s">
        <v>650</v>
      </c>
      <c r="J137" s="281" t="str">
        <f t="shared" si="53"/>
        <v>Isi Tujuan</v>
      </c>
      <c r="K137" s="280" t="s">
        <v>650</v>
      </c>
      <c r="L137" s="281" t="str">
        <f t="shared" si="54"/>
        <v>Isi Tujuan</v>
      </c>
      <c r="M137" s="371"/>
      <c r="N137" s="371"/>
      <c r="O137" s="272"/>
      <c r="P137" s="272"/>
      <c r="Q137" s="272"/>
      <c r="R137" s="272"/>
    </row>
    <row r="138" spans="1:18" ht="12.75" customHeight="1">
      <c r="A138" s="272"/>
      <c r="B138" s="371"/>
      <c r="C138" s="371"/>
      <c r="D138" s="371"/>
      <c r="E138" s="421"/>
      <c r="F138" s="278">
        <v>3</v>
      </c>
      <c r="G138" s="279"/>
      <c r="H138" s="288" t="str">
        <f t="shared" si="0"/>
        <v>Belum Diisi</v>
      </c>
      <c r="I138" s="280" t="s">
        <v>650</v>
      </c>
      <c r="J138" s="281" t="str">
        <f t="shared" si="53"/>
        <v>Isi Tujuan</v>
      </c>
      <c r="K138" s="280" t="s">
        <v>650</v>
      </c>
      <c r="L138" s="281" t="str">
        <f t="shared" si="54"/>
        <v>Isi Tujuan</v>
      </c>
      <c r="M138" s="371"/>
      <c r="N138" s="371"/>
      <c r="O138" s="272"/>
      <c r="P138" s="272"/>
      <c r="Q138" s="272"/>
      <c r="R138" s="272"/>
    </row>
    <row r="139" spans="1:18" ht="12.75" customHeight="1">
      <c r="A139" s="272"/>
      <c r="B139" s="371"/>
      <c r="C139" s="371"/>
      <c r="D139" s="371"/>
      <c r="E139" s="421"/>
      <c r="F139" s="278">
        <v>4</v>
      </c>
      <c r="G139" s="279"/>
      <c r="H139" s="288" t="str">
        <f t="shared" si="0"/>
        <v>Belum Diisi</v>
      </c>
      <c r="I139" s="280" t="s">
        <v>650</v>
      </c>
      <c r="J139" s="281" t="str">
        <f t="shared" si="53"/>
        <v>Isi Tujuan</v>
      </c>
      <c r="K139" s="280" t="s">
        <v>650</v>
      </c>
      <c r="L139" s="281" t="str">
        <f t="shared" si="54"/>
        <v>Isi Tujuan</v>
      </c>
      <c r="M139" s="371"/>
      <c r="N139" s="371"/>
      <c r="O139" s="272"/>
      <c r="P139" s="272"/>
      <c r="Q139" s="272"/>
      <c r="R139" s="272"/>
    </row>
    <row r="140" spans="1:18" ht="12.75" customHeight="1">
      <c r="A140" s="272"/>
      <c r="B140" s="349"/>
      <c r="C140" s="349"/>
      <c r="D140" s="349"/>
      <c r="E140" s="422"/>
      <c r="F140" s="282">
        <v>5</v>
      </c>
      <c r="G140" s="283"/>
      <c r="H140" s="289" t="str">
        <f t="shared" si="0"/>
        <v>Belum Diisi</v>
      </c>
      <c r="I140" s="285" t="s">
        <v>650</v>
      </c>
      <c r="J140" s="286" t="str">
        <f t="shared" si="53"/>
        <v>Isi Tujuan</v>
      </c>
      <c r="K140" s="285" t="s">
        <v>650</v>
      </c>
      <c r="L140" s="286" t="str">
        <f t="shared" si="54"/>
        <v>Isi Tujuan</v>
      </c>
      <c r="M140" s="349"/>
      <c r="N140" s="349"/>
      <c r="O140" s="272"/>
      <c r="P140" s="272"/>
      <c r="Q140" s="272"/>
      <c r="R140" s="272"/>
    </row>
    <row r="141" spans="1:18" ht="12.75" customHeight="1">
      <c r="A141" s="272"/>
      <c r="B141" s="418">
        <v>28</v>
      </c>
      <c r="C141" s="426"/>
      <c r="D141" s="419" t="s">
        <v>650</v>
      </c>
      <c r="E141" s="420" t="str">
        <f>IF(D141="Y",1,IF(D141="T",0,IF(D141="Y/T","Belum diisi","Error")))</f>
        <v>Belum diisi</v>
      </c>
      <c r="F141" s="273">
        <v>1</v>
      </c>
      <c r="G141" s="274"/>
      <c r="H141" s="290" t="str">
        <f t="shared" si="0"/>
        <v>Belum Diisi</v>
      </c>
      <c r="I141" s="276" t="s">
        <v>650</v>
      </c>
      <c r="J141" s="277" t="str">
        <f t="shared" ref="J141:J145" si="55">IF($D$141="Y/T","Isi Tujuan",IF($E$141=0,0,IF(I141="Y",1,IF(I141="T",0,"Isi Dulu"))))</f>
        <v>Isi Tujuan</v>
      </c>
      <c r="K141" s="276" t="s">
        <v>650</v>
      </c>
      <c r="L141" s="277" t="str">
        <f t="shared" ref="L141:L145" si="56">IF($D$141="Y/T","Isi Tujuan",IF($E$141=0,0,IF(K141="Y",1,IF(K141="T",0,"Isi Dulu"))))</f>
        <v>Isi Tujuan</v>
      </c>
      <c r="M141" s="429" t="s">
        <v>650</v>
      </c>
      <c r="N141" s="430" t="str">
        <f>IF(M141="Y",1,IF(M141="T",0,IF(M141="Y/T","Belum diisi","Error")))</f>
        <v>Belum diisi</v>
      </c>
      <c r="O141" s="272"/>
      <c r="P141" s="272"/>
      <c r="Q141" s="272"/>
      <c r="R141" s="272"/>
    </row>
    <row r="142" spans="1:18" ht="12.75" customHeight="1">
      <c r="A142" s="272"/>
      <c r="B142" s="371"/>
      <c r="C142" s="371"/>
      <c r="D142" s="371"/>
      <c r="E142" s="421"/>
      <c r="F142" s="278">
        <v>2</v>
      </c>
      <c r="G142" s="279"/>
      <c r="H142" s="288" t="str">
        <f t="shared" si="0"/>
        <v>Belum Diisi</v>
      </c>
      <c r="I142" s="280" t="s">
        <v>650</v>
      </c>
      <c r="J142" s="281" t="str">
        <f t="shared" si="55"/>
        <v>Isi Tujuan</v>
      </c>
      <c r="K142" s="280" t="s">
        <v>650</v>
      </c>
      <c r="L142" s="281" t="str">
        <f t="shared" si="56"/>
        <v>Isi Tujuan</v>
      </c>
      <c r="M142" s="371"/>
      <c r="N142" s="371"/>
      <c r="O142" s="272"/>
      <c r="P142" s="272"/>
      <c r="Q142" s="272"/>
      <c r="R142" s="272"/>
    </row>
    <row r="143" spans="1:18" ht="12.75" customHeight="1">
      <c r="A143" s="272"/>
      <c r="B143" s="371"/>
      <c r="C143" s="371"/>
      <c r="D143" s="371"/>
      <c r="E143" s="421"/>
      <c r="F143" s="278">
        <v>3</v>
      </c>
      <c r="G143" s="279"/>
      <c r="H143" s="288" t="str">
        <f t="shared" si="0"/>
        <v>Belum Diisi</v>
      </c>
      <c r="I143" s="280" t="s">
        <v>650</v>
      </c>
      <c r="J143" s="281" t="str">
        <f t="shared" si="55"/>
        <v>Isi Tujuan</v>
      </c>
      <c r="K143" s="280" t="s">
        <v>650</v>
      </c>
      <c r="L143" s="281" t="str">
        <f t="shared" si="56"/>
        <v>Isi Tujuan</v>
      </c>
      <c r="M143" s="371"/>
      <c r="N143" s="371"/>
      <c r="O143" s="272"/>
      <c r="P143" s="272"/>
      <c r="Q143" s="272"/>
      <c r="R143" s="272"/>
    </row>
    <row r="144" spans="1:18" ht="12.75" customHeight="1">
      <c r="A144" s="272"/>
      <c r="B144" s="371"/>
      <c r="C144" s="371"/>
      <c r="D144" s="371"/>
      <c r="E144" s="421"/>
      <c r="F144" s="278">
        <v>4</v>
      </c>
      <c r="G144" s="279"/>
      <c r="H144" s="288" t="str">
        <f t="shared" si="0"/>
        <v>Belum Diisi</v>
      </c>
      <c r="I144" s="280" t="s">
        <v>650</v>
      </c>
      <c r="J144" s="281" t="str">
        <f t="shared" si="55"/>
        <v>Isi Tujuan</v>
      </c>
      <c r="K144" s="280" t="s">
        <v>650</v>
      </c>
      <c r="L144" s="281" t="str">
        <f t="shared" si="56"/>
        <v>Isi Tujuan</v>
      </c>
      <c r="M144" s="371"/>
      <c r="N144" s="371"/>
      <c r="O144" s="272"/>
      <c r="P144" s="272"/>
      <c r="Q144" s="272"/>
      <c r="R144" s="272"/>
    </row>
    <row r="145" spans="1:18" ht="12.75" customHeight="1">
      <c r="A145" s="272"/>
      <c r="B145" s="349"/>
      <c r="C145" s="349"/>
      <c r="D145" s="349"/>
      <c r="E145" s="422"/>
      <c r="F145" s="282">
        <v>5</v>
      </c>
      <c r="G145" s="283"/>
      <c r="H145" s="289" t="str">
        <f t="shared" si="0"/>
        <v>Belum Diisi</v>
      </c>
      <c r="I145" s="285" t="s">
        <v>650</v>
      </c>
      <c r="J145" s="286" t="str">
        <f t="shared" si="55"/>
        <v>Isi Tujuan</v>
      </c>
      <c r="K145" s="285" t="s">
        <v>650</v>
      </c>
      <c r="L145" s="286" t="str">
        <f t="shared" si="56"/>
        <v>Isi Tujuan</v>
      </c>
      <c r="M145" s="349"/>
      <c r="N145" s="349"/>
      <c r="O145" s="272"/>
      <c r="P145" s="272"/>
      <c r="Q145" s="272"/>
      <c r="R145" s="272"/>
    </row>
    <row r="146" spans="1:18" ht="12.75" customHeight="1">
      <c r="A146" s="272"/>
      <c r="B146" s="418">
        <v>29</v>
      </c>
      <c r="C146" s="426"/>
      <c r="D146" s="419" t="s">
        <v>650</v>
      </c>
      <c r="E146" s="420" t="str">
        <f>IF(D146="Y",1,IF(D146="T",0,IF(D146="Y/T","Belum diisi","Error")))</f>
        <v>Belum diisi</v>
      </c>
      <c r="F146" s="273">
        <v>1</v>
      </c>
      <c r="G146" s="274"/>
      <c r="H146" s="290" t="str">
        <f t="shared" si="0"/>
        <v>Belum Diisi</v>
      </c>
      <c r="I146" s="276" t="s">
        <v>650</v>
      </c>
      <c r="J146" s="277" t="str">
        <f t="shared" ref="J146:J150" si="57">IF($D$146="Y/T","Isi Tujuan",IF($E$146=0,0,IF(I146="Y",1,IF(I146="T",0,"Isi Dulu"))))</f>
        <v>Isi Tujuan</v>
      </c>
      <c r="K146" s="276" t="s">
        <v>650</v>
      </c>
      <c r="L146" s="277" t="str">
        <f t="shared" ref="L146:L150" si="58">IF($D$146="Y/T","Isi Tujuan",IF($E$146=0,0,IF(K146="Y",1,IF(K146="T",0,"Isi Dulu"))))</f>
        <v>Isi Tujuan</v>
      </c>
      <c r="M146" s="429" t="s">
        <v>650</v>
      </c>
      <c r="N146" s="430" t="str">
        <f>IF(M146="Y",1,IF(M146="T",0,IF(M146="Y/T","Belum diisi","Error")))</f>
        <v>Belum diisi</v>
      </c>
      <c r="O146" s="272"/>
      <c r="P146" s="272"/>
      <c r="Q146" s="272"/>
      <c r="R146" s="272"/>
    </row>
    <row r="147" spans="1:18" ht="12.75" customHeight="1">
      <c r="A147" s="272"/>
      <c r="B147" s="371"/>
      <c r="C147" s="371"/>
      <c r="D147" s="371"/>
      <c r="E147" s="421"/>
      <c r="F147" s="278">
        <v>2</v>
      </c>
      <c r="G147" s="279"/>
      <c r="H147" s="288" t="str">
        <f t="shared" si="0"/>
        <v>Belum Diisi</v>
      </c>
      <c r="I147" s="280" t="s">
        <v>650</v>
      </c>
      <c r="J147" s="281" t="str">
        <f t="shared" si="57"/>
        <v>Isi Tujuan</v>
      </c>
      <c r="K147" s="280" t="s">
        <v>650</v>
      </c>
      <c r="L147" s="281" t="str">
        <f t="shared" si="58"/>
        <v>Isi Tujuan</v>
      </c>
      <c r="M147" s="371"/>
      <c r="N147" s="371"/>
      <c r="O147" s="272"/>
      <c r="P147" s="272"/>
      <c r="Q147" s="272"/>
      <c r="R147" s="272"/>
    </row>
    <row r="148" spans="1:18" ht="12.75" customHeight="1">
      <c r="A148" s="272"/>
      <c r="B148" s="371"/>
      <c r="C148" s="371"/>
      <c r="D148" s="371"/>
      <c r="E148" s="421"/>
      <c r="F148" s="278">
        <v>3</v>
      </c>
      <c r="G148" s="279"/>
      <c r="H148" s="288" t="str">
        <f t="shared" si="0"/>
        <v>Belum Diisi</v>
      </c>
      <c r="I148" s="280" t="s">
        <v>650</v>
      </c>
      <c r="J148" s="281" t="str">
        <f t="shared" si="57"/>
        <v>Isi Tujuan</v>
      </c>
      <c r="K148" s="280" t="s">
        <v>650</v>
      </c>
      <c r="L148" s="281" t="str">
        <f t="shared" si="58"/>
        <v>Isi Tujuan</v>
      </c>
      <c r="M148" s="371"/>
      <c r="N148" s="371"/>
      <c r="O148" s="272"/>
      <c r="P148" s="272"/>
      <c r="Q148" s="272"/>
      <c r="R148" s="272"/>
    </row>
    <row r="149" spans="1:18" ht="12.75" customHeight="1">
      <c r="A149" s="272"/>
      <c r="B149" s="371"/>
      <c r="C149" s="371"/>
      <c r="D149" s="371"/>
      <c r="E149" s="421"/>
      <c r="F149" s="278">
        <v>4</v>
      </c>
      <c r="G149" s="279"/>
      <c r="H149" s="288" t="str">
        <f t="shared" si="0"/>
        <v>Belum Diisi</v>
      </c>
      <c r="I149" s="280" t="s">
        <v>650</v>
      </c>
      <c r="J149" s="281" t="str">
        <f t="shared" si="57"/>
        <v>Isi Tujuan</v>
      </c>
      <c r="K149" s="280" t="s">
        <v>650</v>
      </c>
      <c r="L149" s="281" t="str">
        <f t="shared" si="58"/>
        <v>Isi Tujuan</v>
      </c>
      <c r="M149" s="371"/>
      <c r="N149" s="371"/>
      <c r="O149" s="272"/>
      <c r="P149" s="272"/>
      <c r="Q149" s="272"/>
      <c r="R149" s="272"/>
    </row>
    <row r="150" spans="1:18" ht="12.75" customHeight="1">
      <c r="A150" s="272"/>
      <c r="B150" s="349"/>
      <c r="C150" s="349"/>
      <c r="D150" s="349"/>
      <c r="E150" s="422"/>
      <c r="F150" s="282">
        <v>5</v>
      </c>
      <c r="G150" s="283"/>
      <c r="H150" s="289" t="str">
        <f t="shared" si="0"/>
        <v>Belum Diisi</v>
      </c>
      <c r="I150" s="285" t="s">
        <v>650</v>
      </c>
      <c r="J150" s="286" t="str">
        <f t="shared" si="57"/>
        <v>Isi Tujuan</v>
      </c>
      <c r="K150" s="285" t="s">
        <v>650</v>
      </c>
      <c r="L150" s="286" t="str">
        <f t="shared" si="58"/>
        <v>Isi Tujuan</v>
      </c>
      <c r="M150" s="349"/>
      <c r="N150" s="349"/>
      <c r="O150" s="272"/>
      <c r="P150" s="272"/>
      <c r="Q150" s="272"/>
      <c r="R150" s="272"/>
    </row>
    <row r="151" spans="1:18" ht="12.75" customHeight="1">
      <c r="A151" s="272"/>
      <c r="B151" s="418">
        <v>30</v>
      </c>
      <c r="C151" s="426"/>
      <c r="D151" s="419" t="s">
        <v>650</v>
      </c>
      <c r="E151" s="420" t="str">
        <f>IF(D151="Y",1,IF(D151="T",0,IF(D151="Y/T","Belum diisi","Error")))</f>
        <v>Belum diisi</v>
      </c>
      <c r="F151" s="273">
        <v>1</v>
      </c>
      <c r="G151" s="274"/>
      <c r="H151" s="290" t="str">
        <f t="shared" si="0"/>
        <v>Belum Diisi</v>
      </c>
      <c r="I151" s="285" t="s">
        <v>650</v>
      </c>
      <c r="J151" s="277" t="str">
        <f t="shared" ref="J151:J155" si="59">IF($D$151="Y/T","Isi Tujuan",IF($E$151=0,0,IF(I151="Y",1,IF(I151="T",0,"Isi Dulu"))))</f>
        <v>Isi Tujuan</v>
      </c>
      <c r="K151" s="285" t="s">
        <v>650</v>
      </c>
      <c r="L151" s="277" t="str">
        <f t="shared" ref="L151:L155" si="60">IF($D$151="Y/T","Isi Tujuan",IF($E$151=0,0,IF(K151="Y",1,IF(K151="T",0,"Isi Dulu"))))</f>
        <v>Isi Tujuan</v>
      </c>
      <c r="M151" s="429" t="s">
        <v>650</v>
      </c>
      <c r="N151" s="430" t="str">
        <f>IF(M151="Y",1,IF(M151="T",0,IF(M151="Y/T","Belum diisi","Error")))</f>
        <v>Belum diisi</v>
      </c>
      <c r="O151" s="272"/>
      <c r="P151" s="272"/>
      <c r="Q151" s="272"/>
      <c r="R151" s="272"/>
    </row>
    <row r="152" spans="1:18" ht="12.75" customHeight="1">
      <c r="A152" s="272"/>
      <c r="B152" s="371"/>
      <c r="C152" s="371"/>
      <c r="D152" s="371"/>
      <c r="E152" s="421"/>
      <c r="F152" s="278">
        <v>2</v>
      </c>
      <c r="G152" s="279"/>
      <c r="H152" s="288" t="str">
        <f t="shared" si="0"/>
        <v>Belum Diisi</v>
      </c>
      <c r="I152" s="280" t="s">
        <v>650</v>
      </c>
      <c r="J152" s="281" t="str">
        <f t="shared" si="59"/>
        <v>Isi Tujuan</v>
      </c>
      <c r="K152" s="280" t="s">
        <v>650</v>
      </c>
      <c r="L152" s="281" t="str">
        <f t="shared" si="60"/>
        <v>Isi Tujuan</v>
      </c>
      <c r="M152" s="371"/>
      <c r="N152" s="371"/>
      <c r="O152" s="272"/>
      <c r="P152" s="272"/>
      <c r="Q152" s="272"/>
      <c r="R152" s="272"/>
    </row>
    <row r="153" spans="1:18" ht="12.75" customHeight="1">
      <c r="A153" s="272"/>
      <c r="B153" s="371"/>
      <c r="C153" s="371"/>
      <c r="D153" s="371"/>
      <c r="E153" s="421"/>
      <c r="F153" s="278">
        <v>3</v>
      </c>
      <c r="G153" s="279"/>
      <c r="H153" s="288" t="str">
        <f t="shared" si="0"/>
        <v>Belum Diisi</v>
      </c>
      <c r="I153" s="280" t="s">
        <v>650</v>
      </c>
      <c r="J153" s="281" t="str">
        <f t="shared" si="59"/>
        <v>Isi Tujuan</v>
      </c>
      <c r="K153" s="280" t="s">
        <v>650</v>
      </c>
      <c r="L153" s="281" t="str">
        <f t="shared" si="60"/>
        <v>Isi Tujuan</v>
      </c>
      <c r="M153" s="371"/>
      <c r="N153" s="371"/>
      <c r="O153" s="272"/>
      <c r="P153" s="272"/>
      <c r="Q153" s="272"/>
      <c r="R153" s="272"/>
    </row>
    <row r="154" spans="1:18" ht="12.75" customHeight="1">
      <c r="A154" s="272"/>
      <c r="B154" s="371"/>
      <c r="C154" s="371"/>
      <c r="D154" s="371"/>
      <c r="E154" s="421"/>
      <c r="F154" s="278">
        <v>4</v>
      </c>
      <c r="G154" s="279"/>
      <c r="H154" s="288" t="str">
        <f t="shared" si="0"/>
        <v>Belum Diisi</v>
      </c>
      <c r="I154" s="280" t="s">
        <v>650</v>
      </c>
      <c r="J154" s="281" t="str">
        <f t="shared" si="59"/>
        <v>Isi Tujuan</v>
      </c>
      <c r="K154" s="280" t="s">
        <v>650</v>
      </c>
      <c r="L154" s="281" t="str">
        <f t="shared" si="60"/>
        <v>Isi Tujuan</v>
      </c>
      <c r="M154" s="371"/>
      <c r="N154" s="371"/>
      <c r="O154" s="272"/>
      <c r="P154" s="272"/>
      <c r="Q154" s="272"/>
      <c r="R154" s="272"/>
    </row>
    <row r="155" spans="1:18" ht="12.75" customHeight="1">
      <c r="A155" s="272"/>
      <c r="B155" s="349"/>
      <c r="C155" s="349"/>
      <c r="D155" s="349"/>
      <c r="E155" s="422"/>
      <c r="F155" s="282">
        <v>5</v>
      </c>
      <c r="G155" s="283"/>
      <c r="H155" s="289" t="str">
        <f t="shared" si="0"/>
        <v>Belum Diisi</v>
      </c>
      <c r="I155" s="280" t="s">
        <v>650</v>
      </c>
      <c r="J155" s="286" t="str">
        <f t="shared" si="59"/>
        <v>Isi Tujuan</v>
      </c>
      <c r="K155" s="280" t="s">
        <v>650</v>
      </c>
      <c r="L155" s="286" t="str">
        <f t="shared" si="60"/>
        <v>Isi Tujuan</v>
      </c>
      <c r="M155" s="349"/>
      <c r="N155" s="349"/>
      <c r="O155" s="272"/>
      <c r="P155" s="272"/>
      <c r="Q155" s="272"/>
      <c r="R155" s="272"/>
    </row>
    <row r="156" spans="1:18" ht="12.75" customHeight="1">
      <c r="A156" s="272"/>
      <c r="B156" s="291"/>
      <c r="C156" s="292"/>
      <c r="D156" s="293"/>
      <c r="E156" s="294">
        <f>AVERAGE(E6:E155)</f>
        <v>1</v>
      </c>
      <c r="F156" s="295"/>
      <c r="G156" s="296"/>
      <c r="H156" s="294">
        <f>AVERAGE(H6:H155)</f>
        <v>1</v>
      </c>
      <c r="I156" s="293"/>
      <c r="J156" s="294">
        <f>AVERAGE(J6:J155)</f>
        <v>1</v>
      </c>
      <c r="K156" s="293"/>
      <c r="L156" s="294">
        <f>AVERAGE(L6:L155)</f>
        <v>1</v>
      </c>
      <c r="M156" s="293"/>
      <c r="N156" s="294">
        <f>AVERAGE(N6:N155)</f>
        <v>1</v>
      </c>
      <c r="O156" s="272"/>
      <c r="P156" s="272"/>
      <c r="Q156" s="272"/>
      <c r="R156" s="272"/>
    </row>
    <row r="157" spans="1:18" ht="12.75" customHeight="1">
      <c r="A157" s="272"/>
      <c r="B157" s="428" t="s">
        <v>1263</v>
      </c>
      <c r="C157" s="360"/>
      <c r="D157" s="360"/>
      <c r="E157" s="360"/>
      <c r="F157" s="360"/>
      <c r="G157" s="360"/>
      <c r="H157" s="360"/>
      <c r="I157" s="360"/>
      <c r="J157" s="351"/>
      <c r="K157" s="297"/>
      <c r="L157" s="297"/>
      <c r="M157" s="297"/>
      <c r="N157" s="297"/>
      <c r="O157" s="272"/>
      <c r="P157" s="272"/>
      <c r="Q157" s="272"/>
      <c r="R157" s="272"/>
    </row>
    <row r="158" spans="1:18" ht="15.75" customHeight="1">
      <c r="A158" s="272"/>
      <c r="B158" s="418">
        <v>1</v>
      </c>
      <c r="C158" s="426"/>
      <c r="D158" s="419" t="s">
        <v>650</v>
      </c>
      <c r="E158" s="427" t="str">
        <f>IF(D158="Y",1,IF(D158="T",0,IF(D158="Y/T","Belum diisi","Error")))</f>
        <v>Belum diisi</v>
      </c>
      <c r="F158" s="273">
        <v>1</v>
      </c>
      <c r="G158" s="274"/>
      <c r="H158" s="275" t="str">
        <f t="shared" ref="H158:H307" si="61">IF(OR(J158="Isi Dulu",L158="Isi Dulu",J158="Isi Sasaran",L158="Isi Sasaran"),"Belum Diisi",IF(SUM(J158,L158)=2,1,IF(SUM(J158,L158)=1,0,IF(SUM(J158,L158)=0,0,"Error"))))</f>
        <v>Belum Diisi</v>
      </c>
      <c r="I158" s="276" t="s">
        <v>658</v>
      </c>
      <c r="J158" s="277" t="str">
        <f t="shared" ref="J158:J162" si="62">IF($D$158="Y/T","Isi Sasaran",IF($E$158=0,0,IF(I158="Y",1,IF(I158="T",0,"Isi Dulu"))))</f>
        <v>Isi Sasaran</v>
      </c>
      <c r="K158" s="276" t="s">
        <v>658</v>
      </c>
      <c r="L158" s="277" t="str">
        <f t="shared" ref="L158:L162" si="63">IF($D$158="Y/T","Isi Sasaran",IF($E$158=0,0,IF(K158="Y",1,IF(K158="T",0,"Isi Dulu"))))</f>
        <v>Isi Sasaran</v>
      </c>
      <c r="M158" s="429" t="s">
        <v>658</v>
      </c>
      <c r="N158" s="430">
        <f>IF(M158="Y",1,IF(M158="T",0,IF(M158="Y/T","Belum diisi","Error")))</f>
        <v>1</v>
      </c>
      <c r="O158" s="272"/>
      <c r="P158" s="272"/>
      <c r="Q158" s="272"/>
      <c r="R158" s="272"/>
    </row>
    <row r="159" spans="1:18" ht="12.75" customHeight="1">
      <c r="A159" s="272"/>
      <c r="B159" s="371"/>
      <c r="C159" s="371"/>
      <c r="D159" s="371"/>
      <c r="E159" s="371"/>
      <c r="F159" s="278">
        <v>2</v>
      </c>
      <c r="G159" s="279"/>
      <c r="H159" s="275" t="str">
        <f t="shared" si="61"/>
        <v>Belum Diisi</v>
      </c>
      <c r="I159" s="280" t="s">
        <v>650</v>
      </c>
      <c r="J159" s="281" t="str">
        <f t="shared" si="62"/>
        <v>Isi Sasaran</v>
      </c>
      <c r="K159" s="280" t="s">
        <v>650</v>
      </c>
      <c r="L159" s="281" t="str">
        <f t="shared" si="63"/>
        <v>Isi Sasaran</v>
      </c>
      <c r="M159" s="371"/>
      <c r="N159" s="371"/>
      <c r="O159" s="272"/>
      <c r="P159" s="272"/>
      <c r="Q159" s="272"/>
      <c r="R159" s="272"/>
    </row>
    <row r="160" spans="1:18" ht="12.75" customHeight="1">
      <c r="A160" s="272"/>
      <c r="B160" s="371"/>
      <c r="C160" s="371"/>
      <c r="D160" s="371"/>
      <c r="E160" s="371"/>
      <c r="F160" s="278">
        <v>3</v>
      </c>
      <c r="G160" s="279"/>
      <c r="H160" s="275" t="str">
        <f t="shared" si="61"/>
        <v>Belum Diisi</v>
      </c>
      <c r="I160" s="280" t="s">
        <v>650</v>
      </c>
      <c r="J160" s="281" t="str">
        <f t="shared" si="62"/>
        <v>Isi Sasaran</v>
      </c>
      <c r="K160" s="280" t="s">
        <v>650</v>
      </c>
      <c r="L160" s="281" t="str">
        <f t="shared" si="63"/>
        <v>Isi Sasaran</v>
      </c>
      <c r="M160" s="371"/>
      <c r="N160" s="371"/>
      <c r="O160" s="272"/>
      <c r="P160" s="272"/>
      <c r="Q160" s="272"/>
      <c r="R160" s="272"/>
    </row>
    <row r="161" spans="1:18" ht="12.75" customHeight="1">
      <c r="A161" s="272"/>
      <c r="B161" s="371"/>
      <c r="C161" s="371"/>
      <c r="D161" s="371"/>
      <c r="E161" s="371"/>
      <c r="F161" s="278">
        <v>4</v>
      </c>
      <c r="G161" s="279"/>
      <c r="H161" s="275" t="str">
        <f t="shared" si="61"/>
        <v>Belum Diisi</v>
      </c>
      <c r="I161" s="280" t="s">
        <v>650</v>
      </c>
      <c r="J161" s="281" t="str">
        <f t="shared" si="62"/>
        <v>Isi Sasaran</v>
      </c>
      <c r="K161" s="280" t="s">
        <v>650</v>
      </c>
      <c r="L161" s="281" t="str">
        <f t="shared" si="63"/>
        <v>Isi Sasaran</v>
      </c>
      <c r="M161" s="371"/>
      <c r="N161" s="371"/>
      <c r="O161" s="272"/>
      <c r="P161" s="272"/>
      <c r="Q161" s="272"/>
      <c r="R161" s="272"/>
    </row>
    <row r="162" spans="1:18" ht="12.75" customHeight="1">
      <c r="A162" s="272"/>
      <c r="B162" s="349"/>
      <c r="C162" s="349"/>
      <c r="D162" s="349"/>
      <c r="E162" s="349"/>
      <c r="F162" s="282">
        <v>5</v>
      </c>
      <c r="G162" s="283"/>
      <c r="H162" s="284" t="str">
        <f t="shared" si="61"/>
        <v>Belum Diisi</v>
      </c>
      <c r="I162" s="285" t="s">
        <v>650</v>
      </c>
      <c r="J162" s="286" t="str">
        <f t="shared" si="62"/>
        <v>Isi Sasaran</v>
      </c>
      <c r="K162" s="285" t="s">
        <v>650</v>
      </c>
      <c r="L162" s="286" t="str">
        <f t="shared" si="63"/>
        <v>Isi Sasaran</v>
      </c>
      <c r="M162" s="349"/>
      <c r="N162" s="349"/>
      <c r="O162" s="272"/>
      <c r="P162" s="272"/>
      <c r="Q162" s="272"/>
      <c r="R162" s="272"/>
    </row>
    <row r="163" spans="1:18" ht="15.75" customHeight="1">
      <c r="A163" s="272"/>
      <c r="B163" s="418">
        <v>2</v>
      </c>
      <c r="C163" s="426"/>
      <c r="D163" s="419" t="s">
        <v>650</v>
      </c>
      <c r="E163" s="427" t="str">
        <f>IF(D163="Y",1,IF(D163="T",0,IF(D163="Y/T","Belum diisi","Error")))</f>
        <v>Belum diisi</v>
      </c>
      <c r="F163" s="273">
        <v>1</v>
      </c>
      <c r="G163" s="274"/>
      <c r="H163" s="287" t="str">
        <f t="shared" si="61"/>
        <v>Belum Diisi</v>
      </c>
      <c r="I163" s="276" t="s">
        <v>650</v>
      </c>
      <c r="J163" s="277" t="str">
        <f t="shared" ref="J163:J167" si="64">IF($D$163="Y/T","Isi Sasaran",IF($E$163=0,0,IF(I163="Y",1,IF(I163="T",0,"Isi Dulu"))))</f>
        <v>Isi Sasaran</v>
      </c>
      <c r="K163" s="276" t="s">
        <v>650</v>
      </c>
      <c r="L163" s="277" t="str">
        <f t="shared" ref="L163:L167" si="65">IF($D$163="Y/T","Isi Sasaran",IF($E$163=0,0,IF(K163="Y",1,IF(K163="T",0,"Isi Dulu"))))</f>
        <v>Isi Sasaran</v>
      </c>
      <c r="M163" s="429" t="s">
        <v>650</v>
      </c>
      <c r="N163" s="430" t="str">
        <f>IF(M163="Y",1,IF(M163="T",0,IF(M163="Y/T","Belum diisi","Error")))</f>
        <v>Belum diisi</v>
      </c>
      <c r="O163" s="272"/>
      <c r="P163" s="272"/>
      <c r="Q163" s="272"/>
      <c r="R163" s="272"/>
    </row>
    <row r="164" spans="1:18" ht="12.75" customHeight="1">
      <c r="A164" s="272"/>
      <c r="B164" s="371"/>
      <c r="C164" s="371"/>
      <c r="D164" s="371"/>
      <c r="E164" s="371"/>
      <c r="F164" s="278">
        <v>2</v>
      </c>
      <c r="G164" s="279"/>
      <c r="H164" s="288" t="str">
        <f t="shared" si="61"/>
        <v>Belum Diisi</v>
      </c>
      <c r="I164" s="280" t="s">
        <v>650</v>
      </c>
      <c r="J164" s="281" t="str">
        <f t="shared" si="64"/>
        <v>Isi Sasaran</v>
      </c>
      <c r="K164" s="280" t="s">
        <v>650</v>
      </c>
      <c r="L164" s="281" t="str">
        <f t="shared" si="65"/>
        <v>Isi Sasaran</v>
      </c>
      <c r="M164" s="371"/>
      <c r="N164" s="371"/>
      <c r="O164" s="272"/>
      <c r="P164" s="272"/>
      <c r="Q164" s="272"/>
      <c r="R164" s="272"/>
    </row>
    <row r="165" spans="1:18" ht="12.75" customHeight="1">
      <c r="A165" s="272"/>
      <c r="B165" s="371"/>
      <c r="C165" s="371"/>
      <c r="D165" s="371"/>
      <c r="E165" s="371"/>
      <c r="F165" s="278">
        <v>3</v>
      </c>
      <c r="G165" s="279"/>
      <c r="H165" s="288" t="str">
        <f t="shared" si="61"/>
        <v>Belum Diisi</v>
      </c>
      <c r="I165" s="280" t="s">
        <v>650</v>
      </c>
      <c r="J165" s="281" t="str">
        <f t="shared" si="64"/>
        <v>Isi Sasaran</v>
      </c>
      <c r="K165" s="280" t="s">
        <v>650</v>
      </c>
      <c r="L165" s="281" t="str">
        <f t="shared" si="65"/>
        <v>Isi Sasaran</v>
      </c>
      <c r="M165" s="371"/>
      <c r="N165" s="371"/>
      <c r="O165" s="272"/>
      <c r="P165" s="272"/>
      <c r="Q165" s="272"/>
      <c r="R165" s="272"/>
    </row>
    <row r="166" spans="1:18" ht="12.75" customHeight="1">
      <c r="A166" s="272"/>
      <c r="B166" s="371"/>
      <c r="C166" s="371"/>
      <c r="D166" s="371"/>
      <c r="E166" s="371"/>
      <c r="F166" s="278">
        <v>4</v>
      </c>
      <c r="G166" s="279"/>
      <c r="H166" s="288" t="str">
        <f t="shared" si="61"/>
        <v>Belum Diisi</v>
      </c>
      <c r="I166" s="280" t="s">
        <v>650</v>
      </c>
      <c r="J166" s="281" t="str">
        <f t="shared" si="64"/>
        <v>Isi Sasaran</v>
      </c>
      <c r="K166" s="280" t="s">
        <v>650</v>
      </c>
      <c r="L166" s="281" t="str">
        <f t="shared" si="65"/>
        <v>Isi Sasaran</v>
      </c>
      <c r="M166" s="371"/>
      <c r="N166" s="371"/>
      <c r="O166" s="272"/>
      <c r="P166" s="272"/>
      <c r="Q166" s="272"/>
      <c r="R166" s="272"/>
    </row>
    <row r="167" spans="1:18" ht="12.75" customHeight="1">
      <c r="A167" s="272"/>
      <c r="B167" s="349"/>
      <c r="C167" s="349"/>
      <c r="D167" s="349"/>
      <c r="E167" s="349"/>
      <c r="F167" s="282">
        <v>5</v>
      </c>
      <c r="G167" s="283"/>
      <c r="H167" s="289" t="str">
        <f t="shared" si="61"/>
        <v>Belum Diisi</v>
      </c>
      <c r="I167" s="285" t="s">
        <v>650</v>
      </c>
      <c r="J167" s="286" t="str">
        <f t="shared" si="64"/>
        <v>Isi Sasaran</v>
      </c>
      <c r="K167" s="285" t="s">
        <v>650</v>
      </c>
      <c r="L167" s="286" t="str">
        <f t="shared" si="65"/>
        <v>Isi Sasaran</v>
      </c>
      <c r="M167" s="349"/>
      <c r="N167" s="349"/>
      <c r="O167" s="272"/>
      <c r="P167" s="272"/>
      <c r="Q167" s="272"/>
      <c r="R167" s="272"/>
    </row>
    <row r="168" spans="1:18" ht="15.75" customHeight="1">
      <c r="A168" s="272"/>
      <c r="B168" s="418">
        <v>3</v>
      </c>
      <c r="C168" s="426"/>
      <c r="D168" s="419" t="s">
        <v>650</v>
      </c>
      <c r="E168" s="427" t="str">
        <f>IF(D168="Y",1,IF(D168="T",0,IF(D168="Y/T","Belum diisi","Error")))</f>
        <v>Belum diisi</v>
      </c>
      <c r="F168" s="273">
        <v>1</v>
      </c>
      <c r="G168" s="274"/>
      <c r="H168" s="290" t="str">
        <f t="shared" si="61"/>
        <v>Belum Diisi</v>
      </c>
      <c r="I168" s="276" t="s">
        <v>650</v>
      </c>
      <c r="J168" s="277" t="str">
        <f t="shared" ref="J168:J172" si="66">IF($D$168="Y/T","Isi Sasaran",IF($E$168=0,0,IF(I168="Y",1,IF(I168="T",0,"Isi Dulu"))))</f>
        <v>Isi Sasaran</v>
      </c>
      <c r="K168" s="276" t="s">
        <v>650</v>
      </c>
      <c r="L168" s="277" t="str">
        <f t="shared" ref="L168:L172" si="67">IF($D$168="Y/T","Isi Sasaran",IF($E$168=0,0,IF(K168="Y",1,IF(K168="T",0,"Isi Dulu"))))</f>
        <v>Isi Sasaran</v>
      </c>
      <c r="M168" s="429" t="s">
        <v>650</v>
      </c>
      <c r="N168" s="430" t="str">
        <f>IF(M168="Y",1,IF(M168="T",0,IF(M168="Y/T","Belum diisi","Error")))</f>
        <v>Belum diisi</v>
      </c>
      <c r="O168" s="272"/>
      <c r="P168" s="272"/>
      <c r="Q168" s="272"/>
      <c r="R168" s="272"/>
    </row>
    <row r="169" spans="1:18" ht="12.75" customHeight="1">
      <c r="A169" s="272"/>
      <c r="B169" s="371"/>
      <c r="C169" s="371"/>
      <c r="D169" s="371"/>
      <c r="E169" s="371"/>
      <c r="F169" s="278">
        <v>2</v>
      </c>
      <c r="G169" s="279"/>
      <c r="H169" s="288" t="str">
        <f t="shared" si="61"/>
        <v>Belum Diisi</v>
      </c>
      <c r="I169" s="280" t="s">
        <v>650</v>
      </c>
      <c r="J169" s="281" t="str">
        <f t="shared" si="66"/>
        <v>Isi Sasaran</v>
      </c>
      <c r="K169" s="280" t="s">
        <v>650</v>
      </c>
      <c r="L169" s="281" t="str">
        <f t="shared" si="67"/>
        <v>Isi Sasaran</v>
      </c>
      <c r="M169" s="371"/>
      <c r="N169" s="371"/>
      <c r="O169" s="272"/>
      <c r="P169" s="272"/>
      <c r="Q169" s="272"/>
      <c r="R169" s="272"/>
    </row>
    <row r="170" spans="1:18" ht="12.75" customHeight="1">
      <c r="A170" s="272"/>
      <c r="B170" s="371"/>
      <c r="C170" s="371"/>
      <c r="D170" s="371"/>
      <c r="E170" s="371"/>
      <c r="F170" s="278">
        <v>3</v>
      </c>
      <c r="G170" s="279"/>
      <c r="H170" s="288" t="str">
        <f t="shared" si="61"/>
        <v>Belum Diisi</v>
      </c>
      <c r="I170" s="280" t="s">
        <v>650</v>
      </c>
      <c r="J170" s="281" t="str">
        <f t="shared" si="66"/>
        <v>Isi Sasaran</v>
      </c>
      <c r="K170" s="280" t="s">
        <v>650</v>
      </c>
      <c r="L170" s="281" t="str">
        <f t="shared" si="67"/>
        <v>Isi Sasaran</v>
      </c>
      <c r="M170" s="371"/>
      <c r="N170" s="371"/>
      <c r="O170" s="272"/>
      <c r="P170" s="272"/>
      <c r="Q170" s="272"/>
      <c r="R170" s="272"/>
    </row>
    <row r="171" spans="1:18" ht="12.75" customHeight="1">
      <c r="A171" s="272"/>
      <c r="B171" s="371"/>
      <c r="C171" s="371"/>
      <c r="D171" s="371"/>
      <c r="E171" s="371"/>
      <c r="F171" s="278">
        <v>4</v>
      </c>
      <c r="G171" s="279"/>
      <c r="H171" s="288" t="str">
        <f t="shared" si="61"/>
        <v>Belum Diisi</v>
      </c>
      <c r="I171" s="280" t="s">
        <v>650</v>
      </c>
      <c r="J171" s="281" t="str">
        <f t="shared" si="66"/>
        <v>Isi Sasaran</v>
      </c>
      <c r="K171" s="280" t="s">
        <v>650</v>
      </c>
      <c r="L171" s="281" t="str">
        <f t="shared" si="67"/>
        <v>Isi Sasaran</v>
      </c>
      <c r="M171" s="371"/>
      <c r="N171" s="371"/>
      <c r="O171" s="272"/>
      <c r="P171" s="272"/>
      <c r="Q171" s="272"/>
      <c r="R171" s="272"/>
    </row>
    <row r="172" spans="1:18" ht="12.75" customHeight="1">
      <c r="A172" s="272"/>
      <c r="B172" s="349"/>
      <c r="C172" s="349"/>
      <c r="D172" s="349"/>
      <c r="E172" s="349"/>
      <c r="F172" s="282">
        <v>5</v>
      </c>
      <c r="G172" s="283"/>
      <c r="H172" s="289" t="str">
        <f t="shared" si="61"/>
        <v>Belum Diisi</v>
      </c>
      <c r="I172" s="285" t="s">
        <v>650</v>
      </c>
      <c r="J172" s="286" t="str">
        <f t="shared" si="66"/>
        <v>Isi Sasaran</v>
      </c>
      <c r="K172" s="285" t="s">
        <v>650</v>
      </c>
      <c r="L172" s="286" t="str">
        <f t="shared" si="67"/>
        <v>Isi Sasaran</v>
      </c>
      <c r="M172" s="349"/>
      <c r="N172" s="349"/>
      <c r="O172" s="272"/>
      <c r="P172" s="272"/>
      <c r="Q172" s="272"/>
      <c r="R172" s="272"/>
    </row>
    <row r="173" spans="1:18" ht="15.75" customHeight="1">
      <c r="A173" s="272"/>
      <c r="B173" s="418">
        <v>4</v>
      </c>
      <c r="C173" s="426"/>
      <c r="D173" s="419" t="s">
        <v>650</v>
      </c>
      <c r="E173" s="427" t="str">
        <f>IF(D173="Y",1,IF(D173="T",0,IF(D173="Y/T","Belum diisi","Error")))</f>
        <v>Belum diisi</v>
      </c>
      <c r="F173" s="273">
        <v>1</v>
      </c>
      <c r="G173" s="274"/>
      <c r="H173" s="290" t="str">
        <f t="shared" si="61"/>
        <v>Belum Diisi</v>
      </c>
      <c r="I173" s="276" t="s">
        <v>650</v>
      </c>
      <c r="J173" s="277" t="str">
        <f t="shared" ref="J173:J177" si="68">IF($D$173="Y/T","Isi Sasaran",IF($E$173=0,0,IF(I173="Y",1,IF(I173="T",0,"Isi Dulu"))))</f>
        <v>Isi Sasaran</v>
      </c>
      <c r="K173" s="276" t="s">
        <v>650</v>
      </c>
      <c r="L173" s="277" t="str">
        <f t="shared" ref="L173:L177" si="69">IF($D$173="Y/T","Isi Sasaran",IF($E$173=0,0,IF(K173="Y",1,IF(K173="T",0,"Isi Dulu"))))</f>
        <v>Isi Sasaran</v>
      </c>
      <c r="M173" s="429" t="s">
        <v>650</v>
      </c>
      <c r="N173" s="430" t="str">
        <f>IF(M173="Y",1,IF(M173="T",0,IF(M173="Y/T","Belum diisi","Error")))</f>
        <v>Belum diisi</v>
      </c>
      <c r="O173" s="272"/>
      <c r="P173" s="272"/>
      <c r="Q173" s="272"/>
      <c r="R173" s="272"/>
    </row>
    <row r="174" spans="1:18" ht="12.75" customHeight="1">
      <c r="A174" s="272"/>
      <c r="B174" s="371"/>
      <c r="C174" s="371"/>
      <c r="D174" s="371"/>
      <c r="E174" s="371"/>
      <c r="F174" s="278">
        <v>2</v>
      </c>
      <c r="G174" s="279"/>
      <c r="H174" s="288" t="str">
        <f t="shared" si="61"/>
        <v>Belum Diisi</v>
      </c>
      <c r="I174" s="280" t="s">
        <v>650</v>
      </c>
      <c r="J174" s="281" t="str">
        <f t="shared" si="68"/>
        <v>Isi Sasaran</v>
      </c>
      <c r="K174" s="280" t="s">
        <v>650</v>
      </c>
      <c r="L174" s="281" t="str">
        <f t="shared" si="69"/>
        <v>Isi Sasaran</v>
      </c>
      <c r="M174" s="371"/>
      <c r="N174" s="371"/>
      <c r="O174" s="272"/>
      <c r="P174" s="272"/>
      <c r="Q174" s="272"/>
      <c r="R174" s="272"/>
    </row>
    <row r="175" spans="1:18" ht="12.75" customHeight="1">
      <c r="A175" s="272"/>
      <c r="B175" s="371"/>
      <c r="C175" s="371"/>
      <c r="D175" s="371"/>
      <c r="E175" s="371"/>
      <c r="F175" s="278">
        <v>3</v>
      </c>
      <c r="G175" s="279"/>
      <c r="H175" s="288" t="str">
        <f t="shared" si="61"/>
        <v>Belum Diisi</v>
      </c>
      <c r="I175" s="280" t="s">
        <v>650</v>
      </c>
      <c r="J175" s="281" t="str">
        <f t="shared" si="68"/>
        <v>Isi Sasaran</v>
      </c>
      <c r="K175" s="280" t="s">
        <v>650</v>
      </c>
      <c r="L175" s="281" t="str">
        <f t="shared" si="69"/>
        <v>Isi Sasaran</v>
      </c>
      <c r="M175" s="371"/>
      <c r="N175" s="371"/>
      <c r="O175" s="272"/>
      <c r="P175" s="272"/>
      <c r="Q175" s="272"/>
      <c r="R175" s="272"/>
    </row>
    <row r="176" spans="1:18" ht="12.75" customHeight="1">
      <c r="A176" s="272"/>
      <c r="B176" s="371"/>
      <c r="C176" s="371"/>
      <c r="D176" s="371"/>
      <c r="E176" s="371"/>
      <c r="F176" s="278">
        <v>4</v>
      </c>
      <c r="G176" s="279"/>
      <c r="H176" s="288" t="str">
        <f t="shared" si="61"/>
        <v>Belum Diisi</v>
      </c>
      <c r="I176" s="280" t="s">
        <v>650</v>
      </c>
      <c r="J176" s="281" t="str">
        <f t="shared" si="68"/>
        <v>Isi Sasaran</v>
      </c>
      <c r="K176" s="280" t="s">
        <v>650</v>
      </c>
      <c r="L176" s="281" t="str">
        <f t="shared" si="69"/>
        <v>Isi Sasaran</v>
      </c>
      <c r="M176" s="371"/>
      <c r="N176" s="371"/>
      <c r="O176" s="272"/>
      <c r="P176" s="272"/>
      <c r="Q176" s="272"/>
      <c r="R176" s="272"/>
    </row>
    <row r="177" spans="1:18" ht="12.75" customHeight="1">
      <c r="A177" s="272"/>
      <c r="B177" s="349"/>
      <c r="C177" s="349"/>
      <c r="D177" s="349"/>
      <c r="E177" s="349"/>
      <c r="F177" s="282">
        <v>5</v>
      </c>
      <c r="G177" s="283"/>
      <c r="H177" s="289" t="str">
        <f t="shared" si="61"/>
        <v>Belum Diisi</v>
      </c>
      <c r="I177" s="285" t="s">
        <v>650</v>
      </c>
      <c r="J177" s="286" t="str">
        <f t="shared" si="68"/>
        <v>Isi Sasaran</v>
      </c>
      <c r="K177" s="285" t="s">
        <v>650</v>
      </c>
      <c r="L177" s="286" t="str">
        <f t="shared" si="69"/>
        <v>Isi Sasaran</v>
      </c>
      <c r="M177" s="349"/>
      <c r="N177" s="349"/>
      <c r="O177" s="272"/>
      <c r="P177" s="272"/>
      <c r="Q177" s="272"/>
      <c r="R177" s="272"/>
    </row>
    <row r="178" spans="1:18" ht="15.75" customHeight="1">
      <c r="A178" s="272"/>
      <c r="B178" s="418">
        <v>5</v>
      </c>
      <c r="C178" s="426"/>
      <c r="D178" s="419" t="s">
        <v>650</v>
      </c>
      <c r="E178" s="427" t="str">
        <f>IF(D178="Y",1,IF(D178="T",0,IF(D178="Y/T","Belum diisi","Error")))</f>
        <v>Belum diisi</v>
      </c>
      <c r="F178" s="273">
        <v>1</v>
      </c>
      <c r="G178" s="274"/>
      <c r="H178" s="290" t="str">
        <f t="shared" si="61"/>
        <v>Belum Diisi</v>
      </c>
      <c r="I178" s="276" t="s">
        <v>650</v>
      </c>
      <c r="J178" s="277" t="str">
        <f t="shared" ref="J178:J182" si="70">IF($D$178="Y/T","Isi Sasaran",IF($E$178=0,0,IF(I178="Y",1,IF(I178="T",0,"Isi Dulu"))))</f>
        <v>Isi Sasaran</v>
      </c>
      <c r="K178" s="276" t="s">
        <v>650</v>
      </c>
      <c r="L178" s="277" t="str">
        <f t="shared" ref="L178:L182" si="71">IF($D$178="Y/T","Isi Sasaran",IF($E$178=0,0,IF(K178="Y",1,IF(K178="T",0,"Isi Dulu"))))</f>
        <v>Isi Sasaran</v>
      </c>
      <c r="M178" s="429" t="s">
        <v>650</v>
      </c>
      <c r="N178" s="430" t="str">
        <f>IF(M178="Y",1,IF(M178="T",0,IF(M178="Y/T","Belum diisi","Error")))</f>
        <v>Belum diisi</v>
      </c>
      <c r="O178" s="272"/>
      <c r="P178" s="272"/>
      <c r="Q178" s="272"/>
      <c r="R178" s="272"/>
    </row>
    <row r="179" spans="1:18" ht="12.75" customHeight="1">
      <c r="A179" s="272"/>
      <c r="B179" s="371"/>
      <c r="C179" s="371"/>
      <c r="D179" s="371"/>
      <c r="E179" s="371"/>
      <c r="F179" s="278">
        <v>2</v>
      </c>
      <c r="G179" s="279"/>
      <c r="H179" s="288" t="str">
        <f t="shared" si="61"/>
        <v>Belum Diisi</v>
      </c>
      <c r="I179" s="280" t="s">
        <v>650</v>
      </c>
      <c r="J179" s="281" t="str">
        <f t="shared" si="70"/>
        <v>Isi Sasaran</v>
      </c>
      <c r="K179" s="280" t="s">
        <v>650</v>
      </c>
      <c r="L179" s="281" t="str">
        <f t="shared" si="71"/>
        <v>Isi Sasaran</v>
      </c>
      <c r="M179" s="371"/>
      <c r="N179" s="371"/>
      <c r="O179" s="272"/>
      <c r="P179" s="272"/>
      <c r="Q179" s="272"/>
      <c r="R179" s="272"/>
    </row>
    <row r="180" spans="1:18" ht="12.75" customHeight="1">
      <c r="A180" s="272"/>
      <c r="B180" s="371"/>
      <c r="C180" s="371"/>
      <c r="D180" s="371"/>
      <c r="E180" s="371"/>
      <c r="F180" s="278">
        <v>3</v>
      </c>
      <c r="G180" s="279"/>
      <c r="H180" s="288" t="str">
        <f t="shared" si="61"/>
        <v>Belum Diisi</v>
      </c>
      <c r="I180" s="280" t="s">
        <v>650</v>
      </c>
      <c r="J180" s="281" t="str">
        <f t="shared" si="70"/>
        <v>Isi Sasaran</v>
      </c>
      <c r="K180" s="280" t="s">
        <v>650</v>
      </c>
      <c r="L180" s="281" t="str">
        <f t="shared" si="71"/>
        <v>Isi Sasaran</v>
      </c>
      <c r="M180" s="371"/>
      <c r="N180" s="371"/>
      <c r="O180" s="272"/>
      <c r="P180" s="272"/>
      <c r="Q180" s="272"/>
      <c r="R180" s="272"/>
    </row>
    <row r="181" spans="1:18" ht="12.75" customHeight="1">
      <c r="A181" s="272"/>
      <c r="B181" s="371"/>
      <c r="C181" s="371"/>
      <c r="D181" s="371"/>
      <c r="E181" s="371"/>
      <c r="F181" s="278">
        <v>4</v>
      </c>
      <c r="G181" s="279"/>
      <c r="H181" s="288" t="str">
        <f t="shared" si="61"/>
        <v>Belum Diisi</v>
      </c>
      <c r="I181" s="280" t="s">
        <v>650</v>
      </c>
      <c r="J181" s="281" t="str">
        <f t="shared" si="70"/>
        <v>Isi Sasaran</v>
      </c>
      <c r="K181" s="280" t="s">
        <v>650</v>
      </c>
      <c r="L181" s="281" t="str">
        <f t="shared" si="71"/>
        <v>Isi Sasaran</v>
      </c>
      <c r="M181" s="371"/>
      <c r="N181" s="371"/>
      <c r="O181" s="272"/>
      <c r="P181" s="272"/>
      <c r="Q181" s="272"/>
      <c r="R181" s="272"/>
    </row>
    <row r="182" spans="1:18" ht="12.75" customHeight="1">
      <c r="A182" s="272"/>
      <c r="B182" s="349"/>
      <c r="C182" s="349"/>
      <c r="D182" s="349"/>
      <c r="E182" s="349"/>
      <c r="F182" s="282">
        <v>5</v>
      </c>
      <c r="G182" s="283"/>
      <c r="H182" s="289" t="str">
        <f t="shared" si="61"/>
        <v>Belum Diisi</v>
      </c>
      <c r="I182" s="285" t="s">
        <v>650</v>
      </c>
      <c r="J182" s="286" t="str">
        <f t="shared" si="70"/>
        <v>Isi Sasaran</v>
      </c>
      <c r="K182" s="285" t="s">
        <v>650</v>
      </c>
      <c r="L182" s="286" t="str">
        <f t="shared" si="71"/>
        <v>Isi Sasaran</v>
      </c>
      <c r="M182" s="349"/>
      <c r="N182" s="349"/>
      <c r="O182" s="272"/>
      <c r="P182" s="272"/>
      <c r="Q182" s="272"/>
      <c r="R182" s="272"/>
    </row>
    <row r="183" spans="1:18" ht="15.75" customHeight="1">
      <c r="A183" s="272"/>
      <c r="B183" s="418">
        <v>6</v>
      </c>
      <c r="C183" s="426"/>
      <c r="D183" s="419" t="s">
        <v>650</v>
      </c>
      <c r="E183" s="427" t="str">
        <f>IF(D183="Y",1,IF(D183="T",0,IF(D183="Y/T","Belum diisi","Error")))</f>
        <v>Belum diisi</v>
      </c>
      <c r="F183" s="273">
        <v>1</v>
      </c>
      <c r="G183" s="274"/>
      <c r="H183" s="290" t="str">
        <f t="shared" si="61"/>
        <v>Belum Diisi</v>
      </c>
      <c r="I183" s="276" t="s">
        <v>650</v>
      </c>
      <c r="J183" s="277" t="str">
        <f t="shared" ref="J183:J187" si="72">IF($D$183="Y/T","Isi Sasaran",IF($E$183=0,0,IF(I183="Y",1,IF(I183="T",0,"Isi Dulu"))))</f>
        <v>Isi Sasaran</v>
      </c>
      <c r="K183" s="276" t="s">
        <v>650</v>
      </c>
      <c r="L183" s="277" t="str">
        <f t="shared" ref="L183:L187" si="73">IF($D$183="Y/T","Isi Sasaran",IF($E$183=0,0,IF(K183="Y",1,IF(K183="T",0,"Isi Dulu"))))</f>
        <v>Isi Sasaran</v>
      </c>
      <c r="M183" s="429" t="s">
        <v>650</v>
      </c>
      <c r="N183" s="430" t="str">
        <f>IF(M183="Y",1,IF(M183="T",0,IF(M183="Y/T","Belum diisi","Error")))</f>
        <v>Belum diisi</v>
      </c>
      <c r="O183" s="272"/>
      <c r="P183" s="272"/>
      <c r="Q183" s="272"/>
      <c r="R183" s="272"/>
    </row>
    <row r="184" spans="1:18" ht="12.75" customHeight="1">
      <c r="A184" s="272"/>
      <c r="B184" s="371"/>
      <c r="C184" s="371"/>
      <c r="D184" s="371"/>
      <c r="E184" s="371"/>
      <c r="F184" s="278">
        <v>2</v>
      </c>
      <c r="G184" s="279"/>
      <c r="H184" s="288" t="str">
        <f t="shared" si="61"/>
        <v>Belum Diisi</v>
      </c>
      <c r="I184" s="280" t="s">
        <v>650</v>
      </c>
      <c r="J184" s="281" t="str">
        <f t="shared" si="72"/>
        <v>Isi Sasaran</v>
      </c>
      <c r="K184" s="280" t="s">
        <v>650</v>
      </c>
      <c r="L184" s="281" t="str">
        <f t="shared" si="73"/>
        <v>Isi Sasaran</v>
      </c>
      <c r="M184" s="371"/>
      <c r="N184" s="371"/>
      <c r="O184" s="272"/>
      <c r="P184" s="272"/>
      <c r="Q184" s="272"/>
      <c r="R184" s="272"/>
    </row>
    <row r="185" spans="1:18" ht="12.75" customHeight="1">
      <c r="A185" s="272"/>
      <c r="B185" s="371"/>
      <c r="C185" s="371"/>
      <c r="D185" s="371"/>
      <c r="E185" s="371"/>
      <c r="F185" s="278">
        <v>3</v>
      </c>
      <c r="G185" s="279"/>
      <c r="H185" s="288" t="str">
        <f t="shared" si="61"/>
        <v>Belum Diisi</v>
      </c>
      <c r="I185" s="280" t="s">
        <v>650</v>
      </c>
      <c r="J185" s="281" t="str">
        <f t="shared" si="72"/>
        <v>Isi Sasaran</v>
      </c>
      <c r="K185" s="280" t="s">
        <v>650</v>
      </c>
      <c r="L185" s="281" t="str">
        <f t="shared" si="73"/>
        <v>Isi Sasaran</v>
      </c>
      <c r="M185" s="371"/>
      <c r="N185" s="371"/>
      <c r="O185" s="272"/>
      <c r="P185" s="272"/>
      <c r="Q185" s="272"/>
      <c r="R185" s="272"/>
    </row>
    <row r="186" spans="1:18" ht="12.75" customHeight="1">
      <c r="A186" s="272"/>
      <c r="B186" s="371"/>
      <c r="C186" s="371"/>
      <c r="D186" s="371"/>
      <c r="E186" s="371"/>
      <c r="F186" s="278">
        <v>4</v>
      </c>
      <c r="G186" s="279"/>
      <c r="H186" s="288" t="str">
        <f t="shared" si="61"/>
        <v>Belum Diisi</v>
      </c>
      <c r="I186" s="280" t="s">
        <v>650</v>
      </c>
      <c r="J186" s="281" t="str">
        <f t="shared" si="72"/>
        <v>Isi Sasaran</v>
      </c>
      <c r="K186" s="280" t="s">
        <v>650</v>
      </c>
      <c r="L186" s="281" t="str">
        <f t="shared" si="73"/>
        <v>Isi Sasaran</v>
      </c>
      <c r="M186" s="371"/>
      <c r="N186" s="371"/>
      <c r="O186" s="272"/>
      <c r="P186" s="272"/>
      <c r="Q186" s="272"/>
      <c r="R186" s="272"/>
    </row>
    <row r="187" spans="1:18" ht="12.75" customHeight="1">
      <c r="A187" s="272"/>
      <c r="B187" s="349"/>
      <c r="C187" s="349"/>
      <c r="D187" s="349"/>
      <c r="E187" s="349"/>
      <c r="F187" s="282">
        <v>5</v>
      </c>
      <c r="G187" s="283"/>
      <c r="H187" s="289" t="str">
        <f t="shared" si="61"/>
        <v>Belum Diisi</v>
      </c>
      <c r="I187" s="285" t="s">
        <v>650</v>
      </c>
      <c r="J187" s="286" t="str">
        <f t="shared" si="72"/>
        <v>Isi Sasaran</v>
      </c>
      <c r="K187" s="285" t="s">
        <v>650</v>
      </c>
      <c r="L187" s="286" t="str">
        <f t="shared" si="73"/>
        <v>Isi Sasaran</v>
      </c>
      <c r="M187" s="349"/>
      <c r="N187" s="349"/>
      <c r="O187" s="272"/>
      <c r="P187" s="272"/>
      <c r="Q187" s="272"/>
      <c r="R187" s="272"/>
    </row>
    <row r="188" spans="1:18" ht="15.75" customHeight="1">
      <c r="A188" s="272"/>
      <c r="B188" s="418">
        <v>7</v>
      </c>
      <c r="C188" s="426"/>
      <c r="D188" s="419" t="s">
        <v>650</v>
      </c>
      <c r="E188" s="427" t="str">
        <f>IF(D188="Y",1,IF(D188="T",0,IF(D188="Y/T","Belum diisi","Error")))</f>
        <v>Belum diisi</v>
      </c>
      <c r="F188" s="273">
        <v>1</v>
      </c>
      <c r="G188" s="274"/>
      <c r="H188" s="290" t="str">
        <f t="shared" si="61"/>
        <v>Belum Diisi</v>
      </c>
      <c r="I188" s="276" t="s">
        <v>650</v>
      </c>
      <c r="J188" s="277" t="str">
        <f t="shared" ref="J188:J192" si="74">IF($D$188="Y/T","Isi Sasaran",IF($E$188=0,0,IF(I188="Y",1,IF(I188="T",0,"Isi Dulu"))))</f>
        <v>Isi Sasaran</v>
      </c>
      <c r="K188" s="276" t="s">
        <v>650</v>
      </c>
      <c r="L188" s="277" t="str">
        <f t="shared" ref="L188:L192" si="75">IF($D$188="Y/T","Isi Sasaran",IF($E$188=0,0,IF(K188="Y",1,IF(K188="T",0,"Isi Dulu"))))</f>
        <v>Isi Sasaran</v>
      </c>
      <c r="M188" s="429" t="s">
        <v>650</v>
      </c>
      <c r="N188" s="430" t="str">
        <f>IF(M188="Y",1,IF(M188="T",0,IF(M188="Y/T","Belum diisi","Error")))</f>
        <v>Belum diisi</v>
      </c>
      <c r="O188" s="272"/>
      <c r="P188" s="272"/>
      <c r="Q188" s="272"/>
      <c r="R188" s="272"/>
    </row>
    <row r="189" spans="1:18" ht="12.75" customHeight="1">
      <c r="A189" s="272"/>
      <c r="B189" s="371"/>
      <c r="C189" s="371"/>
      <c r="D189" s="371"/>
      <c r="E189" s="371"/>
      <c r="F189" s="278">
        <v>2</v>
      </c>
      <c r="G189" s="279"/>
      <c r="H189" s="288" t="str">
        <f t="shared" si="61"/>
        <v>Belum Diisi</v>
      </c>
      <c r="I189" s="280" t="s">
        <v>650</v>
      </c>
      <c r="J189" s="281" t="str">
        <f t="shared" si="74"/>
        <v>Isi Sasaran</v>
      </c>
      <c r="K189" s="280" t="s">
        <v>650</v>
      </c>
      <c r="L189" s="281" t="str">
        <f t="shared" si="75"/>
        <v>Isi Sasaran</v>
      </c>
      <c r="M189" s="371"/>
      <c r="N189" s="371"/>
      <c r="O189" s="272"/>
      <c r="P189" s="272"/>
      <c r="Q189" s="272"/>
      <c r="R189" s="272"/>
    </row>
    <row r="190" spans="1:18" ht="12.75" customHeight="1">
      <c r="A190" s="272"/>
      <c r="B190" s="371"/>
      <c r="C190" s="371"/>
      <c r="D190" s="371"/>
      <c r="E190" s="371"/>
      <c r="F190" s="278">
        <v>3</v>
      </c>
      <c r="G190" s="279"/>
      <c r="H190" s="288" t="str">
        <f t="shared" si="61"/>
        <v>Belum Diisi</v>
      </c>
      <c r="I190" s="280" t="s">
        <v>650</v>
      </c>
      <c r="J190" s="281" t="str">
        <f t="shared" si="74"/>
        <v>Isi Sasaran</v>
      </c>
      <c r="K190" s="280" t="s">
        <v>650</v>
      </c>
      <c r="L190" s="281" t="str">
        <f t="shared" si="75"/>
        <v>Isi Sasaran</v>
      </c>
      <c r="M190" s="371"/>
      <c r="N190" s="371"/>
      <c r="O190" s="272"/>
      <c r="P190" s="272"/>
      <c r="Q190" s="272"/>
      <c r="R190" s="272"/>
    </row>
    <row r="191" spans="1:18" ht="12.75" customHeight="1">
      <c r="A191" s="272"/>
      <c r="B191" s="371"/>
      <c r="C191" s="371"/>
      <c r="D191" s="371"/>
      <c r="E191" s="371"/>
      <c r="F191" s="278">
        <v>4</v>
      </c>
      <c r="G191" s="279"/>
      <c r="H191" s="288" t="str">
        <f t="shared" si="61"/>
        <v>Belum Diisi</v>
      </c>
      <c r="I191" s="280" t="s">
        <v>650</v>
      </c>
      <c r="J191" s="281" t="str">
        <f t="shared" si="74"/>
        <v>Isi Sasaran</v>
      </c>
      <c r="K191" s="280" t="s">
        <v>650</v>
      </c>
      <c r="L191" s="281" t="str">
        <f t="shared" si="75"/>
        <v>Isi Sasaran</v>
      </c>
      <c r="M191" s="371"/>
      <c r="N191" s="371"/>
      <c r="O191" s="272"/>
      <c r="P191" s="272"/>
      <c r="Q191" s="272"/>
      <c r="R191" s="272"/>
    </row>
    <row r="192" spans="1:18" ht="12.75" customHeight="1">
      <c r="A192" s="272"/>
      <c r="B192" s="349"/>
      <c r="C192" s="349"/>
      <c r="D192" s="349"/>
      <c r="E192" s="349"/>
      <c r="F192" s="282">
        <v>5</v>
      </c>
      <c r="G192" s="283"/>
      <c r="H192" s="289" t="str">
        <f t="shared" si="61"/>
        <v>Belum Diisi</v>
      </c>
      <c r="I192" s="285" t="s">
        <v>650</v>
      </c>
      <c r="J192" s="286" t="str">
        <f t="shared" si="74"/>
        <v>Isi Sasaran</v>
      </c>
      <c r="K192" s="285" t="s">
        <v>650</v>
      </c>
      <c r="L192" s="286" t="str">
        <f t="shared" si="75"/>
        <v>Isi Sasaran</v>
      </c>
      <c r="M192" s="349"/>
      <c r="N192" s="349"/>
      <c r="O192" s="272"/>
      <c r="P192" s="272"/>
      <c r="Q192" s="272"/>
      <c r="R192" s="272"/>
    </row>
    <row r="193" spans="1:18" ht="15.75" customHeight="1">
      <c r="A193" s="272"/>
      <c r="B193" s="418">
        <v>8</v>
      </c>
      <c r="C193" s="426"/>
      <c r="D193" s="419" t="s">
        <v>650</v>
      </c>
      <c r="E193" s="427" t="str">
        <f>IF(D193="Y",1,IF(D193="T",0,IF(D193="Y/T","Belum diisi","Error")))</f>
        <v>Belum diisi</v>
      </c>
      <c r="F193" s="273">
        <v>1</v>
      </c>
      <c r="G193" s="274"/>
      <c r="H193" s="290" t="str">
        <f t="shared" si="61"/>
        <v>Belum Diisi</v>
      </c>
      <c r="I193" s="276" t="s">
        <v>650</v>
      </c>
      <c r="J193" s="277" t="str">
        <f t="shared" ref="J193:J197" si="76">IF($D$193="Y/T","Isi Sasaran",IF($E$193=0,0,IF(I193="Y",1,IF(I193="T",0,"Isi Dulu"))))</f>
        <v>Isi Sasaran</v>
      </c>
      <c r="K193" s="276" t="s">
        <v>650</v>
      </c>
      <c r="L193" s="277" t="str">
        <f t="shared" ref="L193:L197" si="77">IF($D$193="Y/T","Isi Sasaran",IF($E$193=0,0,IF(K193="Y",1,IF(K193="T",0,"Isi Dulu"))))</f>
        <v>Isi Sasaran</v>
      </c>
      <c r="M193" s="429" t="s">
        <v>650</v>
      </c>
      <c r="N193" s="430" t="str">
        <f>IF(M193="Y",1,IF(M193="T",0,IF(M193="Y/T","Belum diisi","Error")))</f>
        <v>Belum diisi</v>
      </c>
      <c r="O193" s="272"/>
      <c r="P193" s="272"/>
      <c r="Q193" s="272"/>
      <c r="R193" s="272"/>
    </row>
    <row r="194" spans="1:18" ht="12.75" customHeight="1">
      <c r="A194" s="272"/>
      <c r="B194" s="371"/>
      <c r="C194" s="371"/>
      <c r="D194" s="371"/>
      <c r="E194" s="371"/>
      <c r="F194" s="278">
        <v>2</v>
      </c>
      <c r="G194" s="279"/>
      <c r="H194" s="288" t="str">
        <f t="shared" si="61"/>
        <v>Belum Diisi</v>
      </c>
      <c r="I194" s="280" t="s">
        <v>650</v>
      </c>
      <c r="J194" s="281" t="str">
        <f t="shared" si="76"/>
        <v>Isi Sasaran</v>
      </c>
      <c r="K194" s="280" t="s">
        <v>650</v>
      </c>
      <c r="L194" s="281" t="str">
        <f t="shared" si="77"/>
        <v>Isi Sasaran</v>
      </c>
      <c r="M194" s="371"/>
      <c r="N194" s="371"/>
      <c r="O194" s="272"/>
      <c r="P194" s="272"/>
      <c r="Q194" s="272"/>
      <c r="R194" s="272"/>
    </row>
    <row r="195" spans="1:18" ht="12.75" customHeight="1">
      <c r="A195" s="272"/>
      <c r="B195" s="371"/>
      <c r="C195" s="371"/>
      <c r="D195" s="371"/>
      <c r="E195" s="371"/>
      <c r="F195" s="278">
        <v>3</v>
      </c>
      <c r="G195" s="279"/>
      <c r="H195" s="288" t="str">
        <f t="shared" si="61"/>
        <v>Belum Diisi</v>
      </c>
      <c r="I195" s="280" t="s">
        <v>650</v>
      </c>
      <c r="J195" s="281" t="str">
        <f t="shared" si="76"/>
        <v>Isi Sasaran</v>
      </c>
      <c r="K195" s="280" t="s">
        <v>650</v>
      </c>
      <c r="L195" s="281" t="str">
        <f t="shared" si="77"/>
        <v>Isi Sasaran</v>
      </c>
      <c r="M195" s="371"/>
      <c r="N195" s="371"/>
      <c r="O195" s="272"/>
      <c r="P195" s="272"/>
      <c r="Q195" s="272"/>
      <c r="R195" s="272"/>
    </row>
    <row r="196" spans="1:18" ht="12.75" customHeight="1">
      <c r="A196" s="272"/>
      <c r="B196" s="371"/>
      <c r="C196" s="371"/>
      <c r="D196" s="371"/>
      <c r="E196" s="371"/>
      <c r="F196" s="278">
        <v>4</v>
      </c>
      <c r="G196" s="279"/>
      <c r="H196" s="288" t="str">
        <f t="shared" si="61"/>
        <v>Belum Diisi</v>
      </c>
      <c r="I196" s="280" t="s">
        <v>650</v>
      </c>
      <c r="J196" s="281" t="str">
        <f t="shared" si="76"/>
        <v>Isi Sasaran</v>
      </c>
      <c r="K196" s="280" t="s">
        <v>650</v>
      </c>
      <c r="L196" s="281" t="str">
        <f t="shared" si="77"/>
        <v>Isi Sasaran</v>
      </c>
      <c r="M196" s="371"/>
      <c r="N196" s="371"/>
      <c r="O196" s="272"/>
      <c r="P196" s="272"/>
      <c r="Q196" s="272"/>
      <c r="R196" s="272"/>
    </row>
    <row r="197" spans="1:18" ht="12.75" customHeight="1">
      <c r="A197" s="272"/>
      <c r="B197" s="349"/>
      <c r="C197" s="349"/>
      <c r="D197" s="349"/>
      <c r="E197" s="349"/>
      <c r="F197" s="282">
        <v>5</v>
      </c>
      <c r="G197" s="283"/>
      <c r="H197" s="289" t="str">
        <f t="shared" si="61"/>
        <v>Belum Diisi</v>
      </c>
      <c r="I197" s="285" t="s">
        <v>650</v>
      </c>
      <c r="J197" s="286" t="str">
        <f t="shared" si="76"/>
        <v>Isi Sasaran</v>
      </c>
      <c r="K197" s="285" t="s">
        <v>650</v>
      </c>
      <c r="L197" s="286" t="str">
        <f t="shared" si="77"/>
        <v>Isi Sasaran</v>
      </c>
      <c r="M197" s="349"/>
      <c r="N197" s="349"/>
      <c r="O197" s="272"/>
      <c r="P197" s="272"/>
      <c r="Q197" s="272"/>
      <c r="R197" s="272"/>
    </row>
    <row r="198" spans="1:18" ht="15.75" customHeight="1">
      <c r="A198" s="272"/>
      <c r="B198" s="418">
        <v>9</v>
      </c>
      <c r="C198" s="426"/>
      <c r="D198" s="419" t="s">
        <v>650</v>
      </c>
      <c r="E198" s="427" t="str">
        <f>IF(D198="Y",1,IF(D198="T",0,IF(D198="Y/T","Belum diisi","Error")))</f>
        <v>Belum diisi</v>
      </c>
      <c r="F198" s="273">
        <v>1</v>
      </c>
      <c r="G198" s="274"/>
      <c r="H198" s="290" t="str">
        <f t="shared" si="61"/>
        <v>Belum Diisi</v>
      </c>
      <c r="I198" s="276" t="s">
        <v>650</v>
      </c>
      <c r="J198" s="277" t="str">
        <f t="shared" ref="J198:J202" si="78">IF($D$198="Y/T","Isi Sasaran",IF($E$198=0,0,IF(I198="Y",1,IF(I198="T",0,"Isi Dulu"))))</f>
        <v>Isi Sasaran</v>
      </c>
      <c r="K198" s="276" t="s">
        <v>650</v>
      </c>
      <c r="L198" s="277" t="str">
        <f t="shared" ref="L198:L202" si="79">IF($D$198="Y/T","Isi Sasaran",IF($E$198=0,0,IF(K198="Y",1,IF(K198="T",0,"Isi Dulu"))))</f>
        <v>Isi Sasaran</v>
      </c>
      <c r="M198" s="429" t="s">
        <v>650</v>
      </c>
      <c r="N198" s="430" t="str">
        <f>IF(M198="Y",1,IF(M198="T",0,IF(M198="Y/T","Belum diisi","Error")))</f>
        <v>Belum diisi</v>
      </c>
      <c r="O198" s="272"/>
      <c r="P198" s="272"/>
      <c r="Q198" s="272"/>
      <c r="R198" s="272"/>
    </row>
    <row r="199" spans="1:18" ht="12.75" customHeight="1">
      <c r="A199" s="272"/>
      <c r="B199" s="371"/>
      <c r="C199" s="371"/>
      <c r="D199" s="371"/>
      <c r="E199" s="371"/>
      <c r="F199" s="278">
        <v>2</v>
      </c>
      <c r="G199" s="279"/>
      <c r="H199" s="288" t="str">
        <f t="shared" si="61"/>
        <v>Belum Diisi</v>
      </c>
      <c r="I199" s="280" t="s">
        <v>650</v>
      </c>
      <c r="J199" s="281" t="str">
        <f t="shared" si="78"/>
        <v>Isi Sasaran</v>
      </c>
      <c r="K199" s="280" t="s">
        <v>650</v>
      </c>
      <c r="L199" s="281" t="str">
        <f t="shared" si="79"/>
        <v>Isi Sasaran</v>
      </c>
      <c r="M199" s="371"/>
      <c r="N199" s="371"/>
      <c r="O199" s="272"/>
      <c r="P199" s="272"/>
      <c r="Q199" s="272"/>
      <c r="R199" s="272"/>
    </row>
    <row r="200" spans="1:18" ht="12.75" customHeight="1">
      <c r="A200" s="272"/>
      <c r="B200" s="371"/>
      <c r="C200" s="371"/>
      <c r="D200" s="371"/>
      <c r="E200" s="371"/>
      <c r="F200" s="278">
        <v>3</v>
      </c>
      <c r="G200" s="279"/>
      <c r="H200" s="288" t="str">
        <f t="shared" si="61"/>
        <v>Belum Diisi</v>
      </c>
      <c r="I200" s="280" t="s">
        <v>650</v>
      </c>
      <c r="J200" s="281" t="str">
        <f t="shared" si="78"/>
        <v>Isi Sasaran</v>
      </c>
      <c r="K200" s="280" t="s">
        <v>650</v>
      </c>
      <c r="L200" s="281" t="str">
        <f t="shared" si="79"/>
        <v>Isi Sasaran</v>
      </c>
      <c r="M200" s="371"/>
      <c r="N200" s="371"/>
      <c r="O200" s="272"/>
      <c r="P200" s="272"/>
      <c r="Q200" s="272"/>
      <c r="R200" s="272"/>
    </row>
    <row r="201" spans="1:18" ht="12.75" customHeight="1">
      <c r="A201" s="272"/>
      <c r="B201" s="371"/>
      <c r="C201" s="371"/>
      <c r="D201" s="371"/>
      <c r="E201" s="371"/>
      <c r="F201" s="278">
        <v>4</v>
      </c>
      <c r="G201" s="279"/>
      <c r="H201" s="288" t="str">
        <f t="shared" si="61"/>
        <v>Belum Diisi</v>
      </c>
      <c r="I201" s="280" t="s">
        <v>650</v>
      </c>
      <c r="J201" s="281" t="str">
        <f t="shared" si="78"/>
        <v>Isi Sasaran</v>
      </c>
      <c r="K201" s="280" t="s">
        <v>650</v>
      </c>
      <c r="L201" s="281" t="str">
        <f t="shared" si="79"/>
        <v>Isi Sasaran</v>
      </c>
      <c r="M201" s="371"/>
      <c r="N201" s="371"/>
      <c r="O201" s="272"/>
      <c r="P201" s="272"/>
      <c r="Q201" s="272"/>
      <c r="R201" s="272"/>
    </row>
    <row r="202" spans="1:18" ht="12.75" customHeight="1">
      <c r="A202" s="272"/>
      <c r="B202" s="349"/>
      <c r="C202" s="349"/>
      <c r="D202" s="349"/>
      <c r="E202" s="349"/>
      <c r="F202" s="282">
        <v>5</v>
      </c>
      <c r="G202" s="283"/>
      <c r="H202" s="289" t="str">
        <f t="shared" si="61"/>
        <v>Belum Diisi</v>
      </c>
      <c r="I202" s="285" t="s">
        <v>650</v>
      </c>
      <c r="J202" s="286" t="str">
        <f t="shared" si="78"/>
        <v>Isi Sasaran</v>
      </c>
      <c r="K202" s="285" t="s">
        <v>650</v>
      </c>
      <c r="L202" s="286" t="str">
        <f t="shared" si="79"/>
        <v>Isi Sasaran</v>
      </c>
      <c r="M202" s="349"/>
      <c r="N202" s="349"/>
      <c r="O202" s="272"/>
      <c r="P202" s="272"/>
      <c r="Q202" s="272"/>
      <c r="R202" s="272"/>
    </row>
    <row r="203" spans="1:18" ht="15.75" customHeight="1">
      <c r="A203" s="272"/>
      <c r="B203" s="418">
        <v>10</v>
      </c>
      <c r="C203" s="426"/>
      <c r="D203" s="419" t="s">
        <v>650</v>
      </c>
      <c r="E203" s="427" t="str">
        <f>IF(D203="Y",1,IF(D203="T",0,IF(D203="Y/T","Belum diisi","Error")))</f>
        <v>Belum diisi</v>
      </c>
      <c r="F203" s="273">
        <v>1</v>
      </c>
      <c r="G203" s="274"/>
      <c r="H203" s="290" t="str">
        <f t="shared" si="61"/>
        <v>Belum Diisi</v>
      </c>
      <c r="I203" s="276" t="s">
        <v>650</v>
      </c>
      <c r="J203" s="277" t="str">
        <f t="shared" ref="J203:J207" si="80">IF($D$203="Y/T","Isi Sasaran",IF($E$203=0,0,IF(I203="Y",1,IF(I203="T",0,"Isi Dulu"))))</f>
        <v>Isi Sasaran</v>
      </c>
      <c r="K203" s="276" t="s">
        <v>650</v>
      </c>
      <c r="L203" s="277" t="str">
        <f t="shared" ref="L203:L207" si="81">IF($D$203="Y/T","Isi Sasaran",IF($E$203=0,0,IF(K203="Y",1,IF(K203="T",0,"Isi Dulu"))))</f>
        <v>Isi Sasaran</v>
      </c>
      <c r="M203" s="429" t="s">
        <v>650</v>
      </c>
      <c r="N203" s="430" t="str">
        <f>IF(M203="Y",1,IF(M203="T",0,IF(M203="Y/T","Belum diisi","Error")))</f>
        <v>Belum diisi</v>
      </c>
      <c r="O203" s="272"/>
      <c r="P203" s="272"/>
      <c r="Q203" s="272"/>
      <c r="R203" s="272"/>
    </row>
    <row r="204" spans="1:18" ht="12.75" customHeight="1">
      <c r="A204" s="272"/>
      <c r="B204" s="371"/>
      <c r="C204" s="371"/>
      <c r="D204" s="371"/>
      <c r="E204" s="371"/>
      <c r="F204" s="278">
        <v>2</v>
      </c>
      <c r="G204" s="279"/>
      <c r="H204" s="288" t="str">
        <f t="shared" si="61"/>
        <v>Belum Diisi</v>
      </c>
      <c r="I204" s="280" t="s">
        <v>650</v>
      </c>
      <c r="J204" s="281" t="str">
        <f t="shared" si="80"/>
        <v>Isi Sasaran</v>
      </c>
      <c r="K204" s="280" t="s">
        <v>650</v>
      </c>
      <c r="L204" s="281" t="str">
        <f t="shared" si="81"/>
        <v>Isi Sasaran</v>
      </c>
      <c r="M204" s="371"/>
      <c r="N204" s="371"/>
      <c r="O204" s="272"/>
      <c r="P204" s="272"/>
      <c r="Q204" s="272"/>
      <c r="R204" s="272"/>
    </row>
    <row r="205" spans="1:18" ht="12.75" customHeight="1">
      <c r="A205" s="272"/>
      <c r="B205" s="371"/>
      <c r="C205" s="371"/>
      <c r="D205" s="371"/>
      <c r="E205" s="371"/>
      <c r="F205" s="278">
        <v>3</v>
      </c>
      <c r="G205" s="279"/>
      <c r="H205" s="288" t="str">
        <f t="shared" si="61"/>
        <v>Belum Diisi</v>
      </c>
      <c r="I205" s="280" t="s">
        <v>650</v>
      </c>
      <c r="J205" s="281" t="str">
        <f t="shared" si="80"/>
        <v>Isi Sasaran</v>
      </c>
      <c r="K205" s="280" t="s">
        <v>650</v>
      </c>
      <c r="L205" s="281" t="str">
        <f t="shared" si="81"/>
        <v>Isi Sasaran</v>
      </c>
      <c r="M205" s="371"/>
      <c r="N205" s="371"/>
      <c r="O205" s="272"/>
      <c r="P205" s="272"/>
      <c r="Q205" s="272"/>
      <c r="R205" s="272"/>
    </row>
    <row r="206" spans="1:18" ht="12.75" customHeight="1">
      <c r="A206" s="272"/>
      <c r="B206" s="371"/>
      <c r="C206" s="371"/>
      <c r="D206" s="371"/>
      <c r="E206" s="371"/>
      <c r="F206" s="278">
        <v>4</v>
      </c>
      <c r="G206" s="279"/>
      <c r="H206" s="288" t="str">
        <f t="shared" si="61"/>
        <v>Belum Diisi</v>
      </c>
      <c r="I206" s="280" t="s">
        <v>650</v>
      </c>
      <c r="J206" s="281" t="str">
        <f t="shared" si="80"/>
        <v>Isi Sasaran</v>
      </c>
      <c r="K206" s="280" t="s">
        <v>650</v>
      </c>
      <c r="L206" s="281" t="str">
        <f t="shared" si="81"/>
        <v>Isi Sasaran</v>
      </c>
      <c r="M206" s="371"/>
      <c r="N206" s="371"/>
      <c r="O206" s="272"/>
      <c r="P206" s="272"/>
      <c r="Q206" s="272"/>
      <c r="R206" s="272"/>
    </row>
    <row r="207" spans="1:18" ht="12.75" customHeight="1">
      <c r="A207" s="272"/>
      <c r="B207" s="349"/>
      <c r="C207" s="349"/>
      <c r="D207" s="349"/>
      <c r="E207" s="349"/>
      <c r="F207" s="282">
        <v>5</v>
      </c>
      <c r="G207" s="283"/>
      <c r="H207" s="289" t="str">
        <f t="shared" si="61"/>
        <v>Belum Diisi</v>
      </c>
      <c r="I207" s="285" t="s">
        <v>650</v>
      </c>
      <c r="J207" s="286" t="str">
        <f t="shared" si="80"/>
        <v>Isi Sasaran</v>
      </c>
      <c r="K207" s="285" t="s">
        <v>650</v>
      </c>
      <c r="L207" s="286" t="str">
        <f t="shared" si="81"/>
        <v>Isi Sasaran</v>
      </c>
      <c r="M207" s="349"/>
      <c r="N207" s="349"/>
      <c r="O207" s="272"/>
      <c r="P207" s="272"/>
      <c r="Q207" s="272"/>
      <c r="R207" s="272"/>
    </row>
    <row r="208" spans="1:18" ht="15.75" customHeight="1">
      <c r="A208" s="272"/>
      <c r="B208" s="418">
        <v>11</v>
      </c>
      <c r="C208" s="426"/>
      <c r="D208" s="419" t="s">
        <v>650</v>
      </c>
      <c r="E208" s="427" t="str">
        <f>IF(D208="Y",1,IF(D208="T",0,IF(D208="Y/T","Belum diisi","Error")))</f>
        <v>Belum diisi</v>
      </c>
      <c r="F208" s="273">
        <v>1</v>
      </c>
      <c r="G208" s="274"/>
      <c r="H208" s="290" t="str">
        <f t="shared" si="61"/>
        <v>Belum Diisi</v>
      </c>
      <c r="I208" s="276" t="s">
        <v>650</v>
      </c>
      <c r="J208" s="277" t="str">
        <f t="shared" ref="J208:J212" si="82">IF($D$208="Y/T","Isi Sasaran",IF($E$208=0,0,IF(I208="Y",1,IF(I208="T",0,"Isi Dulu"))))</f>
        <v>Isi Sasaran</v>
      </c>
      <c r="K208" s="276" t="s">
        <v>650</v>
      </c>
      <c r="L208" s="277" t="str">
        <f t="shared" ref="L208:L212" si="83">IF($D$208="Y/T","Isi Sasaran",IF($E$208=0,0,IF(K208="Y",1,IF(K208="T",0,"Isi Dulu"))))</f>
        <v>Isi Sasaran</v>
      </c>
      <c r="M208" s="429" t="s">
        <v>650</v>
      </c>
      <c r="N208" s="430" t="str">
        <f>IF(M208="Y",1,IF(M208="T",0,IF(M208="Y/T","Belum diisi","Error")))</f>
        <v>Belum diisi</v>
      </c>
      <c r="O208" s="272"/>
      <c r="P208" s="272"/>
      <c r="Q208" s="272"/>
      <c r="R208" s="272"/>
    </row>
    <row r="209" spans="1:18" ht="12.75" customHeight="1">
      <c r="A209" s="272"/>
      <c r="B209" s="371"/>
      <c r="C209" s="371"/>
      <c r="D209" s="371"/>
      <c r="E209" s="371"/>
      <c r="F209" s="278">
        <v>2</v>
      </c>
      <c r="G209" s="279"/>
      <c r="H209" s="288" t="str">
        <f t="shared" si="61"/>
        <v>Belum Diisi</v>
      </c>
      <c r="I209" s="280" t="s">
        <v>650</v>
      </c>
      <c r="J209" s="281" t="str">
        <f t="shared" si="82"/>
        <v>Isi Sasaran</v>
      </c>
      <c r="K209" s="280" t="s">
        <v>650</v>
      </c>
      <c r="L209" s="281" t="str">
        <f t="shared" si="83"/>
        <v>Isi Sasaran</v>
      </c>
      <c r="M209" s="371"/>
      <c r="N209" s="371"/>
      <c r="O209" s="272"/>
      <c r="P209" s="272"/>
      <c r="Q209" s="272"/>
      <c r="R209" s="272"/>
    </row>
    <row r="210" spans="1:18" ht="12.75" customHeight="1">
      <c r="A210" s="272"/>
      <c r="B210" s="371"/>
      <c r="C210" s="371"/>
      <c r="D210" s="371"/>
      <c r="E210" s="371"/>
      <c r="F210" s="278">
        <v>3</v>
      </c>
      <c r="G210" s="279"/>
      <c r="H210" s="288" t="str">
        <f t="shared" si="61"/>
        <v>Belum Diisi</v>
      </c>
      <c r="I210" s="280" t="s">
        <v>650</v>
      </c>
      <c r="J210" s="281" t="str">
        <f t="shared" si="82"/>
        <v>Isi Sasaran</v>
      </c>
      <c r="K210" s="280" t="s">
        <v>650</v>
      </c>
      <c r="L210" s="281" t="str">
        <f t="shared" si="83"/>
        <v>Isi Sasaran</v>
      </c>
      <c r="M210" s="371"/>
      <c r="N210" s="371"/>
      <c r="O210" s="272"/>
      <c r="P210" s="272"/>
      <c r="Q210" s="272"/>
      <c r="R210" s="272"/>
    </row>
    <row r="211" spans="1:18" ht="12.75" customHeight="1">
      <c r="A211" s="272"/>
      <c r="B211" s="371"/>
      <c r="C211" s="371"/>
      <c r="D211" s="371"/>
      <c r="E211" s="371"/>
      <c r="F211" s="278">
        <v>4</v>
      </c>
      <c r="G211" s="279"/>
      <c r="H211" s="288" t="str">
        <f t="shared" si="61"/>
        <v>Belum Diisi</v>
      </c>
      <c r="I211" s="280" t="s">
        <v>650</v>
      </c>
      <c r="J211" s="281" t="str">
        <f t="shared" si="82"/>
        <v>Isi Sasaran</v>
      </c>
      <c r="K211" s="280" t="s">
        <v>650</v>
      </c>
      <c r="L211" s="281" t="str">
        <f t="shared" si="83"/>
        <v>Isi Sasaran</v>
      </c>
      <c r="M211" s="371"/>
      <c r="N211" s="371"/>
      <c r="O211" s="272"/>
      <c r="P211" s="272"/>
      <c r="Q211" s="272"/>
      <c r="R211" s="272"/>
    </row>
    <row r="212" spans="1:18" ht="12.75" customHeight="1">
      <c r="A212" s="272"/>
      <c r="B212" s="349"/>
      <c r="C212" s="349"/>
      <c r="D212" s="349"/>
      <c r="E212" s="349"/>
      <c r="F212" s="282">
        <v>5</v>
      </c>
      <c r="G212" s="283"/>
      <c r="H212" s="289" t="str">
        <f t="shared" si="61"/>
        <v>Belum Diisi</v>
      </c>
      <c r="I212" s="285" t="s">
        <v>650</v>
      </c>
      <c r="J212" s="286" t="str">
        <f t="shared" si="82"/>
        <v>Isi Sasaran</v>
      </c>
      <c r="K212" s="285" t="s">
        <v>650</v>
      </c>
      <c r="L212" s="286" t="str">
        <f t="shared" si="83"/>
        <v>Isi Sasaran</v>
      </c>
      <c r="M212" s="349"/>
      <c r="N212" s="349"/>
      <c r="O212" s="272"/>
      <c r="P212" s="272"/>
      <c r="Q212" s="272"/>
      <c r="R212" s="272"/>
    </row>
    <row r="213" spans="1:18" ht="15.75" customHeight="1">
      <c r="A213" s="272"/>
      <c r="B213" s="418">
        <v>12</v>
      </c>
      <c r="C213" s="426"/>
      <c r="D213" s="419" t="s">
        <v>650</v>
      </c>
      <c r="E213" s="427" t="str">
        <f>IF(D213="Y",1,IF(D213="T",0,IF(D213="Y/T","Belum diisi","Error")))</f>
        <v>Belum diisi</v>
      </c>
      <c r="F213" s="273">
        <v>1</v>
      </c>
      <c r="G213" s="274"/>
      <c r="H213" s="290" t="str">
        <f t="shared" si="61"/>
        <v>Belum Diisi</v>
      </c>
      <c r="I213" s="276" t="s">
        <v>650</v>
      </c>
      <c r="J213" s="277" t="str">
        <f t="shared" ref="J213:J217" si="84">IF($D$213="Y/T","Isi Sasaran",IF($E$213=0,0,IF(I213="Y",1,IF(I213="T",0,"Isi Dulu"))))</f>
        <v>Isi Sasaran</v>
      </c>
      <c r="K213" s="276" t="s">
        <v>650</v>
      </c>
      <c r="L213" s="277" t="str">
        <f t="shared" ref="L213:L217" si="85">IF($D$213="Y/T","Isi Sasaran",IF($E$213=0,0,IF(K213="Y",1,IF(K213="T",0,"Isi Dulu"))))</f>
        <v>Isi Sasaran</v>
      </c>
      <c r="M213" s="429" t="s">
        <v>650</v>
      </c>
      <c r="N213" s="430" t="str">
        <f>IF(M213="Y",1,IF(M213="T",0,IF(M213="Y/T","Belum diisi","Error")))</f>
        <v>Belum diisi</v>
      </c>
      <c r="O213" s="272"/>
      <c r="P213" s="272"/>
      <c r="Q213" s="272"/>
      <c r="R213" s="272"/>
    </row>
    <row r="214" spans="1:18" ht="12.75" customHeight="1">
      <c r="A214" s="272"/>
      <c r="B214" s="371"/>
      <c r="C214" s="371"/>
      <c r="D214" s="371"/>
      <c r="E214" s="371"/>
      <c r="F214" s="278">
        <v>2</v>
      </c>
      <c r="G214" s="279"/>
      <c r="H214" s="288" t="str">
        <f t="shared" si="61"/>
        <v>Belum Diisi</v>
      </c>
      <c r="I214" s="280" t="s">
        <v>650</v>
      </c>
      <c r="J214" s="281" t="str">
        <f t="shared" si="84"/>
        <v>Isi Sasaran</v>
      </c>
      <c r="K214" s="280" t="s">
        <v>650</v>
      </c>
      <c r="L214" s="281" t="str">
        <f t="shared" si="85"/>
        <v>Isi Sasaran</v>
      </c>
      <c r="M214" s="371"/>
      <c r="N214" s="371"/>
      <c r="O214" s="272"/>
      <c r="P214" s="272"/>
      <c r="Q214" s="272"/>
      <c r="R214" s="272"/>
    </row>
    <row r="215" spans="1:18" ht="12.75" customHeight="1">
      <c r="A215" s="272"/>
      <c r="B215" s="371"/>
      <c r="C215" s="371"/>
      <c r="D215" s="371"/>
      <c r="E215" s="371"/>
      <c r="F215" s="278">
        <v>3</v>
      </c>
      <c r="G215" s="279"/>
      <c r="H215" s="288" t="str">
        <f t="shared" si="61"/>
        <v>Belum Diisi</v>
      </c>
      <c r="I215" s="280" t="s">
        <v>650</v>
      </c>
      <c r="J215" s="281" t="str">
        <f t="shared" si="84"/>
        <v>Isi Sasaran</v>
      </c>
      <c r="K215" s="280" t="s">
        <v>650</v>
      </c>
      <c r="L215" s="281" t="str">
        <f t="shared" si="85"/>
        <v>Isi Sasaran</v>
      </c>
      <c r="M215" s="371"/>
      <c r="N215" s="371"/>
      <c r="O215" s="272"/>
      <c r="P215" s="272"/>
      <c r="Q215" s="272"/>
      <c r="R215" s="272"/>
    </row>
    <row r="216" spans="1:18" ht="12.75" customHeight="1">
      <c r="A216" s="272"/>
      <c r="B216" s="371"/>
      <c r="C216" s="371"/>
      <c r="D216" s="371"/>
      <c r="E216" s="371"/>
      <c r="F216" s="278">
        <v>4</v>
      </c>
      <c r="G216" s="279"/>
      <c r="H216" s="288" t="str">
        <f t="shared" si="61"/>
        <v>Belum Diisi</v>
      </c>
      <c r="I216" s="280" t="s">
        <v>650</v>
      </c>
      <c r="J216" s="281" t="str">
        <f t="shared" si="84"/>
        <v>Isi Sasaran</v>
      </c>
      <c r="K216" s="280" t="s">
        <v>650</v>
      </c>
      <c r="L216" s="281" t="str">
        <f t="shared" si="85"/>
        <v>Isi Sasaran</v>
      </c>
      <c r="M216" s="371"/>
      <c r="N216" s="371"/>
      <c r="O216" s="272"/>
      <c r="P216" s="272"/>
      <c r="Q216" s="272"/>
      <c r="R216" s="272"/>
    </row>
    <row r="217" spans="1:18" ht="12.75" customHeight="1">
      <c r="A217" s="272"/>
      <c r="B217" s="349"/>
      <c r="C217" s="349"/>
      <c r="D217" s="349"/>
      <c r="E217" s="349"/>
      <c r="F217" s="282">
        <v>5</v>
      </c>
      <c r="G217" s="283"/>
      <c r="H217" s="289" t="str">
        <f t="shared" si="61"/>
        <v>Belum Diisi</v>
      </c>
      <c r="I217" s="285" t="s">
        <v>650</v>
      </c>
      <c r="J217" s="286" t="str">
        <f t="shared" si="84"/>
        <v>Isi Sasaran</v>
      </c>
      <c r="K217" s="285" t="s">
        <v>650</v>
      </c>
      <c r="L217" s="286" t="str">
        <f t="shared" si="85"/>
        <v>Isi Sasaran</v>
      </c>
      <c r="M217" s="349"/>
      <c r="N217" s="349"/>
      <c r="O217" s="272"/>
      <c r="P217" s="272"/>
      <c r="Q217" s="272"/>
      <c r="R217" s="272"/>
    </row>
    <row r="218" spans="1:18" ht="15.75" customHeight="1">
      <c r="A218" s="272"/>
      <c r="B218" s="418">
        <v>13</v>
      </c>
      <c r="C218" s="426"/>
      <c r="D218" s="419" t="s">
        <v>650</v>
      </c>
      <c r="E218" s="427" t="str">
        <f>IF(D218="Y",1,IF(D218="T",0,IF(D218="Y/T","Belum diisi","Error")))</f>
        <v>Belum diisi</v>
      </c>
      <c r="F218" s="273">
        <v>1</v>
      </c>
      <c r="G218" s="274"/>
      <c r="H218" s="290" t="str">
        <f t="shared" si="61"/>
        <v>Belum Diisi</v>
      </c>
      <c r="I218" s="276" t="s">
        <v>650</v>
      </c>
      <c r="J218" s="277" t="str">
        <f t="shared" ref="J218:J222" si="86">IF($D$218="Y/T","Isi Sasaran",IF($E$218=0,0,IF(I218="Y",1,IF(I218="T",0,"Isi Dulu"))))</f>
        <v>Isi Sasaran</v>
      </c>
      <c r="K218" s="276" t="s">
        <v>650</v>
      </c>
      <c r="L218" s="277" t="str">
        <f t="shared" ref="L218:L222" si="87">IF($D$218="Y/T","Isi Sasaran",IF($E$218=0,0,IF(K218="Y",1,IF(K218="T",0,"Isi Dulu"))))</f>
        <v>Isi Sasaran</v>
      </c>
      <c r="M218" s="429" t="s">
        <v>650</v>
      </c>
      <c r="N218" s="430" t="str">
        <f>IF(M218="Y",1,IF(M218="T",0,IF(M218="Y/T","Belum diisi","Error")))</f>
        <v>Belum diisi</v>
      </c>
      <c r="O218" s="272"/>
      <c r="P218" s="272"/>
      <c r="Q218" s="272"/>
      <c r="R218" s="272"/>
    </row>
    <row r="219" spans="1:18" ht="12.75" customHeight="1">
      <c r="A219" s="272"/>
      <c r="B219" s="371"/>
      <c r="C219" s="371"/>
      <c r="D219" s="371"/>
      <c r="E219" s="371"/>
      <c r="F219" s="278">
        <v>2</v>
      </c>
      <c r="G219" s="279"/>
      <c r="H219" s="288" t="str">
        <f t="shared" si="61"/>
        <v>Belum Diisi</v>
      </c>
      <c r="I219" s="280" t="s">
        <v>650</v>
      </c>
      <c r="J219" s="281" t="str">
        <f t="shared" si="86"/>
        <v>Isi Sasaran</v>
      </c>
      <c r="K219" s="280" t="s">
        <v>650</v>
      </c>
      <c r="L219" s="281" t="str">
        <f t="shared" si="87"/>
        <v>Isi Sasaran</v>
      </c>
      <c r="M219" s="371"/>
      <c r="N219" s="371"/>
      <c r="O219" s="272"/>
      <c r="P219" s="272"/>
      <c r="Q219" s="272"/>
      <c r="R219" s="272"/>
    </row>
    <row r="220" spans="1:18" ht="12.75" customHeight="1">
      <c r="A220" s="272"/>
      <c r="B220" s="371"/>
      <c r="C220" s="371"/>
      <c r="D220" s="371"/>
      <c r="E220" s="371"/>
      <c r="F220" s="278">
        <v>3</v>
      </c>
      <c r="G220" s="279"/>
      <c r="H220" s="288" t="str">
        <f t="shared" si="61"/>
        <v>Belum Diisi</v>
      </c>
      <c r="I220" s="280" t="s">
        <v>650</v>
      </c>
      <c r="J220" s="281" t="str">
        <f t="shared" si="86"/>
        <v>Isi Sasaran</v>
      </c>
      <c r="K220" s="280" t="s">
        <v>650</v>
      </c>
      <c r="L220" s="281" t="str">
        <f t="shared" si="87"/>
        <v>Isi Sasaran</v>
      </c>
      <c r="M220" s="371"/>
      <c r="N220" s="371"/>
      <c r="O220" s="272"/>
      <c r="P220" s="272"/>
      <c r="Q220" s="272"/>
      <c r="R220" s="272"/>
    </row>
    <row r="221" spans="1:18" ht="12.75" customHeight="1">
      <c r="A221" s="272"/>
      <c r="B221" s="371"/>
      <c r="C221" s="371"/>
      <c r="D221" s="371"/>
      <c r="E221" s="371"/>
      <c r="F221" s="278">
        <v>4</v>
      </c>
      <c r="G221" s="279"/>
      <c r="H221" s="288" t="str">
        <f t="shared" si="61"/>
        <v>Belum Diisi</v>
      </c>
      <c r="I221" s="280" t="s">
        <v>650</v>
      </c>
      <c r="J221" s="281" t="str">
        <f t="shared" si="86"/>
        <v>Isi Sasaran</v>
      </c>
      <c r="K221" s="280" t="s">
        <v>650</v>
      </c>
      <c r="L221" s="281" t="str">
        <f t="shared" si="87"/>
        <v>Isi Sasaran</v>
      </c>
      <c r="M221" s="371"/>
      <c r="N221" s="371"/>
      <c r="O221" s="272"/>
      <c r="P221" s="272"/>
      <c r="Q221" s="272"/>
      <c r="R221" s="272"/>
    </row>
    <row r="222" spans="1:18" ht="12.75" customHeight="1">
      <c r="A222" s="272"/>
      <c r="B222" s="349"/>
      <c r="C222" s="349"/>
      <c r="D222" s="349"/>
      <c r="E222" s="349"/>
      <c r="F222" s="282">
        <v>5</v>
      </c>
      <c r="G222" s="283"/>
      <c r="H222" s="289" t="str">
        <f t="shared" si="61"/>
        <v>Belum Diisi</v>
      </c>
      <c r="I222" s="285" t="s">
        <v>650</v>
      </c>
      <c r="J222" s="286" t="str">
        <f t="shared" si="86"/>
        <v>Isi Sasaran</v>
      </c>
      <c r="K222" s="285" t="s">
        <v>650</v>
      </c>
      <c r="L222" s="286" t="str">
        <f t="shared" si="87"/>
        <v>Isi Sasaran</v>
      </c>
      <c r="M222" s="349"/>
      <c r="N222" s="349"/>
      <c r="O222" s="272"/>
      <c r="P222" s="272"/>
      <c r="Q222" s="272"/>
      <c r="R222" s="272"/>
    </row>
    <row r="223" spans="1:18" ht="15.75" customHeight="1">
      <c r="A223" s="272"/>
      <c r="B223" s="418">
        <v>14</v>
      </c>
      <c r="C223" s="426"/>
      <c r="D223" s="419" t="s">
        <v>650</v>
      </c>
      <c r="E223" s="427" t="str">
        <f>IF(D223="Y",1,IF(D223="T",0,IF(D223="Y/T","Belum diisi","Error")))</f>
        <v>Belum diisi</v>
      </c>
      <c r="F223" s="273">
        <v>1</v>
      </c>
      <c r="G223" s="274"/>
      <c r="H223" s="290" t="str">
        <f t="shared" si="61"/>
        <v>Belum Diisi</v>
      </c>
      <c r="I223" s="276" t="s">
        <v>650</v>
      </c>
      <c r="J223" s="277" t="str">
        <f t="shared" ref="J223:J227" si="88">IF($D$223="Y/T","Isi Sasaran",IF($E$223=0,0,IF(I223="Y",1,IF(I223="T",0,"Isi Dulu"))))</f>
        <v>Isi Sasaran</v>
      </c>
      <c r="K223" s="276" t="s">
        <v>650</v>
      </c>
      <c r="L223" s="277" t="str">
        <f t="shared" ref="L223:L227" si="89">IF($D$223="Y/T","Isi Sasaran",IF($E$223=0,0,IF(K223="Y",1,IF(K223="T",0,"Isi Dulu"))))</f>
        <v>Isi Sasaran</v>
      </c>
      <c r="M223" s="429" t="s">
        <v>650</v>
      </c>
      <c r="N223" s="430" t="str">
        <f>IF(M223="Y",1,IF(M223="T",0,IF(M223="Y/T","Belum diisi","Error")))</f>
        <v>Belum diisi</v>
      </c>
      <c r="O223" s="272"/>
      <c r="P223" s="272"/>
      <c r="Q223" s="272"/>
      <c r="R223" s="272"/>
    </row>
    <row r="224" spans="1:18" ht="12.75" customHeight="1">
      <c r="A224" s="272"/>
      <c r="B224" s="371"/>
      <c r="C224" s="371"/>
      <c r="D224" s="371"/>
      <c r="E224" s="371"/>
      <c r="F224" s="278">
        <v>2</v>
      </c>
      <c r="G224" s="279"/>
      <c r="H224" s="288" t="str">
        <f t="shared" si="61"/>
        <v>Belum Diisi</v>
      </c>
      <c r="I224" s="280" t="s">
        <v>650</v>
      </c>
      <c r="J224" s="281" t="str">
        <f t="shared" si="88"/>
        <v>Isi Sasaran</v>
      </c>
      <c r="K224" s="280" t="s">
        <v>650</v>
      </c>
      <c r="L224" s="281" t="str">
        <f t="shared" si="89"/>
        <v>Isi Sasaran</v>
      </c>
      <c r="M224" s="371"/>
      <c r="N224" s="371"/>
      <c r="O224" s="272"/>
      <c r="P224" s="272"/>
      <c r="Q224" s="272"/>
      <c r="R224" s="272"/>
    </row>
    <row r="225" spans="1:18" ht="12.75" customHeight="1">
      <c r="A225" s="272"/>
      <c r="B225" s="371"/>
      <c r="C225" s="371"/>
      <c r="D225" s="371"/>
      <c r="E225" s="371"/>
      <c r="F225" s="278">
        <v>3</v>
      </c>
      <c r="G225" s="279"/>
      <c r="H225" s="288" t="str">
        <f t="shared" si="61"/>
        <v>Belum Diisi</v>
      </c>
      <c r="I225" s="280" t="s">
        <v>650</v>
      </c>
      <c r="J225" s="281" t="str">
        <f t="shared" si="88"/>
        <v>Isi Sasaran</v>
      </c>
      <c r="K225" s="280" t="s">
        <v>650</v>
      </c>
      <c r="L225" s="281" t="str">
        <f t="shared" si="89"/>
        <v>Isi Sasaran</v>
      </c>
      <c r="M225" s="371"/>
      <c r="N225" s="371"/>
      <c r="O225" s="272"/>
      <c r="P225" s="272"/>
      <c r="Q225" s="272"/>
      <c r="R225" s="272"/>
    </row>
    <row r="226" spans="1:18" ht="12.75" customHeight="1">
      <c r="A226" s="272"/>
      <c r="B226" s="371"/>
      <c r="C226" s="371"/>
      <c r="D226" s="371"/>
      <c r="E226" s="371"/>
      <c r="F226" s="278">
        <v>4</v>
      </c>
      <c r="G226" s="279"/>
      <c r="H226" s="288" t="str">
        <f t="shared" si="61"/>
        <v>Belum Diisi</v>
      </c>
      <c r="I226" s="280" t="s">
        <v>650</v>
      </c>
      <c r="J226" s="281" t="str">
        <f t="shared" si="88"/>
        <v>Isi Sasaran</v>
      </c>
      <c r="K226" s="280" t="s">
        <v>650</v>
      </c>
      <c r="L226" s="281" t="str">
        <f t="shared" si="89"/>
        <v>Isi Sasaran</v>
      </c>
      <c r="M226" s="371"/>
      <c r="N226" s="371"/>
      <c r="O226" s="272"/>
      <c r="P226" s="272"/>
      <c r="Q226" s="272"/>
      <c r="R226" s="272"/>
    </row>
    <row r="227" spans="1:18" ht="12.75" customHeight="1">
      <c r="A227" s="272"/>
      <c r="B227" s="349"/>
      <c r="C227" s="349"/>
      <c r="D227" s="349"/>
      <c r="E227" s="349"/>
      <c r="F227" s="282">
        <v>5</v>
      </c>
      <c r="G227" s="283"/>
      <c r="H227" s="289" t="str">
        <f t="shared" si="61"/>
        <v>Belum Diisi</v>
      </c>
      <c r="I227" s="285" t="s">
        <v>650</v>
      </c>
      <c r="J227" s="286" t="str">
        <f t="shared" si="88"/>
        <v>Isi Sasaran</v>
      </c>
      <c r="K227" s="285" t="s">
        <v>650</v>
      </c>
      <c r="L227" s="286" t="str">
        <f t="shared" si="89"/>
        <v>Isi Sasaran</v>
      </c>
      <c r="M227" s="349"/>
      <c r="N227" s="349"/>
      <c r="O227" s="272"/>
      <c r="P227" s="272"/>
      <c r="Q227" s="272"/>
      <c r="R227" s="272"/>
    </row>
    <row r="228" spans="1:18" ht="15.75" customHeight="1">
      <c r="A228" s="272"/>
      <c r="B228" s="418">
        <v>15</v>
      </c>
      <c r="C228" s="426"/>
      <c r="D228" s="419" t="s">
        <v>650</v>
      </c>
      <c r="E228" s="427" t="str">
        <f>IF(D228="Y",1,IF(D228="T",0,IF(D228="Y/T","Belum diisi","Error")))</f>
        <v>Belum diisi</v>
      </c>
      <c r="F228" s="273">
        <v>1</v>
      </c>
      <c r="G228" s="274"/>
      <c r="H228" s="290" t="str">
        <f t="shared" si="61"/>
        <v>Belum Diisi</v>
      </c>
      <c r="I228" s="276" t="s">
        <v>650</v>
      </c>
      <c r="J228" s="277" t="str">
        <f t="shared" ref="J228:J232" si="90">IF($D$228="Y/T","Isi Sasaran",IF($E$228=0,0,IF(I228="Y",1,IF(I228="T",0,"Isi Dulu"))))</f>
        <v>Isi Sasaran</v>
      </c>
      <c r="K228" s="276" t="s">
        <v>650</v>
      </c>
      <c r="L228" s="277" t="str">
        <f t="shared" ref="L228:L232" si="91">IF($D$228="Y/T","Isi Sasaran",IF($E$228=0,0,IF(K228="Y",1,IF(K228="T",0,"Isi Dulu"))))</f>
        <v>Isi Sasaran</v>
      </c>
      <c r="M228" s="429" t="s">
        <v>650</v>
      </c>
      <c r="N228" s="430" t="str">
        <f>IF(M228="Y",1,IF(M228="T",0,IF(M228="Y/T","Belum diisi","Error")))</f>
        <v>Belum diisi</v>
      </c>
      <c r="O228" s="272"/>
      <c r="P228" s="272"/>
      <c r="Q228" s="272"/>
      <c r="R228" s="272"/>
    </row>
    <row r="229" spans="1:18" ht="12.75" customHeight="1">
      <c r="A229" s="272"/>
      <c r="B229" s="371"/>
      <c r="C229" s="371"/>
      <c r="D229" s="371"/>
      <c r="E229" s="371"/>
      <c r="F229" s="278">
        <v>2</v>
      </c>
      <c r="G229" s="279"/>
      <c r="H229" s="288" t="str">
        <f t="shared" si="61"/>
        <v>Belum Diisi</v>
      </c>
      <c r="I229" s="280" t="s">
        <v>650</v>
      </c>
      <c r="J229" s="281" t="str">
        <f t="shared" si="90"/>
        <v>Isi Sasaran</v>
      </c>
      <c r="K229" s="280" t="s">
        <v>650</v>
      </c>
      <c r="L229" s="281" t="str">
        <f t="shared" si="91"/>
        <v>Isi Sasaran</v>
      </c>
      <c r="M229" s="371"/>
      <c r="N229" s="371"/>
      <c r="O229" s="272"/>
      <c r="P229" s="272"/>
      <c r="Q229" s="272"/>
      <c r="R229" s="272"/>
    </row>
    <row r="230" spans="1:18" ht="12.75" customHeight="1">
      <c r="A230" s="272"/>
      <c r="B230" s="371"/>
      <c r="C230" s="371"/>
      <c r="D230" s="371"/>
      <c r="E230" s="371"/>
      <c r="F230" s="278">
        <v>3</v>
      </c>
      <c r="G230" s="279"/>
      <c r="H230" s="288" t="str">
        <f t="shared" si="61"/>
        <v>Belum Diisi</v>
      </c>
      <c r="I230" s="280" t="s">
        <v>650</v>
      </c>
      <c r="J230" s="281" t="str">
        <f t="shared" si="90"/>
        <v>Isi Sasaran</v>
      </c>
      <c r="K230" s="280" t="s">
        <v>650</v>
      </c>
      <c r="L230" s="281" t="str">
        <f t="shared" si="91"/>
        <v>Isi Sasaran</v>
      </c>
      <c r="M230" s="371"/>
      <c r="N230" s="371"/>
      <c r="O230" s="272"/>
      <c r="P230" s="272"/>
      <c r="Q230" s="272"/>
      <c r="R230" s="272"/>
    </row>
    <row r="231" spans="1:18" ht="12.75" customHeight="1">
      <c r="A231" s="272"/>
      <c r="B231" s="371"/>
      <c r="C231" s="371"/>
      <c r="D231" s="371"/>
      <c r="E231" s="371"/>
      <c r="F231" s="278">
        <v>4</v>
      </c>
      <c r="G231" s="279"/>
      <c r="H231" s="288" t="str">
        <f t="shared" si="61"/>
        <v>Belum Diisi</v>
      </c>
      <c r="I231" s="280" t="s">
        <v>650</v>
      </c>
      <c r="J231" s="281" t="str">
        <f t="shared" si="90"/>
        <v>Isi Sasaran</v>
      </c>
      <c r="K231" s="280" t="s">
        <v>650</v>
      </c>
      <c r="L231" s="281" t="str">
        <f t="shared" si="91"/>
        <v>Isi Sasaran</v>
      </c>
      <c r="M231" s="371"/>
      <c r="N231" s="371"/>
      <c r="O231" s="272"/>
      <c r="P231" s="272"/>
      <c r="Q231" s="272"/>
      <c r="R231" s="272"/>
    </row>
    <row r="232" spans="1:18" ht="12.75" customHeight="1">
      <c r="A232" s="272"/>
      <c r="B232" s="349"/>
      <c r="C232" s="349"/>
      <c r="D232" s="349"/>
      <c r="E232" s="349"/>
      <c r="F232" s="282">
        <v>5</v>
      </c>
      <c r="G232" s="283"/>
      <c r="H232" s="289" t="str">
        <f t="shared" si="61"/>
        <v>Belum Diisi</v>
      </c>
      <c r="I232" s="285" t="s">
        <v>650</v>
      </c>
      <c r="J232" s="286" t="str">
        <f t="shared" si="90"/>
        <v>Isi Sasaran</v>
      </c>
      <c r="K232" s="285" t="s">
        <v>650</v>
      </c>
      <c r="L232" s="286" t="str">
        <f t="shared" si="91"/>
        <v>Isi Sasaran</v>
      </c>
      <c r="M232" s="349"/>
      <c r="N232" s="349"/>
      <c r="O232" s="272"/>
      <c r="P232" s="272"/>
      <c r="Q232" s="272"/>
      <c r="R232" s="272"/>
    </row>
    <row r="233" spans="1:18" ht="15.75" customHeight="1">
      <c r="A233" s="272"/>
      <c r="B233" s="418">
        <v>16</v>
      </c>
      <c r="C233" s="426"/>
      <c r="D233" s="419" t="s">
        <v>650</v>
      </c>
      <c r="E233" s="427" t="str">
        <f>IF(D233="Y",1,IF(D233="T",0,IF(D233="Y/T","Belum diisi","Error")))</f>
        <v>Belum diisi</v>
      </c>
      <c r="F233" s="273">
        <v>1</v>
      </c>
      <c r="G233" s="274"/>
      <c r="H233" s="290" t="str">
        <f t="shared" si="61"/>
        <v>Belum Diisi</v>
      </c>
      <c r="I233" s="276" t="s">
        <v>650</v>
      </c>
      <c r="J233" s="277" t="str">
        <f t="shared" ref="J233:J237" si="92">IF($D$233="Y/T","Isi Sasaran",IF($E$233=0,0,IF(I233="Y",1,IF(I233="T",0,"Isi Dulu"))))</f>
        <v>Isi Sasaran</v>
      </c>
      <c r="K233" s="276" t="s">
        <v>650</v>
      </c>
      <c r="L233" s="277" t="str">
        <f t="shared" ref="L233:L237" si="93">IF($D$233="Y/T","Isi Sasaran",IF($E$233=0,0,IF(K233="Y",1,IF(K233="T",0,"Isi Dulu"))))</f>
        <v>Isi Sasaran</v>
      </c>
      <c r="M233" s="429" t="s">
        <v>650</v>
      </c>
      <c r="N233" s="430" t="str">
        <f>IF(M233="Y",1,IF(M233="T",0,IF(M233="Y/T","Belum diisi","Error")))</f>
        <v>Belum diisi</v>
      </c>
      <c r="O233" s="272"/>
      <c r="P233" s="272"/>
      <c r="Q233" s="272"/>
      <c r="R233" s="272"/>
    </row>
    <row r="234" spans="1:18" ht="12.75" customHeight="1">
      <c r="A234" s="272"/>
      <c r="B234" s="371"/>
      <c r="C234" s="371"/>
      <c r="D234" s="371"/>
      <c r="E234" s="371"/>
      <c r="F234" s="278">
        <v>2</v>
      </c>
      <c r="G234" s="279"/>
      <c r="H234" s="288" t="str">
        <f t="shared" si="61"/>
        <v>Belum Diisi</v>
      </c>
      <c r="I234" s="280" t="s">
        <v>650</v>
      </c>
      <c r="J234" s="281" t="str">
        <f t="shared" si="92"/>
        <v>Isi Sasaran</v>
      </c>
      <c r="K234" s="280" t="s">
        <v>650</v>
      </c>
      <c r="L234" s="281" t="str">
        <f t="shared" si="93"/>
        <v>Isi Sasaran</v>
      </c>
      <c r="M234" s="371"/>
      <c r="N234" s="371"/>
      <c r="O234" s="272"/>
      <c r="P234" s="272"/>
      <c r="Q234" s="272"/>
      <c r="R234" s="272"/>
    </row>
    <row r="235" spans="1:18" ht="12.75" customHeight="1">
      <c r="A235" s="272"/>
      <c r="B235" s="371"/>
      <c r="C235" s="371"/>
      <c r="D235" s="371"/>
      <c r="E235" s="371"/>
      <c r="F235" s="278">
        <v>3</v>
      </c>
      <c r="G235" s="279"/>
      <c r="H235" s="288" t="str">
        <f t="shared" si="61"/>
        <v>Belum Diisi</v>
      </c>
      <c r="I235" s="280" t="s">
        <v>650</v>
      </c>
      <c r="J235" s="281" t="str">
        <f t="shared" si="92"/>
        <v>Isi Sasaran</v>
      </c>
      <c r="K235" s="280" t="s">
        <v>650</v>
      </c>
      <c r="L235" s="281" t="str">
        <f t="shared" si="93"/>
        <v>Isi Sasaran</v>
      </c>
      <c r="M235" s="371"/>
      <c r="N235" s="371"/>
      <c r="O235" s="272"/>
      <c r="P235" s="272"/>
      <c r="Q235" s="272"/>
      <c r="R235" s="272"/>
    </row>
    <row r="236" spans="1:18" ht="12.75" customHeight="1">
      <c r="A236" s="272"/>
      <c r="B236" s="371"/>
      <c r="C236" s="371"/>
      <c r="D236" s="371"/>
      <c r="E236" s="371"/>
      <c r="F236" s="278">
        <v>4</v>
      </c>
      <c r="G236" s="279"/>
      <c r="H236" s="288" t="str">
        <f t="shared" si="61"/>
        <v>Belum Diisi</v>
      </c>
      <c r="I236" s="280" t="s">
        <v>650</v>
      </c>
      <c r="J236" s="281" t="str">
        <f t="shared" si="92"/>
        <v>Isi Sasaran</v>
      </c>
      <c r="K236" s="280" t="s">
        <v>650</v>
      </c>
      <c r="L236" s="281" t="str">
        <f t="shared" si="93"/>
        <v>Isi Sasaran</v>
      </c>
      <c r="M236" s="371"/>
      <c r="N236" s="371"/>
      <c r="O236" s="272"/>
      <c r="P236" s="272"/>
      <c r="Q236" s="272"/>
      <c r="R236" s="272"/>
    </row>
    <row r="237" spans="1:18" ht="12.75" customHeight="1">
      <c r="A237" s="272"/>
      <c r="B237" s="349"/>
      <c r="C237" s="349"/>
      <c r="D237" s="349"/>
      <c r="E237" s="349"/>
      <c r="F237" s="282">
        <v>5</v>
      </c>
      <c r="G237" s="283"/>
      <c r="H237" s="289" t="str">
        <f t="shared" si="61"/>
        <v>Belum Diisi</v>
      </c>
      <c r="I237" s="285" t="s">
        <v>650</v>
      </c>
      <c r="J237" s="286" t="str">
        <f t="shared" si="92"/>
        <v>Isi Sasaran</v>
      </c>
      <c r="K237" s="285" t="s">
        <v>650</v>
      </c>
      <c r="L237" s="286" t="str">
        <f t="shared" si="93"/>
        <v>Isi Sasaran</v>
      </c>
      <c r="M237" s="349"/>
      <c r="N237" s="349"/>
      <c r="O237" s="272"/>
      <c r="P237" s="272"/>
      <c r="Q237" s="272"/>
      <c r="R237" s="272"/>
    </row>
    <row r="238" spans="1:18" ht="15.75" customHeight="1">
      <c r="A238" s="272"/>
      <c r="B238" s="418">
        <v>17</v>
      </c>
      <c r="C238" s="426"/>
      <c r="D238" s="419" t="s">
        <v>650</v>
      </c>
      <c r="E238" s="427" t="str">
        <f>IF(D238="Y",1,IF(D238="T",0,IF(D238="Y/T","Belum diisi","Error")))</f>
        <v>Belum diisi</v>
      </c>
      <c r="F238" s="273">
        <v>1</v>
      </c>
      <c r="G238" s="274"/>
      <c r="H238" s="290" t="str">
        <f t="shared" si="61"/>
        <v>Belum Diisi</v>
      </c>
      <c r="I238" s="276" t="s">
        <v>650</v>
      </c>
      <c r="J238" s="277" t="str">
        <f t="shared" ref="J238:J242" si="94">IF($D$238="Y/T","Isi Sasaran",IF($E$238=0,0,IF(I238="Y",1,IF(I238="T",0,"Isi Dulu"))))</f>
        <v>Isi Sasaran</v>
      </c>
      <c r="K238" s="276" t="s">
        <v>650</v>
      </c>
      <c r="L238" s="277" t="str">
        <f t="shared" ref="L238:L242" si="95">IF($D$238="Y/T","Isi Sasaran",IF($E$238=0,0,IF(K238="Y",1,IF(K238="T",0,"Isi Dulu"))))</f>
        <v>Isi Sasaran</v>
      </c>
      <c r="M238" s="429" t="s">
        <v>650</v>
      </c>
      <c r="N238" s="430" t="str">
        <f>IF(M238="Y",1,IF(M238="T",0,IF(M238="Y/T","Belum diisi","Error")))</f>
        <v>Belum diisi</v>
      </c>
      <c r="O238" s="272"/>
      <c r="P238" s="272"/>
      <c r="Q238" s="272"/>
      <c r="R238" s="272"/>
    </row>
    <row r="239" spans="1:18" ht="12.75" customHeight="1">
      <c r="A239" s="272"/>
      <c r="B239" s="371"/>
      <c r="C239" s="371"/>
      <c r="D239" s="371"/>
      <c r="E239" s="371"/>
      <c r="F239" s="278">
        <v>2</v>
      </c>
      <c r="G239" s="279"/>
      <c r="H239" s="288" t="str">
        <f t="shared" si="61"/>
        <v>Belum Diisi</v>
      </c>
      <c r="I239" s="280" t="s">
        <v>650</v>
      </c>
      <c r="J239" s="281" t="str">
        <f t="shared" si="94"/>
        <v>Isi Sasaran</v>
      </c>
      <c r="K239" s="280" t="s">
        <v>650</v>
      </c>
      <c r="L239" s="281" t="str">
        <f t="shared" si="95"/>
        <v>Isi Sasaran</v>
      </c>
      <c r="M239" s="371"/>
      <c r="N239" s="371"/>
      <c r="O239" s="272"/>
      <c r="P239" s="272"/>
      <c r="Q239" s="272"/>
      <c r="R239" s="272"/>
    </row>
    <row r="240" spans="1:18" ht="12.75" customHeight="1">
      <c r="A240" s="272"/>
      <c r="B240" s="371"/>
      <c r="C240" s="371"/>
      <c r="D240" s="371"/>
      <c r="E240" s="371"/>
      <c r="F240" s="278">
        <v>3</v>
      </c>
      <c r="G240" s="279"/>
      <c r="H240" s="288" t="str">
        <f t="shared" si="61"/>
        <v>Belum Diisi</v>
      </c>
      <c r="I240" s="280" t="s">
        <v>650</v>
      </c>
      <c r="J240" s="281" t="str">
        <f t="shared" si="94"/>
        <v>Isi Sasaran</v>
      </c>
      <c r="K240" s="280" t="s">
        <v>650</v>
      </c>
      <c r="L240" s="281" t="str">
        <f t="shared" si="95"/>
        <v>Isi Sasaran</v>
      </c>
      <c r="M240" s="371"/>
      <c r="N240" s="371"/>
      <c r="O240" s="272"/>
      <c r="P240" s="272"/>
      <c r="Q240" s="272"/>
      <c r="R240" s="272"/>
    </row>
    <row r="241" spans="1:18" ht="12.75" customHeight="1">
      <c r="A241" s="272"/>
      <c r="B241" s="371"/>
      <c r="C241" s="371"/>
      <c r="D241" s="371"/>
      <c r="E241" s="371"/>
      <c r="F241" s="278">
        <v>4</v>
      </c>
      <c r="G241" s="279"/>
      <c r="H241" s="288" t="str">
        <f t="shared" si="61"/>
        <v>Belum Diisi</v>
      </c>
      <c r="I241" s="280" t="s">
        <v>650</v>
      </c>
      <c r="J241" s="281" t="str">
        <f t="shared" si="94"/>
        <v>Isi Sasaran</v>
      </c>
      <c r="K241" s="280" t="s">
        <v>650</v>
      </c>
      <c r="L241" s="281" t="str">
        <f t="shared" si="95"/>
        <v>Isi Sasaran</v>
      </c>
      <c r="M241" s="371"/>
      <c r="N241" s="371"/>
      <c r="O241" s="272"/>
      <c r="P241" s="272"/>
      <c r="Q241" s="272"/>
      <c r="R241" s="272"/>
    </row>
    <row r="242" spans="1:18" ht="12.75" customHeight="1">
      <c r="A242" s="272"/>
      <c r="B242" s="349"/>
      <c r="C242" s="349"/>
      <c r="D242" s="349"/>
      <c r="E242" s="349"/>
      <c r="F242" s="282">
        <v>5</v>
      </c>
      <c r="G242" s="283"/>
      <c r="H242" s="289" t="str">
        <f t="shared" si="61"/>
        <v>Belum Diisi</v>
      </c>
      <c r="I242" s="285" t="s">
        <v>650</v>
      </c>
      <c r="J242" s="286" t="str">
        <f t="shared" si="94"/>
        <v>Isi Sasaran</v>
      </c>
      <c r="K242" s="285" t="s">
        <v>650</v>
      </c>
      <c r="L242" s="286" t="str">
        <f t="shared" si="95"/>
        <v>Isi Sasaran</v>
      </c>
      <c r="M242" s="349"/>
      <c r="N242" s="349"/>
      <c r="O242" s="272"/>
      <c r="P242" s="272"/>
      <c r="Q242" s="272"/>
      <c r="R242" s="272"/>
    </row>
    <row r="243" spans="1:18" ht="15.75" customHeight="1">
      <c r="A243" s="272"/>
      <c r="B243" s="418">
        <v>18</v>
      </c>
      <c r="C243" s="426"/>
      <c r="D243" s="419" t="s">
        <v>650</v>
      </c>
      <c r="E243" s="427" t="str">
        <f>IF(D243="Y",1,IF(D243="T",0,IF(D243="Y/T","Belum diisi","Error")))</f>
        <v>Belum diisi</v>
      </c>
      <c r="F243" s="273">
        <v>1</v>
      </c>
      <c r="G243" s="274"/>
      <c r="H243" s="290" t="str">
        <f t="shared" si="61"/>
        <v>Belum Diisi</v>
      </c>
      <c r="I243" s="276" t="s">
        <v>650</v>
      </c>
      <c r="J243" s="277" t="str">
        <f t="shared" ref="J243:J247" si="96">IF($D$243="Y/T","Isi Sasaran",IF($E$243=0,0,IF(I243="Y",1,IF(I243="T",0,"Isi Dulu"))))</f>
        <v>Isi Sasaran</v>
      </c>
      <c r="K243" s="276" t="s">
        <v>650</v>
      </c>
      <c r="L243" s="277" t="str">
        <f t="shared" ref="L243:L247" si="97">IF($D$243="Y/T","Isi Sasaran",IF($E$243=0,0,IF(K243="Y",1,IF(K243="T",0,"Isi Dulu"))))</f>
        <v>Isi Sasaran</v>
      </c>
      <c r="M243" s="429" t="s">
        <v>650</v>
      </c>
      <c r="N243" s="430" t="str">
        <f>IF(M243="Y",1,IF(M243="T",0,IF(M243="Y/T","Belum diisi","Error")))</f>
        <v>Belum diisi</v>
      </c>
      <c r="O243" s="272"/>
      <c r="P243" s="272"/>
      <c r="Q243" s="272"/>
      <c r="R243" s="272"/>
    </row>
    <row r="244" spans="1:18" ht="12.75" customHeight="1">
      <c r="A244" s="272"/>
      <c r="B244" s="371"/>
      <c r="C244" s="371"/>
      <c r="D244" s="371"/>
      <c r="E244" s="371"/>
      <c r="F244" s="278">
        <v>2</v>
      </c>
      <c r="G244" s="279"/>
      <c r="H244" s="288" t="str">
        <f t="shared" si="61"/>
        <v>Belum Diisi</v>
      </c>
      <c r="I244" s="280" t="s">
        <v>650</v>
      </c>
      <c r="J244" s="281" t="str">
        <f t="shared" si="96"/>
        <v>Isi Sasaran</v>
      </c>
      <c r="K244" s="280" t="s">
        <v>650</v>
      </c>
      <c r="L244" s="281" t="str">
        <f t="shared" si="97"/>
        <v>Isi Sasaran</v>
      </c>
      <c r="M244" s="371"/>
      <c r="N244" s="371"/>
      <c r="O244" s="272"/>
      <c r="P244" s="272"/>
      <c r="Q244" s="272"/>
      <c r="R244" s="272"/>
    </row>
    <row r="245" spans="1:18" ht="12.75" customHeight="1">
      <c r="A245" s="272"/>
      <c r="B245" s="371"/>
      <c r="C245" s="371"/>
      <c r="D245" s="371"/>
      <c r="E245" s="371"/>
      <c r="F245" s="278">
        <v>3</v>
      </c>
      <c r="G245" s="279"/>
      <c r="H245" s="288" t="str">
        <f t="shared" si="61"/>
        <v>Belum Diisi</v>
      </c>
      <c r="I245" s="280" t="s">
        <v>650</v>
      </c>
      <c r="J245" s="281" t="str">
        <f t="shared" si="96"/>
        <v>Isi Sasaran</v>
      </c>
      <c r="K245" s="280" t="s">
        <v>650</v>
      </c>
      <c r="L245" s="281" t="str">
        <f t="shared" si="97"/>
        <v>Isi Sasaran</v>
      </c>
      <c r="M245" s="371"/>
      <c r="N245" s="371"/>
      <c r="O245" s="272"/>
      <c r="P245" s="272"/>
      <c r="Q245" s="272"/>
      <c r="R245" s="272"/>
    </row>
    <row r="246" spans="1:18" ht="12.75" customHeight="1">
      <c r="A246" s="272"/>
      <c r="B246" s="371"/>
      <c r="C246" s="371"/>
      <c r="D246" s="371"/>
      <c r="E246" s="371"/>
      <c r="F246" s="278">
        <v>4</v>
      </c>
      <c r="G246" s="279"/>
      <c r="H246" s="288" t="str">
        <f t="shared" si="61"/>
        <v>Belum Diisi</v>
      </c>
      <c r="I246" s="280" t="s">
        <v>650</v>
      </c>
      <c r="J246" s="281" t="str">
        <f t="shared" si="96"/>
        <v>Isi Sasaran</v>
      </c>
      <c r="K246" s="280" t="s">
        <v>650</v>
      </c>
      <c r="L246" s="281" t="str">
        <f t="shared" si="97"/>
        <v>Isi Sasaran</v>
      </c>
      <c r="M246" s="371"/>
      <c r="N246" s="371"/>
      <c r="O246" s="272"/>
      <c r="P246" s="272"/>
      <c r="Q246" s="272"/>
      <c r="R246" s="272"/>
    </row>
    <row r="247" spans="1:18" ht="12.75" customHeight="1">
      <c r="A247" s="272"/>
      <c r="B247" s="349"/>
      <c r="C247" s="349"/>
      <c r="D247" s="349"/>
      <c r="E247" s="349"/>
      <c r="F247" s="282">
        <v>5</v>
      </c>
      <c r="G247" s="283"/>
      <c r="H247" s="289" t="str">
        <f t="shared" si="61"/>
        <v>Belum Diisi</v>
      </c>
      <c r="I247" s="285" t="s">
        <v>650</v>
      </c>
      <c r="J247" s="286" t="str">
        <f t="shared" si="96"/>
        <v>Isi Sasaran</v>
      </c>
      <c r="K247" s="285" t="s">
        <v>650</v>
      </c>
      <c r="L247" s="286" t="str">
        <f t="shared" si="97"/>
        <v>Isi Sasaran</v>
      </c>
      <c r="M247" s="349"/>
      <c r="N247" s="349"/>
      <c r="O247" s="272"/>
      <c r="P247" s="272"/>
      <c r="Q247" s="272"/>
      <c r="R247" s="272"/>
    </row>
    <row r="248" spans="1:18" ht="15.75" customHeight="1">
      <c r="A248" s="272"/>
      <c r="B248" s="418">
        <v>19</v>
      </c>
      <c r="C248" s="426"/>
      <c r="D248" s="419" t="s">
        <v>650</v>
      </c>
      <c r="E248" s="427" t="str">
        <f>IF(D248="Y",1,IF(D248="T",0,IF(D248="Y/T","Belum diisi","Error")))</f>
        <v>Belum diisi</v>
      </c>
      <c r="F248" s="273">
        <v>1</v>
      </c>
      <c r="G248" s="274"/>
      <c r="H248" s="290" t="str">
        <f t="shared" si="61"/>
        <v>Belum Diisi</v>
      </c>
      <c r="I248" s="276" t="s">
        <v>650</v>
      </c>
      <c r="J248" s="277" t="str">
        <f t="shared" ref="J248:J252" si="98">IF($D$248="Y/T","Isi Sasaran",IF($E$248=0,0,IF(I248="Y",1,IF(I248="T",0,"Isi Dulu"))))</f>
        <v>Isi Sasaran</v>
      </c>
      <c r="K248" s="276" t="s">
        <v>650</v>
      </c>
      <c r="L248" s="277" t="str">
        <f t="shared" ref="L248:L252" si="99">IF($D$248="Y/T","Isi Sasaran",IF($E$248=0,0,IF(K248="Y",1,IF(K248="T",0,"Isi Dulu"))))</f>
        <v>Isi Sasaran</v>
      </c>
      <c r="M248" s="429" t="s">
        <v>650</v>
      </c>
      <c r="N248" s="430" t="str">
        <f>IF(M248="Y",1,IF(M248="T",0,IF(M248="Y/T","Belum diisi","Error")))</f>
        <v>Belum diisi</v>
      </c>
      <c r="O248" s="272"/>
      <c r="P248" s="272"/>
      <c r="Q248" s="272"/>
      <c r="R248" s="272"/>
    </row>
    <row r="249" spans="1:18" ht="12.75" customHeight="1">
      <c r="A249" s="272"/>
      <c r="B249" s="371"/>
      <c r="C249" s="371"/>
      <c r="D249" s="371"/>
      <c r="E249" s="371"/>
      <c r="F249" s="278">
        <v>2</v>
      </c>
      <c r="G249" s="279"/>
      <c r="H249" s="288" t="str">
        <f t="shared" si="61"/>
        <v>Belum Diisi</v>
      </c>
      <c r="I249" s="280" t="s">
        <v>650</v>
      </c>
      <c r="J249" s="281" t="str">
        <f t="shared" si="98"/>
        <v>Isi Sasaran</v>
      </c>
      <c r="K249" s="280" t="s">
        <v>650</v>
      </c>
      <c r="L249" s="281" t="str">
        <f t="shared" si="99"/>
        <v>Isi Sasaran</v>
      </c>
      <c r="M249" s="371"/>
      <c r="N249" s="371"/>
      <c r="O249" s="272"/>
      <c r="P249" s="272"/>
      <c r="Q249" s="272"/>
      <c r="R249" s="272"/>
    </row>
    <row r="250" spans="1:18" ht="12.75" customHeight="1">
      <c r="A250" s="272"/>
      <c r="B250" s="371"/>
      <c r="C250" s="371"/>
      <c r="D250" s="371"/>
      <c r="E250" s="371"/>
      <c r="F250" s="278">
        <v>3</v>
      </c>
      <c r="G250" s="279"/>
      <c r="H250" s="288" t="str">
        <f t="shared" si="61"/>
        <v>Belum Diisi</v>
      </c>
      <c r="I250" s="280" t="s">
        <v>650</v>
      </c>
      <c r="J250" s="281" t="str">
        <f t="shared" si="98"/>
        <v>Isi Sasaran</v>
      </c>
      <c r="K250" s="280" t="s">
        <v>650</v>
      </c>
      <c r="L250" s="281" t="str">
        <f t="shared" si="99"/>
        <v>Isi Sasaran</v>
      </c>
      <c r="M250" s="371"/>
      <c r="N250" s="371"/>
      <c r="O250" s="272"/>
      <c r="P250" s="272"/>
      <c r="Q250" s="272"/>
      <c r="R250" s="272"/>
    </row>
    <row r="251" spans="1:18" ht="12.75" customHeight="1">
      <c r="A251" s="272"/>
      <c r="B251" s="371"/>
      <c r="C251" s="371"/>
      <c r="D251" s="371"/>
      <c r="E251" s="371"/>
      <c r="F251" s="278">
        <v>4</v>
      </c>
      <c r="G251" s="279"/>
      <c r="H251" s="288" t="str">
        <f t="shared" si="61"/>
        <v>Belum Diisi</v>
      </c>
      <c r="I251" s="280" t="s">
        <v>650</v>
      </c>
      <c r="J251" s="281" t="str">
        <f t="shared" si="98"/>
        <v>Isi Sasaran</v>
      </c>
      <c r="K251" s="280" t="s">
        <v>650</v>
      </c>
      <c r="L251" s="281" t="str">
        <f t="shared" si="99"/>
        <v>Isi Sasaran</v>
      </c>
      <c r="M251" s="371"/>
      <c r="N251" s="371"/>
      <c r="O251" s="272"/>
      <c r="P251" s="272"/>
      <c r="Q251" s="272"/>
      <c r="R251" s="272"/>
    </row>
    <row r="252" spans="1:18" ht="12.75" customHeight="1">
      <c r="A252" s="272"/>
      <c r="B252" s="349"/>
      <c r="C252" s="349"/>
      <c r="D252" s="349"/>
      <c r="E252" s="349"/>
      <c r="F252" s="282">
        <v>5</v>
      </c>
      <c r="G252" s="283"/>
      <c r="H252" s="289" t="str">
        <f t="shared" si="61"/>
        <v>Belum Diisi</v>
      </c>
      <c r="I252" s="285" t="s">
        <v>650</v>
      </c>
      <c r="J252" s="286" t="str">
        <f t="shared" si="98"/>
        <v>Isi Sasaran</v>
      </c>
      <c r="K252" s="285" t="s">
        <v>650</v>
      </c>
      <c r="L252" s="286" t="str">
        <f t="shared" si="99"/>
        <v>Isi Sasaran</v>
      </c>
      <c r="M252" s="349"/>
      <c r="N252" s="349"/>
      <c r="O252" s="272"/>
      <c r="P252" s="272"/>
      <c r="Q252" s="272"/>
      <c r="R252" s="272"/>
    </row>
    <row r="253" spans="1:18" ht="15.75" customHeight="1">
      <c r="A253" s="272"/>
      <c r="B253" s="418">
        <v>20</v>
      </c>
      <c r="C253" s="426"/>
      <c r="D253" s="419" t="s">
        <v>650</v>
      </c>
      <c r="E253" s="427" t="str">
        <f>IF(D253="Y",1,IF(D253="T",0,IF(D253="Y/T","Belum diisi","Error")))</f>
        <v>Belum diisi</v>
      </c>
      <c r="F253" s="273">
        <v>1</v>
      </c>
      <c r="G253" s="274"/>
      <c r="H253" s="290" t="str">
        <f t="shared" si="61"/>
        <v>Belum Diisi</v>
      </c>
      <c r="I253" s="276" t="s">
        <v>650</v>
      </c>
      <c r="J253" s="277" t="str">
        <f t="shared" ref="J253:J257" si="100">IF($D$253="Y/T","Isi Sasaran",IF($E$253=0,0,IF(I253="Y",1,IF(I253="T",0,"Isi Dulu"))))</f>
        <v>Isi Sasaran</v>
      </c>
      <c r="K253" s="276" t="s">
        <v>650</v>
      </c>
      <c r="L253" s="277" t="str">
        <f t="shared" ref="L253:L257" si="101">IF($D$253="Y/T","Isi Sasaran",IF($E$253=0,0,IF(K253="Y",1,IF(K253="T",0,"Isi Dulu"))))</f>
        <v>Isi Sasaran</v>
      </c>
      <c r="M253" s="429" t="s">
        <v>650</v>
      </c>
      <c r="N253" s="430" t="str">
        <f>IF(M253="Y",1,IF(M253="T",0,IF(M253="Y/T","Belum diisi","Error")))</f>
        <v>Belum diisi</v>
      </c>
      <c r="O253" s="272"/>
      <c r="P253" s="272"/>
      <c r="Q253" s="272"/>
      <c r="R253" s="272"/>
    </row>
    <row r="254" spans="1:18" ht="12.75" customHeight="1">
      <c r="A254" s="272"/>
      <c r="B254" s="371"/>
      <c r="C254" s="371"/>
      <c r="D254" s="371"/>
      <c r="E254" s="371"/>
      <c r="F254" s="278">
        <v>2</v>
      </c>
      <c r="G254" s="279"/>
      <c r="H254" s="288" t="str">
        <f t="shared" si="61"/>
        <v>Belum Diisi</v>
      </c>
      <c r="I254" s="280" t="s">
        <v>650</v>
      </c>
      <c r="J254" s="281" t="str">
        <f t="shared" si="100"/>
        <v>Isi Sasaran</v>
      </c>
      <c r="K254" s="280" t="s">
        <v>650</v>
      </c>
      <c r="L254" s="281" t="str">
        <f t="shared" si="101"/>
        <v>Isi Sasaran</v>
      </c>
      <c r="M254" s="371"/>
      <c r="N254" s="371"/>
      <c r="O254" s="272"/>
      <c r="P254" s="272"/>
      <c r="Q254" s="272"/>
      <c r="R254" s="272"/>
    </row>
    <row r="255" spans="1:18" ht="12.75" customHeight="1">
      <c r="A255" s="272"/>
      <c r="B255" s="371"/>
      <c r="C255" s="371"/>
      <c r="D255" s="371"/>
      <c r="E255" s="371"/>
      <c r="F255" s="278">
        <v>3</v>
      </c>
      <c r="G255" s="279"/>
      <c r="H255" s="288" t="str">
        <f t="shared" si="61"/>
        <v>Belum Diisi</v>
      </c>
      <c r="I255" s="280" t="s">
        <v>650</v>
      </c>
      <c r="J255" s="281" t="str">
        <f t="shared" si="100"/>
        <v>Isi Sasaran</v>
      </c>
      <c r="K255" s="280" t="s">
        <v>650</v>
      </c>
      <c r="L255" s="281" t="str">
        <f t="shared" si="101"/>
        <v>Isi Sasaran</v>
      </c>
      <c r="M255" s="371"/>
      <c r="N255" s="371"/>
      <c r="O255" s="272"/>
      <c r="P255" s="272"/>
      <c r="Q255" s="272"/>
      <c r="R255" s="272"/>
    </row>
    <row r="256" spans="1:18" ht="12.75" customHeight="1">
      <c r="A256" s="272"/>
      <c r="B256" s="371"/>
      <c r="C256" s="371"/>
      <c r="D256" s="371"/>
      <c r="E256" s="371"/>
      <c r="F256" s="278">
        <v>4</v>
      </c>
      <c r="G256" s="279"/>
      <c r="H256" s="288" t="str">
        <f t="shared" si="61"/>
        <v>Belum Diisi</v>
      </c>
      <c r="I256" s="280" t="s">
        <v>650</v>
      </c>
      <c r="J256" s="281" t="str">
        <f t="shared" si="100"/>
        <v>Isi Sasaran</v>
      </c>
      <c r="K256" s="280" t="s">
        <v>650</v>
      </c>
      <c r="L256" s="281" t="str">
        <f t="shared" si="101"/>
        <v>Isi Sasaran</v>
      </c>
      <c r="M256" s="371"/>
      <c r="N256" s="371"/>
      <c r="O256" s="272"/>
      <c r="P256" s="272"/>
      <c r="Q256" s="272"/>
      <c r="R256" s="272"/>
    </row>
    <row r="257" spans="1:18" ht="12.75" customHeight="1">
      <c r="A257" s="272"/>
      <c r="B257" s="349"/>
      <c r="C257" s="349"/>
      <c r="D257" s="349"/>
      <c r="E257" s="349"/>
      <c r="F257" s="282">
        <v>5</v>
      </c>
      <c r="G257" s="283"/>
      <c r="H257" s="289" t="str">
        <f t="shared" si="61"/>
        <v>Belum Diisi</v>
      </c>
      <c r="I257" s="285" t="s">
        <v>650</v>
      </c>
      <c r="J257" s="286" t="str">
        <f t="shared" si="100"/>
        <v>Isi Sasaran</v>
      </c>
      <c r="K257" s="285" t="s">
        <v>650</v>
      </c>
      <c r="L257" s="286" t="str">
        <f t="shared" si="101"/>
        <v>Isi Sasaran</v>
      </c>
      <c r="M257" s="349"/>
      <c r="N257" s="349"/>
      <c r="O257" s="272"/>
      <c r="P257" s="272"/>
      <c r="Q257" s="272"/>
      <c r="R257" s="272"/>
    </row>
    <row r="258" spans="1:18" ht="15.75" customHeight="1">
      <c r="A258" s="272"/>
      <c r="B258" s="418">
        <v>21</v>
      </c>
      <c r="C258" s="426"/>
      <c r="D258" s="419" t="s">
        <v>650</v>
      </c>
      <c r="E258" s="427" t="str">
        <f>IF(D258="Y",1,IF(D258="T",0,IF(D258="Y/T","Belum diisi","Error")))</f>
        <v>Belum diisi</v>
      </c>
      <c r="F258" s="273">
        <v>1</v>
      </c>
      <c r="G258" s="274"/>
      <c r="H258" s="290" t="str">
        <f t="shared" si="61"/>
        <v>Belum Diisi</v>
      </c>
      <c r="I258" s="276" t="s">
        <v>650</v>
      </c>
      <c r="J258" s="277" t="str">
        <f t="shared" ref="J258:J262" si="102">IF($D$258="Y/T","Isi Sasaran",IF($E$258=0,0,IF(I258="Y",1,IF(I258="T",0,"Isi Dulu"))))</f>
        <v>Isi Sasaran</v>
      </c>
      <c r="K258" s="276" t="s">
        <v>650</v>
      </c>
      <c r="L258" s="277" t="str">
        <f t="shared" ref="L258:L262" si="103">IF($D$258="Y/T","Isi Sasaran",IF($E$258=0,0,IF(K258="Y",1,IF(K258="T",0,"Isi Dulu"))))</f>
        <v>Isi Sasaran</v>
      </c>
      <c r="M258" s="429" t="s">
        <v>650</v>
      </c>
      <c r="N258" s="430" t="str">
        <f>IF(M258="Y",1,IF(M258="T",0,IF(M258="Y/T","Belum diisi","Error")))</f>
        <v>Belum diisi</v>
      </c>
      <c r="O258" s="272"/>
      <c r="P258" s="272"/>
      <c r="Q258" s="272"/>
      <c r="R258" s="272"/>
    </row>
    <row r="259" spans="1:18" ht="12.75" customHeight="1">
      <c r="A259" s="272"/>
      <c r="B259" s="371"/>
      <c r="C259" s="371"/>
      <c r="D259" s="371"/>
      <c r="E259" s="371"/>
      <c r="F259" s="278">
        <v>2</v>
      </c>
      <c r="G259" s="279"/>
      <c r="H259" s="288" t="str">
        <f t="shared" si="61"/>
        <v>Belum Diisi</v>
      </c>
      <c r="I259" s="280" t="s">
        <v>650</v>
      </c>
      <c r="J259" s="281" t="str">
        <f t="shared" si="102"/>
        <v>Isi Sasaran</v>
      </c>
      <c r="K259" s="280" t="s">
        <v>650</v>
      </c>
      <c r="L259" s="281" t="str">
        <f t="shared" si="103"/>
        <v>Isi Sasaran</v>
      </c>
      <c r="M259" s="371"/>
      <c r="N259" s="371"/>
      <c r="O259" s="272"/>
      <c r="P259" s="272"/>
      <c r="Q259" s="272"/>
      <c r="R259" s="272"/>
    </row>
    <row r="260" spans="1:18" ht="12.75" customHeight="1">
      <c r="A260" s="272"/>
      <c r="B260" s="371"/>
      <c r="C260" s="371"/>
      <c r="D260" s="371"/>
      <c r="E260" s="371"/>
      <c r="F260" s="278">
        <v>3</v>
      </c>
      <c r="G260" s="279"/>
      <c r="H260" s="288" t="str">
        <f t="shared" si="61"/>
        <v>Belum Diisi</v>
      </c>
      <c r="I260" s="280" t="s">
        <v>650</v>
      </c>
      <c r="J260" s="281" t="str">
        <f t="shared" si="102"/>
        <v>Isi Sasaran</v>
      </c>
      <c r="K260" s="280" t="s">
        <v>650</v>
      </c>
      <c r="L260" s="281" t="str">
        <f t="shared" si="103"/>
        <v>Isi Sasaran</v>
      </c>
      <c r="M260" s="371"/>
      <c r="N260" s="371"/>
      <c r="O260" s="272"/>
      <c r="P260" s="272"/>
      <c r="Q260" s="272"/>
      <c r="R260" s="272"/>
    </row>
    <row r="261" spans="1:18" ht="12.75" customHeight="1">
      <c r="A261" s="272"/>
      <c r="B261" s="371"/>
      <c r="C261" s="371"/>
      <c r="D261" s="371"/>
      <c r="E261" s="371"/>
      <c r="F261" s="278">
        <v>4</v>
      </c>
      <c r="G261" s="279"/>
      <c r="H261" s="288" t="str">
        <f t="shared" si="61"/>
        <v>Belum Diisi</v>
      </c>
      <c r="I261" s="280" t="s">
        <v>650</v>
      </c>
      <c r="J261" s="281" t="str">
        <f t="shared" si="102"/>
        <v>Isi Sasaran</v>
      </c>
      <c r="K261" s="280" t="s">
        <v>650</v>
      </c>
      <c r="L261" s="281" t="str">
        <f t="shared" si="103"/>
        <v>Isi Sasaran</v>
      </c>
      <c r="M261" s="371"/>
      <c r="N261" s="371"/>
      <c r="O261" s="272"/>
      <c r="P261" s="272"/>
      <c r="Q261" s="272"/>
      <c r="R261" s="272"/>
    </row>
    <row r="262" spans="1:18" ht="12.75" customHeight="1">
      <c r="A262" s="272"/>
      <c r="B262" s="349"/>
      <c r="C262" s="349"/>
      <c r="D262" s="349"/>
      <c r="E262" s="349"/>
      <c r="F262" s="282">
        <v>5</v>
      </c>
      <c r="G262" s="283"/>
      <c r="H262" s="289" t="str">
        <f t="shared" si="61"/>
        <v>Belum Diisi</v>
      </c>
      <c r="I262" s="285" t="s">
        <v>650</v>
      </c>
      <c r="J262" s="286" t="str">
        <f t="shared" si="102"/>
        <v>Isi Sasaran</v>
      </c>
      <c r="K262" s="285" t="s">
        <v>650</v>
      </c>
      <c r="L262" s="286" t="str">
        <f t="shared" si="103"/>
        <v>Isi Sasaran</v>
      </c>
      <c r="M262" s="349"/>
      <c r="N262" s="349"/>
      <c r="O262" s="272"/>
      <c r="P262" s="272"/>
      <c r="Q262" s="272"/>
      <c r="R262" s="272"/>
    </row>
    <row r="263" spans="1:18" ht="15.75" customHeight="1">
      <c r="A263" s="272"/>
      <c r="B263" s="418">
        <v>22</v>
      </c>
      <c r="C263" s="426"/>
      <c r="D263" s="419" t="s">
        <v>650</v>
      </c>
      <c r="E263" s="427" t="str">
        <f>IF(D263="Y",1,IF(D263="T",0,IF(D263="Y/T","Belum diisi","Error")))</f>
        <v>Belum diisi</v>
      </c>
      <c r="F263" s="273">
        <v>1</v>
      </c>
      <c r="G263" s="298"/>
      <c r="H263" s="290" t="str">
        <f t="shared" si="61"/>
        <v>Belum Diisi</v>
      </c>
      <c r="I263" s="276" t="s">
        <v>650</v>
      </c>
      <c r="J263" s="277" t="str">
        <f t="shared" ref="J263:J267" si="104">IF($D$263="Y/T","Isi Sasaran",IF($E$263=0,0,IF(I263="Y",1,IF(I263="T",0,"Isi Dulu"))))</f>
        <v>Isi Sasaran</v>
      </c>
      <c r="K263" s="276" t="s">
        <v>650</v>
      </c>
      <c r="L263" s="277" t="str">
        <f t="shared" ref="L263:L267" si="105">IF($D$263="Y/T","Isi Sasaran",IF($E$263=0,0,IF(K263="Y",1,IF(K263="T",0,"Isi Dulu"))))</f>
        <v>Isi Sasaran</v>
      </c>
      <c r="M263" s="429" t="s">
        <v>650</v>
      </c>
      <c r="N263" s="430" t="str">
        <f>IF(M263="Y",1,IF(M263="T",0,IF(M263="Y/T","Belum diisi","Error")))</f>
        <v>Belum diisi</v>
      </c>
      <c r="O263" s="272"/>
      <c r="P263" s="272"/>
      <c r="Q263" s="272"/>
      <c r="R263" s="272"/>
    </row>
    <row r="264" spans="1:18" ht="12.75" customHeight="1">
      <c r="A264" s="272"/>
      <c r="B264" s="371"/>
      <c r="C264" s="371"/>
      <c r="D264" s="371"/>
      <c r="E264" s="371"/>
      <c r="F264" s="278">
        <v>2</v>
      </c>
      <c r="G264" s="299"/>
      <c r="H264" s="288" t="str">
        <f t="shared" si="61"/>
        <v>Belum Diisi</v>
      </c>
      <c r="I264" s="280" t="s">
        <v>650</v>
      </c>
      <c r="J264" s="281" t="str">
        <f t="shared" si="104"/>
        <v>Isi Sasaran</v>
      </c>
      <c r="K264" s="280" t="s">
        <v>650</v>
      </c>
      <c r="L264" s="281" t="str">
        <f t="shared" si="105"/>
        <v>Isi Sasaran</v>
      </c>
      <c r="M264" s="371"/>
      <c r="N264" s="371"/>
      <c r="O264" s="272"/>
      <c r="P264" s="272"/>
      <c r="Q264" s="272"/>
      <c r="R264" s="272"/>
    </row>
    <row r="265" spans="1:18" ht="12.75" customHeight="1">
      <c r="A265" s="272"/>
      <c r="B265" s="371"/>
      <c r="C265" s="371"/>
      <c r="D265" s="371"/>
      <c r="E265" s="371"/>
      <c r="F265" s="278">
        <v>3</v>
      </c>
      <c r="G265" s="299"/>
      <c r="H265" s="288" t="str">
        <f t="shared" si="61"/>
        <v>Belum Diisi</v>
      </c>
      <c r="I265" s="280" t="s">
        <v>650</v>
      </c>
      <c r="J265" s="281" t="str">
        <f t="shared" si="104"/>
        <v>Isi Sasaran</v>
      </c>
      <c r="K265" s="280" t="s">
        <v>650</v>
      </c>
      <c r="L265" s="281" t="str">
        <f t="shared" si="105"/>
        <v>Isi Sasaran</v>
      </c>
      <c r="M265" s="371"/>
      <c r="N265" s="371"/>
      <c r="O265" s="272"/>
      <c r="P265" s="272"/>
      <c r="Q265" s="272"/>
      <c r="R265" s="272"/>
    </row>
    <row r="266" spans="1:18" ht="12.75" customHeight="1">
      <c r="A266" s="272"/>
      <c r="B266" s="371"/>
      <c r="C266" s="371"/>
      <c r="D266" s="371"/>
      <c r="E266" s="371"/>
      <c r="F266" s="278">
        <v>4</v>
      </c>
      <c r="G266" s="299"/>
      <c r="H266" s="288" t="str">
        <f t="shared" si="61"/>
        <v>Belum Diisi</v>
      </c>
      <c r="I266" s="280" t="s">
        <v>650</v>
      </c>
      <c r="J266" s="281" t="str">
        <f t="shared" si="104"/>
        <v>Isi Sasaran</v>
      </c>
      <c r="K266" s="280" t="s">
        <v>650</v>
      </c>
      <c r="L266" s="281" t="str">
        <f t="shared" si="105"/>
        <v>Isi Sasaran</v>
      </c>
      <c r="M266" s="371"/>
      <c r="N266" s="371"/>
      <c r="O266" s="272"/>
      <c r="P266" s="272"/>
      <c r="Q266" s="272"/>
      <c r="R266" s="272"/>
    </row>
    <row r="267" spans="1:18" ht="12.75" customHeight="1">
      <c r="A267" s="272"/>
      <c r="B267" s="349"/>
      <c r="C267" s="349"/>
      <c r="D267" s="349"/>
      <c r="E267" s="349"/>
      <c r="F267" s="282">
        <v>5</v>
      </c>
      <c r="G267" s="300"/>
      <c r="H267" s="289" t="str">
        <f t="shared" si="61"/>
        <v>Belum Diisi</v>
      </c>
      <c r="I267" s="285" t="s">
        <v>650</v>
      </c>
      <c r="J267" s="286" t="str">
        <f t="shared" si="104"/>
        <v>Isi Sasaran</v>
      </c>
      <c r="K267" s="285" t="s">
        <v>650</v>
      </c>
      <c r="L267" s="286" t="str">
        <f t="shared" si="105"/>
        <v>Isi Sasaran</v>
      </c>
      <c r="M267" s="349"/>
      <c r="N267" s="349"/>
      <c r="O267" s="272"/>
      <c r="P267" s="272"/>
      <c r="Q267" s="272"/>
      <c r="R267" s="272"/>
    </row>
    <row r="268" spans="1:18" ht="15.75" customHeight="1">
      <c r="A268" s="272"/>
      <c r="B268" s="418">
        <v>23</v>
      </c>
      <c r="C268" s="426"/>
      <c r="D268" s="419" t="s">
        <v>650</v>
      </c>
      <c r="E268" s="427" t="str">
        <f>IF(D268="Y",1,IF(D268="T",0,IF(D268="Y/T","Belum diisi","Error")))</f>
        <v>Belum diisi</v>
      </c>
      <c r="F268" s="273">
        <v>1</v>
      </c>
      <c r="G268" s="274"/>
      <c r="H268" s="290" t="str">
        <f t="shared" si="61"/>
        <v>Belum Diisi</v>
      </c>
      <c r="I268" s="276" t="s">
        <v>650</v>
      </c>
      <c r="J268" s="277" t="str">
        <f t="shared" ref="J268:J272" si="106">IF($D$268="Y/T","Isi Sasaran",IF($E$268=0,0,IF(I268="Y",1,IF(I268="T",0,"Isi Dulu"))))</f>
        <v>Isi Sasaran</v>
      </c>
      <c r="K268" s="276" t="s">
        <v>650</v>
      </c>
      <c r="L268" s="277" t="str">
        <f t="shared" ref="L268:L272" si="107">IF($D$268="Y/T","Isi Sasaran",IF($E$268=0,0,IF(K268="Y",1,IF(K268="T",0,"Isi Dulu"))))</f>
        <v>Isi Sasaran</v>
      </c>
      <c r="M268" s="429" t="s">
        <v>650</v>
      </c>
      <c r="N268" s="430" t="str">
        <f>IF(M268="Y",1,IF(M268="T",0,IF(M268="Y/T","Belum diisi","Error")))</f>
        <v>Belum diisi</v>
      </c>
      <c r="O268" s="272"/>
      <c r="P268" s="272"/>
      <c r="Q268" s="272"/>
      <c r="R268" s="272"/>
    </row>
    <row r="269" spans="1:18" ht="12.75" customHeight="1">
      <c r="A269" s="272"/>
      <c r="B269" s="371"/>
      <c r="C269" s="371"/>
      <c r="D269" s="371"/>
      <c r="E269" s="371"/>
      <c r="F269" s="278">
        <v>2</v>
      </c>
      <c r="G269" s="279"/>
      <c r="H269" s="288" t="str">
        <f t="shared" si="61"/>
        <v>Belum Diisi</v>
      </c>
      <c r="I269" s="280" t="s">
        <v>650</v>
      </c>
      <c r="J269" s="281" t="str">
        <f t="shared" si="106"/>
        <v>Isi Sasaran</v>
      </c>
      <c r="K269" s="280" t="s">
        <v>650</v>
      </c>
      <c r="L269" s="281" t="str">
        <f t="shared" si="107"/>
        <v>Isi Sasaran</v>
      </c>
      <c r="M269" s="371"/>
      <c r="N269" s="371"/>
      <c r="O269" s="272"/>
      <c r="P269" s="272"/>
      <c r="Q269" s="272"/>
      <c r="R269" s="272"/>
    </row>
    <row r="270" spans="1:18" ht="12.75" customHeight="1">
      <c r="A270" s="272"/>
      <c r="B270" s="371"/>
      <c r="C270" s="371"/>
      <c r="D270" s="371"/>
      <c r="E270" s="371"/>
      <c r="F270" s="278">
        <v>3</v>
      </c>
      <c r="G270" s="279"/>
      <c r="H270" s="288" t="str">
        <f t="shared" si="61"/>
        <v>Belum Diisi</v>
      </c>
      <c r="I270" s="280" t="s">
        <v>650</v>
      </c>
      <c r="J270" s="281" t="str">
        <f t="shared" si="106"/>
        <v>Isi Sasaran</v>
      </c>
      <c r="K270" s="280" t="s">
        <v>650</v>
      </c>
      <c r="L270" s="281" t="str">
        <f t="shared" si="107"/>
        <v>Isi Sasaran</v>
      </c>
      <c r="M270" s="371"/>
      <c r="N270" s="371"/>
      <c r="O270" s="272"/>
      <c r="P270" s="272"/>
      <c r="Q270" s="272"/>
      <c r="R270" s="272"/>
    </row>
    <row r="271" spans="1:18" ht="12.75" customHeight="1">
      <c r="A271" s="272"/>
      <c r="B271" s="371"/>
      <c r="C271" s="371"/>
      <c r="D271" s="371"/>
      <c r="E271" s="371"/>
      <c r="F271" s="278">
        <v>4</v>
      </c>
      <c r="G271" s="279"/>
      <c r="H271" s="288" t="str">
        <f t="shared" si="61"/>
        <v>Belum Diisi</v>
      </c>
      <c r="I271" s="280" t="s">
        <v>650</v>
      </c>
      <c r="J271" s="281" t="str">
        <f t="shared" si="106"/>
        <v>Isi Sasaran</v>
      </c>
      <c r="K271" s="280" t="s">
        <v>650</v>
      </c>
      <c r="L271" s="281" t="str">
        <f t="shared" si="107"/>
        <v>Isi Sasaran</v>
      </c>
      <c r="M271" s="371"/>
      <c r="N271" s="371"/>
      <c r="O271" s="272"/>
      <c r="P271" s="272"/>
      <c r="Q271" s="272"/>
      <c r="R271" s="272"/>
    </row>
    <row r="272" spans="1:18" ht="12.75" customHeight="1">
      <c r="A272" s="272"/>
      <c r="B272" s="349"/>
      <c r="C272" s="349"/>
      <c r="D272" s="349"/>
      <c r="E272" s="349"/>
      <c r="F272" s="282">
        <v>5</v>
      </c>
      <c r="G272" s="283"/>
      <c r="H272" s="289" t="str">
        <f t="shared" si="61"/>
        <v>Belum Diisi</v>
      </c>
      <c r="I272" s="285" t="s">
        <v>650</v>
      </c>
      <c r="J272" s="286" t="str">
        <f t="shared" si="106"/>
        <v>Isi Sasaran</v>
      </c>
      <c r="K272" s="285" t="s">
        <v>650</v>
      </c>
      <c r="L272" s="286" t="str">
        <f t="shared" si="107"/>
        <v>Isi Sasaran</v>
      </c>
      <c r="M272" s="349"/>
      <c r="N272" s="349"/>
      <c r="O272" s="272"/>
      <c r="P272" s="272"/>
      <c r="Q272" s="272"/>
      <c r="R272" s="272"/>
    </row>
    <row r="273" spans="1:18" ht="15.75" customHeight="1">
      <c r="A273" s="272"/>
      <c r="B273" s="418">
        <v>24</v>
      </c>
      <c r="C273" s="426"/>
      <c r="D273" s="419" t="s">
        <v>650</v>
      </c>
      <c r="E273" s="427" t="str">
        <f>IF(D273="Y",1,IF(D273="T",0,IF(D273="Y/T","Belum diisi","Error")))</f>
        <v>Belum diisi</v>
      </c>
      <c r="F273" s="273">
        <v>1</v>
      </c>
      <c r="G273" s="274"/>
      <c r="H273" s="290" t="str">
        <f t="shared" si="61"/>
        <v>Belum Diisi</v>
      </c>
      <c r="I273" s="276" t="s">
        <v>650</v>
      </c>
      <c r="J273" s="277" t="str">
        <f t="shared" ref="J273:J277" si="108">IF($D$273="Y/T","Isi Sasaran",IF($E$273=0,0,IF(I273="Y",1,IF(I273="T",0,"Isi Dulu"))))</f>
        <v>Isi Sasaran</v>
      </c>
      <c r="K273" s="276" t="s">
        <v>650</v>
      </c>
      <c r="L273" s="277" t="str">
        <f t="shared" ref="L273:L277" si="109">IF($D$273="Y/T","Isi Sasaran",IF($E$273=0,0,IF(K273="Y",1,IF(K273="T",0,"Isi Dulu"))))</f>
        <v>Isi Sasaran</v>
      </c>
      <c r="M273" s="429" t="s">
        <v>650</v>
      </c>
      <c r="N273" s="430" t="str">
        <f>IF(M273="Y",1,IF(M273="T",0,IF(M273="Y/T","Belum diisi","Error")))</f>
        <v>Belum diisi</v>
      </c>
      <c r="O273" s="272"/>
      <c r="P273" s="272"/>
      <c r="Q273" s="272"/>
      <c r="R273" s="272"/>
    </row>
    <row r="274" spans="1:18" ht="12.75" customHeight="1">
      <c r="A274" s="272"/>
      <c r="B274" s="371"/>
      <c r="C274" s="371"/>
      <c r="D274" s="371"/>
      <c r="E274" s="371"/>
      <c r="F274" s="278">
        <v>2</v>
      </c>
      <c r="G274" s="279"/>
      <c r="H274" s="288" t="str">
        <f t="shared" si="61"/>
        <v>Belum Diisi</v>
      </c>
      <c r="I274" s="280" t="s">
        <v>650</v>
      </c>
      <c r="J274" s="281" t="str">
        <f t="shared" si="108"/>
        <v>Isi Sasaran</v>
      </c>
      <c r="K274" s="280" t="s">
        <v>650</v>
      </c>
      <c r="L274" s="281" t="str">
        <f t="shared" si="109"/>
        <v>Isi Sasaran</v>
      </c>
      <c r="M274" s="371"/>
      <c r="N274" s="371"/>
      <c r="O274" s="272"/>
      <c r="P274" s="272"/>
      <c r="Q274" s="272"/>
      <c r="R274" s="272"/>
    </row>
    <row r="275" spans="1:18" ht="12.75" customHeight="1">
      <c r="A275" s="272"/>
      <c r="B275" s="371"/>
      <c r="C275" s="371"/>
      <c r="D275" s="371"/>
      <c r="E275" s="371"/>
      <c r="F275" s="278">
        <v>3</v>
      </c>
      <c r="G275" s="279"/>
      <c r="H275" s="288" t="str">
        <f t="shared" si="61"/>
        <v>Belum Diisi</v>
      </c>
      <c r="I275" s="280" t="s">
        <v>650</v>
      </c>
      <c r="J275" s="281" t="str">
        <f t="shared" si="108"/>
        <v>Isi Sasaran</v>
      </c>
      <c r="K275" s="280" t="s">
        <v>650</v>
      </c>
      <c r="L275" s="281" t="str">
        <f t="shared" si="109"/>
        <v>Isi Sasaran</v>
      </c>
      <c r="M275" s="371"/>
      <c r="N275" s="371"/>
      <c r="O275" s="272"/>
      <c r="P275" s="272"/>
      <c r="Q275" s="272"/>
      <c r="R275" s="272"/>
    </row>
    <row r="276" spans="1:18" ht="12.75" customHeight="1">
      <c r="A276" s="272"/>
      <c r="B276" s="371"/>
      <c r="C276" s="371"/>
      <c r="D276" s="371"/>
      <c r="E276" s="371"/>
      <c r="F276" s="278">
        <v>4</v>
      </c>
      <c r="G276" s="279"/>
      <c r="H276" s="288" t="str">
        <f t="shared" si="61"/>
        <v>Belum Diisi</v>
      </c>
      <c r="I276" s="280" t="s">
        <v>650</v>
      </c>
      <c r="J276" s="281" t="str">
        <f t="shared" si="108"/>
        <v>Isi Sasaran</v>
      </c>
      <c r="K276" s="280" t="s">
        <v>650</v>
      </c>
      <c r="L276" s="281" t="str">
        <f t="shared" si="109"/>
        <v>Isi Sasaran</v>
      </c>
      <c r="M276" s="371"/>
      <c r="N276" s="371"/>
      <c r="O276" s="272"/>
      <c r="P276" s="272"/>
      <c r="Q276" s="272"/>
      <c r="R276" s="272"/>
    </row>
    <row r="277" spans="1:18" ht="12.75" customHeight="1">
      <c r="A277" s="272"/>
      <c r="B277" s="349"/>
      <c r="C277" s="349"/>
      <c r="D277" s="349"/>
      <c r="E277" s="349"/>
      <c r="F277" s="282">
        <v>5</v>
      </c>
      <c r="G277" s="283"/>
      <c r="H277" s="289" t="str">
        <f t="shared" si="61"/>
        <v>Belum Diisi</v>
      </c>
      <c r="I277" s="285" t="s">
        <v>650</v>
      </c>
      <c r="J277" s="286" t="str">
        <f t="shared" si="108"/>
        <v>Isi Sasaran</v>
      </c>
      <c r="K277" s="285" t="s">
        <v>650</v>
      </c>
      <c r="L277" s="286" t="str">
        <f t="shared" si="109"/>
        <v>Isi Sasaran</v>
      </c>
      <c r="M277" s="349"/>
      <c r="N277" s="349"/>
      <c r="O277" s="272"/>
      <c r="P277" s="272"/>
      <c r="Q277" s="272"/>
      <c r="R277" s="272"/>
    </row>
    <row r="278" spans="1:18" ht="15.75" customHeight="1">
      <c r="A278" s="272"/>
      <c r="B278" s="418">
        <v>25</v>
      </c>
      <c r="C278" s="426"/>
      <c r="D278" s="419" t="s">
        <v>650</v>
      </c>
      <c r="E278" s="427" t="str">
        <f>IF(D278="Y",1,IF(D278="T",0,IF(D278="Y/T","Belum diisi","Error")))</f>
        <v>Belum diisi</v>
      </c>
      <c r="F278" s="273">
        <v>1</v>
      </c>
      <c r="G278" s="274"/>
      <c r="H278" s="290" t="str">
        <f t="shared" si="61"/>
        <v>Belum Diisi</v>
      </c>
      <c r="I278" s="276" t="s">
        <v>650</v>
      </c>
      <c r="J278" s="277" t="str">
        <f t="shared" ref="J278:J282" si="110">IF($D$278="Y/T","Isi Sasaran",IF($E$278=0,0,IF(I278="Y",1,IF(I278="T",0,"Isi Dulu"))))</f>
        <v>Isi Sasaran</v>
      </c>
      <c r="K278" s="276" t="s">
        <v>650</v>
      </c>
      <c r="L278" s="277" t="str">
        <f t="shared" ref="L278:L282" si="111">IF($D$278="Y/T","Isi Sasaran",IF($E$278=0,0,IF(K278="Y",1,IF(K278="T",0,"Isi Dulu"))))</f>
        <v>Isi Sasaran</v>
      </c>
      <c r="M278" s="429" t="s">
        <v>650</v>
      </c>
      <c r="N278" s="430" t="str">
        <f>IF(M278="Y",1,IF(M278="T",0,IF(M278="Y/T","Belum diisi","Error")))</f>
        <v>Belum diisi</v>
      </c>
      <c r="O278" s="272"/>
      <c r="P278" s="272"/>
      <c r="Q278" s="272"/>
      <c r="R278" s="272"/>
    </row>
    <row r="279" spans="1:18" ht="12.75" customHeight="1">
      <c r="A279" s="272"/>
      <c r="B279" s="371"/>
      <c r="C279" s="371"/>
      <c r="D279" s="371"/>
      <c r="E279" s="371"/>
      <c r="F279" s="278">
        <v>2</v>
      </c>
      <c r="G279" s="279"/>
      <c r="H279" s="288" t="str">
        <f t="shared" si="61"/>
        <v>Belum Diisi</v>
      </c>
      <c r="I279" s="280" t="s">
        <v>650</v>
      </c>
      <c r="J279" s="281" t="str">
        <f t="shared" si="110"/>
        <v>Isi Sasaran</v>
      </c>
      <c r="K279" s="280" t="s">
        <v>650</v>
      </c>
      <c r="L279" s="281" t="str">
        <f t="shared" si="111"/>
        <v>Isi Sasaran</v>
      </c>
      <c r="M279" s="371"/>
      <c r="N279" s="371"/>
      <c r="O279" s="272"/>
      <c r="P279" s="272"/>
      <c r="Q279" s="272"/>
      <c r="R279" s="272"/>
    </row>
    <row r="280" spans="1:18" ht="12.75" customHeight="1">
      <c r="A280" s="272"/>
      <c r="B280" s="371"/>
      <c r="C280" s="371"/>
      <c r="D280" s="371"/>
      <c r="E280" s="371"/>
      <c r="F280" s="278">
        <v>3</v>
      </c>
      <c r="G280" s="279"/>
      <c r="H280" s="288" t="str">
        <f t="shared" si="61"/>
        <v>Belum Diisi</v>
      </c>
      <c r="I280" s="280" t="s">
        <v>650</v>
      </c>
      <c r="J280" s="281" t="str">
        <f t="shared" si="110"/>
        <v>Isi Sasaran</v>
      </c>
      <c r="K280" s="280" t="s">
        <v>650</v>
      </c>
      <c r="L280" s="281" t="str">
        <f t="shared" si="111"/>
        <v>Isi Sasaran</v>
      </c>
      <c r="M280" s="371"/>
      <c r="N280" s="371"/>
      <c r="O280" s="272"/>
      <c r="P280" s="272"/>
      <c r="Q280" s="272"/>
      <c r="R280" s="272"/>
    </row>
    <row r="281" spans="1:18" ht="12.75" customHeight="1">
      <c r="A281" s="272"/>
      <c r="B281" s="371"/>
      <c r="C281" s="371"/>
      <c r="D281" s="371"/>
      <c r="E281" s="371"/>
      <c r="F281" s="278">
        <v>4</v>
      </c>
      <c r="G281" s="279"/>
      <c r="H281" s="288" t="str">
        <f t="shared" si="61"/>
        <v>Belum Diisi</v>
      </c>
      <c r="I281" s="280" t="s">
        <v>650</v>
      </c>
      <c r="J281" s="281" t="str">
        <f t="shared" si="110"/>
        <v>Isi Sasaran</v>
      </c>
      <c r="K281" s="280" t="s">
        <v>650</v>
      </c>
      <c r="L281" s="281" t="str">
        <f t="shared" si="111"/>
        <v>Isi Sasaran</v>
      </c>
      <c r="M281" s="371"/>
      <c r="N281" s="371"/>
      <c r="O281" s="272"/>
      <c r="P281" s="272"/>
      <c r="Q281" s="272"/>
      <c r="R281" s="272"/>
    </row>
    <row r="282" spans="1:18" ht="12.75" customHeight="1">
      <c r="A282" s="272"/>
      <c r="B282" s="349"/>
      <c r="C282" s="349"/>
      <c r="D282" s="349"/>
      <c r="E282" s="349"/>
      <c r="F282" s="282">
        <v>5</v>
      </c>
      <c r="G282" s="283"/>
      <c r="H282" s="289" t="str">
        <f t="shared" si="61"/>
        <v>Belum Diisi</v>
      </c>
      <c r="I282" s="285" t="s">
        <v>650</v>
      </c>
      <c r="J282" s="286" t="str">
        <f t="shared" si="110"/>
        <v>Isi Sasaran</v>
      </c>
      <c r="K282" s="285" t="s">
        <v>650</v>
      </c>
      <c r="L282" s="286" t="str">
        <f t="shared" si="111"/>
        <v>Isi Sasaran</v>
      </c>
      <c r="M282" s="349"/>
      <c r="N282" s="349"/>
      <c r="O282" s="272"/>
      <c r="P282" s="272"/>
      <c r="Q282" s="272"/>
      <c r="R282" s="272"/>
    </row>
    <row r="283" spans="1:18" ht="15.75" customHeight="1">
      <c r="A283" s="272"/>
      <c r="B283" s="418">
        <v>26</v>
      </c>
      <c r="C283" s="426"/>
      <c r="D283" s="419" t="s">
        <v>650</v>
      </c>
      <c r="E283" s="427" t="str">
        <f>IF(D283="Y",1,IF(D283="T",0,IF(D283="Y/T","Belum diisi","Error")))</f>
        <v>Belum diisi</v>
      </c>
      <c r="F283" s="273">
        <v>1</v>
      </c>
      <c r="G283" s="274"/>
      <c r="H283" s="290" t="str">
        <f t="shared" si="61"/>
        <v>Belum Diisi</v>
      </c>
      <c r="I283" s="276" t="s">
        <v>650</v>
      </c>
      <c r="J283" s="277" t="str">
        <f t="shared" ref="J283:J287" si="112">IF($D$283="Y/T","Isi Sasaran",IF($E$283=0,0,IF(I283="Y",1,IF(I283="T",0,"Isi Dulu"))))</f>
        <v>Isi Sasaran</v>
      </c>
      <c r="K283" s="276" t="s">
        <v>650</v>
      </c>
      <c r="L283" s="277" t="str">
        <f t="shared" ref="L283:L287" si="113">IF($D$283="Y/T","Isi Sasaran",IF($E$283=0,0,IF(K283="Y",1,IF(K283="T",0,"Isi Dulu"))))</f>
        <v>Isi Sasaran</v>
      </c>
      <c r="M283" s="429" t="s">
        <v>650</v>
      </c>
      <c r="N283" s="430" t="str">
        <f>IF(M283="Y",1,IF(M283="T",0,IF(M283="Y/T","Belum diisi","Error")))</f>
        <v>Belum diisi</v>
      </c>
      <c r="O283" s="272"/>
      <c r="P283" s="272"/>
      <c r="Q283" s="272"/>
      <c r="R283" s="272"/>
    </row>
    <row r="284" spans="1:18" ht="12.75" customHeight="1">
      <c r="A284" s="272"/>
      <c r="B284" s="371"/>
      <c r="C284" s="371"/>
      <c r="D284" s="371"/>
      <c r="E284" s="371"/>
      <c r="F284" s="278">
        <v>2</v>
      </c>
      <c r="G284" s="279"/>
      <c r="H284" s="288" t="str">
        <f t="shared" si="61"/>
        <v>Belum Diisi</v>
      </c>
      <c r="I284" s="280" t="s">
        <v>650</v>
      </c>
      <c r="J284" s="281" t="str">
        <f t="shared" si="112"/>
        <v>Isi Sasaran</v>
      </c>
      <c r="K284" s="280" t="s">
        <v>650</v>
      </c>
      <c r="L284" s="281" t="str">
        <f t="shared" si="113"/>
        <v>Isi Sasaran</v>
      </c>
      <c r="M284" s="371"/>
      <c r="N284" s="371"/>
      <c r="O284" s="272"/>
      <c r="P284" s="272"/>
      <c r="Q284" s="272"/>
      <c r="R284" s="272"/>
    </row>
    <row r="285" spans="1:18" ht="12.75" customHeight="1">
      <c r="A285" s="272"/>
      <c r="B285" s="371"/>
      <c r="C285" s="371"/>
      <c r="D285" s="371"/>
      <c r="E285" s="371"/>
      <c r="F285" s="278">
        <v>3</v>
      </c>
      <c r="G285" s="279"/>
      <c r="H285" s="288" t="str">
        <f t="shared" si="61"/>
        <v>Belum Diisi</v>
      </c>
      <c r="I285" s="280" t="s">
        <v>650</v>
      </c>
      <c r="J285" s="281" t="str">
        <f t="shared" si="112"/>
        <v>Isi Sasaran</v>
      </c>
      <c r="K285" s="280" t="s">
        <v>650</v>
      </c>
      <c r="L285" s="281" t="str">
        <f t="shared" si="113"/>
        <v>Isi Sasaran</v>
      </c>
      <c r="M285" s="371"/>
      <c r="N285" s="371"/>
      <c r="O285" s="272"/>
      <c r="P285" s="272"/>
      <c r="Q285" s="272"/>
      <c r="R285" s="272"/>
    </row>
    <row r="286" spans="1:18" ht="12.75" customHeight="1">
      <c r="A286" s="272"/>
      <c r="B286" s="371"/>
      <c r="C286" s="371"/>
      <c r="D286" s="371"/>
      <c r="E286" s="371"/>
      <c r="F286" s="278">
        <v>4</v>
      </c>
      <c r="G286" s="279"/>
      <c r="H286" s="288" t="str">
        <f t="shared" si="61"/>
        <v>Belum Diisi</v>
      </c>
      <c r="I286" s="280" t="s">
        <v>650</v>
      </c>
      <c r="J286" s="281" t="str">
        <f t="shared" si="112"/>
        <v>Isi Sasaran</v>
      </c>
      <c r="K286" s="280" t="s">
        <v>650</v>
      </c>
      <c r="L286" s="281" t="str">
        <f t="shared" si="113"/>
        <v>Isi Sasaran</v>
      </c>
      <c r="M286" s="371"/>
      <c r="N286" s="371"/>
      <c r="O286" s="272"/>
      <c r="P286" s="272"/>
      <c r="Q286" s="272"/>
      <c r="R286" s="272"/>
    </row>
    <row r="287" spans="1:18" ht="12.75" customHeight="1">
      <c r="A287" s="272"/>
      <c r="B287" s="349"/>
      <c r="C287" s="349"/>
      <c r="D287" s="349"/>
      <c r="E287" s="349"/>
      <c r="F287" s="282">
        <v>5</v>
      </c>
      <c r="G287" s="283"/>
      <c r="H287" s="289" t="str">
        <f t="shared" si="61"/>
        <v>Belum Diisi</v>
      </c>
      <c r="I287" s="285" t="s">
        <v>650</v>
      </c>
      <c r="J287" s="286" t="str">
        <f t="shared" si="112"/>
        <v>Isi Sasaran</v>
      </c>
      <c r="K287" s="285" t="s">
        <v>650</v>
      </c>
      <c r="L287" s="286" t="str">
        <f t="shared" si="113"/>
        <v>Isi Sasaran</v>
      </c>
      <c r="M287" s="349"/>
      <c r="N287" s="349"/>
      <c r="O287" s="272"/>
      <c r="P287" s="272"/>
      <c r="Q287" s="272"/>
      <c r="R287" s="272"/>
    </row>
    <row r="288" spans="1:18" ht="15.75" customHeight="1">
      <c r="A288" s="272"/>
      <c r="B288" s="418">
        <v>27</v>
      </c>
      <c r="C288" s="426"/>
      <c r="D288" s="419" t="s">
        <v>650</v>
      </c>
      <c r="E288" s="427" t="str">
        <f>IF(D288="Y",1,IF(D288="T",0,IF(D288="Y/T","Belum diisi","Error")))</f>
        <v>Belum diisi</v>
      </c>
      <c r="F288" s="273">
        <v>1</v>
      </c>
      <c r="G288" s="274"/>
      <c r="H288" s="290" t="str">
        <f t="shared" si="61"/>
        <v>Belum Diisi</v>
      </c>
      <c r="I288" s="276" t="s">
        <v>650</v>
      </c>
      <c r="J288" s="277" t="str">
        <f t="shared" ref="J288:J292" si="114">IF($D$288="Y/T","Isi Sasaran",IF($E$288=0,0,IF(I288="Y",1,IF(I288="T",0,"Isi Dulu"))))</f>
        <v>Isi Sasaran</v>
      </c>
      <c r="K288" s="276" t="s">
        <v>650</v>
      </c>
      <c r="L288" s="277" t="str">
        <f t="shared" ref="L288:L292" si="115">IF($D$288="Y/T","Isi Sasaran",IF($E$288=0,0,IF(K288="Y",1,IF(K288="T",0,"Isi Dulu"))))</f>
        <v>Isi Sasaran</v>
      </c>
      <c r="M288" s="429" t="s">
        <v>650</v>
      </c>
      <c r="N288" s="430" t="str">
        <f>IF(M288="Y",1,IF(M288="T",0,IF(M288="Y/T","Belum diisi","Error")))</f>
        <v>Belum diisi</v>
      </c>
      <c r="O288" s="272"/>
      <c r="P288" s="272"/>
      <c r="Q288" s="272"/>
      <c r="R288" s="272"/>
    </row>
    <row r="289" spans="1:18" ht="12.75" customHeight="1">
      <c r="A289" s="272"/>
      <c r="B289" s="371"/>
      <c r="C289" s="371"/>
      <c r="D289" s="371"/>
      <c r="E289" s="371"/>
      <c r="F289" s="278">
        <v>2</v>
      </c>
      <c r="G289" s="279"/>
      <c r="H289" s="288" t="str">
        <f t="shared" si="61"/>
        <v>Belum Diisi</v>
      </c>
      <c r="I289" s="280" t="s">
        <v>650</v>
      </c>
      <c r="J289" s="281" t="str">
        <f t="shared" si="114"/>
        <v>Isi Sasaran</v>
      </c>
      <c r="K289" s="280" t="s">
        <v>650</v>
      </c>
      <c r="L289" s="281" t="str">
        <f t="shared" si="115"/>
        <v>Isi Sasaran</v>
      </c>
      <c r="M289" s="371"/>
      <c r="N289" s="371"/>
      <c r="O289" s="272"/>
      <c r="P289" s="272"/>
      <c r="Q289" s="272"/>
      <c r="R289" s="272"/>
    </row>
    <row r="290" spans="1:18" ht="12.75" customHeight="1">
      <c r="A290" s="272"/>
      <c r="B290" s="371"/>
      <c r="C290" s="371"/>
      <c r="D290" s="371"/>
      <c r="E290" s="371"/>
      <c r="F290" s="278">
        <v>3</v>
      </c>
      <c r="G290" s="279"/>
      <c r="H290" s="288" t="str">
        <f t="shared" si="61"/>
        <v>Belum Diisi</v>
      </c>
      <c r="I290" s="280" t="s">
        <v>650</v>
      </c>
      <c r="J290" s="281" t="str">
        <f t="shared" si="114"/>
        <v>Isi Sasaran</v>
      </c>
      <c r="K290" s="280" t="s">
        <v>650</v>
      </c>
      <c r="L290" s="281" t="str">
        <f t="shared" si="115"/>
        <v>Isi Sasaran</v>
      </c>
      <c r="M290" s="371"/>
      <c r="N290" s="371"/>
      <c r="O290" s="272"/>
      <c r="P290" s="272"/>
      <c r="Q290" s="272"/>
      <c r="R290" s="272"/>
    </row>
    <row r="291" spans="1:18" ht="12.75" customHeight="1">
      <c r="A291" s="272"/>
      <c r="B291" s="371"/>
      <c r="C291" s="371"/>
      <c r="D291" s="371"/>
      <c r="E291" s="371"/>
      <c r="F291" s="278">
        <v>4</v>
      </c>
      <c r="G291" s="279"/>
      <c r="H291" s="288" t="str">
        <f t="shared" si="61"/>
        <v>Belum Diisi</v>
      </c>
      <c r="I291" s="280" t="s">
        <v>650</v>
      </c>
      <c r="J291" s="281" t="str">
        <f t="shared" si="114"/>
        <v>Isi Sasaran</v>
      </c>
      <c r="K291" s="280" t="s">
        <v>650</v>
      </c>
      <c r="L291" s="281" t="str">
        <f t="shared" si="115"/>
        <v>Isi Sasaran</v>
      </c>
      <c r="M291" s="371"/>
      <c r="N291" s="371"/>
      <c r="O291" s="272"/>
      <c r="P291" s="272"/>
      <c r="Q291" s="272"/>
      <c r="R291" s="272"/>
    </row>
    <row r="292" spans="1:18" ht="12.75" customHeight="1">
      <c r="A292" s="272"/>
      <c r="B292" s="349"/>
      <c r="C292" s="349"/>
      <c r="D292" s="349"/>
      <c r="E292" s="349"/>
      <c r="F292" s="282">
        <v>5</v>
      </c>
      <c r="G292" s="283"/>
      <c r="H292" s="289" t="str">
        <f t="shared" si="61"/>
        <v>Belum Diisi</v>
      </c>
      <c r="I292" s="285" t="s">
        <v>650</v>
      </c>
      <c r="J292" s="286" t="str">
        <f t="shared" si="114"/>
        <v>Isi Sasaran</v>
      </c>
      <c r="K292" s="285" t="s">
        <v>650</v>
      </c>
      <c r="L292" s="286" t="str">
        <f t="shared" si="115"/>
        <v>Isi Sasaran</v>
      </c>
      <c r="M292" s="349"/>
      <c r="N292" s="349"/>
      <c r="O292" s="272"/>
      <c r="P292" s="272"/>
      <c r="Q292" s="272"/>
      <c r="R292" s="272"/>
    </row>
    <row r="293" spans="1:18" ht="15.75" customHeight="1">
      <c r="A293" s="272"/>
      <c r="B293" s="418">
        <v>28</v>
      </c>
      <c r="C293" s="426"/>
      <c r="D293" s="419" t="s">
        <v>650</v>
      </c>
      <c r="E293" s="427" t="str">
        <f>IF(D293="Y",1,IF(D293="T",0,IF(D293="Y/T","Belum diisi","Error")))</f>
        <v>Belum diisi</v>
      </c>
      <c r="F293" s="273">
        <v>1</v>
      </c>
      <c r="G293" s="274"/>
      <c r="H293" s="290" t="str">
        <f t="shared" si="61"/>
        <v>Belum Diisi</v>
      </c>
      <c r="I293" s="276" t="s">
        <v>650</v>
      </c>
      <c r="J293" s="277" t="str">
        <f t="shared" ref="J293:J297" si="116">IF($D$293="Y/T","Isi Sasaran",IF($E$293=0,0,IF(I293="Y",1,IF(I293="T",0,"Isi Dulu"))))</f>
        <v>Isi Sasaran</v>
      </c>
      <c r="K293" s="276" t="s">
        <v>650</v>
      </c>
      <c r="L293" s="277" t="str">
        <f t="shared" ref="L293:L297" si="117">IF($D$293="Y/T","Isi Sasaran",IF($E$293=0,0,IF(K293="Y",1,IF(K293="T",0,"Isi Dulu"))))</f>
        <v>Isi Sasaran</v>
      </c>
      <c r="M293" s="429" t="s">
        <v>650</v>
      </c>
      <c r="N293" s="430" t="str">
        <f>IF(M293="Y",1,IF(M293="T",0,IF(M293="Y/T","Belum diisi","Error")))</f>
        <v>Belum diisi</v>
      </c>
      <c r="O293" s="272"/>
      <c r="P293" s="272"/>
      <c r="Q293" s="272"/>
      <c r="R293" s="272"/>
    </row>
    <row r="294" spans="1:18" ht="12.75" customHeight="1">
      <c r="A294" s="272"/>
      <c r="B294" s="371"/>
      <c r="C294" s="371"/>
      <c r="D294" s="371"/>
      <c r="E294" s="371"/>
      <c r="F294" s="278">
        <v>2</v>
      </c>
      <c r="G294" s="279"/>
      <c r="H294" s="288" t="str">
        <f t="shared" si="61"/>
        <v>Belum Diisi</v>
      </c>
      <c r="I294" s="280" t="s">
        <v>650</v>
      </c>
      <c r="J294" s="281" t="str">
        <f t="shared" si="116"/>
        <v>Isi Sasaran</v>
      </c>
      <c r="K294" s="280" t="s">
        <v>650</v>
      </c>
      <c r="L294" s="281" t="str">
        <f t="shared" si="117"/>
        <v>Isi Sasaran</v>
      </c>
      <c r="M294" s="371"/>
      <c r="N294" s="371"/>
      <c r="O294" s="272"/>
      <c r="P294" s="272"/>
      <c r="Q294" s="272"/>
      <c r="R294" s="272"/>
    </row>
    <row r="295" spans="1:18" ht="12.75" customHeight="1">
      <c r="A295" s="272"/>
      <c r="B295" s="371"/>
      <c r="C295" s="371"/>
      <c r="D295" s="371"/>
      <c r="E295" s="371"/>
      <c r="F295" s="278">
        <v>3</v>
      </c>
      <c r="G295" s="279"/>
      <c r="H295" s="288" t="str">
        <f t="shared" si="61"/>
        <v>Belum Diisi</v>
      </c>
      <c r="I295" s="280" t="s">
        <v>650</v>
      </c>
      <c r="J295" s="281" t="str">
        <f t="shared" si="116"/>
        <v>Isi Sasaran</v>
      </c>
      <c r="K295" s="280" t="s">
        <v>650</v>
      </c>
      <c r="L295" s="281" t="str">
        <f t="shared" si="117"/>
        <v>Isi Sasaran</v>
      </c>
      <c r="M295" s="371"/>
      <c r="N295" s="371"/>
      <c r="O295" s="272"/>
      <c r="P295" s="272"/>
      <c r="Q295" s="272"/>
      <c r="R295" s="272"/>
    </row>
    <row r="296" spans="1:18" ht="12.75" customHeight="1">
      <c r="A296" s="272"/>
      <c r="B296" s="371"/>
      <c r="C296" s="371"/>
      <c r="D296" s="371"/>
      <c r="E296" s="371"/>
      <c r="F296" s="278">
        <v>4</v>
      </c>
      <c r="G296" s="279"/>
      <c r="H296" s="288" t="str">
        <f t="shared" si="61"/>
        <v>Belum Diisi</v>
      </c>
      <c r="I296" s="280" t="s">
        <v>650</v>
      </c>
      <c r="J296" s="281" t="str">
        <f t="shared" si="116"/>
        <v>Isi Sasaran</v>
      </c>
      <c r="K296" s="280" t="s">
        <v>650</v>
      </c>
      <c r="L296" s="281" t="str">
        <f t="shared" si="117"/>
        <v>Isi Sasaran</v>
      </c>
      <c r="M296" s="371"/>
      <c r="N296" s="371"/>
      <c r="O296" s="272"/>
      <c r="P296" s="272"/>
      <c r="Q296" s="272"/>
      <c r="R296" s="272"/>
    </row>
    <row r="297" spans="1:18" ht="12.75" customHeight="1">
      <c r="A297" s="272"/>
      <c r="B297" s="349"/>
      <c r="C297" s="349"/>
      <c r="D297" s="349"/>
      <c r="E297" s="349"/>
      <c r="F297" s="282">
        <v>5</v>
      </c>
      <c r="G297" s="283"/>
      <c r="H297" s="289" t="str">
        <f t="shared" si="61"/>
        <v>Belum Diisi</v>
      </c>
      <c r="I297" s="285" t="s">
        <v>650</v>
      </c>
      <c r="J297" s="286" t="str">
        <f t="shared" si="116"/>
        <v>Isi Sasaran</v>
      </c>
      <c r="K297" s="285" t="s">
        <v>650</v>
      </c>
      <c r="L297" s="286" t="str">
        <f t="shared" si="117"/>
        <v>Isi Sasaran</v>
      </c>
      <c r="M297" s="349"/>
      <c r="N297" s="349"/>
      <c r="O297" s="272"/>
      <c r="P297" s="272"/>
      <c r="Q297" s="272"/>
      <c r="R297" s="272"/>
    </row>
    <row r="298" spans="1:18" ht="15.75" customHeight="1">
      <c r="A298" s="272"/>
      <c r="B298" s="418">
        <v>29</v>
      </c>
      <c r="C298" s="426"/>
      <c r="D298" s="419" t="s">
        <v>650</v>
      </c>
      <c r="E298" s="427" t="str">
        <f>IF(D298="Y",1,IF(D298="T",0,IF(D298="Y/T","Belum diisi","Error")))</f>
        <v>Belum diisi</v>
      </c>
      <c r="F298" s="273">
        <v>1</v>
      </c>
      <c r="G298" s="274"/>
      <c r="H298" s="290" t="str">
        <f t="shared" si="61"/>
        <v>Belum Diisi</v>
      </c>
      <c r="I298" s="276" t="s">
        <v>650</v>
      </c>
      <c r="J298" s="277" t="str">
        <f t="shared" ref="J298:J302" si="118">IF($D$298="Y/T","Isi Sasaran",IF($E$298=0,0,IF(I298="Y",1,IF(I298="T",0,"Isi Dulu"))))</f>
        <v>Isi Sasaran</v>
      </c>
      <c r="K298" s="276" t="s">
        <v>650</v>
      </c>
      <c r="L298" s="277" t="str">
        <f t="shared" ref="L298:L302" si="119">IF($D$298="Y/T","Isi Sasaran",IF($E$298=0,0,IF(K298="Y",1,IF(K298="T",0,"Isi Dulu"))))</f>
        <v>Isi Sasaran</v>
      </c>
      <c r="M298" s="429" t="s">
        <v>650</v>
      </c>
      <c r="N298" s="430" t="str">
        <f>IF(M298="Y",1,IF(M298="T",0,IF(M298="Y/T","Belum diisi","Error")))</f>
        <v>Belum diisi</v>
      </c>
      <c r="O298" s="272"/>
      <c r="P298" s="272"/>
      <c r="Q298" s="272"/>
      <c r="R298" s="272"/>
    </row>
    <row r="299" spans="1:18" ht="12.75" customHeight="1">
      <c r="A299" s="272"/>
      <c r="B299" s="371"/>
      <c r="C299" s="371"/>
      <c r="D299" s="371"/>
      <c r="E299" s="371"/>
      <c r="F299" s="278">
        <v>2</v>
      </c>
      <c r="G299" s="279"/>
      <c r="H299" s="288" t="str">
        <f t="shared" si="61"/>
        <v>Belum Diisi</v>
      </c>
      <c r="I299" s="280" t="s">
        <v>650</v>
      </c>
      <c r="J299" s="281" t="str">
        <f t="shared" si="118"/>
        <v>Isi Sasaran</v>
      </c>
      <c r="K299" s="280" t="s">
        <v>650</v>
      </c>
      <c r="L299" s="281" t="str">
        <f t="shared" si="119"/>
        <v>Isi Sasaran</v>
      </c>
      <c r="M299" s="371"/>
      <c r="N299" s="371"/>
      <c r="O299" s="272"/>
      <c r="P299" s="272"/>
      <c r="Q299" s="272"/>
      <c r="R299" s="272"/>
    </row>
    <row r="300" spans="1:18" ht="12.75" customHeight="1">
      <c r="A300" s="272"/>
      <c r="B300" s="371"/>
      <c r="C300" s="371"/>
      <c r="D300" s="371"/>
      <c r="E300" s="371"/>
      <c r="F300" s="278">
        <v>3</v>
      </c>
      <c r="G300" s="279"/>
      <c r="H300" s="288" t="str">
        <f t="shared" si="61"/>
        <v>Belum Diisi</v>
      </c>
      <c r="I300" s="280" t="s">
        <v>650</v>
      </c>
      <c r="J300" s="281" t="str">
        <f t="shared" si="118"/>
        <v>Isi Sasaran</v>
      </c>
      <c r="K300" s="280" t="s">
        <v>650</v>
      </c>
      <c r="L300" s="281" t="str">
        <f t="shared" si="119"/>
        <v>Isi Sasaran</v>
      </c>
      <c r="M300" s="371"/>
      <c r="N300" s="371"/>
      <c r="O300" s="272"/>
      <c r="P300" s="272"/>
      <c r="Q300" s="272"/>
      <c r="R300" s="272"/>
    </row>
    <row r="301" spans="1:18" ht="12.75" customHeight="1">
      <c r="A301" s="272"/>
      <c r="B301" s="371"/>
      <c r="C301" s="371"/>
      <c r="D301" s="371"/>
      <c r="E301" s="371"/>
      <c r="F301" s="278">
        <v>4</v>
      </c>
      <c r="G301" s="279"/>
      <c r="H301" s="288" t="str">
        <f t="shared" si="61"/>
        <v>Belum Diisi</v>
      </c>
      <c r="I301" s="280" t="s">
        <v>650</v>
      </c>
      <c r="J301" s="281" t="str">
        <f t="shared" si="118"/>
        <v>Isi Sasaran</v>
      </c>
      <c r="K301" s="280" t="s">
        <v>650</v>
      </c>
      <c r="L301" s="281" t="str">
        <f t="shared" si="119"/>
        <v>Isi Sasaran</v>
      </c>
      <c r="M301" s="371"/>
      <c r="N301" s="371"/>
      <c r="O301" s="272"/>
      <c r="P301" s="272"/>
      <c r="Q301" s="272"/>
      <c r="R301" s="272"/>
    </row>
    <row r="302" spans="1:18" ht="12.75" customHeight="1">
      <c r="A302" s="272"/>
      <c r="B302" s="349"/>
      <c r="C302" s="349"/>
      <c r="D302" s="349"/>
      <c r="E302" s="349"/>
      <c r="F302" s="282">
        <v>5</v>
      </c>
      <c r="G302" s="283"/>
      <c r="H302" s="289" t="str">
        <f t="shared" si="61"/>
        <v>Belum Diisi</v>
      </c>
      <c r="I302" s="285" t="s">
        <v>650</v>
      </c>
      <c r="J302" s="286" t="str">
        <f t="shared" si="118"/>
        <v>Isi Sasaran</v>
      </c>
      <c r="K302" s="285" t="s">
        <v>650</v>
      </c>
      <c r="L302" s="286" t="str">
        <f t="shared" si="119"/>
        <v>Isi Sasaran</v>
      </c>
      <c r="M302" s="349"/>
      <c r="N302" s="349"/>
      <c r="O302" s="272"/>
      <c r="P302" s="272"/>
      <c r="Q302" s="272"/>
      <c r="R302" s="272"/>
    </row>
    <row r="303" spans="1:18" ht="15.75" customHeight="1">
      <c r="A303" s="272"/>
      <c r="B303" s="418">
        <v>30</v>
      </c>
      <c r="C303" s="426"/>
      <c r="D303" s="419" t="s">
        <v>658</v>
      </c>
      <c r="E303" s="427">
        <f>IF(D303="Y",1,IF(D303="T",0,IF(D303="Y/T","Belum diisi","Error")))</f>
        <v>1</v>
      </c>
      <c r="F303" s="273">
        <v>1</v>
      </c>
      <c r="G303" s="274"/>
      <c r="H303" s="290">
        <f t="shared" si="61"/>
        <v>1</v>
      </c>
      <c r="I303" s="285" t="s">
        <v>658</v>
      </c>
      <c r="J303" s="277">
        <f t="shared" ref="J303:J307" si="120">IF($D$303="Y/T","Isi Sasaran",IF($E$303=0,0,IF(I303="Y",1,IF(I303="T",0,"Isi Dulu"))))</f>
        <v>1</v>
      </c>
      <c r="K303" s="285" t="s">
        <v>658</v>
      </c>
      <c r="L303" s="277">
        <f t="shared" ref="L303:L307" si="121">IF($D$303="Y/T","Isi Sasaran",IF($E$303=0,0,IF(K303="Y",1,IF(K303="T",0,"Isi Dulu"))))</f>
        <v>1</v>
      </c>
      <c r="M303" s="429" t="s">
        <v>658</v>
      </c>
      <c r="N303" s="430">
        <f>IF(M303="Y",1,IF(M303="T",0,IF(M303="Y/T","Belum diisi","Error")))</f>
        <v>1</v>
      </c>
      <c r="O303" s="272"/>
      <c r="P303" s="272"/>
      <c r="Q303" s="272"/>
      <c r="R303" s="272"/>
    </row>
    <row r="304" spans="1:18" ht="12.75" customHeight="1">
      <c r="A304" s="272"/>
      <c r="B304" s="371"/>
      <c r="C304" s="371"/>
      <c r="D304" s="371"/>
      <c r="E304" s="371"/>
      <c r="F304" s="278">
        <v>2</v>
      </c>
      <c r="G304" s="279"/>
      <c r="H304" s="288" t="str">
        <f t="shared" si="61"/>
        <v>Belum Diisi</v>
      </c>
      <c r="I304" s="280" t="s">
        <v>650</v>
      </c>
      <c r="J304" s="281" t="str">
        <f t="shared" si="120"/>
        <v>Isi Dulu</v>
      </c>
      <c r="K304" s="280" t="s">
        <v>650</v>
      </c>
      <c r="L304" s="281" t="str">
        <f t="shared" si="121"/>
        <v>Isi Dulu</v>
      </c>
      <c r="M304" s="371"/>
      <c r="N304" s="371"/>
      <c r="O304" s="272"/>
      <c r="P304" s="272"/>
      <c r="Q304" s="272"/>
      <c r="R304" s="272"/>
    </row>
    <row r="305" spans="1:18" ht="12.75" customHeight="1">
      <c r="A305" s="272"/>
      <c r="B305" s="371"/>
      <c r="C305" s="371"/>
      <c r="D305" s="371"/>
      <c r="E305" s="371"/>
      <c r="F305" s="278">
        <v>3</v>
      </c>
      <c r="G305" s="279"/>
      <c r="H305" s="288" t="str">
        <f t="shared" si="61"/>
        <v>Belum Diisi</v>
      </c>
      <c r="I305" s="280" t="s">
        <v>650</v>
      </c>
      <c r="J305" s="281" t="str">
        <f t="shared" si="120"/>
        <v>Isi Dulu</v>
      </c>
      <c r="K305" s="280" t="s">
        <v>650</v>
      </c>
      <c r="L305" s="281" t="str">
        <f t="shared" si="121"/>
        <v>Isi Dulu</v>
      </c>
      <c r="M305" s="371"/>
      <c r="N305" s="371"/>
      <c r="O305" s="272"/>
      <c r="P305" s="272"/>
      <c r="Q305" s="272"/>
      <c r="R305" s="272"/>
    </row>
    <row r="306" spans="1:18" ht="12.75" customHeight="1">
      <c r="A306" s="272"/>
      <c r="B306" s="371"/>
      <c r="C306" s="371"/>
      <c r="D306" s="371"/>
      <c r="E306" s="371"/>
      <c r="F306" s="278">
        <v>4</v>
      </c>
      <c r="G306" s="279"/>
      <c r="H306" s="288" t="str">
        <f t="shared" si="61"/>
        <v>Belum Diisi</v>
      </c>
      <c r="I306" s="280" t="s">
        <v>650</v>
      </c>
      <c r="J306" s="281" t="str">
        <f t="shared" si="120"/>
        <v>Isi Dulu</v>
      </c>
      <c r="K306" s="280" t="s">
        <v>650</v>
      </c>
      <c r="L306" s="281" t="str">
        <f t="shared" si="121"/>
        <v>Isi Dulu</v>
      </c>
      <c r="M306" s="371"/>
      <c r="N306" s="371"/>
      <c r="O306" s="272"/>
      <c r="P306" s="272"/>
      <c r="Q306" s="272"/>
      <c r="R306" s="272"/>
    </row>
    <row r="307" spans="1:18" ht="12.75" customHeight="1">
      <c r="A307" s="272"/>
      <c r="B307" s="349"/>
      <c r="C307" s="349"/>
      <c r="D307" s="349"/>
      <c r="E307" s="349"/>
      <c r="F307" s="282">
        <v>5</v>
      </c>
      <c r="G307" s="283"/>
      <c r="H307" s="289" t="str">
        <f t="shared" si="61"/>
        <v>Belum Diisi</v>
      </c>
      <c r="I307" s="280" t="s">
        <v>650</v>
      </c>
      <c r="J307" s="286" t="str">
        <f t="shared" si="120"/>
        <v>Isi Dulu</v>
      </c>
      <c r="K307" s="280" t="s">
        <v>650</v>
      </c>
      <c r="L307" s="286" t="str">
        <f t="shared" si="121"/>
        <v>Isi Dulu</v>
      </c>
      <c r="M307" s="349"/>
      <c r="N307" s="349"/>
      <c r="O307" s="272"/>
      <c r="P307" s="272"/>
      <c r="Q307" s="272"/>
      <c r="R307" s="272"/>
    </row>
    <row r="308" spans="1:18" ht="12.75" customHeight="1">
      <c r="A308" s="272"/>
      <c r="B308" s="301"/>
      <c r="C308" s="292"/>
      <c r="D308" s="293"/>
      <c r="E308" s="302">
        <f>AVERAGE(E158:E307)</f>
        <v>1</v>
      </c>
      <c r="F308" s="301"/>
      <c r="G308" s="296"/>
      <c r="H308" s="294">
        <f>AVERAGE(H158:H307)</f>
        <v>1</v>
      </c>
      <c r="I308" s="303"/>
      <c r="J308" s="294">
        <f>AVERAGE(J158:J307)</f>
        <v>1</v>
      </c>
      <c r="K308" s="303"/>
      <c r="L308" s="294">
        <f>AVERAGE(L158:L307)</f>
        <v>1</v>
      </c>
      <c r="M308" s="303"/>
      <c r="N308" s="294">
        <f>AVERAGE(N158:N307)</f>
        <v>1</v>
      </c>
      <c r="O308" s="272"/>
      <c r="P308" s="272"/>
      <c r="Q308" s="272"/>
      <c r="R308" s="272"/>
    </row>
    <row r="309" spans="1:18" ht="12.75" customHeight="1">
      <c r="A309" s="272"/>
      <c r="B309" s="431" t="s">
        <v>1260</v>
      </c>
      <c r="C309" s="360"/>
      <c r="D309" s="360"/>
      <c r="E309" s="360"/>
      <c r="F309" s="360"/>
      <c r="G309" s="360"/>
      <c r="H309" s="360"/>
      <c r="I309" s="360"/>
      <c r="J309" s="360"/>
      <c r="K309" s="360"/>
      <c r="L309" s="360"/>
      <c r="M309" s="360"/>
      <c r="N309" s="351"/>
      <c r="O309" s="272"/>
      <c r="P309" s="272"/>
      <c r="Q309" s="272"/>
      <c r="R309" s="272"/>
    </row>
    <row r="310" spans="1:18" ht="12.75" customHeight="1">
      <c r="A310" s="272"/>
      <c r="B310" s="418">
        <v>1</v>
      </c>
      <c r="C310" s="426"/>
      <c r="D310" s="419" t="s">
        <v>658</v>
      </c>
      <c r="E310" s="427">
        <f>IF(D310="Y",1,IF(D310="T",0,IF(D310="Y/T","Belum diisi","Error")))</f>
        <v>1</v>
      </c>
      <c r="F310" s="273">
        <v>1</v>
      </c>
      <c r="G310" s="274"/>
      <c r="H310" s="275">
        <f t="shared" ref="H310:H409" si="122">IF(OR(J310="Isi Dulu",L310="Isi Dulu",J310="Isi Sasaran",L310="Isi Sasaran"),"Belum Diisi",IF(SUM(J310,L310)=2,1,IF(SUM(J310,L310)=1,0,IF(SUM(J310,L310)=0,0,"Error"))))</f>
        <v>1</v>
      </c>
      <c r="I310" s="276" t="s">
        <v>658</v>
      </c>
      <c r="J310" s="277">
        <f t="shared" ref="J310:J314" si="123">IF($D$310="Y/T","Isi Sasaran",IF($E$310=0,0,IF(I310="Y",1,IF(I310="T",0,"Isi Dulu"))))</f>
        <v>1</v>
      </c>
      <c r="K310" s="276" t="s">
        <v>658</v>
      </c>
      <c r="L310" s="277">
        <f t="shared" ref="L310:L314" si="124">IF($D$310="Y/T","Isi Sasaran",IF($E$310=0,0,IF(K310="Y",1,IF(K310="T",0,"Isi Dulu"))))</f>
        <v>1</v>
      </c>
      <c r="M310" s="429" t="s">
        <v>658</v>
      </c>
      <c r="N310" s="430">
        <f>IF(M310="Y",1,IF(M310="T",0,IF(M310="Y/T","Belum diisi","Error")))</f>
        <v>1</v>
      </c>
      <c r="O310" s="272"/>
      <c r="P310" s="272"/>
      <c r="Q310" s="272"/>
      <c r="R310" s="272"/>
    </row>
    <row r="311" spans="1:18" ht="12.75" customHeight="1">
      <c r="A311" s="272"/>
      <c r="B311" s="371"/>
      <c r="C311" s="371"/>
      <c r="D311" s="371"/>
      <c r="E311" s="371"/>
      <c r="F311" s="278">
        <v>2</v>
      </c>
      <c r="G311" s="279"/>
      <c r="H311" s="275">
        <f t="shared" si="122"/>
        <v>1</v>
      </c>
      <c r="I311" s="280" t="s">
        <v>658</v>
      </c>
      <c r="J311" s="277">
        <f t="shared" si="123"/>
        <v>1</v>
      </c>
      <c r="K311" s="280" t="s">
        <v>658</v>
      </c>
      <c r="L311" s="277">
        <f t="shared" si="124"/>
        <v>1</v>
      </c>
      <c r="M311" s="371"/>
      <c r="N311" s="371"/>
      <c r="O311" s="272"/>
      <c r="P311" s="272"/>
      <c r="Q311" s="272"/>
      <c r="R311" s="272"/>
    </row>
    <row r="312" spans="1:18" ht="12.75" customHeight="1">
      <c r="A312" s="272"/>
      <c r="B312" s="371"/>
      <c r="C312" s="371"/>
      <c r="D312" s="371"/>
      <c r="E312" s="371"/>
      <c r="F312" s="278">
        <v>3</v>
      </c>
      <c r="G312" s="279"/>
      <c r="H312" s="275" t="str">
        <f t="shared" si="122"/>
        <v>Belum Diisi</v>
      </c>
      <c r="I312" s="280" t="s">
        <v>658</v>
      </c>
      <c r="J312" s="277">
        <f t="shared" si="123"/>
        <v>1</v>
      </c>
      <c r="K312" s="280" t="s">
        <v>650</v>
      </c>
      <c r="L312" s="277" t="str">
        <f t="shared" si="124"/>
        <v>Isi Dulu</v>
      </c>
      <c r="M312" s="371"/>
      <c r="N312" s="371"/>
      <c r="O312" s="272"/>
      <c r="P312" s="272"/>
      <c r="Q312" s="272"/>
      <c r="R312" s="272"/>
    </row>
    <row r="313" spans="1:18" ht="12.75" customHeight="1">
      <c r="A313" s="272"/>
      <c r="B313" s="371"/>
      <c r="C313" s="371"/>
      <c r="D313" s="371"/>
      <c r="E313" s="371"/>
      <c r="F313" s="278">
        <v>4</v>
      </c>
      <c r="G313" s="279"/>
      <c r="H313" s="275" t="str">
        <f t="shared" si="122"/>
        <v>Belum Diisi</v>
      </c>
      <c r="I313" s="280" t="s">
        <v>650</v>
      </c>
      <c r="J313" s="277" t="str">
        <f t="shared" si="123"/>
        <v>Isi Dulu</v>
      </c>
      <c r="K313" s="280" t="s">
        <v>650</v>
      </c>
      <c r="L313" s="277" t="str">
        <f t="shared" si="124"/>
        <v>Isi Dulu</v>
      </c>
      <c r="M313" s="371"/>
      <c r="N313" s="371"/>
      <c r="O313" s="272"/>
      <c r="P313" s="272"/>
      <c r="Q313" s="272"/>
      <c r="R313" s="272"/>
    </row>
    <row r="314" spans="1:18" ht="12.75" customHeight="1">
      <c r="A314" s="272"/>
      <c r="B314" s="349"/>
      <c r="C314" s="349"/>
      <c r="D314" s="349"/>
      <c r="E314" s="349"/>
      <c r="F314" s="282">
        <v>5</v>
      </c>
      <c r="G314" s="283"/>
      <c r="H314" s="284" t="str">
        <f t="shared" si="122"/>
        <v>Belum Diisi</v>
      </c>
      <c r="I314" s="285" t="s">
        <v>658</v>
      </c>
      <c r="J314" s="277">
        <f t="shared" si="123"/>
        <v>1</v>
      </c>
      <c r="K314" s="285" t="s">
        <v>650</v>
      </c>
      <c r="L314" s="277" t="str">
        <f t="shared" si="124"/>
        <v>Isi Dulu</v>
      </c>
      <c r="M314" s="349"/>
      <c r="N314" s="349"/>
      <c r="O314" s="272"/>
      <c r="P314" s="272"/>
      <c r="Q314" s="272"/>
      <c r="R314" s="272"/>
    </row>
    <row r="315" spans="1:18" ht="12.75" customHeight="1">
      <c r="A315" s="272"/>
      <c r="B315" s="418">
        <v>2</v>
      </c>
      <c r="C315" s="426"/>
      <c r="D315" s="419" t="s">
        <v>658</v>
      </c>
      <c r="E315" s="427">
        <f>IF(D315="Y",1,IF(D315="T",0,IF(D315="Y/T","Belum diisi","Error")))</f>
        <v>1</v>
      </c>
      <c r="F315" s="273">
        <v>1</v>
      </c>
      <c r="G315" s="274"/>
      <c r="H315" s="287" t="str">
        <f t="shared" si="122"/>
        <v>Belum Diisi</v>
      </c>
      <c r="I315" s="276" t="s">
        <v>650</v>
      </c>
      <c r="J315" s="277" t="str">
        <f t="shared" ref="J315:J319" si="125">IF($D$315="Y/T","Isi Sasaran",IF($E$315=0,0,IF(I315="Y",1,IF(I315="T",0,"Isi Dulu"))))</f>
        <v>Isi Dulu</v>
      </c>
      <c r="K315" s="276" t="s">
        <v>650</v>
      </c>
      <c r="L315" s="277" t="str">
        <f t="shared" ref="L315:L319" si="126">IF($D$315="Y/T","Isi Sasaran",IF($E$315=0,0,IF(K315="Y",1,IF(K315="T",0,"Isi Dulu"))))</f>
        <v>Isi Dulu</v>
      </c>
      <c r="M315" s="429" t="s">
        <v>650</v>
      </c>
      <c r="N315" s="430" t="str">
        <f>IF(M315="Y",1,IF(M315="T",0,IF(M315="Y/T","Belum diisi","Error")))</f>
        <v>Belum diisi</v>
      </c>
      <c r="O315" s="272"/>
      <c r="P315" s="272"/>
      <c r="Q315" s="272"/>
      <c r="R315" s="272"/>
    </row>
    <row r="316" spans="1:18" ht="12.75" customHeight="1">
      <c r="A316" s="272"/>
      <c r="B316" s="371"/>
      <c r="C316" s="371"/>
      <c r="D316" s="371"/>
      <c r="E316" s="371"/>
      <c r="F316" s="278">
        <v>2</v>
      </c>
      <c r="G316" s="279"/>
      <c r="H316" s="288" t="str">
        <f t="shared" si="122"/>
        <v>Belum Diisi</v>
      </c>
      <c r="I316" s="280" t="s">
        <v>650</v>
      </c>
      <c r="J316" s="277" t="str">
        <f t="shared" si="125"/>
        <v>Isi Dulu</v>
      </c>
      <c r="K316" s="280" t="s">
        <v>650</v>
      </c>
      <c r="L316" s="277" t="str">
        <f t="shared" si="126"/>
        <v>Isi Dulu</v>
      </c>
      <c r="M316" s="371"/>
      <c r="N316" s="371"/>
      <c r="O316" s="272"/>
      <c r="P316" s="272"/>
      <c r="Q316" s="272"/>
      <c r="R316" s="272"/>
    </row>
    <row r="317" spans="1:18" ht="12.75" customHeight="1">
      <c r="A317" s="272"/>
      <c r="B317" s="371"/>
      <c r="C317" s="371"/>
      <c r="D317" s="371"/>
      <c r="E317" s="371"/>
      <c r="F317" s="278">
        <v>3</v>
      </c>
      <c r="G317" s="279"/>
      <c r="H317" s="288" t="str">
        <f t="shared" si="122"/>
        <v>Belum Diisi</v>
      </c>
      <c r="I317" s="280" t="s">
        <v>650</v>
      </c>
      <c r="J317" s="277" t="str">
        <f t="shared" si="125"/>
        <v>Isi Dulu</v>
      </c>
      <c r="K317" s="280" t="s">
        <v>650</v>
      </c>
      <c r="L317" s="277" t="str">
        <f t="shared" si="126"/>
        <v>Isi Dulu</v>
      </c>
      <c r="M317" s="371"/>
      <c r="N317" s="371"/>
      <c r="O317" s="272"/>
      <c r="P317" s="272"/>
      <c r="Q317" s="272"/>
      <c r="R317" s="272"/>
    </row>
    <row r="318" spans="1:18" ht="12.75" customHeight="1">
      <c r="A318" s="272"/>
      <c r="B318" s="371"/>
      <c r="C318" s="371"/>
      <c r="D318" s="371"/>
      <c r="E318" s="371"/>
      <c r="F318" s="278">
        <v>4</v>
      </c>
      <c r="G318" s="279"/>
      <c r="H318" s="288" t="str">
        <f t="shared" si="122"/>
        <v>Belum Diisi</v>
      </c>
      <c r="I318" s="280" t="s">
        <v>650</v>
      </c>
      <c r="J318" s="277" t="str">
        <f t="shared" si="125"/>
        <v>Isi Dulu</v>
      </c>
      <c r="K318" s="280" t="s">
        <v>650</v>
      </c>
      <c r="L318" s="277" t="str">
        <f t="shared" si="126"/>
        <v>Isi Dulu</v>
      </c>
      <c r="M318" s="371"/>
      <c r="N318" s="371"/>
      <c r="O318" s="272"/>
      <c r="P318" s="272"/>
      <c r="Q318" s="272"/>
      <c r="R318" s="272"/>
    </row>
    <row r="319" spans="1:18" ht="12.75" customHeight="1">
      <c r="A319" s="272"/>
      <c r="B319" s="349"/>
      <c r="C319" s="349"/>
      <c r="D319" s="349"/>
      <c r="E319" s="349"/>
      <c r="F319" s="282">
        <v>5</v>
      </c>
      <c r="G319" s="283"/>
      <c r="H319" s="289" t="str">
        <f t="shared" si="122"/>
        <v>Belum Diisi</v>
      </c>
      <c r="I319" s="285" t="s">
        <v>650</v>
      </c>
      <c r="J319" s="277" t="str">
        <f t="shared" si="125"/>
        <v>Isi Dulu</v>
      </c>
      <c r="K319" s="285" t="s">
        <v>650</v>
      </c>
      <c r="L319" s="277" t="str">
        <f t="shared" si="126"/>
        <v>Isi Dulu</v>
      </c>
      <c r="M319" s="349"/>
      <c r="N319" s="349"/>
      <c r="O319" s="272"/>
      <c r="P319" s="272"/>
      <c r="Q319" s="272"/>
      <c r="R319" s="272"/>
    </row>
    <row r="320" spans="1:18" ht="12.75" customHeight="1">
      <c r="A320" s="272"/>
      <c r="B320" s="418">
        <v>3</v>
      </c>
      <c r="C320" s="426"/>
      <c r="D320" s="419" t="s">
        <v>658</v>
      </c>
      <c r="E320" s="427">
        <f>IF(D320="Y",1,IF(D320="T",0,IF(D320="Y/T","Belum diisi","Error")))</f>
        <v>1</v>
      </c>
      <c r="F320" s="273">
        <v>1</v>
      </c>
      <c r="G320" s="274"/>
      <c r="H320" s="290">
        <f t="shared" si="122"/>
        <v>1</v>
      </c>
      <c r="I320" s="276" t="s">
        <v>658</v>
      </c>
      <c r="J320" s="277">
        <f t="shared" ref="J320:J324" si="127">IF($D$320="Y/T","Isi Sasaran",IF($E$320=0,0,IF(I320="Y",1,IF(I320="T",0,"Isi Dulu"))))</f>
        <v>1</v>
      </c>
      <c r="K320" s="276" t="s">
        <v>658</v>
      </c>
      <c r="L320" s="277">
        <f>IF($D$320="Y/T","Isi Sasaran",IF($E$320=0,0,IF(K320="Y",1,IF(K320="T",0,"Isi Dulu"))))</f>
        <v>1</v>
      </c>
      <c r="M320" s="429" t="s">
        <v>650</v>
      </c>
      <c r="N320" s="430" t="str">
        <f>IF(M320="Y",1,IF(M320="T",0,IF(M320="Y/T","Belum diisi","Error")))</f>
        <v>Belum diisi</v>
      </c>
      <c r="O320" s="272"/>
      <c r="P320" s="272"/>
      <c r="Q320" s="272"/>
      <c r="R320" s="272"/>
    </row>
    <row r="321" spans="1:18" ht="12.75" customHeight="1">
      <c r="A321" s="272"/>
      <c r="B321" s="371"/>
      <c r="C321" s="371"/>
      <c r="D321" s="371"/>
      <c r="E321" s="371"/>
      <c r="F321" s="278">
        <v>2</v>
      </c>
      <c r="G321" s="279"/>
      <c r="H321" s="288" t="str">
        <f t="shared" si="122"/>
        <v>Belum Diisi</v>
      </c>
      <c r="I321" s="280" t="s">
        <v>650</v>
      </c>
      <c r="J321" s="277" t="str">
        <f t="shared" si="127"/>
        <v>Isi Dulu</v>
      </c>
      <c r="K321" s="280" t="s">
        <v>650</v>
      </c>
      <c r="L321" s="277" t="str">
        <f t="shared" ref="L321:L324" si="128">IF($D$168="Y/T","Isi Sasaran",IF($E$168=0,0,IF(K321="Y",1,IF(K321="T",0,"Isi Dulu"))))</f>
        <v>Isi Sasaran</v>
      </c>
      <c r="M321" s="371"/>
      <c r="N321" s="371"/>
      <c r="O321" s="272"/>
      <c r="P321" s="272"/>
      <c r="Q321" s="272"/>
      <c r="R321" s="272"/>
    </row>
    <row r="322" spans="1:18" ht="12.75" customHeight="1">
      <c r="A322" s="272"/>
      <c r="B322" s="371"/>
      <c r="C322" s="371"/>
      <c r="D322" s="371"/>
      <c r="E322" s="371"/>
      <c r="F322" s="278">
        <v>3</v>
      </c>
      <c r="G322" s="279"/>
      <c r="H322" s="288" t="str">
        <f t="shared" si="122"/>
        <v>Belum Diisi</v>
      </c>
      <c r="I322" s="280" t="s">
        <v>650</v>
      </c>
      <c r="J322" s="277" t="str">
        <f t="shared" si="127"/>
        <v>Isi Dulu</v>
      </c>
      <c r="K322" s="280" t="s">
        <v>650</v>
      </c>
      <c r="L322" s="277" t="str">
        <f t="shared" si="128"/>
        <v>Isi Sasaran</v>
      </c>
      <c r="M322" s="371"/>
      <c r="N322" s="371"/>
      <c r="O322" s="272"/>
      <c r="P322" s="272"/>
      <c r="Q322" s="272"/>
      <c r="R322" s="272"/>
    </row>
    <row r="323" spans="1:18" ht="12.75" customHeight="1">
      <c r="A323" s="272"/>
      <c r="B323" s="371"/>
      <c r="C323" s="371"/>
      <c r="D323" s="371"/>
      <c r="E323" s="371"/>
      <c r="F323" s="278">
        <v>4</v>
      </c>
      <c r="G323" s="279"/>
      <c r="H323" s="288" t="str">
        <f t="shared" si="122"/>
        <v>Belum Diisi</v>
      </c>
      <c r="I323" s="280" t="s">
        <v>650</v>
      </c>
      <c r="J323" s="277" t="str">
        <f t="shared" si="127"/>
        <v>Isi Dulu</v>
      </c>
      <c r="K323" s="280" t="s">
        <v>650</v>
      </c>
      <c r="L323" s="277" t="str">
        <f t="shared" si="128"/>
        <v>Isi Sasaran</v>
      </c>
      <c r="M323" s="371"/>
      <c r="N323" s="371"/>
      <c r="O323" s="272"/>
      <c r="P323" s="272"/>
      <c r="Q323" s="272"/>
      <c r="R323" s="272"/>
    </row>
    <row r="324" spans="1:18" ht="12.75" customHeight="1">
      <c r="A324" s="272"/>
      <c r="B324" s="349"/>
      <c r="C324" s="349"/>
      <c r="D324" s="349"/>
      <c r="E324" s="349"/>
      <c r="F324" s="282">
        <v>5</v>
      </c>
      <c r="G324" s="283"/>
      <c r="H324" s="289" t="str">
        <f t="shared" si="122"/>
        <v>Belum Diisi</v>
      </c>
      <c r="I324" s="285" t="s">
        <v>650</v>
      </c>
      <c r="J324" s="277" t="str">
        <f t="shared" si="127"/>
        <v>Isi Dulu</v>
      </c>
      <c r="K324" s="285" t="s">
        <v>650</v>
      </c>
      <c r="L324" s="277" t="str">
        <f t="shared" si="128"/>
        <v>Isi Sasaran</v>
      </c>
      <c r="M324" s="349"/>
      <c r="N324" s="349"/>
      <c r="O324" s="272"/>
      <c r="P324" s="272"/>
      <c r="Q324" s="272"/>
      <c r="R324" s="272"/>
    </row>
    <row r="325" spans="1:18" ht="12.75" customHeight="1">
      <c r="A325" s="272"/>
      <c r="B325" s="418">
        <v>4</v>
      </c>
      <c r="C325" s="426"/>
      <c r="D325" s="419" t="s">
        <v>650</v>
      </c>
      <c r="E325" s="427" t="str">
        <f>IF(D325="Y",1,IF(D325="T",0,IF(D325="Y/T","Belum diisi","Error")))</f>
        <v>Belum diisi</v>
      </c>
      <c r="F325" s="273">
        <v>1</v>
      </c>
      <c r="G325" s="274"/>
      <c r="H325" s="290" t="str">
        <f t="shared" si="122"/>
        <v>Belum Diisi</v>
      </c>
      <c r="I325" s="276" t="s">
        <v>650</v>
      </c>
      <c r="J325" s="277" t="str">
        <f t="shared" ref="J325:J329" si="129">IF($D$173="Y/T","Isi Sasaran",IF($E$173=0,0,IF(I325="Y",1,IF(I325="T",0,"Isi Dulu"))))</f>
        <v>Isi Sasaran</v>
      </c>
      <c r="K325" s="276" t="s">
        <v>650</v>
      </c>
      <c r="L325" s="277" t="str">
        <f t="shared" ref="L325:L329" si="130">IF($D$325="Y/T","Isi Sasaran",IF($E$325=0,0,IF(K325="Y",1,IF(K325="T",0,"Isi Dulu"))))</f>
        <v>Isi Sasaran</v>
      </c>
      <c r="M325" s="429" t="s">
        <v>650</v>
      </c>
      <c r="N325" s="430" t="str">
        <f>IF(M325="Y",1,IF(M325="T",0,IF(M325="Y/T","Belum diisi","Error")))</f>
        <v>Belum diisi</v>
      </c>
      <c r="O325" s="272"/>
      <c r="P325" s="272"/>
      <c r="Q325" s="272"/>
      <c r="R325" s="272"/>
    </row>
    <row r="326" spans="1:18" ht="12.75" customHeight="1">
      <c r="A326" s="272"/>
      <c r="B326" s="371"/>
      <c r="C326" s="371"/>
      <c r="D326" s="371"/>
      <c r="E326" s="371"/>
      <c r="F326" s="278">
        <v>2</v>
      </c>
      <c r="G326" s="279"/>
      <c r="H326" s="288" t="str">
        <f t="shared" si="122"/>
        <v>Belum Diisi</v>
      </c>
      <c r="I326" s="280" t="s">
        <v>650</v>
      </c>
      <c r="J326" s="277" t="str">
        <f t="shared" si="129"/>
        <v>Isi Sasaran</v>
      </c>
      <c r="K326" s="280" t="s">
        <v>650</v>
      </c>
      <c r="L326" s="277" t="str">
        <f t="shared" si="130"/>
        <v>Isi Sasaran</v>
      </c>
      <c r="M326" s="371"/>
      <c r="N326" s="371"/>
      <c r="O326" s="272"/>
      <c r="P326" s="272"/>
      <c r="Q326" s="272"/>
      <c r="R326" s="272"/>
    </row>
    <row r="327" spans="1:18" ht="12.75" customHeight="1">
      <c r="A327" s="272"/>
      <c r="B327" s="371"/>
      <c r="C327" s="371"/>
      <c r="D327" s="371"/>
      <c r="E327" s="371"/>
      <c r="F327" s="278">
        <v>3</v>
      </c>
      <c r="G327" s="279"/>
      <c r="H327" s="288" t="str">
        <f t="shared" si="122"/>
        <v>Belum Diisi</v>
      </c>
      <c r="I327" s="280" t="s">
        <v>650</v>
      </c>
      <c r="J327" s="277" t="str">
        <f t="shared" si="129"/>
        <v>Isi Sasaran</v>
      </c>
      <c r="K327" s="280" t="s">
        <v>650</v>
      </c>
      <c r="L327" s="277" t="str">
        <f t="shared" si="130"/>
        <v>Isi Sasaran</v>
      </c>
      <c r="M327" s="371"/>
      <c r="N327" s="371"/>
      <c r="O327" s="272"/>
      <c r="P327" s="272"/>
      <c r="Q327" s="272"/>
      <c r="R327" s="272"/>
    </row>
    <row r="328" spans="1:18" ht="12.75" customHeight="1">
      <c r="A328" s="272"/>
      <c r="B328" s="371"/>
      <c r="C328" s="371"/>
      <c r="D328" s="371"/>
      <c r="E328" s="371"/>
      <c r="F328" s="278">
        <v>4</v>
      </c>
      <c r="G328" s="279"/>
      <c r="H328" s="288" t="str">
        <f t="shared" si="122"/>
        <v>Belum Diisi</v>
      </c>
      <c r="I328" s="280" t="s">
        <v>650</v>
      </c>
      <c r="J328" s="277" t="str">
        <f t="shared" si="129"/>
        <v>Isi Sasaran</v>
      </c>
      <c r="K328" s="280" t="s">
        <v>650</v>
      </c>
      <c r="L328" s="277" t="str">
        <f t="shared" si="130"/>
        <v>Isi Sasaran</v>
      </c>
      <c r="M328" s="371"/>
      <c r="N328" s="371"/>
      <c r="O328" s="272"/>
      <c r="P328" s="272"/>
      <c r="Q328" s="272"/>
      <c r="R328" s="272"/>
    </row>
    <row r="329" spans="1:18" ht="12.75" customHeight="1">
      <c r="A329" s="272"/>
      <c r="B329" s="349"/>
      <c r="C329" s="349"/>
      <c r="D329" s="349"/>
      <c r="E329" s="349"/>
      <c r="F329" s="282">
        <v>5</v>
      </c>
      <c r="G329" s="283"/>
      <c r="H329" s="289" t="str">
        <f t="shared" si="122"/>
        <v>Belum Diisi</v>
      </c>
      <c r="I329" s="285" t="s">
        <v>650</v>
      </c>
      <c r="J329" s="277" t="str">
        <f t="shared" si="129"/>
        <v>Isi Sasaran</v>
      </c>
      <c r="K329" s="285" t="s">
        <v>650</v>
      </c>
      <c r="L329" s="277" t="str">
        <f t="shared" si="130"/>
        <v>Isi Sasaran</v>
      </c>
      <c r="M329" s="349"/>
      <c r="N329" s="349"/>
      <c r="O329" s="272"/>
      <c r="P329" s="272"/>
      <c r="Q329" s="272"/>
      <c r="R329" s="272"/>
    </row>
    <row r="330" spans="1:18" ht="12.75" customHeight="1">
      <c r="A330" s="272"/>
      <c r="B330" s="418">
        <v>5</v>
      </c>
      <c r="C330" s="426"/>
      <c r="D330" s="419" t="s">
        <v>650</v>
      </c>
      <c r="E330" s="427" t="str">
        <f>IF(D330="Y",1,IF(D330="T",0,IF(D330="Y/T","Belum diisi","Error")))</f>
        <v>Belum diisi</v>
      </c>
      <c r="F330" s="273">
        <v>1</v>
      </c>
      <c r="G330" s="274"/>
      <c r="H330" s="290" t="str">
        <f t="shared" si="122"/>
        <v>Belum Diisi</v>
      </c>
      <c r="I330" s="276" t="s">
        <v>650</v>
      </c>
      <c r="J330" s="277" t="str">
        <f t="shared" ref="J330:J334" si="131">IF($D$330="Y/T","Isi Sasaran",IF($E$330=0,0,IF(I330="Y",1,IF(I330="T",0,"Isi Dulu"))))</f>
        <v>Isi Sasaran</v>
      </c>
      <c r="K330" s="276" t="s">
        <v>650</v>
      </c>
      <c r="L330" s="277" t="str">
        <f t="shared" ref="L330:L334" si="132">IF($D$330="Y/T","Isi Sasaran",IF($E$330=0,0,IF(K330="Y",1,IF(K330="T",0,"Isi Dulu"))))</f>
        <v>Isi Sasaran</v>
      </c>
      <c r="M330" s="429" t="s">
        <v>650</v>
      </c>
      <c r="N330" s="430" t="str">
        <f>IF(M330="Y",1,IF(M330="T",0,IF(M330="Y/T","Belum diisi","Error")))</f>
        <v>Belum diisi</v>
      </c>
      <c r="O330" s="272"/>
      <c r="P330" s="272"/>
      <c r="Q330" s="272"/>
      <c r="R330" s="272"/>
    </row>
    <row r="331" spans="1:18" ht="12.75" customHeight="1">
      <c r="A331" s="272"/>
      <c r="B331" s="371"/>
      <c r="C331" s="371"/>
      <c r="D331" s="371"/>
      <c r="E331" s="371"/>
      <c r="F331" s="278">
        <v>2</v>
      </c>
      <c r="G331" s="279"/>
      <c r="H331" s="288" t="str">
        <f t="shared" si="122"/>
        <v>Belum Diisi</v>
      </c>
      <c r="I331" s="280" t="s">
        <v>650</v>
      </c>
      <c r="J331" s="277" t="str">
        <f t="shared" si="131"/>
        <v>Isi Sasaran</v>
      </c>
      <c r="K331" s="280" t="s">
        <v>650</v>
      </c>
      <c r="L331" s="277" t="str">
        <f t="shared" si="132"/>
        <v>Isi Sasaran</v>
      </c>
      <c r="M331" s="371"/>
      <c r="N331" s="371"/>
      <c r="O331" s="272"/>
      <c r="P331" s="272"/>
      <c r="Q331" s="272"/>
      <c r="R331" s="272"/>
    </row>
    <row r="332" spans="1:18" ht="12.75" customHeight="1">
      <c r="A332" s="272"/>
      <c r="B332" s="371"/>
      <c r="C332" s="371"/>
      <c r="D332" s="371"/>
      <c r="E332" s="371"/>
      <c r="F332" s="278">
        <v>3</v>
      </c>
      <c r="G332" s="279"/>
      <c r="H332" s="288" t="str">
        <f t="shared" si="122"/>
        <v>Belum Diisi</v>
      </c>
      <c r="I332" s="280" t="s">
        <v>650</v>
      </c>
      <c r="J332" s="277" t="str">
        <f t="shared" si="131"/>
        <v>Isi Sasaran</v>
      </c>
      <c r="K332" s="280" t="s">
        <v>650</v>
      </c>
      <c r="L332" s="277" t="str">
        <f t="shared" si="132"/>
        <v>Isi Sasaran</v>
      </c>
      <c r="M332" s="371"/>
      <c r="N332" s="371"/>
      <c r="O332" s="272"/>
      <c r="P332" s="272"/>
      <c r="Q332" s="272"/>
      <c r="R332" s="272"/>
    </row>
    <row r="333" spans="1:18" ht="12.75" customHeight="1">
      <c r="A333" s="272"/>
      <c r="B333" s="371"/>
      <c r="C333" s="371"/>
      <c r="D333" s="371"/>
      <c r="E333" s="371"/>
      <c r="F333" s="278">
        <v>4</v>
      </c>
      <c r="G333" s="279"/>
      <c r="H333" s="288" t="str">
        <f t="shared" si="122"/>
        <v>Belum Diisi</v>
      </c>
      <c r="I333" s="280" t="s">
        <v>650</v>
      </c>
      <c r="J333" s="277" t="str">
        <f t="shared" si="131"/>
        <v>Isi Sasaran</v>
      </c>
      <c r="K333" s="280" t="s">
        <v>650</v>
      </c>
      <c r="L333" s="277" t="str">
        <f t="shared" si="132"/>
        <v>Isi Sasaran</v>
      </c>
      <c r="M333" s="371"/>
      <c r="N333" s="371"/>
      <c r="O333" s="272"/>
      <c r="P333" s="272"/>
      <c r="Q333" s="272"/>
      <c r="R333" s="272"/>
    </row>
    <row r="334" spans="1:18" ht="12.75" customHeight="1">
      <c r="A334" s="272"/>
      <c r="B334" s="349"/>
      <c r="C334" s="349"/>
      <c r="D334" s="349"/>
      <c r="E334" s="349"/>
      <c r="F334" s="282">
        <v>5</v>
      </c>
      <c r="G334" s="283"/>
      <c r="H334" s="289" t="str">
        <f t="shared" si="122"/>
        <v>Belum Diisi</v>
      </c>
      <c r="I334" s="285" t="s">
        <v>650</v>
      </c>
      <c r="J334" s="277" t="str">
        <f t="shared" si="131"/>
        <v>Isi Sasaran</v>
      </c>
      <c r="K334" s="285" t="s">
        <v>650</v>
      </c>
      <c r="L334" s="277" t="str">
        <f t="shared" si="132"/>
        <v>Isi Sasaran</v>
      </c>
      <c r="M334" s="349"/>
      <c r="N334" s="349"/>
      <c r="O334" s="272"/>
      <c r="P334" s="272"/>
      <c r="Q334" s="272"/>
      <c r="R334" s="272"/>
    </row>
    <row r="335" spans="1:18" ht="12.75" customHeight="1">
      <c r="A335" s="272"/>
      <c r="B335" s="418">
        <v>6</v>
      </c>
      <c r="C335" s="426"/>
      <c r="D335" s="419" t="s">
        <v>650</v>
      </c>
      <c r="E335" s="427" t="str">
        <f>IF(D335="Y",1,IF(D335="T",0,IF(D335="Y/T","Belum diisi","Error")))</f>
        <v>Belum diisi</v>
      </c>
      <c r="F335" s="273">
        <v>1</v>
      </c>
      <c r="G335" s="274"/>
      <c r="H335" s="290" t="str">
        <f t="shared" si="122"/>
        <v>Belum Diisi</v>
      </c>
      <c r="I335" s="276" t="s">
        <v>650</v>
      </c>
      <c r="J335" s="277" t="str">
        <f t="shared" ref="J335:J339" si="133">IF($D$335="Y/T","Isi Sasaran",IF($E$335=0,0,IF(I335="Y",1,IF(I335="T",0,"Isi Dulu"))))</f>
        <v>Isi Sasaran</v>
      </c>
      <c r="K335" s="276" t="s">
        <v>650</v>
      </c>
      <c r="L335" s="277" t="str">
        <f t="shared" ref="L335:L339" si="134">IF($D$335="Y/T","Isi Sasaran",IF($E$335=0,0,IF(K335="Y",1,IF(K335="T",0,"Isi Dulu"))))</f>
        <v>Isi Sasaran</v>
      </c>
      <c r="M335" s="429" t="s">
        <v>650</v>
      </c>
      <c r="N335" s="430" t="str">
        <f>IF(M335="Y",1,IF(M335="T",0,IF(M335="Y/T","Belum diisi","Error")))</f>
        <v>Belum diisi</v>
      </c>
      <c r="O335" s="272"/>
      <c r="P335" s="272"/>
      <c r="Q335" s="272"/>
      <c r="R335" s="272"/>
    </row>
    <row r="336" spans="1:18" ht="12.75" customHeight="1">
      <c r="A336" s="272"/>
      <c r="B336" s="371"/>
      <c r="C336" s="371"/>
      <c r="D336" s="371"/>
      <c r="E336" s="371"/>
      <c r="F336" s="278">
        <v>2</v>
      </c>
      <c r="G336" s="279"/>
      <c r="H336" s="288" t="str">
        <f t="shared" si="122"/>
        <v>Belum Diisi</v>
      </c>
      <c r="I336" s="280" t="s">
        <v>650</v>
      </c>
      <c r="J336" s="277" t="str">
        <f t="shared" si="133"/>
        <v>Isi Sasaran</v>
      </c>
      <c r="K336" s="280" t="s">
        <v>650</v>
      </c>
      <c r="L336" s="277" t="str">
        <f t="shared" si="134"/>
        <v>Isi Sasaran</v>
      </c>
      <c r="M336" s="371"/>
      <c r="N336" s="371"/>
      <c r="O336" s="272"/>
      <c r="P336" s="272"/>
      <c r="Q336" s="272"/>
      <c r="R336" s="272"/>
    </row>
    <row r="337" spans="1:18" ht="12.75" customHeight="1">
      <c r="A337" s="272"/>
      <c r="B337" s="371"/>
      <c r="C337" s="371"/>
      <c r="D337" s="371"/>
      <c r="E337" s="371"/>
      <c r="F337" s="278">
        <v>3</v>
      </c>
      <c r="G337" s="279"/>
      <c r="H337" s="288" t="str">
        <f t="shared" si="122"/>
        <v>Belum Diisi</v>
      </c>
      <c r="I337" s="280" t="s">
        <v>650</v>
      </c>
      <c r="J337" s="277" t="str">
        <f t="shared" si="133"/>
        <v>Isi Sasaran</v>
      </c>
      <c r="K337" s="280" t="s">
        <v>650</v>
      </c>
      <c r="L337" s="277" t="str">
        <f t="shared" si="134"/>
        <v>Isi Sasaran</v>
      </c>
      <c r="M337" s="371"/>
      <c r="N337" s="371"/>
      <c r="O337" s="272"/>
      <c r="P337" s="272"/>
      <c r="Q337" s="272"/>
      <c r="R337" s="272"/>
    </row>
    <row r="338" spans="1:18" ht="12.75" customHeight="1">
      <c r="A338" s="272"/>
      <c r="B338" s="371"/>
      <c r="C338" s="371"/>
      <c r="D338" s="371"/>
      <c r="E338" s="371"/>
      <c r="F338" s="278">
        <v>4</v>
      </c>
      <c r="G338" s="279"/>
      <c r="H338" s="288" t="str">
        <f t="shared" si="122"/>
        <v>Belum Diisi</v>
      </c>
      <c r="I338" s="280" t="s">
        <v>650</v>
      </c>
      <c r="J338" s="277" t="str">
        <f t="shared" si="133"/>
        <v>Isi Sasaran</v>
      </c>
      <c r="K338" s="280" t="s">
        <v>650</v>
      </c>
      <c r="L338" s="277" t="str">
        <f t="shared" si="134"/>
        <v>Isi Sasaran</v>
      </c>
      <c r="M338" s="371"/>
      <c r="N338" s="371"/>
      <c r="O338" s="272"/>
      <c r="P338" s="272"/>
      <c r="Q338" s="272"/>
      <c r="R338" s="272"/>
    </row>
    <row r="339" spans="1:18" ht="12.75" customHeight="1">
      <c r="A339" s="272"/>
      <c r="B339" s="349"/>
      <c r="C339" s="349"/>
      <c r="D339" s="349"/>
      <c r="E339" s="349"/>
      <c r="F339" s="282">
        <v>5</v>
      </c>
      <c r="G339" s="283"/>
      <c r="H339" s="289" t="str">
        <f t="shared" si="122"/>
        <v>Belum Diisi</v>
      </c>
      <c r="I339" s="285" t="s">
        <v>650</v>
      </c>
      <c r="J339" s="277" t="str">
        <f t="shared" si="133"/>
        <v>Isi Sasaran</v>
      </c>
      <c r="K339" s="285" t="s">
        <v>650</v>
      </c>
      <c r="L339" s="277" t="str">
        <f t="shared" si="134"/>
        <v>Isi Sasaran</v>
      </c>
      <c r="M339" s="349"/>
      <c r="N339" s="349"/>
      <c r="O339" s="272"/>
      <c r="P339" s="272"/>
      <c r="Q339" s="272"/>
      <c r="R339" s="272"/>
    </row>
    <row r="340" spans="1:18" ht="12.75" customHeight="1">
      <c r="A340" s="272"/>
      <c r="B340" s="418">
        <v>7</v>
      </c>
      <c r="C340" s="426"/>
      <c r="D340" s="419" t="s">
        <v>650</v>
      </c>
      <c r="E340" s="427" t="str">
        <f>IF(D340="Y",1,IF(D340="T",0,IF(D340="Y/T","Belum diisi","Error")))</f>
        <v>Belum diisi</v>
      </c>
      <c r="F340" s="273">
        <v>1</v>
      </c>
      <c r="G340" s="274"/>
      <c r="H340" s="290" t="str">
        <f t="shared" si="122"/>
        <v>Belum Diisi</v>
      </c>
      <c r="I340" s="276" t="s">
        <v>650</v>
      </c>
      <c r="J340" s="277" t="str">
        <f t="shared" ref="J340:J344" si="135">IF($D$340="Y/T","Isi Sasaran",IF($E$340=0,0,IF(I340="Y",1,IF(I340="T",0,"Isi Dulu"))))</f>
        <v>Isi Sasaran</v>
      </c>
      <c r="K340" s="276" t="s">
        <v>650</v>
      </c>
      <c r="L340" s="277" t="str">
        <f t="shared" ref="L340:L344" si="136">IF($D$340="Y/T","Isi Sasaran",IF($E$340=0,0,IF(K340="Y",1,IF(K340="T",0,"Isi Dulu"))))</f>
        <v>Isi Sasaran</v>
      </c>
      <c r="M340" s="429" t="s">
        <v>650</v>
      </c>
      <c r="N340" s="430" t="str">
        <f>IF(M340="Y",1,IF(M340="T",0,IF(M340="Y/T","Belum diisi","Error")))</f>
        <v>Belum diisi</v>
      </c>
      <c r="O340" s="272"/>
      <c r="P340" s="272"/>
      <c r="Q340" s="272"/>
      <c r="R340" s="272"/>
    </row>
    <row r="341" spans="1:18" ht="12.75" customHeight="1">
      <c r="A341" s="272"/>
      <c r="B341" s="371"/>
      <c r="C341" s="371"/>
      <c r="D341" s="371"/>
      <c r="E341" s="371"/>
      <c r="F341" s="278">
        <v>2</v>
      </c>
      <c r="G341" s="279"/>
      <c r="H341" s="288" t="str">
        <f t="shared" si="122"/>
        <v>Belum Diisi</v>
      </c>
      <c r="I341" s="280" t="s">
        <v>650</v>
      </c>
      <c r="J341" s="277" t="str">
        <f t="shared" si="135"/>
        <v>Isi Sasaran</v>
      </c>
      <c r="K341" s="280" t="s">
        <v>650</v>
      </c>
      <c r="L341" s="277" t="str">
        <f t="shared" si="136"/>
        <v>Isi Sasaran</v>
      </c>
      <c r="M341" s="371"/>
      <c r="N341" s="371"/>
      <c r="O341" s="272"/>
      <c r="P341" s="272"/>
      <c r="Q341" s="272"/>
      <c r="R341" s="272"/>
    </row>
    <row r="342" spans="1:18" ht="12.75" customHeight="1">
      <c r="A342" s="272"/>
      <c r="B342" s="371"/>
      <c r="C342" s="371"/>
      <c r="D342" s="371"/>
      <c r="E342" s="371"/>
      <c r="F342" s="278">
        <v>3</v>
      </c>
      <c r="G342" s="279"/>
      <c r="H342" s="288" t="str">
        <f t="shared" si="122"/>
        <v>Belum Diisi</v>
      </c>
      <c r="I342" s="280" t="s">
        <v>650</v>
      </c>
      <c r="J342" s="277" t="str">
        <f t="shared" si="135"/>
        <v>Isi Sasaran</v>
      </c>
      <c r="K342" s="280" t="s">
        <v>650</v>
      </c>
      <c r="L342" s="277" t="str">
        <f t="shared" si="136"/>
        <v>Isi Sasaran</v>
      </c>
      <c r="M342" s="371"/>
      <c r="N342" s="371"/>
      <c r="O342" s="272"/>
      <c r="P342" s="272"/>
      <c r="Q342" s="272"/>
      <c r="R342" s="272"/>
    </row>
    <row r="343" spans="1:18" ht="12.75" customHeight="1">
      <c r="A343" s="272"/>
      <c r="B343" s="371"/>
      <c r="C343" s="371"/>
      <c r="D343" s="371"/>
      <c r="E343" s="371"/>
      <c r="F343" s="278">
        <v>4</v>
      </c>
      <c r="G343" s="279"/>
      <c r="H343" s="288" t="str">
        <f t="shared" si="122"/>
        <v>Belum Diisi</v>
      </c>
      <c r="I343" s="280" t="s">
        <v>650</v>
      </c>
      <c r="J343" s="277" t="str">
        <f t="shared" si="135"/>
        <v>Isi Sasaran</v>
      </c>
      <c r="K343" s="280" t="s">
        <v>650</v>
      </c>
      <c r="L343" s="277" t="str">
        <f t="shared" si="136"/>
        <v>Isi Sasaran</v>
      </c>
      <c r="M343" s="371"/>
      <c r="N343" s="371"/>
      <c r="O343" s="272"/>
      <c r="P343" s="272"/>
      <c r="Q343" s="272"/>
      <c r="R343" s="272"/>
    </row>
    <row r="344" spans="1:18" ht="12.75" customHeight="1">
      <c r="A344" s="272"/>
      <c r="B344" s="349"/>
      <c r="C344" s="349"/>
      <c r="D344" s="349"/>
      <c r="E344" s="349"/>
      <c r="F344" s="282">
        <v>5</v>
      </c>
      <c r="G344" s="283"/>
      <c r="H344" s="289" t="str">
        <f t="shared" si="122"/>
        <v>Belum Diisi</v>
      </c>
      <c r="I344" s="285" t="s">
        <v>650</v>
      </c>
      <c r="J344" s="277" t="str">
        <f t="shared" si="135"/>
        <v>Isi Sasaran</v>
      </c>
      <c r="K344" s="285" t="s">
        <v>650</v>
      </c>
      <c r="L344" s="277" t="str">
        <f t="shared" si="136"/>
        <v>Isi Sasaran</v>
      </c>
      <c r="M344" s="349"/>
      <c r="N344" s="349"/>
      <c r="O344" s="272"/>
      <c r="P344" s="272"/>
      <c r="Q344" s="272"/>
      <c r="R344" s="272"/>
    </row>
    <row r="345" spans="1:18" ht="12.75" customHeight="1">
      <c r="A345" s="272"/>
      <c r="B345" s="418">
        <v>8</v>
      </c>
      <c r="C345" s="426"/>
      <c r="D345" s="419" t="s">
        <v>650</v>
      </c>
      <c r="E345" s="427" t="str">
        <f>IF(D345="Y",1,IF(D345="T",0,IF(D345="Y/T","Belum diisi","Error")))</f>
        <v>Belum diisi</v>
      </c>
      <c r="F345" s="273">
        <v>1</v>
      </c>
      <c r="G345" s="274"/>
      <c r="H345" s="290" t="str">
        <f t="shared" si="122"/>
        <v>Belum Diisi</v>
      </c>
      <c r="I345" s="276" t="s">
        <v>650</v>
      </c>
      <c r="J345" s="277" t="str">
        <f t="shared" ref="J345:J349" si="137">IF($D$345="Y/T","Isi Sasaran",IF($E$345=0,0,IF(I345="Y",1,IF(I345="T",0,"Isi Dulu"))))</f>
        <v>Isi Sasaran</v>
      </c>
      <c r="K345" s="276" t="s">
        <v>650</v>
      </c>
      <c r="L345" s="277" t="str">
        <f t="shared" ref="L345:L349" si="138">IF($D$345="Y/T","Isi Sasaran",IF($E$345=0,0,IF(K345="Y",1,IF(K345="T",0,"Isi Dulu"))))</f>
        <v>Isi Sasaran</v>
      </c>
      <c r="M345" s="429" t="s">
        <v>650</v>
      </c>
      <c r="N345" s="430" t="str">
        <f>IF(M345="Y",1,IF(M345="T",0,IF(M345="Y/T","Belum diisi","Error")))</f>
        <v>Belum diisi</v>
      </c>
      <c r="O345" s="272"/>
      <c r="P345" s="272"/>
      <c r="Q345" s="272"/>
      <c r="R345" s="272"/>
    </row>
    <row r="346" spans="1:18" ht="12.75" customHeight="1">
      <c r="A346" s="272"/>
      <c r="B346" s="371"/>
      <c r="C346" s="371"/>
      <c r="D346" s="371"/>
      <c r="E346" s="371"/>
      <c r="F346" s="278">
        <v>2</v>
      </c>
      <c r="G346" s="279"/>
      <c r="H346" s="288" t="str">
        <f t="shared" si="122"/>
        <v>Belum Diisi</v>
      </c>
      <c r="I346" s="280" t="s">
        <v>650</v>
      </c>
      <c r="J346" s="277" t="str">
        <f t="shared" si="137"/>
        <v>Isi Sasaran</v>
      </c>
      <c r="K346" s="280" t="s">
        <v>650</v>
      </c>
      <c r="L346" s="277" t="str">
        <f t="shared" si="138"/>
        <v>Isi Sasaran</v>
      </c>
      <c r="M346" s="371"/>
      <c r="N346" s="371"/>
      <c r="O346" s="272"/>
      <c r="P346" s="272"/>
      <c r="Q346" s="272"/>
      <c r="R346" s="272"/>
    </row>
    <row r="347" spans="1:18" ht="12.75" customHeight="1">
      <c r="A347" s="272"/>
      <c r="B347" s="371"/>
      <c r="C347" s="371"/>
      <c r="D347" s="371"/>
      <c r="E347" s="371"/>
      <c r="F347" s="278">
        <v>3</v>
      </c>
      <c r="G347" s="279"/>
      <c r="H347" s="288" t="str">
        <f t="shared" si="122"/>
        <v>Belum Diisi</v>
      </c>
      <c r="I347" s="280" t="s">
        <v>650</v>
      </c>
      <c r="J347" s="277" t="str">
        <f t="shared" si="137"/>
        <v>Isi Sasaran</v>
      </c>
      <c r="K347" s="280" t="s">
        <v>650</v>
      </c>
      <c r="L347" s="277" t="str">
        <f t="shared" si="138"/>
        <v>Isi Sasaran</v>
      </c>
      <c r="M347" s="371"/>
      <c r="N347" s="371"/>
      <c r="O347" s="272"/>
      <c r="P347" s="272"/>
      <c r="Q347" s="272"/>
      <c r="R347" s="272"/>
    </row>
    <row r="348" spans="1:18" ht="12.75" customHeight="1">
      <c r="A348" s="272"/>
      <c r="B348" s="371"/>
      <c r="C348" s="371"/>
      <c r="D348" s="371"/>
      <c r="E348" s="371"/>
      <c r="F348" s="278">
        <v>4</v>
      </c>
      <c r="G348" s="279"/>
      <c r="H348" s="288" t="str">
        <f t="shared" si="122"/>
        <v>Belum Diisi</v>
      </c>
      <c r="I348" s="280" t="s">
        <v>650</v>
      </c>
      <c r="J348" s="277" t="str">
        <f t="shared" si="137"/>
        <v>Isi Sasaran</v>
      </c>
      <c r="K348" s="280" t="s">
        <v>650</v>
      </c>
      <c r="L348" s="277" t="str">
        <f t="shared" si="138"/>
        <v>Isi Sasaran</v>
      </c>
      <c r="M348" s="371"/>
      <c r="N348" s="371"/>
      <c r="O348" s="272"/>
      <c r="P348" s="272"/>
      <c r="Q348" s="272"/>
      <c r="R348" s="272"/>
    </row>
    <row r="349" spans="1:18" ht="12.75" customHeight="1">
      <c r="A349" s="272"/>
      <c r="B349" s="349"/>
      <c r="C349" s="349"/>
      <c r="D349" s="349"/>
      <c r="E349" s="349"/>
      <c r="F349" s="282">
        <v>5</v>
      </c>
      <c r="G349" s="283"/>
      <c r="H349" s="289" t="str">
        <f t="shared" si="122"/>
        <v>Belum Diisi</v>
      </c>
      <c r="I349" s="285" t="s">
        <v>650</v>
      </c>
      <c r="J349" s="277" t="str">
        <f t="shared" si="137"/>
        <v>Isi Sasaran</v>
      </c>
      <c r="K349" s="285" t="s">
        <v>650</v>
      </c>
      <c r="L349" s="277" t="str">
        <f t="shared" si="138"/>
        <v>Isi Sasaran</v>
      </c>
      <c r="M349" s="349"/>
      <c r="N349" s="349"/>
      <c r="O349" s="272"/>
      <c r="P349" s="272"/>
      <c r="Q349" s="272"/>
      <c r="R349" s="272"/>
    </row>
    <row r="350" spans="1:18" ht="12.75" customHeight="1">
      <c r="A350" s="272"/>
      <c r="B350" s="418">
        <v>9</v>
      </c>
      <c r="C350" s="426"/>
      <c r="D350" s="419" t="s">
        <v>650</v>
      </c>
      <c r="E350" s="427" t="str">
        <f>IF(D350="Y",1,IF(D350="T",0,IF(D350="Y/T","Belum diisi","Error")))</f>
        <v>Belum diisi</v>
      </c>
      <c r="F350" s="273">
        <v>1</v>
      </c>
      <c r="G350" s="274"/>
      <c r="H350" s="290" t="str">
        <f t="shared" si="122"/>
        <v>Belum Diisi</v>
      </c>
      <c r="I350" s="276" t="s">
        <v>650</v>
      </c>
      <c r="J350" s="277" t="str">
        <f t="shared" ref="J350:J354" si="139">IF($D$350="Y/T","Isi Sasaran",IF($E$350=0,0,IF(I350="Y",1,IF(I350="T",0,"Isi Dulu"))))</f>
        <v>Isi Sasaran</v>
      </c>
      <c r="K350" s="276" t="s">
        <v>650</v>
      </c>
      <c r="L350" s="277" t="str">
        <f t="shared" ref="L350:L354" si="140">IF($D$350="Y/T","Isi Sasaran",IF($E$350=0,0,IF(K350="Y",1,IF(K350="T",0,"Isi Dulu"))))</f>
        <v>Isi Sasaran</v>
      </c>
      <c r="M350" s="429" t="s">
        <v>650</v>
      </c>
      <c r="N350" s="430" t="str">
        <f>IF(M350="Y",1,IF(M350="T",0,IF(M350="Y/T","Belum diisi","Error")))</f>
        <v>Belum diisi</v>
      </c>
      <c r="O350" s="272"/>
      <c r="P350" s="272"/>
      <c r="Q350" s="272"/>
      <c r="R350" s="272"/>
    </row>
    <row r="351" spans="1:18" ht="12.75" customHeight="1">
      <c r="A351" s="272"/>
      <c r="B351" s="371"/>
      <c r="C351" s="371"/>
      <c r="D351" s="371"/>
      <c r="E351" s="371"/>
      <c r="F351" s="278">
        <v>2</v>
      </c>
      <c r="G351" s="279"/>
      <c r="H351" s="288" t="str">
        <f t="shared" si="122"/>
        <v>Belum Diisi</v>
      </c>
      <c r="I351" s="280" t="s">
        <v>650</v>
      </c>
      <c r="J351" s="277" t="str">
        <f t="shared" si="139"/>
        <v>Isi Sasaran</v>
      </c>
      <c r="K351" s="280" t="s">
        <v>650</v>
      </c>
      <c r="L351" s="277" t="str">
        <f t="shared" si="140"/>
        <v>Isi Sasaran</v>
      </c>
      <c r="M351" s="371"/>
      <c r="N351" s="371"/>
      <c r="O351" s="272"/>
      <c r="P351" s="272"/>
      <c r="Q351" s="272"/>
      <c r="R351" s="272"/>
    </row>
    <row r="352" spans="1:18" ht="12.75" customHeight="1">
      <c r="A352" s="272"/>
      <c r="B352" s="371"/>
      <c r="C352" s="371"/>
      <c r="D352" s="371"/>
      <c r="E352" s="371"/>
      <c r="F352" s="278">
        <v>3</v>
      </c>
      <c r="G352" s="279"/>
      <c r="H352" s="288" t="str">
        <f t="shared" si="122"/>
        <v>Belum Diisi</v>
      </c>
      <c r="I352" s="280" t="s">
        <v>650</v>
      </c>
      <c r="J352" s="277" t="str">
        <f t="shared" si="139"/>
        <v>Isi Sasaran</v>
      </c>
      <c r="K352" s="280" t="s">
        <v>650</v>
      </c>
      <c r="L352" s="277" t="str">
        <f t="shared" si="140"/>
        <v>Isi Sasaran</v>
      </c>
      <c r="M352" s="371"/>
      <c r="N352" s="371"/>
      <c r="O352" s="272"/>
      <c r="P352" s="272"/>
      <c r="Q352" s="272"/>
      <c r="R352" s="272"/>
    </row>
    <row r="353" spans="1:18" ht="12.75" customHeight="1">
      <c r="A353" s="272"/>
      <c r="B353" s="371"/>
      <c r="C353" s="371"/>
      <c r="D353" s="371"/>
      <c r="E353" s="371"/>
      <c r="F353" s="278">
        <v>4</v>
      </c>
      <c r="G353" s="279"/>
      <c r="H353" s="288" t="str">
        <f t="shared" si="122"/>
        <v>Belum Diisi</v>
      </c>
      <c r="I353" s="280" t="s">
        <v>650</v>
      </c>
      <c r="J353" s="277" t="str">
        <f t="shared" si="139"/>
        <v>Isi Sasaran</v>
      </c>
      <c r="K353" s="280" t="s">
        <v>650</v>
      </c>
      <c r="L353" s="277" t="str">
        <f t="shared" si="140"/>
        <v>Isi Sasaran</v>
      </c>
      <c r="M353" s="371"/>
      <c r="N353" s="371"/>
      <c r="O353" s="272"/>
      <c r="P353" s="272"/>
      <c r="Q353" s="272"/>
      <c r="R353" s="272"/>
    </row>
    <row r="354" spans="1:18" ht="12.75" customHeight="1">
      <c r="A354" s="272"/>
      <c r="B354" s="349"/>
      <c r="C354" s="349"/>
      <c r="D354" s="349"/>
      <c r="E354" s="349"/>
      <c r="F354" s="282">
        <v>5</v>
      </c>
      <c r="G354" s="283"/>
      <c r="H354" s="289" t="str">
        <f t="shared" si="122"/>
        <v>Belum Diisi</v>
      </c>
      <c r="I354" s="285" t="s">
        <v>650</v>
      </c>
      <c r="J354" s="277" t="str">
        <f t="shared" si="139"/>
        <v>Isi Sasaran</v>
      </c>
      <c r="K354" s="285" t="s">
        <v>650</v>
      </c>
      <c r="L354" s="277" t="str">
        <f t="shared" si="140"/>
        <v>Isi Sasaran</v>
      </c>
      <c r="M354" s="349"/>
      <c r="N354" s="349"/>
      <c r="O354" s="272"/>
      <c r="P354" s="272"/>
      <c r="Q354" s="272"/>
      <c r="R354" s="272"/>
    </row>
    <row r="355" spans="1:18" ht="12.75" customHeight="1">
      <c r="A355" s="272"/>
      <c r="B355" s="418">
        <v>10</v>
      </c>
      <c r="C355" s="426"/>
      <c r="D355" s="419" t="s">
        <v>650</v>
      </c>
      <c r="E355" s="427" t="str">
        <f>IF(D355="Y",1,IF(D355="T",0,IF(D355="Y/T","Belum diisi","Error")))</f>
        <v>Belum diisi</v>
      </c>
      <c r="F355" s="273">
        <v>1</v>
      </c>
      <c r="G355" s="274"/>
      <c r="H355" s="290" t="str">
        <f t="shared" si="122"/>
        <v>Belum Diisi</v>
      </c>
      <c r="I355" s="276" t="s">
        <v>650</v>
      </c>
      <c r="J355" s="277" t="str">
        <f t="shared" ref="J355:J359" si="141">IF($D$355="Y/T","Isi Sasaran",IF($E$355=0,0,IF(I355="Y",1,IF(I355="T",0,"Isi Dulu"))))</f>
        <v>Isi Sasaran</v>
      </c>
      <c r="K355" s="276" t="s">
        <v>650</v>
      </c>
      <c r="L355" s="277" t="str">
        <f t="shared" ref="L355:L359" si="142">IF($D$355="Y/T","Isi Sasaran",IF($E$355=0,0,IF(K355="Y",1,IF(K355="T",0,"Isi Dulu"))))</f>
        <v>Isi Sasaran</v>
      </c>
      <c r="M355" s="429" t="s">
        <v>650</v>
      </c>
      <c r="N355" s="430" t="str">
        <f>IF(M355="Y",1,IF(M355="T",0,IF(M355="Y/T","Belum diisi","Error")))</f>
        <v>Belum diisi</v>
      </c>
      <c r="O355" s="272"/>
      <c r="P355" s="272"/>
      <c r="Q355" s="272"/>
      <c r="R355" s="272"/>
    </row>
    <row r="356" spans="1:18" ht="12.75" customHeight="1">
      <c r="A356" s="272"/>
      <c r="B356" s="371"/>
      <c r="C356" s="371"/>
      <c r="D356" s="371"/>
      <c r="E356" s="371"/>
      <c r="F356" s="278">
        <v>2</v>
      </c>
      <c r="G356" s="279"/>
      <c r="H356" s="288" t="str">
        <f t="shared" si="122"/>
        <v>Belum Diisi</v>
      </c>
      <c r="I356" s="280" t="s">
        <v>650</v>
      </c>
      <c r="J356" s="277" t="str">
        <f t="shared" si="141"/>
        <v>Isi Sasaran</v>
      </c>
      <c r="K356" s="280" t="s">
        <v>650</v>
      </c>
      <c r="L356" s="277" t="str">
        <f t="shared" si="142"/>
        <v>Isi Sasaran</v>
      </c>
      <c r="M356" s="371"/>
      <c r="N356" s="371"/>
      <c r="O356" s="272"/>
      <c r="P356" s="272"/>
      <c r="Q356" s="272"/>
      <c r="R356" s="272"/>
    </row>
    <row r="357" spans="1:18" ht="12.75" customHeight="1">
      <c r="A357" s="272"/>
      <c r="B357" s="371"/>
      <c r="C357" s="371"/>
      <c r="D357" s="371"/>
      <c r="E357" s="371"/>
      <c r="F357" s="278">
        <v>3</v>
      </c>
      <c r="G357" s="279"/>
      <c r="H357" s="288" t="str">
        <f t="shared" si="122"/>
        <v>Belum Diisi</v>
      </c>
      <c r="I357" s="280" t="s">
        <v>650</v>
      </c>
      <c r="J357" s="277" t="str">
        <f t="shared" si="141"/>
        <v>Isi Sasaran</v>
      </c>
      <c r="K357" s="280" t="s">
        <v>650</v>
      </c>
      <c r="L357" s="277" t="str">
        <f t="shared" si="142"/>
        <v>Isi Sasaran</v>
      </c>
      <c r="M357" s="371"/>
      <c r="N357" s="371"/>
      <c r="O357" s="272"/>
      <c r="P357" s="272"/>
      <c r="Q357" s="272"/>
      <c r="R357" s="272"/>
    </row>
    <row r="358" spans="1:18" ht="12.75" customHeight="1">
      <c r="A358" s="272"/>
      <c r="B358" s="371"/>
      <c r="C358" s="371"/>
      <c r="D358" s="371"/>
      <c r="E358" s="371"/>
      <c r="F358" s="278">
        <v>4</v>
      </c>
      <c r="G358" s="279"/>
      <c r="H358" s="288" t="str">
        <f t="shared" si="122"/>
        <v>Belum Diisi</v>
      </c>
      <c r="I358" s="280" t="s">
        <v>650</v>
      </c>
      <c r="J358" s="277" t="str">
        <f t="shared" si="141"/>
        <v>Isi Sasaran</v>
      </c>
      <c r="K358" s="280" t="s">
        <v>650</v>
      </c>
      <c r="L358" s="277" t="str">
        <f t="shared" si="142"/>
        <v>Isi Sasaran</v>
      </c>
      <c r="M358" s="371"/>
      <c r="N358" s="371"/>
      <c r="O358" s="272"/>
      <c r="P358" s="272"/>
      <c r="Q358" s="272"/>
      <c r="R358" s="272"/>
    </row>
    <row r="359" spans="1:18" ht="12.75" customHeight="1">
      <c r="A359" s="272"/>
      <c r="B359" s="349"/>
      <c r="C359" s="349"/>
      <c r="D359" s="349"/>
      <c r="E359" s="349"/>
      <c r="F359" s="282">
        <v>5</v>
      </c>
      <c r="G359" s="283"/>
      <c r="H359" s="289" t="str">
        <f t="shared" si="122"/>
        <v>Belum Diisi</v>
      </c>
      <c r="I359" s="285" t="s">
        <v>650</v>
      </c>
      <c r="J359" s="277" t="str">
        <f t="shared" si="141"/>
        <v>Isi Sasaran</v>
      </c>
      <c r="K359" s="285" t="s">
        <v>650</v>
      </c>
      <c r="L359" s="277" t="str">
        <f t="shared" si="142"/>
        <v>Isi Sasaran</v>
      </c>
      <c r="M359" s="349"/>
      <c r="N359" s="349"/>
      <c r="O359" s="272"/>
      <c r="P359" s="272"/>
      <c r="Q359" s="272"/>
      <c r="R359" s="272"/>
    </row>
    <row r="360" spans="1:18" ht="12.75" customHeight="1">
      <c r="A360" s="272"/>
      <c r="B360" s="418">
        <v>11</v>
      </c>
      <c r="C360" s="426"/>
      <c r="D360" s="419" t="s">
        <v>650</v>
      </c>
      <c r="E360" s="427" t="str">
        <f>IF(D360="Y",1,IF(D360="T",0,IF(D360="Y/T","Belum diisi","Error")))</f>
        <v>Belum diisi</v>
      </c>
      <c r="F360" s="273">
        <v>1</v>
      </c>
      <c r="G360" s="274"/>
      <c r="H360" s="290" t="str">
        <f t="shared" si="122"/>
        <v>Belum Diisi</v>
      </c>
      <c r="I360" s="276" t="s">
        <v>650</v>
      </c>
      <c r="J360" s="277" t="str">
        <f t="shared" ref="J360:J364" si="143">IF($D$360="Y/T","Isi Sasaran",IF($E$360=0,0,IF(I360="Y",1,IF(I360="T",0,"Isi Dulu"))))</f>
        <v>Isi Sasaran</v>
      </c>
      <c r="K360" s="276" t="s">
        <v>650</v>
      </c>
      <c r="L360" s="277" t="str">
        <f t="shared" ref="L360:L364" si="144">IF($D$360="Y/T","Isi Sasaran",IF($E$360=0,0,IF(K360="Y",1,IF(K360="T",0,"Isi Dulu"))))</f>
        <v>Isi Sasaran</v>
      </c>
      <c r="M360" s="429" t="s">
        <v>650</v>
      </c>
      <c r="N360" s="430" t="str">
        <f>IF(M360="Y",1,IF(M360="T",0,IF(M360="Y/T","Belum diisi","Error")))</f>
        <v>Belum diisi</v>
      </c>
      <c r="O360" s="272"/>
      <c r="P360" s="272"/>
      <c r="Q360" s="272"/>
      <c r="R360" s="272"/>
    </row>
    <row r="361" spans="1:18" ht="12.75" customHeight="1">
      <c r="A361" s="272"/>
      <c r="B361" s="371"/>
      <c r="C361" s="371"/>
      <c r="D361" s="371"/>
      <c r="E361" s="371"/>
      <c r="F361" s="278">
        <v>2</v>
      </c>
      <c r="G361" s="279"/>
      <c r="H361" s="288" t="str">
        <f t="shared" si="122"/>
        <v>Belum Diisi</v>
      </c>
      <c r="I361" s="280" t="s">
        <v>650</v>
      </c>
      <c r="J361" s="277" t="str">
        <f t="shared" si="143"/>
        <v>Isi Sasaran</v>
      </c>
      <c r="K361" s="280" t="s">
        <v>650</v>
      </c>
      <c r="L361" s="277" t="str">
        <f t="shared" si="144"/>
        <v>Isi Sasaran</v>
      </c>
      <c r="M361" s="371"/>
      <c r="N361" s="371"/>
      <c r="O361" s="272"/>
      <c r="P361" s="272"/>
      <c r="Q361" s="272"/>
      <c r="R361" s="272"/>
    </row>
    <row r="362" spans="1:18" ht="12.75" customHeight="1">
      <c r="A362" s="272"/>
      <c r="B362" s="371"/>
      <c r="C362" s="371"/>
      <c r="D362" s="371"/>
      <c r="E362" s="371"/>
      <c r="F362" s="278">
        <v>3</v>
      </c>
      <c r="G362" s="279"/>
      <c r="H362" s="288" t="str">
        <f t="shared" si="122"/>
        <v>Belum Diisi</v>
      </c>
      <c r="I362" s="280" t="s">
        <v>650</v>
      </c>
      <c r="J362" s="277" t="str">
        <f t="shared" si="143"/>
        <v>Isi Sasaran</v>
      </c>
      <c r="K362" s="280" t="s">
        <v>650</v>
      </c>
      <c r="L362" s="277" t="str">
        <f t="shared" si="144"/>
        <v>Isi Sasaran</v>
      </c>
      <c r="M362" s="371"/>
      <c r="N362" s="371"/>
      <c r="O362" s="272"/>
      <c r="P362" s="272"/>
      <c r="Q362" s="272"/>
      <c r="R362" s="272"/>
    </row>
    <row r="363" spans="1:18" ht="12.75" customHeight="1">
      <c r="A363" s="272"/>
      <c r="B363" s="371"/>
      <c r="C363" s="371"/>
      <c r="D363" s="371"/>
      <c r="E363" s="371"/>
      <c r="F363" s="278">
        <v>4</v>
      </c>
      <c r="G363" s="279"/>
      <c r="H363" s="288" t="str">
        <f t="shared" si="122"/>
        <v>Belum Diisi</v>
      </c>
      <c r="I363" s="280" t="s">
        <v>650</v>
      </c>
      <c r="J363" s="277" t="str">
        <f t="shared" si="143"/>
        <v>Isi Sasaran</v>
      </c>
      <c r="K363" s="280" t="s">
        <v>650</v>
      </c>
      <c r="L363" s="277" t="str">
        <f t="shared" si="144"/>
        <v>Isi Sasaran</v>
      </c>
      <c r="M363" s="371"/>
      <c r="N363" s="371"/>
      <c r="O363" s="272"/>
      <c r="P363" s="272"/>
      <c r="Q363" s="272"/>
      <c r="R363" s="272"/>
    </row>
    <row r="364" spans="1:18" ht="12.75" customHeight="1">
      <c r="A364" s="272"/>
      <c r="B364" s="349"/>
      <c r="C364" s="349"/>
      <c r="D364" s="349"/>
      <c r="E364" s="349"/>
      <c r="F364" s="282">
        <v>5</v>
      </c>
      <c r="G364" s="283"/>
      <c r="H364" s="289" t="str">
        <f t="shared" si="122"/>
        <v>Belum Diisi</v>
      </c>
      <c r="I364" s="285" t="s">
        <v>650</v>
      </c>
      <c r="J364" s="277" t="str">
        <f t="shared" si="143"/>
        <v>Isi Sasaran</v>
      </c>
      <c r="K364" s="285" t="s">
        <v>650</v>
      </c>
      <c r="L364" s="277" t="str">
        <f t="shared" si="144"/>
        <v>Isi Sasaran</v>
      </c>
      <c r="M364" s="349"/>
      <c r="N364" s="349"/>
      <c r="O364" s="272"/>
      <c r="P364" s="272"/>
      <c r="Q364" s="272"/>
      <c r="R364" s="272"/>
    </row>
    <row r="365" spans="1:18" ht="12.75" customHeight="1">
      <c r="A365" s="272"/>
      <c r="B365" s="418">
        <v>12</v>
      </c>
      <c r="C365" s="426"/>
      <c r="D365" s="419" t="s">
        <v>650</v>
      </c>
      <c r="E365" s="427" t="str">
        <f>IF(D365="Y",1,IF(D365="T",0,IF(D365="Y/T","Belum diisi","Error")))</f>
        <v>Belum diisi</v>
      </c>
      <c r="F365" s="273">
        <v>1</v>
      </c>
      <c r="G365" s="274"/>
      <c r="H365" s="290" t="str">
        <f t="shared" si="122"/>
        <v>Belum Diisi</v>
      </c>
      <c r="I365" s="276" t="s">
        <v>650</v>
      </c>
      <c r="J365" s="277" t="str">
        <f t="shared" ref="J365:J369" si="145">IF($D$365="Y/T","Isi Sasaran",IF($E$365=0,0,IF(I365="Y",1,IF(I365="T",0,"Isi Dulu"))))</f>
        <v>Isi Sasaran</v>
      </c>
      <c r="K365" s="276" t="s">
        <v>650</v>
      </c>
      <c r="L365" s="277" t="str">
        <f t="shared" ref="L365:L369" si="146">IF($D$365="Y/T","Isi Sasaran",IF($E$365=0,0,IF(K365="Y",1,IF(K365="T",0,"Isi Dulu"))))</f>
        <v>Isi Sasaran</v>
      </c>
      <c r="M365" s="429" t="s">
        <v>650</v>
      </c>
      <c r="N365" s="430" t="str">
        <f>IF(M365="Y",1,IF(M365="T",0,IF(M365="Y/T","Belum diisi","Error")))</f>
        <v>Belum diisi</v>
      </c>
      <c r="O365" s="272"/>
      <c r="P365" s="272"/>
      <c r="Q365" s="272"/>
      <c r="R365" s="272"/>
    </row>
    <row r="366" spans="1:18" ht="12.75" customHeight="1">
      <c r="A366" s="272"/>
      <c r="B366" s="371"/>
      <c r="C366" s="371"/>
      <c r="D366" s="371"/>
      <c r="E366" s="371"/>
      <c r="F366" s="278">
        <v>2</v>
      </c>
      <c r="G366" s="279"/>
      <c r="H366" s="288" t="str">
        <f t="shared" si="122"/>
        <v>Belum Diisi</v>
      </c>
      <c r="I366" s="280" t="s">
        <v>650</v>
      </c>
      <c r="J366" s="277" t="str">
        <f t="shared" si="145"/>
        <v>Isi Sasaran</v>
      </c>
      <c r="K366" s="280" t="s">
        <v>650</v>
      </c>
      <c r="L366" s="277" t="str">
        <f t="shared" si="146"/>
        <v>Isi Sasaran</v>
      </c>
      <c r="M366" s="371"/>
      <c r="N366" s="371"/>
      <c r="O366" s="272"/>
      <c r="P366" s="272"/>
      <c r="Q366" s="272"/>
      <c r="R366" s="272"/>
    </row>
    <row r="367" spans="1:18" ht="12.75" customHeight="1">
      <c r="A367" s="272"/>
      <c r="B367" s="371"/>
      <c r="C367" s="371"/>
      <c r="D367" s="371"/>
      <c r="E367" s="371"/>
      <c r="F367" s="278">
        <v>3</v>
      </c>
      <c r="G367" s="279"/>
      <c r="H367" s="288" t="str">
        <f t="shared" si="122"/>
        <v>Belum Diisi</v>
      </c>
      <c r="I367" s="280" t="s">
        <v>650</v>
      </c>
      <c r="J367" s="277" t="str">
        <f t="shared" si="145"/>
        <v>Isi Sasaran</v>
      </c>
      <c r="K367" s="280" t="s">
        <v>650</v>
      </c>
      <c r="L367" s="277" t="str">
        <f t="shared" si="146"/>
        <v>Isi Sasaran</v>
      </c>
      <c r="M367" s="371"/>
      <c r="N367" s="371"/>
      <c r="O367" s="272"/>
      <c r="P367" s="272"/>
      <c r="Q367" s="272"/>
      <c r="R367" s="272"/>
    </row>
    <row r="368" spans="1:18" ht="12.75" customHeight="1">
      <c r="A368" s="272"/>
      <c r="B368" s="371"/>
      <c r="C368" s="371"/>
      <c r="D368" s="371"/>
      <c r="E368" s="371"/>
      <c r="F368" s="278">
        <v>4</v>
      </c>
      <c r="G368" s="279"/>
      <c r="H368" s="288" t="str">
        <f t="shared" si="122"/>
        <v>Belum Diisi</v>
      </c>
      <c r="I368" s="280" t="s">
        <v>650</v>
      </c>
      <c r="J368" s="277" t="str">
        <f t="shared" si="145"/>
        <v>Isi Sasaran</v>
      </c>
      <c r="K368" s="280" t="s">
        <v>650</v>
      </c>
      <c r="L368" s="277" t="str">
        <f t="shared" si="146"/>
        <v>Isi Sasaran</v>
      </c>
      <c r="M368" s="371"/>
      <c r="N368" s="371"/>
      <c r="O368" s="272"/>
      <c r="P368" s="272"/>
      <c r="Q368" s="272"/>
      <c r="R368" s="272"/>
    </row>
    <row r="369" spans="1:18" ht="12.75" customHeight="1">
      <c r="A369" s="272"/>
      <c r="B369" s="349"/>
      <c r="C369" s="349"/>
      <c r="D369" s="349"/>
      <c r="E369" s="349"/>
      <c r="F369" s="282">
        <v>5</v>
      </c>
      <c r="G369" s="283"/>
      <c r="H369" s="289" t="str">
        <f t="shared" si="122"/>
        <v>Belum Diisi</v>
      </c>
      <c r="I369" s="285" t="s">
        <v>650</v>
      </c>
      <c r="J369" s="277" t="str">
        <f t="shared" si="145"/>
        <v>Isi Sasaran</v>
      </c>
      <c r="K369" s="285" t="s">
        <v>650</v>
      </c>
      <c r="L369" s="277" t="str">
        <f t="shared" si="146"/>
        <v>Isi Sasaran</v>
      </c>
      <c r="M369" s="349"/>
      <c r="N369" s="349"/>
      <c r="O369" s="272"/>
      <c r="P369" s="272"/>
      <c r="Q369" s="272"/>
      <c r="R369" s="272"/>
    </row>
    <row r="370" spans="1:18" ht="12.75" customHeight="1">
      <c r="A370" s="272"/>
      <c r="B370" s="418">
        <v>13</v>
      </c>
      <c r="C370" s="426"/>
      <c r="D370" s="419" t="s">
        <v>650</v>
      </c>
      <c r="E370" s="427" t="str">
        <f>IF(D370="Y",1,IF(D370="T",0,IF(D370="Y/T","Belum diisi","Error")))</f>
        <v>Belum diisi</v>
      </c>
      <c r="F370" s="273">
        <v>1</v>
      </c>
      <c r="G370" s="274"/>
      <c r="H370" s="290" t="str">
        <f t="shared" si="122"/>
        <v>Belum Diisi</v>
      </c>
      <c r="I370" s="276" t="s">
        <v>650</v>
      </c>
      <c r="J370" s="277" t="str">
        <f t="shared" ref="J370:J374" si="147">IF($D$370="Y/T","Isi Sasaran",IF($E$370=0,0,IF(I370="Y",1,IF(I370="T",0,"Isi Dulu"))))</f>
        <v>Isi Sasaran</v>
      </c>
      <c r="K370" s="276" t="s">
        <v>650</v>
      </c>
      <c r="L370" s="277" t="str">
        <f t="shared" ref="L370:L374" si="148">IF($D$370="Y/T","Isi Sasaran",IF($E$370=0,0,IF(K370="Y",1,IF(K370="T",0,"Isi Dulu"))))</f>
        <v>Isi Sasaran</v>
      </c>
      <c r="M370" s="429" t="s">
        <v>650</v>
      </c>
      <c r="N370" s="430" t="str">
        <f>IF(M370="Y",1,IF(M370="T",0,IF(M370="Y/T","Belum diisi","Error")))</f>
        <v>Belum diisi</v>
      </c>
      <c r="O370" s="272"/>
      <c r="P370" s="272"/>
      <c r="Q370" s="272"/>
      <c r="R370" s="272"/>
    </row>
    <row r="371" spans="1:18" ht="12.75" customHeight="1">
      <c r="A371" s="272"/>
      <c r="B371" s="371"/>
      <c r="C371" s="371"/>
      <c r="D371" s="371"/>
      <c r="E371" s="371"/>
      <c r="F371" s="278">
        <v>2</v>
      </c>
      <c r="G371" s="279"/>
      <c r="H371" s="288" t="str">
        <f t="shared" si="122"/>
        <v>Belum Diisi</v>
      </c>
      <c r="I371" s="280" t="s">
        <v>650</v>
      </c>
      <c r="J371" s="277" t="str">
        <f t="shared" si="147"/>
        <v>Isi Sasaran</v>
      </c>
      <c r="K371" s="280" t="s">
        <v>650</v>
      </c>
      <c r="L371" s="277" t="str">
        <f t="shared" si="148"/>
        <v>Isi Sasaran</v>
      </c>
      <c r="M371" s="371"/>
      <c r="N371" s="371"/>
      <c r="O371" s="272"/>
      <c r="P371" s="272"/>
      <c r="Q371" s="272"/>
      <c r="R371" s="272"/>
    </row>
    <row r="372" spans="1:18" ht="12.75" customHeight="1">
      <c r="A372" s="272"/>
      <c r="B372" s="371"/>
      <c r="C372" s="371"/>
      <c r="D372" s="371"/>
      <c r="E372" s="371"/>
      <c r="F372" s="278">
        <v>3</v>
      </c>
      <c r="G372" s="279"/>
      <c r="H372" s="288" t="str">
        <f t="shared" si="122"/>
        <v>Belum Diisi</v>
      </c>
      <c r="I372" s="280" t="s">
        <v>650</v>
      </c>
      <c r="J372" s="277" t="str">
        <f t="shared" si="147"/>
        <v>Isi Sasaran</v>
      </c>
      <c r="K372" s="280" t="s">
        <v>650</v>
      </c>
      <c r="L372" s="277" t="str">
        <f t="shared" si="148"/>
        <v>Isi Sasaran</v>
      </c>
      <c r="M372" s="371"/>
      <c r="N372" s="371"/>
      <c r="O372" s="272"/>
      <c r="P372" s="272"/>
      <c r="Q372" s="272"/>
      <c r="R372" s="272"/>
    </row>
    <row r="373" spans="1:18" ht="12.75" customHeight="1">
      <c r="A373" s="272"/>
      <c r="B373" s="371"/>
      <c r="C373" s="371"/>
      <c r="D373" s="371"/>
      <c r="E373" s="371"/>
      <c r="F373" s="278">
        <v>4</v>
      </c>
      <c r="G373" s="279"/>
      <c r="H373" s="288" t="str">
        <f t="shared" si="122"/>
        <v>Belum Diisi</v>
      </c>
      <c r="I373" s="280" t="s">
        <v>650</v>
      </c>
      <c r="J373" s="277" t="str">
        <f t="shared" si="147"/>
        <v>Isi Sasaran</v>
      </c>
      <c r="K373" s="280" t="s">
        <v>650</v>
      </c>
      <c r="L373" s="277" t="str">
        <f t="shared" si="148"/>
        <v>Isi Sasaran</v>
      </c>
      <c r="M373" s="371"/>
      <c r="N373" s="371"/>
      <c r="O373" s="272"/>
      <c r="P373" s="272"/>
      <c r="Q373" s="272"/>
      <c r="R373" s="272"/>
    </row>
    <row r="374" spans="1:18" ht="12.75" customHeight="1">
      <c r="A374" s="272"/>
      <c r="B374" s="349"/>
      <c r="C374" s="349"/>
      <c r="D374" s="349"/>
      <c r="E374" s="349"/>
      <c r="F374" s="282">
        <v>5</v>
      </c>
      <c r="G374" s="283"/>
      <c r="H374" s="289" t="str">
        <f t="shared" si="122"/>
        <v>Belum Diisi</v>
      </c>
      <c r="I374" s="285" t="s">
        <v>650</v>
      </c>
      <c r="J374" s="277" t="str">
        <f t="shared" si="147"/>
        <v>Isi Sasaran</v>
      </c>
      <c r="K374" s="285" t="s">
        <v>650</v>
      </c>
      <c r="L374" s="277" t="str">
        <f t="shared" si="148"/>
        <v>Isi Sasaran</v>
      </c>
      <c r="M374" s="349"/>
      <c r="N374" s="349"/>
      <c r="O374" s="272"/>
      <c r="P374" s="272"/>
      <c r="Q374" s="272"/>
      <c r="R374" s="272"/>
    </row>
    <row r="375" spans="1:18" ht="12.75" customHeight="1">
      <c r="A375" s="272"/>
      <c r="B375" s="418">
        <v>14</v>
      </c>
      <c r="C375" s="426"/>
      <c r="D375" s="419" t="s">
        <v>650</v>
      </c>
      <c r="E375" s="427" t="str">
        <f>IF(D375="Y",1,IF(D375="T",0,IF(D375="Y/T","Belum diisi","Error")))</f>
        <v>Belum diisi</v>
      </c>
      <c r="F375" s="273">
        <v>1</v>
      </c>
      <c r="G375" s="274"/>
      <c r="H375" s="290" t="str">
        <f t="shared" si="122"/>
        <v>Belum Diisi</v>
      </c>
      <c r="I375" s="276" t="s">
        <v>650</v>
      </c>
      <c r="J375" s="277" t="str">
        <f>IF($D$375="Y/T","Isi Sasaran",IF($E$375=0,0,IF(I375="Y",1,IF(I375="T",0,"Isi Dulu"))))</f>
        <v>Isi Sasaran</v>
      </c>
      <c r="K375" s="276" t="s">
        <v>650</v>
      </c>
      <c r="L375" s="277" t="str">
        <f t="shared" ref="L375:L379" si="149">IF($D$375="Y/T","Isi Sasaran",IF($E$375=0,0,IF(K375="Y",1,IF(K375="T",0,"Isi Dulu"))))</f>
        <v>Isi Sasaran</v>
      </c>
      <c r="M375" s="429" t="s">
        <v>650</v>
      </c>
      <c r="N375" s="430" t="str">
        <f>IF(M375="Y",1,IF(M375="T",0,IF(M375="Y/T","Belum diisi","Error")))</f>
        <v>Belum diisi</v>
      </c>
      <c r="O375" s="272"/>
      <c r="P375" s="272"/>
      <c r="Q375" s="272"/>
      <c r="R375" s="272"/>
    </row>
    <row r="376" spans="1:18" ht="12.75" customHeight="1">
      <c r="A376" s="272"/>
      <c r="B376" s="371"/>
      <c r="C376" s="371"/>
      <c r="D376" s="371"/>
      <c r="E376" s="371"/>
      <c r="F376" s="278">
        <v>2</v>
      </c>
      <c r="G376" s="279"/>
      <c r="H376" s="288" t="str">
        <f t="shared" si="122"/>
        <v>Belum Diisi</v>
      </c>
      <c r="I376" s="280" t="s">
        <v>650</v>
      </c>
      <c r="J376" s="281" t="str">
        <f t="shared" ref="J376:J379" si="150">IF($D$223="Y/T","Isi Sasaran",IF($E$223=0,0,IF(I376="Y",1,IF(I376="T",0,"Isi Dulu"))))</f>
        <v>Isi Sasaran</v>
      </c>
      <c r="K376" s="280" t="s">
        <v>650</v>
      </c>
      <c r="L376" s="277" t="str">
        <f t="shared" si="149"/>
        <v>Isi Sasaran</v>
      </c>
      <c r="M376" s="371"/>
      <c r="N376" s="371"/>
      <c r="O376" s="272"/>
      <c r="P376" s="272"/>
      <c r="Q376" s="272"/>
      <c r="R376" s="272"/>
    </row>
    <row r="377" spans="1:18" ht="12.75" customHeight="1">
      <c r="A377" s="272"/>
      <c r="B377" s="371"/>
      <c r="C377" s="371"/>
      <c r="D377" s="371"/>
      <c r="E377" s="371"/>
      <c r="F377" s="278">
        <v>3</v>
      </c>
      <c r="G377" s="279"/>
      <c r="H377" s="288" t="str">
        <f t="shared" si="122"/>
        <v>Belum Diisi</v>
      </c>
      <c r="I377" s="280" t="s">
        <v>650</v>
      </c>
      <c r="J377" s="281" t="str">
        <f t="shared" si="150"/>
        <v>Isi Sasaran</v>
      </c>
      <c r="K377" s="280" t="s">
        <v>650</v>
      </c>
      <c r="L377" s="277" t="str">
        <f t="shared" si="149"/>
        <v>Isi Sasaran</v>
      </c>
      <c r="M377" s="371"/>
      <c r="N377" s="371"/>
      <c r="O377" s="272"/>
      <c r="P377" s="272"/>
      <c r="Q377" s="272"/>
      <c r="R377" s="272"/>
    </row>
    <row r="378" spans="1:18" ht="12.75" customHeight="1">
      <c r="A378" s="272"/>
      <c r="B378" s="371"/>
      <c r="C378" s="371"/>
      <c r="D378" s="371"/>
      <c r="E378" s="371"/>
      <c r="F378" s="278">
        <v>4</v>
      </c>
      <c r="G378" s="279"/>
      <c r="H378" s="288" t="str">
        <f t="shared" si="122"/>
        <v>Belum Diisi</v>
      </c>
      <c r="I378" s="280" t="s">
        <v>650</v>
      </c>
      <c r="J378" s="281" t="str">
        <f t="shared" si="150"/>
        <v>Isi Sasaran</v>
      </c>
      <c r="K378" s="280" t="s">
        <v>650</v>
      </c>
      <c r="L378" s="277" t="str">
        <f t="shared" si="149"/>
        <v>Isi Sasaran</v>
      </c>
      <c r="M378" s="371"/>
      <c r="N378" s="371"/>
      <c r="O378" s="272"/>
      <c r="P378" s="272"/>
      <c r="Q378" s="272"/>
      <c r="R378" s="272"/>
    </row>
    <row r="379" spans="1:18" ht="12.75" customHeight="1">
      <c r="A379" s="272"/>
      <c r="B379" s="349"/>
      <c r="C379" s="349"/>
      <c r="D379" s="349"/>
      <c r="E379" s="349"/>
      <c r="F379" s="282">
        <v>5</v>
      </c>
      <c r="G379" s="283"/>
      <c r="H379" s="289" t="str">
        <f t="shared" si="122"/>
        <v>Belum Diisi</v>
      </c>
      <c r="I379" s="285" t="s">
        <v>650</v>
      </c>
      <c r="J379" s="286" t="str">
        <f t="shared" si="150"/>
        <v>Isi Sasaran</v>
      </c>
      <c r="K379" s="285" t="s">
        <v>650</v>
      </c>
      <c r="L379" s="277" t="str">
        <f t="shared" si="149"/>
        <v>Isi Sasaran</v>
      </c>
      <c r="M379" s="349"/>
      <c r="N379" s="349"/>
      <c r="O379" s="272"/>
      <c r="P379" s="272"/>
      <c r="Q379" s="272"/>
      <c r="R379" s="272"/>
    </row>
    <row r="380" spans="1:18" ht="12.75" customHeight="1">
      <c r="A380" s="272"/>
      <c r="B380" s="418">
        <v>15</v>
      </c>
      <c r="C380" s="426"/>
      <c r="D380" s="419" t="s">
        <v>650</v>
      </c>
      <c r="E380" s="427" t="str">
        <f>IF(D380="Y",1,IF(D380="T",0,IF(D380="Y/T","Belum diisi","Error")))</f>
        <v>Belum diisi</v>
      </c>
      <c r="F380" s="273">
        <v>1</v>
      </c>
      <c r="G380" s="274"/>
      <c r="H380" s="290" t="str">
        <f t="shared" si="122"/>
        <v>Belum Diisi</v>
      </c>
      <c r="I380" s="276" t="s">
        <v>650</v>
      </c>
      <c r="J380" s="277" t="str">
        <f t="shared" ref="J380:J384" si="151">IF($D$380="Y/T","Isi Sasaran",IF($E$380=0,0,IF(I380="Y",1,IF(I380="T",0,"Isi Dulu"))))</f>
        <v>Isi Sasaran</v>
      </c>
      <c r="K380" s="276" t="s">
        <v>650</v>
      </c>
      <c r="L380" s="277" t="str">
        <f t="shared" ref="L380:L384" si="152">IF($D$380="Y/T","Isi Sasaran",IF($E$380=0,0,IF(K380="Y",1,IF(K380="T",0,"Isi Dulu"))))</f>
        <v>Isi Sasaran</v>
      </c>
      <c r="M380" s="429" t="s">
        <v>650</v>
      </c>
      <c r="N380" s="430" t="str">
        <f>IF(M380="Y",1,IF(M380="T",0,IF(M380="Y/T","Belum diisi","Error")))</f>
        <v>Belum diisi</v>
      </c>
      <c r="O380" s="272"/>
      <c r="P380" s="272"/>
      <c r="Q380" s="272"/>
      <c r="R380" s="272"/>
    </row>
    <row r="381" spans="1:18" ht="12.75" customHeight="1">
      <c r="A381" s="272"/>
      <c r="B381" s="371"/>
      <c r="C381" s="371"/>
      <c r="D381" s="371"/>
      <c r="E381" s="371"/>
      <c r="F381" s="278">
        <v>2</v>
      </c>
      <c r="G381" s="279"/>
      <c r="H381" s="288" t="str">
        <f t="shared" si="122"/>
        <v>Belum Diisi</v>
      </c>
      <c r="I381" s="280" t="s">
        <v>650</v>
      </c>
      <c r="J381" s="277" t="str">
        <f t="shared" si="151"/>
        <v>Isi Sasaran</v>
      </c>
      <c r="K381" s="280" t="s">
        <v>650</v>
      </c>
      <c r="L381" s="277" t="str">
        <f t="shared" si="152"/>
        <v>Isi Sasaran</v>
      </c>
      <c r="M381" s="371"/>
      <c r="N381" s="371"/>
      <c r="O381" s="272"/>
      <c r="P381" s="272"/>
      <c r="Q381" s="272"/>
      <c r="R381" s="272"/>
    </row>
    <row r="382" spans="1:18" ht="12.75" customHeight="1">
      <c r="A382" s="272"/>
      <c r="B382" s="371"/>
      <c r="C382" s="371"/>
      <c r="D382" s="371"/>
      <c r="E382" s="371"/>
      <c r="F382" s="278">
        <v>3</v>
      </c>
      <c r="G382" s="279"/>
      <c r="H382" s="288" t="str">
        <f t="shared" si="122"/>
        <v>Belum Diisi</v>
      </c>
      <c r="I382" s="280" t="s">
        <v>650</v>
      </c>
      <c r="J382" s="277" t="str">
        <f t="shared" si="151"/>
        <v>Isi Sasaran</v>
      </c>
      <c r="K382" s="280" t="s">
        <v>650</v>
      </c>
      <c r="L382" s="277" t="str">
        <f t="shared" si="152"/>
        <v>Isi Sasaran</v>
      </c>
      <c r="M382" s="371"/>
      <c r="N382" s="371"/>
      <c r="O382" s="272"/>
      <c r="P382" s="272"/>
      <c r="Q382" s="272"/>
      <c r="R382" s="272"/>
    </row>
    <row r="383" spans="1:18" ht="12.75" customHeight="1">
      <c r="A383" s="272"/>
      <c r="B383" s="371"/>
      <c r="C383" s="371"/>
      <c r="D383" s="371"/>
      <c r="E383" s="371"/>
      <c r="F383" s="278">
        <v>4</v>
      </c>
      <c r="G383" s="279"/>
      <c r="H383" s="288" t="str">
        <f t="shared" si="122"/>
        <v>Belum Diisi</v>
      </c>
      <c r="I383" s="280" t="s">
        <v>650</v>
      </c>
      <c r="J383" s="277" t="str">
        <f t="shared" si="151"/>
        <v>Isi Sasaran</v>
      </c>
      <c r="K383" s="280" t="s">
        <v>650</v>
      </c>
      <c r="L383" s="277" t="str">
        <f t="shared" si="152"/>
        <v>Isi Sasaran</v>
      </c>
      <c r="M383" s="371"/>
      <c r="N383" s="371"/>
      <c r="O383" s="272"/>
      <c r="P383" s="272"/>
      <c r="Q383" s="272"/>
      <c r="R383" s="272"/>
    </row>
    <row r="384" spans="1:18" ht="12.75" customHeight="1">
      <c r="A384" s="272"/>
      <c r="B384" s="349"/>
      <c r="C384" s="349"/>
      <c r="D384" s="349"/>
      <c r="E384" s="349"/>
      <c r="F384" s="282">
        <v>5</v>
      </c>
      <c r="G384" s="283"/>
      <c r="H384" s="289" t="str">
        <f t="shared" si="122"/>
        <v>Belum Diisi</v>
      </c>
      <c r="I384" s="285" t="s">
        <v>650</v>
      </c>
      <c r="J384" s="277" t="str">
        <f t="shared" si="151"/>
        <v>Isi Sasaran</v>
      </c>
      <c r="K384" s="285" t="s">
        <v>650</v>
      </c>
      <c r="L384" s="277" t="str">
        <f t="shared" si="152"/>
        <v>Isi Sasaran</v>
      </c>
      <c r="M384" s="349"/>
      <c r="N384" s="349"/>
      <c r="O384" s="272"/>
      <c r="P384" s="272"/>
      <c r="Q384" s="272"/>
      <c r="R384" s="272"/>
    </row>
    <row r="385" spans="1:18" ht="12.75" customHeight="1">
      <c r="A385" s="272"/>
      <c r="B385" s="418">
        <v>16</v>
      </c>
      <c r="C385" s="426"/>
      <c r="D385" s="419" t="s">
        <v>650</v>
      </c>
      <c r="E385" s="427" t="str">
        <f>IF(D385="Y",1,IF(D385="T",0,IF(D385="Y/T","Belum diisi","Error")))</f>
        <v>Belum diisi</v>
      </c>
      <c r="F385" s="273">
        <v>1</v>
      </c>
      <c r="G385" s="274"/>
      <c r="H385" s="290" t="str">
        <f t="shared" si="122"/>
        <v>Belum Diisi</v>
      </c>
      <c r="I385" s="276" t="s">
        <v>650</v>
      </c>
      <c r="J385" s="277" t="str">
        <f t="shared" ref="J385:J389" si="153">IF($D$385="Y/T","Isi Sasaran",IF($E$385=0,0,IF(I385="Y",1,IF(I385="T",0,"Isi Dulu"))))</f>
        <v>Isi Sasaran</v>
      </c>
      <c r="K385" s="276" t="s">
        <v>650</v>
      </c>
      <c r="L385" s="277" t="str">
        <f t="shared" ref="L385:L389" si="154">IF($D$385="Y/T","Isi Sasaran",IF($E$385=0,0,IF(K385="Y",1,IF(K385="T",0,"Isi Dulu"))))</f>
        <v>Isi Sasaran</v>
      </c>
      <c r="M385" s="429" t="s">
        <v>650</v>
      </c>
      <c r="N385" s="430" t="str">
        <f>IF(M385="Y",1,IF(M385="T",0,IF(M385="Y/T","Belum diisi","Error")))</f>
        <v>Belum diisi</v>
      </c>
      <c r="O385" s="272"/>
      <c r="P385" s="272"/>
      <c r="Q385" s="272"/>
      <c r="R385" s="272"/>
    </row>
    <row r="386" spans="1:18" ht="12.75" customHeight="1">
      <c r="A386" s="272"/>
      <c r="B386" s="371"/>
      <c r="C386" s="371"/>
      <c r="D386" s="371"/>
      <c r="E386" s="371"/>
      <c r="F386" s="278">
        <v>2</v>
      </c>
      <c r="G386" s="279"/>
      <c r="H386" s="288" t="str">
        <f t="shared" si="122"/>
        <v>Belum Diisi</v>
      </c>
      <c r="I386" s="280" t="s">
        <v>650</v>
      </c>
      <c r="J386" s="277" t="str">
        <f t="shared" si="153"/>
        <v>Isi Sasaran</v>
      </c>
      <c r="K386" s="280" t="s">
        <v>650</v>
      </c>
      <c r="L386" s="277" t="str">
        <f t="shared" si="154"/>
        <v>Isi Sasaran</v>
      </c>
      <c r="M386" s="371"/>
      <c r="N386" s="371"/>
      <c r="O386" s="272"/>
      <c r="P386" s="272"/>
      <c r="Q386" s="272"/>
      <c r="R386" s="272"/>
    </row>
    <row r="387" spans="1:18" ht="12.75" customHeight="1">
      <c r="A387" s="272"/>
      <c r="B387" s="371"/>
      <c r="C387" s="371"/>
      <c r="D387" s="371"/>
      <c r="E387" s="371"/>
      <c r="F387" s="278">
        <v>3</v>
      </c>
      <c r="G387" s="279"/>
      <c r="H387" s="288" t="str">
        <f t="shared" si="122"/>
        <v>Belum Diisi</v>
      </c>
      <c r="I387" s="280" t="s">
        <v>650</v>
      </c>
      <c r="J387" s="277" t="str">
        <f t="shared" si="153"/>
        <v>Isi Sasaran</v>
      </c>
      <c r="K387" s="280" t="s">
        <v>650</v>
      </c>
      <c r="L387" s="277" t="str">
        <f t="shared" si="154"/>
        <v>Isi Sasaran</v>
      </c>
      <c r="M387" s="371"/>
      <c r="N387" s="371"/>
      <c r="O387" s="272"/>
      <c r="P387" s="272"/>
      <c r="Q387" s="272"/>
      <c r="R387" s="272"/>
    </row>
    <row r="388" spans="1:18" ht="12.75" customHeight="1">
      <c r="A388" s="272"/>
      <c r="B388" s="371"/>
      <c r="C388" s="371"/>
      <c r="D388" s="371"/>
      <c r="E388" s="371"/>
      <c r="F388" s="278">
        <v>4</v>
      </c>
      <c r="G388" s="279"/>
      <c r="H388" s="288" t="str">
        <f t="shared" si="122"/>
        <v>Belum Diisi</v>
      </c>
      <c r="I388" s="280" t="s">
        <v>650</v>
      </c>
      <c r="J388" s="277" t="str">
        <f t="shared" si="153"/>
        <v>Isi Sasaran</v>
      </c>
      <c r="K388" s="280" t="s">
        <v>650</v>
      </c>
      <c r="L388" s="277" t="str">
        <f t="shared" si="154"/>
        <v>Isi Sasaran</v>
      </c>
      <c r="M388" s="371"/>
      <c r="N388" s="371"/>
      <c r="O388" s="272"/>
      <c r="P388" s="272"/>
      <c r="Q388" s="272"/>
      <c r="R388" s="272"/>
    </row>
    <row r="389" spans="1:18" ht="12.75" customHeight="1">
      <c r="A389" s="272"/>
      <c r="B389" s="349"/>
      <c r="C389" s="349"/>
      <c r="D389" s="349"/>
      <c r="E389" s="349"/>
      <c r="F389" s="282">
        <v>5</v>
      </c>
      <c r="G389" s="283"/>
      <c r="H389" s="289" t="str">
        <f t="shared" si="122"/>
        <v>Belum Diisi</v>
      </c>
      <c r="I389" s="285" t="s">
        <v>650</v>
      </c>
      <c r="J389" s="277" t="str">
        <f t="shared" si="153"/>
        <v>Isi Sasaran</v>
      </c>
      <c r="K389" s="285" t="s">
        <v>650</v>
      </c>
      <c r="L389" s="277" t="str">
        <f t="shared" si="154"/>
        <v>Isi Sasaran</v>
      </c>
      <c r="M389" s="349"/>
      <c r="N389" s="349"/>
      <c r="O389" s="272"/>
      <c r="P389" s="272"/>
      <c r="Q389" s="272"/>
      <c r="R389" s="272"/>
    </row>
    <row r="390" spans="1:18" ht="12.75" customHeight="1">
      <c r="A390" s="272"/>
      <c r="B390" s="418">
        <v>17</v>
      </c>
      <c r="C390" s="426"/>
      <c r="D390" s="419" t="s">
        <v>650</v>
      </c>
      <c r="E390" s="427" t="str">
        <f>IF(D390="Y",1,IF(D390="T",0,IF(D390="Y/T","Belum diisi","Error")))</f>
        <v>Belum diisi</v>
      </c>
      <c r="F390" s="273">
        <v>1</v>
      </c>
      <c r="G390" s="274"/>
      <c r="H390" s="290" t="str">
        <f t="shared" si="122"/>
        <v>Belum Diisi</v>
      </c>
      <c r="I390" s="276" t="s">
        <v>650</v>
      </c>
      <c r="J390" s="277" t="str">
        <f t="shared" ref="J390:J394" si="155">IF($D$390="Y/T","Isi Sasaran",IF($E$390=0,0,IF(I390="Y",1,IF(I390="T",0,"Isi Dulu"))))</f>
        <v>Isi Sasaran</v>
      </c>
      <c r="K390" s="276" t="s">
        <v>650</v>
      </c>
      <c r="L390" s="277" t="str">
        <f t="shared" ref="L390:L394" si="156">IF($D$390="Y/T","Isi Sasaran",IF($E$390=0,0,IF(K390="Y",1,IF(K390="T",0,"Isi Dulu"))))</f>
        <v>Isi Sasaran</v>
      </c>
      <c r="M390" s="429" t="s">
        <v>650</v>
      </c>
      <c r="N390" s="430" t="str">
        <f>IF(M390="Y",1,IF(M390="T",0,IF(M390="Y/T","Belum diisi","Error")))</f>
        <v>Belum diisi</v>
      </c>
      <c r="O390" s="272"/>
      <c r="P390" s="272"/>
      <c r="Q390" s="272"/>
      <c r="R390" s="272"/>
    </row>
    <row r="391" spans="1:18" ht="12.75" customHeight="1">
      <c r="A391" s="272"/>
      <c r="B391" s="371"/>
      <c r="C391" s="371"/>
      <c r="D391" s="371"/>
      <c r="E391" s="371"/>
      <c r="F391" s="278">
        <v>2</v>
      </c>
      <c r="G391" s="279"/>
      <c r="H391" s="288" t="str">
        <f t="shared" si="122"/>
        <v>Belum Diisi</v>
      </c>
      <c r="I391" s="280" t="s">
        <v>650</v>
      </c>
      <c r="J391" s="277" t="str">
        <f t="shared" si="155"/>
        <v>Isi Sasaran</v>
      </c>
      <c r="K391" s="280" t="s">
        <v>650</v>
      </c>
      <c r="L391" s="277" t="str">
        <f t="shared" si="156"/>
        <v>Isi Sasaran</v>
      </c>
      <c r="M391" s="371"/>
      <c r="N391" s="371"/>
      <c r="O391" s="272"/>
      <c r="P391" s="272"/>
      <c r="Q391" s="272"/>
      <c r="R391" s="272"/>
    </row>
    <row r="392" spans="1:18" ht="12.75" customHeight="1">
      <c r="A392" s="272"/>
      <c r="B392" s="371"/>
      <c r="C392" s="371"/>
      <c r="D392" s="371"/>
      <c r="E392" s="371"/>
      <c r="F392" s="278">
        <v>3</v>
      </c>
      <c r="G392" s="279"/>
      <c r="H392" s="288" t="str">
        <f t="shared" si="122"/>
        <v>Belum Diisi</v>
      </c>
      <c r="I392" s="280" t="s">
        <v>650</v>
      </c>
      <c r="J392" s="277" t="str">
        <f t="shared" si="155"/>
        <v>Isi Sasaran</v>
      </c>
      <c r="K392" s="280" t="s">
        <v>650</v>
      </c>
      <c r="L392" s="277" t="str">
        <f t="shared" si="156"/>
        <v>Isi Sasaran</v>
      </c>
      <c r="M392" s="371"/>
      <c r="N392" s="371"/>
      <c r="O392" s="272"/>
      <c r="P392" s="272"/>
      <c r="Q392" s="272"/>
      <c r="R392" s="272"/>
    </row>
    <row r="393" spans="1:18" ht="12.75" customHeight="1">
      <c r="A393" s="272"/>
      <c r="B393" s="371"/>
      <c r="C393" s="371"/>
      <c r="D393" s="371"/>
      <c r="E393" s="371"/>
      <c r="F393" s="278">
        <v>4</v>
      </c>
      <c r="G393" s="279"/>
      <c r="H393" s="288" t="str">
        <f t="shared" si="122"/>
        <v>Belum Diisi</v>
      </c>
      <c r="I393" s="280" t="s">
        <v>650</v>
      </c>
      <c r="J393" s="277" t="str">
        <f t="shared" si="155"/>
        <v>Isi Sasaran</v>
      </c>
      <c r="K393" s="280" t="s">
        <v>650</v>
      </c>
      <c r="L393" s="277" t="str">
        <f t="shared" si="156"/>
        <v>Isi Sasaran</v>
      </c>
      <c r="M393" s="371"/>
      <c r="N393" s="371"/>
      <c r="O393" s="272"/>
      <c r="P393" s="272"/>
      <c r="Q393" s="272"/>
      <c r="R393" s="272"/>
    </row>
    <row r="394" spans="1:18" ht="12.75" customHeight="1">
      <c r="A394" s="272"/>
      <c r="B394" s="349"/>
      <c r="C394" s="349"/>
      <c r="D394" s="349"/>
      <c r="E394" s="349"/>
      <c r="F394" s="282">
        <v>5</v>
      </c>
      <c r="G394" s="283"/>
      <c r="H394" s="289" t="str">
        <f t="shared" si="122"/>
        <v>Belum Diisi</v>
      </c>
      <c r="I394" s="285" t="s">
        <v>650</v>
      </c>
      <c r="J394" s="277" t="str">
        <f t="shared" si="155"/>
        <v>Isi Sasaran</v>
      </c>
      <c r="K394" s="285" t="s">
        <v>650</v>
      </c>
      <c r="L394" s="277" t="str">
        <f t="shared" si="156"/>
        <v>Isi Sasaran</v>
      </c>
      <c r="M394" s="349"/>
      <c r="N394" s="349"/>
      <c r="O394" s="272"/>
      <c r="P394" s="272"/>
      <c r="Q394" s="272"/>
      <c r="R394" s="272"/>
    </row>
    <row r="395" spans="1:18" ht="12.75" customHeight="1">
      <c r="A395" s="272"/>
      <c r="B395" s="418">
        <v>18</v>
      </c>
      <c r="C395" s="426"/>
      <c r="D395" s="419" t="s">
        <v>650</v>
      </c>
      <c r="E395" s="427" t="str">
        <f>IF(D395="Y",1,IF(D395="T",0,IF(D395="Y/T","Belum diisi","Error")))</f>
        <v>Belum diisi</v>
      </c>
      <c r="F395" s="273">
        <v>1</v>
      </c>
      <c r="G395" s="274"/>
      <c r="H395" s="290" t="str">
        <f t="shared" si="122"/>
        <v>Belum Diisi</v>
      </c>
      <c r="I395" s="276" t="s">
        <v>650</v>
      </c>
      <c r="J395" s="277" t="str">
        <f t="shared" ref="J395:J399" si="157">IF($D$395="Y/T","Isi Sasaran",IF($E$395=0,0,IF(I395="Y",1,IF(I395="T",0,"Isi Dulu"))))</f>
        <v>Isi Sasaran</v>
      </c>
      <c r="K395" s="276" t="s">
        <v>650</v>
      </c>
      <c r="L395" s="277" t="str">
        <f t="shared" ref="L395:L399" si="158">IF($D$395="Y/T","Isi Sasaran",IF($E$395=0,0,IF(K395="Y",1,IF(K395="T",0,"Isi Dulu"))))</f>
        <v>Isi Sasaran</v>
      </c>
      <c r="M395" s="429" t="s">
        <v>650</v>
      </c>
      <c r="N395" s="430" t="str">
        <f>IF(M395="Y",1,IF(M395="T",0,IF(M395="Y/T","Belum diisi","Error")))</f>
        <v>Belum diisi</v>
      </c>
      <c r="O395" s="272"/>
      <c r="P395" s="272"/>
      <c r="Q395" s="272"/>
      <c r="R395" s="272"/>
    </row>
    <row r="396" spans="1:18" ht="12.75" customHeight="1">
      <c r="A396" s="272"/>
      <c r="B396" s="371"/>
      <c r="C396" s="371"/>
      <c r="D396" s="371"/>
      <c r="E396" s="371"/>
      <c r="F396" s="278">
        <v>2</v>
      </c>
      <c r="G396" s="279"/>
      <c r="H396" s="288" t="str">
        <f t="shared" si="122"/>
        <v>Belum Diisi</v>
      </c>
      <c r="I396" s="280" t="s">
        <v>650</v>
      </c>
      <c r="J396" s="277" t="str">
        <f t="shared" si="157"/>
        <v>Isi Sasaran</v>
      </c>
      <c r="K396" s="280" t="s">
        <v>650</v>
      </c>
      <c r="L396" s="277" t="str">
        <f t="shared" si="158"/>
        <v>Isi Sasaran</v>
      </c>
      <c r="M396" s="371"/>
      <c r="N396" s="371"/>
      <c r="O396" s="272"/>
      <c r="P396" s="272"/>
      <c r="Q396" s="272"/>
      <c r="R396" s="272"/>
    </row>
    <row r="397" spans="1:18" ht="12.75" customHeight="1">
      <c r="A397" s="272"/>
      <c r="B397" s="371"/>
      <c r="C397" s="371"/>
      <c r="D397" s="371"/>
      <c r="E397" s="371"/>
      <c r="F397" s="278">
        <v>3</v>
      </c>
      <c r="G397" s="279"/>
      <c r="H397" s="288" t="str">
        <f t="shared" si="122"/>
        <v>Belum Diisi</v>
      </c>
      <c r="I397" s="280" t="s">
        <v>650</v>
      </c>
      <c r="J397" s="277" t="str">
        <f t="shared" si="157"/>
        <v>Isi Sasaran</v>
      </c>
      <c r="K397" s="280" t="s">
        <v>650</v>
      </c>
      <c r="L397" s="277" t="str">
        <f t="shared" si="158"/>
        <v>Isi Sasaran</v>
      </c>
      <c r="M397" s="371"/>
      <c r="N397" s="371"/>
      <c r="O397" s="272"/>
      <c r="P397" s="272"/>
      <c r="Q397" s="272"/>
      <c r="R397" s="272"/>
    </row>
    <row r="398" spans="1:18" ht="12.75" customHeight="1">
      <c r="A398" s="272"/>
      <c r="B398" s="371"/>
      <c r="C398" s="371"/>
      <c r="D398" s="371"/>
      <c r="E398" s="371"/>
      <c r="F398" s="278">
        <v>4</v>
      </c>
      <c r="G398" s="279"/>
      <c r="H398" s="288" t="str">
        <f t="shared" si="122"/>
        <v>Belum Diisi</v>
      </c>
      <c r="I398" s="280" t="s">
        <v>650</v>
      </c>
      <c r="J398" s="277" t="str">
        <f t="shared" si="157"/>
        <v>Isi Sasaran</v>
      </c>
      <c r="K398" s="280" t="s">
        <v>650</v>
      </c>
      <c r="L398" s="277" t="str">
        <f t="shared" si="158"/>
        <v>Isi Sasaran</v>
      </c>
      <c r="M398" s="371"/>
      <c r="N398" s="371"/>
      <c r="O398" s="272"/>
      <c r="P398" s="272"/>
      <c r="Q398" s="272"/>
      <c r="R398" s="272"/>
    </row>
    <row r="399" spans="1:18" ht="12.75" customHeight="1">
      <c r="A399" s="272"/>
      <c r="B399" s="349"/>
      <c r="C399" s="349"/>
      <c r="D399" s="349"/>
      <c r="E399" s="349"/>
      <c r="F399" s="282">
        <v>5</v>
      </c>
      <c r="G399" s="283"/>
      <c r="H399" s="289" t="str">
        <f t="shared" si="122"/>
        <v>Belum Diisi</v>
      </c>
      <c r="I399" s="285" t="s">
        <v>650</v>
      </c>
      <c r="J399" s="277" t="str">
        <f t="shared" si="157"/>
        <v>Isi Sasaran</v>
      </c>
      <c r="K399" s="285" t="s">
        <v>650</v>
      </c>
      <c r="L399" s="277" t="str">
        <f t="shared" si="158"/>
        <v>Isi Sasaran</v>
      </c>
      <c r="M399" s="349"/>
      <c r="N399" s="349"/>
      <c r="O399" s="272"/>
      <c r="P399" s="272"/>
      <c r="Q399" s="272"/>
      <c r="R399" s="272"/>
    </row>
    <row r="400" spans="1:18" ht="12.75" customHeight="1">
      <c r="A400" s="272"/>
      <c r="B400" s="418">
        <v>19</v>
      </c>
      <c r="C400" s="426"/>
      <c r="D400" s="419" t="s">
        <v>650</v>
      </c>
      <c r="E400" s="427" t="str">
        <f>IF(D400="Y",1,IF(D400="T",0,IF(D400="Y/T","Belum diisi","Error")))</f>
        <v>Belum diisi</v>
      </c>
      <c r="F400" s="273">
        <v>1</v>
      </c>
      <c r="G400" s="274"/>
      <c r="H400" s="290" t="str">
        <f t="shared" si="122"/>
        <v>Belum Diisi</v>
      </c>
      <c r="I400" s="276" t="s">
        <v>650</v>
      </c>
      <c r="J400" s="277" t="str">
        <f t="shared" ref="J400:J404" si="159">IF($D$400="Y/T","Isi Sasaran",IF($E$400=0,0,IF(I400="Y",1,IF(I400="T",0,"Isi Dulu"))))</f>
        <v>Isi Sasaran</v>
      </c>
      <c r="K400" s="276" t="s">
        <v>650</v>
      </c>
      <c r="L400" s="277" t="str">
        <f t="shared" ref="L400:L404" si="160">IF($D$400="Y/T","Isi Sasaran",IF($E$400=0,0,IF(K400="Y",1,IF(K400="T",0,"Isi Dulu"))))</f>
        <v>Isi Sasaran</v>
      </c>
      <c r="M400" s="429" t="s">
        <v>650</v>
      </c>
      <c r="N400" s="430" t="str">
        <f>IF(M400="Y",1,IF(M400="T",0,IF(M400="Y/T","Belum diisi","Error")))</f>
        <v>Belum diisi</v>
      </c>
      <c r="O400" s="272"/>
      <c r="P400" s="272"/>
      <c r="Q400" s="272"/>
      <c r="R400" s="272"/>
    </row>
    <row r="401" spans="1:18" ht="12.75" customHeight="1">
      <c r="A401" s="272"/>
      <c r="B401" s="371"/>
      <c r="C401" s="371"/>
      <c r="D401" s="371"/>
      <c r="E401" s="371"/>
      <c r="F401" s="278">
        <v>2</v>
      </c>
      <c r="G401" s="279"/>
      <c r="H401" s="288" t="str">
        <f t="shared" si="122"/>
        <v>Belum Diisi</v>
      </c>
      <c r="I401" s="280" t="s">
        <v>650</v>
      </c>
      <c r="J401" s="277" t="str">
        <f t="shared" si="159"/>
        <v>Isi Sasaran</v>
      </c>
      <c r="K401" s="280" t="s">
        <v>650</v>
      </c>
      <c r="L401" s="277" t="str">
        <f t="shared" si="160"/>
        <v>Isi Sasaran</v>
      </c>
      <c r="M401" s="371"/>
      <c r="N401" s="371"/>
      <c r="O401" s="272"/>
      <c r="P401" s="272"/>
      <c r="Q401" s="272"/>
      <c r="R401" s="272"/>
    </row>
    <row r="402" spans="1:18" ht="12.75" customHeight="1">
      <c r="A402" s="272"/>
      <c r="B402" s="371"/>
      <c r="C402" s="371"/>
      <c r="D402" s="371"/>
      <c r="E402" s="371"/>
      <c r="F402" s="278">
        <v>3</v>
      </c>
      <c r="G402" s="279"/>
      <c r="H402" s="288" t="str">
        <f t="shared" si="122"/>
        <v>Belum Diisi</v>
      </c>
      <c r="I402" s="280" t="s">
        <v>650</v>
      </c>
      <c r="J402" s="277" t="str">
        <f t="shared" si="159"/>
        <v>Isi Sasaran</v>
      </c>
      <c r="K402" s="280" t="s">
        <v>650</v>
      </c>
      <c r="L402" s="277" t="str">
        <f t="shared" si="160"/>
        <v>Isi Sasaran</v>
      </c>
      <c r="M402" s="371"/>
      <c r="N402" s="371"/>
      <c r="O402" s="272"/>
      <c r="P402" s="272"/>
      <c r="Q402" s="272"/>
      <c r="R402" s="272"/>
    </row>
    <row r="403" spans="1:18" ht="12.75" customHeight="1">
      <c r="A403" s="272"/>
      <c r="B403" s="371"/>
      <c r="C403" s="371"/>
      <c r="D403" s="371"/>
      <c r="E403" s="371"/>
      <c r="F403" s="278">
        <v>4</v>
      </c>
      <c r="G403" s="279"/>
      <c r="H403" s="288" t="str">
        <f t="shared" si="122"/>
        <v>Belum Diisi</v>
      </c>
      <c r="I403" s="280" t="s">
        <v>650</v>
      </c>
      <c r="J403" s="277" t="str">
        <f t="shared" si="159"/>
        <v>Isi Sasaran</v>
      </c>
      <c r="K403" s="280" t="s">
        <v>650</v>
      </c>
      <c r="L403" s="277" t="str">
        <f t="shared" si="160"/>
        <v>Isi Sasaran</v>
      </c>
      <c r="M403" s="371"/>
      <c r="N403" s="371"/>
      <c r="O403" s="272"/>
      <c r="P403" s="272"/>
      <c r="Q403" s="272"/>
      <c r="R403" s="272"/>
    </row>
    <row r="404" spans="1:18" ht="12.75" customHeight="1">
      <c r="A404" s="272"/>
      <c r="B404" s="349"/>
      <c r="C404" s="349"/>
      <c r="D404" s="349"/>
      <c r="E404" s="349"/>
      <c r="F404" s="282">
        <v>5</v>
      </c>
      <c r="G404" s="283"/>
      <c r="H404" s="289" t="str">
        <f t="shared" si="122"/>
        <v>Belum Diisi</v>
      </c>
      <c r="I404" s="285" t="s">
        <v>650</v>
      </c>
      <c r="J404" s="277" t="str">
        <f t="shared" si="159"/>
        <v>Isi Sasaran</v>
      </c>
      <c r="K404" s="285" t="s">
        <v>650</v>
      </c>
      <c r="L404" s="277" t="str">
        <f t="shared" si="160"/>
        <v>Isi Sasaran</v>
      </c>
      <c r="M404" s="349"/>
      <c r="N404" s="349"/>
      <c r="O404" s="272"/>
      <c r="P404" s="272"/>
      <c r="Q404" s="272"/>
      <c r="R404" s="272"/>
    </row>
    <row r="405" spans="1:18" ht="12.75" customHeight="1">
      <c r="A405" s="272"/>
      <c r="B405" s="418">
        <v>30</v>
      </c>
      <c r="C405" s="426"/>
      <c r="D405" s="419" t="s">
        <v>658</v>
      </c>
      <c r="E405" s="427">
        <f>IF(D405="Y",1,IF(D405="T",0,IF(D405="Y/T","Belum diisi","Error")))</f>
        <v>1</v>
      </c>
      <c r="F405" s="273">
        <v>1</v>
      </c>
      <c r="G405" s="274"/>
      <c r="H405" s="290">
        <f t="shared" si="122"/>
        <v>1</v>
      </c>
      <c r="I405" s="285" t="s">
        <v>658</v>
      </c>
      <c r="J405" s="277">
        <f t="shared" ref="J405:J409" si="161">IF($D$405="Y/T","Isi Sasaran",IF($E$405=0,0,IF(I405="Y",1,IF(I405="T",0,"Isi Dulu"))))</f>
        <v>1</v>
      </c>
      <c r="K405" s="285" t="s">
        <v>658</v>
      </c>
      <c r="L405" s="277">
        <f t="shared" ref="L405:L409" si="162">IF($D$405="Y/T","Isi Sasaran",IF($E$405=0,0,IF(K405="Y",1,IF(K405="T",0,"Isi Dulu"))))</f>
        <v>1</v>
      </c>
      <c r="M405" s="429" t="s">
        <v>658</v>
      </c>
      <c r="N405" s="430">
        <f>IF(M405="Y",1,IF(M405="T",0,IF(M405="Y/T","Belum diisi","Error")))</f>
        <v>1</v>
      </c>
      <c r="O405" s="272"/>
      <c r="P405" s="272"/>
      <c r="Q405" s="272"/>
      <c r="R405" s="272"/>
    </row>
    <row r="406" spans="1:18" ht="12.75" customHeight="1">
      <c r="A406" s="272"/>
      <c r="B406" s="371"/>
      <c r="C406" s="371"/>
      <c r="D406" s="371"/>
      <c r="E406" s="371"/>
      <c r="F406" s="278">
        <v>2</v>
      </c>
      <c r="G406" s="279"/>
      <c r="H406" s="288" t="str">
        <f t="shared" si="122"/>
        <v>Belum Diisi</v>
      </c>
      <c r="I406" s="280" t="s">
        <v>650</v>
      </c>
      <c r="J406" s="277" t="str">
        <f t="shared" si="161"/>
        <v>Isi Dulu</v>
      </c>
      <c r="K406" s="280" t="s">
        <v>650</v>
      </c>
      <c r="L406" s="277" t="str">
        <f t="shared" si="162"/>
        <v>Isi Dulu</v>
      </c>
      <c r="M406" s="371"/>
      <c r="N406" s="371"/>
      <c r="O406" s="272"/>
      <c r="P406" s="272"/>
      <c r="Q406" s="272"/>
      <c r="R406" s="272"/>
    </row>
    <row r="407" spans="1:18" ht="12.75" customHeight="1">
      <c r="A407" s="272"/>
      <c r="B407" s="371"/>
      <c r="C407" s="371"/>
      <c r="D407" s="371"/>
      <c r="E407" s="371"/>
      <c r="F407" s="278">
        <v>3</v>
      </c>
      <c r="G407" s="279"/>
      <c r="H407" s="288" t="str">
        <f t="shared" si="122"/>
        <v>Belum Diisi</v>
      </c>
      <c r="I407" s="280" t="s">
        <v>650</v>
      </c>
      <c r="J407" s="277" t="str">
        <f t="shared" si="161"/>
        <v>Isi Dulu</v>
      </c>
      <c r="K407" s="280" t="s">
        <v>650</v>
      </c>
      <c r="L407" s="277" t="str">
        <f t="shared" si="162"/>
        <v>Isi Dulu</v>
      </c>
      <c r="M407" s="371"/>
      <c r="N407" s="371"/>
      <c r="O407" s="272"/>
      <c r="P407" s="272"/>
      <c r="Q407" s="272"/>
      <c r="R407" s="272"/>
    </row>
    <row r="408" spans="1:18" ht="12.75" customHeight="1">
      <c r="A408" s="272"/>
      <c r="B408" s="371"/>
      <c r="C408" s="371"/>
      <c r="D408" s="371"/>
      <c r="E408" s="371"/>
      <c r="F408" s="278">
        <v>4</v>
      </c>
      <c r="G408" s="279"/>
      <c r="H408" s="288" t="str">
        <f t="shared" si="122"/>
        <v>Belum Diisi</v>
      </c>
      <c r="I408" s="280" t="s">
        <v>650</v>
      </c>
      <c r="J408" s="277" t="str">
        <f t="shared" si="161"/>
        <v>Isi Dulu</v>
      </c>
      <c r="K408" s="280" t="s">
        <v>650</v>
      </c>
      <c r="L408" s="277" t="str">
        <f t="shared" si="162"/>
        <v>Isi Dulu</v>
      </c>
      <c r="M408" s="371"/>
      <c r="N408" s="371"/>
      <c r="O408" s="272"/>
      <c r="P408" s="272"/>
      <c r="Q408" s="272"/>
      <c r="R408" s="272"/>
    </row>
    <row r="409" spans="1:18" ht="12.75" customHeight="1">
      <c r="A409" s="12"/>
      <c r="B409" s="349"/>
      <c r="C409" s="349"/>
      <c r="D409" s="349"/>
      <c r="E409" s="349"/>
      <c r="F409" s="282">
        <v>5</v>
      </c>
      <c r="G409" s="283"/>
      <c r="H409" s="289" t="str">
        <f t="shared" si="122"/>
        <v>Belum Diisi</v>
      </c>
      <c r="I409" s="280" t="s">
        <v>650</v>
      </c>
      <c r="J409" s="277" t="str">
        <f t="shared" si="161"/>
        <v>Isi Dulu</v>
      </c>
      <c r="K409" s="280" t="s">
        <v>650</v>
      </c>
      <c r="L409" s="277" t="str">
        <f t="shared" si="162"/>
        <v>Isi Dulu</v>
      </c>
      <c r="M409" s="349"/>
      <c r="N409" s="349"/>
      <c r="O409" s="272"/>
      <c r="P409" s="272"/>
      <c r="Q409" s="272"/>
      <c r="R409" s="272"/>
    </row>
    <row r="410" spans="1:18" ht="12.75" customHeight="1">
      <c r="A410" s="272"/>
      <c r="B410" s="301"/>
      <c r="C410" s="292"/>
      <c r="D410" s="293"/>
      <c r="E410" s="294">
        <f>AVERAGE(E310:E409)</f>
        <v>1</v>
      </c>
      <c r="F410" s="296"/>
      <c r="G410" s="296"/>
      <c r="H410" s="294">
        <f>AVERAGE(H310:H409)</f>
        <v>1</v>
      </c>
      <c r="I410" s="303"/>
      <c r="J410" s="294">
        <f>AVERAGE(J310:J409)</f>
        <v>1</v>
      </c>
      <c r="K410" s="303"/>
      <c r="L410" s="294">
        <f>AVERAGE(L310:L409)</f>
        <v>1</v>
      </c>
      <c r="M410" s="303"/>
      <c r="N410" s="294">
        <f>AVERAGE(N310:N409)</f>
        <v>1</v>
      </c>
      <c r="O410" s="272"/>
      <c r="P410" s="272"/>
      <c r="Q410" s="272"/>
      <c r="R410" s="272"/>
    </row>
    <row r="411" spans="1:18" ht="12.75" customHeight="1">
      <c r="A411" s="272"/>
      <c r="B411" s="431" t="s">
        <v>1261</v>
      </c>
      <c r="C411" s="360"/>
      <c r="D411" s="360"/>
      <c r="E411" s="360"/>
      <c r="F411" s="360"/>
      <c r="G411" s="360"/>
      <c r="H411" s="360"/>
      <c r="I411" s="360"/>
      <c r="J411" s="360"/>
      <c r="K411" s="360"/>
      <c r="L411" s="360"/>
      <c r="M411" s="360"/>
      <c r="N411" s="351"/>
      <c r="O411" s="272"/>
      <c r="P411" s="272"/>
      <c r="Q411" s="272"/>
      <c r="R411" s="272"/>
    </row>
    <row r="412" spans="1:18" ht="12.75" customHeight="1">
      <c r="A412" s="272"/>
      <c r="B412" s="418">
        <v>1</v>
      </c>
      <c r="C412" s="426"/>
      <c r="D412" s="419" t="s">
        <v>650</v>
      </c>
      <c r="E412" s="427" t="str">
        <f>IF(D412="Y",1,IF(D412="T",0,IF(D412="Y/T","Belum diisi","Error")))</f>
        <v>Belum diisi</v>
      </c>
      <c r="F412" s="273">
        <v>1</v>
      </c>
      <c r="G412" s="274"/>
      <c r="H412" s="275" t="str">
        <f t="shared" ref="H412:H561" si="163">IF(OR(J412="Isi Dulu",L412="Isi Dulu",J412="Isi Sasaran",L412="Isi Sasaran"),"Belum Diisi",IF(SUM(J412,L412)=2,1,IF(SUM(J412,L412)=1,0,IF(SUM(J412,L412)=0,0,"Error"))))</f>
        <v>Belum Diisi</v>
      </c>
      <c r="I412" s="276" t="s">
        <v>650</v>
      </c>
      <c r="J412" s="277" t="str">
        <f t="shared" ref="J412:J416" si="164">IF($D$412="Y/T","Isi Sasaran",IF($E$412=0,0,IF(I412="Y",1,IF(I412="T",0,"Isi Dulu"))))</f>
        <v>Isi Sasaran</v>
      </c>
      <c r="K412" s="276" t="s">
        <v>650</v>
      </c>
      <c r="L412" s="277" t="str">
        <f t="shared" ref="L412:L416" si="165">IF($D$412="Y/T","Isi Sasaran",IF($E$412=0,0,IF(K412="Y",1,IF(K412="T",0,"Isi Dulu"))))</f>
        <v>Isi Sasaran</v>
      </c>
      <c r="M412" s="429" t="s">
        <v>650</v>
      </c>
      <c r="N412" s="430" t="str">
        <f>IF(M412="Y",1,IF(M412="T",0,IF(M412="Y/T","Belum diisi","Error")))</f>
        <v>Belum diisi</v>
      </c>
      <c r="O412" s="272"/>
      <c r="P412" s="272"/>
      <c r="Q412" s="272"/>
      <c r="R412" s="272"/>
    </row>
    <row r="413" spans="1:18" ht="12.75" customHeight="1">
      <c r="A413" s="272"/>
      <c r="B413" s="371"/>
      <c r="C413" s="371"/>
      <c r="D413" s="371"/>
      <c r="E413" s="371"/>
      <c r="F413" s="278">
        <v>2</v>
      </c>
      <c r="G413" s="279"/>
      <c r="H413" s="275" t="str">
        <f t="shared" si="163"/>
        <v>Belum Diisi</v>
      </c>
      <c r="I413" s="280" t="s">
        <v>650</v>
      </c>
      <c r="J413" s="281" t="str">
        <f t="shared" si="164"/>
        <v>Isi Sasaran</v>
      </c>
      <c r="K413" s="280" t="s">
        <v>650</v>
      </c>
      <c r="L413" s="281" t="str">
        <f t="shared" si="165"/>
        <v>Isi Sasaran</v>
      </c>
      <c r="M413" s="371"/>
      <c r="N413" s="371"/>
      <c r="O413" s="272"/>
      <c r="P413" s="272"/>
      <c r="Q413" s="272"/>
      <c r="R413" s="272"/>
    </row>
    <row r="414" spans="1:18" ht="12.75" customHeight="1">
      <c r="A414" s="272"/>
      <c r="B414" s="371"/>
      <c r="C414" s="371"/>
      <c r="D414" s="371"/>
      <c r="E414" s="371"/>
      <c r="F414" s="278">
        <v>3</v>
      </c>
      <c r="G414" s="279"/>
      <c r="H414" s="275" t="str">
        <f t="shared" si="163"/>
        <v>Belum Diisi</v>
      </c>
      <c r="I414" s="280" t="s">
        <v>650</v>
      </c>
      <c r="J414" s="281" t="str">
        <f t="shared" si="164"/>
        <v>Isi Sasaran</v>
      </c>
      <c r="K414" s="280" t="s">
        <v>650</v>
      </c>
      <c r="L414" s="281" t="str">
        <f t="shared" si="165"/>
        <v>Isi Sasaran</v>
      </c>
      <c r="M414" s="371"/>
      <c r="N414" s="371"/>
      <c r="O414" s="272"/>
      <c r="P414" s="272"/>
      <c r="Q414" s="272"/>
      <c r="R414" s="272"/>
    </row>
    <row r="415" spans="1:18" ht="12.75" customHeight="1">
      <c r="A415" s="272"/>
      <c r="B415" s="371"/>
      <c r="C415" s="371"/>
      <c r="D415" s="371"/>
      <c r="E415" s="371"/>
      <c r="F415" s="278">
        <v>4</v>
      </c>
      <c r="G415" s="279"/>
      <c r="H415" s="275" t="str">
        <f t="shared" si="163"/>
        <v>Belum Diisi</v>
      </c>
      <c r="I415" s="280" t="s">
        <v>650</v>
      </c>
      <c r="J415" s="281" t="str">
        <f t="shared" si="164"/>
        <v>Isi Sasaran</v>
      </c>
      <c r="K415" s="280" t="s">
        <v>650</v>
      </c>
      <c r="L415" s="281" t="str">
        <f t="shared" si="165"/>
        <v>Isi Sasaran</v>
      </c>
      <c r="M415" s="371"/>
      <c r="N415" s="371"/>
      <c r="O415" s="272"/>
      <c r="P415" s="272"/>
      <c r="Q415" s="272"/>
      <c r="R415" s="272"/>
    </row>
    <row r="416" spans="1:18" ht="12.75" customHeight="1">
      <c r="A416" s="272"/>
      <c r="B416" s="349"/>
      <c r="C416" s="349"/>
      <c r="D416" s="349"/>
      <c r="E416" s="349"/>
      <c r="F416" s="282">
        <v>5</v>
      </c>
      <c r="G416" s="283"/>
      <c r="H416" s="284" t="str">
        <f t="shared" si="163"/>
        <v>Belum Diisi</v>
      </c>
      <c r="I416" s="285" t="s">
        <v>650</v>
      </c>
      <c r="J416" s="286" t="str">
        <f t="shared" si="164"/>
        <v>Isi Sasaran</v>
      </c>
      <c r="K416" s="285" t="s">
        <v>650</v>
      </c>
      <c r="L416" s="286" t="str">
        <f t="shared" si="165"/>
        <v>Isi Sasaran</v>
      </c>
      <c r="M416" s="349"/>
      <c r="N416" s="349"/>
      <c r="O416" s="272"/>
      <c r="P416" s="272"/>
      <c r="Q416" s="272"/>
      <c r="R416" s="272"/>
    </row>
    <row r="417" spans="1:18" ht="12.75" customHeight="1">
      <c r="A417" s="272"/>
      <c r="B417" s="418">
        <v>2</v>
      </c>
      <c r="C417" s="426"/>
      <c r="D417" s="419" t="s">
        <v>650</v>
      </c>
      <c r="E417" s="427" t="str">
        <f>IF(D417="Y",1,IF(D417="T",0,IF(D417="Y/T","Belum diisi","Error")))</f>
        <v>Belum diisi</v>
      </c>
      <c r="F417" s="273">
        <v>1</v>
      </c>
      <c r="G417" s="274"/>
      <c r="H417" s="287" t="str">
        <f t="shared" si="163"/>
        <v>Belum Diisi</v>
      </c>
      <c r="I417" s="276" t="s">
        <v>650</v>
      </c>
      <c r="J417" s="277" t="str">
        <f t="shared" ref="J417:J421" si="166">IF($D$417="Y/T","Isi Sasaran",IF($E$417=0,0,IF(I417="Y",1,IF(I417="T",0,"Isi Dulu"))))</f>
        <v>Isi Sasaran</v>
      </c>
      <c r="K417" s="276" t="s">
        <v>650</v>
      </c>
      <c r="L417" s="277" t="str">
        <f t="shared" ref="L417:L421" si="167">IF($D$417="Y/T","Isi Sasaran",IF($E$417=0,0,IF(K417="Y",1,IF(K417="T",0,"Isi Dulu"))))</f>
        <v>Isi Sasaran</v>
      </c>
      <c r="M417" s="429" t="s">
        <v>650</v>
      </c>
      <c r="N417" s="430" t="str">
        <f>IF(M417="Y",1,IF(M417="T",0,IF(M417="Y/T","Belum diisi","Error")))</f>
        <v>Belum diisi</v>
      </c>
      <c r="O417" s="272"/>
      <c r="P417" s="272"/>
      <c r="Q417" s="272"/>
      <c r="R417" s="272"/>
    </row>
    <row r="418" spans="1:18" ht="12.75" customHeight="1">
      <c r="A418" s="272"/>
      <c r="B418" s="371"/>
      <c r="C418" s="371"/>
      <c r="D418" s="371"/>
      <c r="E418" s="371"/>
      <c r="F418" s="278">
        <v>2</v>
      </c>
      <c r="G418" s="279"/>
      <c r="H418" s="288" t="str">
        <f t="shared" si="163"/>
        <v>Belum Diisi</v>
      </c>
      <c r="I418" s="280" t="s">
        <v>650</v>
      </c>
      <c r="J418" s="281" t="str">
        <f t="shared" si="166"/>
        <v>Isi Sasaran</v>
      </c>
      <c r="K418" s="280" t="s">
        <v>650</v>
      </c>
      <c r="L418" s="281" t="str">
        <f t="shared" si="167"/>
        <v>Isi Sasaran</v>
      </c>
      <c r="M418" s="371"/>
      <c r="N418" s="371"/>
      <c r="O418" s="272"/>
      <c r="P418" s="272"/>
      <c r="Q418" s="272"/>
      <c r="R418" s="272"/>
    </row>
    <row r="419" spans="1:18" ht="12.75" customHeight="1">
      <c r="A419" s="272"/>
      <c r="B419" s="371"/>
      <c r="C419" s="371"/>
      <c r="D419" s="371"/>
      <c r="E419" s="371"/>
      <c r="F419" s="278">
        <v>3</v>
      </c>
      <c r="G419" s="279"/>
      <c r="H419" s="288" t="str">
        <f t="shared" si="163"/>
        <v>Belum Diisi</v>
      </c>
      <c r="I419" s="280" t="s">
        <v>650</v>
      </c>
      <c r="J419" s="281" t="str">
        <f t="shared" si="166"/>
        <v>Isi Sasaran</v>
      </c>
      <c r="K419" s="280" t="s">
        <v>650</v>
      </c>
      <c r="L419" s="281" t="str">
        <f t="shared" si="167"/>
        <v>Isi Sasaran</v>
      </c>
      <c r="M419" s="371"/>
      <c r="N419" s="371"/>
      <c r="O419" s="272"/>
      <c r="P419" s="272"/>
      <c r="Q419" s="272"/>
      <c r="R419" s="272"/>
    </row>
    <row r="420" spans="1:18" ht="12.75" customHeight="1">
      <c r="A420" s="272"/>
      <c r="B420" s="371"/>
      <c r="C420" s="371"/>
      <c r="D420" s="371"/>
      <c r="E420" s="371"/>
      <c r="F420" s="278">
        <v>4</v>
      </c>
      <c r="G420" s="279"/>
      <c r="H420" s="288" t="str">
        <f t="shared" si="163"/>
        <v>Belum Diisi</v>
      </c>
      <c r="I420" s="280" t="s">
        <v>650</v>
      </c>
      <c r="J420" s="281" t="str">
        <f t="shared" si="166"/>
        <v>Isi Sasaran</v>
      </c>
      <c r="K420" s="280" t="s">
        <v>650</v>
      </c>
      <c r="L420" s="281" t="str">
        <f t="shared" si="167"/>
        <v>Isi Sasaran</v>
      </c>
      <c r="M420" s="371"/>
      <c r="N420" s="371"/>
      <c r="O420" s="272"/>
      <c r="P420" s="272"/>
      <c r="Q420" s="272"/>
      <c r="R420" s="272"/>
    </row>
    <row r="421" spans="1:18" ht="12.75" customHeight="1">
      <c r="A421" s="272"/>
      <c r="B421" s="349"/>
      <c r="C421" s="349"/>
      <c r="D421" s="349"/>
      <c r="E421" s="349"/>
      <c r="F421" s="282">
        <v>5</v>
      </c>
      <c r="G421" s="283"/>
      <c r="H421" s="289" t="str">
        <f t="shared" si="163"/>
        <v>Belum Diisi</v>
      </c>
      <c r="I421" s="285" t="s">
        <v>650</v>
      </c>
      <c r="J421" s="286" t="str">
        <f t="shared" si="166"/>
        <v>Isi Sasaran</v>
      </c>
      <c r="K421" s="285" t="s">
        <v>650</v>
      </c>
      <c r="L421" s="286" t="str">
        <f t="shared" si="167"/>
        <v>Isi Sasaran</v>
      </c>
      <c r="M421" s="349"/>
      <c r="N421" s="349"/>
      <c r="O421" s="272"/>
      <c r="P421" s="272"/>
      <c r="Q421" s="272"/>
      <c r="R421" s="272"/>
    </row>
    <row r="422" spans="1:18" ht="12.75" customHeight="1">
      <c r="A422" s="272"/>
      <c r="B422" s="418">
        <v>3</v>
      </c>
      <c r="C422" s="426"/>
      <c r="D422" s="419" t="s">
        <v>650</v>
      </c>
      <c r="E422" s="427" t="str">
        <f>IF(D422="Y",1,IF(D422="T",0,IF(D422="Y/T","Belum diisi","Error")))</f>
        <v>Belum diisi</v>
      </c>
      <c r="F422" s="273">
        <v>1</v>
      </c>
      <c r="G422" s="274"/>
      <c r="H422" s="290" t="str">
        <f t="shared" si="163"/>
        <v>Belum Diisi</v>
      </c>
      <c r="I422" s="276" t="s">
        <v>650</v>
      </c>
      <c r="J422" s="277" t="str">
        <f t="shared" ref="J422:J426" si="168">IF($D$422="Y/T","Isi Sasaran",IF($E$422=0,0,IF(I422="Y",1,IF(I422="T",0,"Isi Dulu"))))</f>
        <v>Isi Sasaran</v>
      </c>
      <c r="K422" s="276" t="s">
        <v>650</v>
      </c>
      <c r="L422" s="277" t="str">
        <f t="shared" ref="L422:L426" si="169">IF($D$422="Y/T","Isi Sasaran",IF($E$422=0,0,IF(K422="Y",1,IF(K422="T",0,"Isi Dulu"))))</f>
        <v>Isi Sasaran</v>
      </c>
      <c r="M422" s="429" t="s">
        <v>650</v>
      </c>
      <c r="N422" s="430" t="str">
        <f>IF(M422="Y",1,IF(M422="T",0,IF(M422="Y/T","Belum diisi","Error")))</f>
        <v>Belum diisi</v>
      </c>
      <c r="O422" s="272"/>
      <c r="P422" s="272"/>
      <c r="Q422" s="272"/>
      <c r="R422" s="272"/>
    </row>
    <row r="423" spans="1:18" ht="12.75" customHeight="1">
      <c r="A423" s="272"/>
      <c r="B423" s="371"/>
      <c r="C423" s="371"/>
      <c r="D423" s="371"/>
      <c r="E423" s="371"/>
      <c r="F423" s="278">
        <v>2</v>
      </c>
      <c r="G423" s="279"/>
      <c r="H423" s="288" t="str">
        <f t="shared" si="163"/>
        <v>Belum Diisi</v>
      </c>
      <c r="I423" s="280" t="s">
        <v>650</v>
      </c>
      <c r="J423" s="281" t="str">
        <f t="shared" si="168"/>
        <v>Isi Sasaran</v>
      </c>
      <c r="K423" s="280" t="s">
        <v>650</v>
      </c>
      <c r="L423" s="281" t="str">
        <f t="shared" si="169"/>
        <v>Isi Sasaran</v>
      </c>
      <c r="M423" s="371"/>
      <c r="N423" s="371"/>
      <c r="O423" s="272"/>
      <c r="P423" s="272"/>
      <c r="Q423" s="272"/>
      <c r="R423" s="272"/>
    </row>
    <row r="424" spans="1:18" ht="12.75" customHeight="1">
      <c r="A424" s="272"/>
      <c r="B424" s="371"/>
      <c r="C424" s="371"/>
      <c r="D424" s="371"/>
      <c r="E424" s="371"/>
      <c r="F424" s="278">
        <v>3</v>
      </c>
      <c r="G424" s="279"/>
      <c r="H424" s="288" t="str">
        <f t="shared" si="163"/>
        <v>Belum Diisi</v>
      </c>
      <c r="I424" s="280" t="s">
        <v>650</v>
      </c>
      <c r="J424" s="281" t="str">
        <f t="shared" si="168"/>
        <v>Isi Sasaran</v>
      </c>
      <c r="K424" s="280" t="s">
        <v>650</v>
      </c>
      <c r="L424" s="281" t="str">
        <f t="shared" si="169"/>
        <v>Isi Sasaran</v>
      </c>
      <c r="M424" s="371"/>
      <c r="N424" s="371"/>
      <c r="O424" s="272"/>
      <c r="P424" s="272"/>
      <c r="Q424" s="272"/>
      <c r="R424" s="272"/>
    </row>
    <row r="425" spans="1:18" ht="12.75" customHeight="1">
      <c r="A425" s="272"/>
      <c r="B425" s="371"/>
      <c r="C425" s="371"/>
      <c r="D425" s="371"/>
      <c r="E425" s="371"/>
      <c r="F425" s="278">
        <v>4</v>
      </c>
      <c r="G425" s="279"/>
      <c r="H425" s="288" t="str">
        <f t="shared" si="163"/>
        <v>Belum Diisi</v>
      </c>
      <c r="I425" s="280" t="s">
        <v>650</v>
      </c>
      <c r="J425" s="281" t="str">
        <f t="shared" si="168"/>
        <v>Isi Sasaran</v>
      </c>
      <c r="K425" s="280" t="s">
        <v>650</v>
      </c>
      <c r="L425" s="281" t="str">
        <f t="shared" si="169"/>
        <v>Isi Sasaran</v>
      </c>
      <c r="M425" s="371"/>
      <c r="N425" s="371"/>
      <c r="O425" s="272"/>
      <c r="P425" s="272"/>
      <c r="Q425" s="272"/>
      <c r="R425" s="272"/>
    </row>
    <row r="426" spans="1:18" ht="12.75" customHeight="1">
      <c r="A426" s="272"/>
      <c r="B426" s="349"/>
      <c r="C426" s="349"/>
      <c r="D426" s="349"/>
      <c r="E426" s="349"/>
      <c r="F426" s="282">
        <v>5</v>
      </c>
      <c r="G426" s="283"/>
      <c r="H426" s="289" t="str">
        <f t="shared" si="163"/>
        <v>Belum Diisi</v>
      </c>
      <c r="I426" s="285" t="s">
        <v>650</v>
      </c>
      <c r="J426" s="286" t="str">
        <f t="shared" si="168"/>
        <v>Isi Sasaran</v>
      </c>
      <c r="K426" s="285" t="s">
        <v>650</v>
      </c>
      <c r="L426" s="286" t="str">
        <f t="shared" si="169"/>
        <v>Isi Sasaran</v>
      </c>
      <c r="M426" s="349"/>
      <c r="N426" s="349"/>
      <c r="O426" s="272"/>
      <c r="P426" s="272"/>
      <c r="Q426" s="272"/>
      <c r="R426" s="272"/>
    </row>
    <row r="427" spans="1:18" ht="12.75" customHeight="1">
      <c r="A427" s="272"/>
      <c r="B427" s="418">
        <v>4</v>
      </c>
      <c r="C427" s="426"/>
      <c r="D427" s="419" t="s">
        <v>650</v>
      </c>
      <c r="E427" s="427" t="str">
        <f>IF(D427="Y",1,IF(D427="T",0,IF(D427="Y/T","Belum diisi","Error")))</f>
        <v>Belum diisi</v>
      </c>
      <c r="F427" s="273">
        <v>1</v>
      </c>
      <c r="G427" s="274"/>
      <c r="H427" s="290" t="str">
        <f t="shared" si="163"/>
        <v>Belum Diisi</v>
      </c>
      <c r="I427" s="276" t="s">
        <v>650</v>
      </c>
      <c r="J427" s="277" t="str">
        <f t="shared" ref="J427:J431" si="170">IF($D$427="Y/T","Isi Sasaran",IF($E$427=0,0,IF(I427="Y",1,IF(I427="T",0,"Isi Dulu"))))</f>
        <v>Isi Sasaran</v>
      </c>
      <c r="K427" s="276" t="s">
        <v>650</v>
      </c>
      <c r="L427" s="277" t="str">
        <f t="shared" ref="L427:L431" si="171">IF($D$427="Y/T","Isi Sasaran",IF($E$427=0,0,IF(K427="Y",1,IF(K427="T",0,"Isi Dulu"))))</f>
        <v>Isi Sasaran</v>
      </c>
      <c r="M427" s="429" t="s">
        <v>650</v>
      </c>
      <c r="N427" s="430" t="str">
        <f>IF(M427="Y",1,IF(M427="T",0,IF(M427="Y/T","Belum diisi","Error")))</f>
        <v>Belum diisi</v>
      </c>
      <c r="O427" s="272"/>
      <c r="P427" s="272"/>
      <c r="Q427" s="272"/>
      <c r="R427" s="272"/>
    </row>
    <row r="428" spans="1:18" ht="12.75" customHeight="1">
      <c r="A428" s="272"/>
      <c r="B428" s="371"/>
      <c r="C428" s="371"/>
      <c r="D428" s="371"/>
      <c r="E428" s="371"/>
      <c r="F428" s="278">
        <v>2</v>
      </c>
      <c r="G428" s="279"/>
      <c r="H428" s="288" t="str">
        <f t="shared" si="163"/>
        <v>Belum Diisi</v>
      </c>
      <c r="I428" s="280" t="s">
        <v>650</v>
      </c>
      <c r="J428" s="281" t="str">
        <f t="shared" si="170"/>
        <v>Isi Sasaran</v>
      </c>
      <c r="K428" s="280" t="s">
        <v>650</v>
      </c>
      <c r="L428" s="281" t="str">
        <f t="shared" si="171"/>
        <v>Isi Sasaran</v>
      </c>
      <c r="M428" s="371"/>
      <c r="N428" s="371"/>
      <c r="O428" s="272"/>
      <c r="P428" s="272"/>
      <c r="Q428" s="272"/>
      <c r="R428" s="272"/>
    </row>
    <row r="429" spans="1:18" ht="12.75" customHeight="1">
      <c r="A429" s="272"/>
      <c r="B429" s="371"/>
      <c r="C429" s="371"/>
      <c r="D429" s="371"/>
      <c r="E429" s="371"/>
      <c r="F429" s="278">
        <v>3</v>
      </c>
      <c r="G429" s="279"/>
      <c r="H429" s="288" t="str">
        <f t="shared" si="163"/>
        <v>Belum Diisi</v>
      </c>
      <c r="I429" s="280" t="s">
        <v>650</v>
      </c>
      <c r="J429" s="281" t="str">
        <f t="shared" si="170"/>
        <v>Isi Sasaran</v>
      </c>
      <c r="K429" s="280" t="s">
        <v>650</v>
      </c>
      <c r="L429" s="281" t="str">
        <f t="shared" si="171"/>
        <v>Isi Sasaran</v>
      </c>
      <c r="M429" s="371"/>
      <c r="N429" s="371"/>
      <c r="O429" s="272"/>
      <c r="P429" s="272"/>
      <c r="Q429" s="272"/>
      <c r="R429" s="272"/>
    </row>
    <row r="430" spans="1:18" ht="12.75" customHeight="1">
      <c r="A430" s="272"/>
      <c r="B430" s="371"/>
      <c r="C430" s="371"/>
      <c r="D430" s="371"/>
      <c r="E430" s="371"/>
      <c r="F430" s="278">
        <v>4</v>
      </c>
      <c r="G430" s="279"/>
      <c r="H430" s="288" t="str">
        <f t="shared" si="163"/>
        <v>Belum Diisi</v>
      </c>
      <c r="I430" s="280" t="s">
        <v>650</v>
      </c>
      <c r="J430" s="281" t="str">
        <f t="shared" si="170"/>
        <v>Isi Sasaran</v>
      </c>
      <c r="K430" s="280" t="s">
        <v>650</v>
      </c>
      <c r="L430" s="281" t="str">
        <f t="shared" si="171"/>
        <v>Isi Sasaran</v>
      </c>
      <c r="M430" s="371"/>
      <c r="N430" s="371"/>
      <c r="O430" s="272"/>
      <c r="P430" s="272"/>
      <c r="Q430" s="272"/>
      <c r="R430" s="272"/>
    </row>
    <row r="431" spans="1:18" ht="12.75" customHeight="1">
      <c r="A431" s="272"/>
      <c r="B431" s="349"/>
      <c r="C431" s="349"/>
      <c r="D431" s="349"/>
      <c r="E431" s="349"/>
      <c r="F431" s="282">
        <v>5</v>
      </c>
      <c r="G431" s="283"/>
      <c r="H431" s="289" t="str">
        <f t="shared" si="163"/>
        <v>Belum Diisi</v>
      </c>
      <c r="I431" s="285" t="s">
        <v>650</v>
      </c>
      <c r="J431" s="286" t="str">
        <f t="shared" si="170"/>
        <v>Isi Sasaran</v>
      </c>
      <c r="K431" s="285" t="s">
        <v>650</v>
      </c>
      <c r="L431" s="286" t="str">
        <f t="shared" si="171"/>
        <v>Isi Sasaran</v>
      </c>
      <c r="M431" s="349"/>
      <c r="N431" s="349"/>
      <c r="O431" s="272"/>
      <c r="P431" s="272"/>
      <c r="Q431" s="272"/>
      <c r="R431" s="272"/>
    </row>
    <row r="432" spans="1:18" ht="12.75" customHeight="1">
      <c r="A432" s="272"/>
      <c r="B432" s="418">
        <v>5</v>
      </c>
      <c r="C432" s="426"/>
      <c r="D432" s="419" t="s">
        <v>650</v>
      </c>
      <c r="E432" s="427" t="str">
        <f>IF(D432="Y",1,IF(D432="T",0,IF(D432="Y/T","Belum diisi","Error")))</f>
        <v>Belum diisi</v>
      </c>
      <c r="F432" s="273">
        <v>1</v>
      </c>
      <c r="G432" s="274"/>
      <c r="H432" s="290" t="str">
        <f t="shared" si="163"/>
        <v>Belum Diisi</v>
      </c>
      <c r="I432" s="276" t="s">
        <v>650</v>
      </c>
      <c r="J432" s="277" t="str">
        <f t="shared" ref="J432:J436" si="172">IF($D$432="Y/T","Isi Sasaran",IF($E$432=0,0,IF(I432="Y",1,IF(I432="T",0,"Isi Dulu"))))</f>
        <v>Isi Sasaran</v>
      </c>
      <c r="K432" s="276" t="s">
        <v>650</v>
      </c>
      <c r="L432" s="277" t="str">
        <f t="shared" ref="L432:L436" si="173">IF($D$432="Y/T","Isi Sasaran",IF($E$432=0,0,IF(K432="Y",1,IF(K432="T",0,"Isi Dulu"))))</f>
        <v>Isi Sasaran</v>
      </c>
      <c r="M432" s="429" t="s">
        <v>650</v>
      </c>
      <c r="N432" s="430" t="str">
        <f>IF(M432="Y",1,IF(M432="T",0,IF(M432="Y/T","Belum diisi","Error")))</f>
        <v>Belum diisi</v>
      </c>
      <c r="O432" s="272"/>
      <c r="P432" s="272"/>
      <c r="Q432" s="272"/>
      <c r="R432" s="272"/>
    </row>
    <row r="433" spans="1:18" ht="12.75" customHeight="1">
      <c r="A433" s="272"/>
      <c r="B433" s="371"/>
      <c r="C433" s="371"/>
      <c r="D433" s="371"/>
      <c r="E433" s="371"/>
      <c r="F433" s="278">
        <v>2</v>
      </c>
      <c r="G433" s="279"/>
      <c r="H433" s="288" t="str">
        <f t="shared" si="163"/>
        <v>Belum Diisi</v>
      </c>
      <c r="I433" s="280" t="s">
        <v>650</v>
      </c>
      <c r="J433" s="281" t="str">
        <f t="shared" si="172"/>
        <v>Isi Sasaran</v>
      </c>
      <c r="K433" s="280" t="s">
        <v>650</v>
      </c>
      <c r="L433" s="281" t="str">
        <f t="shared" si="173"/>
        <v>Isi Sasaran</v>
      </c>
      <c r="M433" s="371"/>
      <c r="N433" s="371"/>
      <c r="O433" s="272"/>
      <c r="P433" s="272"/>
      <c r="Q433" s="272"/>
      <c r="R433" s="272"/>
    </row>
    <row r="434" spans="1:18" ht="12.75" customHeight="1">
      <c r="A434" s="272"/>
      <c r="B434" s="371"/>
      <c r="C434" s="371"/>
      <c r="D434" s="371"/>
      <c r="E434" s="371"/>
      <c r="F434" s="278">
        <v>3</v>
      </c>
      <c r="G434" s="279"/>
      <c r="H434" s="288" t="str">
        <f t="shared" si="163"/>
        <v>Belum Diisi</v>
      </c>
      <c r="I434" s="280" t="s">
        <v>650</v>
      </c>
      <c r="J434" s="281" t="str">
        <f t="shared" si="172"/>
        <v>Isi Sasaran</v>
      </c>
      <c r="K434" s="280" t="s">
        <v>650</v>
      </c>
      <c r="L434" s="281" t="str">
        <f t="shared" si="173"/>
        <v>Isi Sasaran</v>
      </c>
      <c r="M434" s="371"/>
      <c r="N434" s="371"/>
      <c r="O434" s="272"/>
      <c r="P434" s="272"/>
      <c r="Q434" s="272"/>
      <c r="R434" s="272"/>
    </row>
    <row r="435" spans="1:18" ht="12.75" customHeight="1">
      <c r="A435" s="272"/>
      <c r="B435" s="371"/>
      <c r="C435" s="371"/>
      <c r="D435" s="371"/>
      <c r="E435" s="371"/>
      <c r="F435" s="278">
        <v>4</v>
      </c>
      <c r="G435" s="279"/>
      <c r="H435" s="288" t="str">
        <f t="shared" si="163"/>
        <v>Belum Diisi</v>
      </c>
      <c r="I435" s="280" t="s">
        <v>650</v>
      </c>
      <c r="J435" s="281" t="str">
        <f t="shared" si="172"/>
        <v>Isi Sasaran</v>
      </c>
      <c r="K435" s="280" t="s">
        <v>650</v>
      </c>
      <c r="L435" s="281" t="str">
        <f t="shared" si="173"/>
        <v>Isi Sasaran</v>
      </c>
      <c r="M435" s="371"/>
      <c r="N435" s="371"/>
      <c r="O435" s="272"/>
      <c r="P435" s="272"/>
      <c r="Q435" s="272"/>
      <c r="R435" s="272"/>
    </row>
    <row r="436" spans="1:18" ht="12.75" customHeight="1">
      <c r="A436" s="272"/>
      <c r="B436" s="349"/>
      <c r="C436" s="349"/>
      <c r="D436" s="349"/>
      <c r="E436" s="349"/>
      <c r="F436" s="282">
        <v>5</v>
      </c>
      <c r="G436" s="283"/>
      <c r="H436" s="289" t="str">
        <f t="shared" si="163"/>
        <v>Belum Diisi</v>
      </c>
      <c r="I436" s="285" t="s">
        <v>650</v>
      </c>
      <c r="J436" s="286" t="str">
        <f t="shared" si="172"/>
        <v>Isi Sasaran</v>
      </c>
      <c r="K436" s="285" t="s">
        <v>650</v>
      </c>
      <c r="L436" s="286" t="str">
        <f t="shared" si="173"/>
        <v>Isi Sasaran</v>
      </c>
      <c r="M436" s="349"/>
      <c r="N436" s="349"/>
      <c r="O436" s="272"/>
      <c r="P436" s="272"/>
      <c r="Q436" s="272"/>
      <c r="R436" s="272"/>
    </row>
    <row r="437" spans="1:18" ht="12.75" customHeight="1">
      <c r="A437" s="272"/>
      <c r="B437" s="418">
        <v>6</v>
      </c>
      <c r="C437" s="426"/>
      <c r="D437" s="419" t="s">
        <v>650</v>
      </c>
      <c r="E437" s="427" t="str">
        <f>IF(D437="Y",1,IF(D437="T",0,IF(D437="Y/T","Belum diisi","Error")))</f>
        <v>Belum diisi</v>
      </c>
      <c r="F437" s="273">
        <v>1</v>
      </c>
      <c r="G437" s="274"/>
      <c r="H437" s="290" t="str">
        <f t="shared" si="163"/>
        <v>Belum Diisi</v>
      </c>
      <c r="I437" s="276" t="s">
        <v>650</v>
      </c>
      <c r="J437" s="277" t="str">
        <f t="shared" ref="J437:J441" si="174">IF($D$437="Y/T","Isi Sasaran",IF($E$437=0,0,IF(I437="Y",1,IF(I437="T",0,"Isi Dulu"))))</f>
        <v>Isi Sasaran</v>
      </c>
      <c r="K437" s="276" t="s">
        <v>650</v>
      </c>
      <c r="L437" s="277" t="str">
        <f t="shared" ref="L437:L441" si="175">IF($D$437="Y/T","Isi Sasaran",IF($E$437=0,0,IF(K437="Y",1,IF(K437="T",0,"Isi Dulu"))))</f>
        <v>Isi Sasaran</v>
      </c>
      <c r="M437" s="429" t="s">
        <v>650</v>
      </c>
      <c r="N437" s="430" t="str">
        <f>IF(M437="Y",1,IF(M437="T",0,IF(M437="Y/T","Belum diisi","Error")))</f>
        <v>Belum diisi</v>
      </c>
      <c r="O437" s="272"/>
      <c r="P437" s="272"/>
      <c r="Q437" s="272"/>
      <c r="R437" s="272"/>
    </row>
    <row r="438" spans="1:18" ht="12.75" customHeight="1">
      <c r="A438" s="272"/>
      <c r="B438" s="371"/>
      <c r="C438" s="371"/>
      <c r="D438" s="371"/>
      <c r="E438" s="371"/>
      <c r="F438" s="278">
        <v>2</v>
      </c>
      <c r="G438" s="279"/>
      <c r="H438" s="288" t="str">
        <f t="shared" si="163"/>
        <v>Belum Diisi</v>
      </c>
      <c r="I438" s="280" t="s">
        <v>650</v>
      </c>
      <c r="J438" s="281" t="str">
        <f t="shared" si="174"/>
        <v>Isi Sasaran</v>
      </c>
      <c r="K438" s="280" t="s">
        <v>650</v>
      </c>
      <c r="L438" s="281" t="str">
        <f t="shared" si="175"/>
        <v>Isi Sasaran</v>
      </c>
      <c r="M438" s="371"/>
      <c r="N438" s="371"/>
      <c r="O438" s="272"/>
      <c r="P438" s="272"/>
      <c r="Q438" s="272"/>
      <c r="R438" s="272"/>
    </row>
    <row r="439" spans="1:18" ht="12.75" customHeight="1">
      <c r="A439" s="272"/>
      <c r="B439" s="371"/>
      <c r="C439" s="371"/>
      <c r="D439" s="371"/>
      <c r="E439" s="371"/>
      <c r="F439" s="278">
        <v>3</v>
      </c>
      <c r="G439" s="279"/>
      <c r="H439" s="288" t="str">
        <f t="shared" si="163"/>
        <v>Belum Diisi</v>
      </c>
      <c r="I439" s="280" t="s">
        <v>650</v>
      </c>
      <c r="J439" s="281" t="str">
        <f t="shared" si="174"/>
        <v>Isi Sasaran</v>
      </c>
      <c r="K439" s="280" t="s">
        <v>650</v>
      </c>
      <c r="L439" s="281" t="str">
        <f t="shared" si="175"/>
        <v>Isi Sasaran</v>
      </c>
      <c r="M439" s="371"/>
      <c r="N439" s="371"/>
      <c r="O439" s="272"/>
      <c r="P439" s="272"/>
      <c r="Q439" s="272"/>
      <c r="R439" s="272"/>
    </row>
    <row r="440" spans="1:18" ht="12.75" customHeight="1">
      <c r="A440" s="272"/>
      <c r="B440" s="371"/>
      <c r="C440" s="371"/>
      <c r="D440" s="371"/>
      <c r="E440" s="371"/>
      <c r="F440" s="278">
        <v>4</v>
      </c>
      <c r="G440" s="279"/>
      <c r="H440" s="288" t="str">
        <f t="shared" si="163"/>
        <v>Belum Diisi</v>
      </c>
      <c r="I440" s="280" t="s">
        <v>650</v>
      </c>
      <c r="J440" s="281" t="str">
        <f t="shared" si="174"/>
        <v>Isi Sasaran</v>
      </c>
      <c r="K440" s="280" t="s">
        <v>650</v>
      </c>
      <c r="L440" s="281" t="str">
        <f t="shared" si="175"/>
        <v>Isi Sasaran</v>
      </c>
      <c r="M440" s="371"/>
      <c r="N440" s="371"/>
      <c r="O440" s="272"/>
      <c r="P440" s="272"/>
      <c r="Q440" s="272"/>
      <c r="R440" s="272"/>
    </row>
    <row r="441" spans="1:18" ht="12.75" customHeight="1">
      <c r="A441" s="272"/>
      <c r="B441" s="349"/>
      <c r="C441" s="349"/>
      <c r="D441" s="349"/>
      <c r="E441" s="349"/>
      <c r="F441" s="282">
        <v>5</v>
      </c>
      <c r="G441" s="283"/>
      <c r="H441" s="289" t="str">
        <f t="shared" si="163"/>
        <v>Belum Diisi</v>
      </c>
      <c r="I441" s="285" t="s">
        <v>650</v>
      </c>
      <c r="J441" s="286" t="str">
        <f t="shared" si="174"/>
        <v>Isi Sasaran</v>
      </c>
      <c r="K441" s="285" t="s">
        <v>650</v>
      </c>
      <c r="L441" s="286" t="str">
        <f t="shared" si="175"/>
        <v>Isi Sasaran</v>
      </c>
      <c r="M441" s="349"/>
      <c r="N441" s="349"/>
      <c r="O441" s="272"/>
      <c r="P441" s="272"/>
      <c r="Q441" s="272"/>
      <c r="R441" s="272"/>
    </row>
    <row r="442" spans="1:18" ht="12.75" customHeight="1">
      <c r="A442" s="272"/>
      <c r="B442" s="418">
        <v>7</v>
      </c>
      <c r="C442" s="426"/>
      <c r="D442" s="419" t="s">
        <v>650</v>
      </c>
      <c r="E442" s="427" t="str">
        <f>IF(D442="Y",1,IF(D442="T",0,IF(D442="Y/T","Belum diisi","Error")))</f>
        <v>Belum diisi</v>
      </c>
      <c r="F442" s="273">
        <v>1</v>
      </c>
      <c r="G442" s="274"/>
      <c r="H442" s="290" t="str">
        <f t="shared" si="163"/>
        <v>Belum Diisi</v>
      </c>
      <c r="I442" s="276" t="s">
        <v>650</v>
      </c>
      <c r="J442" s="277" t="str">
        <f t="shared" ref="J442:J446" si="176">IF($D$442="Y/T","Isi Sasaran",IF($E$442=0,0,IF(I442="Y",1,IF(I442="T",0,"Isi Dulu"))))</f>
        <v>Isi Sasaran</v>
      </c>
      <c r="K442" s="276" t="s">
        <v>650</v>
      </c>
      <c r="L442" s="277" t="str">
        <f t="shared" ref="L442:L446" si="177">IF($D$442="Y/T","Isi Sasaran",IF($E$442=0,0,IF(K442="Y",1,IF(K442="T",0,"Isi Dulu"))))</f>
        <v>Isi Sasaran</v>
      </c>
      <c r="M442" s="429" t="s">
        <v>650</v>
      </c>
      <c r="N442" s="430" t="str">
        <f>IF(M442="Y",1,IF(M442="T",0,IF(M442="Y/T","Belum diisi","Error")))</f>
        <v>Belum diisi</v>
      </c>
      <c r="O442" s="272"/>
      <c r="P442" s="272"/>
      <c r="Q442" s="272"/>
      <c r="R442" s="272"/>
    </row>
    <row r="443" spans="1:18" ht="12.75" customHeight="1">
      <c r="A443" s="272"/>
      <c r="B443" s="371"/>
      <c r="C443" s="371"/>
      <c r="D443" s="371"/>
      <c r="E443" s="371"/>
      <c r="F443" s="278">
        <v>2</v>
      </c>
      <c r="G443" s="279"/>
      <c r="H443" s="288" t="str">
        <f t="shared" si="163"/>
        <v>Belum Diisi</v>
      </c>
      <c r="I443" s="280" t="s">
        <v>650</v>
      </c>
      <c r="J443" s="281" t="str">
        <f t="shared" si="176"/>
        <v>Isi Sasaran</v>
      </c>
      <c r="K443" s="280" t="s">
        <v>650</v>
      </c>
      <c r="L443" s="281" t="str">
        <f t="shared" si="177"/>
        <v>Isi Sasaran</v>
      </c>
      <c r="M443" s="371"/>
      <c r="N443" s="371"/>
      <c r="O443" s="272"/>
      <c r="P443" s="272"/>
      <c r="Q443" s="272"/>
      <c r="R443" s="272"/>
    </row>
    <row r="444" spans="1:18" ht="12.75" customHeight="1">
      <c r="A444" s="272"/>
      <c r="B444" s="371"/>
      <c r="C444" s="371"/>
      <c r="D444" s="371"/>
      <c r="E444" s="371"/>
      <c r="F444" s="278">
        <v>3</v>
      </c>
      <c r="G444" s="279"/>
      <c r="H444" s="288" t="str">
        <f t="shared" si="163"/>
        <v>Belum Diisi</v>
      </c>
      <c r="I444" s="280" t="s">
        <v>650</v>
      </c>
      <c r="J444" s="281" t="str">
        <f t="shared" si="176"/>
        <v>Isi Sasaran</v>
      </c>
      <c r="K444" s="280" t="s">
        <v>650</v>
      </c>
      <c r="L444" s="281" t="str">
        <f t="shared" si="177"/>
        <v>Isi Sasaran</v>
      </c>
      <c r="M444" s="371"/>
      <c r="N444" s="371"/>
      <c r="O444" s="272"/>
      <c r="P444" s="272"/>
      <c r="Q444" s="272"/>
      <c r="R444" s="272"/>
    </row>
    <row r="445" spans="1:18" ht="12.75" customHeight="1">
      <c r="A445" s="272"/>
      <c r="B445" s="371"/>
      <c r="C445" s="371"/>
      <c r="D445" s="371"/>
      <c r="E445" s="371"/>
      <c r="F445" s="278">
        <v>4</v>
      </c>
      <c r="G445" s="279"/>
      <c r="H445" s="288" t="str">
        <f t="shared" si="163"/>
        <v>Belum Diisi</v>
      </c>
      <c r="I445" s="280" t="s">
        <v>650</v>
      </c>
      <c r="J445" s="281" t="str">
        <f t="shared" si="176"/>
        <v>Isi Sasaran</v>
      </c>
      <c r="K445" s="280" t="s">
        <v>650</v>
      </c>
      <c r="L445" s="281" t="str">
        <f t="shared" si="177"/>
        <v>Isi Sasaran</v>
      </c>
      <c r="M445" s="371"/>
      <c r="N445" s="371"/>
      <c r="O445" s="272"/>
      <c r="P445" s="272"/>
      <c r="Q445" s="272"/>
      <c r="R445" s="272"/>
    </row>
    <row r="446" spans="1:18" ht="12.75" customHeight="1">
      <c r="A446" s="272"/>
      <c r="B446" s="349"/>
      <c r="C446" s="349"/>
      <c r="D446" s="349"/>
      <c r="E446" s="349"/>
      <c r="F446" s="282">
        <v>5</v>
      </c>
      <c r="G446" s="283"/>
      <c r="H446" s="289" t="str">
        <f t="shared" si="163"/>
        <v>Belum Diisi</v>
      </c>
      <c r="I446" s="285" t="s">
        <v>650</v>
      </c>
      <c r="J446" s="286" t="str">
        <f t="shared" si="176"/>
        <v>Isi Sasaran</v>
      </c>
      <c r="K446" s="285" t="s">
        <v>650</v>
      </c>
      <c r="L446" s="286" t="str">
        <f t="shared" si="177"/>
        <v>Isi Sasaran</v>
      </c>
      <c r="M446" s="349"/>
      <c r="N446" s="349"/>
      <c r="O446" s="272"/>
      <c r="P446" s="272"/>
      <c r="Q446" s="272"/>
      <c r="R446" s="272"/>
    </row>
    <row r="447" spans="1:18" ht="12.75" customHeight="1">
      <c r="A447" s="272"/>
      <c r="B447" s="418">
        <v>8</v>
      </c>
      <c r="C447" s="426"/>
      <c r="D447" s="419" t="s">
        <v>650</v>
      </c>
      <c r="E447" s="427" t="str">
        <f>IF(D447="Y",1,IF(D447="T",0,IF(D447="Y/T","Belum diisi","Error")))</f>
        <v>Belum diisi</v>
      </c>
      <c r="F447" s="273">
        <v>1</v>
      </c>
      <c r="G447" s="274"/>
      <c r="H447" s="290" t="str">
        <f t="shared" si="163"/>
        <v>Belum Diisi</v>
      </c>
      <c r="I447" s="276" t="s">
        <v>650</v>
      </c>
      <c r="J447" s="277" t="str">
        <f t="shared" ref="J447:J451" si="178">IF($D$447="Y/T","Isi Sasaran",IF($E$447=0,0,IF(I447="Y",1,IF(I447="T",0,"Isi Dulu"))))</f>
        <v>Isi Sasaran</v>
      </c>
      <c r="K447" s="276" t="s">
        <v>650</v>
      </c>
      <c r="L447" s="277" t="str">
        <f t="shared" ref="L447:L451" si="179">IF($D$447="Y/T","Isi Sasaran",IF($E$447=0,0,IF(K447="Y",1,IF(K447="T",0,"Isi Dulu"))))</f>
        <v>Isi Sasaran</v>
      </c>
      <c r="M447" s="429" t="s">
        <v>650</v>
      </c>
      <c r="N447" s="430" t="str">
        <f>IF(M447="Y",1,IF(M447="T",0,IF(M447="Y/T","Belum diisi","Error")))</f>
        <v>Belum diisi</v>
      </c>
      <c r="O447" s="272"/>
      <c r="P447" s="272"/>
      <c r="Q447" s="272"/>
      <c r="R447" s="272"/>
    </row>
    <row r="448" spans="1:18" ht="12.75" customHeight="1">
      <c r="A448" s="272"/>
      <c r="B448" s="371"/>
      <c r="C448" s="371"/>
      <c r="D448" s="371"/>
      <c r="E448" s="371"/>
      <c r="F448" s="278">
        <v>2</v>
      </c>
      <c r="G448" s="279"/>
      <c r="H448" s="288" t="str">
        <f t="shared" si="163"/>
        <v>Belum Diisi</v>
      </c>
      <c r="I448" s="280" t="s">
        <v>650</v>
      </c>
      <c r="J448" s="281" t="str">
        <f t="shared" si="178"/>
        <v>Isi Sasaran</v>
      </c>
      <c r="K448" s="280" t="s">
        <v>650</v>
      </c>
      <c r="L448" s="281" t="str">
        <f t="shared" si="179"/>
        <v>Isi Sasaran</v>
      </c>
      <c r="M448" s="371"/>
      <c r="N448" s="371"/>
      <c r="O448" s="272"/>
      <c r="P448" s="272"/>
      <c r="Q448" s="272"/>
      <c r="R448" s="272"/>
    </row>
    <row r="449" spans="1:18" ht="12.75" customHeight="1">
      <c r="A449" s="272"/>
      <c r="B449" s="371"/>
      <c r="C449" s="371"/>
      <c r="D449" s="371"/>
      <c r="E449" s="371"/>
      <c r="F449" s="278">
        <v>3</v>
      </c>
      <c r="G449" s="279"/>
      <c r="H449" s="288" t="str">
        <f t="shared" si="163"/>
        <v>Belum Diisi</v>
      </c>
      <c r="I449" s="280" t="s">
        <v>650</v>
      </c>
      <c r="J449" s="281" t="str">
        <f t="shared" si="178"/>
        <v>Isi Sasaran</v>
      </c>
      <c r="K449" s="280" t="s">
        <v>650</v>
      </c>
      <c r="L449" s="281" t="str">
        <f t="shared" si="179"/>
        <v>Isi Sasaran</v>
      </c>
      <c r="M449" s="371"/>
      <c r="N449" s="371"/>
      <c r="O449" s="272"/>
      <c r="P449" s="272"/>
      <c r="Q449" s="272"/>
      <c r="R449" s="272"/>
    </row>
    <row r="450" spans="1:18" ht="12.75" customHeight="1">
      <c r="A450" s="272"/>
      <c r="B450" s="371"/>
      <c r="C450" s="371"/>
      <c r="D450" s="371"/>
      <c r="E450" s="371"/>
      <c r="F450" s="278">
        <v>4</v>
      </c>
      <c r="G450" s="279"/>
      <c r="H450" s="288" t="str">
        <f t="shared" si="163"/>
        <v>Belum Diisi</v>
      </c>
      <c r="I450" s="280" t="s">
        <v>650</v>
      </c>
      <c r="J450" s="281" t="str">
        <f t="shared" si="178"/>
        <v>Isi Sasaran</v>
      </c>
      <c r="K450" s="280" t="s">
        <v>650</v>
      </c>
      <c r="L450" s="281" t="str">
        <f t="shared" si="179"/>
        <v>Isi Sasaran</v>
      </c>
      <c r="M450" s="371"/>
      <c r="N450" s="371"/>
      <c r="O450" s="272"/>
      <c r="P450" s="272"/>
      <c r="Q450" s="272"/>
      <c r="R450" s="272"/>
    </row>
    <row r="451" spans="1:18" ht="12.75" customHeight="1">
      <c r="A451" s="272"/>
      <c r="B451" s="349"/>
      <c r="C451" s="349"/>
      <c r="D451" s="349"/>
      <c r="E451" s="349"/>
      <c r="F451" s="282">
        <v>5</v>
      </c>
      <c r="G451" s="283"/>
      <c r="H451" s="289" t="str">
        <f t="shared" si="163"/>
        <v>Belum Diisi</v>
      </c>
      <c r="I451" s="285" t="s">
        <v>650</v>
      </c>
      <c r="J451" s="286" t="str">
        <f t="shared" si="178"/>
        <v>Isi Sasaran</v>
      </c>
      <c r="K451" s="285" t="s">
        <v>650</v>
      </c>
      <c r="L451" s="286" t="str">
        <f t="shared" si="179"/>
        <v>Isi Sasaran</v>
      </c>
      <c r="M451" s="349"/>
      <c r="N451" s="349"/>
      <c r="O451" s="272"/>
      <c r="P451" s="272"/>
      <c r="Q451" s="272"/>
      <c r="R451" s="272"/>
    </row>
    <row r="452" spans="1:18" ht="12.75" customHeight="1">
      <c r="A452" s="272"/>
      <c r="B452" s="418">
        <v>9</v>
      </c>
      <c r="C452" s="426"/>
      <c r="D452" s="419" t="s">
        <v>650</v>
      </c>
      <c r="E452" s="427" t="str">
        <f>IF(D452="Y",1,IF(D452="T",0,IF(D452="Y/T","Belum diisi","Error")))</f>
        <v>Belum diisi</v>
      </c>
      <c r="F452" s="273">
        <v>1</v>
      </c>
      <c r="G452" s="274"/>
      <c r="H452" s="290" t="str">
        <f t="shared" si="163"/>
        <v>Belum Diisi</v>
      </c>
      <c r="I452" s="276" t="s">
        <v>650</v>
      </c>
      <c r="J452" s="277" t="str">
        <f t="shared" ref="J452:J456" si="180">IF($D$452="Y/T","Isi Sasaran",IF($E$452=0,0,IF(I452="Y",1,IF(I452="T",0,"Isi Dulu"))))</f>
        <v>Isi Sasaran</v>
      </c>
      <c r="K452" s="276" t="s">
        <v>650</v>
      </c>
      <c r="L452" s="277" t="str">
        <f t="shared" ref="L452:L456" si="181">IF($D$452="Y/T","Isi Sasaran",IF($E$452=0,0,IF(K452="Y",1,IF(K452="T",0,"Isi Dulu"))))</f>
        <v>Isi Sasaran</v>
      </c>
      <c r="M452" s="429" t="s">
        <v>650</v>
      </c>
      <c r="N452" s="430" t="str">
        <f>IF(M452="Y",1,IF(M452="T",0,IF(M452="Y/T","Belum diisi","Error")))</f>
        <v>Belum diisi</v>
      </c>
      <c r="O452" s="272"/>
      <c r="P452" s="272"/>
      <c r="Q452" s="272"/>
      <c r="R452" s="272"/>
    </row>
    <row r="453" spans="1:18" ht="12.75" customHeight="1">
      <c r="A453" s="272"/>
      <c r="B453" s="371"/>
      <c r="C453" s="371"/>
      <c r="D453" s="371"/>
      <c r="E453" s="371"/>
      <c r="F453" s="278">
        <v>2</v>
      </c>
      <c r="G453" s="279"/>
      <c r="H453" s="288" t="str">
        <f t="shared" si="163"/>
        <v>Belum Diisi</v>
      </c>
      <c r="I453" s="280" t="s">
        <v>650</v>
      </c>
      <c r="J453" s="281" t="str">
        <f t="shared" si="180"/>
        <v>Isi Sasaran</v>
      </c>
      <c r="K453" s="280" t="s">
        <v>650</v>
      </c>
      <c r="L453" s="281" t="str">
        <f t="shared" si="181"/>
        <v>Isi Sasaran</v>
      </c>
      <c r="M453" s="371"/>
      <c r="N453" s="371"/>
      <c r="O453" s="272"/>
      <c r="P453" s="272"/>
      <c r="Q453" s="272"/>
      <c r="R453" s="272"/>
    </row>
    <row r="454" spans="1:18" ht="12.75" customHeight="1">
      <c r="A454" s="272"/>
      <c r="B454" s="371"/>
      <c r="C454" s="371"/>
      <c r="D454" s="371"/>
      <c r="E454" s="371"/>
      <c r="F454" s="278">
        <v>3</v>
      </c>
      <c r="G454" s="279"/>
      <c r="H454" s="288" t="str">
        <f t="shared" si="163"/>
        <v>Belum Diisi</v>
      </c>
      <c r="I454" s="280" t="s">
        <v>650</v>
      </c>
      <c r="J454" s="281" t="str">
        <f t="shared" si="180"/>
        <v>Isi Sasaran</v>
      </c>
      <c r="K454" s="280" t="s">
        <v>650</v>
      </c>
      <c r="L454" s="281" t="str">
        <f t="shared" si="181"/>
        <v>Isi Sasaran</v>
      </c>
      <c r="M454" s="371"/>
      <c r="N454" s="371"/>
      <c r="O454" s="272"/>
      <c r="P454" s="272"/>
      <c r="Q454" s="272"/>
      <c r="R454" s="272"/>
    </row>
    <row r="455" spans="1:18" ht="12.75" customHeight="1">
      <c r="A455" s="272"/>
      <c r="B455" s="371"/>
      <c r="C455" s="371"/>
      <c r="D455" s="371"/>
      <c r="E455" s="371"/>
      <c r="F455" s="278">
        <v>4</v>
      </c>
      <c r="G455" s="279"/>
      <c r="H455" s="288" t="str">
        <f t="shared" si="163"/>
        <v>Belum Diisi</v>
      </c>
      <c r="I455" s="280" t="s">
        <v>650</v>
      </c>
      <c r="J455" s="281" t="str">
        <f t="shared" si="180"/>
        <v>Isi Sasaran</v>
      </c>
      <c r="K455" s="280" t="s">
        <v>650</v>
      </c>
      <c r="L455" s="281" t="str">
        <f t="shared" si="181"/>
        <v>Isi Sasaran</v>
      </c>
      <c r="M455" s="371"/>
      <c r="N455" s="371"/>
      <c r="O455" s="272"/>
      <c r="P455" s="272"/>
      <c r="Q455" s="272"/>
      <c r="R455" s="272"/>
    </row>
    <row r="456" spans="1:18" ht="12.75" customHeight="1">
      <c r="A456" s="272"/>
      <c r="B456" s="349"/>
      <c r="C456" s="349"/>
      <c r="D456" s="349"/>
      <c r="E456" s="349"/>
      <c r="F456" s="282">
        <v>5</v>
      </c>
      <c r="G456" s="283"/>
      <c r="H456" s="289" t="str">
        <f t="shared" si="163"/>
        <v>Belum Diisi</v>
      </c>
      <c r="I456" s="285" t="s">
        <v>650</v>
      </c>
      <c r="J456" s="286" t="str">
        <f t="shared" si="180"/>
        <v>Isi Sasaran</v>
      </c>
      <c r="K456" s="285" t="s">
        <v>650</v>
      </c>
      <c r="L456" s="286" t="str">
        <f t="shared" si="181"/>
        <v>Isi Sasaran</v>
      </c>
      <c r="M456" s="349"/>
      <c r="N456" s="349"/>
      <c r="O456" s="272"/>
      <c r="P456" s="272"/>
      <c r="Q456" s="272"/>
      <c r="R456" s="272"/>
    </row>
    <row r="457" spans="1:18" ht="12.75" customHeight="1">
      <c r="A457" s="272"/>
      <c r="B457" s="418">
        <v>10</v>
      </c>
      <c r="C457" s="426"/>
      <c r="D457" s="419" t="s">
        <v>650</v>
      </c>
      <c r="E457" s="427" t="str">
        <f>IF(D457="Y",1,IF(D457="T",0,IF(D457="Y/T","Belum diisi","Error")))</f>
        <v>Belum diisi</v>
      </c>
      <c r="F457" s="273">
        <v>1</v>
      </c>
      <c r="G457" s="274"/>
      <c r="H457" s="290" t="str">
        <f t="shared" si="163"/>
        <v>Belum Diisi</v>
      </c>
      <c r="I457" s="276" t="s">
        <v>650</v>
      </c>
      <c r="J457" s="277" t="str">
        <f t="shared" ref="J457:J461" si="182">IF($D$457="Y/T","Isi Sasaran",IF($E$457=0,0,IF(I457="Y",1,IF(I457="T",0,"Isi Dulu"))))</f>
        <v>Isi Sasaran</v>
      </c>
      <c r="K457" s="276" t="s">
        <v>650</v>
      </c>
      <c r="L457" s="277" t="str">
        <f t="shared" ref="L457:L461" si="183">IF($D$457="Y/T","Isi Sasaran",IF($E$457=0,0,IF(K457="Y",1,IF(K457="T",0,"Isi Dulu"))))</f>
        <v>Isi Sasaran</v>
      </c>
      <c r="M457" s="429" t="s">
        <v>650</v>
      </c>
      <c r="N457" s="430" t="str">
        <f>IF(M457="Y",1,IF(M457="T",0,IF(M457="Y/T","Belum diisi","Error")))</f>
        <v>Belum diisi</v>
      </c>
      <c r="O457" s="272"/>
      <c r="P457" s="272"/>
      <c r="Q457" s="272"/>
      <c r="R457" s="272"/>
    </row>
    <row r="458" spans="1:18" ht="12.75" customHeight="1">
      <c r="A458" s="272"/>
      <c r="B458" s="371"/>
      <c r="C458" s="371"/>
      <c r="D458" s="371"/>
      <c r="E458" s="371"/>
      <c r="F458" s="278">
        <v>2</v>
      </c>
      <c r="G458" s="279"/>
      <c r="H458" s="288" t="str">
        <f t="shared" si="163"/>
        <v>Belum Diisi</v>
      </c>
      <c r="I458" s="280" t="s">
        <v>650</v>
      </c>
      <c r="J458" s="281" t="str">
        <f t="shared" si="182"/>
        <v>Isi Sasaran</v>
      </c>
      <c r="K458" s="280" t="s">
        <v>650</v>
      </c>
      <c r="L458" s="281" t="str">
        <f t="shared" si="183"/>
        <v>Isi Sasaran</v>
      </c>
      <c r="M458" s="371"/>
      <c r="N458" s="371"/>
      <c r="O458" s="272"/>
      <c r="P458" s="272"/>
      <c r="Q458" s="272"/>
      <c r="R458" s="272"/>
    </row>
    <row r="459" spans="1:18" ht="12.75" customHeight="1">
      <c r="A459" s="272"/>
      <c r="B459" s="371"/>
      <c r="C459" s="371"/>
      <c r="D459" s="371"/>
      <c r="E459" s="371"/>
      <c r="F459" s="278">
        <v>3</v>
      </c>
      <c r="G459" s="279"/>
      <c r="H459" s="288" t="str">
        <f t="shared" si="163"/>
        <v>Belum Diisi</v>
      </c>
      <c r="I459" s="280" t="s">
        <v>650</v>
      </c>
      <c r="J459" s="281" t="str">
        <f t="shared" si="182"/>
        <v>Isi Sasaran</v>
      </c>
      <c r="K459" s="280" t="s">
        <v>650</v>
      </c>
      <c r="L459" s="281" t="str">
        <f t="shared" si="183"/>
        <v>Isi Sasaran</v>
      </c>
      <c r="M459" s="371"/>
      <c r="N459" s="371"/>
      <c r="O459" s="272"/>
      <c r="P459" s="272"/>
      <c r="Q459" s="272"/>
      <c r="R459" s="272"/>
    </row>
    <row r="460" spans="1:18" ht="12.75" customHeight="1">
      <c r="A460" s="272"/>
      <c r="B460" s="371"/>
      <c r="C460" s="371"/>
      <c r="D460" s="371"/>
      <c r="E460" s="371"/>
      <c r="F460" s="278">
        <v>4</v>
      </c>
      <c r="G460" s="279"/>
      <c r="H460" s="288" t="str">
        <f t="shared" si="163"/>
        <v>Belum Diisi</v>
      </c>
      <c r="I460" s="280" t="s">
        <v>650</v>
      </c>
      <c r="J460" s="281" t="str">
        <f t="shared" si="182"/>
        <v>Isi Sasaran</v>
      </c>
      <c r="K460" s="280" t="s">
        <v>650</v>
      </c>
      <c r="L460" s="281" t="str">
        <f t="shared" si="183"/>
        <v>Isi Sasaran</v>
      </c>
      <c r="M460" s="371"/>
      <c r="N460" s="371"/>
      <c r="O460" s="272"/>
      <c r="P460" s="272"/>
      <c r="Q460" s="272"/>
      <c r="R460" s="272"/>
    </row>
    <row r="461" spans="1:18" ht="12.75" customHeight="1">
      <c r="A461" s="272"/>
      <c r="B461" s="349"/>
      <c r="C461" s="349"/>
      <c r="D461" s="349"/>
      <c r="E461" s="349"/>
      <c r="F461" s="282">
        <v>5</v>
      </c>
      <c r="G461" s="283"/>
      <c r="H461" s="289" t="str">
        <f t="shared" si="163"/>
        <v>Belum Diisi</v>
      </c>
      <c r="I461" s="285" t="s">
        <v>650</v>
      </c>
      <c r="J461" s="286" t="str">
        <f t="shared" si="182"/>
        <v>Isi Sasaran</v>
      </c>
      <c r="K461" s="285" t="s">
        <v>650</v>
      </c>
      <c r="L461" s="286" t="str">
        <f t="shared" si="183"/>
        <v>Isi Sasaran</v>
      </c>
      <c r="M461" s="349"/>
      <c r="N461" s="349"/>
      <c r="O461" s="272"/>
      <c r="P461" s="272"/>
      <c r="Q461" s="272"/>
      <c r="R461" s="272"/>
    </row>
    <row r="462" spans="1:18" ht="12.75" customHeight="1">
      <c r="A462" s="272"/>
      <c r="B462" s="418">
        <v>11</v>
      </c>
      <c r="C462" s="426"/>
      <c r="D462" s="419" t="s">
        <v>650</v>
      </c>
      <c r="E462" s="427" t="str">
        <f>IF(D462="Y",1,IF(D462="T",0,IF(D462="Y/T","Belum diisi","Error")))</f>
        <v>Belum diisi</v>
      </c>
      <c r="F462" s="273">
        <v>1</v>
      </c>
      <c r="G462" s="274"/>
      <c r="H462" s="290" t="str">
        <f t="shared" si="163"/>
        <v>Belum Diisi</v>
      </c>
      <c r="I462" s="276" t="s">
        <v>650</v>
      </c>
      <c r="J462" s="277" t="str">
        <f t="shared" ref="J462:J466" si="184">IF($D$462="Y/T","Isi Sasaran",IF($E$462=0,0,IF(I462="Y",1,IF(I462="T",0,"Isi Dulu"))))</f>
        <v>Isi Sasaran</v>
      </c>
      <c r="K462" s="276" t="s">
        <v>650</v>
      </c>
      <c r="L462" s="277" t="str">
        <f t="shared" ref="L462:L466" si="185">IF($D$462="Y/T","Isi Sasaran",IF($E$462=0,0,IF(K462="Y",1,IF(K462="T",0,"Isi Dulu"))))</f>
        <v>Isi Sasaran</v>
      </c>
      <c r="M462" s="429" t="s">
        <v>650</v>
      </c>
      <c r="N462" s="430" t="str">
        <f>IF(M462="Y",1,IF(M462="T",0,IF(M462="Y/T","Belum diisi","Error")))</f>
        <v>Belum diisi</v>
      </c>
      <c r="O462" s="272"/>
      <c r="P462" s="272"/>
      <c r="Q462" s="272"/>
      <c r="R462" s="272"/>
    </row>
    <row r="463" spans="1:18" ht="12.75" customHeight="1">
      <c r="A463" s="272"/>
      <c r="B463" s="371"/>
      <c r="C463" s="371"/>
      <c r="D463" s="371"/>
      <c r="E463" s="371"/>
      <c r="F463" s="278">
        <v>2</v>
      </c>
      <c r="G463" s="279"/>
      <c r="H463" s="288" t="str">
        <f t="shared" si="163"/>
        <v>Belum Diisi</v>
      </c>
      <c r="I463" s="280" t="s">
        <v>650</v>
      </c>
      <c r="J463" s="281" t="str">
        <f t="shared" si="184"/>
        <v>Isi Sasaran</v>
      </c>
      <c r="K463" s="280" t="s">
        <v>650</v>
      </c>
      <c r="L463" s="281" t="str">
        <f t="shared" si="185"/>
        <v>Isi Sasaran</v>
      </c>
      <c r="M463" s="371"/>
      <c r="N463" s="371"/>
      <c r="O463" s="272"/>
      <c r="P463" s="272"/>
      <c r="Q463" s="272"/>
      <c r="R463" s="272"/>
    </row>
    <row r="464" spans="1:18" ht="12.75" customHeight="1">
      <c r="A464" s="272"/>
      <c r="B464" s="371"/>
      <c r="C464" s="371"/>
      <c r="D464" s="371"/>
      <c r="E464" s="371"/>
      <c r="F464" s="278">
        <v>3</v>
      </c>
      <c r="G464" s="279"/>
      <c r="H464" s="288" t="str">
        <f t="shared" si="163"/>
        <v>Belum Diisi</v>
      </c>
      <c r="I464" s="280" t="s">
        <v>650</v>
      </c>
      <c r="J464" s="281" t="str">
        <f t="shared" si="184"/>
        <v>Isi Sasaran</v>
      </c>
      <c r="K464" s="280" t="s">
        <v>650</v>
      </c>
      <c r="L464" s="281" t="str">
        <f t="shared" si="185"/>
        <v>Isi Sasaran</v>
      </c>
      <c r="M464" s="371"/>
      <c r="N464" s="371"/>
      <c r="O464" s="272"/>
      <c r="P464" s="272"/>
      <c r="Q464" s="272"/>
      <c r="R464" s="272"/>
    </row>
    <row r="465" spans="1:18" ht="12.75" customHeight="1">
      <c r="A465" s="272"/>
      <c r="B465" s="371"/>
      <c r="C465" s="371"/>
      <c r="D465" s="371"/>
      <c r="E465" s="371"/>
      <c r="F465" s="278">
        <v>4</v>
      </c>
      <c r="G465" s="279"/>
      <c r="H465" s="288" t="str">
        <f t="shared" si="163"/>
        <v>Belum Diisi</v>
      </c>
      <c r="I465" s="280" t="s">
        <v>650</v>
      </c>
      <c r="J465" s="281" t="str">
        <f t="shared" si="184"/>
        <v>Isi Sasaran</v>
      </c>
      <c r="K465" s="280" t="s">
        <v>650</v>
      </c>
      <c r="L465" s="281" t="str">
        <f t="shared" si="185"/>
        <v>Isi Sasaran</v>
      </c>
      <c r="M465" s="371"/>
      <c r="N465" s="371"/>
      <c r="O465" s="272"/>
      <c r="P465" s="272"/>
      <c r="Q465" s="272"/>
      <c r="R465" s="272"/>
    </row>
    <row r="466" spans="1:18" ht="12.75" customHeight="1">
      <c r="A466" s="272"/>
      <c r="B466" s="349"/>
      <c r="C466" s="349"/>
      <c r="D466" s="349"/>
      <c r="E466" s="349"/>
      <c r="F466" s="282">
        <v>5</v>
      </c>
      <c r="G466" s="283"/>
      <c r="H466" s="289" t="str">
        <f t="shared" si="163"/>
        <v>Belum Diisi</v>
      </c>
      <c r="I466" s="285" t="s">
        <v>650</v>
      </c>
      <c r="J466" s="286" t="str">
        <f t="shared" si="184"/>
        <v>Isi Sasaran</v>
      </c>
      <c r="K466" s="285" t="s">
        <v>650</v>
      </c>
      <c r="L466" s="286" t="str">
        <f t="shared" si="185"/>
        <v>Isi Sasaran</v>
      </c>
      <c r="M466" s="349"/>
      <c r="N466" s="349"/>
      <c r="O466" s="272"/>
      <c r="P466" s="272"/>
      <c r="Q466" s="272"/>
      <c r="R466" s="272"/>
    </row>
    <row r="467" spans="1:18" ht="12.75" customHeight="1">
      <c r="A467" s="272"/>
      <c r="B467" s="418">
        <v>12</v>
      </c>
      <c r="C467" s="426"/>
      <c r="D467" s="419" t="s">
        <v>650</v>
      </c>
      <c r="E467" s="427" t="str">
        <f>IF(D467="Y",1,IF(D467="T",0,IF(D467="Y/T","Belum diisi","Error")))</f>
        <v>Belum diisi</v>
      </c>
      <c r="F467" s="273">
        <v>1</v>
      </c>
      <c r="G467" s="274"/>
      <c r="H467" s="290" t="str">
        <f t="shared" si="163"/>
        <v>Belum Diisi</v>
      </c>
      <c r="I467" s="276" t="s">
        <v>650</v>
      </c>
      <c r="J467" s="277" t="str">
        <f t="shared" ref="J467:J471" si="186">IF($D$467="Y/T","Isi Sasaran",IF($E$467=0,0,IF(I467="Y",1,IF(I467="T",0,"Isi Dulu"))))</f>
        <v>Isi Sasaran</v>
      </c>
      <c r="K467" s="276" t="s">
        <v>650</v>
      </c>
      <c r="L467" s="277" t="str">
        <f t="shared" ref="L467:L471" si="187">IF($D$467="Y/T","Isi Sasaran",IF($E$467=0,0,IF(K467="Y",1,IF(K467="T",0,"Isi Dulu"))))</f>
        <v>Isi Sasaran</v>
      </c>
      <c r="M467" s="429" t="s">
        <v>650</v>
      </c>
      <c r="N467" s="430" t="str">
        <f>IF(M467="Y",1,IF(M467="T",0,IF(M467="Y/T","Belum diisi","Error")))</f>
        <v>Belum diisi</v>
      </c>
      <c r="O467" s="272"/>
      <c r="P467" s="272"/>
      <c r="Q467" s="272"/>
      <c r="R467" s="272"/>
    </row>
    <row r="468" spans="1:18" ht="12.75" customHeight="1">
      <c r="A468" s="272"/>
      <c r="B468" s="371"/>
      <c r="C468" s="371"/>
      <c r="D468" s="371"/>
      <c r="E468" s="371"/>
      <c r="F468" s="278">
        <v>2</v>
      </c>
      <c r="G468" s="279"/>
      <c r="H468" s="288" t="str">
        <f t="shared" si="163"/>
        <v>Belum Diisi</v>
      </c>
      <c r="I468" s="280" t="s">
        <v>650</v>
      </c>
      <c r="J468" s="281" t="str">
        <f t="shared" si="186"/>
        <v>Isi Sasaran</v>
      </c>
      <c r="K468" s="280" t="s">
        <v>650</v>
      </c>
      <c r="L468" s="281" t="str">
        <f t="shared" si="187"/>
        <v>Isi Sasaran</v>
      </c>
      <c r="M468" s="371"/>
      <c r="N468" s="371"/>
      <c r="O468" s="272"/>
      <c r="P468" s="272"/>
      <c r="Q468" s="272"/>
      <c r="R468" s="272"/>
    </row>
    <row r="469" spans="1:18" ht="12.75" customHeight="1">
      <c r="A469" s="272"/>
      <c r="B469" s="371"/>
      <c r="C469" s="371"/>
      <c r="D469" s="371"/>
      <c r="E469" s="371"/>
      <c r="F469" s="278">
        <v>3</v>
      </c>
      <c r="G469" s="279"/>
      <c r="H469" s="288" t="str">
        <f t="shared" si="163"/>
        <v>Belum Diisi</v>
      </c>
      <c r="I469" s="280" t="s">
        <v>650</v>
      </c>
      <c r="J469" s="281" t="str">
        <f t="shared" si="186"/>
        <v>Isi Sasaran</v>
      </c>
      <c r="K469" s="280" t="s">
        <v>650</v>
      </c>
      <c r="L469" s="281" t="str">
        <f t="shared" si="187"/>
        <v>Isi Sasaran</v>
      </c>
      <c r="M469" s="371"/>
      <c r="N469" s="371"/>
      <c r="O469" s="272"/>
      <c r="P469" s="272"/>
      <c r="Q469" s="272"/>
      <c r="R469" s="272"/>
    </row>
    <row r="470" spans="1:18" ht="12.75" customHeight="1">
      <c r="A470" s="272"/>
      <c r="B470" s="371"/>
      <c r="C470" s="371"/>
      <c r="D470" s="371"/>
      <c r="E470" s="371"/>
      <c r="F470" s="278">
        <v>4</v>
      </c>
      <c r="G470" s="279"/>
      <c r="H470" s="288" t="str">
        <f t="shared" si="163"/>
        <v>Belum Diisi</v>
      </c>
      <c r="I470" s="280" t="s">
        <v>650</v>
      </c>
      <c r="J470" s="281" t="str">
        <f t="shared" si="186"/>
        <v>Isi Sasaran</v>
      </c>
      <c r="K470" s="280" t="s">
        <v>650</v>
      </c>
      <c r="L470" s="281" t="str">
        <f t="shared" si="187"/>
        <v>Isi Sasaran</v>
      </c>
      <c r="M470" s="371"/>
      <c r="N470" s="371"/>
      <c r="O470" s="272"/>
      <c r="P470" s="272"/>
      <c r="Q470" s="272"/>
      <c r="R470" s="272"/>
    </row>
    <row r="471" spans="1:18" ht="12.75" customHeight="1">
      <c r="A471" s="272"/>
      <c r="B471" s="349"/>
      <c r="C471" s="349"/>
      <c r="D471" s="349"/>
      <c r="E471" s="349"/>
      <c r="F471" s="282">
        <v>5</v>
      </c>
      <c r="G471" s="283"/>
      <c r="H471" s="289" t="str">
        <f t="shared" si="163"/>
        <v>Belum Diisi</v>
      </c>
      <c r="I471" s="285" t="s">
        <v>650</v>
      </c>
      <c r="J471" s="286" t="str">
        <f t="shared" si="186"/>
        <v>Isi Sasaran</v>
      </c>
      <c r="K471" s="285" t="s">
        <v>650</v>
      </c>
      <c r="L471" s="286" t="str">
        <f t="shared" si="187"/>
        <v>Isi Sasaran</v>
      </c>
      <c r="M471" s="349"/>
      <c r="N471" s="349"/>
      <c r="O471" s="272"/>
      <c r="P471" s="272"/>
      <c r="Q471" s="272"/>
      <c r="R471" s="272"/>
    </row>
    <row r="472" spans="1:18" ht="12.75" customHeight="1">
      <c r="A472" s="272"/>
      <c r="B472" s="418">
        <v>13</v>
      </c>
      <c r="C472" s="426"/>
      <c r="D472" s="419" t="s">
        <v>650</v>
      </c>
      <c r="E472" s="427" t="str">
        <f>IF(D472="Y",1,IF(D472="T",0,IF(D472="Y/T","Belum diisi","Error")))</f>
        <v>Belum diisi</v>
      </c>
      <c r="F472" s="273">
        <v>1</v>
      </c>
      <c r="G472" s="274"/>
      <c r="H472" s="290" t="str">
        <f t="shared" si="163"/>
        <v>Belum Diisi</v>
      </c>
      <c r="I472" s="276" t="s">
        <v>650</v>
      </c>
      <c r="J472" s="277" t="str">
        <f t="shared" ref="J472:J476" si="188">IF($D$472="Y/T","Isi Sasaran",IF($E$472=0,0,IF(I472="Y",1,IF(I472="T",0,"Isi Dulu"))))</f>
        <v>Isi Sasaran</v>
      </c>
      <c r="K472" s="276" t="s">
        <v>650</v>
      </c>
      <c r="L472" s="277" t="str">
        <f t="shared" ref="L472:L476" si="189">IF($D$472="Y/T","Isi Sasaran",IF($E$472=0,0,IF(K472="Y",1,IF(K472="T",0,"Isi Dulu"))))</f>
        <v>Isi Sasaran</v>
      </c>
      <c r="M472" s="429" t="s">
        <v>650</v>
      </c>
      <c r="N472" s="430" t="str">
        <f>IF(M472="Y",1,IF(M472="T",0,IF(M472="Y/T","Belum diisi","Error")))</f>
        <v>Belum diisi</v>
      </c>
      <c r="O472" s="272"/>
      <c r="P472" s="272"/>
      <c r="Q472" s="272"/>
      <c r="R472" s="272"/>
    </row>
    <row r="473" spans="1:18" ht="12.75" customHeight="1">
      <c r="A473" s="272"/>
      <c r="B473" s="371"/>
      <c r="C473" s="371"/>
      <c r="D473" s="371"/>
      <c r="E473" s="371"/>
      <c r="F473" s="278">
        <v>2</v>
      </c>
      <c r="G473" s="279"/>
      <c r="H473" s="288" t="str">
        <f t="shared" si="163"/>
        <v>Belum Diisi</v>
      </c>
      <c r="I473" s="280" t="s">
        <v>650</v>
      </c>
      <c r="J473" s="281" t="str">
        <f t="shared" si="188"/>
        <v>Isi Sasaran</v>
      </c>
      <c r="K473" s="280" t="s">
        <v>650</v>
      </c>
      <c r="L473" s="281" t="str">
        <f t="shared" si="189"/>
        <v>Isi Sasaran</v>
      </c>
      <c r="M473" s="371"/>
      <c r="N473" s="371"/>
      <c r="O473" s="272"/>
      <c r="P473" s="272"/>
      <c r="Q473" s="272"/>
      <c r="R473" s="272"/>
    </row>
    <row r="474" spans="1:18" ht="12.75" customHeight="1">
      <c r="A474" s="272"/>
      <c r="B474" s="371"/>
      <c r="C474" s="371"/>
      <c r="D474" s="371"/>
      <c r="E474" s="371"/>
      <c r="F474" s="278">
        <v>3</v>
      </c>
      <c r="G474" s="279"/>
      <c r="H474" s="288" t="str">
        <f t="shared" si="163"/>
        <v>Belum Diisi</v>
      </c>
      <c r="I474" s="280" t="s">
        <v>650</v>
      </c>
      <c r="J474" s="281" t="str">
        <f t="shared" si="188"/>
        <v>Isi Sasaran</v>
      </c>
      <c r="K474" s="280" t="s">
        <v>650</v>
      </c>
      <c r="L474" s="281" t="str">
        <f t="shared" si="189"/>
        <v>Isi Sasaran</v>
      </c>
      <c r="M474" s="371"/>
      <c r="N474" s="371"/>
      <c r="O474" s="272"/>
      <c r="P474" s="272"/>
      <c r="Q474" s="272"/>
      <c r="R474" s="272"/>
    </row>
    <row r="475" spans="1:18" ht="12.75" customHeight="1">
      <c r="A475" s="272"/>
      <c r="B475" s="371"/>
      <c r="C475" s="371"/>
      <c r="D475" s="371"/>
      <c r="E475" s="371"/>
      <c r="F475" s="278">
        <v>4</v>
      </c>
      <c r="G475" s="279"/>
      <c r="H475" s="288" t="str">
        <f t="shared" si="163"/>
        <v>Belum Diisi</v>
      </c>
      <c r="I475" s="280" t="s">
        <v>650</v>
      </c>
      <c r="J475" s="281" t="str">
        <f t="shared" si="188"/>
        <v>Isi Sasaran</v>
      </c>
      <c r="K475" s="280" t="s">
        <v>650</v>
      </c>
      <c r="L475" s="281" t="str">
        <f t="shared" si="189"/>
        <v>Isi Sasaran</v>
      </c>
      <c r="M475" s="371"/>
      <c r="N475" s="371"/>
      <c r="O475" s="272"/>
      <c r="P475" s="272"/>
      <c r="Q475" s="272"/>
      <c r="R475" s="272"/>
    </row>
    <row r="476" spans="1:18" ht="12.75" customHeight="1">
      <c r="A476" s="272"/>
      <c r="B476" s="349"/>
      <c r="C476" s="349"/>
      <c r="D476" s="349"/>
      <c r="E476" s="349"/>
      <c r="F476" s="282">
        <v>5</v>
      </c>
      <c r="G476" s="283"/>
      <c r="H476" s="289" t="str">
        <f t="shared" si="163"/>
        <v>Belum Diisi</v>
      </c>
      <c r="I476" s="285" t="s">
        <v>650</v>
      </c>
      <c r="J476" s="286" t="str">
        <f t="shared" si="188"/>
        <v>Isi Sasaran</v>
      </c>
      <c r="K476" s="285" t="s">
        <v>650</v>
      </c>
      <c r="L476" s="286" t="str">
        <f t="shared" si="189"/>
        <v>Isi Sasaran</v>
      </c>
      <c r="M476" s="349"/>
      <c r="N476" s="349"/>
      <c r="O476" s="272"/>
      <c r="P476" s="272"/>
      <c r="Q476" s="272"/>
      <c r="R476" s="272"/>
    </row>
    <row r="477" spans="1:18" ht="12.75" customHeight="1">
      <c r="A477" s="272"/>
      <c r="B477" s="418">
        <v>14</v>
      </c>
      <c r="C477" s="426"/>
      <c r="D477" s="419" t="s">
        <v>650</v>
      </c>
      <c r="E477" s="427" t="str">
        <f>IF(D477="Y",1,IF(D477="T",0,IF(D477="Y/T","Belum diisi","Error")))</f>
        <v>Belum diisi</v>
      </c>
      <c r="F477" s="273">
        <v>1</v>
      </c>
      <c r="G477" s="274"/>
      <c r="H477" s="290" t="str">
        <f t="shared" si="163"/>
        <v>Belum Diisi</v>
      </c>
      <c r="I477" s="276" t="s">
        <v>650</v>
      </c>
      <c r="J477" s="277" t="str">
        <f t="shared" ref="J477:J481" si="190">IF($D$477="Y/T","Isi Sasaran",IF($E$477=0,0,IF(I477="Y",1,IF(I477="T",0,"Isi Dulu"))))</f>
        <v>Isi Sasaran</v>
      </c>
      <c r="K477" s="276" t="s">
        <v>650</v>
      </c>
      <c r="L477" s="277" t="str">
        <f t="shared" ref="L477:L481" si="191">IF($D$477="Y/T","Isi Sasaran",IF($E$477=0,0,IF(K477="Y",1,IF(K477="T",0,"Isi Dulu"))))</f>
        <v>Isi Sasaran</v>
      </c>
      <c r="M477" s="429" t="s">
        <v>650</v>
      </c>
      <c r="N477" s="430" t="str">
        <f>IF(M477="Y",1,IF(M477="T",0,IF(M477="Y/T","Belum diisi","Error")))</f>
        <v>Belum diisi</v>
      </c>
      <c r="O477" s="272"/>
      <c r="P477" s="272"/>
      <c r="Q477" s="272"/>
      <c r="R477" s="272"/>
    </row>
    <row r="478" spans="1:18" ht="12.75" customHeight="1">
      <c r="A478" s="272"/>
      <c r="B478" s="371"/>
      <c r="C478" s="371"/>
      <c r="D478" s="371"/>
      <c r="E478" s="371"/>
      <c r="F478" s="278">
        <v>2</v>
      </c>
      <c r="G478" s="279"/>
      <c r="H478" s="288" t="str">
        <f t="shared" si="163"/>
        <v>Belum Diisi</v>
      </c>
      <c r="I478" s="280" t="s">
        <v>650</v>
      </c>
      <c r="J478" s="281" t="str">
        <f t="shared" si="190"/>
        <v>Isi Sasaran</v>
      </c>
      <c r="K478" s="280" t="s">
        <v>650</v>
      </c>
      <c r="L478" s="281" t="str">
        <f t="shared" si="191"/>
        <v>Isi Sasaran</v>
      </c>
      <c r="M478" s="371"/>
      <c r="N478" s="371"/>
      <c r="O478" s="272"/>
      <c r="P478" s="272"/>
      <c r="Q478" s="272"/>
      <c r="R478" s="272"/>
    </row>
    <row r="479" spans="1:18" ht="12.75" customHeight="1">
      <c r="A479" s="272"/>
      <c r="B479" s="371"/>
      <c r="C479" s="371"/>
      <c r="D479" s="371"/>
      <c r="E479" s="371"/>
      <c r="F479" s="278">
        <v>3</v>
      </c>
      <c r="G479" s="279"/>
      <c r="H479" s="288" t="str">
        <f t="shared" si="163"/>
        <v>Belum Diisi</v>
      </c>
      <c r="I479" s="280" t="s">
        <v>650</v>
      </c>
      <c r="J479" s="281" t="str">
        <f t="shared" si="190"/>
        <v>Isi Sasaran</v>
      </c>
      <c r="K479" s="280" t="s">
        <v>650</v>
      </c>
      <c r="L479" s="281" t="str">
        <f t="shared" si="191"/>
        <v>Isi Sasaran</v>
      </c>
      <c r="M479" s="371"/>
      <c r="N479" s="371"/>
      <c r="O479" s="272"/>
      <c r="P479" s="272"/>
      <c r="Q479" s="272"/>
      <c r="R479" s="272"/>
    </row>
    <row r="480" spans="1:18" ht="12.75" customHeight="1">
      <c r="A480" s="272"/>
      <c r="B480" s="371"/>
      <c r="C480" s="371"/>
      <c r="D480" s="371"/>
      <c r="E480" s="371"/>
      <c r="F480" s="278">
        <v>4</v>
      </c>
      <c r="G480" s="279"/>
      <c r="H480" s="288" t="str">
        <f t="shared" si="163"/>
        <v>Belum Diisi</v>
      </c>
      <c r="I480" s="280" t="s">
        <v>650</v>
      </c>
      <c r="J480" s="281" t="str">
        <f t="shared" si="190"/>
        <v>Isi Sasaran</v>
      </c>
      <c r="K480" s="280" t="s">
        <v>650</v>
      </c>
      <c r="L480" s="281" t="str">
        <f t="shared" si="191"/>
        <v>Isi Sasaran</v>
      </c>
      <c r="M480" s="371"/>
      <c r="N480" s="371"/>
      <c r="O480" s="272"/>
      <c r="P480" s="272"/>
      <c r="Q480" s="272"/>
      <c r="R480" s="272"/>
    </row>
    <row r="481" spans="1:18" ht="12.75" customHeight="1">
      <c r="A481" s="272"/>
      <c r="B481" s="349"/>
      <c r="C481" s="349"/>
      <c r="D481" s="349"/>
      <c r="E481" s="349"/>
      <c r="F481" s="282">
        <v>5</v>
      </c>
      <c r="G481" s="283"/>
      <c r="H481" s="289" t="str">
        <f t="shared" si="163"/>
        <v>Belum Diisi</v>
      </c>
      <c r="I481" s="285" t="s">
        <v>650</v>
      </c>
      <c r="J481" s="286" t="str">
        <f t="shared" si="190"/>
        <v>Isi Sasaran</v>
      </c>
      <c r="K481" s="285" t="s">
        <v>650</v>
      </c>
      <c r="L481" s="286" t="str">
        <f t="shared" si="191"/>
        <v>Isi Sasaran</v>
      </c>
      <c r="M481" s="349"/>
      <c r="N481" s="349"/>
      <c r="O481" s="272"/>
      <c r="P481" s="272"/>
      <c r="Q481" s="272"/>
      <c r="R481" s="272"/>
    </row>
    <row r="482" spans="1:18" ht="12.75" customHeight="1">
      <c r="A482" s="272"/>
      <c r="B482" s="418">
        <v>15</v>
      </c>
      <c r="C482" s="426"/>
      <c r="D482" s="419" t="s">
        <v>650</v>
      </c>
      <c r="E482" s="427" t="str">
        <f>IF(D482="Y",1,IF(D482="T",0,IF(D482="Y/T","Belum diisi","Error")))</f>
        <v>Belum diisi</v>
      </c>
      <c r="F482" s="273">
        <v>1</v>
      </c>
      <c r="G482" s="274"/>
      <c r="H482" s="290" t="str">
        <f t="shared" si="163"/>
        <v>Belum Diisi</v>
      </c>
      <c r="I482" s="276" t="s">
        <v>650</v>
      </c>
      <c r="J482" s="277" t="str">
        <f t="shared" ref="J482:J486" si="192">IF($D$482="Y/T","Isi Sasaran",IF($E$482=0,0,IF(I482="Y",1,IF(I482="T",0,"Isi Dulu"))))</f>
        <v>Isi Sasaran</v>
      </c>
      <c r="K482" s="276" t="s">
        <v>650</v>
      </c>
      <c r="L482" s="277" t="str">
        <f t="shared" ref="L482:L486" si="193">IF($D$482="Y/T","Isi Sasaran",IF($E$482=0,0,IF(K482="Y",1,IF(K482="T",0,"Isi Dulu"))))</f>
        <v>Isi Sasaran</v>
      </c>
      <c r="M482" s="429" t="s">
        <v>650</v>
      </c>
      <c r="N482" s="430" t="str">
        <f>IF(M482="Y",1,IF(M482="T",0,IF(M482="Y/T","Belum diisi","Error")))</f>
        <v>Belum diisi</v>
      </c>
      <c r="O482" s="272"/>
      <c r="P482" s="272"/>
      <c r="Q482" s="272"/>
      <c r="R482" s="272"/>
    </row>
    <row r="483" spans="1:18" ht="12.75" customHeight="1">
      <c r="A483" s="272"/>
      <c r="B483" s="371"/>
      <c r="C483" s="371"/>
      <c r="D483" s="371"/>
      <c r="E483" s="371"/>
      <c r="F483" s="278">
        <v>2</v>
      </c>
      <c r="G483" s="279"/>
      <c r="H483" s="288" t="str">
        <f t="shared" si="163"/>
        <v>Belum Diisi</v>
      </c>
      <c r="I483" s="280" t="s">
        <v>650</v>
      </c>
      <c r="J483" s="281" t="str">
        <f t="shared" si="192"/>
        <v>Isi Sasaran</v>
      </c>
      <c r="K483" s="280" t="s">
        <v>650</v>
      </c>
      <c r="L483" s="281" t="str">
        <f t="shared" si="193"/>
        <v>Isi Sasaran</v>
      </c>
      <c r="M483" s="371"/>
      <c r="N483" s="371"/>
      <c r="O483" s="272"/>
      <c r="P483" s="272"/>
      <c r="Q483" s="272"/>
      <c r="R483" s="272"/>
    </row>
    <row r="484" spans="1:18" ht="12.75" customHeight="1">
      <c r="A484" s="272"/>
      <c r="B484" s="371"/>
      <c r="C484" s="371"/>
      <c r="D484" s="371"/>
      <c r="E484" s="371"/>
      <c r="F484" s="278">
        <v>3</v>
      </c>
      <c r="G484" s="279"/>
      <c r="H484" s="288" t="str">
        <f t="shared" si="163"/>
        <v>Belum Diisi</v>
      </c>
      <c r="I484" s="280" t="s">
        <v>650</v>
      </c>
      <c r="J484" s="281" t="str">
        <f t="shared" si="192"/>
        <v>Isi Sasaran</v>
      </c>
      <c r="K484" s="280" t="s">
        <v>650</v>
      </c>
      <c r="L484" s="281" t="str">
        <f t="shared" si="193"/>
        <v>Isi Sasaran</v>
      </c>
      <c r="M484" s="371"/>
      <c r="N484" s="371"/>
      <c r="O484" s="272"/>
      <c r="P484" s="272"/>
      <c r="Q484" s="272"/>
      <c r="R484" s="272"/>
    </row>
    <row r="485" spans="1:18" ht="12.75" customHeight="1">
      <c r="A485" s="272"/>
      <c r="B485" s="371"/>
      <c r="C485" s="371"/>
      <c r="D485" s="371"/>
      <c r="E485" s="371"/>
      <c r="F485" s="278">
        <v>4</v>
      </c>
      <c r="G485" s="279"/>
      <c r="H485" s="288" t="str">
        <f t="shared" si="163"/>
        <v>Belum Diisi</v>
      </c>
      <c r="I485" s="280" t="s">
        <v>650</v>
      </c>
      <c r="J485" s="281" t="str">
        <f t="shared" si="192"/>
        <v>Isi Sasaran</v>
      </c>
      <c r="K485" s="280" t="s">
        <v>650</v>
      </c>
      <c r="L485" s="281" t="str">
        <f t="shared" si="193"/>
        <v>Isi Sasaran</v>
      </c>
      <c r="M485" s="371"/>
      <c r="N485" s="371"/>
      <c r="O485" s="272"/>
      <c r="P485" s="272"/>
      <c r="Q485" s="272"/>
      <c r="R485" s="272"/>
    </row>
    <row r="486" spans="1:18" ht="12.75" customHeight="1">
      <c r="A486" s="272"/>
      <c r="B486" s="349"/>
      <c r="C486" s="349"/>
      <c r="D486" s="349"/>
      <c r="E486" s="349"/>
      <c r="F486" s="282">
        <v>5</v>
      </c>
      <c r="G486" s="283"/>
      <c r="H486" s="289" t="str">
        <f t="shared" si="163"/>
        <v>Belum Diisi</v>
      </c>
      <c r="I486" s="285" t="s">
        <v>650</v>
      </c>
      <c r="J486" s="286" t="str">
        <f t="shared" si="192"/>
        <v>Isi Sasaran</v>
      </c>
      <c r="K486" s="285" t="s">
        <v>650</v>
      </c>
      <c r="L486" s="286" t="str">
        <f t="shared" si="193"/>
        <v>Isi Sasaran</v>
      </c>
      <c r="M486" s="349"/>
      <c r="N486" s="349"/>
      <c r="O486" s="272"/>
      <c r="P486" s="272"/>
      <c r="Q486" s="272"/>
      <c r="R486" s="272"/>
    </row>
    <row r="487" spans="1:18" ht="12.75" customHeight="1">
      <c r="A487" s="272"/>
      <c r="B487" s="418">
        <v>16</v>
      </c>
      <c r="C487" s="426"/>
      <c r="D487" s="419" t="s">
        <v>650</v>
      </c>
      <c r="E487" s="427" t="str">
        <f>IF(D487="Y",1,IF(D487="T",0,IF(D487="Y/T","Belum diisi","Error")))</f>
        <v>Belum diisi</v>
      </c>
      <c r="F487" s="273">
        <v>1</v>
      </c>
      <c r="G487" s="274"/>
      <c r="H487" s="290" t="str">
        <f t="shared" si="163"/>
        <v>Belum Diisi</v>
      </c>
      <c r="I487" s="276" t="s">
        <v>650</v>
      </c>
      <c r="J487" s="277" t="str">
        <f t="shared" ref="J487:J491" si="194">IF($D$487="Y/T","Isi Sasaran",IF($E$487=0,0,IF(I487="Y",1,IF(I487="T",0,"Isi Dulu"))))</f>
        <v>Isi Sasaran</v>
      </c>
      <c r="K487" s="276" t="s">
        <v>650</v>
      </c>
      <c r="L487" s="277" t="str">
        <f t="shared" ref="L487:L491" si="195">IF($D$487="Y/T","Isi Sasaran",IF($E$487=0,0,IF(K487="Y",1,IF(K487="T",0,"Isi Dulu"))))</f>
        <v>Isi Sasaran</v>
      </c>
      <c r="M487" s="429" t="s">
        <v>650</v>
      </c>
      <c r="N487" s="430" t="str">
        <f>IF(M487="Y",1,IF(M487="T",0,IF(M487="Y/T","Belum diisi","Error")))</f>
        <v>Belum diisi</v>
      </c>
      <c r="O487" s="272"/>
      <c r="P487" s="272"/>
      <c r="Q487" s="272"/>
      <c r="R487" s="272"/>
    </row>
    <row r="488" spans="1:18" ht="12.75" customHeight="1">
      <c r="A488" s="272"/>
      <c r="B488" s="371"/>
      <c r="C488" s="371"/>
      <c r="D488" s="371"/>
      <c r="E488" s="371"/>
      <c r="F488" s="278">
        <v>2</v>
      </c>
      <c r="G488" s="279"/>
      <c r="H488" s="288" t="str">
        <f t="shared" si="163"/>
        <v>Belum Diisi</v>
      </c>
      <c r="I488" s="280" t="s">
        <v>650</v>
      </c>
      <c r="J488" s="281" t="str">
        <f t="shared" si="194"/>
        <v>Isi Sasaran</v>
      </c>
      <c r="K488" s="280" t="s">
        <v>650</v>
      </c>
      <c r="L488" s="281" t="str">
        <f t="shared" si="195"/>
        <v>Isi Sasaran</v>
      </c>
      <c r="M488" s="371"/>
      <c r="N488" s="371"/>
      <c r="O488" s="272"/>
      <c r="P488" s="272"/>
      <c r="Q488" s="272"/>
      <c r="R488" s="272"/>
    </row>
    <row r="489" spans="1:18" ht="12.75" customHeight="1">
      <c r="A489" s="272"/>
      <c r="B489" s="371"/>
      <c r="C489" s="371"/>
      <c r="D489" s="371"/>
      <c r="E489" s="371"/>
      <c r="F489" s="278">
        <v>3</v>
      </c>
      <c r="G489" s="279"/>
      <c r="H489" s="288" t="str">
        <f t="shared" si="163"/>
        <v>Belum Diisi</v>
      </c>
      <c r="I489" s="280" t="s">
        <v>650</v>
      </c>
      <c r="J489" s="281" t="str">
        <f t="shared" si="194"/>
        <v>Isi Sasaran</v>
      </c>
      <c r="K489" s="280" t="s">
        <v>650</v>
      </c>
      <c r="L489" s="281" t="str">
        <f t="shared" si="195"/>
        <v>Isi Sasaran</v>
      </c>
      <c r="M489" s="371"/>
      <c r="N489" s="371"/>
      <c r="O489" s="272"/>
      <c r="P489" s="272"/>
      <c r="Q489" s="272"/>
      <c r="R489" s="272"/>
    </row>
    <row r="490" spans="1:18" ht="12.75" customHeight="1">
      <c r="A490" s="272"/>
      <c r="B490" s="371"/>
      <c r="C490" s="371"/>
      <c r="D490" s="371"/>
      <c r="E490" s="371"/>
      <c r="F490" s="278">
        <v>4</v>
      </c>
      <c r="G490" s="279"/>
      <c r="H490" s="288" t="str">
        <f t="shared" si="163"/>
        <v>Belum Diisi</v>
      </c>
      <c r="I490" s="280" t="s">
        <v>650</v>
      </c>
      <c r="J490" s="281" t="str">
        <f t="shared" si="194"/>
        <v>Isi Sasaran</v>
      </c>
      <c r="K490" s="280" t="s">
        <v>650</v>
      </c>
      <c r="L490" s="281" t="str">
        <f t="shared" si="195"/>
        <v>Isi Sasaran</v>
      </c>
      <c r="M490" s="371"/>
      <c r="N490" s="371"/>
      <c r="O490" s="272"/>
      <c r="P490" s="272"/>
      <c r="Q490" s="272"/>
      <c r="R490" s="272"/>
    </row>
    <row r="491" spans="1:18" ht="12.75" customHeight="1">
      <c r="A491" s="272"/>
      <c r="B491" s="349"/>
      <c r="C491" s="349"/>
      <c r="D491" s="349"/>
      <c r="E491" s="349"/>
      <c r="F491" s="282">
        <v>5</v>
      </c>
      <c r="G491" s="283"/>
      <c r="H491" s="289" t="str">
        <f t="shared" si="163"/>
        <v>Belum Diisi</v>
      </c>
      <c r="I491" s="285" t="s">
        <v>650</v>
      </c>
      <c r="J491" s="286" t="str">
        <f t="shared" si="194"/>
        <v>Isi Sasaran</v>
      </c>
      <c r="K491" s="285" t="s">
        <v>650</v>
      </c>
      <c r="L491" s="286" t="str">
        <f t="shared" si="195"/>
        <v>Isi Sasaran</v>
      </c>
      <c r="M491" s="349"/>
      <c r="N491" s="349"/>
      <c r="O491" s="272"/>
      <c r="P491" s="272"/>
      <c r="Q491" s="272"/>
      <c r="R491" s="272"/>
    </row>
    <row r="492" spans="1:18" ht="12.75" customHeight="1">
      <c r="A492" s="272"/>
      <c r="B492" s="418">
        <v>17</v>
      </c>
      <c r="C492" s="426"/>
      <c r="D492" s="419" t="s">
        <v>650</v>
      </c>
      <c r="E492" s="427" t="str">
        <f>IF(D492="Y",1,IF(D492="T",0,IF(D492="Y/T","Belum diisi","Error")))</f>
        <v>Belum diisi</v>
      </c>
      <c r="F492" s="273">
        <v>1</v>
      </c>
      <c r="G492" s="274"/>
      <c r="H492" s="290" t="str">
        <f t="shared" si="163"/>
        <v>Belum Diisi</v>
      </c>
      <c r="I492" s="276" t="s">
        <v>650</v>
      </c>
      <c r="J492" s="277" t="str">
        <f t="shared" ref="J492:J496" si="196">IF($D$492="Y/T","Isi Sasaran",IF($E$492=0,0,IF(I492="Y",1,IF(I492="T",0,"Isi Dulu"))))</f>
        <v>Isi Sasaran</v>
      </c>
      <c r="K492" s="276" t="s">
        <v>650</v>
      </c>
      <c r="L492" s="277" t="str">
        <f t="shared" ref="L492:L496" si="197">IF($D$492="Y/T","Isi Sasaran",IF($E$492=0,0,IF(K492="Y",1,IF(K492="T",0,"Isi Dulu"))))</f>
        <v>Isi Sasaran</v>
      </c>
      <c r="M492" s="429" t="s">
        <v>650</v>
      </c>
      <c r="N492" s="430" t="str">
        <f>IF(M492="Y",1,IF(M492="T",0,IF(M492="Y/T","Belum diisi","Error")))</f>
        <v>Belum diisi</v>
      </c>
      <c r="O492" s="272"/>
      <c r="P492" s="272"/>
      <c r="Q492" s="272"/>
      <c r="R492" s="272"/>
    </row>
    <row r="493" spans="1:18" ht="12.75" customHeight="1">
      <c r="A493" s="272"/>
      <c r="B493" s="371"/>
      <c r="C493" s="371"/>
      <c r="D493" s="371"/>
      <c r="E493" s="371"/>
      <c r="F493" s="278">
        <v>2</v>
      </c>
      <c r="G493" s="279"/>
      <c r="H493" s="288" t="str">
        <f t="shared" si="163"/>
        <v>Belum Diisi</v>
      </c>
      <c r="I493" s="280" t="s">
        <v>650</v>
      </c>
      <c r="J493" s="281" t="str">
        <f t="shared" si="196"/>
        <v>Isi Sasaran</v>
      </c>
      <c r="K493" s="280" t="s">
        <v>650</v>
      </c>
      <c r="L493" s="281" t="str">
        <f t="shared" si="197"/>
        <v>Isi Sasaran</v>
      </c>
      <c r="M493" s="371"/>
      <c r="N493" s="371"/>
      <c r="O493" s="272"/>
      <c r="P493" s="272"/>
      <c r="Q493" s="272"/>
      <c r="R493" s="272"/>
    </row>
    <row r="494" spans="1:18" ht="12.75" customHeight="1">
      <c r="A494" s="272"/>
      <c r="B494" s="371"/>
      <c r="C494" s="371"/>
      <c r="D494" s="371"/>
      <c r="E494" s="371"/>
      <c r="F494" s="278">
        <v>3</v>
      </c>
      <c r="G494" s="279"/>
      <c r="H494" s="288" t="str">
        <f t="shared" si="163"/>
        <v>Belum Diisi</v>
      </c>
      <c r="I494" s="280" t="s">
        <v>650</v>
      </c>
      <c r="J494" s="281" t="str">
        <f t="shared" si="196"/>
        <v>Isi Sasaran</v>
      </c>
      <c r="K494" s="280" t="s">
        <v>650</v>
      </c>
      <c r="L494" s="281" t="str">
        <f t="shared" si="197"/>
        <v>Isi Sasaran</v>
      </c>
      <c r="M494" s="371"/>
      <c r="N494" s="371"/>
      <c r="O494" s="272"/>
      <c r="P494" s="272"/>
      <c r="Q494" s="272"/>
      <c r="R494" s="272"/>
    </row>
    <row r="495" spans="1:18" ht="12.75" customHeight="1">
      <c r="A495" s="272"/>
      <c r="B495" s="371"/>
      <c r="C495" s="371"/>
      <c r="D495" s="371"/>
      <c r="E495" s="371"/>
      <c r="F495" s="278">
        <v>4</v>
      </c>
      <c r="G495" s="279"/>
      <c r="H495" s="288" t="str">
        <f t="shared" si="163"/>
        <v>Belum Diisi</v>
      </c>
      <c r="I495" s="280" t="s">
        <v>650</v>
      </c>
      <c r="J495" s="281" t="str">
        <f t="shared" si="196"/>
        <v>Isi Sasaran</v>
      </c>
      <c r="K495" s="280" t="s">
        <v>650</v>
      </c>
      <c r="L495" s="281" t="str">
        <f t="shared" si="197"/>
        <v>Isi Sasaran</v>
      </c>
      <c r="M495" s="371"/>
      <c r="N495" s="371"/>
      <c r="O495" s="272"/>
      <c r="P495" s="272"/>
      <c r="Q495" s="272"/>
      <c r="R495" s="272"/>
    </row>
    <row r="496" spans="1:18" ht="12.75" customHeight="1">
      <c r="A496" s="272"/>
      <c r="B496" s="349"/>
      <c r="C496" s="349"/>
      <c r="D496" s="349"/>
      <c r="E496" s="349"/>
      <c r="F496" s="282">
        <v>5</v>
      </c>
      <c r="G496" s="283"/>
      <c r="H496" s="289" t="str">
        <f t="shared" si="163"/>
        <v>Belum Diisi</v>
      </c>
      <c r="I496" s="285" t="s">
        <v>650</v>
      </c>
      <c r="J496" s="286" t="str">
        <f t="shared" si="196"/>
        <v>Isi Sasaran</v>
      </c>
      <c r="K496" s="285" t="s">
        <v>650</v>
      </c>
      <c r="L496" s="286" t="str">
        <f t="shared" si="197"/>
        <v>Isi Sasaran</v>
      </c>
      <c r="M496" s="349"/>
      <c r="N496" s="349"/>
      <c r="O496" s="272"/>
      <c r="P496" s="272"/>
      <c r="Q496" s="272"/>
      <c r="R496" s="272"/>
    </row>
    <row r="497" spans="1:18" ht="12.75" customHeight="1">
      <c r="A497" s="272"/>
      <c r="B497" s="418">
        <v>18</v>
      </c>
      <c r="C497" s="426"/>
      <c r="D497" s="419" t="s">
        <v>650</v>
      </c>
      <c r="E497" s="427" t="str">
        <f>IF(D497="Y",1,IF(D497="T",0,IF(D497="Y/T","Belum diisi","Error")))</f>
        <v>Belum diisi</v>
      </c>
      <c r="F497" s="273">
        <v>1</v>
      </c>
      <c r="G497" s="274"/>
      <c r="H497" s="290" t="str">
        <f t="shared" si="163"/>
        <v>Belum Diisi</v>
      </c>
      <c r="I497" s="276" t="s">
        <v>650</v>
      </c>
      <c r="J497" s="277" t="str">
        <f t="shared" ref="J497:J501" si="198">IF($D$497="Y/T","Isi Sasaran",IF($E$497=0,0,IF(I497="Y",1,IF(I497="T",0,"Isi Dulu"))))</f>
        <v>Isi Sasaran</v>
      </c>
      <c r="K497" s="276" t="s">
        <v>650</v>
      </c>
      <c r="L497" s="277" t="str">
        <f t="shared" ref="L497:L501" si="199">IF($D$497="Y/T","Isi Sasaran",IF($E$497=0,0,IF(K497="Y",1,IF(K497="T",0,"Isi Dulu"))))</f>
        <v>Isi Sasaran</v>
      </c>
      <c r="M497" s="429" t="s">
        <v>650</v>
      </c>
      <c r="N497" s="430" t="str">
        <f>IF(M497="Y",1,IF(M497="T",0,IF(M497="Y/T","Belum diisi","Error")))</f>
        <v>Belum diisi</v>
      </c>
      <c r="O497" s="272"/>
      <c r="P497" s="272"/>
      <c r="Q497" s="272"/>
      <c r="R497" s="272"/>
    </row>
    <row r="498" spans="1:18" ht="12.75" customHeight="1">
      <c r="A498" s="272"/>
      <c r="B498" s="371"/>
      <c r="C498" s="371"/>
      <c r="D498" s="371"/>
      <c r="E498" s="371"/>
      <c r="F498" s="278">
        <v>2</v>
      </c>
      <c r="G498" s="279"/>
      <c r="H498" s="288" t="str">
        <f t="shared" si="163"/>
        <v>Belum Diisi</v>
      </c>
      <c r="I498" s="280" t="s">
        <v>650</v>
      </c>
      <c r="J498" s="281" t="str">
        <f t="shared" si="198"/>
        <v>Isi Sasaran</v>
      </c>
      <c r="K498" s="280" t="s">
        <v>650</v>
      </c>
      <c r="L498" s="281" t="str">
        <f t="shared" si="199"/>
        <v>Isi Sasaran</v>
      </c>
      <c r="M498" s="371"/>
      <c r="N498" s="371"/>
      <c r="O498" s="272"/>
      <c r="P498" s="272"/>
      <c r="Q498" s="272"/>
      <c r="R498" s="272"/>
    </row>
    <row r="499" spans="1:18" ht="12.75" customHeight="1">
      <c r="A499" s="272"/>
      <c r="B499" s="371"/>
      <c r="C499" s="371"/>
      <c r="D499" s="371"/>
      <c r="E499" s="371"/>
      <c r="F499" s="278">
        <v>3</v>
      </c>
      <c r="G499" s="279"/>
      <c r="H499" s="288" t="str">
        <f t="shared" si="163"/>
        <v>Belum Diisi</v>
      </c>
      <c r="I499" s="280" t="s">
        <v>650</v>
      </c>
      <c r="J499" s="281" t="str">
        <f t="shared" si="198"/>
        <v>Isi Sasaran</v>
      </c>
      <c r="K499" s="280" t="s">
        <v>650</v>
      </c>
      <c r="L499" s="281" t="str">
        <f t="shared" si="199"/>
        <v>Isi Sasaran</v>
      </c>
      <c r="M499" s="371"/>
      <c r="N499" s="371"/>
      <c r="O499" s="272"/>
      <c r="P499" s="272"/>
      <c r="Q499" s="272"/>
      <c r="R499" s="272"/>
    </row>
    <row r="500" spans="1:18" ht="12.75" customHeight="1">
      <c r="A500" s="272"/>
      <c r="B500" s="371"/>
      <c r="C500" s="371"/>
      <c r="D500" s="371"/>
      <c r="E500" s="371"/>
      <c r="F500" s="278">
        <v>4</v>
      </c>
      <c r="G500" s="279"/>
      <c r="H500" s="288" t="str">
        <f t="shared" si="163"/>
        <v>Belum Diisi</v>
      </c>
      <c r="I500" s="280" t="s">
        <v>650</v>
      </c>
      <c r="J500" s="281" t="str">
        <f t="shared" si="198"/>
        <v>Isi Sasaran</v>
      </c>
      <c r="K500" s="280" t="s">
        <v>650</v>
      </c>
      <c r="L500" s="281" t="str">
        <f t="shared" si="199"/>
        <v>Isi Sasaran</v>
      </c>
      <c r="M500" s="371"/>
      <c r="N500" s="371"/>
      <c r="O500" s="272"/>
      <c r="P500" s="272"/>
      <c r="Q500" s="272"/>
      <c r="R500" s="272"/>
    </row>
    <row r="501" spans="1:18" ht="12.75" customHeight="1">
      <c r="A501" s="272"/>
      <c r="B501" s="349"/>
      <c r="C501" s="349"/>
      <c r="D501" s="349"/>
      <c r="E501" s="349"/>
      <c r="F501" s="282">
        <v>5</v>
      </c>
      <c r="G501" s="283"/>
      <c r="H501" s="289" t="str">
        <f t="shared" si="163"/>
        <v>Belum Diisi</v>
      </c>
      <c r="I501" s="285" t="s">
        <v>650</v>
      </c>
      <c r="J501" s="286" t="str">
        <f t="shared" si="198"/>
        <v>Isi Sasaran</v>
      </c>
      <c r="K501" s="285" t="s">
        <v>650</v>
      </c>
      <c r="L501" s="286" t="str">
        <f t="shared" si="199"/>
        <v>Isi Sasaran</v>
      </c>
      <c r="M501" s="349"/>
      <c r="N501" s="349"/>
      <c r="O501" s="272"/>
      <c r="P501" s="272"/>
      <c r="Q501" s="272"/>
      <c r="R501" s="272"/>
    </row>
    <row r="502" spans="1:18" ht="12.75" customHeight="1">
      <c r="A502" s="272"/>
      <c r="B502" s="418">
        <v>19</v>
      </c>
      <c r="C502" s="426"/>
      <c r="D502" s="419" t="s">
        <v>650</v>
      </c>
      <c r="E502" s="427" t="str">
        <f>IF(D502="Y",1,IF(D502="T",0,IF(D502="Y/T","Belum diisi","Error")))</f>
        <v>Belum diisi</v>
      </c>
      <c r="F502" s="273">
        <v>1</v>
      </c>
      <c r="G502" s="274"/>
      <c r="H502" s="290" t="str">
        <f t="shared" si="163"/>
        <v>Belum Diisi</v>
      </c>
      <c r="I502" s="276" t="s">
        <v>650</v>
      </c>
      <c r="J502" s="277" t="str">
        <f t="shared" ref="J502:J506" si="200">IF($D$502="Y/T","Isi Sasaran",IF($E$502=0,0,IF(I502="Y",1,IF(I502="T",0,"Isi Dulu"))))</f>
        <v>Isi Sasaran</v>
      </c>
      <c r="K502" s="276" t="s">
        <v>650</v>
      </c>
      <c r="L502" s="277" t="str">
        <f t="shared" ref="L502:L506" si="201">IF($D$502="Y/T","Isi Sasaran",IF($E$502=0,0,IF(K502="Y",1,IF(K502="T",0,"Isi Dulu"))))</f>
        <v>Isi Sasaran</v>
      </c>
      <c r="M502" s="429" t="s">
        <v>650</v>
      </c>
      <c r="N502" s="430" t="str">
        <f>IF(M502="Y",1,IF(M502="T",0,IF(M502="Y/T","Belum diisi","Error")))</f>
        <v>Belum diisi</v>
      </c>
      <c r="O502" s="272"/>
      <c r="P502" s="272"/>
      <c r="Q502" s="272"/>
      <c r="R502" s="272"/>
    </row>
    <row r="503" spans="1:18" ht="12.75" customHeight="1">
      <c r="A503" s="272"/>
      <c r="B503" s="371"/>
      <c r="C503" s="371"/>
      <c r="D503" s="371"/>
      <c r="E503" s="371"/>
      <c r="F503" s="278">
        <v>2</v>
      </c>
      <c r="G503" s="279"/>
      <c r="H503" s="288" t="str">
        <f t="shared" si="163"/>
        <v>Belum Diisi</v>
      </c>
      <c r="I503" s="280" t="s">
        <v>650</v>
      </c>
      <c r="J503" s="281" t="str">
        <f t="shared" si="200"/>
        <v>Isi Sasaran</v>
      </c>
      <c r="K503" s="280" t="s">
        <v>650</v>
      </c>
      <c r="L503" s="281" t="str">
        <f t="shared" si="201"/>
        <v>Isi Sasaran</v>
      </c>
      <c r="M503" s="371"/>
      <c r="N503" s="371"/>
      <c r="O503" s="272"/>
      <c r="P503" s="272"/>
      <c r="Q503" s="272"/>
      <c r="R503" s="272"/>
    </row>
    <row r="504" spans="1:18" ht="12.75" customHeight="1">
      <c r="A504" s="272"/>
      <c r="B504" s="371"/>
      <c r="C504" s="371"/>
      <c r="D504" s="371"/>
      <c r="E504" s="371"/>
      <c r="F504" s="278">
        <v>3</v>
      </c>
      <c r="G504" s="279"/>
      <c r="H504" s="288" t="str">
        <f t="shared" si="163"/>
        <v>Belum Diisi</v>
      </c>
      <c r="I504" s="280" t="s">
        <v>650</v>
      </c>
      <c r="J504" s="281" t="str">
        <f t="shared" si="200"/>
        <v>Isi Sasaran</v>
      </c>
      <c r="K504" s="280" t="s">
        <v>650</v>
      </c>
      <c r="L504" s="281" t="str">
        <f t="shared" si="201"/>
        <v>Isi Sasaran</v>
      </c>
      <c r="M504" s="371"/>
      <c r="N504" s="371"/>
      <c r="O504" s="272"/>
      <c r="P504" s="272"/>
      <c r="Q504" s="272"/>
      <c r="R504" s="272"/>
    </row>
    <row r="505" spans="1:18" ht="12.75" customHeight="1">
      <c r="A505" s="272"/>
      <c r="B505" s="371"/>
      <c r="C505" s="371"/>
      <c r="D505" s="371"/>
      <c r="E505" s="371"/>
      <c r="F505" s="278">
        <v>4</v>
      </c>
      <c r="G505" s="279"/>
      <c r="H505" s="288" t="str">
        <f t="shared" si="163"/>
        <v>Belum Diisi</v>
      </c>
      <c r="I505" s="280" t="s">
        <v>650</v>
      </c>
      <c r="J505" s="281" t="str">
        <f t="shared" si="200"/>
        <v>Isi Sasaran</v>
      </c>
      <c r="K505" s="280" t="s">
        <v>650</v>
      </c>
      <c r="L505" s="281" t="str">
        <f t="shared" si="201"/>
        <v>Isi Sasaran</v>
      </c>
      <c r="M505" s="371"/>
      <c r="N505" s="371"/>
      <c r="O505" s="272"/>
      <c r="P505" s="272"/>
      <c r="Q505" s="272"/>
      <c r="R505" s="272"/>
    </row>
    <row r="506" spans="1:18" ht="12.75" customHeight="1">
      <c r="A506" s="272"/>
      <c r="B506" s="349"/>
      <c r="C506" s="349"/>
      <c r="D506" s="349"/>
      <c r="E506" s="349"/>
      <c r="F506" s="282">
        <v>5</v>
      </c>
      <c r="G506" s="283"/>
      <c r="H506" s="289" t="str">
        <f t="shared" si="163"/>
        <v>Belum Diisi</v>
      </c>
      <c r="I506" s="285" t="s">
        <v>650</v>
      </c>
      <c r="J506" s="286" t="str">
        <f t="shared" si="200"/>
        <v>Isi Sasaran</v>
      </c>
      <c r="K506" s="285" t="s">
        <v>650</v>
      </c>
      <c r="L506" s="286" t="str">
        <f t="shared" si="201"/>
        <v>Isi Sasaran</v>
      </c>
      <c r="M506" s="349"/>
      <c r="N506" s="349"/>
      <c r="O506" s="272"/>
      <c r="P506" s="272"/>
      <c r="Q506" s="272"/>
      <c r="R506" s="272"/>
    </row>
    <row r="507" spans="1:18" ht="12.75" customHeight="1">
      <c r="A507" s="272"/>
      <c r="B507" s="418">
        <v>20</v>
      </c>
      <c r="C507" s="426"/>
      <c r="D507" s="419" t="s">
        <v>650</v>
      </c>
      <c r="E507" s="427" t="str">
        <f>IF(D507="Y",1,IF(D507="T",0,IF(D507="Y/T","Belum diisi","Error")))</f>
        <v>Belum diisi</v>
      </c>
      <c r="F507" s="273">
        <v>1</v>
      </c>
      <c r="G507" s="274"/>
      <c r="H507" s="290" t="str">
        <f t="shared" si="163"/>
        <v>Belum Diisi</v>
      </c>
      <c r="I507" s="276" t="s">
        <v>650</v>
      </c>
      <c r="J507" s="277" t="str">
        <f t="shared" ref="J507:J511" si="202">IF($D$507="Y/T","Isi Sasaran",IF($E$507=0,0,IF(I507="Y",1,IF(I507="T",0,"Isi Dulu"))))</f>
        <v>Isi Sasaran</v>
      </c>
      <c r="K507" s="276" t="s">
        <v>650</v>
      </c>
      <c r="L507" s="277" t="str">
        <f t="shared" ref="L507:L511" si="203">IF($D$507="Y/T","Isi Sasaran",IF($E$507=0,0,IF(K507="Y",1,IF(K507="T",0,"Isi Dulu"))))</f>
        <v>Isi Sasaran</v>
      </c>
      <c r="M507" s="429" t="s">
        <v>650</v>
      </c>
      <c r="N507" s="430" t="str">
        <f>IF(M507="Y",1,IF(M507="T",0,IF(M507="Y/T","Belum diisi","Error")))</f>
        <v>Belum diisi</v>
      </c>
      <c r="O507" s="272"/>
      <c r="P507" s="272"/>
      <c r="Q507" s="272"/>
      <c r="R507" s="272"/>
    </row>
    <row r="508" spans="1:18" ht="12.75" customHeight="1">
      <c r="A508" s="272"/>
      <c r="B508" s="371"/>
      <c r="C508" s="371"/>
      <c r="D508" s="371"/>
      <c r="E508" s="371"/>
      <c r="F508" s="278">
        <v>2</v>
      </c>
      <c r="G508" s="279"/>
      <c r="H508" s="288" t="str">
        <f t="shared" si="163"/>
        <v>Belum Diisi</v>
      </c>
      <c r="I508" s="280" t="s">
        <v>650</v>
      </c>
      <c r="J508" s="281" t="str">
        <f t="shared" si="202"/>
        <v>Isi Sasaran</v>
      </c>
      <c r="K508" s="280" t="s">
        <v>650</v>
      </c>
      <c r="L508" s="281" t="str">
        <f t="shared" si="203"/>
        <v>Isi Sasaran</v>
      </c>
      <c r="M508" s="371"/>
      <c r="N508" s="371"/>
      <c r="O508" s="272"/>
      <c r="P508" s="272"/>
      <c r="Q508" s="272"/>
      <c r="R508" s="272"/>
    </row>
    <row r="509" spans="1:18" ht="12.75" customHeight="1">
      <c r="A509" s="272"/>
      <c r="B509" s="371"/>
      <c r="C509" s="371"/>
      <c r="D509" s="371"/>
      <c r="E509" s="371"/>
      <c r="F509" s="278">
        <v>3</v>
      </c>
      <c r="G509" s="279"/>
      <c r="H509" s="288" t="str">
        <f t="shared" si="163"/>
        <v>Belum Diisi</v>
      </c>
      <c r="I509" s="280" t="s">
        <v>650</v>
      </c>
      <c r="J509" s="281" t="str">
        <f t="shared" si="202"/>
        <v>Isi Sasaran</v>
      </c>
      <c r="K509" s="280" t="s">
        <v>650</v>
      </c>
      <c r="L509" s="281" t="str">
        <f t="shared" si="203"/>
        <v>Isi Sasaran</v>
      </c>
      <c r="M509" s="371"/>
      <c r="N509" s="371"/>
      <c r="O509" s="272"/>
      <c r="P509" s="272"/>
      <c r="Q509" s="272"/>
      <c r="R509" s="272"/>
    </row>
    <row r="510" spans="1:18" ht="12.75" customHeight="1">
      <c r="A510" s="272"/>
      <c r="B510" s="371"/>
      <c r="C510" s="371"/>
      <c r="D510" s="371"/>
      <c r="E510" s="371"/>
      <c r="F510" s="278">
        <v>4</v>
      </c>
      <c r="G510" s="279"/>
      <c r="H510" s="288" t="str">
        <f t="shared" si="163"/>
        <v>Belum Diisi</v>
      </c>
      <c r="I510" s="280" t="s">
        <v>650</v>
      </c>
      <c r="J510" s="281" t="str">
        <f t="shared" si="202"/>
        <v>Isi Sasaran</v>
      </c>
      <c r="K510" s="280" t="s">
        <v>650</v>
      </c>
      <c r="L510" s="281" t="str">
        <f t="shared" si="203"/>
        <v>Isi Sasaran</v>
      </c>
      <c r="M510" s="371"/>
      <c r="N510" s="371"/>
      <c r="O510" s="272"/>
      <c r="P510" s="272"/>
      <c r="Q510" s="272"/>
      <c r="R510" s="272"/>
    </row>
    <row r="511" spans="1:18" ht="12.75" customHeight="1">
      <c r="A511" s="272"/>
      <c r="B511" s="349"/>
      <c r="C511" s="349"/>
      <c r="D511" s="349"/>
      <c r="E511" s="349"/>
      <c r="F511" s="282">
        <v>5</v>
      </c>
      <c r="G511" s="283"/>
      <c r="H511" s="289" t="str">
        <f t="shared" si="163"/>
        <v>Belum Diisi</v>
      </c>
      <c r="I511" s="285" t="s">
        <v>650</v>
      </c>
      <c r="J511" s="286" t="str">
        <f t="shared" si="202"/>
        <v>Isi Sasaran</v>
      </c>
      <c r="K511" s="285" t="s">
        <v>650</v>
      </c>
      <c r="L511" s="286" t="str">
        <f t="shared" si="203"/>
        <v>Isi Sasaran</v>
      </c>
      <c r="M511" s="349"/>
      <c r="N511" s="349"/>
      <c r="O511" s="272"/>
      <c r="P511" s="272"/>
      <c r="Q511" s="272"/>
      <c r="R511" s="272"/>
    </row>
    <row r="512" spans="1:18" ht="12.75" customHeight="1">
      <c r="A512" s="272"/>
      <c r="B512" s="418">
        <v>21</v>
      </c>
      <c r="C512" s="426"/>
      <c r="D512" s="419" t="s">
        <v>650</v>
      </c>
      <c r="E512" s="427" t="str">
        <f>IF(D512="Y",1,IF(D512="T",0,IF(D512="Y/T","Belum diisi","Error")))</f>
        <v>Belum diisi</v>
      </c>
      <c r="F512" s="273">
        <v>1</v>
      </c>
      <c r="G512" s="274"/>
      <c r="H512" s="290" t="str">
        <f t="shared" si="163"/>
        <v>Belum Diisi</v>
      </c>
      <c r="I512" s="276" t="s">
        <v>650</v>
      </c>
      <c r="J512" s="277" t="str">
        <f t="shared" ref="J512:J516" si="204">IF($D$512="Y/T","Isi Sasaran",IF($E$512=0,0,IF(I512="Y",1,IF(I512="T",0,"Isi Dulu"))))</f>
        <v>Isi Sasaran</v>
      </c>
      <c r="K512" s="276" t="s">
        <v>650</v>
      </c>
      <c r="L512" s="277" t="str">
        <f t="shared" ref="L512:L516" si="205">IF($D$512="Y/T","Isi Sasaran",IF($E$512=0,0,IF(K512="Y",1,IF(K512="T",0,"Isi Dulu"))))</f>
        <v>Isi Sasaran</v>
      </c>
      <c r="M512" s="429" t="s">
        <v>650</v>
      </c>
      <c r="N512" s="430" t="str">
        <f>IF(M512="Y",1,IF(M512="T",0,IF(M512="Y/T","Belum diisi","Error")))</f>
        <v>Belum diisi</v>
      </c>
      <c r="O512" s="272"/>
      <c r="P512" s="272"/>
      <c r="Q512" s="272"/>
      <c r="R512" s="272"/>
    </row>
    <row r="513" spans="1:18" ht="12.75" customHeight="1">
      <c r="A513" s="272"/>
      <c r="B513" s="371"/>
      <c r="C513" s="371"/>
      <c r="D513" s="371"/>
      <c r="E513" s="371"/>
      <c r="F513" s="278">
        <v>2</v>
      </c>
      <c r="G513" s="279"/>
      <c r="H513" s="288" t="str">
        <f t="shared" si="163"/>
        <v>Belum Diisi</v>
      </c>
      <c r="I513" s="280" t="s">
        <v>650</v>
      </c>
      <c r="J513" s="281" t="str">
        <f t="shared" si="204"/>
        <v>Isi Sasaran</v>
      </c>
      <c r="K513" s="280" t="s">
        <v>650</v>
      </c>
      <c r="L513" s="281" t="str">
        <f t="shared" si="205"/>
        <v>Isi Sasaran</v>
      </c>
      <c r="M513" s="371"/>
      <c r="N513" s="371"/>
      <c r="O513" s="272"/>
      <c r="P513" s="272"/>
      <c r="Q513" s="272"/>
      <c r="R513" s="272"/>
    </row>
    <row r="514" spans="1:18" ht="12.75" customHeight="1">
      <c r="A514" s="272"/>
      <c r="B514" s="371"/>
      <c r="C514" s="371"/>
      <c r="D514" s="371"/>
      <c r="E514" s="371"/>
      <c r="F514" s="278">
        <v>3</v>
      </c>
      <c r="G514" s="279"/>
      <c r="H514" s="288" t="str">
        <f t="shared" si="163"/>
        <v>Belum Diisi</v>
      </c>
      <c r="I514" s="280" t="s">
        <v>650</v>
      </c>
      <c r="J514" s="281" t="str">
        <f t="shared" si="204"/>
        <v>Isi Sasaran</v>
      </c>
      <c r="K514" s="280" t="s">
        <v>650</v>
      </c>
      <c r="L514" s="281" t="str">
        <f t="shared" si="205"/>
        <v>Isi Sasaran</v>
      </c>
      <c r="M514" s="371"/>
      <c r="N514" s="371"/>
      <c r="O514" s="272"/>
      <c r="P514" s="272"/>
      <c r="Q514" s="272"/>
      <c r="R514" s="272"/>
    </row>
    <row r="515" spans="1:18" ht="12.75" customHeight="1">
      <c r="A515" s="272"/>
      <c r="B515" s="371"/>
      <c r="C515" s="371"/>
      <c r="D515" s="371"/>
      <c r="E515" s="371"/>
      <c r="F515" s="278">
        <v>4</v>
      </c>
      <c r="G515" s="279"/>
      <c r="H515" s="288" t="str">
        <f t="shared" si="163"/>
        <v>Belum Diisi</v>
      </c>
      <c r="I515" s="280" t="s">
        <v>650</v>
      </c>
      <c r="J515" s="281" t="str">
        <f t="shared" si="204"/>
        <v>Isi Sasaran</v>
      </c>
      <c r="K515" s="280" t="s">
        <v>650</v>
      </c>
      <c r="L515" s="281" t="str">
        <f t="shared" si="205"/>
        <v>Isi Sasaran</v>
      </c>
      <c r="M515" s="371"/>
      <c r="N515" s="371"/>
      <c r="O515" s="272"/>
      <c r="P515" s="272"/>
      <c r="Q515" s="272"/>
      <c r="R515" s="272"/>
    </row>
    <row r="516" spans="1:18" ht="12.75" customHeight="1">
      <c r="A516" s="272"/>
      <c r="B516" s="349"/>
      <c r="C516" s="349"/>
      <c r="D516" s="349"/>
      <c r="E516" s="349"/>
      <c r="F516" s="282">
        <v>5</v>
      </c>
      <c r="G516" s="283"/>
      <c r="H516" s="289" t="str">
        <f t="shared" si="163"/>
        <v>Belum Diisi</v>
      </c>
      <c r="I516" s="285" t="s">
        <v>650</v>
      </c>
      <c r="J516" s="286" t="str">
        <f t="shared" si="204"/>
        <v>Isi Sasaran</v>
      </c>
      <c r="K516" s="285" t="s">
        <v>650</v>
      </c>
      <c r="L516" s="286" t="str">
        <f t="shared" si="205"/>
        <v>Isi Sasaran</v>
      </c>
      <c r="M516" s="349"/>
      <c r="N516" s="349"/>
      <c r="O516" s="272"/>
      <c r="P516" s="272"/>
      <c r="Q516" s="272"/>
      <c r="R516" s="272"/>
    </row>
    <row r="517" spans="1:18" ht="12.75" customHeight="1">
      <c r="A517" s="272"/>
      <c r="B517" s="418">
        <v>22</v>
      </c>
      <c r="C517" s="426"/>
      <c r="D517" s="419" t="s">
        <v>650</v>
      </c>
      <c r="E517" s="427" t="str">
        <f>IF(D517="Y",1,IF(D517="T",0,IF(D517="Y/T","Belum diisi","Error")))</f>
        <v>Belum diisi</v>
      </c>
      <c r="F517" s="273">
        <v>1</v>
      </c>
      <c r="G517" s="274"/>
      <c r="H517" s="290" t="str">
        <f t="shared" si="163"/>
        <v>Belum Diisi</v>
      </c>
      <c r="I517" s="276" t="s">
        <v>650</v>
      </c>
      <c r="J517" s="277" t="str">
        <f t="shared" ref="J517:J521" si="206">IF($D$517="Y/T","Isi Sasaran",IF($E$517=0,0,IF(I517="Y",1,IF(I517="T",0,"Isi Dulu"))))</f>
        <v>Isi Sasaran</v>
      </c>
      <c r="K517" s="276" t="s">
        <v>650</v>
      </c>
      <c r="L517" s="277" t="str">
        <f t="shared" ref="L517:L521" si="207">IF($D$517="Y/T","Isi Sasaran",IF($E$517=0,0,IF(K517="Y",1,IF(K517="T",0,"Isi Dulu"))))</f>
        <v>Isi Sasaran</v>
      </c>
      <c r="M517" s="429" t="s">
        <v>650</v>
      </c>
      <c r="N517" s="430" t="str">
        <f>IF(M517="Y",1,IF(M517="T",0,IF(M517="Y/T","Belum diisi","Error")))</f>
        <v>Belum diisi</v>
      </c>
      <c r="O517" s="272"/>
      <c r="P517" s="272"/>
      <c r="Q517" s="272"/>
      <c r="R517" s="272"/>
    </row>
    <row r="518" spans="1:18" ht="12.75" customHeight="1">
      <c r="A518" s="272"/>
      <c r="B518" s="371"/>
      <c r="C518" s="371"/>
      <c r="D518" s="371"/>
      <c r="E518" s="371"/>
      <c r="F518" s="278">
        <v>2</v>
      </c>
      <c r="G518" s="279"/>
      <c r="H518" s="288" t="str">
        <f t="shared" si="163"/>
        <v>Belum Diisi</v>
      </c>
      <c r="I518" s="280" t="s">
        <v>650</v>
      </c>
      <c r="J518" s="281" t="str">
        <f t="shared" si="206"/>
        <v>Isi Sasaran</v>
      </c>
      <c r="K518" s="280" t="s">
        <v>650</v>
      </c>
      <c r="L518" s="281" t="str">
        <f t="shared" si="207"/>
        <v>Isi Sasaran</v>
      </c>
      <c r="M518" s="371"/>
      <c r="N518" s="371"/>
      <c r="O518" s="272"/>
      <c r="P518" s="272"/>
      <c r="Q518" s="272"/>
      <c r="R518" s="272"/>
    </row>
    <row r="519" spans="1:18" ht="12.75" customHeight="1">
      <c r="A519" s="272"/>
      <c r="B519" s="371"/>
      <c r="C519" s="371"/>
      <c r="D519" s="371"/>
      <c r="E519" s="371"/>
      <c r="F519" s="278">
        <v>3</v>
      </c>
      <c r="G519" s="279"/>
      <c r="H519" s="288" t="str">
        <f t="shared" si="163"/>
        <v>Belum Diisi</v>
      </c>
      <c r="I519" s="280" t="s">
        <v>650</v>
      </c>
      <c r="J519" s="281" t="str">
        <f t="shared" si="206"/>
        <v>Isi Sasaran</v>
      </c>
      <c r="K519" s="280" t="s">
        <v>650</v>
      </c>
      <c r="L519" s="281" t="str">
        <f t="shared" si="207"/>
        <v>Isi Sasaran</v>
      </c>
      <c r="M519" s="371"/>
      <c r="N519" s="371"/>
      <c r="O519" s="272"/>
      <c r="P519" s="272"/>
      <c r="Q519" s="272"/>
      <c r="R519" s="272"/>
    </row>
    <row r="520" spans="1:18" ht="12.75" customHeight="1">
      <c r="A520" s="272"/>
      <c r="B520" s="371"/>
      <c r="C520" s="371"/>
      <c r="D520" s="371"/>
      <c r="E520" s="371"/>
      <c r="F520" s="278">
        <v>4</v>
      </c>
      <c r="G520" s="279"/>
      <c r="H520" s="288" t="str">
        <f t="shared" si="163"/>
        <v>Belum Diisi</v>
      </c>
      <c r="I520" s="280" t="s">
        <v>650</v>
      </c>
      <c r="J520" s="281" t="str">
        <f t="shared" si="206"/>
        <v>Isi Sasaran</v>
      </c>
      <c r="K520" s="280" t="s">
        <v>650</v>
      </c>
      <c r="L520" s="281" t="str">
        <f t="shared" si="207"/>
        <v>Isi Sasaran</v>
      </c>
      <c r="M520" s="371"/>
      <c r="N520" s="371"/>
      <c r="O520" s="272"/>
      <c r="P520" s="272"/>
      <c r="Q520" s="272"/>
      <c r="R520" s="272"/>
    </row>
    <row r="521" spans="1:18" ht="12.75" customHeight="1">
      <c r="A521" s="272"/>
      <c r="B521" s="349"/>
      <c r="C521" s="349"/>
      <c r="D521" s="349"/>
      <c r="E521" s="349"/>
      <c r="F521" s="282">
        <v>5</v>
      </c>
      <c r="G521" s="283"/>
      <c r="H521" s="289" t="str">
        <f t="shared" si="163"/>
        <v>Belum Diisi</v>
      </c>
      <c r="I521" s="285" t="s">
        <v>650</v>
      </c>
      <c r="J521" s="286" t="str">
        <f t="shared" si="206"/>
        <v>Isi Sasaran</v>
      </c>
      <c r="K521" s="285" t="s">
        <v>650</v>
      </c>
      <c r="L521" s="286" t="str">
        <f t="shared" si="207"/>
        <v>Isi Sasaran</v>
      </c>
      <c r="M521" s="349"/>
      <c r="N521" s="349"/>
      <c r="O521" s="272"/>
      <c r="P521" s="272"/>
      <c r="Q521" s="272"/>
      <c r="R521" s="272"/>
    </row>
    <row r="522" spans="1:18" ht="12.75" customHeight="1">
      <c r="A522" s="272"/>
      <c r="B522" s="418">
        <v>23</v>
      </c>
      <c r="C522" s="426"/>
      <c r="D522" s="419" t="s">
        <v>650</v>
      </c>
      <c r="E522" s="427" t="str">
        <f>IF(D522="Y",1,IF(D522="T",0,IF(D522="Y/T","Belum diisi","Error")))</f>
        <v>Belum diisi</v>
      </c>
      <c r="F522" s="273">
        <v>1</v>
      </c>
      <c r="G522" s="274"/>
      <c r="H522" s="290" t="str">
        <f t="shared" si="163"/>
        <v>Belum Diisi</v>
      </c>
      <c r="I522" s="276" t="s">
        <v>650</v>
      </c>
      <c r="J522" s="277" t="str">
        <f t="shared" ref="J522:J526" si="208">IF($D$522="Y/T","Isi Sasaran",IF($E$522=0,0,IF(I522="Y",1,IF(I522="T",0,"Isi Dulu"))))</f>
        <v>Isi Sasaran</v>
      </c>
      <c r="K522" s="276" t="s">
        <v>650</v>
      </c>
      <c r="L522" s="277" t="str">
        <f t="shared" ref="L522:L526" si="209">IF($D$522="Y/T","Isi Sasaran",IF($E$522=0,0,IF(K522="Y",1,IF(K522="T",0,"Isi Dulu"))))</f>
        <v>Isi Sasaran</v>
      </c>
      <c r="M522" s="429" t="s">
        <v>650</v>
      </c>
      <c r="N522" s="430" t="str">
        <f>IF(M522="Y",1,IF(M522="T",0,IF(M522="Y/T","Belum diisi","Error")))</f>
        <v>Belum diisi</v>
      </c>
      <c r="O522" s="272"/>
      <c r="P522" s="272"/>
      <c r="Q522" s="272"/>
      <c r="R522" s="272"/>
    </row>
    <row r="523" spans="1:18" ht="12.75" customHeight="1">
      <c r="A523" s="272"/>
      <c r="B523" s="371"/>
      <c r="C523" s="371"/>
      <c r="D523" s="371"/>
      <c r="E523" s="371"/>
      <c r="F523" s="278">
        <v>2</v>
      </c>
      <c r="G523" s="279"/>
      <c r="H523" s="288" t="str">
        <f t="shared" si="163"/>
        <v>Belum Diisi</v>
      </c>
      <c r="I523" s="280" t="s">
        <v>650</v>
      </c>
      <c r="J523" s="281" t="str">
        <f t="shared" si="208"/>
        <v>Isi Sasaran</v>
      </c>
      <c r="K523" s="280" t="s">
        <v>650</v>
      </c>
      <c r="L523" s="281" t="str">
        <f t="shared" si="209"/>
        <v>Isi Sasaran</v>
      </c>
      <c r="M523" s="371"/>
      <c r="N523" s="371"/>
      <c r="O523" s="272"/>
      <c r="P523" s="272"/>
      <c r="Q523" s="272"/>
      <c r="R523" s="272"/>
    </row>
    <row r="524" spans="1:18" ht="12.75" customHeight="1">
      <c r="A524" s="272"/>
      <c r="B524" s="371"/>
      <c r="C524" s="371"/>
      <c r="D524" s="371"/>
      <c r="E524" s="371"/>
      <c r="F524" s="278">
        <v>3</v>
      </c>
      <c r="G524" s="279"/>
      <c r="H524" s="288" t="str">
        <f t="shared" si="163"/>
        <v>Belum Diisi</v>
      </c>
      <c r="I524" s="280" t="s">
        <v>650</v>
      </c>
      <c r="J524" s="281" t="str">
        <f t="shared" si="208"/>
        <v>Isi Sasaran</v>
      </c>
      <c r="K524" s="280" t="s">
        <v>650</v>
      </c>
      <c r="L524" s="281" t="str">
        <f t="shared" si="209"/>
        <v>Isi Sasaran</v>
      </c>
      <c r="M524" s="371"/>
      <c r="N524" s="371"/>
      <c r="O524" s="272"/>
      <c r="P524" s="272"/>
      <c r="Q524" s="272"/>
      <c r="R524" s="272"/>
    </row>
    <row r="525" spans="1:18" ht="12.75" customHeight="1">
      <c r="A525" s="272"/>
      <c r="B525" s="371"/>
      <c r="C525" s="371"/>
      <c r="D525" s="371"/>
      <c r="E525" s="371"/>
      <c r="F525" s="278">
        <v>4</v>
      </c>
      <c r="G525" s="279"/>
      <c r="H525" s="288" t="str">
        <f t="shared" si="163"/>
        <v>Belum Diisi</v>
      </c>
      <c r="I525" s="280" t="s">
        <v>650</v>
      </c>
      <c r="J525" s="281" t="str">
        <f t="shared" si="208"/>
        <v>Isi Sasaran</v>
      </c>
      <c r="K525" s="280" t="s">
        <v>650</v>
      </c>
      <c r="L525" s="281" t="str">
        <f t="shared" si="209"/>
        <v>Isi Sasaran</v>
      </c>
      <c r="M525" s="371"/>
      <c r="N525" s="371"/>
      <c r="O525" s="272"/>
      <c r="P525" s="272"/>
      <c r="Q525" s="272"/>
      <c r="R525" s="272"/>
    </row>
    <row r="526" spans="1:18" ht="12.75" customHeight="1">
      <c r="A526" s="272"/>
      <c r="B526" s="349"/>
      <c r="C526" s="349"/>
      <c r="D526" s="349"/>
      <c r="E526" s="349"/>
      <c r="F526" s="282">
        <v>5</v>
      </c>
      <c r="G526" s="283"/>
      <c r="H526" s="289" t="str">
        <f t="shared" si="163"/>
        <v>Belum Diisi</v>
      </c>
      <c r="I526" s="285" t="s">
        <v>650</v>
      </c>
      <c r="J526" s="286" t="str">
        <f t="shared" si="208"/>
        <v>Isi Sasaran</v>
      </c>
      <c r="K526" s="285" t="s">
        <v>650</v>
      </c>
      <c r="L526" s="286" t="str">
        <f t="shared" si="209"/>
        <v>Isi Sasaran</v>
      </c>
      <c r="M526" s="349"/>
      <c r="N526" s="349"/>
      <c r="O526" s="272"/>
      <c r="P526" s="272"/>
      <c r="Q526" s="272"/>
      <c r="R526" s="272"/>
    </row>
    <row r="527" spans="1:18" ht="12.75" customHeight="1">
      <c r="A527" s="272"/>
      <c r="B527" s="418">
        <v>24</v>
      </c>
      <c r="C527" s="426"/>
      <c r="D527" s="419" t="s">
        <v>650</v>
      </c>
      <c r="E527" s="427" t="str">
        <f>IF(D527="Y",1,IF(D527="T",0,IF(D527="Y/T","Belum diisi","Error")))</f>
        <v>Belum diisi</v>
      </c>
      <c r="F527" s="273">
        <v>1</v>
      </c>
      <c r="G527" s="274"/>
      <c r="H527" s="290" t="str">
        <f t="shared" si="163"/>
        <v>Belum Diisi</v>
      </c>
      <c r="I527" s="276" t="s">
        <v>650</v>
      </c>
      <c r="J527" s="277" t="str">
        <f t="shared" ref="J527:J531" si="210">IF($D$527="Y/T","Isi Sasaran",IF($E$527=0,0,IF(I527="Y",1,IF(I527="T",0,"Isi Dulu"))))</f>
        <v>Isi Sasaran</v>
      </c>
      <c r="K527" s="276" t="s">
        <v>650</v>
      </c>
      <c r="L527" s="277" t="str">
        <f t="shared" ref="L527:L531" si="211">IF($D$527="Y/T","Isi Sasaran",IF($E$527=0,0,IF(K527="Y",1,IF(K527="T",0,"Isi Dulu"))))</f>
        <v>Isi Sasaran</v>
      </c>
      <c r="M527" s="429" t="s">
        <v>650</v>
      </c>
      <c r="N527" s="430" t="str">
        <f>IF(M527="Y",1,IF(M527="T",0,IF(M527="Y/T","Belum diisi","Error")))</f>
        <v>Belum diisi</v>
      </c>
      <c r="O527" s="272"/>
      <c r="P527" s="272"/>
      <c r="Q527" s="272"/>
      <c r="R527" s="272"/>
    </row>
    <row r="528" spans="1:18" ht="12.75" customHeight="1">
      <c r="A528" s="272"/>
      <c r="B528" s="371"/>
      <c r="C528" s="371"/>
      <c r="D528" s="371"/>
      <c r="E528" s="371"/>
      <c r="F528" s="278">
        <v>2</v>
      </c>
      <c r="G528" s="279"/>
      <c r="H528" s="288" t="str">
        <f t="shared" si="163"/>
        <v>Belum Diisi</v>
      </c>
      <c r="I528" s="280" t="s">
        <v>650</v>
      </c>
      <c r="J528" s="281" t="str">
        <f t="shared" si="210"/>
        <v>Isi Sasaran</v>
      </c>
      <c r="K528" s="280" t="s">
        <v>650</v>
      </c>
      <c r="L528" s="281" t="str">
        <f t="shared" si="211"/>
        <v>Isi Sasaran</v>
      </c>
      <c r="M528" s="371"/>
      <c r="N528" s="371"/>
      <c r="O528" s="272"/>
      <c r="P528" s="272"/>
      <c r="Q528" s="272"/>
      <c r="R528" s="272"/>
    </row>
    <row r="529" spans="1:18" ht="12.75" customHeight="1">
      <c r="A529" s="272"/>
      <c r="B529" s="371"/>
      <c r="C529" s="371"/>
      <c r="D529" s="371"/>
      <c r="E529" s="371"/>
      <c r="F529" s="278">
        <v>3</v>
      </c>
      <c r="G529" s="279"/>
      <c r="H529" s="288" t="str">
        <f t="shared" si="163"/>
        <v>Belum Diisi</v>
      </c>
      <c r="I529" s="280" t="s">
        <v>650</v>
      </c>
      <c r="J529" s="281" t="str">
        <f t="shared" si="210"/>
        <v>Isi Sasaran</v>
      </c>
      <c r="K529" s="280" t="s">
        <v>650</v>
      </c>
      <c r="L529" s="281" t="str">
        <f t="shared" si="211"/>
        <v>Isi Sasaran</v>
      </c>
      <c r="M529" s="371"/>
      <c r="N529" s="371"/>
      <c r="O529" s="272"/>
      <c r="P529" s="272"/>
      <c r="Q529" s="272"/>
      <c r="R529" s="272"/>
    </row>
    <row r="530" spans="1:18" ht="12.75" customHeight="1">
      <c r="A530" s="272"/>
      <c r="B530" s="371"/>
      <c r="C530" s="371"/>
      <c r="D530" s="371"/>
      <c r="E530" s="371"/>
      <c r="F530" s="278">
        <v>4</v>
      </c>
      <c r="G530" s="279"/>
      <c r="H530" s="288" t="str">
        <f t="shared" si="163"/>
        <v>Belum Diisi</v>
      </c>
      <c r="I530" s="280" t="s">
        <v>650</v>
      </c>
      <c r="J530" s="281" t="str">
        <f t="shared" si="210"/>
        <v>Isi Sasaran</v>
      </c>
      <c r="K530" s="280" t="s">
        <v>650</v>
      </c>
      <c r="L530" s="281" t="str">
        <f t="shared" si="211"/>
        <v>Isi Sasaran</v>
      </c>
      <c r="M530" s="371"/>
      <c r="N530" s="371"/>
      <c r="O530" s="272"/>
      <c r="P530" s="272"/>
      <c r="Q530" s="272"/>
      <c r="R530" s="272"/>
    </row>
    <row r="531" spans="1:18" ht="12.75" customHeight="1">
      <c r="A531" s="272"/>
      <c r="B531" s="349"/>
      <c r="C531" s="349"/>
      <c r="D531" s="349"/>
      <c r="E531" s="349"/>
      <c r="F531" s="282">
        <v>5</v>
      </c>
      <c r="G531" s="283"/>
      <c r="H531" s="289" t="str">
        <f t="shared" si="163"/>
        <v>Belum Diisi</v>
      </c>
      <c r="I531" s="285" t="s">
        <v>650</v>
      </c>
      <c r="J531" s="286" t="str">
        <f t="shared" si="210"/>
        <v>Isi Sasaran</v>
      </c>
      <c r="K531" s="285" t="s">
        <v>650</v>
      </c>
      <c r="L531" s="286" t="str">
        <f t="shared" si="211"/>
        <v>Isi Sasaran</v>
      </c>
      <c r="M531" s="349"/>
      <c r="N531" s="349"/>
      <c r="O531" s="272"/>
      <c r="P531" s="272"/>
      <c r="Q531" s="272"/>
      <c r="R531" s="272"/>
    </row>
    <row r="532" spans="1:18" ht="12.75" customHeight="1">
      <c r="A532" s="272"/>
      <c r="B532" s="418">
        <v>25</v>
      </c>
      <c r="C532" s="426"/>
      <c r="D532" s="419" t="s">
        <v>650</v>
      </c>
      <c r="E532" s="427" t="str">
        <f>IF(D532="Y",1,IF(D532="T",0,IF(D532="Y/T","Belum diisi","Error")))</f>
        <v>Belum diisi</v>
      </c>
      <c r="F532" s="273">
        <v>1</v>
      </c>
      <c r="G532" s="274"/>
      <c r="H532" s="290" t="str">
        <f t="shared" si="163"/>
        <v>Belum Diisi</v>
      </c>
      <c r="I532" s="276" t="s">
        <v>650</v>
      </c>
      <c r="J532" s="277" t="str">
        <f t="shared" ref="J532:J536" si="212">IF($D$532="Y/T","Isi Sasaran",IF($E$532=0,0,IF(I532="Y",1,IF(I532="T",0,"Isi Dulu"))))</f>
        <v>Isi Sasaran</v>
      </c>
      <c r="K532" s="276" t="s">
        <v>650</v>
      </c>
      <c r="L532" s="277" t="str">
        <f t="shared" ref="L532:L536" si="213">IF($D$532="Y/T","Isi Sasaran",IF($E$532=0,0,IF(K532="Y",1,IF(K532="T",0,"Isi Dulu"))))</f>
        <v>Isi Sasaran</v>
      </c>
      <c r="M532" s="429" t="s">
        <v>650</v>
      </c>
      <c r="N532" s="430" t="str">
        <f>IF(M532="Y",1,IF(M532="T",0,IF(M532="Y/T","Belum diisi","Error")))</f>
        <v>Belum diisi</v>
      </c>
      <c r="O532" s="272"/>
      <c r="P532" s="272"/>
      <c r="Q532" s="272"/>
      <c r="R532" s="272"/>
    </row>
    <row r="533" spans="1:18" ht="12.75" customHeight="1">
      <c r="A533" s="272"/>
      <c r="B533" s="371"/>
      <c r="C533" s="371"/>
      <c r="D533" s="371"/>
      <c r="E533" s="371"/>
      <c r="F533" s="278">
        <v>2</v>
      </c>
      <c r="G533" s="279"/>
      <c r="H533" s="288" t="str">
        <f t="shared" si="163"/>
        <v>Belum Diisi</v>
      </c>
      <c r="I533" s="280" t="s">
        <v>650</v>
      </c>
      <c r="J533" s="281" t="str">
        <f t="shared" si="212"/>
        <v>Isi Sasaran</v>
      </c>
      <c r="K533" s="280" t="s">
        <v>650</v>
      </c>
      <c r="L533" s="281" t="str">
        <f t="shared" si="213"/>
        <v>Isi Sasaran</v>
      </c>
      <c r="M533" s="371"/>
      <c r="N533" s="371"/>
      <c r="O533" s="272"/>
      <c r="P533" s="272"/>
      <c r="Q533" s="272"/>
      <c r="R533" s="272"/>
    </row>
    <row r="534" spans="1:18" ht="12.75" customHeight="1">
      <c r="A534" s="272"/>
      <c r="B534" s="371"/>
      <c r="C534" s="371"/>
      <c r="D534" s="371"/>
      <c r="E534" s="371"/>
      <c r="F534" s="278">
        <v>3</v>
      </c>
      <c r="G534" s="279"/>
      <c r="H534" s="288" t="str">
        <f t="shared" si="163"/>
        <v>Belum Diisi</v>
      </c>
      <c r="I534" s="280" t="s">
        <v>650</v>
      </c>
      <c r="J534" s="281" t="str">
        <f t="shared" si="212"/>
        <v>Isi Sasaran</v>
      </c>
      <c r="K534" s="280" t="s">
        <v>650</v>
      </c>
      <c r="L534" s="281" t="str">
        <f t="shared" si="213"/>
        <v>Isi Sasaran</v>
      </c>
      <c r="M534" s="371"/>
      <c r="N534" s="371"/>
      <c r="O534" s="272"/>
      <c r="P534" s="272"/>
      <c r="Q534" s="272"/>
      <c r="R534" s="272"/>
    </row>
    <row r="535" spans="1:18" ht="12.75" customHeight="1">
      <c r="A535" s="272"/>
      <c r="B535" s="371"/>
      <c r="C535" s="371"/>
      <c r="D535" s="371"/>
      <c r="E535" s="371"/>
      <c r="F535" s="278">
        <v>4</v>
      </c>
      <c r="G535" s="279"/>
      <c r="H535" s="288" t="str">
        <f t="shared" si="163"/>
        <v>Belum Diisi</v>
      </c>
      <c r="I535" s="280" t="s">
        <v>650</v>
      </c>
      <c r="J535" s="281" t="str">
        <f t="shared" si="212"/>
        <v>Isi Sasaran</v>
      </c>
      <c r="K535" s="280" t="s">
        <v>650</v>
      </c>
      <c r="L535" s="281" t="str">
        <f t="shared" si="213"/>
        <v>Isi Sasaran</v>
      </c>
      <c r="M535" s="371"/>
      <c r="N535" s="371"/>
      <c r="O535" s="272"/>
      <c r="P535" s="272"/>
      <c r="Q535" s="272"/>
      <c r="R535" s="272"/>
    </row>
    <row r="536" spans="1:18" ht="12.75" customHeight="1">
      <c r="A536" s="272"/>
      <c r="B536" s="349"/>
      <c r="C536" s="349"/>
      <c r="D536" s="349"/>
      <c r="E536" s="349"/>
      <c r="F536" s="282">
        <v>5</v>
      </c>
      <c r="G536" s="283"/>
      <c r="H536" s="289" t="str">
        <f t="shared" si="163"/>
        <v>Belum Diisi</v>
      </c>
      <c r="I536" s="285" t="s">
        <v>650</v>
      </c>
      <c r="J536" s="286" t="str">
        <f t="shared" si="212"/>
        <v>Isi Sasaran</v>
      </c>
      <c r="K536" s="285" t="s">
        <v>650</v>
      </c>
      <c r="L536" s="286" t="str">
        <f t="shared" si="213"/>
        <v>Isi Sasaran</v>
      </c>
      <c r="M536" s="349"/>
      <c r="N536" s="349"/>
      <c r="O536" s="272"/>
      <c r="P536" s="272"/>
      <c r="Q536" s="272"/>
      <c r="R536" s="272"/>
    </row>
    <row r="537" spans="1:18" ht="12.75" customHeight="1">
      <c r="A537" s="272"/>
      <c r="B537" s="418">
        <v>26</v>
      </c>
      <c r="C537" s="426"/>
      <c r="D537" s="419" t="s">
        <v>650</v>
      </c>
      <c r="E537" s="427" t="str">
        <f>IF(D537="Y",1,IF(D537="T",0,IF(D537="Y/T","Belum diisi","Error")))</f>
        <v>Belum diisi</v>
      </c>
      <c r="F537" s="273">
        <v>1</v>
      </c>
      <c r="G537" s="274"/>
      <c r="H537" s="290" t="str">
        <f t="shared" si="163"/>
        <v>Belum Diisi</v>
      </c>
      <c r="I537" s="276" t="s">
        <v>650</v>
      </c>
      <c r="J537" s="277" t="str">
        <f t="shared" ref="J537:J541" si="214">IF($D$537="Y/T","Isi Sasaran",IF($E$537=0,0,IF(I537="Y",1,IF(I537="T",0,"Isi Dulu"))))</f>
        <v>Isi Sasaran</v>
      </c>
      <c r="K537" s="276" t="s">
        <v>650</v>
      </c>
      <c r="L537" s="277" t="str">
        <f t="shared" ref="L537:L541" si="215">IF($D$537="Y/T","Isi Sasaran",IF($E$537=0,0,IF(K537="Y",1,IF(K537="T",0,"Isi Dulu"))))</f>
        <v>Isi Sasaran</v>
      </c>
      <c r="M537" s="429" t="s">
        <v>650</v>
      </c>
      <c r="N537" s="430" t="str">
        <f>IF(M537="Y",1,IF(M537="T",0,IF(M537="Y/T","Belum diisi","Error")))</f>
        <v>Belum diisi</v>
      </c>
      <c r="O537" s="272"/>
      <c r="P537" s="272"/>
      <c r="Q537" s="272"/>
      <c r="R537" s="272"/>
    </row>
    <row r="538" spans="1:18" ht="12.75" customHeight="1">
      <c r="A538" s="272"/>
      <c r="B538" s="371"/>
      <c r="C538" s="371"/>
      <c r="D538" s="371"/>
      <c r="E538" s="371"/>
      <c r="F538" s="278">
        <v>2</v>
      </c>
      <c r="G538" s="279"/>
      <c r="H538" s="288" t="str">
        <f t="shared" si="163"/>
        <v>Belum Diisi</v>
      </c>
      <c r="I538" s="280" t="s">
        <v>650</v>
      </c>
      <c r="J538" s="281" t="str">
        <f t="shared" si="214"/>
        <v>Isi Sasaran</v>
      </c>
      <c r="K538" s="280" t="s">
        <v>650</v>
      </c>
      <c r="L538" s="281" t="str">
        <f t="shared" si="215"/>
        <v>Isi Sasaran</v>
      </c>
      <c r="M538" s="371"/>
      <c r="N538" s="371"/>
      <c r="O538" s="272"/>
      <c r="P538" s="272"/>
      <c r="Q538" s="272"/>
      <c r="R538" s="272"/>
    </row>
    <row r="539" spans="1:18" ht="12.75" customHeight="1">
      <c r="A539" s="272"/>
      <c r="B539" s="371"/>
      <c r="C539" s="371"/>
      <c r="D539" s="371"/>
      <c r="E539" s="371"/>
      <c r="F539" s="278">
        <v>3</v>
      </c>
      <c r="G539" s="279"/>
      <c r="H539" s="288" t="str">
        <f t="shared" si="163"/>
        <v>Belum Diisi</v>
      </c>
      <c r="I539" s="280" t="s">
        <v>650</v>
      </c>
      <c r="J539" s="281" t="str">
        <f t="shared" si="214"/>
        <v>Isi Sasaran</v>
      </c>
      <c r="K539" s="280" t="s">
        <v>650</v>
      </c>
      <c r="L539" s="281" t="str">
        <f t="shared" si="215"/>
        <v>Isi Sasaran</v>
      </c>
      <c r="M539" s="371"/>
      <c r="N539" s="371"/>
      <c r="O539" s="272"/>
      <c r="P539" s="272"/>
      <c r="Q539" s="272"/>
      <c r="R539" s="272"/>
    </row>
    <row r="540" spans="1:18" ht="12.75" customHeight="1">
      <c r="A540" s="272"/>
      <c r="B540" s="371"/>
      <c r="C540" s="371"/>
      <c r="D540" s="371"/>
      <c r="E540" s="371"/>
      <c r="F540" s="278">
        <v>4</v>
      </c>
      <c r="G540" s="279"/>
      <c r="H540" s="288" t="str">
        <f t="shared" si="163"/>
        <v>Belum Diisi</v>
      </c>
      <c r="I540" s="280" t="s">
        <v>650</v>
      </c>
      <c r="J540" s="281" t="str">
        <f t="shared" si="214"/>
        <v>Isi Sasaran</v>
      </c>
      <c r="K540" s="280" t="s">
        <v>650</v>
      </c>
      <c r="L540" s="281" t="str">
        <f t="shared" si="215"/>
        <v>Isi Sasaran</v>
      </c>
      <c r="M540" s="371"/>
      <c r="N540" s="371"/>
      <c r="O540" s="272"/>
      <c r="P540" s="272"/>
      <c r="Q540" s="272"/>
      <c r="R540" s="272"/>
    </row>
    <row r="541" spans="1:18" ht="12.75" customHeight="1">
      <c r="A541" s="272"/>
      <c r="B541" s="349"/>
      <c r="C541" s="349"/>
      <c r="D541" s="349"/>
      <c r="E541" s="349"/>
      <c r="F541" s="282">
        <v>5</v>
      </c>
      <c r="G541" s="283"/>
      <c r="H541" s="289" t="str">
        <f t="shared" si="163"/>
        <v>Belum Diisi</v>
      </c>
      <c r="I541" s="285" t="s">
        <v>650</v>
      </c>
      <c r="J541" s="286" t="str">
        <f t="shared" si="214"/>
        <v>Isi Sasaran</v>
      </c>
      <c r="K541" s="285" t="s">
        <v>650</v>
      </c>
      <c r="L541" s="286" t="str">
        <f t="shared" si="215"/>
        <v>Isi Sasaran</v>
      </c>
      <c r="M541" s="349"/>
      <c r="N541" s="349"/>
      <c r="O541" s="272"/>
      <c r="P541" s="272"/>
      <c r="Q541" s="272"/>
      <c r="R541" s="272"/>
    </row>
    <row r="542" spans="1:18" ht="12.75" customHeight="1">
      <c r="A542" s="272"/>
      <c r="B542" s="418">
        <v>27</v>
      </c>
      <c r="C542" s="426"/>
      <c r="D542" s="419" t="s">
        <v>650</v>
      </c>
      <c r="E542" s="427" t="str">
        <f>IF(D542="Y",1,IF(D542="T",0,IF(D542="Y/T","Belum diisi","Error")))</f>
        <v>Belum diisi</v>
      </c>
      <c r="F542" s="273">
        <v>1</v>
      </c>
      <c r="G542" s="274"/>
      <c r="H542" s="290" t="str">
        <f t="shared" si="163"/>
        <v>Belum Diisi</v>
      </c>
      <c r="I542" s="276" t="s">
        <v>650</v>
      </c>
      <c r="J542" s="277" t="str">
        <f t="shared" ref="J542:J546" si="216">IF($D$542="Y/T","Isi Sasaran",IF($E$542=0,0,IF(I542="Y",1,IF(I542="T",0,"Isi Dulu"))))</f>
        <v>Isi Sasaran</v>
      </c>
      <c r="K542" s="276" t="s">
        <v>650</v>
      </c>
      <c r="L542" s="277" t="str">
        <f t="shared" ref="L542:L546" si="217">IF($D$542="Y/T","Isi Sasaran",IF($E$542=0,0,IF(K542="Y",1,IF(K542="T",0,"Isi Dulu"))))</f>
        <v>Isi Sasaran</v>
      </c>
      <c r="M542" s="429" t="s">
        <v>650</v>
      </c>
      <c r="N542" s="430" t="str">
        <f>IF(M542="Y",1,IF(M542="T",0,IF(M542="Y/T","Belum diisi","Error")))</f>
        <v>Belum diisi</v>
      </c>
      <c r="O542" s="272"/>
      <c r="P542" s="272"/>
      <c r="Q542" s="272"/>
      <c r="R542" s="272"/>
    </row>
    <row r="543" spans="1:18" ht="12.75" customHeight="1">
      <c r="A543" s="272"/>
      <c r="B543" s="371"/>
      <c r="C543" s="371"/>
      <c r="D543" s="371"/>
      <c r="E543" s="371"/>
      <c r="F543" s="278">
        <v>2</v>
      </c>
      <c r="G543" s="279"/>
      <c r="H543" s="288" t="str">
        <f t="shared" si="163"/>
        <v>Belum Diisi</v>
      </c>
      <c r="I543" s="280" t="s">
        <v>650</v>
      </c>
      <c r="J543" s="281" t="str">
        <f t="shared" si="216"/>
        <v>Isi Sasaran</v>
      </c>
      <c r="K543" s="280" t="s">
        <v>650</v>
      </c>
      <c r="L543" s="281" t="str">
        <f t="shared" si="217"/>
        <v>Isi Sasaran</v>
      </c>
      <c r="M543" s="371"/>
      <c r="N543" s="371"/>
      <c r="O543" s="272"/>
      <c r="P543" s="272"/>
      <c r="Q543" s="272"/>
      <c r="R543" s="272"/>
    </row>
    <row r="544" spans="1:18" ht="12.75" customHeight="1">
      <c r="A544" s="272"/>
      <c r="B544" s="371"/>
      <c r="C544" s="371"/>
      <c r="D544" s="371"/>
      <c r="E544" s="371"/>
      <c r="F544" s="278">
        <v>3</v>
      </c>
      <c r="G544" s="279"/>
      <c r="H544" s="288" t="str">
        <f t="shared" si="163"/>
        <v>Belum Diisi</v>
      </c>
      <c r="I544" s="280" t="s">
        <v>650</v>
      </c>
      <c r="J544" s="281" t="str">
        <f t="shared" si="216"/>
        <v>Isi Sasaran</v>
      </c>
      <c r="K544" s="280" t="s">
        <v>650</v>
      </c>
      <c r="L544" s="281" t="str">
        <f t="shared" si="217"/>
        <v>Isi Sasaran</v>
      </c>
      <c r="M544" s="371"/>
      <c r="N544" s="371"/>
      <c r="O544" s="272"/>
      <c r="P544" s="272"/>
      <c r="Q544" s="272"/>
      <c r="R544" s="272"/>
    </row>
    <row r="545" spans="1:18" ht="12.75" customHeight="1">
      <c r="A545" s="272"/>
      <c r="B545" s="371"/>
      <c r="C545" s="371"/>
      <c r="D545" s="371"/>
      <c r="E545" s="371"/>
      <c r="F545" s="278">
        <v>4</v>
      </c>
      <c r="G545" s="279"/>
      <c r="H545" s="288" t="str">
        <f t="shared" si="163"/>
        <v>Belum Diisi</v>
      </c>
      <c r="I545" s="280" t="s">
        <v>650</v>
      </c>
      <c r="J545" s="281" t="str">
        <f t="shared" si="216"/>
        <v>Isi Sasaran</v>
      </c>
      <c r="K545" s="280" t="s">
        <v>650</v>
      </c>
      <c r="L545" s="281" t="str">
        <f t="shared" si="217"/>
        <v>Isi Sasaran</v>
      </c>
      <c r="M545" s="371"/>
      <c r="N545" s="371"/>
      <c r="O545" s="272"/>
      <c r="P545" s="272"/>
      <c r="Q545" s="272"/>
      <c r="R545" s="272"/>
    </row>
    <row r="546" spans="1:18" ht="12.75" customHeight="1">
      <c r="A546" s="272"/>
      <c r="B546" s="349"/>
      <c r="C546" s="349"/>
      <c r="D546" s="349"/>
      <c r="E546" s="349"/>
      <c r="F546" s="282">
        <v>5</v>
      </c>
      <c r="G546" s="283"/>
      <c r="H546" s="289" t="str">
        <f t="shared" si="163"/>
        <v>Belum Diisi</v>
      </c>
      <c r="I546" s="285" t="s">
        <v>650</v>
      </c>
      <c r="J546" s="286" t="str">
        <f t="shared" si="216"/>
        <v>Isi Sasaran</v>
      </c>
      <c r="K546" s="285" t="s">
        <v>650</v>
      </c>
      <c r="L546" s="286" t="str">
        <f t="shared" si="217"/>
        <v>Isi Sasaran</v>
      </c>
      <c r="M546" s="349"/>
      <c r="N546" s="349"/>
      <c r="O546" s="272"/>
      <c r="P546" s="272"/>
      <c r="Q546" s="272"/>
      <c r="R546" s="272"/>
    </row>
    <row r="547" spans="1:18" ht="12.75" customHeight="1">
      <c r="A547" s="272"/>
      <c r="B547" s="418">
        <v>28</v>
      </c>
      <c r="C547" s="426"/>
      <c r="D547" s="419" t="s">
        <v>650</v>
      </c>
      <c r="E547" s="427" t="str">
        <f>IF(D547="Y",1,IF(D547="T",0,IF(D547="Y/T","Belum diisi","Error")))</f>
        <v>Belum diisi</v>
      </c>
      <c r="F547" s="273">
        <v>1</v>
      </c>
      <c r="G547" s="274"/>
      <c r="H547" s="290" t="str">
        <f t="shared" si="163"/>
        <v>Belum Diisi</v>
      </c>
      <c r="I547" s="276" t="s">
        <v>650</v>
      </c>
      <c r="J547" s="277" t="str">
        <f t="shared" ref="J547:J551" si="218">IF($D$547="Y/T","Isi Sasaran",IF($E$547=0,0,IF(I547="Y",1,IF(I547="T",0,"Isi Dulu"))))</f>
        <v>Isi Sasaran</v>
      </c>
      <c r="K547" s="276" t="s">
        <v>650</v>
      </c>
      <c r="L547" s="277" t="str">
        <f t="shared" ref="L547:L551" si="219">IF($D$547="Y/T","Isi Sasaran",IF($E$547=0,0,IF(K547="Y",1,IF(K547="T",0,"Isi Dulu"))))</f>
        <v>Isi Sasaran</v>
      </c>
      <c r="M547" s="429" t="s">
        <v>650</v>
      </c>
      <c r="N547" s="430" t="str">
        <f>IF(M547="Y",1,IF(M547="T",0,IF(M547="Y/T","Belum diisi","Error")))</f>
        <v>Belum diisi</v>
      </c>
      <c r="O547" s="272"/>
      <c r="P547" s="272"/>
      <c r="Q547" s="272"/>
      <c r="R547" s="272"/>
    </row>
    <row r="548" spans="1:18" ht="12.75" customHeight="1">
      <c r="A548" s="272"/>
      <c r="B548" s="371"/>
      <c r="C548" s="371"/>
      <c r="D548" s="371"/>
      <c r="E548" s="371"/>
      <c r="F548" s="278">
        <v>2</v>
      </c>
      <c r="G548" s="279"/>
      <c r="H548" s="288" t="str">
        <f t="shared" si="163"/>
        <v>Belum Diisi</v>
      </c>
      <c r="I548" s="280" t="s">
        <v>650</v>
      </c>
      <c r="J548" s="281" t="str">
        <f t="shared" si="218"/>
        <v>Isi Sasaran</v>
      </c>
      <c r="K548" s="280" t="s">
        <v>650</v>
      </c>
      <c r="L548" s="281" t="str">
        <f t="shared" si="219"/>
        <v>Isi Sasaran</v>
      </c>
      <c r="M548" s="371"/>
      <c r="N548" s="371"/>
      <c r="O548" s="272"/>
      <c r="P548" s="272"/>
      <c r="Q548" s="272"/>
      <c r="R548" s="272"/>
    </row>
    <row r="549" spans="1:18" ht="12.75" customHeight="1">
      <c r="A549" s="272"/>
      <c r="B549" s="371"/>
      <c r="C549" s="371"/>
      <c r="D549" s="371"/>
      <c r="E549" s="371"/>
      <c r="F549" s="278">
        <v>3</v>
      </c>
      <c r="G549" s="279"/>
      <c r="H549" s="288" t="str">
        <f t="shared" si="163"/>
        <v>Belum Diisi</v>
      </c>
      <c r="I549" s="280" t="s">
        <v>650</v>
      </c>
      <c r="J549" s="281" t="str">
        <f t="shared" si="218"/>
        <v>Isi Sasaran</v>
      </c>
      <c r="K549" s="280" t="s">
        <v>650</v>
      </c>
      <c r="L549" s="281" t="str">
        <f t="shared" si="219"/>
        <v>Isi Sasaran</v>
      </c>
      <c r="M549" s="371"/>
      <c r="N549" s="371"/>
      <c r="O549" s="272"/>
      <c r="P549" s="272"/>
      <c r="Q549" s="272"/>
      <c r="R549" s="272"/>
    </row>
    <row r="550" spans="1:18" ht="12.75" customHeight="1">
      <c r="A550" s="272"/>
      <c r="B550" s="371"/>
      <c r="C550" s="371"/>
      <c r="D550" s="371"/>
      <c r="E550" s="371"/>
      <c r="F550" s="278">
        <v>4</v>
      </c>
      <c r="G550" s="279"/>
      <c r="H550" s="288" t="str">
        <f t="shared" si="163"/>
        <v>Belum Diisi</v>
      </c>
      <c r="I550" s="280" t="s">
        <v>650</v>
      </c>
      <c r="J550" s="281" t="str">
        <f t="shared" si="218"/>
        <v>Isi Sasaran</v>
      </c>
      <c r="K550" s="280" t="s">
        <v>650</v>
      </c>
      <c r="L550" s="281" t="str">
        <f t="shared" si="219"/>
        <v>Isi Sasaran</v>
      </c>
      <c r="M550" s="371"/>
      <c r="N550" s="371"/>
      <c r="O550" s="272"/>
      <c r="P550" s="272"/>
      <c r="Q550" s="272"/>
      <c r="R550" s="272"/>
    </row>
    <row r="551" spans="1:18" ht="12.75" customHeight="1">
      <c r="A551" s="272"/>
      <c r="B551" s="349"/>
      <c r="C551" s="349"/>
      <c r="D551" s="349"/>
      <c r="E551" s="349"/>
      <c r="F551" s="282">
        <v>5</v>
      </c>
      <c r="G551" s="283"/>
      <c r="H551" s="289" t="str">
        <f t="shared" si="163"/>
        <v>Belum Diisi</v>
      </c>
      <c r="I551" s="285" t="s">
        <v>650</v>
      </c>
      <c r="J551" s="286" t="str">
        <f t="shared" si="218"/>
        <v>Isi Sasaran</v>
      </c>
      <c r="K551" s="285" t="s">
        <v>650</v>
      </c>
      <c r="L551" s="286" t="str">
        <f t="shared" si="219"/>
        <v>Isi Sasaran</v>
      </c>
      <c r="M551" s="349"/>
      <c r="N551" s="349"/>
      <c r="O551" s="272"/>
      <c r="P551" s="272"/>
      <c r="Q551" s="272"/>
      <c r="R551" s="272"/>
    </row>
    <row r="552" spans="1:18" ht="12.75" customHeight="1">
      <c r="A552" s="272"/>
      <c r="B552" s="418">
        <v>29</v>
      </c>
      <c r="C552" s="426"/>
      <c r="D552" s="419" t="s">
        <v>650</v>
      </c>
      <c r="E552" s="427" t="str">
        <f>IF(D552="Y",1,IF(D552="T",0,IF(D552="Y/T","Belum diisi","Error")))</f>
        <v>Belum diisi</v>
      </c>
      <c r="F552" s="273">
        <v>1</v>
      </c>
      <c r="G552" s="274"/>
      <c r="H552" s="290" t="str">
        <f t="shared" si="163"/>
        <v>Belum Diisi</v>
      </c>
      <c r="I552" s="276" t="s">
        <v>650</v>
      </c>
      <c r="J552" s="277" t="str">
        <f t="shared" ref="J552:J556" si="220">IF($D$552="Y/T","Isi Sasaran",IF($E$552=0,0,IF(I552="Y",1,IF(I552="T",0,"Isi Dulu"))))</f>
        <v>Isi Sasaran</v>
      </c>
      <c r="K552" s="276" t="s">
        <v>650</v>
      </c>
      <c r="L552" s="277" t="str">
        <f t="shared" ref="L552:L556" si="221">IF($D$552="Y/T","Isi Sasaran",IF($E$552=0,0,IF(K552="Y",1,IF(K552="T",0,"Isi Dulu"))))</f>
        <v>Isi Sasaran</v>
      </c>
      <c r="M552" s="429" t="s">
        <v>650</v>
      </c>
      <c r="N552" s="430" t="str">
        <f>IF(M552="Y",1,IF(M552="T",0,IF(M552="Y/T","Belum diisi","Error")))</f>
        <v>Belum diisi</v>
      </c>
      <c r="O552" s="272"/>
      <c r="P552" s="272"/>
      <c r="Q552" s="272"/>
      <c r="R552" s="272"/>
    </row>
    <row r="553" spans="1:18" ht="12.75" customHeight="1">
      <c r="A553" s="272"/>
      <c r="B553" s="371"/>
      <c r="C553" s="371"/>
      <c r="D553" s="371"/>
      <c r="E553" s="371"/>
      <c r="F553" s="278">
        <v>2</v>
      </c>
      <c r="G553" s="279"/>
      <c r="H553" s="288" t="str">
        <f t="shared" si="163"/>
        <v>Belum Diisi</v>
      </c>
      <c r="I553" s="280" t="s">
        <v>650</v>
      </c>
      <c r="J553" s="281" t="str">
        <f t="shared" si="220"/>
        <v>Isi Sasaran</v>
      </c>
      <c r="K553" s="280" t="s">
        <v>650</v>
      </c>
      <c r="L553" s="281" t="str">
        <f t="shared" si="221"/>
        <v>Isi Sasaran</v>
      </c>
      <c r="M553" s="371"/>
      <c r="N553" s="371"/>
      <c r="O553" s="272"/>
      <c r="P553" s="272"/>
      <c r="Q553" s="272"/>
      <c r="R553" s="272"/>
    </row>
    <row r="554" spans="1:18" ht="12.75" customHeight="1">
      <c r="A554" s="272"/>
      <c r="B554" s="371"/>
      <c r="C554" s="371"/>
      <c r="D554" s="371"/>
      <c r="E554" s="371"/>
      <c r="F554" s="278">
        <v>3</v>
      </c>
      <c r="G554" s="279"/>
      <c r="H554" s="288" t="str">
        <f t="shared" si="163"/>
        <v>Belum Diisi</v>
      </c>
      <c r="I554" s="280" t="s">
        <v>650</v>
      </c>
      <c r="J554" s="281" t="str">
        <f t="shared" si="220"/>
        <v>Isi Sasaran</v>
      </c>
      <c r="K554" s="280" t="s">
        <v>650</v>
      </c>
      <c r="L554" s="281" t="str">
        <f t="shared" si="221"/>
        <v>Isi Sasaran</v>
      </c>
      <c r="M554" s="371"/>
      <c r="N554" s="371"/>
      <c r="O554" s="272"/>
      <c r="P554" s="272"/>
      <c r="Q554" s="272"/>
      <c r="R554" s="272"/>
    </row>
    <row r="555" spans="1:18" ht="12.75" customHeight="1">
      <c r="A555" s="272"/>
      <c r="B555" s="371"/>
      <c r="C555" s="371"/>
      <c r="D555" s="371"/>
      <c r="E555" s="371"/>
      <c r="F555" s="278">
        <v>4</v>
      </c>
      <c r="G555" s="279"/>
      <c r="H555" s="288" t="str">
        <f t="shared" si="163"/>
        <v>Belum Diisi</v>
      </c>
      <c r="I555" s="280" t="s">
        <v>650</v>
      </c>
      <c r="J555" s="281" t="str">
        <f t="shared" si="220"/>
        <v>Isi Sasaran</v>
      </c>
      <c r="K555" s="280" t="s">
        <v>650</v>
      </c>
      <c r="L555" s="281" t="str">
        <f t="shared" si="221"/>
        <v>Isi Sasaran</v>
      </c>
      <c r="M555" s="371"/>
      <c r="N555" s="371"/>
      <c r="O555" s="272"/>
      <c r="P555" s="272"/>
      <c r="Q555" s="272"/>
      <c r="R555" s="272"/>
    </row>
    <row r="556" spans="1:18" ht="12.75" customHeight="1">
      <c r="A556" s="272"/>
      <c r="B556" s="349"/>
      <c r="C556" s="349"/>
      <c r="D556" s="349"/>
      <c r="E556" s="349"/>
      <c r="F556" s="282">
        <v>5</v>
      </c>
      <c r="G556" s="283"/>
      <c r="H556" s="289" t="str">
        <f t="shared" si="163"/>
        <v>Belum Diisi</v>
      </c>
      <c r="I556" s="285" t="s">
        <v>650</v>
      </c>
      <c r="J556" s="286" t="str">
        <f t="shared" si="220"/>
        <v>Isi Sasaran</v>
      </c>
      <c r="K556" s="285" t="s">
        <v>650</v>
      </c>
      <c r="L556" s="286" t="str">
        <f t="shared" si="221"/>
        <v>Isi Sasaran</v>
      </c>
      <c r="M556" s="349"/>
      <c r="N556" s="349"/>
      <c r="O556" s="272"/>
      <c r="P556" s="272"/>
      <c r="Q556" s="272"/>
      <c r="R556" s="272"/>
    </row>
    <row r="557" spans="1:18" ht="12.75" customHeight="1">
      <c r="A557" s="272"/>
      <c r="B557" s="418">
        <v>30</v>
      </c>
      <c r="C557" s="426"/>
      <c r="D557" s="419" t="s">
        <v>658</v>
      </c>
      <c r="E557" s="427">
        <f>IF(D557="Y",1,IF(D557="T",0,IF(D557="Y/T","Belum diisi","Error")))</f>
        <v>1</v>
      </c>
      <c r="F557" s="273">
        <v>1</v>
      </c>
      <c r="G557" s="274"/>
      <c r="H557" s="290">
        <f t="shared" si="163"/>
        <v>1</v>
      </c>
      <c r="I557" s="285" t="s">
        <v>658</v>
      </c>
      <c r="J557" s="277">
        <f t="shared" ref="J557:J561" si="222">IF($D$557="Y/T","Isi Sasaran",IF($E$557=0,0,IF(I557="Y",1,IF(I557="T",0,"Isi Dulu"))))</f>
        <v>1</v>
      </c>
      <c r="K557" s="285" t="s">
        <v>658</v>
      </c>
      <c r="L557" s="277">
        <f t="shared" ref="L557:L561" si="223">IF($D$557="Y/T","Isi Sasaran",IF($E$557=0,0,IF(K557="Y",1,IF(K557="T",0,"Isi Dulu"))))</f>
        <v>1</v>
      </c>
      <c r="M557" s="429" t="s">
        <v>658</v>
      </c>
      <c r="N557" s="430">
        <f>IF(M557="Y",1,IF(M557="T",0,IF(M557="Y/T","Belum diisi","Error")))</f>
        <v>1</v>
      </c>
      <c r="O557" s="272"/>
      <c r="P557" s="272"/>
      <c r="Q557" s="272"/>
      <c r="R557" s="272"/>
    </row>
    <row r="558" spans="1:18" ht="12.75" customHeight="1">
      <c r="A558" s="272"/>
      <c r="B558" s="371"/>
      <c r="C558" s="371"/>
      <c r="D558" s="371"/>
      <c r="E558" s="371"/>
      <c r="F558" s="278">
        <v>2</v>
      </c>
      <c r="G558" s="279"/>
      <c r="H558" s="288" t="str">
        <f t="shared" si="163"/>
        <v>Belum Diisi</v>
      </c>
      <c r="I558" s="280" t="s">
        <v>650</v>
      </c>
      <c r="J558" s="281" t="str">
        <f t="shared" si="222"/>
        <v>Isi Dulu</v>
      </c>
      <c r="K558" s="280" t="s">
        <v>650</v>
      </c>
      <c r="L558" s="281" t="str">
        <f t="shared" si="223"/>
        <v>Isi Dulu</v>
      </c>
      <c r="M558" s="371"/>
      <c r="N558" s="371"/>
      <c r="O558" s="272"/>
      <c r="P558" s="272"/>
      <c r="Q558" s="272"/>
      <c r="R558" s="272"/>
    </row>
    <row r="559" spans="1:18" ht="12.75" customHeight="1">
      <c r="A559" s="272"/>
      <c r="B559" s="371"/>
      <c r="C559" s="371"/>
      <c r="D559" s="371"/>
      <c r="E559" s="371"/>
      <c r="F559" s="278">
        <v>3</v>
      </c>
      <c r="G559" s="279"/>
      <c r="H559" s="288" t="str">
        <f t="shared" si="163"/>
        <v>Belum Diisi</v>
      </c>
      <c r="I559" s="280" t="s">
        <v>650</v>
      </c>
      <c r="J559" s="281" t="str">
        <f t="shared" si="222"/>
        <v>Isi Dulu</v>
      </c>
      <c r="K559" s="280" t="s">
        <v>650</v>
      </c>
      <c r="L559" s="281" t="str">
        <f t="shared" si="223"/>
        <v>Isi Dulu</v>
      </c>
      <c r="M559" s="371"/>
      <c r="N559" s="371"/>
      <c r="O559" s="272"/>
      <c r="P559" s="272"/>
      <c r="Q559" s="272"/>
      <c r="R559" s="272"/>
    </row>
    <row r="560" spans="1:18" ht="12.75" customHeight="1">
      <c r="A560" s="272"/>
      <c r="B560" s="371"/>
      <c r="C560" s="371"/>
      <c r="D560" s="371"/>
      <c r="E560" s="371"/>
      <c r="F560" s="278">
        <v>4</v>
      </c>
      <c r="G560" s="279"/>
      <c r="H560" s="288" t="str">
        <f t="shared" si="163"/>
        <v>Belum Diisi</v>
      </c>
      <c r="I560" s="280" t="s">
        <v>650</v>
      </c>
      <c r="J560" s="281" t="str">
        <f t="shared" si="222"/>
        <v>Isi Dulu</v>
      </c>
      <c r="K560" s="280" t="s">
        <v>650</v>
      </c>
      <c r="L560" s="281" t="str">
        <f t="shared" si="223"/>
        <v>Isi Dulu</v>
      </c>
      <c r="M560" s="371"/>
      <c r="N560" s="371"/>
      <c r="O560" s="272"/>
      <c r="P560" s="272"/>
      <c r="Q560" s="272"/>
      <c r="R560" s="272"/>
    </row>
    <row r="561" spans="1:18" ht="12.75" customHeight="1">
      <c r="A561" s="272"/>
      <c r="B561" s="349"/>
      <c r="C561" s="349"/>
      <c r="D561" s="349"/>
      <c r="E561" s="349"/>
      <c r="F561" s="282">
        <v>5</v>
      </c>
      <c r="G561" s="283"/>
      <c r="H561" s="289" t="str">
        <f t="shared" si="163"/>
        <v>Belum Diisi</v>
      </c>
      <c r="I561" s="280" t="s">
        <v>650</v>
      </c>
      <c r="J561" s="286" t="str">
        <f t="shared" si="222"/>
        <v>Isi Dulu</v>
      </c>
      <c r="K561" s="280" t="s">
        <v>650</v>
      </c>
      <c r="L561" s="286" t="str">
        <f t="shared" si="223"/>
        <v>Isi Dulu</v>
      </c>
      <c r="M561" s="349"/>
      <c r="N561" s="349"/>
      <c r="O561" s="272"/>
      <c r="P561" s="272"/>
      <c r="Q561" s="272"/>
      <c r="R561" s="272"/>
    </row>
    <row r="562" spans="1:18" ht="12.75" customHeight="1">
      <c r="A562" s="272"/>
      <c r="B562" s="301"/>
      <c r="C562" s="292"/>
      <c r="D562" s="293"/>
      <c r="E562" s="294">
        <f>AVERAGE(E412:E561)</f>
        <v>1</v>
      </c>
      <c r="F562" s="296"/>
      <c r="G562" s="296"/>
      <c r="H562" s="294">
        <f>AVERAGE(H412:H561)</f>
        <v>1</v>
      </c>
      <c r="I562" s="303"/>
      <c r="J562" s="294">
        <f>AVERAGE(J412:J561)</f>
        <v>1</v>
      </c>
      <c r="K562" s="303"/>
      <c r="L562" s="294">
        <f>AVERAGE(L412:L561)</f>
        <v>1</v>
      </c>
      <c r="M562" s="303"/>
      <c r="N562" s="294">
        <f>AVERAGE(N412:N561)</f>
        <v>1</v>
      </c>
      <c r="O562" s="272"/>
      <c r="P562" s="272"/>
      <c r="Q562" s="272"/>
      <c r="R562" s="272"/>
    </row>
  </sheetData>
  <mergeCells count="676">
    <mergeCell ref="D136:D140"/>
    <mergeCell ref="E136:E140"/>
    <mergeCell ref="B131:B135"/>
    <mergeCell ref="C131:C135"/>
    <mergeCell ref="D131:D135"/>
    <mergeCell ref="E131:E135"/>
    <mergeCell ref="B163:B167"/>
    <mergeCell ref="C163:C167"/>
    <mergeCell ref="D163:D167"/>
    <mergeCell ref="E163:E167"/>
    <mergeCell ref="B157:J157"/>
    <mergeCell ref="B158:B162"/>
    <mergeCell ref="E158:E162"/>
    <mergeCell ref="C146:C150"/>
    <mergeCell ref="D146:D150"/>
    <mergeCell ref="B193:B197"/>
    <mergeCell ref="C193:C197"/>
    <mergeCell ref="D193:D197"/>
    <mergeCell ref="E193:E197"/>
    <mergeCell ref="C188:C192"/>
    <mergeCell ref="D188:D192"/>
    <mergeCell ref="E188:E192"/>
    <mergeCell ref="B188:B192"/>
    <mergeCell ref="B183:B187"/>
    <mergeCell ref="C183:C187"/>
    <mergeCell ref="D183:D187"/>
    <mergeCell ref="E183:E187"/>
    <mergeCell ref="D198:D202"/>
    <mergeCell ref="E198:E202"/>
    <mergeCell ref="B208:B212"/>
    <mergeCell ref="B203:B207"/>
    <mergeCell ref="C203:C207"/>
    <mergeCell ref="D203:D207"/>
    <mergeCell ref="E203:E207"/>
    <mergeCell ref="B198:B202"/>
    <mergeCell ref="C198:C202"/>
    <mergeCell ref="B218:B222"/>
    <mergeCell ref="C218:C222"/>
    <mergeCell ref="C208:C212"/>
    <mergeCell ref="D208:D212"/>
    <mergeCell ref="D218:D222"/>
    <mergeCell ref="E218:E222"/>
    <mergeCell ref="B213:B217"/>
    <mergeCell ref="C213:C217"/>
    <mergeCell ref="D213:D217"/>
    <mergeCell ref="E213:E217"/>
    <mergeCell ref="E208:E212"/>
    <mergeCell ref="B233:B237"/>
    <mergeCell ref="C233:C237"/>
    <mergeCell ref="D233:D237"/>
    <mergeCell ref="E233:E237"/>
    <mergeCell ref="C228:C232"/>
    <mergeCell ref="D228:D232"/>
    <mergeCell ref="E228:E232"/>
    <mergeCell ref="B228:B232"/>
    <mergeCell ref="B223:B227"/>
    <mergeCell ref="C223:C227"/>
    <mergeCell ref="D223:D227"/>
    <mergeCell ref="E223:E227"/>
    <mergeCell ref="C263:C267"/>
    <mergeCell ref="D263:D267"/>
    <mergeCell ref="E263:E267"/>
    <mergeCell ref="B258:B262"/>
    <mergeCell ref="C258:C262"/>
    <mergeCell ref="D238:D242"/>
    <mergeCell ref="E238:E242"/>
    <mergeCell ref="B248:B252"/>
    <mergeCell ref="B243:B247"/>
    <mergeCell ref="C243:C247"/>
    <mergeCell ref="D243:D247"/>
    <mergeCell ref="E243:E247"/>
    <mergeCell ref="B238:B242"/>
    <mergeCell ref="C238:C242"/>
    <mergeCell ref="C248:C252"/>
    <mergeCell ref="D248:D252"/>
    <mergeCell ref="D11:D15"/>
    <mergeCell ref="E11:E15"/>
    <mergeCell ref="B21:B25"/>
    <mergeCell ref="B16:B20"/>
    <mergeCell ref="C16:C20"/>
    <mergeCell ref="D16:D20"/>
    <mergeCell ref="E16:E20"/>
    <mergeCell ref="B11:B15"/>
    <mergeCell ref="C11:C15"/>
    <mergeCell ref="D6:D10"/>
    <mergeCell ref="E6:E10"/>
    <mergeCell ref="C158:C162"/>
    <mergeCell ref="D158:D162"/>
    <mergeCell ref="B151:B155"/>
    <mergeCell ref="C151:C155"/>
    <mergeCell ref="D151:D155"/>
    <mergeCell ref="E151:E155"/>
    <mergeCell ref="E146:E150"/>
    <mergeCell ref="B146:B150"/>
    <mergeCell ref="B141:B145"/>
    <mergeCell ref="C141:C145"/>
    <mergeCell ref="D141:D145"/>
    <mergeCell ref="E141:E145"/>
    <mergeCell ref="B136:B140"/>
    <mergeCell ref="C136:C140"/>
    <mergeCell ref="B126:B130"/>
    <mergeCell ref="C126:C130"/>
    <mergeCell ref="D126:D130"/>
    <mergeCell ref="E126:E130"/>
    <mergeCell ref="C121:C125"/>
    <mergeCell ref="D121:D125"/>
    <mergeCell ref="E121:E125"/>
    <mergeCell ref="D111:D115"/>
    <mergeCell ref="B1:N1"/>
    <mergeCell ref="B2:N2"/>
    <mergeCell ref="B3:B4"/>
    <mergeCell ref="C3:C4"/>
    <mergeCell ref="D3:E4"/>
    <mergeCell ref="F3:F4"/>
    <mergeCell ref="G3:G4"/>
    <mergeCell ref="H3:H4"/>
    <mergeCell ref="I3:N3"/>
    <mergeCell ref="I4:J4"/>
    <mergeCell ref="B31:B35"/>
    <mergeCell ref="C31:C35"/>
    <mergeCell ref="D31:D35"/>
    <mergeCell ref="E31:E35"/>
    <mergeCell ref="B26:B30"/>
    <mergeCell ref="C26:C30"/>
    <mergeCell ref="D26:D30"/>
    <mergeCell ref="E26:E30"/>
    <mergeCell ref="E21:E25"/>
    <mergeCell ref="C21:C25"/>
    <mergeCell ref="D21:D25"/>
    <mergeCell ref="B46:B50"/>
    <mergeCell ref="C46:C50"/>
    <mergeCell ref="D46:D50"/>
    <mergeCell ref="E46:E50"/>
    <mergeCell ref="C41:C45"/>
    <mergeCell ref="D41:D45"/>
    <mergeCell ref="E41:E45"/>
    <mergeCell ref="B41:B45"/>
    <mergeCell ref="B36:B40"/>
    <mergeCell ref="C36:C40"/>
    <mergeCell ref="D36:D40"/>
    <mergeCell ref="E36:E40"/>
    <mergeCell ref="D51:D55"/>
    <mergeCell ref="E51:E55"/>
    <mergeCell ref="B61:B65"/>
    <mergeCell ref="B56:B60"/>
    <mergeCell ref="C56:C60"/>
    <mergeCell ref="D56:D60"/>
    <mergeCell ref="E56:E60"/>
    <mergeCell ref="B51:B55"/>
    <mergeCell ref="C51:C55"/>
    <mergeCell ref="B76:B80"/>
    <mergeCell ref="C76:C80"/>
    <mergeCell ref="D76:D80"/>
    <mergeCell ref="E76:E80"/>
    <mergeCell ref="B71:B75"/>
    <mergeCell ref="C71:C75"/>
    <mergeCell ref="C61:C65"/>
    <mergeCell ref="D61:D65"/>
    <mergeCell ref="D71:D75"/>
    <mergeCell ref="E71:E75"/>
    <mergeCell ref="B66:B70"/>
    <mergeCell ref="C66:C70"/>
    <mergeCell ref="D66:D70"/>
    <mergeCell ref="E66:E70"/>
    <mergeCell ref="E61:E65"/>
    <mergeCell ref="B91:B95"/>
    <mergeCell ref="C91:C95"/>
    <mergeCell ref="D91:D95"/>
    <mergeCell ref="E91:E95"/>
    <mergeCell ref="B86:B90"/>
    <mergeCell ref="C86:C90"/>
    <mergeCell ref="D86:D90"/>
    <mergeCell ref="E86:E90"/>
    <mergeCell ref="C81:C85"/>
    <mergeCell ref="D81:D85"/>
    <mergeCell ref="E81:E85"/>
    <mergeCell ref="B81:B85"/>
    <mergeCell ref="B273:B277"/>
    <mergeCell ref="C273:C277"/>
    <mergeCell ref="D273:D277"/>
    <mergeCell ref="E273:E277"/>
    <mergeCell ref="C101:C105"/>
    <mergeCell ref="D101:D105"/>
    <mergeCell ref="E101:E105"/>
    <mergeCell ref="B101:B105"/>
    <mergeCell ref="B96:B100"/>
    <mergeCell ref="C96:C100"/>
    <mergeCell ref="D96:D100"/>
    <mergeCell ref="E96:E100"/>
    <mergeCell ref="D258:D262"/>
    <mergeCell ref="E258:E262"/>
    <mergeCell ref="B253:B257"/>
    <mergeCell ref="C253:C257"/>
    <mergeCell ref="D253:D257"/>
    <mergeCell ref="E253:E257"/>
    <mergeCell ref="E248:E252"/>
    <mergeCell ref="C268:C272"/>
    <mergeCell ref="D268:D272"/>
    <mergeCell ref="E268:E272"/>
    <mergeCell ref="B268:B272"/>
    <mergeCell ref="B263:B267"/>
    <mergeCell ref="D178:D182"/>
    <mergeCell ref="E178:E182"/>
    <mergeCell ref="B106:B110"/>
    <mergeCell ref="C106:C110"/>
    <mergeCell ref="D106:D110"/>
    <mergeCell ref="E106:E110"/>
    <mergeCell ref="E111:E115"/>
    <mergeCell ref="B121:B125"/>
    <mergeCell ref="B116:B120"/>
    <mergeCell ref="C116:C120"/>
    <mergeCell ref="D116:D120"/>
    <mergeCell ref="E116:E120"/>
    <mergeCell ref="B111:B115"/>
    <mergeCell ref="C111:C115"/>
    <mergeCell ref="B178:B182"/>
    <mergeCell ref="C178:C182"/>
    <mergeCell ref="B173:B177"/>
    <mergeCell ref="C173:C177"/>
    <mergeCell ref="D173:D177"/>
    <mergeCell ref="E173:E177"/>
    <mergeCell ref="C168:C172"/>
    <mergeCell ref="D168:D172"/>
    <mergeCell ref="E168:E172"/>
    <mergeCell ref="B168:B172"/>
    <mergeCell ref="D497:D501"/>
    <mergeCell ref="E497:E501"/>
    <mergeCell ref="B492:B496"/>
    <mergeCell ref="C492:C496"/>
    <mergeCell ref="D472:D476"/>
    <mergeCell ref="E472:E476"/>
    <mergeCell ref="C330:C334"/>
    <mergeCell ref="D330:D334"/>
    <mergeCell ref="E330:E334"/>
    <mergeCell ref="C355:C359"/>
    <mergeCell ref="D355:D359"/>
    <mergeCell ref="D365:D369"/>
    <mergeCell ref="E365:E369"/>
    <mergeCell ref="B360:B364"/>
    <mergeCell ref="C360:C364"/>
    <mergeCell ref="D360:D364"/>
    <mergeCell ref="E360:E364"/>
    <mergeCell ref="E355:E359"/>
    <mergeCell ref="B355:B359"/>
    <mergeCell ref="C375:C379"/>
    <mergeCell ref="D375:D379"/>
    <mergeCell ref="E375:E379"/>
    <mergeCell ref="B375:B379"/>
    <mergeCell ref="B370:B374"/>
    <mergeCell ref="B527:B531"/>
    <mergeCell ref="C527:C531"/>
    <mergeCell ref="D527:D531"/>
    <mergeCell ref="E527:E531"/>
    <mergeCell ref="C522:C526"/>
    <mergeCell ref="D522:D526"/>
    <mergeCell ref="E522:E526"/>
    <mergeCell ref="B522:B526"/>
    <mergeCell ref="B517:B521"/>
    <mergeCell ref="C517:C521"/>
    <mergeCell ref="D517:D521"/>
    <mergeCell ref="E517:E521"/>
    <mergeCell ref="D278:D282"/>
    <mergeCell ref="E278:E282"/>
    <mergeCell ref="B288:B292"/>
    <mergeCell ref="B283:B287"/>
    <mergeCell ref="C283:C287"/>
    <mergeCell ref="D283:D287"/>
    <mergeCell ref="E283:E287"/>
    <mergeCell ref="B278:B282"/>
    <mergeCell ref="C278:C282"/>
    <mergeCell ref="C288:C292"/>
    <mergeCell ref="D288:D292"/>
    <mergeCell ref="D325:D329"/>
    <mergeCell ref="B303:B307"/>
    <mergeCell ref="C303:C307"/>
    <mergeCell ref="D303:D307"/>
    <mergeCell ref="B298:B302"/>
    <mergeCell ref="B310:B314"/>
    <mergeCell ref="C310:C314"/>
    <mergeCell ref="D310:D314"/>
    <mergeCell ref="D315:D319"/>
    <mergeCell ref="B325:B329"/>
    <mergeCell ref="C325:C329"/>
    <mergeCell ref="E325:E329"/>
    <mergeCell ref="B320:B324"/>
    <mergeCell ref="C320:C324"/>
    <mergeCell ref="D320:D324"/>
    <mergeCell ref="E320:E324"/>
    <mergeCell ref="B315:B319"/>
    <mergeCell ref="E315:E319"/>
    <mergeCell ref="C315:C319"/>
    <mergeCell ref="B350:B354"/>
    <mergeCell ref="C350:C354"/>
    <mergeCell ref="D350:D354"/>
    <mergeCell ref="E350:E354"/>
    <mergeCell ref="B345:B349"/>
    <mergeCell ref="C345:C349"/>
    <mergeCell ref="B340:B344"/>
    <mergeCell ref="C340:C344"/>
    <mergeCell ref="D340:D344"/>
    <mergeCell ref="E340:E344"/>
    <mergeCell ref="D345:D349"/>
    <mergeCell ref="E345:E349"/>
    <mergeCell ref="D335:D339"/>
    <mergeCell ref="E335:E339"/>
    <mergeCell ref="C335:C339"/>
    <mergeCell ref="B335:B339"/>
    <mergeCell ref="M390:M394"/>
    <mergeCell ref="N390:N394"/>
    <mergeCell ref="M385:M389"/>
    <mergeCell ref="N385:N389"/>
    <mergeCell ref="D385:D389"/>
    <mergeCell ref="E385:E389"/>
    <mergeCell ref="M380:M384"/>
    <mergeCell ref="E380:E384"/>
    <mergeCell ref="B390:B394"/>
    <mergeCell ref="C390:C394"/>
    <mergeCell ref="D390:D394"/>
    <mergeCell ref="E390:E394"/>
    <mergeCell ref="B385:B389"/>
    <mergeCell ref="C385:C389"/>
    <mergeCell ref="B380:B384"/>
    <mergeCell ref="C380:C384"/>
    <mergeCell ref="D380:D384"/>
    <mergeCell ref="N320:N324"/>
    <mergeCell ref="M320:M324"/>
    <mergeCell ref="M315:M319"/>
    <mergeCell ref="M335:M339"/>
    <mergeCell ref="M330:M334"/>
    <mergeCell ref="M325:M329"/>
    <mergeCell ref="N350:N354"/>
    <mergeCell ref="N345:N349"/>
    <mergeCell ref="N340:N344"/>
    <mergeCell ref="N335:N339"/>
    <mergeCell ref="N330:N334"/>
    <mergeCell ref="N325:N329"/>
    <mergeCell ref="M345:M349"/>
    <mergeCell ref="M340:M344"/>
    <mergeCell ref="D427:D431"/>
    <mergeCell ref="E427:E431"/>
    <mergeCell ref="C422:C426"/>
    <mergeCell ref="D422:D426"/>
    <mergeCell ref="E422:E426"/>
    <mergeCell ref="B422:B426"/>
    <mergeCell ref="B417:B421"/>
    <mergeCell ref="C417:C421"/>
    <mergeCell ref="B395:B399"/>
    <mergeCell ref="C395:C399"/>
    <mergeCell ref="D395:D399"/>
    <mergeCell ref="D417:D421"/>
    <mergeCell ref="E417:E421"/>
    <mergeCell ref="B405:B409"/>
    <mergeCell ref="C405:C409"/>
    <mergeCell ref="E405:E409"/>
    <mergeCell ref="B400:B404"/>
    <mergeCell ref="C400:C404"/>
    <mergeCell ref="D400:D404"/>
    <mergeCell ref="E400:E404"/>
    <mergeCell ref="E395:E399"/>
    <mergeCell ref="B447:B451"/>
    <mergeCell ref="C447:C451"/>
    <mergeCell ref="D447:D451"/>
    <mergeCell ref="E447:E451"/>
    <mergeCell ref="E442:E446"/>
    <mergeCell ref="B442:B446"/>
    <mergeCell ref="B437:B441"/>
    <mergeCell ref="C437:C441"/>
    <mergeCell ref="D437:D441"/>
    <mergeCell ref="E437:E441"/>
    <mergeCell ref="C462:C466"/>
    <mergeCell ref="D462:D466"/>
    <mergeCell ref="E462:E466"/>
    <mergeCell ref="B462:B466"/>
    <mergeCell ref="B457:B461"/>
    <mergeCell ref="C457:C461"/>
    <mergeCell ref="D457:D461"/>
    <mergeCell ref="E457:E461"/>
    <mergeCell ref="B452:B456"/>
    <mergeCell ref="C452:C456"/>
    <mergeCell ref="D452:D456"/>
    <mergeCell ref="E452:E456"/>
    <mergeCell ref="B477:B481"/>
    <mergeCell ref="C477:C481"/>
    <mergeCell ref="D477:D481"/>
    <mergeCell ref="E477:E481"/>
    <mergeCell ref="B472:B476"/>
    <mergeCell ref="C472:C476"/>
    <mergeCell ref="B467:B471"/>
    <mergeCell ref="C467:C471"/>
    <mergeCell ref="D467:D471"/>
    <mergeCell ref="E467:E471"/>
    <mergeCell ref="D512:D516"/>
    <mergeCell ref="E512:E516"/>
    <mergeCell ref="B487:B491"/>
    <mergeCell ref="C487:C491"/>
    <mergeCell ref="D487:D491"/>
    <mergeCell ref="E487:E491"/>
    <mergeCell ref="C482:C486"/>
    <mergeCell ref="D482:D486"/>
    <mergeCell ref="E482:E486"/>
    <mergeCell ref="B482:B486"/>
    <mergeCell ref="B512:B516"/>
    <mergeCell ref="C512:C516"/>
    <mergeCell ref="B507:B511"/>
    <mergeCell ref="C507:C511"/>
    <mergeCell ref="D507:D511"/>
    <mergeCell ref="E507:E511"/>
    <mergeCell ref="C502:C506"/>
    <mergeCell ref="D502:D506"/>
    <mergeCell ref="E502:E506"/>
    <mergeCell ref="D492:D496"/>
    <mergeCell ref="E492:E496"/>
    <mergeCell ref="B502:B506"/>
    <mergeCell ref="B497:B501"/>
    <mergeCell ref="C497:C501"/>
    <mergeCell ref="E532:E536"/>
    <mergeCell ref="B542:B546"/>
    <mergeCell ref="B537:B541"/>
    <mergeCell ref="C537:C541"/>
    <mergeCell ref="D537:D541"/>
    <mergeCell ref="E537:E541"/>
    <mergeCell ref="B532:B536"/>
    <mergeCell ref="C532:C536"/>
    <mergeCell ref="N532:N536"/>
    <mergeCell ref="M91:M95"/>
    <mergeCell ref="M86:M90"/>
    <mergeCell ref="M81:M85"/>
    <mergeCell ref="N81:N85"/>
    <mergeCell ref="M76:M80"/>
    <mergeCell ref="N76:N80"/>
    <mergeCell ref="B557:B561"/>
    <mergeCell ref="C557:C561"/>
    <mergeCell ref="D557:D561"/>
    <mergeCell ref="E557:E561"/>
    <mergeCell ref="N557:N561"/>
    <mergeCell ref="B552:B556"/>
    <mergeCell ref="E552:E556"/>
    <mergeCell ref="N552:N556"/>
    <mergeCell ref="C542:C546"/>
    <mergeCell ref="D542:D546"/>
    <mergeCell ref="C552:C556"/>
    <mergeCell ref="D552:D556"/>
    <mergeCell ref="B547:B551"/>
    <mergeCell ref="C547:C551"/>
    <mergeCell ref="D547:D551"/>
    <mergeCell ref="E547:E551"/>
    <mergeCell ref="E542:E546"/>
    <mergeCell ref="D532:D536"/>
    <mergeCell ref="N131:N135"/>
    <mergeCell ref="M131:M135"/>
    <mergeCell ref="M126:M130"/>
    <mergeCell ref="M121:M125"/>
    <mergeCell ref="M116:M120"/>
    <mergeCell ref="M111:M115"/>
    <mergeCell ref="M106:M110"/>
    <mergeCell ref="M101:M105"/>
    <mergeCell ref="M96:M100"/>
    <mergeCell ref="N168:N172"/>
    <mergeCell ref="M168:M172"/>
    <mergeCell ref="M163:M167"/>
    <mergeCell ref="M158:M162"/>
    <mergeCell ref="M151:M155"/>
    <mergeCell ref="M146:M150"/>
    <mergeCell ref="M141:M145"/>
    <mergeCell ref="M136:M140"/>
    <mergeCell ref="N158:N162"/>
    <mergeCell ref="N163:N167"/>
    <mergeCell ref="N151:N155"/>
    <mergeCell ref="N146:N150"/>
    <mergeCell ref="N141:N145"/>
    <mergeCell ref="N136:N140"/>
    <mergeCell ref="M193:M197"/>
    <mergeCell ref="M188:M192"/>
    <mergeCell ref="M183:M187"/>
    <mergeCell ref="M178:M182"/>
    <mergeCell ref="M173:M177"/>
    <mergeCell ref="N198:N202"/>
    <mergeCell ref="N193:N197"/>
    <mergeCell ref="N188:N192"/>
    <mergeCell ref="N183:N187"/>
    <mergeCell ref="N178:N182"/>
    <mergeCell ref="N173:N177"/>
    <mergeCell ref="M11:M15"/>
    <mergeCell ref="K4:L4"/>
    <mergeCell ref="M4:N4"/>
    <mergeCell ref="M6:M10"/>
    <mergeCell ref="N6:N10"/>
    <mergeCell ref="M56:M60"/>
    <mergeCell ref="M51:M55"/>
    <mergeCell ref="M46:M50"/>
    <mergeCell ref="M41:M45"/>
    <mergeCell ref="M36:M40"/>
    <mergeCell ref="M31:M35"/>
    <mergeCell ref="M26:M30"/>
    <mergeCell ref="N16:N20"/>
    <mergeCell ref="N11:N15"/>
    <mergeCell ref="N51:N55"/>
    <mergeCell ref="N46:N50"/>
    <mergeCell ref="N41:N45"/>
    <mergeCell ref="N36:N40"/>
    <mergeCell ref="N31:N35"/>
    <mergeCell ref="N26:N30"/>
    <mergeCell ref="N21:N25"/>
    <mergeCell ref="B5:N5"/>
    <mergeCell ref="B6:B10"/>
    <mergeCell ref="C6:C10"/>
    <mergeCell ref="M71:M75"/>
    <mergeCell ref="N71:N75"/>
    <mergeCell ref="M66:M70"/>
    <mergeCell ref="N66:N70"/>
    <mergeCell ref="M61:M65"/>
    <mergeCell ref="N61:N65"/>
    <mergeCell ref="N56:N60"/>
    <mergeCell ref="M21:M25"/>
    <mergeCell ref="M16:M20"/>
    <mergeCell ref="M238:M242"/>
    <mergeCell ref="M233:M237"/>
    <mergeCell ref="M228:M232"/>
    <mergeCell ref="N228:N232"/>
    <mergeCell ref="M223:M227"/>
    <mergeCell ref="N223:N227"/>
    <mergeCell ref="N91:N95"/>
    <mergeCell ref="N86:N90"/>
    <mergeCell ref="N126:N130"/>
    <mergeCell ref="N121:N125"/>
    <mergeCell ref="N116:N120"/>
    <mergeCell ref="N111:N115"/>
    <mergeCell ref="N106:N110"/>
    <mergeCell ref="N101:N105"/>
    <mergeCell ref="N96:N100"/>
    <mergeCell ref="M218:M222"/>
    <mergeCell ref="N218:N222"/>
    <mergeCell ref="M213:M217"/>
    <mergeCell ref="N213:N217"/>
    <mergeCell ref="M208:M212"/>
    <mergeCell ref="N208:N212"/>
    <mergeCell ref="N203:N207"/>
    <mergeCell ref="M203:M207"/>
    <mergeCell ref="M198:M202"/>
    <mergeCell ref="N278:N282"/>
    <mergeCell ref="M278:M282"/>
    <mergeCell ref="M273:M277"/>
    <mergeCell ref="M268:M272"/>
    <mergeCell ref="M263:M267"/>
    <mergeCell ref="M258:M262"/>
    <mergeCell ref="M253:M257"/>
    <mergeCell ref="M248:M252"/>
    <mergeCell ref="M243:M247"/>
    <mergeCell ref="M303:M307"/>
    <mergeCell ref="M298:M302"/>
    <mergeCell ref="M293:M297"/>
    <mergeCell ref="M288:M292"/>
    <mergeCell ref="M283:M287"/>
    <mergeCell ref="N315:N319"/>
    <mergeCell ref="N303:N307"/>
    <mergeCell ref="N298:N302"/>
    <mergeCell ref="N293:N297"/>
    <mergeCell ref="N288:N292"/>
    <mergeCell ref="N283:N287"/>
    <mergeCell ref="B309:N309"/>
    <mergeCell ref="E293:E297"/>
    <mergeCell ref="E288:E292"/>
    <mergeCell ref="E303:E307"/>
    <mergeCell ref="E298:E302"/>
    <mergeCell ref="E310:E314"/>
    <mergeCell ref="M310:M314"/>
    <mergeCell ref="N310:N314"/>
    <mergeCell ref="C298:C302"/>
    <mergeCell ref="D298:D302"/>
    <mergeCell ref="B293:B297"/>
    <mergeCell ref="C293:C297"/>
    <mergeCell ref="D293:D297"/>
    <mergeCell ref="B330:B334"/>
    <mergeCell ref="M370:M374"/>
    <mergeCell ref="N370:N374"/>
    <mergeCell ref="M365:M369"/>
    <mergeCell ref="N365:N369"/>
    <mergeCell ref="M360:M364"/>
    <mergeCell ref="N360:N364"/>
    <mergeCell ref="N355:N359"/>
    <mergeCell ref="M355:M359"/>
    <mergeCell ref="M350:M354"/>
    <mergeCell ref="C370:C374"/>
    <mergeCell ref="D370:D374"/>
    <mergeCell ref="E370:E374"/>
    <mergeCell ref="B365:B369"/>
    <mergeCell ref="C365:C369"/>
    <mergeCell ref="N238:N242"/>
    <mergeCell ref="N233:N237"/>
    <mergeCell ref="N273:N277"/>
    <mergeCell ref="N268:N272"/>
    <mergeCell ref="N263:N267"/>
    <mergeCell ref="N258:N262"/>
    <mergeCell ref="N253:N257"/>
    <mergeCell ref="N248:N252"/>
    <mergeCell ref="N243:N247"/>
    <mergeCell ref="N400:N404"/>
    <mergeCell ref="N395:N399"/>
    <mergeCell ref="N442:N446"/>
    <mergeCell ref="N380:N384"/>
    <mergeCell ref="M375:M379"/>
    <mergeCell ref="N375:N379"/>
    <mergeCell ref="C442:C446"/>
    <mergeCell ref="D442:D446"/>
    <mergeCell ref="B432:B436"/>
    <mergeCell ref="C432:C436"/>
    <mergeCell ref="M412:M416"/>
    <mergeCell ref="N412:N416"/>
    <mergeCell ref="D432:D436"/>
    <mergeCell ref="E432:E436"/>
    <mergeCell ref="B412:B416"/>
    <mergeCell ref="C412:C416"/>
    <mergeCell ref="D412:D416"/>
    <mergeCell ref="E412:E416"/>
    <mergeCell ref="B427:B431"/>
    <mergeCell ref="C427:C431"/>
    <mergeCell ref="M400:M404"/>
    <mergeCell ref="M395:M399"/>
    <mergeCell ref="B411:N411"/>
    <mergeCell ref="D405:D409"/>
    <mergeCell ref="N447:N451"/>
    <mergeCell ref="M447:M451"/>
    <mergeCell ref="M442:M446"/>
    <mergeCell ref="M437:M441"/>
    <mergeCell ref="M432:M436"/>
    <mergeCell ref="M427:M431"/>
    <mergeCell ref="M422:M426"/>
    <mergeCell ref="M417:M421"/>
    <mergeCell ref="M405:M409"/>
    <mergeCell ref="N437:N441"/>
    <mergeCell ref="N432:N436"/>
    <mergeCell ref="N427:N431"/>
    <mergeCell ref="N422:N426"/>
    <mergeCell ref="N417:N421"/>
    <mergeCell ref="N405:N409"/>
    <mergeCell ref="N482:N486"/>
    <mergeCell ref="M482:M486"/>
    <mergeCell ref="M477:M481"/>
    <mergeCell ref="M472:M476"/>
    <mergeCell ref="M467:M471"/>
    <mergeCell ref="M462:M466"/>
    <mergeCell ref="M457:M461"/>
    <mergeCell ref="M452:M456"/>
    <mergeCell ref="N477:N481"/>
    <mergeCell ref="N472:N476"/>
    <mergeCell ref="N467:N471"/>
    <mergeCell ref="N462:N466"/>
    <mergeCell ref="N457:N461"/>
    <mergeCell ref="N452:N456"/>
    <mergeCell ref="N527:N531"/>
    <mergeCell ref="M522:M526"/>
    <mergeCell ref="N522:N526"/>
    <mergeCell ref="M517:M521"/>
    <mergeCell ref="N517:N521"/>
    <mergeCell ref="M512:M516"/>
    <mergeCell ref="N512:N516"/>
    <mergeCell ref="M487:M491"/>
    <mergeCell ref="N487:N491"/>
    <mergeCell ref="M527:M531"/>
    <mergeCell ref="M507:M511"/>
    <mergeCell ref="N507:N511"/>
    <mergeCell ref="M502:M506"/>
    <mergeCell ref="N502:N506"/>
    <mergeCell ref="M497:M501"/>
    <mergeCell ref="N497:N501"/>
    <mergeCell ref="M492:M496"/>
    <mergeCell ref="N492:N496"/>
    <mergeCell ref="M557:M561"/>
    <mergeCell ref="M552:M556"/>
    <mergeCell ref="M547:M551"/>
    <mergeCell ref="N547:N551"/>
    <mergeCell ref="M542:M546"/>
    <mergeCell ref="N542:N546"/>
    <mergeCell ref="N537:N541"/>
    <mergeCell ref="M537:M541"/>
    <mergeCell ref="M532:M536"/>
  </mergeCells>
  <dataValidations count="1">
    <dataValidation type="list" allowBlank="1" showErrorMessage="1" sqref="D6 M6 D11 M11 D16 M16 D21 M21 D26 M26 D31 M31 D36 M36 D41 M41 D46 M46 D51 M51 D56 M56 D61 M61 D66 M66 D71 M71 D76 M76 D81 M81 D86 M86 D91 M91 D96 M96 D101 M101 D106 M106 D111 M111 D116 M116 D121 M121 D126 M126 D131 M131 D136 M136 D141 M141 D146 M146 D151 M151 I6:I155 K6:K155 D158 M158 D163 M163 D168 M168 D173 M173 D178 M178 D183 M183 D188 M188 D193 M193 D198 M198 D203 M203 D208 M208 D213 M213 D218 M218 D223 M223 D228 M228 D233 M233 D238 M238 D243 M243 D248 M248 D253 M253 D258 M258 D263 M263 D268 M268 D273 M273 D278 M278 D283 M283 D288 M288 D293 M293 D298 M298 D303 M303 I158:I307 K158:K307 D310 M310 D315 M315 D320 M320 D325 M325 D330 M330 D335 M335 D340 M340 D345 M345 D350 M350 D355 M355 D360 M360 D365 M365 D370 M370 D375 M375 D380 M380 D385 M385 D390 M390 D395 M395 D400 M400 D405 M405 I310:I409 K310:K409 D412 M412 D417 M417 D422 M422 D427 M427 D432 M432 D437 M437 D442 M442 D447 M447 D452 M452 D457 M457 D462 M462 D467 M467 D472 M472 D477 M477 D482 M482 D487 M487 D492 M492 D497 M497 D502 M502 D507 M507 D512 M512 D517 M517 D522 M522 D527 M527 D532 M532 D537 M537 D542 M542 D547 M547 D552 M552 D557 M557 I412:I561 K412:K561">
      <formula1>"Y,T,Y/T"</formula1>
    </dataValidation>
  </dataValidations>
  <pageMargins left="0.25" right="0.25" top="0.75" bottom="0.75"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562"/>
  <sheetViews>
    <sheetView workbookViewId="0">
      <pane ySplit="4" topLeftCell="A5" activePane="bottomLeft" state="frozen"/>
      <selection pane="bottomLeft" activeCell="B6" sqref="B6:B10"/>
    </sheetView>
  </sheetViews>
  <sheetFormatPr defaultColWidth="14.42578125" defaultRowHeight="15" customHeight="1"/>
  <cols>
    <col min="1" max="1" width="6.5703125" hidden="1" customWidth="1"/>
    <col min="2" max="2" width="3.85546875" customWidth="1"/>
    <col min="3" max="3" width="46.7109375" customWidth="1"/>
    <col min="4" max="4" width="4.140625" customWidth="1"/>
    <col min="5" max="5" width="8.85546875" customWidth="1"/>
    <col min="6" max="6" width="3.85546875" customWidth="1"/>
    <col min="7" max="7" width="47.28515625" customWidth="1"/>
    <col min="8" max="8" width="13.140625" customWidth="1"/>
    <col min="9" max="9" width="4.28515625" customWidth="1"/>
    <col min="10" max="10" width="13.5703125" customWidth="1"/>
    <col min="11" max="11" width="4.28515625" customWidth="1"/>
    <col min="12" max="12" width="14.5703125" customWidth="1"/>
    <col min="13" max="13" width="4.28515625" customWidth="1"/>
    <col min="14" max="14" width="15.28515625" customWidth="1"/>
    <col min="15" max="18" width="12.7109375" customWidth="1"/>
  </cols>
  <sheetData>
    <row r="1" spans="1:18" ht="12.75" customHeight="1">
      <c r="A1" s="12"/>
      <c r="B1" s="354" t="s">
        <v>1248</v>
      </c>
      <c r="C1" s="353"/>
      <c r="D1" s="353"/>
      <c r="E1" s="353"/>
      <c r="F1" s="353"/>
      <c r="G1" s="353"/>
      <c r="H1" s="353"/>
      <c r="I1" s="353"/>
      <c r="J1" s="353"/>
      <c r="K1" s="353"/>
      <c r="L1" s="353"/>
      <c r="M1" s="353"/>
      <c r="N1" s="353"/>
      <c r="O1" s="12"/>
      <c r="P1" s="12"/>
      <c r="Q1" s="12"/>
      <c r="R1" s="12"/>
    </row>
    <row r="2" spans="1:18" ht="12.75" customHeight="1">
      <c r="A2" s="12"/>
      <c r="B2" s="435" t="s">
        <v>642</v>
      </c>
      <c r="C2" s="436"/>
      <c r="D2" s="436"/>
      <c r="E2" s="436"/>
      <c r="F2" s="436"/>
      <c r="G2" s="436"/>
      <c r="H2" s="436"/>
      <c r="I2" s="436"/>
      <c r="J2" s="436"/>
      <c r="K2" s="436"/>
      <c r="L2" s="436"/>
      <c r="M2" s="436"/>
      <c r="N2" s="437"/>
      <c r="O2" s="12"/>
      <c r="P2" s="12"/>
      <c r="Q2" s="12"/>
      <c r="R2" s="12"/>
    </row>
    <row r="3" spans="1:18" ht="12.75" customHeight="1">
      <c r="A3" s="271"/>
      <c r="B3" s="433" t="s">
        <v>629</v>
      </c>
      <c r="C3" s="433" t="s">
        <v>1250</v>
      </c>
      <c r="D3" s="438" t="s">
        <v>1251</v>
      </c>
      <c r="E3" s="366"/>
      <c r="F3" s="433" t="s">
        <v>629</v>
      </c>
      <c r="G3" s="433" t="s">
        <v>1252</v>
      </c>
      <c r="H3" s="433" t="s">
        <v>1253</v>
      </c>
      <c r="I3" s="434" t="s">
        <v>1254</v>
      </c>
      <c r="J3" s="360"/>
      <c r="K3" s="360"/>
      <c r="L3" s="360"/>
      <c r="M3" s="360"/>
      <c r="N3" s="351"/>
      <c r="O3" s="271"/>
      <c r="P3" s="271"/>
      <c r="Q3" s="271"/>
      <c r="R3" s="271"/>
    </row>
    <row r="4" spans="1:18" ht="12.75" customHeight="1">
      <c r="A4" s="271"/>
      <c r="B4" s="349"/>
      <c r="C4" s="349"/>
      <c r="D4" s="395"/>
      <c r="E4" s="375"/>
      <c r="F4" s="349"/>
      <c r="G4" s="349"/>
      <c r="H4" s="349"/>
      <c r="I4" s="434" t="s">
        <v>1255</v>
      </c>
      <c r="J4" s="351"/>
      <c r="K4" s="434" t="s">
        <v>1256</v>
      </c>
      <c r="L4" s="351"/>
      <c r="M4" s="434" t="s">
        <v>1257</v>
      </c>
      <c r="N4" s="351"/>
      <c r="O4" s="271"/>
      <c r="P4" s="271"/>
      <c r="Q4" s="271"/>
      <c r="R4" s="271"/>
    </row>
    <row r="5" spans="1:18" ht="12.75" customHeight="1">
      <c r="A5" s="12"/>
      <c r="B5" s="428" t="s">
        <v>1262</v>
      </c>
      <c r="C5" s="360"/>
      <c r="D5" s="360"/>
      <c r="E5" s="360"/>
      <c r="F5" s="360"/>
      <c r="G5" s="360"/>
      <c r="H5" s="360"/>
      <c r="I5" s="360"/>
      <c r="J5" s="360"/>
      <c r="K5" s="360"/>
      <c r="L5" s="360"/>
      <c r="M5" s="360"/>
      <c r="N5" s="351"/>
      <c r="O5" s="12"/>
      <c r="P5" s="12"/>
      <c r="Q5" s="12"/>
      <c r="R5" s="12"/>
    </row>
    <row r="6" spans="1:18" ht="12.75" customHeight="1">
      <c r="A6" s="272"/>
      <c r="B6" s="418">
        <v>1</v>
      </c>
      <c r="C6" s="426"/>
      <c r="D6" s="419" t="s">
        <v>658</v>
      </c>
      <c r="E6" s="420">
        <f>IF(D6="Y",1,IF(D6="T",0,IF(D6="Y/T","Belum diisi","Error")))</f>
        <v>1</v>
      </c>
      <c r="F6" s="273">
        <v>1</v>
      </c>
      <c r="G6" s="274"/>
      <c r="H6" s="275">
        <f t="shared" ref="H6:H155" si="0">IF(OR(J6="Isi Dulu",L6="Isi Dulu",J6="Isi Tujuan",L6="Isi Tujuan"),"Belum Diisi",IF(SUM(J6,L6)=2,1,IF(SUM(J6,L6)=1,0,IF(SUM(J6,L6)=0,0,"Error"))))</f>
        <v>1</v>
      </c>
      <c r="I6" s="276" t="s">
        <v>658</v>
      </c>
      <c r="J6" s="277">
        <f t="shared" ref="J6:J10" si="1">IF($D$6="Y/T","Isi Tujuan",IF($E$6=0,0,IF(I6="Y",1,IF(I6="T",0,"Isi Dulu"))))</f>
        <v>1</v>
      </c>
      <c r="K6" s="276" t="s">
        <v>658</v>
      </c>
      <c r="L6" s="277">
        <f t="shared" ref="L6:L10" si="2">IF($D$6="Y/T","Isi Tujuan",IF($E$6=0,0,IF(K6="Y",1,IF(K6="T",0,"Isi Dulu"))))</f>
        <v>1</v>
      </c>
      <c r="M6" s="429" t="s">
        <v>658</v>
      </c>
      <c r="N6" s="430">
        <f>IF(M6="Y",1,IF(M6="T",0,IF(M6="Y/T","Belum diisi","Error")))</f>
        <v>1</v>
      </c>
      <c r="O6" s="272"/>
      <c r="P6" s="272"/>
      <c r="Q6" s="272"/>
      <c r="R6" s="272"/>
    </row>
    <row r="7" spans="1:18" ht="12.75" customHeight="1">
      <c r="A7" s="272"/>
      <c r="B7" s="371"/>
      <c r="C7" s="371"/>
      <c r="D7" s="371"/>
      <c r="E7" s="421"/>
      <c r="F7" s="278">
        <v>2</v>
      </c>
      <c r="G7" s="279"/>
      <c r="H7" s="275" t="str">
        <f t="shared" si="0"/>
        <v>Belum Diisi</v>
      </c>
      <c r="I7" s="280" t="s">
        <v>650</v>
      </c>
      <c r="J7" s="281" t="str">
        <f t="shared" si="1"/>
        <v>Isi Dulu</v>
      </c>
      <c r="K7" s="280" t="s">
        <v>650</v>
      </c>
      <c r="L7" s="281" t="str">
        <f t="shared" si="2"/>
        <v>Isi Dulu</v>
      </c>
      <c r="M7" s="371"/>
      <c r="N7" s="371"/>
      <c r="O7" s="272"/>
      <c r="P7" s="272"/>
      <c r="Q7" s="272"/>
      <c r="R7" s="272"/>
    </row>
    <row r="8" spans="1:18" ht="12.75" customHeight="1">
      <c r="A8" s="272"/>
      <c r="B8" s="371"/>
      <c r="C8" s="371"/>
      <c r="D8" s="371"/>
      <c r="E8" s="421"/>
      <c r="F8" s="278">
        <v>3</v>
      </c>
      <c r="G8" s="279"/>
      <c r="H8" s="275" t="str">
        <f t="shared" si="0"/>
        <v>Belum Diisi</v>
      </c>
      <c r="I8" s="280" t="s">
        <v>650</v>
      </c>
      <c r="J8" s="281" t="str">
        <f t="shared" si="1"/>
        <v>Isi Dulu</v>
      </c>
      <c r="K8" s="280" t="s">
        <v>650</v>
      </c>
      <c r="L8" s="281" t="str">
        <f t="shared" si="2"/>
        <v>Isi Dulu</v>
      </c>
      <c r="M8" s="371"/>
      <c r="N8" s="371"/>
      <c r="O8" s="272"/>
      <c r="P8" s="272"/>
      <c r="Q8" s="272"/>
      <c r="R8" s="272"/>
    </row>
    <row r="9" spans="1:18" ht="12.75" customHeight="1">
      <c r="A9" s="272"/>
      <c r="B9" s="371"/>
      <c r="C9" s="371"/>
      <c r="D9" s="371"/>
      <c r="E9" s="421"/>
      <c r="F9" s="278">
        <v>4</v>
      </c>
      <c r="G9" s="279"/>
      <c r="H9" s="275" t="str">
        <f t="shared" si="0"/>
        <v>Belum Diisi</v>
      </c>
      <c r="I9" s="280" t="s">
        <v>650</v>
      </c>
      <c r="J9" s="281" t="str">
        <f t="shared" si="1"/>
        <v>Isi Dulu</v>
      </c>
      <c r="K9" s="280" t="s">
        <v>650</v>
      </c>
      <c r="L9" s="281" t="str">
        <f t="shared" si="2"/>
        <v>Isi Dulu</v>
      </c>
      <c r="M9" s="371"/>
      <c r="N9" s="371"/>
      <c r="O9" s="272"/>
      <c r="P9" s="272"/>
      <c r="Q9" s="272"/>
      <c r="R9" s="272"/>
    </row>
    <row r="10" spans="1:18" ht="12.75" customHeight="1">
      <c r="A10" s="272"/>
      <c r="B10" s="349"/>
      <c r="C10" s="349"/>
      <c r="D10" s="349"/>
      <c r="E10" s="422"/>
      <c r="F10" s="282">
        <v>5</v>
      </c>
      <c r="G10" s="283"/>
      <c r="H10" s="284" t="str">
        <f t="shared" si="0"/>
        <v>Belum Diisi</v>
      </c>
      <c r="I10" s="285" t="s">
        <v>650</v>
      </c>
      <c r="J10" s="286" t="str">
        <f t="shared" si="1"/>
        <v>Isi Dulu</v>
      </c>
      <c r="K10" s="285" t="s">
        <v>650</v>
      </c>
      <c r="L10" s="286" t="str">
        <f t="shared" si="2"/>
        <v>Isi Dulu</v>
      </c>
      <c r="M10" s="349"/>
      <c r="N10" s="349"/>
      <c r="O10" s="272"/>
      <c r="P10" s="272"/>
      <c r="Q10" s="272"/>
      <c r="R10" s="272"/>
    </row>
    <row r="11" spans="1:18" ht="12.75" customHeight="1">
      <c r="A11" s="272"/>
      <c r="B11" s="418">
        <v>2</v>
      </c>
      <c r="C11" s="426"/>
      <c r="D11" s="419" t="s">
        <v>650</v>
      </c>
      <c r="E11" s="420" t="str">
        <f>IF(D11="Y",1,IF(D11="T",0,IF(D11="Y/T","Belum diisi","Error")))</f>
        <v>Belum diisi</v>
      </c>
      <c r="F11" s="273">
        <v>1</v>
      </c>
      <c r="G11" s="274"/>
      <c r="H11" s="287" t="str">
        <f t="shared" si="0"/>
        <v>Belum Diisi</v>
      </c>
      <c r="I11" s="276" t="s">
        <v>650</v>
      </c>
      <c r="J11" s="277" t="str">
        <f t="shared" ref="J11:J15" si="3">IF($D$11="Y/T","Isi Tujuan",IF($E$11=0,0,IF(I11="Y",1,IF(I11="T",0,"Isi Dulu"))))</f>
        <v>Isi Tujuan</v>
      </c>
      <c r="K11" s="276" t="s">
        <v>650</v>
      </c>
      <c r="L11" s="277" t="str">
        <f t="shared" ref="L11:L15" si="4">IF($D$11="Y/T","Isi Tujuan",IF($E$11=0,0,IF(K11="Y",1,IF(K11="T",0,"Isi Dulu"))))</f>
        <v>Isi Tujuan</v>
      </c>
      <c r="M11" s="429" t="s">
        <v>650</v>
      </c>
      <c r="N11" s="430" t="str">
        <f>IF(M11="Y",1,IF(M11="T",0,IF(M11="Y/T","Belum diisi","Error")))</f>
        <v>Belum diisi</v>
      </c>
      <c r="O11" s="272"/>
      <c r="P11" s="272"/>
      <c r="Q11" s="272"/>
      <c r="R11" s="272"/>
    </row>
    <row r="12" spans="1:18" ht="12.75" customHeight="1">
      <c r="A12" s="272"/>
      <c r="B12" s="371"/>
      <c r="C12" s="371"/>
      <c r="D12" s="371"/>
      <c r="E12" s="421"/>
      <c r="F12" s="278">
        <v>2</v>
      </c>
      <c r="G12" s="279"/>
      <c r="H12" s="288" t="str">
        <f t="shared" si="0"/>
        <v>Belum Diisi</v>
      </c>
      <c r="I12" s="280" t="s">
        <v>650</v>
      </c>
      <c r="J12" s="281" t="str">
        <f t="shared" si="3"/>
        <v>Isi Tujuan</v>
      </c>
      <c r="K12" s="280" t="s">
        <v>650</v>
      </c>
      <c r="L12" s="281" t="str">
        <f t="shared" si="4"/>
        <v>Isi Tujuan</v>
      </c>
      <c r="M12" s="371"/>
      <c r="N12" s="371"/>
      <c r="O12" s="272"/>
      <c r="P12" s="272"/>
      <c r="Q12" s="272"/>
      <c r="R12" s="272"/>
    </row>
    <row r="13" spans="1:18" ht="12.75" customHeight="1">
      <c r="A13" s="272"/>
      <c r="B13" s="371"/>
      <c r="C13" s="371"/>
      <c r="D13" s="371"/>
      <c r="E13" s="421"/>
      <c r="F13" s="278">
        <v>3</v>
      </c>
      <c r="G13" s="279"/>
      <c r="H13" s="288" t="str">
        <f t="shared" si="0"/>
        <v>Belum Diisi</v>
      </c>
      <c r="I13" s="280" t="s">
        <v>650</v>
      </c>
      <c r="J13" s="281" t="str">
        <f t="shared" si="3"/>
        <v>Isi Tujuan</v>
      </c>
      <c r="K13" s="280" t="s">
        <v>650</v>
      </c>
      <c r="L13" s="281" t="str">
        <f t="shared" si="4"/>
        <v>Isi Tujuan</v>
      </c>
      <c r="M13" s="371"/>
      <c r="N13" s="371"/>
      <c r="O13" s="272"/>
      <c r="P13" s="272"/>
      <c r="Q13" s="272"/>
      <c r="R13" s="272"/>
    </row>
    <row r="14" spans="1:18" ht="12.75" customHeight="1">
      <c r="A14" s="272"/>
      <c r="B14" s="371"/>
      <c r="C14" s="371"/>
      <c r="D14" s="371"/>
      <c r="E14" s="421"/>
      <c r="F14" s="278">
        <v>4</v>
      </c>
      <c r="G14" s="279"/>
      <c r="H14" s="288" t="str">
        <f t="shared" si="0"/>
        <v>Belum Diisi</v>
      </c>
      <c r="I14" s="280" t="s">
        <v>650</v>
      </c>
      <c r="J14" s="281" t="str">
        <f t="shared" si="3"/>
        <v>Isi Tujuan</v>
      </c>
      <c r="K14" s="280" t="s">
        <v>650</v>
      </c>
      <c r="L14" s="281" t="str">
        <f t="shared" si="4"/>
        <v>Isi Tujuan</v>
      </c>
      <c r="M14" s="371"/>
      <c r="N14" s="371"/>
      <c r="O14" s="272"/>
      <c r="P14" s="272"/>
      <c r="Q14" s="272"/>
      <c r="R14" s="272"/>
    </row>
    <row r="15" spans="1:18" ht="12.75" customHeight="1">
      <c r="A15" s="272"/>
      <c r="B15" s="349"/>
      <c r="C15" s="349"/>
      <c r="D15" s="349"/>
      <c r="E15" s="422"/>
      <c r="F15" s="282">
        <v>5</v>
      </c>
      <c r="G15" s="283"/>
      <c r="H15" s="289" t="str">
        <f t="shared" si="0"/>
        <v>Belum Diisi</v>
      </c>
      <c r="I15" s="285" t="s">
        <v>650</v>
      </c>
      <c r="J15" s="286" t="str">
        <f t="shared" si="3"/>
        <v>Isi Tujuan</v>
      </c>
      <c r="K15" s="285" t="s">
        <v>650</v>
      </c>
      <c r="L15" s="286" t="str">
        <f t="shared" si="4"/>
        <v>Isi Tujuan</v>
      </c>
      <c r="M15" s="349"/>
      <c r="N15" s="349"/>
      <c r="O15" s="272"/>
      <c r="P15" s="272"/>
      <c r="Q15" s="272"/>
      <c r="R15" s="272"/>
    </row>
    <row r="16" spans="1:18" ht="12.75" customHeight="1">
      <c r="A16" s="272"/>
      <c r="B16" s="418">
        <v>3</v>
      </c>
      <c r="C16" s="426"/>
      <c r="D16" s="419" t="s">
        <v>650</v>
      </c>
      <c r="E16" s="420" t="str">
        <f>IF(D16="Y",1,IF(D16="T",0,IF(D16="Y/T","Belum diisi","Error")))</f>
        <v>Belum diisi</v>
      </c>
      <c r="F16" s="273">
        <v>1</v>
      </c>
      <c r="G16" s="274"/>
      <c r="H16" s="290" t="str">
        <f t="shared" si="0"/>
        <v>Belum Diisi</v>
      </c>
      <c r="I16" s="276" t="s">
        <v>650</v>
      </c>
      <c r="J16" s="277" t="str">
        <f t="shared" ref="J16:J20" si="5">IF($D$16="Y/T","Isi Tujuan",IF($E$16=0,0,IF(I16="Y",1,IF(I16="T",0,"Isi Dulu"))))</f>
        <v>Isi Tujuan</v>
      </c>
      <c r="K16" s="276" t="s">
        <v>650</v>
      </c>
      <c r="L16" s="277" t="str">
        <f t="shared" ref="L16:L20" si="6">IF($D$16="Y/T","Isi Tujuan",IF($E$16=0,0,IF(K16="Y",1,IF(K16="T",0,"Isi Dulu"))))</f>
        <v>Isi Tujuan</v>
      </c>
      <c r="M16" s="429" t="s">
        <v>650</v>
      </c>
      <c r="N16" s="430" t="str">
        <f>IF(M16="Y",1,IF(M16="T",0,IF(M16="Y/T","Belum diisi","Error")))</f>
        <v>Belum diisi</v>
      </c>
      <c r="O16" s="272"/>
      <c r="P16" s="272"/>
      <c r="Q16" s="272"/>
      <c r="R16" s="272"/>
    </row>
    <row r="17" spans="1:18" ht="12.75" customHeight="1">
      <c r="A17" s="272"/>
      <c r="B17" s="371"/>
      <c r="C17" s="371"/>
      <c r="D17" s="371"/>
      <c r="E17" s="421"/>
      <c r="F17" s="278">
        <v>2</v>
      </c>
      <c r="G17" s="279"/>
      <c r="H17" s="288" t="str">
        <f t="shared" si="0"/>
        <v>Belum Diisi</v>
      </c>
      <c r="I17" s="280" t="s">
        <v>650</v>
      </c>
      <c r="J17" s="281" t="str">
        <f t="shared" si="5"/>
        <v>Isi Tujuan</v>
      </c>
      <c r="K17" s="280" t="s">
        <v>650</v>
      </c>
      <c r="L17" s="281" t="str">
        <f t="shared" si="6"/>
        <v>Isi Tujuan</v>
      </c>
      <c r="M17" s="371"/>
      <c r="N17" s="371"/>
      <c r="O17" s="272"/>
      <c r="P17" s="272"/>
      <c r="Q17" s="272"/>
      <c r="R17" s="272"/>
    </row>
    <row r="18" spans="1:18" ht="12.75" customHeight="1">
      <c r="A18" s="272"/>
      <c r="B18" s="371"/>
      <c r="C18" s="371"/>
      <c r="D18" s="371"/>
      <c r="E18" s="421"/>
      <c r="F18" s="278">
        <v>3</v>
      </c>
      <c r="G18" s="279"/>
      <c r="H18" s="288" t="str">
        <f t="shared" si="0"/>
        <v>Belum Diisi</v>
      </c>
      <c r="I18" s="280" t="s">
        <v>650</v>
      </c>
      <c r="J18" s="281" t="str">
        <f t="shared" si="5"/>
        <v>Isi Tujuan</v>
      </c>
      <c r="K18" s="280" t="s">
        <v>650</v>
      </c>
      <c r="L18" s="281" t="str">
        <f t="shared" si="6"/>
        <v>Isi Tujuan</v>
      </c>
      <c r="M18" s="371"/>
      <c r="N18" s="371"/>
      <c r="O18" s="272"/>
      <c r="P18" s="272"/>
      <c r="Q18" s="272"/>
      <c r="R18" s="272"/>
    </row>
    <row r="19" spans="1:18" ht="12.75" customHeight="1">
      <c r="A19" s="272"/>
      <c r="B19" s="371"/>
      <c r="C19" s="371"/>
      <c r="D19" s="371"/>
      <c r="E19" s="421"/>
      <c r="F19" s="278">
        <v>4</v>
      </c>
      <c r="G19" s="279"/>
      <c r="H19" s="288" t="str">
        <f t="shared" si="0"/>
        <v>Belum Diisi</v>
      </c>
      <c r="I19" s="280" t="s">
        <v>650</v>
      </c>
      <c r="J19" s="281" t="str">
        <f t="shared" si="5"/>
        <v>Isi Tujuan</v>
      </c>
      <c r="K19" s="280" t="s">
        <v>650</v>
      </c>
      <c r="L19" s="281" t="str">
        <f t="shared" si="6"/>
        <v>Isi Tujuan</v>
      </c>
      <c r="M19" s="371"/>
      <c r="N19" s="371"/>
      <c r="O19" s="272"/>
      <c r="P19" s="272"/>
      <c r="Q19" s="272"/>
      <c r="R19" s="272"/>
    </row>
    <row r="20" spans="1:18" ht="12.75" customHeight="1">
      <c r="A20" s="272"/>
      <c r="B20" s="349"/>
      <c r="C20" s="349"/>
      <c r="D20" s="349"/>
      <c r="E20" s="422"/>
      <c r="F20" s="282">
        <v>5</v>
      </c>
      <c r="G20" s="283"/>
      <c r="H20" s="289" t="str">
        <f t="shared" si="0"/>
        <v>Belum Diisi</v>
      </c>
      <c r="I20" s="285" t="s">
        <v>650</v>
      </c>
      <c r="J20" s="286" t="str">
        <f t="shared" si="5"/>
        <v>Isi Tujuan</v>
      </c>
      <c r="K20" s="285" t="s">
        <v>650</v>
      </c>
      <c r="L20" s="286" t="str">
        <f t="shared" si="6"/>
        <v>Isi Tujuan</v>
      </c>
      <c r="M20" s="349"/>
      <c r="N20" s="349"/>
      <c r="O20" s="272"/>
      <c r="P20" s="272"/>
      <c r="Q20" s="272"/>
      <c r="R20" s="272"/>
    </row>
    <row r="21" spans="1:18" ht="12.75" customHeight="1">
      <c r="A21" s="272"/>
      <c r="B21" s="418">
        <v>4</v>
      </c>
      <c r="C21" s="426"/>
      <c r="D21" s="419" t="s">
        <v>650</v>
      </c>
      <c r="E21" s="420" t="str">
        <f>IF(D21="Y",1,IF(D21="T",0,IF(D21="Y/T","Belum diisi","Error")))</f>
        <v>Belum diisi</v>
      </c>
      <c r="F21" s="273">
        <v>1</v>
      </c>
      <c r="G21" s="274"/>
      <c r="H21" s="290" t="str">
        <f t="shared" si="0"/>
        <v>Belum Diisi</v>
      </c>
      <c r="I21" s="276" t="s">
        <v>650</v>
      </c>
      <c r="J21" s="277" t="str">
        <f t="shared" ref="J21:J25" si="7">IF($D$21="Y/T","Isi Tujuan",IF($E$21=0,0,IF(I21="Y",1,IF(I21="T",0,"Isi Dulu"))))</f>
        <v>Isi Tujuan</v>
      </c>
      <c r="K21" s="276" t="s">
        <v>650</v>
      </c>
      <c r="L21" s="277" t="str">
        <f t="shared" ref="L21:L25" si="8">IF($D$21="Y/T","Isi Tujuan",IF($E$21=0,0,IF(K21="Y",1,IF(K21="T",0,"Isi Dulu"))))</f>
        <v>Isi Tujuan</v>
      </c>
      <c r="M21" s="429" t="s">
        <v>650</v>
      </c>
      <c r="N21" s="430" t="str">
        <f>IF(M21="Y",1,IF(M21="T",0,IF(M21="Y/T","Belum diisi","Error")))</f>
        <v>Belum diisi</v>
      </c>
      <c r="O21" s="272"/>
      <c r="P21" s="272"/>
      <c r="Q21" s="272"/>
      <c r="R21" s="272"/>
    </row>
    <row r="22" spans="1:18" ht="12.75" customHeight="1">
      <c r="A22" s="272"/>
      <c r="B22" s="371"/>
      <c r="C22" s="371"/>
      <c r="D22" s="371"/>
      <c r="E22" s="421"/>
      <c r="F22" s="278">
        <v>2</v>
      </c>
      <c r="G22" s="279"/>
      <c r="H22" s="288" t="str">
        <f t="shared" si="0"/>
        <v>Belum Diisi</v>
      </c>
      <c r="I22" s="280" t="s">
        <v>650</v>
      </c>
      <c r="J22" s="281" t="str">
        <f t="shared" si="7"/>
        <v>Isi Tujuan</v>
      </c>
      <c r="K22" s="280" t="s">
        <v>650</v>
      </c>
      <c r="L22" s="281" t="str">
        <f t="shared" si="8"/>
        <v>Isi Tujuan</v>
      </c>
      <c r="M22" s="371"/>
      <c r="N22" s="371"/>
      <c r="O22" s="272"/>
      <c r="P22" s="272"/>
      <c r="Q22" s="272"/>
      <c r="R22" s="272"/>
    </row>
    <row r="23" spans="1:18" ht="12.75" customHeight="1">
      <c r="A23" s="272"/>
      <c r="B23" s="371"/>
      <c r="C23" s="371"/>
      <c r="D23" s="371"/>
      <c r="E23" s="421"/>
      <c r="F23" s="278">
        <v>3</v>
      </c>
      <c r="G23" s="279"/>
      <c r="H23" s="288" t="str">
        <f t="shared" si="0"/>
        <v>Belum Diisi</v>
      </c>
      <c r="I23" s="280" t="s">
        <v>650</v>
      </c>
      <c r="J23" s="281" t="str">
        <f t="shared" si="7"/>
        <v>Isi Tujuan</v>
      </c>
      <c r="K23" s="280" t="s">
        <v>650</v>
      </c>
      <c r="L23" s="281" t="str">
        <f t="shared" si="8"/>
        <v>Isi Tujuan</v>
      </c>
      <c r="M23" s="371"/>
      <c r="N23" s="371"/>
      <c r="O23" s="272"/>
      <c r="P23" s="272"/>
      <c r="Q23" s="272"/>
      <c r="R23" s="272"/>
    </row>
    <row r="24" spans="1:18" ht="12.75" customHeight="1">
      <c r="A24" s="272"/>
      <c r="B24" s="371"/>
      <c r="C24" s="371"/>
      <c r="D24" s="371"/>
      <c r="E24" s="421"/>
      <c r="F24" s="278">
        <v>4</v>
      </c>
      <c r="G24" s="279"/>
      <c r="H24" s="288" t="str">
        <f t="shared" si="0"/>
        <v>Belum Diisi</v>
      </c>
      <c r="I24" s="280" t="s">
        <v>650</v>
      </c>
      <c r="J24" s="281" t="str">
        <f t="shared" si="7"/>
        <v>Isi Tujuan</v>
      </c>
      <c r="K24" s="280" t="s">
        <v>650</v>
      </c>
      <c r="L24" s="281" t="str">
        <f t="shared" si="8"/>
        <v>Isi Tujuan</v>
      </c>
      <c r="M24" s="371"/>
      <c r="N24" s="371"/>
      <c r="O24" s="272"/>
      <c r="P24" s="272"/>
      <c r="Q24" s="272"/>
      <c r="R24" s="272"/>
    </row>
    <row r="25" spans="1:18" ht="12.75" customHeight="1">
      <c r="A25" s="272"/>
      <c r="B25" s="349"/>
      <c r="C25" s="349"/>
      <c r="D25" s="349"/>
      <c r="E25" s="422"/>
      <c r="F25" s="282">
        <v>5</v>
      </c>
      <c r="G25" s="283"/>
      <c r="H25" s="289" t="str">
        <f t="shared" si="0"/>
        <v>Belum Diisi</v>
      </c>
      <c r="I25" s="285" t="s">
        <v>650</v>
      </c>
      <c r="J25" s="286" t="str">
        <f t="shared" si="7"/>
        <v>Isi Tujuan</v>
      </c>
      <c r="K25" s="285" t="s">
        <v>650</v>
      </c>
      <c r="L25" s="286" t="str">
        <f t="shared" si="8"/>
        <v>Isi Tujuan</v>
      </c>
      <c r="M25" s="349"/>
      <c r="N25" s="349"/>
      <c r="O25" s="272"/>
      <c r="P25" s="272"/>
      <c r="Q25" s="272"/>
      <c r="R25" s="272"/>
    </row>
    <row r="26" spans="1:18" ht="12.75" customHeight="1">
      <c r="A26" s="272"/>
      <c r="B26" s="418">
        <v>5</v>
      </c>
      <c r="C26" s="426"/>
      <c r="D26" s="419" t="s">
        <v>650</v>
      </c>
      <c r="E26" s="420" t="str">
        <f>IF(D26="Y",1,IF(D26="T",0,IF(D26="Y/T","Belum diisi","Error")))</f>
        <v>Belum diisi</v>
      </c>
      <c r="F26" s="273">
        <v>1</v>
      </c>
      <c r="G26" s="274"/>
      <c r="H26" s="290" t="str">
        <f t="shared" si="0"/>
        <v>Belum Diisi</v>
      </c>
      <c r="I26" s="276" t="s">
        <v>650</v>
      </c>
      <c r="J26" s="277" t="str">
        <f t="shared" ref="J26:J30" si="9">IF($D$26="Y/T","Isi Tujuan",IF($E$26=0,0,IF(I26="Y",1,IF(I26="T",0,"Isi Dulu"))))</f>
        <v>Isi Tujuan</v>
      </c>
      <c r="K26" s="276" t="s">
        <v>650</v>
      </c>
      <c r="L26" s="277" t="str">
        <f t="shared" ref="L26:L30" si="10">IF($D$26="Y/T","Isi Tujuan",IF($E$26=0,0,IF(K26="Y",1,IF(K26="T",0,"Isi Dulu"))))</f>
        <v>Isi Tujuan</v>
      </c>
      <c r="M26" s="429" t="s">
        <v>650</v>
      </c>
      <c r="N26" s="430" t="str">
        <f>IF(M26="Y",1,IF(M26="T",0,IF(M26="Y/T","Belum diisi","Error")))</f>
        <v>Belum diisi</v>
      </c>
      <c r="O26" s="272"/>
      <c r="P26" s="272"/>
      <c r="Q26" s="272"/>
      <c r="R26" s="272"/>
    </row>
    <row r="27" spans="1:18" ht="12.75" customHeight="1">
      <c r="A27" s="272"/>
      <c r="B27" s="371"/>
      <c r="C27" s="371"/>
      <c r="D27" s="371"/>
      <c r="E27" s="421"/>
      <c r="F27" s="278">
        <v>2</v>
      </c>
      <c r="G27" s="279"/>
      <c r="H27" s="288" t="str">
        <f t="shared" si="0"/>
        <v>Belum Diisi</v>
      </c>
      <c r="I27" s="280" t="s">
        <v>650</v>
      </c>
      <c r="J27" s="281" t="str">
        <f t="shared" si="9"/>
        <v>Isi Tujuan</v>
      </c>
      <c r="K27" s="280" t="s">
        <v>650</v>
      </c>
      <c r="L27" s="281" t="str">
        <f t="shared" si="10"/>
        <v>Isi Tujuan</v>
      </c>
      <c r="M27" s="371"/>
      <c r="N27" s="371"/>
      <c r="O27" s="272"/>
      <c r="P27" s="272"/>
      <c r="Q27" s="272"/>
      <c r="R27" s="272"/>
    </row>
    <row r="28" spans="1:18" ht="12.75" customHeight="1">
      <c r="A28" s="272"/>
      <c r="B28" s="371"/>
      <c r="C28" s="371"/>
      <c r="D28" s="371"/>
      <c r="E28" s="421"/>
      <c r="F28" s="278">
        <v>3</v>
      </c>
      <c r="G28" s="279"/>
      <c r="H28" s="288" t="str">
        <f t="shared" si="0"/>
        <v>Belum Diisi</v>
      </c>
      <c r="I28" s="280" t="s">
        <v>650</v>
      </c>
      <c r="J28" s="281" t="str">
        <f t="shared" si="9"/>
        <v>Isi Tujuan</v>
      </c>
      <c r="K28" s="280" t="s">
        <v>650</v>
      </c>
      <c r="L28" s="281" t="str">
        <f t="shared" si="10"/>
        <v>Isi Tujuan</v>
      </c>
      <c r="M28" s="371"/>
      <c r="N28" s="371"/>
      <c r="O28" s="272"/>
      <c r="P28" s="272"/>
      <c r="Q28" s="272"/>
      <c r="R28" s="272"/>
    </row>
    <row r="29" spans="1:18" ht="12.75" customHeight="1">
      <c r="A29" s="272"/>
      <c r="B29" s="371"/>
      <c r="C29" s="371"/>
      <c r="D29" s="371"/>
      <c r="E29" s="421"/>
      <c r="F29" s="278">
        <v>4</v>
      </c>
      <c r="G29" s="279"/>
      <c r="H29" s="288" t="str">
        <f t="shared" si="0"/>
        <v>Belum Diisi</v>
      </c>
      <c r="I29" s="280" t="s">
        <v>650</v>
      </c>
      <c r="J29" s="281" t="str">
        <f t="shared" si="9"/>
        <v>Isi Tujuan</v>
      </c>
      <c r="K29" s="280" t="s">
        <v>650</v>
      </c>
      <c r="L29" s="281" t="str">
        <f t="shared" si="10"/>
        <v>Isi Tujuan</v>
      </c>
      <c r="M29" s="371"/>
      <c r="N29" s="371"/>
      <c r="O29" s="272"/>
      <c r="P29" s="272"/>
      <c r="Q29" s="272"/>
      <c r="R29" s="272"/>
    </row>
    <row r="30" spans="1:18" ht="12.75" customHeight="1">
      <c r="A30" s="272"/>
      <c r="B30" s="349"/>
      <c r="C30" s="349"/>
      <c r="D30" s="349"/>
      <c r="E30" s="422"/>
      <c r="F30" s="282">
        <v>5</v>
      </c>
      <c r="G30" s="283"/>
      <c r="H30" s="289" t="str">
        <f t="shared" si="0"/>
        <v>Belum Diisi</v>
      </c>
      <c r="I30" s="285" t="s">
        <v>650</v>
      </c>
      <c r="J30" s="286" t="str">
        <f t="shared" si="9"/>
        <v>Isi Tujuan</v>
      </c>
      <c r="K30" s="285" t="s">
        <v>650</v>
      </c>
      <c r="L30" s="286" t="str">
        <f t="shared" si="10"/>
        <v>Isi Tujuan</v>
      </c>
      <c r="M30" s="349"/>
      <c r="N30" s="349"/>
      <c r="O30" s="272"/>
      <c r="P30" s="272"/>
      <c r="Q30" s="272"/>
      <c r="R30" s="272"/>
    </row>
    <row r="31" spans="1:18" ht="12.75" customHeight="1">
      <c r="A31" s="272"/>
      <c r="B31" s="418">
        <v>6</v>
      </c>
      <c r="C31" s="426"/>
      <c r="D31" s="419" t="s">
        <v>650</v>
      </c>
      <c r="E31" s="420" t="str">
        <f>IF(D31="Y",1,IF(D31="T",0,IF(D31="Y/T","Belum diisi","Error")))</f>
        <v>Belum diisi</v>
      </c>
      <c r="F31" s="273">
        <v>1</v>
      </c>
      <c r="G31" s="274"/>
      <c r="H31" s="290" t="str">
        <f t="shared" si="0"/>
        <v>Belum Diisi</v>
      </c>
      <c r="I31" s="276" t="s">
        <v>650</v>
      </c>
      <c r="J31" s="277" t="str">
        <f t="shared" ref="J31:J35" si="11">IF($D$31="Y/T","Isi Tujuan",IF($E$31=0,0,IF(I31="Y",1,IF(I31="T",0,"Isi Dulu"))))</f>
        <v>Isi Tujuan</v>
      </c>
      <c r="K31" s="276" t="s">
        <v>650</v>
      </c>
      <c r="L31" s="277" t="str">
        <f t="shared" ref="L31:L35" si="12">IF($D$31="Y/T","Isi Tujuan",IF($E$31=0,0,IF(K31="Y",1,IF(K31="T",0,"Isi Dulu"))))</f>
        <v>Isi Tujuan</v>
      </c>
      <c r="M31" s="429" t="s">
        <v>650</v>
      </c>
      <c r="N31" s="430" t="str">
        <f>IF(M31="Y",1,IF(M31="T",0,IF(M31="Y/T","Belum diisi","Error")))</f>
        <v>Belum diisi</v>
      </c>
      <c r="O31" s="272"/>
      <c r="P31" s="272"/>
      <c r="Q31" s="272"/>
      <c r="R31" s="272"/>
    </row>
    <row r="32" spans="1:18" ht="12.75" customHeight="1">
      <c r="A32" s="272"/>
      <c r="B32" s="371"/>
      <c r="C32" s="371"/>
      <c r="D32" s="371"/>
      <c r="E32" s="421"/>
      <c r="F32" s="278">
        <v>2</v>
      </c>
      <c r="G32" s="279"/>
      <c r="H32" s="288" t="str">
        <f t="shared" si="0"/>
        <v>Belum Diisi</v>
      </c>
      <c r="I32" s="280" t="s">
        <v>650</v>
      </c>
      <c r="J32" s="281" t="str">
        <f t="shared" si="11"/>
        <v>Isi Tujuan</v>
      </c>
      <c r="K32" s="280" t="s">
        <v>650</v>
      </c>
      <c r="L32" s="281" t="str">
        <f t="shared" si="12"/>
        <v>Isi Tujuan</v>
      </c>
      <c r="M32" s="371"/>
      <c r="N32" s="371"/>
      <c r="O32" s="272"/>
      <c r="P32" s="272"/>
      <c r="Q32" s="272"/>
      <c r="R32" s="272"/>
    </row>
    <row r="33" spans="1:18" ht="12.75" customHeight="1">
      <c r="A33" s="272"/>
      <c r="B33" s="371"/>
      <c r="C33" s="371"/>
      <c r="D33" s="371"/>
      <c r="E33" s="421"/>
      <c r="F33" s="278">
        <v>3</v>
      </c>
      <c r="G33" s="279"/>
      <c r="H33" s="288" t="str">
        <f t="shared" si="0"/>
        <v>Belum Diisi</v>
      </c>
      <c r="I33" s="280" t="s">
        <v>650</v>
      </c>
      <c r="J33" s="281" t="str">
        <f t="shared" si="11"/>
        <v>Isi Tujuan</v>
      </c>
      <c r="K33" s="280" t="s">
        <v>650</v>
      </c>
      <c r="L33" s="281" t="str">
        <f t="shared" si="12"/>
        <v>Isi Tujuan</v>
      </c>
      <c r="M33" s="371"/>
      <c r="N33" s="371"/>
      <c r="O33" s="272"/>
      <c r="P33" s="272"/>
      <c r="Q33" s="272"/>
      <c r="R33" s="272"/>
    </row>
    <row r="34" spans="1:18" ht="12.75" customHeight="1">
      <c r="A34" s="272"/>
      <c r="B34" s="371"/>
      <c r="C34" s="371"/>
      <c r="D34" s="371"/>
      <c r="E34" s="421"/>
      <c r="F34" s="278">
        <v>4</v>
      </c>
      <c r="G34" s="279"/>
      <c r="H34" s="288" t="str">
        <f t="shared" si="0"/>
        <v>Belum Diisi</v>
      </c>
      <c r="I34" s="280" t="s">
        <v>650</v>
      </c>
      <c r="J34" s="281" t="str">
        <f t="shared" si="11"/>
        <v>Isi Tujuan</v>
      </c>
      <c r="K34" s="280" t="s">
        <v>650</v>
      </c>
      <c r="L34" s="281" t="str">
        <f t="shared" si="12"/>
        <v>Isi Tujuan</v>
      </c>
      <c r="M34" s="371"/>
      <c r="N34" s="371"/>
      <c r="O34" s="272"/>
      <c r="P34" s="272"/>
      <c r="Q34" s="272"/>
      <c r="R34" s="272"/>
    </row>
    <row r="35" spans="1:18" ht="12.75" customHeight="1">
      <c r="A35" s="272"/>
      <c r="B35" s="349"/>
      <c r="C35" s="349"/>
      <c r="D35" s="349"/>
      <c r="E35" s="422"/>
      <c r="F35" s="282">
        <v>5</v>
      </c>
      <c r="G35" s="283"/>
      <c r="H35" s="289" t="str">
        <f t="shared" si="0"/>
        <v>Belum Diisi</v>
      </c>
      <c r="I35" s="285" t="s">
        <v>650</v>
      </c>
      <c r="J35" s="286" t="str">
        <f t="shared" si="11"/>
        <v>Isi Tujuan</v>
      </c>
      <c r="K35" s="285" t="s">
        <v>650</v>
      </c>
      <c r="L35" s="286" t="str">
        <f t="shared" si="12"/>
        <v>Isi Tujuan</v>
      </c>
      <c r="M35" s="349"/>
      <c r="N35" s="349"/>
      <c r="O35" s="272"/>
      <c r="P35" s="272"/>
      <c r="Q35" s="272"/>
      <c r="R35" s="272"/>
    </row>
    <row r="36" spans="1:18" ht="12.75" customHeight="1">
      <c r="A36" s="272"/>
      <c r="B36" s="418">
        <v>7</v>
      </c>
      <c r="C36" s="426"/>
      <c r="D36" s="419" t="s">
        <v>650</v>
      </c>
      <c r="E36" s="420" t="str">
        <f>IF(D36="Y",1,IF(D36="T",0,IF(D36="Y/T","Belum diisi","Error")))</f>
        <v>Belum diisi</v>
      </c>
      <c r="F36" s="273">
        <v>1</v>
      </c>
      <c r="G36" s="274"/>
      <c r="H36" s="290" t="str">
        <f t="shared" si="0"/>
        <v>Belum Diisi</v>
      </c>
      <c r="I36" s="276" t="s">
        <v>650</v>
      </c>
      <c r="J36" s="277" t="str">
        <f t="shared" ref="J36:J40" si="13">IF($D$36="Y/T","Isi Tujuan",IF($E$36=0,0,IF(I36="Y",1,IF(I36="T",0,"Isi Dulu"))))</f>
        <v>Isi Tujuan</v>
      </c>
      <c r="K36" s="276" t="s">
        <v>650</v>
      </c>
      <c r="L36" s="277" t="str">
        <f t="shared" ref="L36:L40" si="14">IF($D$36="Y/T","Isi Tujuan",IF($E$36=0,0,IF(K36="Y",1,IF(K36="T",0,"Isi Dulu"))))</f>
        <v>Isi Tujuan</v>
      </c>
      <c r="M36" s="429" t="s">
        <v>650</v>
      </c>
      <c r="N36" s="430" t="str">
        <f>IF(M36="Y",1,IF(M36="T",0,IF(M36="Y/T","Belum diisi","Error")))</f>
        <v>Belum diisi</v>
      </c>
      <c r="O36" s="272"/>
      <c r="P36" s="272"/>
      <c r="Q36" s="272"/>
      <c r="R36" s="272"/>
    </row>
    <row r="37" spans="1:18" ht="12.75" customHeight="1">
      <c r="A37" s="272"/>
      <c r="B37" s="371"/>
      <c r="C37" s="371"/>
      <c r="D37" s="371"/>
      <c r="E37" s="421"/>
      <c r="F37" s="278">
        <v>2</v>
      </c>
      <c r="G37" s="279"/>
      <c r="H37" s="288" t="str">
        <f t="shared" si="0"/>
        <v>Belum Diisi</v>
      </c>
      <c r="I37" s="280" t="s">
        <v>650</v>
      </c>
      <c r="J37" s="281" t="str">
        <f t="shared" si="13"/>
        <v>Isi Tujuan</v>
      </c>
      <c r="K37" s="280" t="s">
        <v>650</v>
      </c>
      <c r="L37" s="281" t="str">
        <f t="shared" si="14"/>
        <v>Isi Tujuan</v>
      </c>
      <c r="M37" s="371"/>
      <c r="N37" s="371"/>
      <c r="O37" s="272"/>
      <c r="P37" s="272"/>
      <c r="Q37" s="272"/>
      <c r="R37" s="272"/>
    </row>
    <row r="38" spans="1:18" ht="12.75" customHeight="1">
      <c r="A38" s="272"/>
      <c r="B38" s="371"/>
      <c r="C38" s="371"/>
      <c r="D38" s="371"/>
      <c r="E38" s="421"/>
      <c r="F38" s="278">
        <v>3</v>
      </c>
      <c r="G38" s="279"/>
      <c r="H38" s="288" t="str">
        <f t="shared" si="0"/>
        <v>Belum Diisi</v>
      </c>
      <c r="I38" s="280" t="s">
        <v>650</v>
      </c>
      <c r="J38" s="281" t="str">
        <f t="shared" si="13"/>
        <v>Isi Tujuan</v>
      </c>
      <c r="K38" s="280" t="s">
        <v>650</v>
      </c>
      <c r="L38" s="281" t="str">
        <f t="shared" si="14"/>
        <v>Isi Tujuan</v>
      </c>
      <c r="M38" s="371"/>
      <c r="N38" s="371"/>
      <c r="O38" s="272"/>
      <c r="P38" s="272"/>
      <c r="Q38" s="272"/>
      <c r="R38" s="272"/>
    </row>
    <row r="39" spans="1:18" ht="12.75" customHeight="1">
      <c r="A39" s="272"/>
      <c r="B39" s="371"/>
      <c r="C39" s="371"/>
      <c r="D39" s="371"/>
      <c r="E39" s="421"/>
      <c r="F39" s="278">
        <v>4</v>
      </c>
      <c r="G39" s="279"/>
      <c r="H39" s="288" t="str">
        <f t="shared" si="0"/>
        <v>Belum Diisi</v>
      </c>
      <c r="I39" s="280" t="s">
        <v>650</v>
      </c>
      <c r="J39" s="281" t="str">
        <f t="shared" si="13"/>
        <v>Isi Tujuan</v>
      </c>
      <c r="K39" s="280" t="s">
        <v>650</v>
      </c>
      <c r="L39" s="281" t="str">
        <f t="shared" si="14"/>
        <v>Isi Tujuan</v>
      </c>
      <c r="M39" s="371"/>
      <c r="N39" s="371"/>
      <c r="O39" s="272"/>
      <c r="P39" s="272"/>
      <c r="Q39" s="272"/>
      <c r="R39" s="272"/>
    </row>
    <row r="40" spans="1:18" ht="12.75" customHeight="1">
      <c r="A40" s="272"/>
      <c r="B40" s="349"/>
      <c r="C40" s="349"/>
      <c r="D40" s="349"/>
      <c r="E40" s="422"/>
      <c r="F40" s="282">
        <v>5</v>
      </c>
      <c r="G40" s="283"/>
      <c r="H40" s="289" t="str">
        <f t="shared" si="0"/>
        <v>Belum Diisi</v>
      </c>
      <c r="I40" s="285" t="s">
        <v>650</v>
      </c>
      <c r="J40" s="286" t="str">
        <f t="shared" si="13"/>
        <v>Isi Tujuan</v>
      </c>
      <c r="K40" s="285" t="s">
        <v>650</v>
      </c>
      <c r="L40" s="286" t="str">
        <f t="shared" si="14"/>
        <v>Isi Tujuan</v>
      </c>
      <c r="M40" s="349"/>
      <c r="N40" s="349"/>
      <c r="O40" s="272"/>
      <c r="P40" s="272"/>
      <c r="Q40" s="272"/>
      <c r="R40" s="272"/>
    </row>
    <row r="41" spans="1:18" ht="12.75" customHeight="1">
      <c r="A41" s="272"/>
      <c r="B41" s="418">
        <v>8</v>
      </c>
      <c r="C41" s="426"/>
      <c r="D41" s="419" t="s">
        <v>650</v>
      </c>
      <c r="E41" s="420" t="str">
        <f>IF(D41="Y",1,IF(D41="T",0,IF(D41="Y/T","Belum diisi","Error")))</f>
        <v>Belum diisi</v>
      </c>
      <c r="F41" s="273">
        <v>1</v>
      </c>
      <c r="G41" s="274"/>
      <c r="H41" s="290" t="str">
        <f t="shared" si="0"/>
        <v>Belum Diisi</v>
      </c>
      <c r="I41" s="276" t="s">
        <v>650</v>
      </c>
      <c r="J41" s="277" t="str">
        <f t="shared" ref="J41:J45" si="15">IF($D$41="Y/T","Isi Tujuan",IF($E$41=0,0,IF(I41="Y",1,IF(I41="T",0,"Isi Dulu"))))</f>
        <v>Isi Tujuan</v>
      </c>
      <c r="K41" s="276" t="s">
        <v>650</v>
      </c>
      <c r="L41" s="277" t="str">
        <f t="shared" ref="L41:L45" si="16">IF($D$41="Y/T","Isi Tujuan",IF($E$41=0,0,IF(K41="Y",1,IF(K41="T",0,"Isi Dulu"))))</f>
        <v>Isi Tujuan</v>
      </c>
      <c r="M41" s="429" t="s">
        <v>650</v>
      </c>
      <c r="N41" s="430" t="str">
        <f>IF(M41="Y",1,IF(M41="T",0,IF(M41="Y/T","Belum diisi","Error")))</f>
        <v>Belum diisi</v>
      </c>
      <c r="O41" s="272"/>
      <c r="P41" s="272"/>
      <c r="Q41" s="272"/>
      <c r="R41" s="272"/>
    </row>
    <row r="42" spans="1:18" ht="12.75" customHeight="1">
      <c r="A42" s="272"/>
      <c r="B42" s="371"/>
      <c r="C42" s="371"/>
      <c r="D42" s="371"/>
      <c r="E42" s="421"/>
      <c r="F42" s="278">
        <v>2</v>
      </c>
      <c r="G42" s="279"/>
      <c r="H42" s="288" t="str">
        <f t="shared" si="0"/>
        <v>Belum Diisi</v>
      </c>
      <c r="I42" s="280" t="s">
        <v>650</v>
      </c>
      <c r="J42" s="281" t="str">
        <f t="shared" si="15"/>
        <v>Isi Tujuan</v>
      </c>
      <c r="K42" s="280" t="s">
        <v>650</v>
      </c>
      <c r="L42" s="281" t="str">
        <f t="shared" si="16"/>
        <v>Isi Tujuan</v>
      </c>
      <c r="M42" s="371"/>
      <c r="N42" s="371"/>
      <c r="O42" s="272"/>
      <c r="P42" s="272"/>
      <c r="Q42" s="272"/>
      <c r="R42" s="272"/>
    </row>
    <row r="43" spans="1:18" ht="12.75" customHeight="1">
      <c r="A43" s="272"/>
      <c r="B43" s="371"/>
      <c r="C43" s="371"/>
      <c r="D43" s="371"/>
      <c r="E43" s="421"/>
      <c r="F43" s="278">
        <v>3</v>
      </c>
      <c r="G43" s="279"/>
      <c r="H43" s="288" t="str">
        <f t="shared" si="0"/>
        <v>Belum Diisi</v>
      </c>
      <c r="I43" s="280" t="s">
        <v>650</v>
      </c>
      <c r="J43" s="281" t="str">
        <f t="shared" si="15"/>
        <v>Isi Tujuan</v>
      </c>
      <c r="K43" s="280" t="s">
        <v>650</v>
      </c>
      <c r="L43" s="281" t="str">
        <f t="shared" si="16"/>
        <v>Isi Tujuan</v>
      </c>
      <c r="M43" s="371"/>
      <c r="N43" s="371"/>
      <c r="O43" s="272"/>
      <c r="P43" s="272"/>
      <c r="Q43" s="272"/>
      <c r="R43" s="272"/>
    </row>
    <row r="44" spans="1:18" ht="12.75" customHeight="1">
      <c r="A44" s="272"/>
      <c r="B44" s="371"/>
      <c r="C44" s="371"/>
      <c r="D44" s="371"/>
      <c r="E44" s="421"/>
      <c r="F44" s="278">
        <v>4</v>
      </c>
      <c r="G44" s="279"/>
      <c r="H44" s="288" t="str">
        <f t="shared" si="0"/>
        <v>Belum Diisi</v>
      </c>
      <c r="I44" s="280" t="s">
        <v>650</v>
      </c>
      <c r="J44" s="281" t="str">
        <f t="shared" si="15"/>
        <v>Isi Tujuan</v>
      </c>
      <c r="K44" s="280" t="s">
        <v>650</v>
      </c>
      <c r="L44" s="281" t="str">
        <f t="shared" si="16"/>
        <v>Isi Tujuan</v>
      </c>
      <c r="M44" s="371"/>
      <c r="N44" s="371"/>
      <c r="O44" s="272"/>
      <c r="P44" s="272"/>
      <c r="Q44" s="272"/>
      <c r="R44" s="272"/>
    </row>
    <row r="45" spans="1:18" ht="12.75" customHeight="1">
      <c r="A45" s="272"/>
      <c r="B45" s="349"/>
      <c r="C45" s="349"/>
      <c r="D45" s="349"/>
      <c r="E45" s="422"/>
      <c r="F45" s="282">
        <v>5</v>
      </c>
      <c r="G45" s="283"/>
      <c r="H45" s="289" t="str">
        <f t="shared" si="0"/>
        <v>Belum Diisi</v>
      </c>
      <c r="I45" s="285" t="s">
        <v>650</v>
      </c>
      <c r="J45" s="286" t="str">
        <f t="shared" si="15"/>
        <v>Isi Tujuan</v>
      </c>
      <c r="K45" s="285" t="s">
        <v>650</v>
      </c>
      <c r="L45" s="286" t="str">
        <f t="shared" si="16"/>
        <v>Isi Tujuan</v>
      </c>
      <c r="M45" s="349"/>
      <c r="N45" s="349"/>
      <c r="O45" s="272"/>
      <c r="P45" s="272"/>
      <c r="Q45" s="272"/>
      <c r="R45" s="272"/>
    </row>
    <row r="46" spans="1:18" ht="12.75" customHeight="1">
      <c r="A46" s="272"/>
      <c r="B46" s="418">
        <v>9</v>
      </c>
      <c r="C46" s="426"/>
      <c r="D46" s="419" t="s">
        <v>650</v>
      </c>
      <c r="E46" s="420" t="str">
        <f>IF(D46="Y",1,IF(D46="T",0,IF(D46="Y/T","Belum diisi","Error")))</f>
        <v>Belum diisi</v>
      </c>
      <c r="F46" s="273">
        <v>1</v>
      </c>
      <c r="G46" s="274"/>
      <c r="H46" s="290" t="str">
        <f t="shared" si="0"/>
        <v>Belum Diisi</v>
      </c>
      <c r="I46" s="276" t="s">
        <v>650</v>
      </c>
      <c r="J46" s="277" t="str">
        <f t="shared" ref="J46:J50" si="17">IF($D$46="Y/T","Isi Tujuan",IF($E$46=0,0,IF(I46="Y",1,IF(I46="T",0,"Isi Dulu"))))</f>
        <v>Isi Tujuan</v>
      </c>
      <c r="K46" s="276" t="s">
        <v>650</v>
      </c>
      <c r="L46" s="277" t="str">
        <f t="shared" ref="L46:L50" si="18">IF($D$46="Y/T","Isi Tujuan",IF($E$46=0,0,IF(K46="Y",1,IF(K46="T",0,"Isi Dulu"))))</f>
        <v>Isi Tujuan</v>
      </c>
      <c r="M46" s="429" t="s">
        <v>650</v>
      </c>
      <c r="N46" s="430" t="str">
        <f>IF(M46="Y",1,IF(M46="T",0,IF(M46="Y/T","Belum diisi","Error")))</f>
        <v>Belum diisi</v>
      </c>
      <c r="O46" s="272"/>
      <c r="P46" s="272"/>
      <c r="Q46" s="272"/>
      <c r="R46" s="272"/>
    </row>
    <row r="47" spans="1:18" ht="12.75" customHeight="1">
      <c r="A47" s="272"/>
      <c r="B47" s="371"/>
      <c r="C47" s="371"/>
      <c r="D47" s="371"/>
      <c r="E47" s="421"/>
      <c r="F47" s="278">
        <v>2</v>
      </c>
      <c r="G47" s="279"/>
      <c r="H47" s="288" t="str">
        <f t="shared" si="0"/>
        <v>Belum Diisi</v>
      </c>
      <c r="I47" s="280" t="s">
        <v>650</v>
      </c>
      <c r="J47" s="281" t="str">
        <f t="shared" si="17"/>
        <v>Isi Tujuan</v>
      </c>
      <c r="K47" s="280" t="s">
        <v>650</v>
      </c>
      <c r="L47" s="281" t="str">
        <f t="shared" si="18"/>
        <v>Isi Tujuan</v>
      </c>
      <c r="M47" s="371"/>
      <c r="N47" s="371"/>
      <c r="O47" s="272"/>
      <c r="P47" s="272"/>
      <c r="Q47" s="272"/>
      <c r="R47" s="272"/>
    </row>
    <row r="48" spans="1:18" ht="12.75" customHeight="1">
      <c r="A48" s="272"/>
      <c r="B48" s="371"/>
      <c r="C48" s="371"/>
      <c r="D48" s="371"/>
      <c r="E48" s="421"/>
      <c r="F48" s="278">
        <v>3</v>
      </c>
      <c r="G48" s="279"/>
      <c r="H48" s="288" t="str">
        <f t="shared" si="0"/>
        <v>Belum Diisi</v>
      </c>
      <c r="I48" s="280" t="s">
        <v>650</v>
      </c>
      <c r="J48" s="281" t="str">
        <f t="shared" si="17"/>
        <v>Isi Tujuan</v>
      </c>
      <c r="K48" s="280" t="s">
        <v>650</v>
      </c>
      <c r="L48" s="281" t="str">
        <f t="shared" si="18"/>
        <v>Isi Tujuan</v>
      </c>
      <c r="M48" s="371"/>
      <c r="N48" s="371"/>
      <c r="O48" s="272"/>
      <c r="P48" s="272"/>
      <c r="Q48" s="272"/>
      <c r="R48" s="272"/>
    </row>
    <row r="49" spans="1:18" ht="12.75" customHeight="1">
      <c r="A49" s="272"/>
      <c r="B49" s="371"/>
      <c r="C49" s="371"/>
      <c r="D49" s="371"/>
      <c r="E49" s="421"/>
      <c r="F49" s="278">
        <v>4</v>
      </c>
      <c r="G49" s="279"/>
      <c r="H49" s="288" t="str">
        <f t="shared" si="0"/>
        <v>Belum Diisi</v>
      </c>
      <c r="I49" s="280" t="s">
        <v>650</v>
      </c>
      <c r="J49" s="281" t="str">
        <f t="shared" si="17"/>
        <v>Isi Tujuan</v>
      </c>
      <c r="K49" s="280" t="s">
        <v>650</v>
      </c>
      <c r="L49" s="281" t="str">
        <f t="shared" si="18"/>
        <v>Isi Tujuan</v>
      </c>
      <c r="M49" s="371"/>
      <c r="N49" s="371"/>
      <c r="O49" s="272"/>
      <c r="P49" s="272"/>
      <c r="Q49" s="272"/>
      <c r="R49" s="272"/>
    </row>
    <row r="50" spans="1:18" ht="12.75" customHeight="1">
      <c r="A50" s="272"/>
      <c r="B50" s="349"/>
      <c r="C50" s="349"/>
      <c r="D50" s="349"/>
      <c r="E50" s="422"/>
      <c r="F50" s="282">
        <v>5</v>
      </c>
      <c r="G50" s="283"/>
      <c r="H50" s="289" t="str">
        <f t="shared" si="0"/>
        <v>Belum Diisi</v>
      </c>
      <c r="I50" s="285" t="s">
        <v>650</v>
      </c>
      <c r="J50" s="286" t="str">
        <f t="shared" si="17"/>
        <v>Isi Tujuan</v>
      </c>
      <c r="K50" s="285" t="s">
        <v>650</v>
      </c>
      <c r="L50" s="286" t="str">
        <f t="shared" si="18"/>
        <v>Isi Tujuan</v>
      </c>
      <c r="M50" s="349"/>
      <c r="N50" s="349"/>
      <c r="O50" s="272"/>
      <c r="P50" s="272"/>
      <c r="Q50" s="272"/>
      <c r="R50" s="272"/>
    </row>
    <row r="51" spans="1:18" ht="12.75" customHeight="1">
      <c r="A51" s="272"/>
      <c r="B51" s="418">
        <v>10</v>
      </c>
      <c r="C51" s="426"/>
      <c r="D51" s="419" t="s">
        <v>650</v>
      </c>
      <c r="E51" s="420" t="str">
        <f>IF(D51="Y",1,IF(D51="T",0,IF(D51="Y/T","Belum diisi","Error")))</f>
        <v>Belum diisi</v>
      </c>
      <c r="F51" s="273">
        <v>1</v>
      </c>
      <c r="G51" s="274"/>
      <c r="H51" s="290" t="str">
        <f t="shared" si="0"/>
        <v>Belum Diisi</v>
      </c>
      <c r="I51" s="276" t="s">
        <v>650</v>
      </c>
      <c r="J51" s="277" t="str">
        <f t="shared" ref="J51:J55" si="19">IF($D$51="Y/T","Isi Tujuan",IF($E$51=0,0,IF(I51="Y",1,IF(I51="T",0,"Isi Dulu"))))</f>
        <v>Isi Tujuan</v>
      </c>
      <c r="K51" s="276" t="s">
        <v>650</v>
      </c>
      <c r="L51" s="277" t="str">
        <f t="shared" ref="L51:L55" si="20">IF($D$51="Y/T","Isi Tujuan",IF($E$51=0,0,IF(K51="Y",1,IF(K51="T",0,"Isi Dulu"))))</f>
        <v>Isi Tujuan</v>
      </c>
      <c r="M51" s="429" t="s">
        <v>650</v>
      </c>
      <c r="N51" s="430" t="str">
        <f>IF(M51="Y",1,IF(M51="T",0,IF(M51="Y/T","Belum diisi","Error")))</f>
        <v>Belum diisi</v>
      </c>
      <c r="O51" s="272"/>
      <c r="P51" s="272"/>
      <c r="Q51" s="272"/>
      <c r="R51" s="272"/>
    </row>
    <row r="52" spans="1:18" ht="12.75" customHeight="1">
      <c r="A52" s="272"/>
      <c r="B52" s="371"/>
      <c r="C52" s="371"/>
      <c r="D52" s="371"/>
      <c r="E52" s="421"/>
      <c r="F52" s="278">
        <v>2</v>
      </c>
      <c r="G52" s="279"/>
      <c r="H52" s="288" t="str">
        <f t="shared" si="0"/>
        <v>Belum Diisi</v>
      </c>
      <c r="I52" s="280" t="s">
        <v>650</v>
      </c>
      <c r="J52" s="281" t="str">
        <f t="shared" si="19"/>
        <v>Isi Tujuan</v>
      </c>
      <c r="K52" s="280" t="s">
        <v>650</v>
      </c>
      <c r="L52" s="281" t="str">
        <f t="shared" si="20"/>
        <v>Isi Tujuan</v>
      </c>
      <c r="M52" s="371"/>
      <c r="N52" s="371"/>
      <c r="O52" s="272"/>
      <c r="P52" s="272"/>
      <c r="Q52" s="272"/>
      <c r="R52" s="272"/>
    </row>
    <row r="53" spans="1:18" ht="12.75" customHeight="1">
      <c r="A53" s="272"/>
      <c r="B53" s="371"/>
      <c r="C53" s="371"/>
      <c r="D53" s="371"/>
      <c r="E53" s="421"/>
      <c r="F53" s="278">
        <v>3</v>
      </c>
      <c r="G53" s="279"/>
      <c r="H53" s="288" t="str">
        <f t="shared" si="0"/>
        <v>Belum Diisi</v>
      </c>
      <c r="I53" s="280" t="s">
        <v>650</v>
      </c>
      <c r="J53" s="281" t="str">
        <f t="shared" si="19"/>
        <v>Isi Tujuan</v>
      </c>
      <c r="K53" s="280" t="s">
        <v>650</v>
      </c>
      <c r="L53" s="281" t="str">
        <f t="shared" si="20"/>
        <v>Isi Tujuan</v>
      </c>
      <c r="M53" s="371"/>
      <c r="N53" s="371"/>
      <c r="O53" s="272"/>
      <c r="P53" s="272"/>
      <c r="Q53" s="272"/>
      <c r="R53" s="272"/>
    </row>
    <row r="54" spans="1:18" ht="12.75" customHeight="1">
      <c r="A54" s="272"/>
      <c r="B54" s="371"/>
      <c r="C54" s="371"/>
      <c r="D54" s="371"/>
      <c r="E54" s="421"/>
      <c r="F54" s="278">
        <v>4</v>
      </c>
      <c r="G54" s="279"/>
      <c r="H54" s="288" t="str">
        <f t="shared" si="0"/>
        <v>Belum Diisi</v>
      </c>
      <c r="I54" s="280" t="s">
        <v>650</v>
      </c>
      <c r="J54" s="281" t="str">
        <f t="shared" si="19"/>
        <v>Isi Tujuan</v>
      </c>
      <c r="K54" s="280" t="s">
        <v>650</v>
      </c>
      <c r="L54" s="281" t="str">
        <f t="shared" si="20"/>
        <v>Isi Tujuan</v>
      </c>
      <c r="M54" s="371"/>
      <c r="N54" s="371"/>
      <c r="O54" s="272"/>
      <c r="P54" s="272"/>
      <c r="Q54" s="272"/>
      <c r="R54" s="272"/>
    </row>
    <row r="55" spans="1:18" ht="12.75" customHeight="1">
      <c r="A55" s="272"/>
      <c r="B55" s="349"/>
      <c r="C55" s="349"/>
      <c r="D55" s="349"/>
      <c r="E55" s="422"/>
      <c r="F55" s="282">
        <v>5</v>
      </c>
      <c r="G55" s="283"/>
      <c r="H55" s="289" t="str">
        <f t="shared" si="0"/>
        <v>Belum Diisi</v>
      </c>
      <c r="I55" s="285" t="s">
        <v>650</v>
      </c>
      <c r="J55" s="286" t="str">
        <f t="shared" si="19"/>
        <v>Isi Tujuan</v>
      </c>
      <c r="K55" s="285" t="s">
        <v>650</v>
      </c>
      <c r="L55" s="286" t="str">
        <f t="shared" si="20"/>
        <v>Isi Tujuan</v>
      </c>
      <c r="M55" s="349"/>
      <c r="N55" s="349"/>
      <c r="O55" s="272"/>
      <c r="P55" s="272"/>
      <c r="Q55" s="272"/>
      <c r="R55" s="272"/>
    </row>
    <row r="56" spans="1:18" ht="12.75" customHeight="1">
      <c r="A56" s="272"/>
      <c r="B56" s="418">
        <v>11</v>
      </c>
      <c r="C56" s="426"/>
      <c r="D56" s="419" t="s">
        <v>650</v>
      </c>
      <c r="E56" s="420" t="str">
        <f>IF(D56="Y",1,IF(D56="T",0,IF(D56="Y/T","Belum diisi","Error")))</f>
        <v>Belum diisi</v>
      </c>
      <c r="F56" s="273">
        <v>1</v>
      </c>
      <c r="G56" s="274"/>
      <c r="H56" s="290" t="str">
        <f t="shared" si="0"/>
        <v>Belum Diisi</v>
      </c>
      <c r="I56" s="276" t="s">
        <v>650</v>
      </c>
      <c r="J56" s="277" t="str">
        <f t="shared" ref="J56:J60" si="21">IF($D$56="Y/T","Isi Tujuan",IF($E$56=0,0,IF(I56="Y",1,IF(I56="T",0,"Isi Dulu"))))</f>
        <v>Isi Tujuan</v>
      </c>
      <c r="K56" s="276" t="s">
        <v>650</v>
      </c>
      <c r="L56" s="277" t="str">
        <f t="shared" ref="L56:L60" si="22">IF($D$56="Y/T","Isi Tujuan",IF($E$56=0,0,IF(K56="Y",1,IF(K56="T",0,"Isi Dulu"))))</f>
        <v>Isi Tujuan</v>
      </c>
      <c r="M56" s="429" t="s">
        <v>650</v>
      </c>
      <c r="N56" s="430" t="str">
        <f>IF(M56="Y",1,IF(M56="T",0,IF(M56="Y/T","Belum diisi","Error")))</f>
        <v>Belum diisi</v>
      </c>
      <c r="O56" s="272"/>
      <c r="P56" s="272"/>
      <c r="Q56" s="272"/>
      <c r="R56" s="272"/>
    </row>
    <row r="57" spans="1:18" ht="12.75" customHeight="1">
      <c r="A57" s="272"/>
      <c r="B57" s="371"/>
      <c r="C57" s="371"/>
      <c r="D57" s="371"/>
      <c r="E57" s="421"/>
      <c r="F57" s="278">
        <v>2</v>
      </c>
      <c r="G57" s="279"/>
      <c r="H57" s="288" t="str">
        <f t="shared" si="0"/>
        <v>Belum Diisi</v>
      </c>
      <c r="I57" s="280" t="s">
        <v>650</v>
      </c>
      <c r="J57" s="281" t="str">
        <f t="shared" si="21"/>
        <v>Isi Tujuan</v>
      </c>
      <c r="K57" s="280" t="s">
        <v>650</v>
      </c>
      <c r="L57" s="281" t="str">
        <f t="shared" si="22"/>
        <v>Isi Tujuan</v>
      </c>
      <c r="M57" s="371"/>
      <c r="N57" s="371"/>
      <c r="O57" s="272"/>
      <c r="P57" s="272"/>
      <c r="Q57" s="272"/>
      <c r="R57" s="272"/>
    </row>
    <row r="58" spans="1:18" ht="12.75" customHeight="1">
      <c r="A58" s="272"/>
      <c r="B58" s="371"/>
      <c r="C58" s="371"/>
      <c r="D58" s="371"/>
      <c r="E58" s="421"/>
      <c r="F58" s="278">
        <v>3</v>
      </c>
      <c r="G58" s="279"/>
      <c r="H58" s="288" t="str">
        <f t="shared" si="0"/>
        <v>Belum Diisi</v>
      </c>
      <c r="I58" s="280" t="s">
        <v>650</v>
      </c>
      <c r="J58" s="281" t="str">
        <f t="shared" si="21"/>
        <v>Isi Tujuan</v>
      </c>
      <c r="K58" s="280" t="s">
        <v>650</v>
      </c>
      <c r="L58" s="281" t="str">
        <f t="shared" si="22"/>
        <v>Isi Tujuan</v>
      </c>
      <c r="M58" s="371"/>
      <c r="N58" s="371"/>
      <c r="O58" s="272"/>
      <c r="P58" s="272"/>
      <c r="Q58" s="272"/>
      <c r="R58" s="272"/>
    </row>
    <row r="59" spans="1:18" ht="12.75" customHeight="1">
      <c r="A59" s="272"/>
      <c r="B59" s="371"/>
      <c r="C59" s="371"/>
      <c r="D59" s="371"/>
      <c r="E59" s="421"/>
      <c r="F59" s="278">
        <v>4</v>
      </c>
      <c r="G59" s="279"/>
      <c r="H59" s="288" t="str">
        <f t="shared" si="0"/>
        <v>Belum Diisi</v>
      </c>
      <c r="I59" s="280" t="s">
        <v>650</v>
      </c>
      <c r="J59" s="281" t="str">
        <f t="shared" si="21"/>
        <v>Isi Tujuan</v>
      </c>
      <c r="K59" s="280" t="s">
        <v>650</v>
      </c>
      <c r="L59" s="281" t="str">
        <f t="shared" si="22"/>
        <v>Isi Tujuan</v>
      </c>
      <c r="M59" s="371"/>
      <c r="N59" s="371"/>
      <c r="O59" s="272"/>
      <c r="P59" s="272"/>
      <c r="Q59" s="272"/>
      <c r="R59" s="272"/>
    </row>
    <row r="60" spans="1:18" ht="12.75" customHeight="1">
      <c r="A60" s="272"/>
      <c r="B60" s="349"/>
      <c r="C60" s="349"/>
      <c r="D60" s="349"/>
      <c r="E60" s="422"/>
      <c r="F60" s="282">
        <v>5</v>
      </c>
      <c r="G60" s="283"/>
      <c r="H60" s="289" t="str">
        <f t="shared" si="0"/>
        <v>Belum Diisi</v>
      </c>
      <c r="I60" s="285" t="s">
        <v>650</v>
      </c>
      <c r="J60" s="286" t="str">
        <f t="shared" si="21"/>
        <v>Isi Tujuan</v>
      </c>
      <c r="K60" s="285" t="s">
        <v>650</v>
      </c>
      <c r="L60" s="286" t="str">
        <f t="shared" si="22"/>
        <v>Isi Tujuan</v>
      </c>
      <c r="M60" s="349"/>
      <c r="N60" s="349"/>
      <c r="O60" s="272"/>
      <c r="P60" s="272"/>
      <c r="Q60" s="272"/>
      <c r="R60" s="272"/>
    </row>
    <row r="61" spans="1:18" ht="12.75" customHeight="1">
      <c r="A61" s="272"/>
      <c r="B61" s="418">
        <v>12</v>
      </c>
      <c r="C61" s="426"/>
      <c r="D61" s="419" t="s">
        <v>650</v>
      </c>
      <c r="E61" s="420" t="str">
        <f>IF(D61="Y",1,IF(D61="T",0,IF(D61="Y/T","Belum diisi","Error")))</f>
        <v>Belum diisi</v>
      </c>
      <c r="F61" s="273">
        <v>1</v>
      </c>
      <c r="G61" s="274"/>
      <c r="H61" s="290" t="str">
        <f t="shared" si="0"/>
        <v>Belum Diisi</v>
      </c>
      <c r="I61" s="276" t="s">
        <v>650</v>
      </c>
      <c r="J61" s="277" t="str">
        <f t="shared" ref="J61:J65" si="23">IF($D$61="Y/T","Isi Tujuan",IF($E$61=0,0,IF(I61="Y",1,IF(I61="T",0,"Isi Dulu"))))</f>
        <v>Isi Tujuan</v>
      </c>
      <c r="K61" s="276" t="s">
        <v>650</v>
      </c>
      <c r="L61" s="277" t="str">
        <f t="shared" ref="L61:L65" si="24">IF($D$61="Y/T","Isi Tujuan",IF($E$61=0,0,IF(K61="Y",1,IF(K61="T",0,"Isi Dulu"))))</f>
        <v>Isi Tujuan</v>
      </c>
      <c r="M61" s="429" t="s">
        <v>650</v>
      </c>
      <c r="N61" s="430" t="str">
        <f>IF(M61="Y",1,IF(M61="T",0,IF(M61="Y/T","Belum diisi","Error")))</f>
        <v>Belum diisi</v>
      </c>
      <c r="O61" s="272"/>
      <c r="P61" s="272"/>
      <c r="Q61" s="272"/>
      <c r="R61" s="272"/>
    </row>
    <row r="62" spans="1:18" ht="12.75" customHeight="1">
      <c r="A62" s="272"/>
      <c r="B62" s="371"/>
      <c r="C62" s="371"/>
      <c r="D62" s="371"/>
      <c r="E62" s="421"/>
      <c r="F62" s="278">
        <v>2</v>
      </c>
      <c r="G62" s="279"/>
      <c r="H62" s="288" t="str">
        <f t="shared" si="0"/>
        <v>Belum Diisi</v>
      </c>
      <c r="I62" s="280" t="s">
        <v>650</v>
      </c>
      <c r="J62" s="281" t="str">
        <f t="shared" si="23"/>
        <v>Isi Tujuan</v>
      </c>
      <c r="K62" s="280" t="s">
        <v>650</v>
      </c>
      <c r="L62" s="281" t="str">
        <f t="shared" si="24"/>
        <v>Isi Tujuan</v>
      </c>
      <c r="M62" s="371"/>
      <c r="N62" s="371"/>
      <c r="O62" s="272"/>
      <c r="P62" s="272"/>
      <c r="Q62" s="272"/>
      <c r="R62" s="272"/>
    </row>
    <row r="63" spans="1:18" ht="12.75" customHeight="1">
      <c r="A63" s="272"/>
      <c r="B63" s="371"/>
      <c r="C63" s="371"/>
      <c r="D63" s="371"/>
      <c r="E63" s="421"/>
      <c r="F63" s="278">
        <v>3</v>
      </c>
      <c r="G63" s="279"/>
      <c r="H63" s="288" t="str">
        <f t="shared" si="0"/>
        <v>Belum Diisi</v>
      </c>
      <c r="I63" s="280" t="s">
        <v>650</v>
      </c>
      <c r="J63" s="281" t="str">
        <f t="shared" si="23"/>
        <v>Isi Tujuan</v>
      </c>
      <c r="K63" s="280" t="s">
        <v>650</v>
      </c>
      <c r="L63" s="281" t="str">
        <f t="shared" si="24"/>
        <v>Isi Tujuan</v>
      </c>
      <c r="M63" s="371"/>
      <c r="N63" s="371"/>
      <c r="O63" s="272"/>
      <c r="P63" s="272"/>
      <c r="Q63" s="272"/>
      <c r="R63" s="272"/>
    </row>
    <row r="64" spans="1:18" ht="12.75" customHeight="1">
      <c r="A64" s="272"/>
      <c r="B64" s="371"/>
      <c r="C64" s="371"/>
      <c r="D64" s="371"/>
      <c r="E64" s="421"/>
      <c r="F64" s="278">
        <v>4</v>
      </c>
      <c r="G64" s="279"/>
      <c r="H64" s="288" t="str">
        <f t="shared" si="0"/>
        <v>Belum Diisi</v>
      </c>
      <c r="I64" s="280" t="s">
        <v>650</v>
      </c>
      <c r="J64" s="281" t="str">
        <f t="shared" si="23"/>
        <v>Isi Tujuan</v>
      </c>
      <c r="K64" s="280" t="s">
        <v>650</v>
      </c>
      <c r="L64" s="281" t="str">
        <f t="shared" si="24"/>
        <v>Isi Tujuan</v>
      </c>
      <c r="M64" s="371"/>
      <c r="N64" s="371"/>
      <c r="O64" s="272"/>
      <c r="P64" s="272"/>
      <c r="Q64" s="272"/>
      <c r="R64" s="272"/>
    </row>
    <row r="65" spans="1:18" ht="12.75" customHeight="1">
      <c r="A65" s="272"/>
      <c r="B65" s="349"/>
      <c r="C65" s="349"/>
      <c r="D65" s="349"/>
      <c r="E65" s="422"/>
      <c r="F65" s="282">
        <v>5</v>
      </c>
      <c r="G65" s="283"/>
      <c r="H65" s="289" t="str">
        <f t="shared" si="0"/>
        <v>Belum Diisi</v>
      </c>
      <c r="I65" s="285" t="s">
        <v>650</v>
      </c>
      <c r="J65" s="286" t="str">
        <f t="shared" si="23"/>
        <v>Isi Tujuan</v>
      </c>
      <c r="K65" s="285" t="s">
        <v>650</v>
      </c>
      <c r="L65" s="286" t="str">
        <f t="shared" si="24"/>
        <v>Isi Tujuan</v>
      </c>
      <c r="M65" s="349"/>
      <c r="N65" s="349"/>
      <c r="O65" s="272"/>
      <c r="P65" s="272"/>
      <c r="Q65" s="272"/>
      <c r="R65" s="272"/>
    </row>
    <row r="66" spans="1:18" ht="12.75" customHeight="1">
      <c r="A66" s="272"/>
      <c r="B66" s="418">
        <v>13</v>
      </c>
      <c r="C66" s="426"/>
      <c r="D66" s="419" t="s">
        <v>650</v>
      </c>
      <c r="E66" s="420" t="str">
        <f>IF(D66="Y",1,IF(D66="T",0,IF(D66="Y/T","Belum diisi","Error")))</f>
        <v>Belum diisi</v>
      </c>
      <c r="F66" s="273">
        <v>1</v>
      </c>
      <c r="G66" s="274"/>
      <c r="H66" s="290" t="str">
        <f t="shared" si="0"/>
        <v>Belum Diisi</v>
      </c>
      <c r="I66" s="276" t="s">
        <v>650</v>
      </c>
      <c r="J66" s="277" t="str">
        <f t="shared" ref="J66:J70" si="25">IF($D$66="Y/T","Isi Tujuan",IF($E$66=0,0,IF(I66="Y",1,IF(I66="T",0,"Isi Dulu"))))</f>
        <v>Isi Tujuan</v>
      </c>
      <c r="K66" s="276" t="s">
        <v>650</v>
      </c>
      <c r="L66" s="277" t="str">
        <f t="shared" ref="L66:L70" si="26">IF($D$66="Y/T","Isi Tujuan",IF($E$66=0,0,IF(K66="Y",1,IF(K66="T",0,"Isi Dulu"))))</f>
        <v>Isi Tujuan</v>
      </c>
      <c r="M66" s="429" t="s">
        <v>650</v>
      </c>
      <c r="N66" s="430" t="str">
        <f>IF(M66="Y",1,IF(M66="T",0,IF(M66="Y/T","Belum diisi","Error")))</f>
        <v>Belum diisi</v>
      </c>
      <c r="O66" s="272"/>
      <c r="P66" s="272"/>
      <c r="Q66" s="272"/>
      <c r="R66" s="272"/>
    </row>
    <row r="67" spans="1:18" ht="12.75" customHeight="1">
      <c r="A67" s="272"/>
      <c r="B67" s="371"/>
      <c r="C67" s="371"/>
      <c r="D67" s="371"/>
      <c r="E67" s="421"/>
      <c r="F67" s="278">
        <v>2</v>
      </c>
      <c r="G67" s="279"/>
      <c r="H67" s="288" t="str">
        <f t="shared" si="0"/>
        <v>Belum Diisi</v>
      </c>
      <c r="I67" s="280" t="s">
        <v>650</v>
      </c>
      <c r="J67" s="281" t="str">
        <f t="shared" si="25"/>
        <v>Isi Tujuan</v>
      </c>
      <c r="K67" s="280" t="s">
        <v>650</v>
      </c>
      <c r="L67" s="281" t="str">
        <f t="shared" si="26"/>
        <v>Isi Tujuan</v>
      </c>
      <c r="M67" s="371"/>
      <c r="N67" s="371"/>
      <c r="O67" s="272"/>
      <c r="P67" s="272"/>
      <c r="Q67" s="272"/>
      <c r="R67" s="272"/>
    </row>
    <row r="68" spans="1:18" ht="12.75" customHeight="1">
      <c r="A68" s="272"/>
      <c r="B68" s="371"/>
      <c r="C68" s="371"/>
      <c r="D68" s="371"/>
      <c r="E68" s="421"/>
      <c r="F68" s="278">
        <v>3</v>
      </c>
      <c r="G68" s="279"/>
      <c r="H68" s="288" t="str">
        <f t="shared" si="0"/>
        <v>Belum Diisi</v>
      </c>
      <c r="I68" s="280" t="s">
        <v>650</v>
      </c>
      <c r="J68" s="281" t="str">
        <f t="shared" si="25"/>
        <v>Isi Tujuan</v>
      </c>
      <c r="K68" s="280" t="s">
        <v>650</v>
      </c>
      <c r="L68" s="281" t="str">
        <f t="shared" si="26"/>
        <v>Isi Tujuan</v>
      </c>
      <c r="M68" s="371"/>
      <c r="N68" s="371"/>
      <c r="O68" s="272"/>
      <c r="P68" s="272"/>
      <c r="Q68" s="272"/>
      <c r="R68" s="272"/>
    </row>
    <row r="69" spans="1:18" ht="12.75" customHeight="1">
      <c r="A69" s="272"/>
      <c r="B69" s="371"/>
      <c r="C69" s="371"/>
      <c r="D69" s="371"/>
      <c r="E69" s="421"/>
      <c r="F69" s="278">
        <v>4</v>
      </c>
      <c r="G69" s="279"/>
      <c r="H69" s="288" t="str">
        <f t="shared" si="0"/>
        <v>Belum Diisi</v>
      </c>
      <c r="I69" s="280" t="s">
        <v>650</v>
      </c>
      <c r="J69" s="281" t="str">
        <f t="shared" si="25"/>
        <v>Isi Tujuan</v>
      </c>
      <c r="K69" s="280" t="s">
        <v>650</v>
      </c>
      <c r="L69" s="281" t="str">
        <f t="shared" si="26"/>
        <v>Isi Tujuan</v>
      </c>
      <c r="M69" s="371"/>
      <c r="N69" s="371"/>
      <c r="O69" s="272"/>
      <c r="P69" s="272"/>
      <c r="Q69" s="272"/>
      <c r="R69" s="272"/>
    </row>
    <row r="70" spans="1:18" ht="12.75" customHeight="1">
      <c r="A70" s="272"/>
      <c r="B70" s="349"/>
      <c r="C70" s="349"/>
      <c r="D70" s="349"/>
      <c r="E70" s="422"/>
      <c r="F70" s="282">
        <v>5</v>
      </c>
      <c r="G70" s="283"/>
      <c r="H70" s="289" t="str">
        <f t="shared" si="0"/>
        <v>Belum Diisi</v>
      </c>
      <c r="I70" s="285" t="s">
        <v>650</v>
      </c>
      <c r="J70" s="286" t="str">
        <f t="shared" si="25"/>
        <v>Isi Tujuan</v>
      </c>
      <c r="K70" s="285" t="s">
        <v>650</v>
      </c>
      <c r="L70" s="286" t="str">
        <f t="shared" si="26"/>
        <v>Isi Tujuan</v>
      </c>
      <c r="M70" s="349"/>
      <c r="N70" s="349"/>
      <c r="O70" s="272"/>
      <c r="P70" s="272"/>
      <c r="Q70" s="272"/>
      <c r="R70" s="272"/>
    </row>
    <row r="71" spans="1:18" ht="12.75" customHeight="1">
      <c r="A71" s="272"/>
      <c r="B71" s="418">
        <v>14</v>
      </c>
      <c r="C71" s="426"/>
      <c r="D71" s="419" t="s">
        <v>650</v>
      </c>
      <c r="E71" s="420" t="str">
        <f>IF(D71="Y",1,IF(D71="T",0,IF(D71="Y/T","Belum diisi","Error")))</f>
        <v>Belum diisi</v>
      </c>
      <c r="F71" s="273">
        <v>1</v>
      </c>
      <c r="G71" s="274"/>
      <c r="H71" s="290" t="str">
        <f t="shared" si="0"/>
        <v>Belum Diisi</v>
      </c>
      <c r="I71" s="276" t="s">
        <v>650</v>
      </c>
      <c r="J71" s="277" t="str">
        <f t="shared" ref="J71:J75" si="27">IF($D$71="Y/T","Isi Tujuan",IF($E$71=0,0,IF(I71="Y",1,IF(I71="T",0,"Isi Dulu"))))</f>
        <v>Isi Tujuan</v>
      </c>
      <c r="K71" s="276" t="s">
        <v>650</v>
      </c>
      <c r="L71" s="277" t="str">
        <f t="shared" ref="L71:L75" si="28">IF($D$71="Y/T","Isi Tujuan",IF($E$71=0,0,IF(K71="Y",1,IF(K71="T",0,"Isi Dulu"))))</f>
        <v>Isi Tujuan</v>
      </c>
      <c r="M71" s="429" t="s">
        <v>650</v>
      </c>
      <c r="N71" s="430" t="str">
        <f>IF(M71="Y",1,IF(M71="T",0,IF(M71="Y/T","Belum diisi","Error")))</f>
        <v>Belum diisi</v>
      </c>
      <c r="O71" s="272"/>
      <c r="P71" s="272"/>
      <c r="Q71" s="272"/>
      <c r="R71" s="272"/>
    </row>
    <row r="72" spans="1:18" ht="12.75" customHeight="1">
      <c r="A72" s="272"/>
      <c r="B72" s="371"/>
      <c r="C72" s="371"/>
      <c r="D72" s="371"/>
      <c r="E72" s="421"/>
      <c r="F72" s="278">
        <v>2</v>
      </c>
      <c r="G72" s="279"/>
      <c r="H72" s="288" t="str">
        <f t="shared" si="0"/>
        <v>Belum Diisi</v>
      </c>
      <c r="I72" s="280" t="s">
        <v>650</v>
      </c>
      <c r="J72" s="281" t="str">
        <f t="shared" si="27"/>
        <v>Isi Tujuan</v>
      </c>
      <c r="K72" s="280" t="s">
        <v>650</v>
      </c>
      <c r="L72" s="281" t="str">
        <f t="shared" si="28"/>
        <v>Isi Tujuan</v>
      </c>
      <c r="M72" s="371"/>
      <c r="N72" s="371"/>
      <c r="O72" s="272"/>
      <c r="P72" s="272"/>
      <c r="Q72" s="272"/>
      <c r="R72" s="272"/>
    </row>
    <row r="73" spans="1:18" ht="12.75" customHeight="1">
      <c r="A73" s="272"/>
      <c r="B73" s="371"/>
      <c r="C73" s="371"/>
      <c r="D73" s="371"/>
      <c r="E73" s="421"/>
      <c r="F73" s="278">
        <v>3</v>
      </c>
      <c r="G73" s="279"/>
      <c r="H73" s="288" t="str">
        <f t="shared" si="0"/>
        <v>Belum Diisi</v>
      </c>
      <c r="I73" s="280" t="s">
        <v>650</v>
      </c>
      <c r="J73" s="281" t="str">
        <f t="shared" si="27"/>
        <v>Isi Tujuan</v>
      </c>
      <c r="K73" s="280" t="s">
        <v>650</v>
      </c>
      <c r="L73" s="281" t="str">
        <f t="shared" si="28"/>
        <v>Isi Tujuan</v>
      </c>
      <c r="M73" s="371"/>
      <c r="N73" s="371"/>
      <c r="O73" s="272"/>
      <c r="P73" s="272"/>
      <c r="Q73" s="272"/>
      <c r="R73" s="272"/>
    </row>
    <row r="74" spans="1:18" ht="12.75" customHeight="1">
      <c r="A74" s="272"/>
      <c r="B74" s="371"/>
      <c r="C74" s="371"/>
      <c r="D74" s="371"/>
      <c r="E74" s="421"/>
      <c r="F74" s="278">
        <v>4</v>
      </c>
      <c r="G74" s="279"/>
      <c r="H74" s="288" t="str">
        <f t="shared" si="0"/>
        <v>Belum Diisi</v>
      </c>
      <c r="I74" s="280" t="s">
        <v>650</v>
      </c>
      <c r="J74" s="281" t="str">
        <f t="shared" si="27"/>
        <v>Isi Tujuan</v>
      </c>
      <c r="K74" s="280" t="s">
        <v>650</v>
      </c>
      <c r="L74" s="281" t="str">
        <f t="shared" si="28"/>
        <v>Isi Tujuan</v>
      </c>
      <c r="M74" s="371"/>
      <c r="N74" s="371"/>
      <c r="O74" s="272"/>
      <c r="P74" s="272"/>
      <c r="Q74" s="272"/>
      <c r="R74" s="272"/>
    </row>
    <row r="75" spans="1:18" ht="12.75" customHeight="1">
      <c r="A75" s="272"/>
      <c r="B75" s="349"/>
      <c r="C75" s="349"/>
      <c r="D75" s="349"/>
      <c r="E75" s="422"/>
      <c r="F75" s="282">
        <v>5</v>
      </c>
      <c r="G75" s="283"/>
      <c r="H75" s="289" t="str">
        <f t="shared" si="0"/>
        <v>Belum Diisi</v>
      </c>
      <c r="I75" s="285" t="s">
        <v>650</v>
      </c>
      <c r="J75" s="286" t="str">
        <f t="shared" si="27"/>
        <v>Isi Tujuan</v>
      </c>
      <c r="K75" s="285" t="s">
        <v>650</v>
      </c>
      <c r="L75" s="286" t="str">
        <f t="shared" si="28"/>
        <v>Isi Tujuan</v>
      </c>
      <c r="M75" s="349"/>
      <c r="N75" s="349"/>
      <c r="O75" s="272"/>
      <c r="P75" s="272"/>
      <c r="Q75" s="272"/>
      <c r="R75" s="272"/>
    </row>
    <row r="76" spans="1:18" ht="12.75" customHeight="1">
      <c r="A76" s="272"/>
      <c r="B76" s="418">
        <v>15</v>
      </c>
      <c r="C76" s="426"/>
      <c r="D76" s="419" t="s">
        <v>650</v>
      </c>
      <c r="E76" s="420" t="str">
        <f>IF(D76="Y",1,IF(D76="T",0,IF(D76="Y/T","Belum diisi","Error")))</f>
        <v>Belum diisi</v>
      </c>
      <c r="F76" s="273">
        <v>1</v>
      </c>
      <c r="G76" s="274"/>
      <c r="H76" s="290" t="str">
        <f t="shared" si="0"/>
        <v>Belum Diisi</v>
      </c>
      <c r="I76" s="276" t="s">
        <v>650</v>
      </c>
      <c r="J76" s="277" t="str">
        <f t="shared" ref="J76:J80" si="29">IF($D$76="Y/T","Isi Tujuan",IF($E$76=0,0,IF(I76="Y",1,IF(I76="T",0,"Isi Dulu"))))</f>
        <v>Isi Tujuan</v>
      </c>
      <c r="K76" s="276" t="s">
        <v>650</v>
      </c>
      <c r="L76" s="277" t="str">
        <f t="shared" ref="L76:L80" si="30">IF($D$76="Y/T","Isi Tujuan",IF($E$76=0,0,IF(K76="Y",1,IF(K76="T",0,"Isi Dulu"))))</f>
        <v>Isi Tujuan</v>
      </c>
      <c r="M76" s="429" t="s">
        <v>650</v>
      </c>
      <c r="N76" s="430" t="str">
        <f>IF(M76="Y",1,IF(M76="T",0,IF(M76="Y/T","Belum diisi","Error")))</f>
        <v>Belum diisi</v>
      </c>
      <c r="O76" s="272"/>
      <c r="P76" s="272"/>
      <c r="Q76" s="272"/>
      <c r="R76" s="272"/>
    </row>
    <row r="77" spans="1:18" ht="12.75" customHeight="1">
      <c r="A77" s="272"/>
      <c r="B77" s="371"/>
      <c r="C77" s="371"/>
      <c r="D77" s="371"/>
      <c r="E77" s="421"/>
      <c r="F77" s="278">
        <v>2</v>
      </c>
      <c r="G77" s="279"/>
      <c r="H77" s="288" t="str">
        <f t="shared" si="0"/>
        <v>Belum Diisi</v>
      </c>
      <c r="I77" s="280" t="s">
        <v>650</v>
      </c>
      <c r="J77" s="281" t="str">
        <f t="shared" si="29"/>
        <v>Isi Tujuan</v>
      </c>
      <c r="K77" s="280" t="s">
        <v>650</v>
      </c>
      <c r="L77" s="281" t="str">
        <f t="shared" si="30"/>
        <v>Isi Tujuan</v>
      </c>
      <c r="M77" s="371"/>
      <c r="N77" s="371"/>
      <c r="O77" s="272"/>
      <c r="P77" s="272"/>
      <c r="Q77" s="272"/>
      <c r="R77" s="272"/>
    </row>
    <row r="78" spans="1:18" ht="12.75" customHeight="1">
      <c r="A78" s="272"/>
      <c r="B78" s="371"/>
      <c r="C78" s="371"/>
      <c r="D78" s="371"/>
      <c r="E78" s="421"/>
      <c r="F78" s="278">
        <v>3</v>
      </c>
      <c r="G78" s="279"/>
      <c r="H78" s="288" t="str">
        <f t="shared" si="0"/>
        <v>Belum Diisi</v>
      </c>
      <c r="I78" s="280" t="s">
        <v>650</v>
      </c>
      <c r="J78" s="281" t="str">
        <f t="shared" si="29"/>
        <v>Isi Tujuan</v>
      </c>
      <c r="K78" s="280" t="s">
        <v>650</v>
      </c>
      <c r="L78" s="281" t="str">
        <f t="shared" si="30"/>
        <v>Isi Tujuan</v>
      </c>
      <c r="M78" s="371"/>
      <c r="N78" s="371"/>
      <c r="O78" s="272"/>
      <c r="P78" s="272"/>
      <c r="Q78" s="272"/>
      <c r="R78" s="272"/>
    </row>
    <row r="79" spans="1:18" ht="12.75" customHeight="1">
      <c r="A79" s="272"/>
      <c r="B79" s="371"/>
      <c r="C79" s="371"/>
      <c r="D79" s="371"/>
      <c r="E79" s="421"/>
      <c r="F79" s="278">
        <v>4</v>
      </c>
      <c r="G79" s="279"/>
      <c r="H79" s="288" t="str">
        <f t="shared" si="0"/>
        <v>Belum Diisi</v>
      </c>
      <c r="I79" s="280" t="s">
        <v>650</v>
      </c>
      <c r="J79" s="281" t="str">
        <f t="shared" si="29"/>
        <v>Isi Tujuan</v>
      </c>
      <c r="K79" s="280" t="s">
        <v>650</v>
      </c>
      <c r="L79" s="281" t="str">
        <f t="shared" si="30"/>
        <v>Isi Tujuan</v>
      </c>
      <c r="M79" s="371"/>
      <c r="N79" s="371"/>
      <c r="O79" s="272"/>
      <c r="P79" s="272"/>
      <c r="Q79" s="272"/>
      <c r="R79" s="272"/>
    </row>
    <row r="80" spans="1:18" ht="12.75" customHeight="1">
      <c r="A80" s="272"/>
      <c r="B80" s="349"/>
      <c r="C80" s="349"/>
      <c r="D80" s="349"/>
      <c r="E80" s="422"/>
      <c r="F80" s="282">
        <v>5</v>
      </c>
      <c r="G80" s="283"/>
      <c r="H80" s="289" t="str">
        <f t="shared" si="0"/>
        <v>Belum Diisi</v>
      </c>
      <c r="I80" s="285" t="s">
        <v>650</v>
      </c>
      <c r="J80" s="286" t="str">
        <f t="shared" si="29"/>
        <v>Isi Tujuan</v>
      </c>
      <c r="K80" s="285" t="s">
        <v>650</v>
      </c>
      <c r="L80" s="286" t="str">
        <f t="shared" si="30"/>
        <v>Isi Tujuan</v>
      </c>
      <c r="M80" s="349"/>
      <c r="N80" s="349"/>
      <c r="O80" s="272"/>
      <c r="P80" s="272"/>
      <c r="Q80" s="272"/>
      <c r="R80" s="272"/>
    </row>
    <row r="81" spans="1:18" ht="12.75" customHeight="1">
      <c r="A81" s="272"/>
      <c r="B81" s="418">
        <v>16</v>
      </c>
      <c r="C81" s="426"/>
      <c r="D81" s="419" t="s">
        <v>650</v>
      </c>
      <c r="E81" s="420" t="str">
        <f>IF(D81="Y",1,IF(D81="T",0,IF(D81="Y/T","Belum diisi","Error")))</f>
        <v>Belum diisi</v>
      </c>
      <c r="F81" s="273">
        <v>1</v>
      </c>
      <c r="G81" s="274"/>
      <c r="H81" s="290" t="str">
        <f t="shared" si="0"/>
        <v>Belum Diisi</v>
      </c>
      <c r="I81" s="276" t="s">
        <v>650</v>
      </c>
      <c r="J81" s="277" t="str">
        <f t="shared" ref="J81:J85" si="31">IF($D$81="Y/T","Isi Tujuan",IF($E$81=0,0,IF(I81="Y",1,IF(I81="T",0,"Isi Dulu"))))</f>
        <v>Isi Tujuan</v>
      </c>
      <c r="K81" s="276" t="s">
        <v>650</v>
      </c>
      <c r="L81" s="277" t="str">
        <f t="shared" ref="L81:L85" si="32">IF($D$81="Y/T","Isi Tujuan",IF($E$81=0,0,IF(K81="Y",1,IF(K81="T",0,"Isi Dulu"))))</f>
        <v>Isi Tujuan</v>
      </c>
      <c r="M81" s="429" t="s">
        <v>650</v>
      </c>
      <c r="N81" s="430" t="str">
        <f>IF(M81="Y",1,IF(M81="T",0,IF(M81="Y/T","Belum diisi","Error")))</f>
        <v>Belum diisi</v>
      </c>
      <c r="O81" s="272"/>
      <c r="P81" s="272"/>
      <c r="Q81" s="272"/>
      <c r="R81" s="272"/>
    </row>
    <row r="82" spans="1:18" ht="12.75" customHeight="1">
      <c r="A82" s="272"/>
      <c r="B82" s="371"/>
      <c r="C82" s="371"/>
      <c r="D82" s="371"/>
      <c r="E82" s="421"/>
      <c r="F82" s="278">
        <v>2</v>
      </c>
      <c r="G82" s="279"/>
      <c r="H82" s="288" t="str">
        <f t="shared" si="0"/>
        <v>Belum Diisi</v>
      </c>
      <c r="I82" s="280" t="s">
        <v>650</v>
      </c>
      <c r="J82" s="281" t="str">
        <f t="shared" si="31"/>
        <v>Isi Tujuan</v>
      </c>
      <c r="K82" s="280" t="s">
        <v>650</v>
      </c>
      <c r="L82" s="281" t="str">
        <f t="shared" si="32"/>
        <v>Isi Tujuan</v>
      </c>
      <c r="M82" s="371"/>
      <c r="N82" s="371"/>
      <c r="O82" s="272"/>
      <c r="P82" s="272"/>
      <c r="Q82" s="272"/>
      <c r="R82" s="272"/>
    </row>
    <row r="83" spans="1:18" ht="12.75" customHeight="1">
      <c r="A83" s="272"/>
      <c r="B83" s="371"/>
      <c r="C83" s="371"/>
      <c r="D83" s="371"/>
      <c r="E83" s="421"/>
      <c r="F83" s="278">
        <v>3</v>
      </c>
      <c r="G83" s="279"/>
      <c r="H83" s="288" t="str">
        <f t="shared" si="0"/>
        <v>Belum Diisi</v>
      </c>
      <c r="I83" s="280" t="s">
        <v>650</v>
      </c>
      <c r="J83" s="281" t="str">
        <f t="shared" si="31"/>
        <v>Isi Tujuan</v>
      </c>
      <c r="K83" s="280" t="s">
        <v>650</v>
      </c>
      <c r="L83" s="281" t="str">
        <f t="shared" si="32"/>
        <v>Isi Tujuan</v>
      </c>
      <c r="M83" s="371"/>
      <c r="N83" s="371"/>
      <c r="O83" s="272"/>
      <c r="P83" s="272"/>
      <c r="Q83" s="272"/>
      <c r="R83" s="272"/>
    </row>
    <row r="84" spans="1:18" ht="12.75" customHeight="1">
      <c r="A84" s="272"/>
      <c r="B84" s="371"/>
      <c r="C84" s="371"/>
      <c r="D84" s="371"/>
      <c r="E84" s="421"/>
      <c r="F84" s="278">
        <v>4</v>
      </c>
      <c r="G84" s="279"/>
      <c r="H84" s="288" t="str">
        <f t="shared" si="0"/>
        <v>Belum Diisi</v>
      </c>
      <c r="I84" s="280" t="s">
        <v>650</v>
      </c>
      <c r="J84" s="281" t="str">
        <f t="shared" si="31"/>
        <v>Isi Tujuan</v>
      </c>
      <c r="K84" s="280" t="s">
        <v>650</v>
      </c>
      <c r="L84" s="281" t="str">
        <f t="shared" si="32"/>
        <v>Isi Tujuan</v>
      </c>
      <c r="M84" s="371"/>
      <c r="N84" s="371"/>
      <c r="O84" s="272"/>
      <c r="P84" s="272"/>
      <c r="Q84" s="272"/>
      <c r="R84" s="272"/>
    </row>
    <row r="85" spans="1:18" ht="12.75" customHeight="1">
      <c r="A85" s="272"/>
      <c r="B85" s="349"/>
      <c r="C85" s="349"/>
      <c r="D85" s="349"/>
      <c r="E85" s="422"/>
      <c r="F85" s="282">
        <v>5</v>
      </c>
      <c r="G85" s="283"/>
      <c r="H85" s="289" t="str">
        <f t="shared" si="0"/>
        <v>Belum Diisi</v>
      </c>
      <c r="I85" s="285" t="s">
        <v>650</v>
      </c>
      <c r="J85" s="286" t="str">
        <f t="shared" si="31"/>
        <v>Isi Tujuan</v>
      </c>
      <c r="K85" s="285" t="s">
        <v>650</v>
      </c>
      <c r="L85" s="286" t="str">
        <f t="shared" si="32"/>
        <v>Isi Tujuan</v>
      </c>
      <c r="M85" s="349"/>
      <c r="N85" s="349"/>
      <c r="O85" s="272"/>
      <c r="P85" s="272"/>
      <c r="Q85" s="272"/>
      <c r="R85" s="272"/>
    </row>
    <row r="86" spans="1:18" ht="12.75" customHeight="1">
      <c r="A86" s="272"/>
      <c r="B86" s="418">
        <v>17</v>
      </c>
      <c r="C86" s="426"/>
      <c r="D86" s="419" t="s">
        <v>650</v>
      </c>
      <c r="E86" s="420" t="str">
        <f>IF(D86="Y",1,IF(D86="T",0,IF(D86="Y/T","Belum diisi","Error")))</f>
        <v>Belum diisi</v>
      </c>
      <c r="F86" s="273">
        <v>1</v>
      </c>
      <c r="G86" s="274"/>
      <c r="H86" s="290" t="str">
        <f t="shared" si="0"/>
        <v>Belum Diisi</v>
      </c>
      <c r="I86" s="276" t="s">
        <v>650</v>
      </c>
      <c r="J86" s="277" t="str">
        <f t="shared" ref="J86:J90" si="33">IF($D$86="Y/T","Isi Tujuan",IF($E$86=0,0,IF(I86="Y",1,IF(I86="T",0,"Isi Dulu"))))</f>
        <v>Isi Tujuan</v>
      </c>
      <c r="K86" s="276" t="s">
        <v>650</v>
      </c>
      <c r="L86" s="277" t="str">
        <f t="shared" ref="L86:L90" si="34">IF($D$86="Y/T","Isi Tujuan",IF($E$86=0,0,IF(K86="Y",1,IF(K86="T",0,"Isi Dulu"))))</f>
        <v>Isi Tujuan</v>
      </c>
      <c r="M86" s="429" t="s">
        <v>650</v>
      </c>
      <c r="N86" s="430" t="str">
        <f>IF(M86="Y",1,IF(M86="T",0,IF(M86="Y/T","Belum diisi","Error")))</f>
        <v>Belum diisi</v>
      </c>
      <c r="O86" s="272"/>
      <c r="P86" s="272"/>
      <c r="Q86" s="272"/>
      <c r="R86" s="272"/>
    </row>
    <row r="87" spans="1:18" ht="12.75" customHeight="1">
      <c r="A87" s="272"/>
      <c r="B87" s="371"/>
      <c r="C87" s="371"/>
      <c r="D87" s="371"/>
      <c r="E87" s="421"/>
      <c r="F87" s="278">
        <v>2</v>
      </c>
      <c r="G87" s="279"/>
      <c r="H87" s="288" t="str">
        <f t="shared" si="0"/>
        <v>Belum Diisi</v>
      </c>
      <c r="I87" s="280" t="s">
        <v>650</v>
      </c>
      <c r="J87" s="281" t="str">
        <f t="shared" si="33"/>
        <v>Isi Tujuan</v>
      </c>
      <c r="K87" s="280" t="s">
        <v>650</v>
      </c>
      <c r="L87" s="281" t="str">
        <f t="shared" si="34"/>
        <v>Isi Tujuan</v>
      </c>
      <c r="M87" s="371"/>
      <c r="N87" s="371"/>
      <c r="O87" s="272"/>
      <c r="P87" s="272"/>
      <c r="Q87" s="272"/>
      <c r="R87" s="272"/>
    </row>
    <row r="88" spans="1:18" ht="12.75" customHeight="1">
      <c r="A88" s="272"/>
      <c r="B88" s="371"/>
      <c r="C88" s="371"/>
      <c r="D88" s="371"/>
      <c r="E88" s="421"/>
      <c r="F88" s="278">
        <v>3</v>
      </c>
      <c r="G88" s="279"/>
      <c r="H88" s="288" t="str">
        <f t="shared" si="0"/>
        <v>Belum Diisi</v>
      </c>
      <c r="I88" s="280" t="s">
        <v>650</v>
      </c>
      <c r="J88" s="281" t="str">
        <f t="shared" si="33"/>
        <v>Isi Tujuan</v>
      </c>
      <c r="K88" s="280" t="s">
        <v>650</v>
      </c>
      <c r="L88" s="281" t="str">
        <f t="shared" si="34"/>
        <v>Isi Tujuan</v>
      </c>
      <c r="M88" s="371"/>
      <c r="N88" s="371"/>
      <c r="O88" s="272"/>
      <c r="P88" s="272"/>
      <c r="Q88" s="272"/>
      <c r="R88" s="272"/>
    </row>
    <row r="89" spans="1:18" ht="12.75" customHeight="1">
      <c r="A89" s="272"/>
      <c r="B89" s="371"/>
      <c r="C89" s="371"/>
      <c r="D89" s="371"/>
      <c r="E89" s="421"/>
      <c r="F89" s="278">
        <v>4</v>
      </c>
      <c r="G89" s="279"/>
      <c r="H89" s="288" t="str">
        <f t="shared" si="0"/>
        <v>Belum Diisi</v>
      </c>
      <c r="I89" s="280" t="s">
        <v>650</v>
      </c>
      <c r="J89" s="281" t="str">
        <f t="shared" si="33"/>
        <v>Isi Tujuan</v>
      </c>
      <c r="K89" s="280" t="s">
        <v>650</v>
      </c>
      <c r="L89" s="281" t="str">
        <f t="shared" si="34"/>
        <v>Isi Tujuan</v>
      </c>
      <c r="M89" s="371"/>
      <c r="N89" s="371"/>
      <c r="O89" s="272"/>
      <c r="P89" s="272"/>
      <c r="Q89" s="272"/>
      <c r="R89" s="272"/>
    </row>
    <row r="90" spans="1:18" ht="12.75" customHeight="1">
      <c r="A90" s="272"/>
      <c r="B90" s="349"/>
      <c r="C90" s="349"/>
      <c r="D90" s="349"/>
      <c r="E90" s="422"/>
      <c r="F90" s="282">
        <v>5</v>
      </c>
      <c r="G90" s="283"/>
      <c r="H90" s="289" t="str">
        <f t="shared" si="0"/>
        <v>Belum Diisi</v>
      </c>
      <c r="I90" s="285" t="s">
        <v>650</v>
      </c>
      <c r="J90" s="286" t="str">
        <f t="shared" si="33"/>
        <v>Isi Tujuan</v>
      </c>
      <c r="K90" s="285" t="s">
        <v>650</v>
      </c>
      <c r="L90" s="286" t="str">
        <f t="shared" si="34"/>
        <v>Isi Tujuan</v>
      </c>
      <c r="M90" s="349"/>
      <c r="N90" s="349"/>
      <c r="O90" s="272"/>
      <c r="P90" s="272"/>
      <c r="Q90" s="272"/>
      <c r="R90" s="272"/>
    </row>
    <row r="91" spans="1:18" ht="12.75" customHeight="1">
      <c r="A91" s="272"/>
      <c r="B91" s="418">
        <v>18</v>
      </c>
      <c r="C91" s="426"/>
      <c r="D91" s="419" t="s">
        <v>650</v>
      </c>
      <c r="E91" s="420" t="str">
        <f>IF(D91="Y",1,IF(D91="T",0,IF(D91="Y/T","Belum diisi","Error")))</f>
        <v>Belum diisi</v>
      </c>
      <c r="F91" s="273">
        <v>1</v>
      </c>
      <c r="G91" s="274"/>
      <c r="H91" s="290" t="str">
        <f t="shared" si="0"/>
        <v>Belum Diisi</v>
      </c>
      <c r="I91" s="276" t="s">
        <v>650</v>
      </c>
      <c r="J91" s="277" t="str">
        <f t="shared" ref="J91:J95" si="35">IF($D$91="Y/T","Isi Tujuan",IF($E$91=0,0,IF(I91="Y",1,IF(I91="T",0,"Isi Dulu"))))</f>
        <v>Isi Tujuan</v>
      </c>
      <c r="K91" s="276" t="s">
        <v>650</v>
      </c>
      <c r="L91" s="277" t="str">
        <f t="shared" ref="L91:L95" si="36">IF($D$91="Y/T","Isi Tujuan",IF($E$91=0,0,IF(K91="Y",1,IF(K91="T",0,"Isi Dulu"))))</f>
        <v>Isi Tujuan</v>
      </c>
      <c r="M91" s="429" t="s">
        <v>650</v>
      </c>
      <c r="N91" s="430" t="str">
        <f>IF(M91="Y",1,IF(M91="T",0,IF(M91="Y/T","Belum diisi","Error")))</f>
        <v>Belum diisi</v>
      </c>
      <c r="O91" s="272"/>
      <c r="P91" s="272"/>
      <c r="Q91" s="272"/>
      <c r="R91" s="272"/>
    </row>
    <row r="92" spans="1:18" ht="12.75" customHeight="1">
      <c r="A92" s="272"/>
      <c r="B92" s="371"/>
      <c r="C92" s="371"/>
      <c r="D92" s="371"/>
      <c r="E92" s="421"/>
      <c r="F92" s="278">
        <v>2</v>
      </c>
      <c r="G92" s="279"/>
      <c r="H92" s="288" t="str">
        <f t="shared" si="0"/>
        <v>Belum Diisi</v>
      </c>
      <c r="I92" s="280" t="s">
        <v>650</v>
      </c>
      <c r="J92" s="281" t="str">
        <f t="shared" si="35"/>
        <v>Isi Tujuan</v>
      </c>
      <c r="K92" s="280" t="s">
        <v>650</v>
      </c>
      <c r="L92" s="281" t="str">
        <f t="shared" si="36"/>
        <v>Isi Tujuan</v>
      </c>
      <c r="M92" s="371"/>
      <c r="N92" s="371"/>
      <c r="O92" s="272"/>
      <c r="P92" s="272"/>
      <c r="Q92" s="272"/>
      <c r="R92" s="272"/>
    </row>
    <row r="93" spans="1:18" ht="12.75" customHeight="1">
      <c r="A93" s="272"/>
      <c r="B93" s="371"/>
      <c r="C93" s="371"/>
      <c r="D93" s="371"/>
      <c r="E93" s="421"/>
      <c r="F93" s="278">
        <v>3</v>
      </c>
      <c r="G93" s="279"/>
      <c r="H93" s="288" t="str">
        <f t="shared" si="0"/>
        <v>Belum Diisi</v>
      </c>
      <c r="I93" s="280" t="s">
        <v>650</v>
      </c>
      <c r="J93" s="281" t="str">
        <f t="shared" si="35"/>
        <v>Isi Tujuan</v>
      </c>
      <c r="K93" s="280" t="s">
        <v>650</v>
      </c>
      <c r="L93" s="281" t="str">
        <f t="shared" si="36"/>
        <v>Isi Tujuan</v>
      </c>
      <c r="M93" s="371"/>
      <c r="N93" s="371"/>
      <c r="O93" s="272"/>
      <c r="P93" s="272"/>
      <c r="Q93" s="272"/>
      <c r="R93" s="272"/>
    </row>
    <row r="94" spans="1:18" ht="12.75" customHeight="1">
      <c r="A94" s="272"/>
      <c r="B94" s="371"/>
      <c r="C94" s="371"/>
      <c r="D94" s="371"/>
      <c r="E94" s="421"/>
      <c r="F94" s="278">
        <v>4</v>
      </c>
      <c r="G94" s="279"/>
      <c r="H94" s="288" t="str">
        <f t="shared" si="0"/>
        <v>Belum Diisi</v>
      </c>
      <c r="I94" s="280" t="s">
        <v>650</v>
      </c>
      <c r="J94" s="281" t="str">
        <f t="shared" si="35"/>
        <v>Isi Tujuan</v>
      </c>
      <c r="K94" s="280" t="s">
        <v>650</v>
      </c>
      <c r="L94" s="281" t="str">
        <f t="shared" si="36"/>
        <v>Isi Tujuan</v>
      </c>
      <c r="M94" s="371"/>
      <c r="N94" s="371"/>
      <c r="O94" s="272"/>
      <c r="P94" s="272"/>
      <c r="Q94" s="272"/>
      <c r="R94" s="272"/>
    </row>
    <row r="95" spans="1:18" ht="12.75" customHeight="1">
      <c r="A95" s="272"/>
      <c r="B95" s="349"/>
      <c r="C95" s="349"/>
      <c r="D95" s="349"/>
      <c r="E95" s="422"/>
      <c r="F95" s="282">
        <v>5</v>
      </c>
      <c r="G95" s="283"/>
      <c r="H95" s="289" t="str">
        <f t="shared" si="0"/>
        <v>Belum Diisi</v>
      </c>
      <c r="I95" s="285" t="s">
        <v>650</v>
      </c>
      <c r="J95" s="286" t="str">
        <f t="shared" si="35"/>
        <v>Isi Tujuan</v>
      </c>
      <c r="K95" s="285" t="s">
        <v>650</v>
      </c>
      <c r="L95" s="286" t="str">
        <f t="shared" si="36"/>
        <v>Isi Tujuan</v>
      </c>
      <c r="M95" s="349"/>
      <c r="N95" s="349"/>
      <c r="O95" s="272"/>
      <c r="P95" s="272"/>
      <c r="Q95" s="272"/>
      <c r="R95" s="272"/>
    </row>
    <row r="96" spans="1:18" ht="12.75" customHeight="1">
      <c r="A96" s="272"/>
      <c r="B96" s="418">
        <v>19</v>
      </c>
      <c r="C96" s="426"/>
      <c r="D96" s="419" t="s">
        <v>650</v>
      </c>
      <c r="E96" s="420" t="str">
        <f>IF(D96="Y",1,IF(D96="T",0,IF(D96="Y/T","Belum diisi","Error")))</f>
        <v>Belum diisi</v>
      </c>
      <c r="F96" s="273">
        <v>1</v>
      </c>
      <c r="G96" s="274"/>
      <c r="H96" s="290" t="str">
        <f t="shared" si="0"/>
        <v>Belum Diisi</v>
      </c>
      <c r="I96" s="276" t="s">
        <v>650</v>
      </c>
      <c r="J96" s="277" t="str">
        <f t="shared" ref="J96:J100" si="37">IF($D$96="Y/T","Isi Tujuan",IF($E$96=0,0,IF(I96="Y",1,IF(I96="T",0,"Isi Dulu"))))</f>
        <v>Isi Tujuan</v>
      </c>
      <c r="K96" s="276" t="s">
        <v>650</v>
      </c>
      <c r="L96" s="277" t="str">
        <f t="shared" ref="L96:L100" si="38">IF($D$96="Y/T","Isi Tujuan",IF($E$96=0,0,IF(K96="Y",1,IF(K96="T",0,"Isi Dulu"))))</f>
        <v>Isi Tujuan</v>
      </c>
      <c r="M96" s="429" t="s">
        <v>650</v>
      </c>
      <c r="N96" s="430" t="str">
        <f>IF(M96="Y",1,IF(M96="T",0,IF(M96="Y/T","Belum diisi","Error")))</f>
        <v>Belum diisi</v>
      </c>
      <c r="O96" s="272"/>
      <c r="P96" s="272"/>
      <c r="Q96" s="272"/>
      <c r="R96" s="272"/>
    </row>
    <row r="97" spans="1:18" ht="12.75" customHeight="1">
      <c r="A97" s="272"/>
      <c r="B97" s="371"/>
      <c r="C97" s="371"/>
      <c r="D97" s="371"/>
      <c r="E97" s="421"/>
      <c r="F97" s="278">
        <v>2</v>
      </c>
      <c r="G97" s="279"/>
      <c r="H97" s="288" t="str">
        <f t="shared" si="0"/>
        <v>Belum Diisi</v>
      </c>
      <c r="I97" s="280" t="s">
        <v>650</v>
      </c>
      <c r="J97" s="281" t="str">
        <f t="shared" si="37"/>
        <v>Isi Tujuan</v>
      </c>
      <c r="K97" s="280" t="s">
        <v>650</v>
      </c>
      <c r="L97" s="281" t="str">
        <f t="shared" si="38"/>
        <v>Isi Tujuan</v>
      </c>
      <c r="M97" s="371"/>
      <c r="N97" s="371"/>
      <c r="O97" s="272"/>
      <c r="P97" s="272"/>
      <c r="Q97" s="272"/>
      <c r="R97" s="272"/>
    </row>
    <row r="98" spans="1:18" ht="12.75" customHeight="1">
      <c r="A98" s="272"/>
      <c r="B98" s="371"/>
      <c r="C98" s="371"/>
      <c r="D98" s="371"/>
      <c r="E98" s="421"/>
      <c r="F98" s="278">
        <v>3</v>
      </c>
      <c r="G98" s="279"/>
      <c r="H98" s="288" t="str">
        <f t="shared" si="0"/>
        <v>Belum Diisi</v>
      </c>
      <c r="I98" s="280" t="s">
        <v>650</v>
      </c>
      <c r="J98" s="281" t="str">
        <f t="shared" si="37"/>
        <v>Isi Tujuan</v>
      </c>
      <c r="K98" s="280" t="s">
        <v>650</v>
      </c>
      <c r="L98" s="281" t="str">
        <f t="shared" si="38"/>
        <v>Isi Tujuan</v>
      </c>
      <c r="M98" s="371"/>
      <c r="N98" s="371"/>
      <c r="O98" s="272"/>
      <c r="P98" s="272"/>
      <c r="Q98" s="272"/>
      <c r="R98" s="272"/>
    </row>
    <row r="99" spans="1:18" ht="12.75" customHeight="1">
      <c r="A99" s="272"/>
      <c r="B99" s="371"/>
      <c r="C99" s="371"/>
      <c r="D99" s="371"/>
      <c r="E99" s="421"/>
      <c r="F99" s="278">
        <v>4</v>
      </c>
      <c r="G99" s="279"/>
      <c r="H99" s="288" t="str">
        <f t="shared" si="0"/>
        <v>Belum Diisi</v>
      </c>
      <c r="I99" s="280" t="s">
        <v>650</v>
      </c>
      <c r="J99" s="281" t="str">
        <f t="shared" si="37"/>
        <v>Isi Tujuan</v>
      </c>
      <c r="K99" s="280" t="s">
        <v>650</v>
      </c>
      <c r="L99" s="281" t="str">
        <f t="shared" si="38"/>
        <v>Isi Tujuan</v>
      </c>
      <c r="M99" s="371"/>
      <c r="N99" s="371"/>
      <c r="O99" s="272"/>
      <c r="P99" s="272"/>
      <c r="Q99" s="272"/>
      <c r="R99" s="272"/>
    </row>
    <row r="100" spans="1:18" ht="12.75" customHeight="1">
      <c r="A100" s="272"/>
      <c r="B100" s="349"/>
      <c r="C100" s="349"/>
      <c r="D100" s="349"/>
      <c r="E100" s="422"/>
      <c r="F100" s="282">
        <v>5</v>
      </c>
      <c r="G100" s="283"/>
      <c r="H100" s="289" t="str">
        <f t="shared" si="0"/>
        <v>Belum Diisi</v>
      </c>
      <c r="I100" s="285" t="s">
        <v>650</v>
      </c>
      <c r="J100" s="286" t="str">
        <f t="shared" si="37"/>
        <v>Isi Tujuan</v>
      </c>
      <c r="K100" s="285" t="s">
        <v>650</v>
      </c>
      <c r="L100" s="286" t="str">
        <f t="shared" si="38"/>
        <v>Isi Tujuan</v>
      </c>
      <c r="M100" s="349"/>
      <c r="N100" s="349"/>
      <c r="O100" s="272"/>
      <c r="P100" s="272"/>
      <c r="Q100" s="272"/>
      <c r="R100" s="272"/>
    </row>
    <row r="101" spans="1:18" ht="12.75" customHeight="1">
      <c r="A101" s="272"/>
      <c r="B101" s="418">
        <v>20</v>
      </c>
      <c r="C101" s="426"/>
      <c r="D101" s="419" t="s">
        <v>650</v>
      </c>
      <c r="E101" s="420" t="str">
        <f>IF(D101="Y",1,IF(D101="T",0,IF(D101="Y/T","Belum diisi","Error")))</f>
        <v>Belum diisi</v>
      </c>
      <c r="F101" s="273">
        <v>1</v>
      </c>
      <c r="G101" s="274"/>
      <c r="H101" s="290" t="str">
        <f t="shared" si="0"/>
        <v>Belum Diisi</v>
      </c>
      <c r="I101" s="276" t="s">
        <v>650</v>
      </c>
      <c r="J101" s="277" t="str">
        <f t="shared" ref="J101:J105" si="39">IF($D$101="Y/T","Isi Tujuan",IF($E$101=0,0,IF(I101="Y",1,IF(I101="T",0,"Isi Dulu"))))</f>
        <v>Isi Tujuan</v>
      </c>
      <c r="K101" s="276" t="s">
        <v>650</v>
      </c>
      <c r="L101" s="277" t="str">
        <f t="shared" ref="L101:L105" si="40">IF($D$101="Y/T","Isi Tujuan",IF($E$101=0,0,IF(K101="Y",1,IF(K101="T",0,"Isi Dulu"))))</f>
        <v>Isi Tujuan</v>
      </c>
      <c r="M101" s="429" t="s">
        <v>650</v>
      </c>
      <c r="N101" s="430" t="str">
        <f>IF(M101="Y",1,IF(M101="T",0,IF(M101="Y/T","Belum diisi","Error")))</f>
        <v>Belum diisi</v>
      </c>
      <c r="O101" s="272"/>
      <c r="P101" s="272"/>
      <c r="Q101" s="272"/>
      <c r="R101" s="272"/>
    </row>
    <row r="102" spans="1:18" ht="12.75" customHeight="1">
      <c r="A102" s="272"/>
      <c r="B102" s="371"/>
      <c r="C102" s="371"/>
      <c r="D102" s="371"/>
      <c r="E102" s="421"/>
      <c r="F102" s="278">
        <v>2</v>
      </c>
      <c r="G102" s="279"/>
      <c r="H102" s="288" t="str">
        <f t="shared" si="0"/>
        <v>Belum Diisi</v>
      </c>
      <c r="I102" s="280" t="s">
        <v>650</v>
      </c>
      <c r="J102" s="281" t="str">
        <f t="shared" si="39"/>
        <v>Isi Tujuan</v>
      </c>
      <c r="K102" s="280" t="s">
        <v>650</v>
      </c>
      <c r="L102" s="281" t="str">
        <f t="shared" si="40"/>
        <v>Isi Tujuan</v>
      </c>
      <c r="M102" s="371"/>
      <c r="N102" s="371"/>
      <c r="O102" s="272"/>
      <c r="P102" s="272"/>
      <c r="Q102" s="272"/>
      <c r="R102" s="272"/>
    </row>
    <row r="103" spans="1:18" ht="12.75" customHeight="1">
      <c r="A103" s="272"/>
      <c r="B103" s="371"/>
      <c r="C103" s="371"/>
      <c r="D103" s="371"/>
      <c r="E103" s="421"/>
      <c r="F103" s="278">
        <v>3</v>
      </c>
      <c r="G103" s="279"/>
      <c r="H103" s="288" t="str">
        <f t="shared" si="0"/>
        <v>Belum Diisi</v>
      </c>
      <c r="I103" s="280" t="s">
        <v>650</v>
      </c>
      <c r="J103" s="281" t="str">
        <f t="shared" si="39"/>
        <v>Isi Tujuan</v>
      </c>
      <c r="K103" s="280" t="s">
        <v>650</v>
      </c>
      <c r="L103" s="281" t="str">
        <f t="shared" si="40"/>
        <v>Isi Tujuan</v>
      </c>
      <c r="M103" s="371"/>
      <c r="N103" s="371"/>
      <c r="O103" s="272"/>
      <c r="P103" s="272"/>
      <c r="Q103" s="272"/>
      <c r="R103" s="272"/>
    </row>
    <row r="104" spans="1:18" ht="12.75" customHeight="1">
      <c r="A104" s="272"/>
      <c r="B104" s="371"/>
      <c r="C104" s="371"/>
      <c r="D104" s="371"/>
      <c r="E104" s="421"/>
      <c r="F104" s="278">
        <v>4</v>
      </c>
      <c r="G104" s="279"/>
      <c r="H104" s="288" t="str">
        <f t="shared" si="0"/>
        <v>Belum Diisi</v>
      </c>
      <c r="I104" s="280" t="s">
        <v>650</v>
      </c>
      <c r="J104" s="281" t="str">
        <f t="shared" si="39"/>
        <v>Isi Tujuan</v>
      </c>
      <c r="K104" s="280" t="s">
        <v>650</v>
      </c>
      <c r="L104" s="281" t="str">
        <f t="shared" si="40"/>
        <v>Isi Tujuan</v>
      </c>
      <c r="M104" s="371"/>
      <c r="N104" s="371"/>
      <c r="O104" s="272"/>
      <c r="P104" s="272"/>
      <c r="Q104" s="272"/>
      <c r="R104" s="272"/>
    </row>
    <row r="105" spans="1:18" ht="12.75" customHeight="1">
      <c r="A105" s="272"/>
      <c r="B105" s="349"/>
      <c r="C105" s="349"/>
      <c r="D105" s="349"/>
      <c r="E105" s="422"/>
      <c r="F105" s="282">
        <v>5</v>
      </c>
      <c r="G105" s="283"/>
      <c r="H105" s="289" t="str">
        <f t="shared" si="0"/>
        <v>Belum Diisi</v>
      </c>
      <c r="I105" s="285" t="s">
        <v>650</v>
      </c>
      <c r="J105" s="286" t="str">
        <f t="shared" si="39"/>
        <v>Isi Tujuan</v>
      </c>
      <c r="K105" s="285" t="s">
        <v>650</v>
      </c>
      <c r="L105" s="286" t="str">
        <f t="shared" si="40"/>
        <v>Isi Tujuan</v>
      </c>
      <c r="M105" s="349"/>
      <c r="N105" s="349"/>
      <c r="O105" s="272"/>
      <c r="P105" s="272"/>
      <c r="Q105" s="272"/>
      <c r="R105" s="272"/>
    </row>
    <row r="106" spans="1:18" ht="12.75" customHeight="1">
      <c r="A106" s="272"/>
      <c r="B106" s="418">
        <v>21</v>
      </c>
      <c r="C106" s="426"/>
      <c r="D106" s="419" t="s">
        <v>650</v>
      </c>
      <c r="E106" s="420" t="str">
        <f>IF(D106="Y",1,IF(D106="T",0,IF(D106="Y/T","Belum diisi","Error")))</f>
        <v>Belum diisi</v>
      </c>
      <c r="F106" s="273">
        <v>1</v>
      </c>
      <c r="G106" s="274"/>
      <c r="H106" s="290" t="str">
        <f t="shared" si="0"/>
        <v>Belum Diisi</v>
      </c>
      <c r="I106" s="276" t="s">
        <v>650</v>
      </c>
      <c r="J106" s="277" t="str">
        <f t="shared" ref="J106:J110" si="41">IF($D$106="Y/T","Isi Tujuan",IF($E$106=0,0,IF(I106="Y",1,IF(I106="T",0,"Isi Dulu"))))</f>
        <v>Isi Tujuan</v>
      </c>
      <c r="K106" s="276" t="s">
        <v>650</v>
      </c>
      <c r="L106" s="277" t="str">
        <f t="shared" ref="L106:L110" si="42">IF($D$106="Y/T","Isi Tujuan",IF($E$106=0,0,IF(K106="Y",1,IF(K106="T",0,"Isi Dulu"))))</f>
        <v>Isi Tujuan</v>
      </c>
      <c r="M106" s="429" t="s">
        <v>650</v>
      </c>
      <c r="N106" s="430" t="str">
        <f>IF(M106="Y",1,IF(M106="T",0,IF(M106="Y/T","Belum diisi","Error")))</f>
        <v>Belum diisi</v>
      </c>
      <c r="O106" s="272"/>
      <c r="P106" s="272"/>
      <c r="Q106" s="272"/>
      <c r="R106" s="272"/>
    </row>
    <row r="107" spans="1:18" ht="12.75" customHeight="1">
      <c r="A107" s="272"/>
      <c r="B107" s="371"/>
      <c r="C107" s="371"/>
      <c r="D107" s="371"/>
      <c r="E107" s="421"/>
      <c r="F107" s="278">
        <v>2</v>
      </c>
      <c r="G107" s="279"/>
      <c r="H107" s="288" t="str">
        <f t="shared" si="0"/>
        <v>Belum Diisi</v>
      </c>
      <c r="I107" s="280" t="s">
        <v>650</v>
      </c>
      <c r="J107" s="281" t="str">
        <f t="shared" si="41"/>
        <v>Isi Tujuan</v>
      </c>
      <c r="K107" s="280" t="s">
        <v>650</v>
      </c>
      <c r="L107" s="281" t="str">
        <f t="shared" si="42"/>
        <v>Isi Tujuan</v>
      </c>
      <c r="M107" s="371"/>
      <c r="N107" s="371"/>
      <c r="O107" s="272"/>
      <c r="P107" s="272"/>
      <c r="Q107" s="272"/>
      <c r="R107" s="272"/>
    </row>
    <row r="108" spans="1:18" ht="12.75" customHeight="1">
      <c r="A108" s="272"/>
      <c r="B108" s="371"/>
      <c r="C108" s="371"/>
      <c r="D108" s="371"/>
      <c r="E108" s="421"/>
      <c r="F108" s="278">
        <v>3</v>
      </c>
      <c r="G108" s="279"/>
      <c r="H108" s="288" t="str">
        <f t="shared" si="0"/>
        <v>Belum Diisi</v>
      </c>
      <c r="I108" s="280" t="s">
        <v>650</v>
      </c>
      <c r="J108" s="281" t="str">
        <f t="shared" si="41"/>
        <v>Isi Tujuan</v>
      </c>
      <c r="K108" s="280" t="s">
        <v>650</v>
      </c>
      <c r="L108" s="281" t="str">
        <f t="shared" si="42"/>
        <v>Isi Tujuan</v>
      </c>
      <c r="M108" s="371"/>
      <c r="N108" s="371"/>
      <c r="O108" s="272"/>
      <c r="P108" s="272"/>
      <c r="Q108" s="272"/>
      <c r="R108" s="272"/>
    </row>
    <row r="109" spans="1:18" ht="12.75" customHeight="1">
      <c r="A109" s="272"/>
      <c r="B109" s="371"/>
      <c r="C109" s="371"/>
      <c r="D109" s="371"/>
      <c r="E109" s="421"/>
      <c r="F109" s="278">
        <v>4</v>
      </c>
      <c r="G109" s="279"/>
      <c r="H109" s="288" t="str">
        <f t="shared" si="0"/>
        <v>Belum Diisi</v>
      </c>
      <c r="I109" s="280" t="s">
        <v>650</v>
      </c>
      <c r="J109" s="281" t="str">
        <f t="shared" si="41"/>
        <v>Isi Tujuan</v>
      </c>
      <c r="K109" s="280" t="s">
        <v>650</v>
      </c>
      <c r="L109" s="281" t="str">
        <f t="shared" si="42"/>
        <v>Isi Tujuan</v>
      </c>
      <c r="M109" s="371"/>
      <c r="N109" s="371"/>
      <c r="O109" s="272"/>
      <c r="P109" s="272"/>
      <c r="Q109" s="272"/>
      <c r="R109" s="272"/>
    </row>
    <row r="110" spans="1:18" ht="12.75" customHeight="1">
      <c r="A110" s="272"/>
      <c r="B110" s="349"/>
      <c r="C110" s="349"/>
      <c r="D110" s="349"/>
      <c r="E110" s="422"/>
      <c r="F110" s="282">
        <v>5</v>
      </c>
      <c r="G110" s="283"/>
      <c r="H110" s="289" t="str">
        <f t="shared" si="0"/>
        <v>Belum Diisi</v>
      </c>
      <c r="I110" s="285" t="s">
        <v>650</v>
      </c>
      <c r="J110" s="286" t="str">
        <f t="shared" si="41"/>
        <v>Isi Tujuan</v>
      </c>
      <c r="K110" s="285" t="s">
        <v>650</v>
      </c>
      <c r="L110" s="286" t="str">
        <f t="shared" si="42"/>
        <v>Isi Tujuan</v>
      </c>
      <c r="M110" s="349"/>
      <c r="N110" s="349"/>
      <c r="O110" s="272"/>
      <c r="P110" s="272"/>
      <c r="Q110" s="272"/>
      <c r="R110" s="272"/>
    </row>
    <row r="111" spans="1:18" ht="12.75" customHeight="1">
      <c r="A111" s="272"/>
      <c r="B111" s="418">
        <v>22</v>
      </c>
      <c r="C111" s="426"/>
      <c r="D111" s="419" t="s">
        <v>650</v>
      </c>
      <c r="E111" s="420" t="str">
        <f>IF(D111="Y",1,IF(D111="T",0,IF(D111="Y/T","Belum diisi","Error")))</f>
        <v>Belum diisi</v>
      </c>
      <c r="F111" s="273">
        <v>1</v>
      </c>
      <c r="G111" s="274"/>
      <c r="H111" s="290" t="str">
        <f t="shared" si="0"/>
        <v>Belum Diisi</v>
      </c>
      <c r="I111" s="276" t="s">
        <v>650</v>
      </c>
      <c r="J111" s="277" t="str">
        <f t="shared" ref="J111:J115" si="43">IF($D$111="Y/T","Isi Tujuan",IF($E$111=0,0,IF(I111="Y",1,IF(I111="T",0,"Isi Dulu"))))</f>
        <v>Isi Tujuan</v>
      </c>
      <c r="K111" s="276" t="s">
        <v>650</v>
      </c>
      <c r="L111" s="277" t="str">
        <f t="shared" ref="L111:L115" si="44">IF($D$111="Y/T","Isi Tujuan",IF($E$111=0,0,IF(K111="Y",1,IF(K111="T",0,"Isi Dulu"))))</f>
        <v>Isi Tujuan</v>
      </c>
      <c r="M111" s="429" t="s">
        <v>650</v>
      </c>
      <c r="N111" s="430" t="str">
        <f>IF(M111="Y",1,IF(M111="T",0,IF(M111="Y/T","Belum diisi","Error")))</f>
        <v>Belum diisi</v>
      </c>
      <c r="O111" s="272"/>
      <c r="P111" s="272"/>
      <c r="Q111" s="272"/>
      <c r="R111" s="272"/>
    </row>
    <row r="112" spans="1:18" ht="12.75" customHeight="1">
      <c r="A112" s="272"/>
      <c r="B112" s="371"/>
      <c r="C112" s="371"/>
      <c r="D112" s="371"/>
      <c r="E112" s="421"/>
      <c r="F112" s="278">
        <v>2</v>
      </c>
      <c r="G112" s="279"/>
      <c r="H112" s="288" t="str">
        <f t="shared" si="0"/>
        <v>Belum Diisi</v>
      </c>
      <c r="I112" s="280" t="s">
        <v>650</v>
      </c>
      <c r="J112" s="281" t="str">
        <f t="shared" si="43"/>
        <v>Isi Tujuan</v>
      </c>
      <c r="K112" s="280" t="s">
        <v>650</v>
      </c>
      <c r="L112" s="281" t="str">
        <f t="shared" si="44"/>
        <v>Isi Tujuan</v>
      </c>
      <c r="M112" s="371"/>
      <c r="N112" s="371"/>
      <c r="O112" s="272"/>
      <c r="P112" s="272"/>
      <c r="Q112" s="272"/>
      <c r="R112" s="272"/>
    </row>
    <row r="113" spans="1:18" ht="12.75" customHeight="1">
      <c r="A113" s="272"/>
      <c r="B113" s="371"/>
      <c r="C113" s="371"/>
      <c r="D113" s="371"/>
      <c r="E113" s="421"/>
      <c r="F113" s="278">
        <v>3</v>
      </c>
      <c r="G113" s="279"/>
      <c r="H113" s="288" t="str">
        <f t="shared" si="0"/>
        <v>Belum Diisi</v>
      </c>
      <c r="I113" s="280" t="s">
        <v>650</v>
      </c>
      <c r="J113" s="281" t="str">
        <f t="shared" si="43"/>
        <v>Isi Tujuan</v>
      </c>
      <c r="K113" s="280" t="s">
        <v>650</v>
      </c>
      <c r="L113" s="281" t="str">
        <f t="shared" si="44"/>
        <v>Isi Tujuan</v>
      </c>
      <c r="M113" s="371"/>
      <c r="N113" s="371"/>
      <c r="O113" s="272"/>
      <c r="P113" s="272"/>
      <c r="Q113" s="272"/>
      <c r="R113" s="272"/>
    </row>
    <row r="114" spans="1:18" ht="12.75" customHeight="1">
      <c r="A114" s="272"/>
      <c r="B114" s="371"/>
      <c r="C114" s="371"/>
      <c r="D114" s="371"/>
      <c r="E114" s="421"/>
      <c r="F114" s="278">
        <v>4</v>
      </c>
      <c r="G114" s="279"/>
      <c r="H114" s="288" t="str">
        <f t="shared" si="0"/>
        <v>Belum Diisi</v>
      </c>
      <c r="I114" s="280" t="s">
        <v>650</v>
      </c>
      <c r="J114" s="281" t="str">
        <f t="shared" si="43"/>
        <v>Isi Tujuan</v>
      </c>
      <c r="K114" s="280" t="s">
        <v>650</v>
      </c>
      <c r="L114" s="281" t="str">
        <f t="shared" si="44"/>
        <v>Isi Tujuan</v>
      </c>
      <c r="M114" s="371"/>
      <c r="N114" s="371"/>
      <c r="O114" s="272"/>
      <c r="P114" s="272"/>
      <c r="Q114" s="272"/>
      <c r="R114" s="272"/>
    </row>
    <row r="115" spans="1:18" ht="12.75" customHeight="1">
      <c r="A115" s="272"/>
      <c r="B115" s="349"/>
      <c r="C115" s="349"/>
      <c r="D115" s="349"/>
      <c r="E115" s="422"/>
      <c r="F115" s="282">
        <v>5</v>
      </c>
      <c r="G115" s="283"/>
      <c r="H115" s="289" t="str">
        <f t="shared" si="0"/>
        <v>Belum Diisi</v>
      </c>
      <c r="I115" s="285" t="s">
        <v>650</v>
      </c>
      <c r="J115" s="286" t="str">
        <f t="shared" si="43"/>
        <v>Isi Tujuan</v>
      </c>
      <c r="K115" s="285" t="s">
        <v>650</v>
      </c>
      <c r="L115" s="286" t="str">
        <f t="shared" si="44"/>
        <v>Isi Tujuan</v>
      </c>
      <c r="M115" s="349"/>
      <c r="N115" s="349"/>
      <c r="O115" s="272"/>
      <c r="P115" s="272"/>
      <c r="Q115" s="272"/>
      <c r="R115" s="272"/>
    </row>
    <row r="116" spans="1:18" ht="12.75" customHeight="1">
      <c r="A116" s="272"/>
      <c r="B116" s="418">
        <v>23</v>
      </c>
      <c r="C116" s="426"/>
      <c r="D116" s="419" t="s">
        <v>650</v>
      </c>
      <c r="E116" s="420" t="str">
        <f>IF(D116="Y",1,IF(D116="T",0,IF(D116="Y/T","Belum diisi","Error")))</f>
        <v>Belum diisi</v>
      </c>
      <c r="F116" s="273">
        <v>1</v>
      </c>
      <c r="G116" s="274"/>
      <c r="H116" s="290" t="str">
        <f t="shared" si="0"/>
        <v>Belum Diisi</v>
      </c>
      <c r="I116" s="276" t="s">
        <v>650</v>
      </c>
      <c r="J116" s="277" t="str">
        <f t="shared" ref="J116:J120" si="45">IF($D$116="Y/T","Isi Tujuan",IF($E$116=0,0,IF(I116="Y",1,IF(I116="T",0,"Isi Dulu"))))</f>
        <v>Isi Tujuan</v>
      </c>
      <c r="K116" s="276" t="s">
        <v>650</v>
      </c>
      <c r="L116" s="277" t="str">
        <f t="shared" ref="L116:L120" si="46">IF($D$116="Y/T","Isi Tujuan",IF($E$116=0,0,IF(K116="Y",1,IF(K116="T",0,"Isi Dulu"))))</f>
        <v>Isi Tujuan</v>
      </c>
      <c r="M116" s="429" t="s">
        <v>650</v>
      </c>
      <c r="N116" s="430" t="str">
        <f>IF(M116="Y",1,IF(M116="T",0,IF(M116="Y/T","Belum diisi","Error")))</f>
        <v>Belum diisi</v>
      </c>
      <c r="O116" s="272"/>
      <c r="P116" s="272"/>
      <c r="Q116" s="272"/>
      <c r="R116" s="272"/>
    </row>
    <row r="117" spans="1:18" ht="12.75" customHeight="1">
      <c r="A117" s="272"/>
      <c r="B117" s="371"/>
      <c r="C117" s="371"/>
      <c r="D117" s="371"/>
      <c r="E117" s="421"/>
      <c r="F117" s="278">
        <v>2</v>
      </c>
      <c r="G117" s="279"/>
      <c r="H117" s="288" t="str">
        <f t="shared" si="0"/>
        <v>Belum Diisi</v>
      </c>
      <c r="I117" s="280" t="s">
        <v>650</v>
      </c>
      <c r="J117" s="281" t="str">
        <f t="shared" si="45"/>
        <v>Isi Tujuan</v>
      </c>
      <c r="K117" s="280" t="s">
        <v>650</v>
      </c>
      <c r="L117" s="281" t="str">
        <f t="shared" si="46"/>
        <v>Isi Tujuan</v>
      </c>
      <c r="M117" s="371"/>
      <c r="N117" s="371"/>
      <c r="O117" s="272"/>
      <c r="P117" s="272"/>
      <c r="Q117" s="272"/>
      <c r="R117" s="272"/>
    </row>
    <row r="118" spans="1:18" ht="12.75" customHeight="1">
      <c r="A118" s="272"/>
      <c r="B118" s="371"/>
      <c r="C118" s="371"/>
      <c r="D118" s="371"/>
      <c r="E118" s="421"/>
      <c r="F118" s="278">
        <v>3</v>
      </c>
      <c r="G118" s="279"/>
      <c r="H118" s="288" t="str">
        <f t="shared" si="0"/>
        <v>Belum Diisi</v>
      </c>
      <c r="I118" s="280" t="s">
        <v>650</v>
      </c>
      <c r="J118" s="281" t="str">
        <f t="shared" si="45"/>
        <v>Isi Tujuan</v>
      </c>
      <c r="K118" s="280" t="s">
        <v>650</v>
      </c>
      <c r="L118" s="281" t="str">
        <f t="shared" si="46"/>
        <v>Isi Tujuan</v>
      </c>
      <c r="M118" s="371"/>
      <c r="N118" s="371"/>
      <c r="O118" s="272"/>
      <c r="P118" s="272"/>
      <c r="Q118" s="272"/>
      <c r="R118" s="272"/>
    </row>
    <row r="119" spans="1:18" ht="12.75" customHeight="1">
      <c r="A119" s="272"/>
      <c r="B119" s="371"/>
      <c r="C119" s="371"/>
      <c r="D119" s="371"/>
      <c r="E119" s="421"/>
      <c r="F119" s="278">
        <v>4</v>
      </c>
      <c r="G119" s="279"/>
      <c r="H119" s="288" t="str">
        <f t="shared" si="0"/>
        <v>Belum Diisi</v>
      </c>
      <c r="I119" s="280" t="s">
        <v>650</v>
      </c>
      <c r="J119" s="281" t="str">
        <f t="shared" si="45"/>
        <v>Isi Tujuan</v>
      </c>
      <c r="K119" s="280" t="s">
        <v>650</v>
      </c>
      <c r="L119" s="281" t="str">
        <f t="shared" si="46"/>
        <v>Isi Tujuan</v>
      </c>
      <c r="M119" s="371"/>
      <c r="N119" s="371"/>
      <c r="O119" s="272"/>
      <c r="P119" s="272"/>
      <c r="Q119" s="272"/>
      <c r="R119" s="272"/>
    </row>
    <row r="120" spans="1:18" ht="12.75" customHeight="1">
      <c r="A120" s="272"/>
      <c r="B120" s="349"/>
      <c r="C120" s="349"/>
      <c r="D120" s="349"/>
      <c r="E120" s="422"/>
      <c r="F120" s="282">
        <v>5</v>
      </c>
      <c r="G120" s="283"/>
      <c r="H120" s="289" t="str">
        <f t="shared" si="0"/>
        <v>Belum Diisi</v>
      </c>
      <c r="I120" s="285" t="s">
        <v>650</v>
      </c>
      <c r="J120" s="286" t="str">
        <f t="shared" si="45"/>
        <v>Isi Tujuan</v>
      </c>
      <c r="K120" s="285" t="s">
        <v>650</v>
      </c>
      <c r="L120" s="286" t="str">
        <f t="shared" si="46"/>
        <v>Isi Tujuan</v>
      </c>
      <c r="M120" s="349"/>
      <c r="N120" s="349"/>
      <c r="O120" s="272"/>
      <c r="P120" s="272"/>
      <c r="Q120" s="272"/>
      <c r="R120" s="272"/>
    </row>
    <row r="121" spans="1:18" ht="12.75" customHeight="1">
      <c r="A121" s="272"/>
      <c r="B121" s="418">
        <v>24</v>
      </c>
      <c r="C121" s="426"/>
      <c r="D121" s="419" t="s">
        <v>650</v>
      </c>
      <c r="E121" s="420" t="str">
        <f>IF(D121="Y",1,IF(D121="T",0,IF(D121="Y/T","Belum diisi","Error")))</f>
        <v>Belum diisi</v>
      </c>
      <c r="F121" s="273">
        <v>1</v>
      </c>
      <c r="G121" s="274"/>
      <c r="H121" s="290" t="str">
        <f t="shared" si="0"/>
        <v>Belum Diisi</v>
      </c>
      <c r="I121" s="276" t="s">
        <v>650</v>
      </c>
      <c r="J121" s="277" t="str">
        <f t="shared" ref="J121:J125" si="47">IF($D$121="Y/T","Isi Tujuan",IF($E$121=0,0,IF(I121="Y",1,IF(I121="T",0,"Isi Dulu"))))</f>
        <v>Isi Tujuan</v>
      </c>
      <c r="K121" s="276" t="s">
        <v>650</v>
      </c>
      <c r="L121" s="277" t="str">
        <f t="shared" ref="L121:L125" si="48">IF($D$121="Y/T","Isi Tujuan",IF($E$121=0,0,IF(K121="Y",1,IF(K121="T",0,"Isi Dulu"))))</f>
        <v>Isi Tujuan</v>
      </c>
      <c r="M121" s="429" t="s">
        <v>650</v>
      </c>
      <c r="N121" s="430" t="str">
        <f>IF(M121="Y",1,IF(M121="T",0,IF(M121="Y/T","Belum diisi","Error")))</f>
        <v>Belum diisi</v>
      </c>
      <c r="O121" s="272"/>
      <c r="P121" s="272"/>
      <c r="Q121" s="272"/>
      <c r="R121" s="272"/>
    </row>
    <row r="122" spans="1:18" ht="12.75" customHeight="1">
      <c r="A122" s="272"/>
      <c r="B122" s="371"/>
      <c r="C122" s="371"/>
      <c r="D122" s="371"/>
      <c r="E122" s="421"/>
      <c r="F122" s="278">
        <v>2</v>
      </c>
      <c r="G122" s="279"/>
      <c r="H122" s="288" t="str">
        <f t="shared" si="0"/>
        <v>Belum Diisi</v>
      </c>
      <c r="I122" s="280" t="s">
        <v>650</v>
      </c>
      <c r="J122" s="281" t="str">
        <f t="shared" si="47"/>
        <v>Isi Tujuan</v>
      </c>
      <c r="K122" s="280" t="s">
        <v>650</v>
      </c>
      <c r="L122" s="281" t="str">
        <f t="shared" si="48"/>
        <v>Isi Tujuan</v>
      </c>
      <c r="M122" s="371"/>
      <c r="N122" s="371"/>
      <c r="O122" s="272"/>
      <c r="P122" s="272"/>
      <c r="Q122" s="272"/>
      <c r="R122" s="272"/>
    </row>
    <row r="123" spans="1:18" ht="12.75" customHeight="1">
      <c r="A123" s="272"/>
      <c r="B123" s="371"/>
      <c r="C123" s="371"/>
      <c r="D123" s="371"/>
      <c r="E123" s="421"/>
      <c r="F123" s="278">
        <v>3</v>
      </c>
      <c r="G123" s="279"/>
      <c r="H123" s="288" t="str">
        <f t="shared" si="0"/>
        <v>Belum Diisi</v>
      </c>
      <c r="I123" s="280" t="s">
        <v>650</v>
      </c>
      <c r="J123" s="281" t="str">
        <f t="shared" si="47"/>
        <v>Isi Tujuan</v>
      </c>
      <c r="K123" s="280" t="s">
        <v>650</v>
      </c>
      <c r="L123" s="281" t="str">
        <f t="shared" si="48"/>
        <v>Isi Tujuan</v>
      </c>
      <c r="M123" s="371"/>
      <c r="N123" s="371"/>
      <c r="O123" s="272"/>
      <c r="P123" s="272"/>
      <c r="Q123" s="272"/>
      <c r="R123" s="272"/>
    </row>
    <row r="124" spans="1:18" ht="12.75" customHeight="1">
      <c r="A124" s="272"/>
      <c r="B124" s="371"/>
      <c r="C124" s="371"/>
      <c r="D124" s="371"/>
      <c r="E124" s="421"/>
      <c r="F124" s="278">
        <v>4</v>
      </c>
      <c r="G124" s="279"/>
      <c r="H124" s="288" t="str">
        <f t="shared" si="0"/>
        <v>Belum Diisi</v>
      </c>
      <c r="I124" s="280" t="s">
        <v>650</v>
      </c>
      <c r="J124" s="281" t="str">
        <f t="shared" si="47"/>
        <v>Isi Tujuan</v>
      </c>
      <c r="K124" s="280" t="s">
        <v>650</v>
      </c>
      <c r="L124" s="281" t="str">
        <f t="shared" si="48"/>
        <v>Isi Tujuan</v>
      </c>
      <c r="M124" s="371"/>
      <c r="N124" s="371"/>
      <c r="O124" s="272"/>
      <c r="P124" s="272"/>
      <c r="Q124" s="272"/>
      <c r="R124" s="272"/>
    </row>
    <row r="125" spans="1:18" ht="12.75" customHeight="1">
      <c r="A125" s="272"/>
      <c r="B125" s="349"/>
      <c r="C125" s="349"/>
      <c r="D125" s="349"/>
      <c r="E125" s="422"/>
      <c r="F125" s="282">
        <v>5</v>
      </c>
      <c r="G125" s="283"/>
      <c r="H125" s="289" t="str">
        <f t="shared" si="0"/>
        <v>Belum Diisi</v>
      </c>
      <c r="I125" s="285" t="s">
        <v>650</v>
      </c>
      <c r="J125" s="286" t="str">
        <f t="shared" si="47"/>
        <v>Isi Tujuan</v>
      </c>
      <c r="K125" s="285" t="s">
        <v>650</v>
      </c>
      <c r="L125" s="286" t="str">
        <f t="shared" si="48"/>
        <v>Isi Tujuan</v>
      </c>
      <c r="M125" s="349"/>
      <c r="N125" s="349"/>
      <c r="O125" s="272"/>
      <c r="P125" s="272"/>
      <c r="Q125" s="272"/>
      <c r="R125" s="272"/>
    </row>
    <row r="126" spans="1:18" ht="12.75" customHeight="1">
      <c r="A126" s="272"/>
      <c r="B126" s="418">
        <v>25</v>
      </c>
      <c r="C126" s="426"/>
      <c r="D126" s="419" t="s">
        <v>650</v>
      </c>
      <c r="E126" s="420" t="str">
        <f>IF(D126="Y",1,IF(D126="T",0,IF(D126="Y/T","Belum diisi","Error")))</f>
        <v>Belum diisi</v>
      </c>
      <c r="F126" s="273">
        <v>1</v>
      </c>
      <c r="G126" s="274"/>
      <c r="H126" s="290" t="str">
        <f t="shared" si="0"/>
        <v>Belum Diisi</v>
      </c>
      <c r="I126" s="276" t="s">
        <v>650</v>
      </c>
      <c r="J126" s="277" t="str">
        <f t="shared" ref="J126:J130" si="49">IF($D$126="Y/T","Isi Tujuan",IF($E$126=0,0,IF(I126="Y",1,IF(I126="T",0,"Isi Dulu"))))</f>
        <v>Isi Tujuan</v>
      </c>
      <c r="K126" s="276" t="s">
        <v>650</v>
      </c>
      <c r="L126" s="277" t="str">
        <f t="shared" ref="L126:L130" si="50">IF($D$126="Y/T","Isi Tujuan",IF($E$126=0,0,IF(K126="Y",1,IF(K126="T",0,"Isi Dulu"))))</f>
        <v>Isi Tujuan</v>
      </c>
      <c r="M126" s="429" t="s">
        <v>650</v>
      </c>
      <c r="N126" s="430" t="str">
        <f>IF(M126="Y",1,IF(M126="T",0,IF(M126="Y/T","Belum diisi","Error")))</f>
        <v>Belum diisi</v>
      </c>
      <c r="O126" s="272"/>
      <c r="P126" s="272"/>
      <c r="Q126" s="272"/>
      <c r="R126" s="272"/>
    </row>
    <row r="127" spans="1:18" ht="12.75" customHeight="1">
      <c r="A127" s="272"/>
      <c r="B127" s="371"/>
      <c r="C127" s="371"/>
      <c r="D127" s="371"/>
      <c r="E127" s="421"/>
      <c r="F127" s="278">
        <v>2</v>
      </c>
      <c r="G127" s="279"/>
      <c r="H127" s="288" t="str">
        <f t="shared" si="0"/>
        <v>Belum Diisi</v>
      </c>
      <c r="I127" s="280" t="s">
        <v>650</v>
      </c>
      <c r="J127" s="281" t="str">
        <f t="shared" si="49"/>
        <v>Isi Tujuan</v>
      </c>
      <c r="K127" s="280" t="s">
        <v>650</v>
      </c>
      <c r="L127" s="281" t="str">
        <f t="shared" si="50"/>
        <v>Isi Tujuan</v>
      </c>
      <c r="M127" s="371"/>
      <c r="N127" s="371"/>
      <c r="O127" s="272"/>
      <c r="P127" s="272"/>
      <c r="Q127" s="272"/>
      <c r="R127" s="272"/>
    </row>
    <row r="128" spans="1:18" ht="12.75" customHeight="1">
      <c r="A128" s="272"/>
      <c r="B128" s="371"/>
      <c r="C128" s="371"/>
      <c r="D128" s="371"/>
      <c r="E128" s="421"/>
      <c r="F128" s="278">
        <v>3</v>
      </c>
      <c r="G128" s="279"/>
      <c r="H128" s="288" t="str">
        <f t="shared" si="0"/>
        <v>Belum Diisi</v>
      </c>
      <c r="I128" s="280" t="s">
        <v>650</v>
      </c>
      <c r="J128" s="281" t="str">
        <f t="shared" si="49"/>
        <v>Isi Tujuan</v>
      </c>
      <c r="K128" s="280" t="s">
        <v>650</v>
      </c>
      <c r="L128" s="281" t="str">
        <f t="shared" si="50"/>
        <v>Isi Tujuan</v>
      </c>
      <c r="M128" s="371"/>
      <c r="N128" s="371"/>
      <c r="O128" s="272"/>
      <c r="P128" s="272"/>
      <c r="Q128" s="272"/>
      <c r="R128" s="272"/>
    </row>
    <row r="129" spans="1:18" ht="12.75" customHeight="1">
      <c r="A129" s="272"/>
      <c r="B129" s="371"/>
      <c r="C129" s="371"/>
      <c r="D129" s="371"/>
      <c r="E129" s="421"/>
      <c r="F129" s="278">
        <v>4</v>
      </c>
      <c r="G129" s="279"/>
      <c r="H129" s="288" t="str">
        <f t="shared" si="0"/>
        <v>Belum Diisi</v>
      </c>
      <c r="I129" s="280" t="s">
        <v>650</v>
      </c>
      <c r="J129" s="281" t="str">
        <f t="shared" si="49"/>
        <v>Isi Tujuan</v>
      </c>
      <c r="K129" s="280" t="s">
        <v>650</v>
      </c>
      <c r="L129" s="281" t="str">
        <f t="shared" si="50"/>
        <v>Isi Tujuan</v>
      </c>
      <c r="M129" s="371"/>
      <c r="N129" s="371"/>
      <c r="O129" s="272"/>
      <c r="P129" s="272"/>
      <c r="Q129" s="272"/>
      <c r="R129" s="272"/>
    </row>
    <row r="130" spans="1:18" ht="12.75" customHeight="1">
      <c r="A130" s="272"/>
      <c r="B130" s="349"/>
      <c r="C130" s="349"/>
      <c r="D130" s="349"/>
      <c r="E130" s="422"/>
      <c r="F130" s="282">
        <v>5</v>
      </c>
      <c r="G130" s="283"/>
      <c r="H130" s="289" t="str">
        <f t="shared" si="0"/>
        <v>Belum Diisi</v>
      </c>
      <c r="I130" s="285" t="s">
        <v>650</v>
      </c>
      <c r="J130" s="286" t="str">
        <f t="shared" si="49"/>
        <v>Isi Tujuan</v>
      </c>
      <c r="K130" s="285" t="s">
        <v>650</v>
      </c>
      <c r="L130" s="286" t="str">
        <f t="shared" si="50"/>
        <v>Isi Tujuan</v>
      </c>
      <c r="M130" s="349"/>
      <c r="N130" s="349"/>
      <c r="O130" s="272"/>
      <c r="P130" s="272"/>
      <c r="Q130" s="272"/>
      <c r="R130" s="272"/>
    </row>
    <row r="131" spans="1:18" ht="12.75" customHeight="1">
      <c r="A131" s="272"/>
      <c r="B131" s="418">
        <v>26</v>
      </c>
      <c r="C131" s="426"/>
      <c r="D131" s="419" t="s">
        <v>650</v>
      </c>
      <c r="E131" s="420" t="str">
        <f>IF(D131="Y",1,IF(D131="T",0,IF(D131="Y/T","Belum diisi","Error")))</f>
        <v>Belum diisi</v>
      </c>
      <c r="F131" s="273">
        <v>1</v>
      </c>
      <c r="G131" s="274"/>
      <c r="H131" s="290" t="str">
        <f t="shared" si="0"/>
        <v>Belum Diisi</v>
      </c>
      <c r="I131" s="276" t="s">
        <v>650</v>
      </c>
      <c r="J131" s="277" t="str">
        <f t="shared" ref="J131:J135" si="51">IF($D$131="Y/T","Isi Tujuan",IF($E$131=0,0,IF(I131="Y",1,IF(I131="T",0,"Isi Dulu"))))</f>
        <v>Isi Tujuan</v>
      </c>
      <c r="K131" s="276" t="s">
        <v>650</v>
      </c>
      <c r="L131" s="277" t="str">
        <f t="shared" ref="L131:L135" si="52">IF($D$131="Y/T","Isi Tujuan",IF($E$131=0,0,IF(K131="Y",1,IF(K131="T",0,"Isi Dulu"))))</f>
        <v>Isi Tujuan</v>
      </c>
      <c r="M131" s="429" t="s">
        <v>650</v>
      </c>
      <c r="N131" s="430" t="str">
        <f>IF(M131="Y",1,IF(M131="T",0,IF(M131="Y/T","Belum diisi","Error")))</f>
        <v>Belum diisi</v>
      </c>
      <c r="O131" s="272"/>
      <c r="P131" s="272"/>
      <c r="Q131" s="272"/>
      <c r="R131" s="272"/>
    </row>
    <row r="132" spans="1:18" ht="12.75" customHeight="1">
      <c r="A132" s="272"/>
      <c r="B132" s="371"/>
      <c r="C132" s="371"/>
      <c r="D132" s="371"/>
      <c r="E132" s="421"/>
      <c r="F132" s="278">
        <v>2</v>
      </c>
      <c r="G132" s="279"/>
      <c r="H132" s="288" t="str">
        <f t="shared" si="0"/>
        <v>Belum Diisi</v>
      </c>
      <c r="I132" s="280" t="s">
        <v>650</v>
      </c>
      <c r="J132" s="281" t="str">
        <f t="shared" si="51"/>
        <v>Isi Tujuan</v>
      </c>
      <c r="K132" s="280" t="s">
        <v>650</v>
      </c>
      <c r="L132" s="281" t="str">
        <f t="shared" si="52"/>
        <v>Isi Tujuan</v>
      </c>
      <c r="M132" s="371"/>
      <c r="N132" s="371"/>
      <c r="O132" s="272"/>
      <c r="P132" s="272"/>
      <c r="Q132" s="272"/>
      <c r="R132" s="272"/>
    </row>
    <row r="133" spans="1:18" ht="12.75" customHeight="1">
      <c r="A133" s="272"/>
      <c r="B133" s="371"/>
      <c r="C133" s="371"/>
      <c r="D133" s="371"/>
      <c r="E133" s="421"/>
      <c r="F133" s="278">
        <v>3</v>
      </c>
      <c r="G133" s="279"/>
      <c r="H133" s="288" t="str">
        <f t="shared" si="0"/>
        <v>Belum Diisi</v>
      </c>
      <c r="I133" s="280" t="s">
        <v>650</v>
      </c>
      <c r="J133" s="281" t="str">
        <f t="shared" si="51"/>
        <v>Isi Tujuan</v>
      </c>
      <c r="K133" s="280" t="s">
        <v>650</v>
      </c>
      <c r="L133" s="281" t="str">
        <f t="shared" si="52"/>
        <v>Isi Tujuan</v>
      </c>
      <c r="M133" s="371"/>
      <c r="N133" s="371"/>
      <c r="O133" s="272"/>
      <c r="P133" s="272"/>
      <c r="Q133" s="272"/>
      <c r="R133" s="272"/>
    </row>
    <row r="134" spans="1:18" ht="12.75" customHeight="1">
      <c r="A134" s="272"/>
      <c r="B134" s="371"/>
      <c r="C134" s="371"/>
      <c r="D134" s="371"/>
      <c r="E134" s="421"/>
      <c r="F134" s="278">
        <v>4</v>
      </c>
      <c r="G134" s="279"/>
      <c r="H134" s="288" t="str">
        <f t="shared" si="0"/>
        <v>Belum Diisi</v>
      </c>
      <c r="I134" s="280" t="s">
        <v>650</v>
      </c>
      <c r="J134" s="281" t="str">
        <f t="shared" si="51"/>
        <v>Isi Tujuan</v>
      </c>
      <c r="K134" s="280" t="s">
        <v>650</v>
      </c>
      <c r="L134" s="281" t="str">
        <f t="shared" si="52"/>
        <v>Isi Tujuan</v>
      </c>
      <c r="M134" s="371"/>
      <c r="N134" s="371"/>
      <c r="O134" s="272"/>
      <c r="P134" s="272"/>
      <c r="Q134" s="272"/>
      <c r="R134" s="272"/>
    </row>
    <row r="135" spans="1:18" ht="12.75" customHeight="1">
      <c r="A135" s="272"/>
      <c r="B135" s="349"/>
      <c r="C135" s="349"/>
      <c r="D135" s="349"/>
      <c r="E135" s="422"/>
      <c r="F135" s="282">
        <v>5</v>
      </c>
      <c r="G135" s="283"/>
      <c r="H135" s="289" t="str">
        <f t="shared" si="0"/>
        <v>Belum Diisi</v>
      </c>
      <c r="I135" s="285" t="s">
        <v>650</v>
      </c>
      <c r="J135" s="286" t="str">
        <f t="shared" si="51"/>
        <v>Isi Tujuan</v>
      </c>
      <c r="K135" s="285" t="s">
        <v>650</v>
      </c>
      <c r="L135" s="286" t="str">
        <f t="shared" si="52"/>
        <v>Isi Tujuan</v>
      </c>
      <c r="M135" s="349"/>
      <c r="N135" s="349"/>
      <c r="O135" s="272"/>
      <c r="P135" s="272"/>
      <c r="Q135" s="272"/>
      <c r="R135" s="272"/>
    </row>
    <row r="136" spans="1:18" ht="12.75" customHeight="1">
      <c r="A136" s="272"/>
      <c r="B136" s="418">
        <v>27</v>
      </c>
      <c r="C136" s="426"/>
      <c r="D136" s="419" t="s">
        <v>650</v>
      </c>
      <c r="E136" s="420" t="str">
        <f>IF(D136="Y",1,IF(D136="T",0,IF(D136="Y/T","Belum diisi","Error")))</f>
        <v>Belum diisi</v>
      </c>
      <c r="F136" s="273">
        <v>1</v>
      </c>
      <c r="G136" s="274"/>
      <c r="H136" s="290" t="str">
        <f t="shared" si="0"/>
        <v>Belum Diisi</v>
      </c>
      <c r="I136" s="276" t="s">
        <v>650</v>
      </c>
      <c r="J136" s="277" t="str">
        <f t="shared" ref="J136:J140" si="53">IF($D$136="Y/T","Isi Tujuan",IF($E$136=0,0,IF(I136="Y",1,IF(I136="T",0,"Isi Dulu"))))</f>
        <v>Isi Tujuan</v>
      </c>
      <c r="K136" s="276" t="s">
        <v>650</v>
      </c>
      <c r="L136" s="277" t="str">
        <f t="shared" ref="L136:L140" si="54">IF($D$136="Y/T","Isi Tujuan",IF($E$136=0,0,IF(K136="Y",1,IF(K136="T",0,"Isi Dulu"))))</f>
        <v>Isi Tujuan</v>
      </c>
      <c r="M136" s="429" t="s">
        <v>650</v>
      </c>
      <c r="N136" s="430" t="str">
        <f>IF(M136="Y",1,IF(M136="T",0,IF(M136="Y/T","Belum diisi","Error")))</f>
        <v>Belum diisi</v>
      </c>
      <c r="O136" s="272"/>
      <c r="P136" s="272"/>
      <c r="Q136" s="272"/>
      <c r="R136" s="272"/>
    </row>
    <row r="137" spans="1:18" ht="12.75" customHeight="1">
      <c r="A137" s="272"/>
      <c r="B137" s="371"/>
      <c r="C137" s="371"/>
      <c r="D137" s="371"/>
      <c r="E137" s="421"/>
      <c r="F137" s="278">
        <v>2</v>
      </c>
      <c r="G137" s="279"/>
      <c r="H137" s="288" t="str">
        <f t="shared" si="0"/>
        <v>Belum Diisi</v>
      </c>
      <c r="I137" s="280" t="s">
        <v>650</v>
      </c>
      <c r="J137" s="281" t="str">
        <f t="shared" si="53"/>
        <v>Isi Tujuan</v>
      </c>
      <c r="K137" s="280" t="s">
        <v>650</v>
      </c>
      <c r="L137" s="281" t="str">
        <f t="shared" si="54"/>
        <v>Isi Tujuan</v>
      </c>
      <c r="M137" s="371"/>
      <c r="N137" s="371"/>
      <c r="O137" s="272"/>
      <c r="P137" s="272"/>
      <c r="Q137" s="272"/>
      <c r="R137" s="272"/>
    </row>
    <row r="138" spans="1:18" ht="12.75" customHeight="1">
      <c r="A138" s="272"/>
      <c r="B138" s="371"/>
      <c r="C138" s="371"/>
      <c r="D138" s="371"/>
      <c r="E138" s="421"/>
      <c r="F138" s="278">
        <v>3</v>
      </c>
      <c r="G138" s="279"/>
      <c r="H138" s="288" t="str">
        <f t="shared" si="0"/>
        <v>Belum Diisi</v>
      </c>
      <c r="I138" s="280" t="s">
        <v>650</v>
      </c>
      <c r="J138" s="281" t="str">
        <f t="shared" si="53"/>
        <v>Isi Tujuan</v>
      </c>
      <c r="K138" s="280" t="s">
        <v>650</v>
      </c>
      <c r="L138" s="281" t="str">
        <f t="shared" si="54"/>
        <v>Isi Tujuan</v>
      </c>
      <c r="M138" s="371"/>
      <c r="N138" s="371"/>
      <c r="O138" s="272"/>
      <c r="P138" s="272"/>
      <c r="Q138" s="272"/>
      <c r="R138" s="272"/>
    </row>
    <row r="139" spans="1:18" ht="12.75" customHeight="1">
      <c r="A139" s="272"/>
      <c r="B139" s="371"/>
      <c r="C139" s="371"/>
      <c r="D139" s="371"/>
      <c r="E139" s="421"/>
      <c r="F139" s="278">
        <v>4</v>
      </c>
      <c r="G139" s="279"/>
      <c r="H139" s="288" t="str">
        <f t="shared" si="0"/>
        <v>Belum Diisi</v>
      </c>
      <c r="I139" s="280" t="s">
        <v>650</v>
      </c>
      <c r="J139" s="281" t="str">
        <f t="shared" si="53"/>
        <v>Isi Tujuan</v>
      </c>
      <c r="K139" s="280" t="s">
        <v>650</v>
      </c>
      <c r="L139" s="281" t="str">
        <f t="shared" si="54"/>
        <v>Isi Tujuan</v>
      </c>
      <c r="M139" s="371"/>
      <c r="N139" s="371"/>
      <c r="O139" s="272"/>
      <c r="P139" s="272"/>
      <c r="Q139" s="272"/>
      <c r="R139" s="272"/>
    </row>
    <row r="140" spans="1:18" ht="12.75" customHeight="1">
      <c r="A140" s="272"/>
      <c r="B140" s="349"/>
      <c r="C140" s="349"/>
      <c r="D140" s="349"/>
      <c r="E140" s="422"/>
      <c r="F140" s="282">
        <v>5</v>
      </c>
      <c r="G140" s="283"/>
      <c r="H140" s="289" t="str">
        <f t="shared" si="0"/>
        <v>Belum Diisi</v>
      </c>
      <c r="I140" s="285" t="s">
        <v>650</v>
      </c>
      <c r="J140" s="286" t="str">
        <f t="shared" si="53"/>
        <v>Isi Tujuan</v>
      </c>
      <c r="K140" s="285" t="s">
        <v>650</v>
      </c>
      <c r="L140" s="286" t="str">
        <f t="shared" si="54"/>
        <v>Isi Tujuan</v>
      </c>
      <c r="M140" s="349"/>
      <c r="N140" s="349"/>
      <c r="O140" s="272"/>
      <c r="P140" s="272"/>
      <c r="Q140" s="272"/>
      <c r="R140" s="272"/>
    </row>
    <row r="141" spans="1:18" ht="12.75" customHeight="1">
      <c r="A141" s="272"/>
      <c r="B141" s="418">
        <v>28</v>
      </c>
      <c r="C141" s="426"/>
      <c r="D141" s="419" t="s">
        <v>650</v>
      </c>
      <c r="E141" s="420" t="str">
        <f>IF(D141="Y",1,IF(D141="T",0,IF(D141="Y/T","Belum diisi","Error")))</f>
        <v>Belum diisi</v>
      </c>
      <c r="F141" s="273">
        <v>1</v>
      </c>
      <c r="G141" s="274"/>
      <c r="H141" s="290" t="str">
        <f t="shared" si="0"/>
        <v>Belum Diisi</v>
      </c>
      <c r="I141" s="276" t="s">
        <v>650</v>
      </c>
      <c r="J141" s="277" t="str">
        <f t="shared" ref="J141:J145" si="55">IF($D$141="Y/T","Isi Tujuan",IF($E$141=0,0,IF(I141="Y",1,IF(I141="T",0,"Isi Dulu"))))</f>
        <v>Isi Tujuan</v>
      </c>
      <c r="K141" s="276" t="s">
        <v>650</v>
      </c>
      <c r="L141" s="277" t="str">
        <f t="shared" ref="L141:L145" si="56">IF($D$141="Y/T","Isi Tujuan",IF($E$141=0,0,IF(K141="Y",1,IF(K141="T",0,"Isi Dulu"))))</f>
        <v>Isi Tujuan</v>
      </c>
      <c r="M141" s="429" t="s">
        <v>650</v>
      </c>
      <c r="N141" s="430" t="str">
        <f>IF(M141="Y",1,IF(M141="T",0,IF(M141="Y/T","Belum diisi","Error")))</f>
        <v>Belum diisi</v>
      </c>
      <c r="O141" s="272"/>
      <c r="P141" s="272"/>
      <c r="Q141" s="272"/>
      <c r="R141" s="272"/>
    </row>
    <row r="142" spans="1:18" ht="12.75" customHeight="1">
      <c r="A142" s="272"/>
      <c r="B142" s="371"/>
      <c r="C142" s="371"/>
      <c r="D142" s="371"/>
      <c r="E142" s="421"/>
      <c r="F142" s="278">
        <v>2</v>
      </c>
      <c r="G142" s="279"/>
      <c r="H142" s="288" t="str">
        <f t="shared" si="0"/>
        <v>Belum Diisi</v>
      </c>
      <c r="I142" s="280" t="s">
        <v>650</v>
      </c>
      <c r="J142" s="281" t="str">
        <f t="shared" si="55"/>
        <v>Isi Tujuan</v>
      </c>
      <c r="K142" s="280" t="s">
        <v>650</v>
      </c>
      <c r="L142" s="281" t="str">
        <f t="shared" si="56"/>
        <v>Isi Tujuan</v>
      </c>
      <c r="M142" s="371"/>
      <c r="N142" s="371"/>
      <c r="O142" s="272"/>
      <c r="P142" s="272"/>
      <c r="Q142" s="272"/>
      <c r="R142" s="272"/>
    </row>
    <row r="143" spans="1:18" ht="12.75" customHeight="1">
      <c r="A143" s="272"/>
      <c r="B143" s="371"/>
      <c r="C143" s="371"/>
      <c r="D143" s="371"/>
      <c r="E143" s="421"/>
      <c r="F143" s="278">
        <v>3</v>
      </c>
      <c r="G143" s="279"/>
      <c r="H143" s="288" t="str">
        <f t="shared" si="0"/>
        <v>Belum Diisi</v>
      </c>
      <c r="I143" s="280" t="s">
        <v>650</v>
      </c>
      <c r="J143" s="281" t="str">
        <f t="shared" si="55"/>
        <v>Isi Tujuan</v>
      </c>
      <c r="K143" s="280" t="s">
        <v>650</v>
      </c>
      <c r="L143" s="281" t="str">
        <f t="shared" si="56"/>
        <v>Isi Tujuan</v>
      </c>
      <c r="M143" s="371"/>
      <c r="N143" s="371"/>
      <c r="O143" s="272"/>
      <c r="P143" s="272"/>
      <c r="Q143" s="272"/>
      <c r="R143" s="272"/>
    </row>
    <row r="144" spans="1:18" ht="12.75" customHeight="1">
      <c r="A144" s="272"/>
      <c r="B144" s="371"/>
      <c r="C144" s="371"/>
      <c r="D144" s="371"/>
      <c r="E144" s="421"/>
      <c r="F144" s="278">
        <v>4</v>
      </c>
      <c r="G144" s="279"/>
      <c r="H144" s="288" t="str">
        <f t="shared" si="0"/>
        <v>Belum Diisi</v>
      </c>
      <c r="I144" s="280" t="s">
        <v>650</v>
      </c>
      <c r="J144" s="281" t="str">
        <f t="shared" si="55"/>
        <v>Isi Tujuan</v>
      </c>
      <c r="K144" s="280" t="s">
        <v>650</v>
      </c>
      <c r="L144" s="281" t="str">
        <f t="shared" si="56"/>
        <v>Isi Tujuan</v>
      </c>
      <c r="M144" s="371"/>
      <c r="N144" s="371"/>
      <c r="O144" s="272"/>
      <c r="P144" s="272"/>
      <c r="Q144" s="272"/>
      <c r="R144" s="272"/>
    </row>
    <row r="145" spans="1:18" ht="12.75" customHeight="1">
      <c r="A145" s="272"/>
      <c r="B145" s="349"/>
      <c r="C145" s="349"/>
      <c r="D145" s="349"/>
      <c r="E145" s="422"/>
      <c r="F145" s="282">
        <v>5</v>
      </c>
      <c r="G145" s="283"/>
      <c r="H145" s="289" t="str">
        <f t="shared" si="0"/>
        <v>Belum Diisi</v>
      </c>
      <c r="I145" s="285" t="s">
        <v>650</v>
      </c>
      <c r="J145" s="286" t="str">
        <f t="shared" si="55"/>
        <v>Isi Tujuan</v>
      </c>
      <c r="K145" s="285" t="s">
        <v>650</v>
      </c>
      <c r="L145" s="286" t="str">
        <f t="shared" si="56"/>
        <v>Isi Tujuan</v>
      </c>
      <c r="M145" s="349"/>
      <c r="N145" s="349"/>
      <c r="O145" s="272"/>
      <c r="P145" s="272"/>
      <c r="Q145" s="272"/>
      <c r="R145" s="272"/>
    </row>
    <row r="146" spans="1:18" ht="12.75" customHeight="1">
      <c r="A146" s="272"/>
      <c r="B146" s="418">
        <v>29</v>
      </c>
      <c r="C146" s="426"/>
      <c r="D146" s="419" t="s">
        <v>650</v>
      </c>
      <c r="E146" s="420" t="str">
        <f>IF(D146="Y",1,IF(D146="T",0,IF(D146="Y/T","Belum diisi","Error")))</f>
        <v>Belum diisi</v>
      </c>
      <c r="F146" s="273">
        <v>1</v>
      </c>
      <c r="G146" s="274"/>
      <c r="H146" s="290" t="str">
        <f t="shared" si="0"/>
        <v>Belum Diisi</v>
      </c>
      <c r="I146" s="276" t="s">
        <v>650</v>
      </c>
      <c r="J146" s="277" t="str">
        <f t="shared" ref="J146:J150" si="57">IF($D$146="Y/T","Isi Tujuan",IF($E$146=0,0,IF(I146="Y",1,IF(I146="T",0,"Isi Dulu"))))</f>
        <v>Isi Tujuan</v>
      </c>
      <c r="K146" s="276" t="s">
        <v>650</v>
      </c>
      <c r="L146" s="277" t="str">
        <f t="shared" ref="L146:L150" si="58">IF($D$146="Y/T","Isi Tujuan",IF($E$146=0,0,IF(K146="Y",1,IF(K146="T",0,"Isi Dulu"))))</f>
        <v>Isi Tujuan</v>
      </c>
      <c r="M146" s="429" t="s">
        <v>650</v>
      </c>
      <c r="N146" s="430" t="str">
        <f>IF(M146="Y",1,IF(M146="T",0,IF(M146="Y/T","Belum diisi","Error")))</f>
        <v>Belum diisi</v>
      </c>
      <c r="O146" s="272"/>
      <c r="P146" s="272"/>
      <c r="Q146" s="272"/>
      <c r="R146" s="272"/>
    </row>
    <row r="147" spans="1:18" ht="12.75" customHeight="1">
      <c r="A147" s="272"/>
      <c r="B147" s="371"/>
      <c r="C147" s="371"/>
      <c r="D147" s="371"/>
      <c r="E147" s="421"/>
      <c r="F147" s="278">
        <v>2</v>
      </c>
      <c r="G147" s="279"/>
      <c r="H147" s="288" t="str">
        <f t="shared" si="0"/>
        <v>Belum Diisi</v>
      </c>
      <c r="I147" s="280" t="s">
        <v>650</v>
      </c>
      <c r="J147" s="281" t="str">
        <f t="shared" si="57"/>
        <v>Isi Tujuan</v>
      </c>
      <c r="K147" s="280" t="s">
        <v>650</v>
      </c>
      <c r="L147" s="281" t="str">
        <f t="shared" si="58"/>
        <v>Isi Tujuan</v>
      </c>
      <c r="M147" s="371"/>
      <c r="N147" s="371"/>
      <c r="O147" s="272"/>
      <c r="P147" s="272"/>
      <c r="Q147" s="272"/>
      <c r="R147" s="272"/>
    </row>
    <row r="148" spans="1:18" ht="12.75" customHeight="1">
      <c r="A148" s="272"/>
      <c r="B148" s="371"/>
      <c r="C148" s="371"/>
      <c r="D148" s="371"/>
      <c r="E148" s="421"/>
      <c r="F148" s="278">
        <v>3</v>
      </c>
      <c r="G148" s="279"/>
      <c r="H148" s="288" t="str">
        <f t="shared" si="0"/>
        <v>Belum Diisi</v>
      </c>
      <c r="I148" s="280" t="s">
        <v>650</v>
      </c>
      <c r="J148" s="281" t="str">
        <f t="shared" si="57"/>
        <v>Isi Tujuan</v>
      </c>
      <c r="K148" s="280" t="s">
        <v>650</v>
      </c>
      <c r="L148" s="281" t="str">
        <f t="shared" si="58"/>
        <v>Isi Tujuan</v>
      </c>
      <c r="M148" s="371"/>
      <c r="N148" s="371"/>
      <c r="O148" s="272"/>
      <c r="P148" s="272"/>
      <c r="Q148" s="272"/>
      <c r="R148" s="272"/>
    </row>
    <row r="149" spans="1:18" ht="12.75" customHeight="1">
      <c r="A149" s="272"/>
      <c r="B149" s="371"/>
      <c r="C149" s="371"/>
      <c r="D149" s="371"/>
      <c r="E149" s="421"/>
      <c r="F149" s="278">
        <v>4</v>
      </c>
      <c r="G149" s="279"/>
      <c r="H149" s="288" t="str">
        <f t="shared" si="0"/>
        <v>Belum Diisi</v>
      </c>
      <c r="I149" s="280" t="s">
        <v>650</v>
      </c>
      <c r="J149" s="281" t="str">
        <f t="shared" si="57"/>
        <v>Isi Tujuan</v>
      </c>
      <c r="K149" s="280" t="s">
        <v>650</v>
      </c>
      <c r="L149" s="281" t="str">
        <f t="shared" si="58"/>
        <v>Isi Tujuan</v>
      </c>
      <c r="M149" s="371"/>
      <c r="N149" s="371"/>
      <c r="O149" s="272"/>
      <c r="P149" s="272"/>
      <c r="Q149" s="272"/>
      <c r="R149" s="272"/>
    </row>
    <row r="150" spans="1:18" ht="12.75" customHeight="1">
      <c r="A150" s="272"/>
      <c r="B150" s="349"/>
      <c r="C150" s="349"/>
      <c r="D150" s="349"/>
      <c r="E150" s="422"/>
      <c r="F150" s="282">
        <v>5</v>
      </c>
      <c r="G150" s="283"/>
      <c r="H150" s="289" t="str">
        <f t="shared" si="0"/>
        <v>Belum Diisi</v>
      </c>
      <c r="I150" s="285" t="s">
        <v>650</v>
      </c>
      <c r="J150" s="286" t="str">
        <f t="shared" si="57"/>
        <v>Isi Tujuan</v>
      </c>
      <c r="K150" s="285" t="s">
        <v>650</v>
      </c>
      <c r="L150" s="286" t="str">
        <f t="shared" si="58"/>
        <v>Isi Tujuan</v>
      </c>
      <c r="M150" s="349"/>
      <c r="N150" s="349"/>
      <c r="O150" s="272"/>
      <c r="P150" s="272"/>
      <c r="Q150" s="272"/>
      <c r="R150" s="272"/>
    </row>
    <row r="151" spans="1:18" ht="12.75" customHeight="1">
      <c r="A151" s="272"/>
      <c r="B151" s="418">
        <v>30</v>
      </c>
      <c r="C151" s="426"/>
      <c r="D151" s="419" t="s">
        <v>650</v>
      </c>
      <c r="E151" s="420" t="str">
        <f>IF(D151="Y",1,IF(D151="T",0,IF(D151="Y/T","Belum diisi","Error")))</f>
        <v>Belum diisi</v>
      </c>
      <c r="F151" s="273">
        <v>1</v>
      </c>
      <c r="G151" s="274"/>
      <c r="H151" s="290" t="str">
        <f t="shared" si="0"/>
        <v>Belum Diisi</v>
      </c>
      <c r="I151" s="285" t="s">
        <v>650</v>
      </c>
      <c r="J151" s="277" t="str">
        <f t="shared" ref="J151:J155" si="59">IF($D$151="Y/T","Isi Tujuan",IF($E$151=0,0,IF(I151="Y",1,IF(I151="T",0,"Isi Dulu"))))</f>
        <v>Isi Tujuan</v>
      </c>
      <c r="K151" s="285" t="s">
        <v>650</v>
      </c>
      <c r="L151" s="277" t="str">
        <f t="shared" ref="L151:L155" si="60">IF($D$151="Y/T","Isi Tujuan",IF($E$151=0,0,IF(K151="Y",1,IF(K151="T",0,"Isi Dulu"))))</f>
        <v>Isi Tujuan</v>
      </c>
      <c r="M151" s="429" t="s">
        <v>650</v>
      </c>
      <c r="N151" s="430" t="str">
        <f>IF(M151="Y",1,IF(M151="T",0,IF(M151="Y/T","Belum diisi","Error")))</f>
        <v>Belum diisi</v>
      </c>
      <c r="O151" s="272"/>
      <c r="P151" s="272"/>
      <c r="Q151" s="272"/>
      <c r="R151" s="272"/>
    </row>
    <row r="152" spans="1:18" ht="12.75" customHeight="1">
      <c r="A152" s="272"/>
      <c r="B152" s="371"/>
      <c r="C152" s="371"/>
      <c r="D152" s="371"/>
      <c r="E152" s="421"/>
      <c r="F152" s="278">
        <v>2</v>
      </c>
      <c r="G152" s="279"/>
      <c r="H152" s="288" t="str">
        <f t="shared" si="0"/>
        <v>Belum Diisi</v>
      </c>
      <c r="I152" s="280" t="s">
        <v>650</v>
      </c>
      <c r="J152" s="281" t="str">
        <f t="shared" si="59"/>
        <v>Isi Tujuan</v>
      </c>
      <c r="K152" s="280" t="s">
        <v>650</v>
      </c>
      <c r="L152" s="281" t="str">
        <f t="shared" si="60"/>
        <v>Isi Tujuan</v>
      </c>
      <c r="M152" s="371"/>
      <c r="N152" s="371"/>
      <c r="O152" s="272"/>
      <c r="P152" s="272"/>
      <c r="Q152" s="272"/>
      <c r="R152" s="272"/>
    </row>
    <row r="153" spans="1:18" ht="12.75" customHeight="1">
      <c r="A153" s="272"/>
      <c r="B153" s="371"/>
      <c r="C153" s="371"/>
      <c r="D153" s="371"/>
      <c r="E153" s="421"/>
      <c r="F153" s="278">
        <v>3</v>
      </c>
      <c r="G153" s="279"/>
      <c r="H153" s="288" t="str">
        <f t="shared" si="0"/>
        <v>Belum Diisi</v>
      </c>
      <c r="I153" s="280" t="s">
        <v>650</v>
      </c>
      <c r="J153" s="281" t="str">
        <f t="shared" si="59"/>
        <v>Isi Tujuan</v>
      </c>
      <c r="K153" s="280" t="s">
        <v>650</v>
      </c>
      <c r="L153" s="281" t="str">
        <f t="shared" si="60"/>
        <v>Isi Tujuan</v>
      </c>
      <c r="M153" s="371"/>
      <c r="N153" s="371"/>
      <c r="O153" s="272"/>
      <c r="P153" s="272"/>
      <c r="Q153" s="272"/>
      <c r="R153" s="272"/>
    </row>
    <row r="154" spans="1:18" ht="12.75" customHeight="1">
      <c r="A154" s="272"/>
      <c r="B154" s="371"/>
      <c r="C154" s="371"/>
      <c r="D154" s="371"/>
      <c r="E154" s="421"/>
      <c r="F154" s="278">
        <v>4</v>
      </c>
      <c r="G154" s="279"/>
      <c r="H154" s="288" t="str">
        <f t="shared" si="0"/>
        <v>Belum Diisi</v>
      </c>
      <c r="I154" s="280" t="s">
        <v>650</v>
      </c>
      <c r="J154" s="281" t="str">
        <f t="shared" si="59"/>
        <v>Isi Tujuan</v>
      </c>
      <c r="K154" s="280" t="s">
        <v>650</v>
      </c>
      <c r="L154" s="281" t="str">
        <f t="shared" si="60"/>
        <v>Isi Tujuan</v>
      </c>
      <c r="M154" s="371"/>
      <c r="N154" s="371"/>
      <c r="O154" s="272"/>
      <c r="P154" s="272"/>
      <c r="Q154" s="272"/>
      <c r="R154" s="272"/>
    </row>
    <row r="155" spans="1:18" ht="12.75" customHeight="1">
      <c r="A155" s="272"/>
      <c r="B155" s="349"/>
      <c r="C155" s="349"/>
      <c r="D155" s="349"/>
      <c r="E155" s="422"/>
      <c r="F155" s="282">
        <v>5</v>
      </c>
      <c r="G155" s="283"/>
      <c r="H155" s="289" t="str">
        <f t="shared" si="0"/>
        <v>Belum Diisi</v>
      </c>
      <c r="I155" s="280" t="s">
        <v>650</v>
      </c>
      <c r="J155" s="286" t="str">
        <f t="shared" si="59"/>
        <v>Isi Tujuan</v>
      </c>
      <c r="K155" s="280" t="s">
        <v>650</v>
      </c>
      <c r="L155" s="286" t="str">
        <f t="shared" si="60"/>
        <v>Isi Tujuan</v>
      </c>
      <c r="M155" s="349"/>
      <c r="N155" s="349"/>
      <c r="O155" s="272"/>
      <c r="P155" s="272"/>
      <c r="Q155" s="272"/>
      <c r="R155" s="272"/>
    </row>
    <row r="156" spans="1:18" ht="12.75" customHeight="1">
      <c r="A156" s="272"/>
      <c r="B156" s="291"/>
      <c r="C156" s="292"/>
      <c r="D156" s="293"/>
      <c r="E156" s="294">
        <f>AVERAGE(E6:E155)</f>
        <v>1</v>
      </c>
      <c r="F156" s="295"/>
      <c r="G156" s="296"/>
      <c r="H156" s="294">
        <f>AVERAGE(H6:H155)</f>
        <v>1</v>
      </c>
      <c r="I156" s="293"/>
      <c r="J156" s="294">
        <f>AVERAGE(J6:J155)</f>
        <v>1</v>
      </c>
      <c r="K156" s="293"/>
      <c r="L156" s="294">
        <f>AVERAGE(L6:L155)</f>
        <v>1</v>
      </c>
      <c r="M156" s="293"/>
      <c r="N156" s="294">
        <f>AVERAGE(N6:N155)</f>
        <v>1</v>
      </c>
      <c r="O156" s="272"/>
      <c r="P156" s="272"/>
      <c r="Q156" s="272"/>
      <c r="R156" s="272"/>
    </row>
    <row r="157" spans="1:18" ht="12.75" customHeight="1">
      <c r="A157" s="272"/>
      <c r="B157" s="428" t="s">
        <v>1263</v>
      </c>
      <c r="C157" s="360"/>
      <c r="D157" s="360"/>
      <c r="E157" s="360"/>
      <c r="F157" s="360"/>
      <c r="G157" s="360"/>
      <c r="H157" s="360"/>
      <c r="I157" s="360"/>
      <c r="J157" s="351"/>
      <c r="K157" s="297"/>
      <c r="L157" s="297"/>
      <c r="M157" s="297"/>
      <c r="N157" s="297"/>
      <c r="O157" s="272"/>
      <c r="P157" s="272"/>
      <c r="Q157" s="272"/>
      <c r="R157" s="272"/>
    </row>
    <row r="158" spans="1:18" ht="15.75" customHeight="1">
      <c r="A158" s="272"/>
      <c r="B158" s="418">
        <v>1</v>
      </c>
      <c r="C158" s="426"/>
      <c r="D158" s="419" t="s">
        <v>650</v>
      </c>
      <c r="E158" s="427" t="str">
        <f>IF(D158="Y",1,IF(D158="T",0,IF(D158="Y/T","Belum diisi","Error")))</f>
        <v>Belum diisi</v>
      </c>
      <c r="F158" s="273">
        <v>1</v>
      </c>
      <c r="G158" s="274"/>
      <c r="H158" s="275" t="str">
        <f t="shared" ref="H158:H307" si="61">IF(OR(J158="Isi Dulu",L158="Isi Dulu",J158="Isi Sasaran",L158="Isi Sasaran"),"Belum Diisi",IF(SUM(J158,L158)=2,1,IF(SUM(J158,L158)=1,0,IF(SUM(J158,L158)=0,0,"Error"))))</f>
        <v>Belum Diisi</v>
      </c>
      <c r="I158" s="276" t="s">
        <v>658</v>
      </c>
      <c r="J158" s="277" t="str">
        <f t="shared" ref="J158:J162" si="62">IF($D$158="Y/T","Isi Sasaran",IF($E$158=0,0,IF(I158="Y",1,IF(I158="T",0,"Isi Dulu"))))</f>
        <v>Isi Sasaran</v>
      </c>
      <c r="K158" s="276" t="s">
        <v>658</v>
      </c>
      <c r="L158" s="277" t="str">
        <f t="shared" ref="L158:L162" si="63">IF($D$158="Y/T","Isi Sasaran",IF($E$158=0,0,IF(K158="Y",1,IF(K158="T",0,"Isi Dulu"))))</f>
        <v>Isi Sasaran</v>
      </c>
      <c r="M158" s="429" t="s">
        <v>658</v>
      </c>
      <c r="N158" s="430">
        <f>IF(M158="Y",1,IF(M158="T",0,IF(M158="Y/T","Belum diisi","Error")))</f>
        <v>1</v>
      </c>
      <c r="O158" s="272"/>
      <c r="P158" s="272"/>
      <c r="Q158" s="272"/>
      <c r="R158" s="272"/>
    </row>
    <row r="159" spans="1:18" ht="12.75" customHeight="1">
      <c r="A159" s="272"/>
      <c r="B159" s="371"/>
      <c r="C159" s="371"/>
      <c r="D159" s="371"/>
      <c r="E159" s="371"/>
      <c r="F159" s="278">
        <v>2</v>
      </c>
      <c r="G159" s="279"/>
      <c r="H159" s="275" t="str">
        <f t="shared" si="61"/>
        <v>Belum Diisi</v>
      </c>
      <c r="I159" s="280" t="s">
        <v>650</v>
      </c>
      <c r="J159" s="281" t="str">
        <f t="shared" si="62"/>
        <v>Isi Sasaran</v>
      </c>
      <c r="K159" s="280" t="s">
        <v>650</v>
      </c>
      <c r="L159" s="281" t="str">
        <f t="shared" si="63"/>
        <v>Isi Sasaran</v>
      </c>
      <c r="M159" s="371"/>
      <c r="N159" s="371"/>
      <c r="O159" s="272"/>
      <c r="P159" s="272"/>
      <c r="Q159" s="272"/>
      <c r="R159" s="272"/>
    </row>
    <row r="160" spans="1:18" ht="12.75" customHeight="1">
      <c r="A160" s="272"/>
      <c r="B160" s="371"/>
      <c r="C160" s="371"/>
      <c r="D160" s="371"/>
      <c r="E160" s="371"/>
      <c r="F160" s="278">
        <v>3</v>
      </c>
      <c r="G160" s="279"/>
      <c r="H160" s="275" t="str">
        <f t="shared" si="61"/>
        <v>Belum Diisi</v>
      </c>
      <c r="I160" s="280" t="s">
        <v>650</v>
      </c>
      <c r="J160" s="281" t="str">
        <f t="shared" si="62"/>
        <v>Isi Sasaran</v>
      </c>
      <c r="K160" s="280" t="s">
        <v>650</v>
      </c>
      <c r="L160" s="281" t="str">
        <f t="shared" si="63"/>
        <v>Isi Sasaran</v>
      </c>
      <c r="M160" s="371"/>
      <c r="N160" s="371"/>
      <c r="O160" s="272"/>
      <c r="P160" s="272"/>
      <c r="Q160" s="272"/>
      <c r="R160" s="272"/>
    </row>
    <row r="161" spans="1:18" ht="12.75" customHeight="1">
      <c r="A161" s="272"/>
      <c r="B161" s="371"/>
      <c r="C161" s="371"/>
      <c r="D161" s="371"/>
      <c r="E161" s="371"/>
      <c r="F161" s="278">
        <v>4</v>
      </c>
      <c r="G161" s="279"/>
      <c r="H161" s="275" t="str">
        <f t="shared" si="61"/>
        <v>Belum Diisi</v>
      </c>
      <c r="I161" s="280" t="s">
        <v>650</v>
      </c>
      <c r="J161" s="281" t="str">
        <f t="shared" si="62"/>
        <v>Isi Sasaran</v>
      </c>
      <c r="K161" s="280" t="s">
        <v>650</v>
      </c>
      <c r="L161" s="281" t="str">
        <f t="shared" si="63"/>
        <v>Isi Sasaran</v>
      </c>
      <c r="M161" s="371"/>
      <c r="N161" s="371"/>
      <c r="O161" s="272"/>
      <c r="P161" s="272"/>
      <c r="Q161" s="272"/>
      <c r="R161" s="272"/>
    </row>
    <row r="162" spans="1:18" ht="12.75" customHeight="1">
      <c r="A162" s="272"/>
      <c r="B162" s="349"/>
      <c r="C162" s="349"/>
      <c r="D162" s="349"/>
      <c r="E162" s="349"/>
      <c r="F162" s="282">
        <v>5</v>
      </c>
      <c r="G162" s="283"/>
      <c r="H162" s="284" t="str">
        <f t="shared" si="61"/>
        <v>Belum Diisi</v>
      </c>
      <c r="I162" s="285" t="s">
        <v>650</v>
      </c>
      <c r="J162" s="286" t="str">
        <f t="shared" si="62"/>
        <v>Isi Sasaran</v>
      </c>
      <c r="K162" s="285" t="s">
        <v>650</v>
      </c>
      <c r="L162" s="286" t="str">
        <f t="shared" si="63"/>
        <v>Isi Sasaran</v>
      </c>
      <c r="M162" s="349"/>
      <c r="N162" s="349"/>
      <c r="O162" s="272"/>
      <c r="P162" s="272"/>
      <c r="Q162" s="272"/>
      <c r="R162" s="272"/>
    </row>
    <row r="163" spans="1:18" ht="15.75" customHeight="1">
      <c r="A163" s="272"/>
      <c r="B163" s="418">
        <v>2</v>
      </c>
      <c r="C163" s="426"/>
      <c r="D163" s="419" t="s">
        <v>650</v>
      </c>
      <c r="E163" s="427" t="str">
        <f>IF(D163="Y",1,IF(D163="T",0,IF(D163="Y/T","Belum diisi","Error")))</f>
        <v>Belum diisi</v>
      </c>
      <c r="F163" s="273">
        <v>1</v>
      </c>
      <c r="G163" s="274"/>
      <c r="H163" s="287" t="str">
        <f t="shared" si="61"/>
        <v>Belum Diisi</v>
      </c>
      <c r="I163" s="276" t="s">
        <v>650</v>
      </c>
      <c r="J163" s="277" t="str">
        <f t="shared" ref="J163:J167" si="64">IF($D$163="Y/T","Isi Sasaran",IF($E$163=0,0,IF(I163="Y",1,IF(I163="T",0,"Isi Dulu"))))</f>
        <v>Isi Sasaran</v>
      </c>
      <c r="K163" s="276" t="s">
        <v>650</v>
      </c>
      <c r="L163" s="277" t="str">
        <f t="shared" ref="L163:L167" si="65">IF($D$163="Y/T","Isi Sasaran",IF($E$163=0,0,IF(K163="Y",1,IF(K163="T",0,"Isi Dulu"))))</f>
        <v>Isi Sasaran</v>
      </c>
      <c r="M163" s="429" t="s">
        <v>650</v>
      </c>
      <c r="N163" s="430" t="str">
        <f>IF(M163="Y",1,IF(M163="T",0,IF(M163="Y/T","Belum diisi","Error")))</f>
        <v>Belum diisi</v>
      </c>
      <c r="O163" s="272"/>
      <c r="P163" s="272"/>
      <c r="Q163" s="272"/>
      <c r="R163" s="272"/>
    </row>
    <row r="164" spans="1:18" ht="12.75" customHeight="1">
      <c r="A164" s="272"/>
      <c r="B164" s="371"/>
      <c r="C164" s="371"/>
      <c r="D164" s="371"/>
      <c r="E164" s="371"/>
      <c r="F164" s="278">
        <v>2</v>
      </c>
      <c r="G164" s="279"/>
      <c r="H164" s="288" t="str">
        <f t="shared" si="61"/>
        <v>Belum Diisi</v>
      </c>
      <c r="I164" s="280" t="s">
        <v>650</v>
      </c>
      <c r="J164" s="281" t="str">
        <f t="shared" si="64"/>
        <v>Isi Sasaran</v>
      </c>
      <c r="K164" s="280" t="s">
        <v>650</v>
      </c>
      <c r="L164" s="281" t="str">
        <f t="shared" si="65"/>
        <v>Isi Sasaran</v>
      </c>
      <c r="M164" s="371"/>
      <c r="N164" s="371"/>
      <c r="O164" s="272"/>
      <c r="P164" s="272"/>
      <c r="Q164" s="272"/>
      <c r="R164" s="272"/>
    </row>
    <row r="165" spans="1:18" ht="12.75" customHeight="1">
      <c r="A165" s="272"/>
      <c r="B165" s="371"/>
      <c r="C165" s="371"/>
      <c r="D165" s="371"/>
      <c r="E165" s="371"/>
      <c r="F165" s="278">
        <v>3</v>
      </c>
      <c r="G165" s="279"/>
      <c r="H165" s="288" t="str">
        <f t="shared" si="61"/>
        <v>Belum Diisi</v>
      </c>
      <c r="I165" s="280" t="s">
        <v>650</v>
      </c>
      <c r="J165" s="281" t="str">
        <f t="shared" si="64"/>
        <v>Isi Sasaran</v>
      </c>
      <c r="K165" s="280" t="s">
        <v>650</v>
      </c>
      <c r="L165" s="281" t="str">
        <f t="shared" si="65"/>
        <v>Isi Sasaran</v>
      </c>
      <c r="M165" s="371"/>
      <c r="N165" s="371"/>
      <c r="O165" s="272"/>
      <c r="P165" s="272"/>
      <c r="Q165" s="272"/>
      <c r="R165" s="272"/>
    </row>
    <row r="166" spans="1:18" ht="12.75" customHeight="1">
      <c r="A166" s="272"/>
      <c r="B166" s="371"/>
      <c r="C166" s="371"/>
      <c r="D166" s="371"/>
      <c r="E166" s="371"/>
      <c r="F166" s="278">
        <v>4</v>
      </c>
      <c r="G166" s="279"/>
      <c r="H166" s="288" t="str">
        <f t="shared" si="61"/>
        <v>Belum Diisi</v>
      </c>
      <c r="I166" s="280" t="s">
        <v>650</v>
      </c>
      <c r="J166" s="281" t="str">
        <f t="shared" si="64"/>
        <v>Isi Sasaran</v>
      </c>
      <c r="K166" s="280" t="s">
        <v>650</v>
      </c>
      <c r="L166" s="281" t="str">
        <f t="shared" si="65"/>
        <v>Isi Sasaran</v>
      </c>
      <c r="M166" s="371"/>
      <c r="N166" s="371"/>
      <c r="O166" s="272"/>
      <c r="P166" s="272"/>
      <c r="Q166" s="272"/>
      <c r="R166" s="272"/>
    </row>
    <row r="167" spans="1:18" ht="12.75" customHeight="1">
      <c r="A167" s="272"/>
      <c r="B167" s="349"/>
      <c r="C167" s="349"/>
      <c r="D167" s="349"/>
      <c r="E167" s="349"/>
      <c r="F167" s="282">
        <v>5</v>
      </c>
      <c r="G167" s="283"/>
      <c r="H167" s="289" t="str">
        <f t="shared" si="61"/>
        <v>Belum Diisi</v>
      </c>
      <c r="I167" s="285" t="s">
        <v>650</v>
      </c>
      <c r="J167" s="286" t="str">
        <f t="shared" si="64"/>
        <v>Isi Sasaran</v>
      </c>
      <c r="K167" s="285" t="s">
        <v>650</v>
      </c>
      <c r="L167" s="286" t="str">
        <f t="shared" si="65"/>
        <v>Isi Sasaran</v>
      </c>
      <c r="M167" s="349"/>
      <c r="N167" s="349"/>
      <c r="O167" s="272"/>
      <c r="P167" s="272"/>
      <c r="Q167" s="272"/>
      <c r="R167" s="272"/>
    </row>
    <row r="168" spans="1:18" ht="15.75" customHeight="1">
      <c r="A168" s="272"/>
      <c r="B168" s="418">
        <v>3</v>
      </c>
      <c r="C168" s="426"/>
      <c r="D168" s="419" t="s">
        <v>650</v>
      </c>
      <c r="E168" s="427" t="str">
        <f>IF(D168="Y",1,IF(D168="T",0,IF(D168="Y/T","Belum diisi","Error")))</f>
        <v>Belum diisi</v>
      </c>
      <c r="F168" s="273">
        <v>1</v>
      </c>
      <c r="G168" s="274"/>
      <c r="H168" s="290" t="str">
        <f t="shared" si="61"/>
        <v>Belum Diisi</v>
      </c>
      <c r="I168" s="276" t="s">
        <v>650</v>
      </c>
      <c r="J168" s="277" t="str">
        <f t="shared" ref="J168:J172" si="66">IF($D$168="Y/T","Isi Sasaran",IF($E$168=0,0,IF(I168="Y",1,IF(I168="T",0,"Isi Dulu"))))</f>
        <v>Isi Sasaran</v>
      </c>
      <c r="K168" s="276" t="s">
        <v>650</v>
      </c>
      <c r="L168" s="277" t="str">
        <f t="shared" ref="L168:L172" si="67">IF($D$168="Y/T","Isi Sasaran",IF($E$168=0,0,IF(K168="Y",1,IF(K168="T",0,"Isi Dulu"))))</f>
        <v>Isi Sasaran</v>
      </c>
      <c r="M168" s="429" t="s">
        <v>650</v>
      </c>
      <c r="N168" s="430" t="str">
        <f>IF(M168="Y",1,IF(M168="T",0,IF(M168="Y/T","Belum diisi","Error")))</f>
        <v>Belum diisi</v>
      </c>
      <c r="O168" s="272"/>
      <c r="P168" s="272"/>
      <c r="Q168" s="272"/>
      <c r="R168" s="272"/>
    </row>
    <row r="169" spans="1:18" ht="12.75" customHeight="1">
      <c r="A169" s="272"/>
      <c r="B169" s="371"/>
      <c r="C169" s="371"/>
      <c r="D169" s="371"/>
      <c r="E169" s="371"/>
      <c r="F169" s="278">
        <v>2</v>
      </c>
      <c r="G169" s="279"/>
      <c r="H169" s="288" t="str">
        <f t="shared" si="61"/>
        <v>Belum Diisi</v>
      </c>
      <c r="I169" s="280" t="s">
        <v>650</v>
      </c>
      <c r="J169" s="281" t="str">
        <f t="shared" si="66"/>
        <v>Isi Sasaran</v>
      </c>
      <c r="K169" s="280" t="s">
        <v>650</v>
      </c>
      <c r="L169" s="281" t="str">
        <f t="shared" si="67"/>
        <v>Isi Sasaran</v>
      </c>
      <c r="M169" s="371"/>
      <c r="N169" s="371"/>
      <c r="O169" s="272"/>
      <c r="P169" s="272"/>
      <c r="Q169" s="272"/>
      <c r="R169" s="272"/>
    </row>
    <row r="170" spans="1:18" ht="12.75" customHeight="1">
      <c r="A170" s="272"/>
      <c r="B170" s="371"/>
      <c r="C170" s="371"/>
      <c r="D170" s="371"/>
      <c r="E170" s="371"/>
      <c r="F170" s="278">
        <v>3</v>
      </c>
      <c r="G170" s="279"/>
      <c r="H170" s="288" t="str">
        <f t="shared" si="61"/>
        <v>Belum Diisi</v>
      </c>
      <c r="I170" s="280" t="s">
        <v>650</v>
      </c>
      <c r="J170" s="281" t="str">
        <f t="shared" si="66"/>
        <v>Isi Sasaran</v>
      </c>
      <c r="K170" s="280" t="s">
        <v>650</v>
      </c>
      <c r="L170" s="281" t="str">
        <f t="shared" si="67"/>
        <v>Isi Sasaran</v>
      </c>
      <c r="M170" s="371"/>
      <c r="N170" s="371"/>
      <c r="O170" s="272"/>
      <c r="P170" s="272"/>
      <c r="Q170" s="272"/>
      <c r="R170" s="272"/>
    </row>
    <row r="171" spans="1:18" ht="12.75" customHeight="1">
      <c r="A171" s="272"/>
      <c r="B171" s="371"/>
      <c r="C171" s="371"/>
      <c r="D171" s="371"/>
      <c r="E171" s="371"/>
      <c r="F171" s="278">
        <v>4</v>
      </c>
      <c r="G171" s="279"/>
      <c r="H171" s="288" t="str">
        <f t="shared" si="61"/>
        <v>Belum Diisi</v>
      </c>
      <c r="I171" s="280" t="s">
        <v>650</v>
      </c>
      <c r="J171" s="281" t="str">
        <f t="shared" si="66"/>
        <v>Isi Sasaran</v>
      </c>
      <c r="K171" s="280" t="s">
        <v>650</v>
      </c>
      <c r="L171" s="281" t="str">
        <f t="shared" si="67"/>
        <v>Isi Sasaran</v>
      </c>
      <c r="M171" s="371"/>
      <c r="N171" s="371"/>
      <c r="O171" s="272"/>
      <c r="P171" s="272"/>
      <c r="Q171" s="272"/>
      <c r="R171" s="272"/>
    </row>
    <row r="172" spans="1:18" ht="12.75" customHeight="1">
      <c r="A172" s="272"/>
      <c r="B172" s="349"/>
      <c r="C172" s="349"/>
      <c r="D172" s="349"/>
      <c r="E172" s="349"/>
      <c r="F172" s="282">
        <v>5</v>
      </c>
      <c r="G172" s="283"/>
      <c r="H172" s="289" t="str">
        <f t="shared" si="61"/>
        <v>Belum Diisi</v>
      </c>
      <c r="I172" s="285" t="s">
        <v>650</v>
      </c>
      <c r="J172" s="286" t="str">
        <f t="shared" si="66"/>
        <v>Isi Sasaran</v>
      </c>
      <c r="K172" s="285" t="s">
        <v>650</v>
      </c>
      <c r="L172" s="286" t="str">
        <f t="shared" si="67"/>
        <v>Isi Sasaran</v>
      </c>
      <c r="M172" s="349"/>
      <c r="N172" s="349"/>
      <c r="O172" s="272"/>
      <c r="P172" s="272"/>
      <c r="Q172" s="272"/>
      <c r="R172" s="272"/>
    </row>
    <row r="173" spans="1:18" ht="15.75" customHeight="1">
      <c r="A173" s="272"/>
      <c r="B173" s="418">
        <v>4</v>
      </c>
      <c r="C173" s="426"/>
      <c r="D173" s="419" t="s">
        <v>650</v>
      </c>
      <c r="E173" s="427" t="str">
        <f>IF(D173="Y",1,IF(D173="T",0,IF(D173="Y/T","Belum diisi","Error")))</f>
        <v>Belum diisi</v>
      </c>
      <c r="F173" s="273">
        <v>1</v>
      </c>
      <c r="G173" s="274"/>
      <c r="H173" s="290" t="str">
        <f t="shared" si="61"/>
        <v>Belum Diisi</v>
      </c>
      <c r="I173" s="276" t="s">
        <v>650</v>
      </c>
      <c r="J173" s="277" t="str">
        <f t="shared" ref="J173:J177" si="68">IF($D$173="Y/T","Isi Sasaran",IF($E$173=0,0,IF(I173="Y",1,IF(I173="T",0,"Isi Dulu"))))</f>
        <v>Isi Sasaran</v>
      </c>
      <c r="K173" s="276" t="s">
        <v>650</v>
      </c>
      <c r="L173" s="277" t="str">
        <f t="shared" ref="L173:L177" si="69">IF($D$173="Y/T","Isi Sasaran",IF($E$173=0,0,IF(K173="Y",1,IF(K173="T",0,"Isi Dulu"))))</f>
        <v>Isi Sasaran</v>
      </c>
      <c r="M173" s="429" t="s">
        <v>650</v>
      </c>
      <c r="N173" s="430" t="str">
        <f>IF(M173="Y",1,IF(M173="T",0,IF(M173="Y/T","Belum diisi","Error")))</f>
        <v>Belum diisi</v>
      </c>
      <c r="O173" s="272"/>
      <c r="P173" s="272"/>
      <c r="Q173" s="272"/>
      <c r="R173" s="272"/>
    </row>
    <row r="174" spans="1:18" ht="12.75" customHeight="1">
      <c r="A174" s="272"/>
      <c r="B174" s="371"/>
      <c r="C174" s="371"/>
      <c r="D174" s="371"/>
      <c r="E174" s="371"/>
      <c r="F174" s="278">
        <v>2</v>
      </c>
      <c r="G174" s="279"/>
      <c r="H174" s="288" t="str">
        <f t="shared" si="61"/>
        <v>Belum Diisi</v>
      </c>
      <c r="I174" s="280" t="s">
        <v>650</v>
      </c>
      <c r="J174" s="281" t="str">
        <f t="shared" si="68"/>
        <v>Isi Sasaran</v>
      </c>
      <c r="K174" s="280" t="s">
        <v>650</v>
      </c>
      <c r="L174" s="281" t="str">
        <f t="shared" si="69"/>
        <v>Isi Sasaran</v>
      </c>
      <c r="M174" s="371"/>
      <c r="N174" s="371"/>
      <c r="O174" s="272"/>
      <c r="P174" s="272"/>
      <c r="Q174" s="272"/>
      <c r="R174" s="272"/>
    </row>
    <row r="175" spans="1:18" ht="12.75" customHeight="1">
      <c r="A175" s="272"/>
      <c r="B175" s="371"/>
      <c r="C175" s="371"/>
      <c r="D175" s="371"/>
      <c r="E175" s="371"/>
      <c r="F175" s="278">
        <v>3</v>
      </c>
      <c r="G175" s="279"/>
      <c r="H175" s="288" t="str">
        <f t="shared" si="61"/>
        <v>Belum Diisi</v>
      </c>
      <c r="I175" s="280" t="s">
        <v>650</v>
      </c>
      <c r="J175" s="281" t="str">
        <f t="shared" si="68"/>
        <v>Isi Sasaran</v>
      </c>
      <c r="K175" s="280" t="s">
        <v>650</v>
      </c>
      <c r="L175" s="281" t="str">
        <f t="shared" si="69"/>
        <v>Isi Sasaran</v>
      </c>
      <c r="M175" s="371"/>
      <c r="N175" s="371"/>
      <c r="O175" s="272"/>
      <c r="P175" s="272"/>
      <c r="Q175" s="272"/>
      <c r="R175" s="272"/>
    </row>
    <row r="176" spans="1:18" ht="12.75" customHeight="1">
      <c r="A176" s="272"/>
      <c r="B176" s="371"/>
      <c r="C176" s="371"/>
      <c r="D176" s="371"/>
      <c r="E176" s="371"/>
      <c r="F176" s="278">
        <v>4</v>
      </c>
      <c r="G176" s="279"/>
      <c r="H176" s="288" t="str">
        <f t="shared" si="61"/>
        <v>Belum Diisi</v>
      </c>
      <c r="I176" s="280" t="s">
        <v>650</v>
      </c>
      <c r="J176" s="281" t="str">
        <f t="shared" si="68"/>
        <v>Isi Sasaran</v>
      </c>
      <c r="K176" s="280" t="s">
        <v>650</v>
      </c>
      <c r="L176" s="281" t="str">
        <f t="shared" si="69"/>
        <v>Isi Sasaran</v>
      </c>
      <c r="M176" s="371"/>
      <c r="N176" s="371"/>
      <c r="O176" s="272"/>
      <c r="P176" s="272"/>
      <c r="Q176" s="272"/>
      <c r="R176" s="272"/>
    </row>
    <row r="177" spans="1:18" ht="12.75" customHeight="1">
      <c r="A177" s="272"/>
      <c r="B177" s="349"/>
      <c r="C177" s="349"/>
      <c r="D177" s="349"/>
      <c r="E177" s="349"/>
      <c r="F177" s="282">
        <v>5</v>
      </c>
      <c r="G177" s="283"/>
      <c r="H177" s="289" t="str">
        <f t="shared" si="61"/>
        <v>Belum Diisi</v>
      </c>
      <c r="I177" s="285" t="s">
        <v>650</v>
      </c>
      <c r="J177" s="286" t="str">
        <f t="shared" si="68"/>
        <v>Isi Sasaran</v>
      </c>
      <c r="K177" s="285" t="s">
        <v>650</v>
      </c>
      <c r="L177" s="286" t="str">
        <f t="shared" si="69"/>
        <v>Isi Sasaran</v>
      </c>
      <c r="M177" s="349"/>
      <c r="N177" s="349"/>
      <c r="O177" s="272"/>
      <c r="P177" s="272"/>
      <c r="Q177" s="272"/>
      <c r="R177" s="272"/>
    </row>
    <row r="178" spans="1:18" ht="15.75" customHeight="1">
      <c r="A178" s="272"/>
      <c r="B178" s="418">
        <v>5</v>
      </c>
      <c r="C178" s="426"/>
      <c r="D178" s="419" t="s">
        <v>650</v>
      </c>
      <c r="E178" s="427" t="str">
        <f>IF(D178="Y",1,IF(D178="T",0,IF(D178="Y/T","Belum diisi","Error")))</f>
        <v>Belum diisi</v>
      </c>
      <c r="F178" s="273">
        <v>1</v>
      </c>
      <c r="G178" s="274"/>
      <c r="H178" s="290" t="str">
        <f t="shared" si="61"/>
        <v>Belum Diisi</v>
      </c>
      <c r="I178" s="276" t="s">
        <v>650</v>
      </c>
      <c r="J178" s="277" t="str">
        <f t="shared" ref="J178:J182" si="70">IF($D$178="Y/T","Isi Sasaran",IF($E$178=0,0,IF(I178="Y",1,IF(I178="T",0,"Isi Dulu"))))</f>
        <v>Isi Sasaran</v>
      </c>
      <c r="K178" s="276" t="s">
        <v>650</v>
      </c>
      <c r="L178" s="277" t="str">
        <f t="shared" ref="L178:L182" si="71">IF($D$178="Y/T","Isi Sasaran",IF($E$178=0,0,IF(K178="Y",1,IF(K178="T",0,"Isi Dulu"))))</f>
        <v>Isi Sasaran</v>
      </c>
      <c r="M178" s="429" t="s">
        <v>650</v>
      </c>
      <c r="N178" s="430" t="str">
        <f>IF(M178="Y",1,IF(M178="T",0,IF(M178="Y/T","Belum diisi","Error")))</f>
        <v>Belum diisi</v>
      </c>
      <c r="O178" s="272"/>
      <c r="P178" s="272"/>
      <c r="Q178" s="272"/>
      <c r="R178" s="272"/>
    </row>
    <row r="179" spans="1:18" ht="12.75" customHeight="1">
      <c r="A179" s="272"/>
      <c r="B179" s="371"/>
      <c r="C179" s="371"/>
      <c r="D179" s="371"/>
      <c r="E179" s="371"/>
      <c r="F179" s="278">
        <v>2</v>
      </c>
      <c r="G179" s="279"/>
      <c r="H179" s="288" t="str">
        <f t="shared" si="61"/>
        <v>Belum Diisi</v>
      </c>
      <c r="I179" s="280" t="s">
        <v>650</v>
      </c>
      <c r="J179" s="281" t="str">
        <f t="shared" si="70"/>
        <v>Isi Sasaran</v>
      </c>
      <c r="K179" s="280" t="s">
        <v>650</v>
      </c>
      <c r="L179" s="281" t="str">
        <f t="shared" si="71"/>
        <v>Isi Sasaran</v>
      </c>
      <c r="M179" s="371"/>
      <c r="N179" s="371"/>
      <c r="O179" s="272"/>
      <c r="P179" s="272"/>
      <c r="Q179" s="272"/>
      <c r="R179" s="272"/>
    </row>
    <row r="180" spans="1:18" ht="12.75" customHeight="1">
      <c r="A180" s="272"/>
      <c r="B180" s="371"/>
      <c r="C180" s="371"/>
      <c r="D180" s="371"/>
      <c r="E180" s="371"/>
      <c r="F180" s="278">
        <v>3</v>
      </c>
      <c r="G180" s="279"/>
      <c r="H180" s="288" t="str">
        <f t="shared" si="61"/>
        <v>Belum Diisi</v>
      </c>
      <c r="I180" s="280" t="s">
        <v>650</v>
      </c>
      <c r="J180" s="281" t="str">
        <f t="shared" si="70"/>
        <v>Isi Sasaran</v>
      </c>
      <c r="K180" s="280" t="s">
        <v>650</v>
      </c>
      <c r="L180" s="281" t="str">
        <f t="shared" si="71"/>
        <v>Isi Sasaran</v>
      </c>
      <c r="M180" s="371"/>
      <c r="N180" s="371"/>
      <c r="O180" s="272"/>
      <c r="P180" s="272"/>
      <c r="Q180" s="272"/>
      <c r="R180" s="272"/>
    </row>
    <row r="181" spans="1:18" ht="12.75" customHeight="1">
      <c r="A181" s="272"/>
      <c r="B181" s="371"/>
      <c r="C181" s="371"/>
      <c r="D181" s="371"/>
      <c r="E181" s="371"/>
      <c r="F181" s="278">
        <v>4</v>
      </c>
      <c r="G181" s="279"/>
      <c r="H181" s="288" t="str">
        <f t="shared" si="61"/>
        <v>Belum Diisi</v>
      </c>
      <c r="I181" s="280" t="s">
        <v>650</v>
      </c>
      <c r="J181" s="281" t="str">
        <f t="shared" si="70"/>
        <v>Isi Sasaran</v>
      </c>
      <c r="K181" s="280" t="s">
        <v>650</v>
      </c>
      <c r="L181" s="281" t="str">
        <f t="shared" si="71"/>
        <v>Isi Sasaran</v>
      </c>
      <c r="M181" s="371"/>
      <c r="N181" s="371"/>
      <c r="O181" s="272"/>
      <c r="P181" s="272"/>
      <c r="Q181" s="272"/>
      <c r="R181" s="272"/>
    </row>
    <row r="182" spans="1:18" ht="12.75" customHeight="1">
      <c r="A182" s="272"/>
      <c r="B182" s="349"/>
      <c r="C182" s="349"/>
      <c r="D182" s="349"/>
      <c r="E182" s="349"/>
      <c r="F182" s="282">
        <v>5</v>
      </c>
      <c r="G182" s="283"/>
      <c r="H182" s="289" t="str">
        <f t="shared" si="61"/>
        <v>Belum Diisi</v>
      </c>
      <c r="I182" s="285" t="s">
        <v>650</v>
      </c>
      <c r="J182" s="286" t="str">
        <f t="shared" si="70"/>
        <v>Isi Sasaran</v>
      </c>
      <c r="K182" s="285" t="s">
        <v>650</v>
      </c>
      <c r="L182" s="286" t="str">
        <f t="shared" si="71"/>
        <v>Isi Sasaran</v>
      </c>
      <c r="M182" s="349"/>
      <c r="N182" s="349"/>
      <c r="O182" s="272"/>
      <c r="P182" s="272"/>
      <c r="Q182" s="272"/>
      <c r="R182" s="272"/>
    </row>
    <row r="183" spans="1:18" ht="15.75" customHeight="1">
      <c r="A183" s="272"/>
      <c r="B183" s="418">
        <v>6</v>
      </c>
      <c r="C183" s="426"/>
      <c r="D183" s="419" t="s">
        <v>650</v>
      </c>
      <c r="E183" s="427" t="str">
        <f>IF(D183="Y",1,IF(D183="T",0,IF(D183="Y/T","Belum diisi","Error")))</f>
        <v>Belum diisi</v>
      </c>
      <c r="F183" s="273">
        <v>1</v>
      </c>
      <c r="G183" s="274"/>
      <c r="H183" s="290" t="str">
        <f t="shared" si="61"/>
        <v>Belum Diisi</v>
      </c>
      <c r="I183" s="276" t="s">
        <v>650</v>
      </c>
      <c r="J183" s="277" t="str">
        <f t="shared" ref="J183:J187" si="72">IF($D$183="Y/T","Isi Sasaran",IF($E$183=0,0,IF(I183="Y",1,IF(I183="T",0,"Isi Dulu"))))</f>
        <v>Isi Sasaran</v>
      </c>
      <c r="K183" s="276" t="s">
        <v>650</v>
      </c>
      <c r="L183" s="277" t="str">
        <f t="shared" ref="L183:L187" si="73">IF($D$183="Y/T","Isi Sasaran",IF($E$183=0,0,IF(K183="Y",1,IF(K183="T",0,"Isi Dulu"))))</f>
        <v>Isi Sasaran</v>
      </c>
      <c r="M183" s="429" t="s">
        <v>650</v>
      </c>
      <c r="N183" s="430" t="str">
        <f>IF(M183="Y",1,IF(M183="T",0,IF(M183="Y/T","Belum diisi","Error")))</f>
        <v>Belum diisi</v>
      </c>
      <c r="O183" s="272"/>
      <c r="P183" s="272"/>
      <c r="Q183" s="272"/>
      <c r="R183" s="272"/>
    </row>
    <row r="184" spans="1:18" ht="12.75" customHeight="1">
      <c r="A184" s="272"/>
      <c r="B184" s="371"/>
      <c r="C184" s="371"/>
      <c r="D184" s="371"/>
      <c r="E184" s="371"/>
      <c r="F184" s="278">
        <v>2</v>
      </c>
      <c r="G184" s="279"/>
      <c r="H184" s="288" t="str">
        <f t="shared" si="61"/>
        <v>Belum Diisi</v>
      </c>
      <c r="I184" s="280" t="s">
        <v>650</v>
      </c>
      <c r="J184" s="281" t="str">
        <f t="shared" si="72"/>
        <v>Isi Sasaran</v>
      </c>
      <c r="K184" s="280" t="s">
        <v>650</v>
      </c>
      <c r="L184" s="281" t="str">
        <f t="shared" si="73"/>
        <v>Isi Sasaran</v>
      </c>
      <c r="M184" s="371"/>
      <c r="N184" s="371"/>
      <c r="O184" s="272"/>
      <c r="P184" s="272"/>
      <c r="Q184" s="272"/>
      <c r="R184" s="272"/>
    </row>
    <row r="185" spans="1:18" ht="12.75" customHeight="1">
      <c r="A185" s="272"/>
      <c r="B185" s="371"/>
      <c r="C185" s="371"/>
      <c r="D185" s="371"/>
      <c r="E185" s="371"/>
      <c r="F185" s="278">
        <v>3</v>
      </c>
      <c r="G185" s="279"/>
      <c r="H185" s="288" t="str">
        <f t="shared" si="61"/>
        <v>Belum Diisi</v>
      </c>
      <c r="I185" s="280" t="s">
        <v>650</v>
      </c>
      <c r="J185" s="281" t="str">
        <f t="shared" si="72"/>
        <v>Isi Sasaran</v>
      </c>
      <c r="K185" s="280" t="s">
        <v>650</v>
      </c>
      <c r="L185" s="281" t="str">
        <f t="shared" si="73"/>
        <v>Isi Sasaran</v>
      </c>
      <c r="M185" s="371"/>
      <c r="N185" s="371"/>
      <c r="O185" s="272"/>
      <c r="P185" s="272"/>
      <c r="Q185" s="272"/>
      <c r="R185" s="272"/>
    </row>
    <row r="186" spans="1:18" ht="12.75" customHeight="1">
      <c r="A186" s="272"/>
      <c r="B186" s="371"/>
      <c r="C186" s="371"/>
      <c r="D186" s="371"/>
      <c r="E186" s="371"/>
      <c r="F186" s="278">
        <v>4</v>
      </c>
      <c r="G186" s="279"/>
      <c r="H186" s="288" t="str">
        <f t="shared" si="61"/>
        <v>Belum Diisi</v>
      </c>
      <c r="I186" s="280" t="s">
        <v>650</v>
      </c>
      <c r="J186" s="281" t="str">
        <f t="shared" si="72"/>
        <v>Isi Sasaran</v>
      </c>
      <c r="K186" s="280" t="s">
        <v>650</v>
      </c>
      <c r="L186" s="281" t="str">
        <f t="shared" si="73"/>
        <v>Isi Sasaran</v>
      </c>
      <c r="M186" s="371"/>
      <c r="N186" s="371"/>
      <c r="O186" s="272"/>
      <c r="P186" s="272"/>
      <c r="Q186" s="272"/>
      <c r="R186" s="272"/>
    </row>
    <row r="187" spans="1:18" ht="12.75" customHeight="1">
      <c r="A187" s="272"/>
      <c r="B187" s="349"/>
      <c r="C187" s="349"/>
      <c r="D187" s="349"/>
      <c r="E187" s="349"/>
      <c r="F187" s="282">
        <v>5</v>
      </c>
      <c r="G187" s="283"/>
      <c r="H187" s="289" t="str">
        <f t="shared" si="61"/>
        <v>Belum Diisi</v>
      </c>
      <c r="I187" s="285" t="s">
        <v>650</v>
      </c>
      <c r="J187" s="286" t="str">
        <f t="shared" si="72"/>
        <v>Isi Sasaran</v>
      </c>
      <c r="K187" s="285" t="s">
        <v>650</v>
      </c>
      <c r="L187" s="286" t="str">
        <f t="shared" si="73"/>
        <v>Isi Sasaran</v>
      </c>
      <c r="M187" s="349"/>
      <c r="N187" s="349"/>
      <c r="O187" s="272"/>
      <c r="P187" s="272"/>
      <c r="Q187" s="272"/>
      <c r="R187" s="272"/>
    </row>
    <row r="188" spans="1:18" ht="15.75" customHeight="1">
      <c r="A188" s="272"/>
      <c r="B188" s="418">
        <v>7</v>
      </c>
      <c r="C188" s="426"/>
      <c r="D188" s="419" t="s">
        <v>650</v>
      </c>
      <c r="E188" s="427" t="str">
        <f>IF(D188="Y",1,IF(D188="T",0,IF(D188="Y/T","Belum diisi","Error")))</f>
        <v>Belum diisi</v>
      </c>
      <c r="F188" s="273">
        <v>1</v>
      </c>
      <c r="G188" s="274"/>
      <c r="H188" s="290" t="str">
        <f t="shared" si="61"/>
        <v>Belum Diisi</v>
      </c>
      <c r="I188" s="276" t="s">
        <v>650</v>
      </c>
      <c r="J188" s="277" t="str">
        <f t="shared" ref="J188:J192" si="74">IF($D$188="Y/T","Isi Sasaran",IF($E$188=0,0,IF(I188="Y",1,IF(I188="T",0,"Isi Dulu"))))</f>
        <v>Isi Sasaran</v>
      </c>
      <c r="K188" s="276" t="s">
        <v>650</v>
      </c>
      <c r="L188" s="277" t="str">
        <f t="shared" ref="L188:L192" si="75">IF($D$188="Y/T","Isi Sasaran",IF($E$188=0,0,IF(K188="Y",1,IF(K188="T",0,"Isi Dulu"))))</f>
        <v>Isi Sasaran</v>
      </c>
      <c r="M188" s="429" t="s">
        <v>650</v>
      </c>
      <c r="N188" s="430" t="str">
        <f>IF(M188="Y",1,IF(M188="T",0,IF(M188="Y/T","Belum diisi","Error")))</f>
        <v>Belum diisi</v>
      </c>
      <c r="O188" s="272"/>
      <c r="P188" s="272"/>
      <c r="Q188" s="272"/>
      <c r="R188" s="272"/>
    </row>
    <row r="189" spans="1:18" ht="12.75" customHeight="1">
      <c r="A189" s="272"/>
      <c r="B189" s="371"/>
      <c r="C189" s="371"/>
      <c r="D189" s="371"/>
      <c r="E189" s="371"/>
      <c r="F189" s="278">
        <v>2</v>
      </c>
      <c r="G189" s="279"/>
      <c r="H189" s="288" t="str">
        <f t="shared" si="61"/>
        <v>Belum Diisi</v>
      </c>
      <c r="I189" s="280" t="s">
        <v>650</v>
      </c>
      <c r="J189" s="281" t="str">
        <f t="shared" si="74"/>
        <v>Isi Sasaran</v>
      </c>
      <c r="K189" s="280" t="s">
        <v>650</v>
      </c>
      <c r="L189" s="281" t="str">
        <f t="shared" si="75"/>
        <v>Isi Sasaran</v>
      </c>
      <c r="M189" s="371"/>
      <c r="N189" s="371"/>
      <c r="O189" s="272"/>
      <c r="P189" s="272"/>
      <c r="Q189" s="272"/>
      <c r="R189" s="272"/>
    </row>
    <row r="190" spans="1:18" ht="12.75" customHeight="1">
      <c r="A190" s="272"/>
      <c r="B190" s="371"/>
      <c r="C190" s="371"/>
      <c r="D190" s="371"/>
      <c r="E190" s="371"/>
      <c r="F190" s="278">
        <v>3</v>
      </c>
      <c r="G190" s="279"/>
      <c r="H190" s="288" t="str">
        <f t="shared" si="61"/>
        <v>Belum Diisi</v>
      </c>
      <c r="I190" s="280" t="s">
        <v>650</v>
      </c>
      <c r="J190" s="281" t="str">
        <f t="shared" si="74"/>
        <v>Isi Sasaran</v>
      </c>
      <c r="K190" s="280" t="s">
        <v>650</v>
      </c>
      <c r="L190" s="281" t="str">
        <f t="shared" si="75"/>
        <v>Isi Sasaran</v>
      </c>
      <c r="M190" s="371"/>
      <c r="N190" s="371"/>
      <c r="O190" s="272"/>
      <c r="P190" s="272"/>
      <c r="Q190" s="272"/>
      <c r="R190" s="272"/>
    </row>
    <row r="191" spans="1:18" ht="12.75" customHeight="1">
      <c r="A191" s="272"/>
      <c r="B191" s="371"/>
      <c r="C191" s="371"/>
      <c r="D191" s="371"/>
      <c r="E191" s="371"/>
      <c r="F191" s="278">
        <v>4</v>
      </c>
      <c r="G191" s="279"/>
      <c r="H191" s="288" t="str">
        <f t="shared" si="61"/>
        <v>Belum Diisi</v>
      </c>
      <c r="I191" s="280" t="s">
        <v>650</v>
      </c>
      <c r="J191" s="281" t="str">
        <f t="shared" si="74"/>
        <v>Isi Sasaran</v>
      </c>
      <c r="K191" s="280" t="s">
        <v>650</v>
      </c>
      <c r="L191" s="281" t="str">
        <f t="shared" si="75"/>
        <v>Isi Sasaran</v>
      </c>
      <c r="M191" s="371"/>
      <c r="N191" s="371"/>
      <c r="O191" s="272"/>
      <c r="P191" s="272"/>
      <c r="Q191" s="272"/>
      <c r="R191" s="272"/>
    </row>
    <row r="192" spans="1:18" ht="12.75" customHeight="1">
      <c r="A192" s="272"/>
      <c r="B192" s="349"/>
      <c r="C192" s="349"/>
      <c r="D192" s="349"/>
      <c r="E192" s="349"/>
      <c r="F192" s="282">
        <v>5</v>
      </c>
      <c r="G192" s="283"/>
      <c r="H192" s="289" t="str">
        <f t="shared" si="61"/>
        <v>Belum Diisi</v>
      </c>
      <c r="I192" s="285" t="s">
        <v>650</v>
      </c>
      <c r="J192" s="286" t="str">
        <f t="shared" si="74"/>
        <v>Isi Sasaran</v>
      </c>
      <c r="K192" s="285" t="s">
        <v>650</v>
      </c>
      <c r="L192" s="286" t="str">
        <f t="shared" si="75"/>
        <v>Isi Sasaran</v>
      </c>
      <c r="M192" s="349"/>
      <c r="N192" s="349"/>
      <c r="O192" s="272"/>
      <c r="P192" s="272"/>
      <c r="Q192" s="272"/>
      <c r="R192" s="272"/>
    </row>
    <row r="193" spans="1:18" ht="15.75" customHeight="1">
      <c r="A193" s="272"/>
      <c r="B193" s="418">
        <v>8</v>
      </c>
      <c r="C193" s="426"/>
      <c r="D193" s="419" t="s">
        <v>650</v>
      </c>
      <c r="E193" s="427" t="str">
        <f>IF(D193="Y",1,IF(D193="T",0,IF(D193="Y/T","Belum diisi","Error")))</f>
        <v>Belum diisi</v>
      </c>
      <c r="F193" s="273">
        <v>1</v>
      </c>
      <c r="G193" s="274"/>
      <c r="H193" s="290" t="str">
        <f t="shared" si="61"/>
        <v>Belum Diisi</v>
      </c>
      <c r="I193" s="276" t="s">
        <v>650</v>
      </c>
      <c r="J193" s="277" t="str">
        <f t="shared" ref="J193:J197" si="76">IF($D$193="Y/T","Isi Sasaran",IF($E$193=0,0,IF(I193="Y",1,IF(I193="T",0,"Isi Dulu"))))</f>
        <v>Isi Sasaran</v>
      </c>
      <c r="K193" s="276" t="s">
        <v>650</v>
      </c>
      <c r="L193" s="277" t="str">
        <f t="shared" ref="L193:L197" si="77">IF($D$193="Y/T","Isi Sasaran",IF($E$193=0,0,IF(K193="Y",1,IF(K193="T",0,"Isi Dulu"))))</f>
        <v>Isi Sasaran</v>
      </c>
      <c r="M193" s="429" t="s">
        <v>650</v>
      </c>
      <c r="N193" s="430" t="str">
        <f>IF(M193="Y",1,IF(M193="T",0,IF(M193="Y/T","Belum diisi","Error")))</f>
        <v>Belum diisi</v>
      </c>
      <c r="O193" s="272"/>
      <c r="P193" s="272"/>
      <c r="Q193" s="272"/>
      <c r="R193" s="272"/>
    </row>
    <row r="194" spans="1:18" ht="12.75" customHeight="1">
      <c r="A194" s="272"/>
      <c r="B194" s="371"/>
      <c r="C194" s="371"/>
      <c r="D194" s="371"/>
      <c r="E194" s="371"/>
      <c r="F194" s="278">
        <v>2</v>
      </c>
      <c r="G194" s="279"/>
      <c r="H194" s="288" t="str">
        <f t="shared" si="61"/>
        <v>Belum Diisi</v>
      </c>
      <c r="I194" s="280" t="s">
        <v>650</v>
      </c>
      <c r="J194" s="281" t="str">
        <f t="shared" si="76"/>
        <v>Isi Sasaran</v>
      </c>
      <c r="K194" s="280" t="s">
        <v>650</v>
      </c>
      <c r="L194" s="281" t="str">
        <f t="shared" si="77"/>
        <v>Isi Sasaran</v>
      </c>
      <c r="M194" s="371"/>
      <c r="N194" s="371"/>
      <c r="O194" s="272"/>
      <c r="P194" s="272"/>
      <c r="Q194" s="272"/>
      <c r="R194" s="272"/>
    </row>
    <row r="195" spans="1:18" ht="12.75" customHeight="1">
      <c r="A195" s="272"/>
      <c r="B195" s="371"/>
      <c r="C195" s="371"/>
      <c r="D195" s="371"/>
      <c r="E195" s="371"/>
      <c r="F195" s="278">
        <v>3</v>
      </c>
      <c r="G195" s="279"/>
      <c r="H195" s="288" t="str">
        <f t="shared" si="61"/>
        <v>Belum Diisi</v>
      </c>
      <c r="I195" s="280" t="s">
        <v>650</v>
      </c>
      <c r="J195" s="281" t="str">
        <f t="shared" si="76"/>
        <v>Isi Sasaran</v>
      </c>
      <c r="K195" s="280" t="s">
        <v>650</v>
      </c>
      <c r="L195" s="281" t="str">
        <f t="shared" si="77"/>
        <v>Isi Sasaran</v>
      </c>
      <c r="M195" s="371"/>
      <c r="N195" s="371"/>
      <c r="O195" s="272"/>
      <c r="P195" s="272"/>
      <c r="Q195" s="272"/>
      <c r="R195" s="272"/>
    </row>
    <row r="196" spans="1:18" ht="12.75" customHeight="1">
      <c r="A196" s="272"/>
      <c r="B196" s="371"/>
      <c r="C196" s="371"/>
      <c r="D196" s="371"/>
      <c r="E196" s="371"/>
      <c r="F196" s="278">
        <v>4</v>
      </c>
      <c r="G196" s="279"/>
      <c r="H196" s="288" t="str">
        <f t="shared" si="61"/>
        <v>Belum Diisi</v>
      </c>
      <c r="I196" s="280" t="s">
        <v>650</v>
      </c>
      <c r="J196" s="281" t="str">
        <f t="shared" si="76"/>
        <v>Isi Sasaran</v>
      </c>
      <c r="K196" s="280" t="s">
        <v>650</v>
      </c>
      <c r="L196" s="281" t="str">
        <f t="shared" si="77"/>
        <v>Isi Sasaran</v>
      </c>
      <c r="M196" s="371"/>
      <c r="N196" s="371"/>
      <c r="O196" s="272"/>
      <c r="P196" s="272"/>
      <c r="Q196" s="272"/>
      <c r="R196" s="272"/>
    </row>
    <row r="197" spans="1:18" ht="12.75" customHeight="1">
      <c r="A197" s="272"/>
      <c r="B197" s="349"/>
      <c r="C197" s="349"/>
      <c r="D197" s="349"/>
      <c r="E197" s="349"/>
      <c r="F197" s="282">
        <v>5</v>
      </c>
      <c r="G197" s="283"/>
      <c r="H197" s="289" t="str">
        <f t="shared" si="61"/>
        <v>Belum Diisi</v>
      </c>
      <c r="I197" s="285" t="s">
        <v>650</v>
      </c>
      <c r="J197" s="286" t="str">
        <f t="shared" si="76"/>
        <v>Isi Sasaran</v>
      </c>
      <c r="K197" s="285" t="s">
        <v>650</v>
      </c>
      <c r="L197" s="286" t="str">
        <f t="shared" si="77"/>
        <v>Isi Sasaran</v>
      </c>
      <c r="M197" s="349"/>
      <c r="N197" s="349"/>
      <c r="O197" s="272"/>
      <c r="P197" s="272"/>
      <c r="Q197" s="272"/>
      <c r="R197" s="272"/>
    </row>
    <row r="198" spans="1:18" ht="15.75" customHeight="1">
      <c r="A198" s="272"/>
      <c r="B198" s="418">
        <v>9</v>
      </c>
      <c r="C198" s="426"/>
      <c r="D198" s="419" t="s">
        <v>650</v>
      </c>
      <c r="E198" s="427" t="str">
        <f>IF(D198="Y",1,IF(D198="T",0,IF(D198="Y/T","Belum diisi","Error")))</f>
        <v>Belum diisi</v>
      </c>
      <c r="F198" s="273">
        <v>1</v>
      </c>
      <c r="G198" s="274"/>
      <c r="H198" s="290" t="str">
        <f t="shared" si="61"/>
        <v>Belum Diisi</v>
      </c>
      <c r="I198" s="276" t="s">
        <v>650</v>
      </c>
      <c r="J198" s="277" t="str">
        <f t="shared" ref="J198:J202" si="78">IF($D$198="Y/T","Isi Sasaran",IF($E$198=0,0,IF(I198="Y",1,IF(I198="T",0,"Isi Dulu"))))</f>
        <v>Isi Sasaran</v>
      </c>
      <c r="K198" s="276" t="s">
        <v>650</v>
      </c>
      <c r="L198" s="277" t="str">
        <f t="shared" ref="L198:L202" si="79">IF($D$198="Y/T","Isi Sasaran",IF($E$198=0,0,IF(K198="Y",1,IF(K198="T",0,"Isi Dulu"))))</f>
        <v>Isi Sasaran</v>
      </c>
      <c r="M198" s="429" t="s">
        <v>650</v>
      </c>
      <c r="N198" s="430" t="str">
        <f>IF(M198="Y",1,IF(M198="T",0,IF(M198="Y/T","Belum diisi","Error")))</f>
        <v>Belum diisi</v>
      </c>
      <c r="O198" s="272"/>
      <c r="P198" s="272"/>
      <c r="Q198" s="272"/>
      <c r="R198" s="272"/>
    </row>
    <row r="199" spans="1:18" ht="12.75" customHeight="1">
      <c r="A199" s="272"/>
      <c r="B199" s="371"/>
      <c r="C199" s="371"/>
      <c r="D199" s="371"/>
      <c r="E199" s="371"/>
      <c r="F199" s="278">
        <v>2</v>
      </c>
      <c r="G199" s="279"/>
      <c r="H199" s="288" t="str">
        <f t="shared" si="61"/>
        <v>Belum Diisi</v>
      </c>
      <c r="I199" s="280" t="s">
        <v>650</v>
      </c>
      <c r="J199" s="281" t="str">
        <f t="shared" si="78"/>
        <v>Isi Sasaran</v>
      </c>
      <c r="K199" s="280" t="s">
        <v>650</v>
      </c>
      <c r="L199" s="281" t="str">
        <f t="shared" si="79"/>
        <v>Isi Sasaran</v>
      </c>
      <c r="M199" s="371"/>
      <c r="N199" s="371"/>
      <c r="O199" s="272"/>
      <c r="P199" s="272"/>
      <c r="Q199" s="272"/>
      <c r="R199" s="272"/>
    </row>
    <row r="200" spans="1:18" ht="12.75" customHeight="1">
      <c r="A200" s="272"/>
      <c r="B200" s="371"/>
      <c r="C200" s="371"/>
      <c r="D200" s="371"/>
      <c r="E200" s="371"/>
      <c r="F200" s="278">
        <v>3</v>
      </c>
      <c r="G200" s="279"/>
      <c r="H200" s="288" t="str">
        <f t="shared" si="61"/>
        <v>Belum Diisi</v>
      </c>
      <c r="I200" s="280" t="s">
        <v>650</v>
      </c>
      <c r="J200" s="281" t="str">
        <f t="shared" si="78"/>
        <v>Isi Sasaran</v>
      </c>
      <c r="K200" s="280" t="s">
        <v>650</v>
      </c>
      <c r="L200" s="281" t="str">
        <f t="shared" si="79"/>
        <v>Isi Sasaran</v>
      </c>
      <c r="M200" s="371"/>
      <c r="N200" s="371"/>
      <c r="O200" s="272"/>
      <c r="P200" s="272"/>
      <c r="Q200" s="272"/>
      <c r="R200" s="272"/>
    </row>
    <row r="201" spans="1:18" ht="12.75" customHeight="1">
      <c r="A201" s="272"/>
      <c r="B201" s="371"/>
      <c r="C201" s="371"/>
      <c r="D201" s="371"/>
      <c r="E201" s="371"/>
      <c r="F201" s="278">
        <v>4</v>
      </c>
      <c r="G201" s="279"/>
      <c r="H201" s="288" t="str">
        <f t="shared" si="61"/>
        <v>Belum Diisi</v>
      </c>
      <c r="I201" s="280" t="s">
        <v>650</v>
      </c>
      <c r="J201" s="281" t="str">
        <f t="shared" si="78"/>
        <v>Isi Sasaran</v>
      </c>
      <c r="K201" s="280" t="s">
        <v>650</v>
      </c>
      <c r="L201" s="281" t="str">
        <f t="shared" si="79"/>
        <v>Isi Sasaran</v>
      </c>
      <c r="M201" s="371"/>
      <c r="N201" s="371"/>
      <c r="O201" s="272"/>
      <c r="P201" s="272"/>
      <c r="Q201" s="272"/>
      <c r="R201" s="272"/>
    </row>
    <row r="202" spans="1:18" ht="12.75" customHeight="1">
      <c r="A202" s="272"/>
      <c r="B202" s="349"/>
      <c r="C202" s="349"/>
      <c r="D202" s="349"/>
      <c r="E202" s="349"/>
      <c r="F202" s="282">
        <v>5</v>
      </c>
      <c r="G202" s="283"/>
      <c r="H202" s="289" t="str">
        <f t="shared" si="61"/>
        <v>Belum Diisi</v>
      </c>
      <c r="I202" s="285" t="s">
        <v>650</v>
      </c>
      <c r="J202" s="286" t="str">
        <f t="shared" si="78"/>
        <v>Isi Sasaran</v>
      </c>
      <c r="K202" s="285" t="s">
        <v>650</v>
      </c>
      <c r="L202" s="286" t="str">
        <f t="shared" si="79"/>
        <v>Isi Sasaran</v>
      </c>
      <c r="M202" s="349"/>
      <c r="N202" s="349"/>
      <c r="O202" s="272"/>
      <c r="P202" s="272"/>
      <c r="Q202" s="272"/>
      <c r="R202" s="272"/>
    </row>
    <row r="203" spans="1:18" ht="15.75" customHeight="1">
      <c r="A203" s="272"/>
      <c r="B203" s="418">
        <v>10</v>
      </c>
      <c r="C203" s="426"/>
      <c r="D203" s="419" t="s">
        <v>650</v>
      </c>
      <c r="E203" s="427" t="str">
        <f>IF(D203="Y",1,IF(D203="T",0,IF(D203="Y/T","Belum diisi","Error")))</f>
        <v>Belum diisi</v>
      </c>
      <c r="F203" s="273">
        <v>1</v>
      </c>
      <c r="G203" s="274"/>
      <c r="H203" s="290" t="str">
        <f t="shared" si="61"/>
        <v>Belum Diisi</v>
      </c>
      <c r="I203" s="276" t="s">
        <v>650</v>
      </c>
      <c r="J203" s="277" t="str">
        <f t="shared" ref="J203:J207" si="80">IF($D$203="Y/T","Isi Sasaran",IF($E$203=0,0,IF(I203="Y",1,IF(I203="T",0,"Isi Dulu"))))</f>
        <v>Isi Sasaran</v>
      </c>
      <c r="K203" s="276" t="s">
        <v>650</v>
      </c>
      <c r="L203" s="277" t="str">
        <f t="shared" ref="L203:L207" si="81">IF($D$203="Y/T","Isi Sasaran",IF($E$203=0,0,IF(K203="Y",1,IF(K203="T",0,"Isi Dulu"))))</f>
        <v>Isi Sasaran</v>
      </c>
      <c r="M203" s="429" t="s">
        <v>650</v>
      </c>
      <c r="N203" s="430" t="str">
        <f>IF(M203="Y",1,IF(M203="T",0,IF(M203="Y/T","Belum diisi","Error")))</f>
        <v>Belum diisi</v>
      </c>
      <c r="O203" s="272"/>
      <c r="P203" s="272"/>
      <c r="Q203" s="272"/>
      <c r="R203" s="272"/>
    </row>
    <row r="204" spans="1:18" ht="12.75" customHeight="1">
      <c r="A204" s="272"/>
      <c r="B204" s="371"/>
      <c r="C204" s="371"/>
      <c r="D204" s="371"/>
      <c r="E204" s="371"/>
      <c r="F204" s="278">
        <v>2</v>
      </c>
      <c r="G204" s="279"/>
      <c r="H204" s="288" t="str">
        <f t="shared" si="61"/>
        <v>Belum Diisi</v>
      </c>
      <c r="I204" s="280" t="s">
        <v>650</v>
      </c>
      <c r="J204" s="281" t="str">
        <f t="shared" si="80"/>
        <v>Isi Sasaran</v>
      </c>
      <c r="K204" s="280" t="s">
        <v>650</v>
      </c>
      <c r="L204" s="281" t="str">
        <f t="shared" si="81"/>
        <v>Isi Sasaran</v>
      </c>
      <c r="M204" s="371"/>
      <c r="N204" s="371"/>
      <c r="O204" s="272"/>
      <c r="P204" s="272"/>
      <c r="Q204" s="272"/>
      <c r="R204" s="272"/>
    </row>
    <row r="205" spans="1:18" ht="12.75" customHeight="1">
      <c r="A205" s="272"/>
      <c r="B205" s="371"/>
      <c r="C205" s="371"/>
      <c r="D205" s="371"/>
      <c r="E205" s="371"/>
      <c r="F205" s="278">
        <v>3</v>
      </c>
      <c r="G205" s="279"/>
      <c r="H205" s="288" t="str">
        <f t="shared" si="61"/>
        <v>Belum Diisi</v>
      </c>
      <c r="I205" s="280" t="s">
        <v>650</v>
      </c>
      <c r="J205" s="281" t="str">
        <f t="shared" si="80"/>
        <v>Isi Sasaran</v>
      </c>
      <c r="K205" s="280" t="s">
        <v>650</v>
      </c>
      <c r="L205" s="281" t="str">
        <f t="shared" si="81"/>
        <v>Isi Sasaran</v>
      </c>
      <c r="M205" s="371"/>
      <c r="N205" s="371"/>
      <c r="O205" s="272"/>
      <c r="P205" s="272"/>
      <c r="Q205" s="272"/>
      <c r="R205" s="272"/>
    </row>
    <row r="206" spans="1:18" ht="12.75" customHeight="1">
      <c r="A206" s="272"/>
      <c r="B206" s="371"/>
      <c r="C206" s="371"/>
      <c r="D206" s="371"/>
      <c r="E206" s="371"/>
      <c r="F206" s="278">
        <v>4</v>
      </c>
      <c r="G206" s="279"/>
      <c r="H206" s="288" t="str">
        <f t="shared" si="61"/>
        <v>Belum Diisi</v>
      </c>
      <c r="I206" s="280" t="s">
        <v>650</v>
      </c>
      <c r="J206" s="281" t="str">
        <f t="shared" si="80"/>
        <v>Isi Sasaran</v>
      </c>
      <c r="K206" s="280" t="s">
        <v>650</v>
      </c>
      <c r="L206" s="281" t="str">
        <f t="shared" si="81"/>
        <v>Isi Sasaran</v>
      </c>
      <c r="M206" s="371"/>
      <c r="N206" s="371"/>
      <c r="O206" s="272"/>
      <c r="P206" s="272"/>
      <c r="Q206" s="272"/>
      <c r="R206" s="272"/>
    </row>
    <row r="207" spans="1:18" ht="12.75" customHeight="1">
      <c r="A207" s="272"/>
      <c r="B207" s="349"/>
      <c r="C207" s="349"/>
      <c r="D207" s="349"/>
      <c r="E207" s="349"/>
      <c r="F207" s="282">
        <v>5</v>
      </c>
      <c r="G207" s="283"/>
      <c r="H207" s="289" t="str">
        <f t="shared" si="61"/>
        <v>Belum Diisi</v>
      </c>
      <c r="I207" s="285" t="s">
        <v>650</v>
      </c>
      <c r="J207" s="286" t="str">
        <f t="shared" si="80"/>
        <v>Isi Sasaran</v>
      </c>
      <c r="K207" s="285" t="s">
        <v>650</v>
      </c>
      <c r="L207" s="286" t="str">
        <f t="shared" si="81"/>
        <v>Isi Sasaran</v>
      </c>
      <c r="M207" s="349"/>
      <c r="N207" s="349"/>
      <c r="O207" s="272"/>
      <c r="P207" s="272"/>
      <c r="Q207" s="272"/>
      <c r="R207" s="272"/>
    </row>
    <row r="208" spans="1:18" ht="15.75" customHeight="1">
      <c r="A208" s="272"/>
      <c r="B208" s="418">
        <v>11</v>
      </c>
      <c r="C208" s="426"/>
      <c r="D208" s="419" t="s">
        <v>650</v>
      </c>
      <c r="E208" s="427" t="str">
        <f>IF(D208="Y",1,IF(D208="T",0,IF(D208="Y/T","Belum diisi","Error")))</f>
        <v>Belum diisi</v>
      </c>
      <c r="F208" s="273">
        <v>1</v>
      </c>
      <c r="G208" s="274"/>
      <c r="H208" s="290" t="str">
        <f t="shared" si="61"/>
        <v>Belum Diisi</v>
      </c>
      <c r="I208" s="276" t="s">
        <v>650</v>
      </c>
      <c r="J208" s="277" t="str">
        <f t="shared" ref="J208:J212" si="82">IF($D$208="Y/T","Isi Sasaran",IF($E$208=0,0,IF(I208="Y",1,IF(I208="T",0,"Isi Dulu"))))</f>
        <v>Isi Sasaran</v>
      </c>
      <c r="K208" s="276" t="s">
        <v>650</v>
      </c>
      <c r="L208" s="277" t="str">
        <f t="shared" ref="L208:L212" si="83">IF($D$208="Y/T","Isi Sasaran",IF($E$208=0,0,IF(K208="Y",1,IF(K208="T",0,"Isi Dulu"))))</f>
        <v>Isi Sasaran</v>
      </c>
      <c r="M208" s="429" t="s">
        <v>650</v>
      </c>
      <c r="N208" s="430" t="str">
        <f>IF(M208="Y",1,IF(M208="T",0,IF(M208="Y/T","Belum diisi","Error")))</f>
        <v>Belum diisi</v>
      </c>
      <c r="O208" s="272"/>
      <c r="P208" s="272"/>
      <c r="Q208" s="272"/>
      <c r="R208" s="272"/>
    </row>
    <row r="209" spans="1:18" ht="12.75" customHeight="1">
      <c r="A209" s="272"/>
      <c r="B209" s="371"/>
      <c r="C209" s="371"/>
      <c r="D209" s="371"/>
      <c r="E209" s="371"/>
      <c r="F209" s="278">
        <v>2</v>
      </c>
      <c r="G209" s="279"/>
      <c r="H209" s="288" t="str">
        <f t="shared" si="61"/>
        <v>Belum Diisi</v>
      </c>
      <c r="I209" s="280" t="s">
        <v>650</v>
      </c>
      <c r="J209" s="281" t="str">
        <f t="shared" si="82"/>
        <v>Isi Sasaran</v>
      </c>
      <c r="K209" s="280" t="s">
        <v>650</v>
      </c>
      <c r="L209" s="281" t="str">
        <f t="shared" si="83"/>
        <v>Isi Sasaran</v>
      </c>
      <c r="M209" s="371"/>
      <c r="N209" s="371"/>
      <c r="O209" s="272"/>
      <c r="P209" s="272"/>
      <c r="Q209" s="272"/>
      <c r="R209" s="272"/>
    </row>
    <row r="210" spans="1:18" ht="12.75" customHeight="1">
      <c r="A210" s="272"/>
      <c r="B210" s="371"/>
      <c r="C210" s="371"/>
      <c r="D210" s="371"/>
      <c r="E210" s="371"/>
      <c r="F210" s="278">
        <v>3</v>
      </c>
      <c r="G210" s="279"/>
      <c r="H210" s="288" t="str">
        <f t="shared" si="61"/>
        <v>Belum Diisi</v>
      </c>
      <c r="I210" s="280" t="s">
        <v>650</v>
      </c>
      <c r="J210" s="281" t="str">
        <f t="shared" si="82"/>
        <v>Isi Sasaran</v>
      </c>
      <c r="K210" s="280" t="s">
        <v>650</v>
      </c>
      <c r="L210" s="281" t="str">
        <f t="shared" si="83"/>
        <v>Isi Sasaran</v>
      </c>
      <c r="M210" s="371"/>
      <c r="N210" s="371"/>
      <c r="O210" s="272"/>
      <c r="P210" s="272"/>
      <c r="Q210" s="272"/>
      <c r="R210" s="272"/>
    </row>
    <row r="211" spans="1:18" ht="12.75" customHeight="1">
      <c r="A211" s="272"/>
      <c r="B211" s="371"/>
      <c r="C211" s="371"/>
      <c r="D211" s="371"/>
      <c r="E211" s="371"/>
      <c r="F211" s="278">
        <v>4</v>
      </c>
      <c r="G211" s="279"/>
      <c r="H211" s="288" t="str">
        <f t="shared" si="61"/>
        <v>Belum Diisi</v>
      </c>
      <c r="I211" s="280" t="s">
        <v>650</v>
      </c>
      <c r="J211" s="281" t="str">
        <f t="shared" si="82"/>
        <v>Isi Sasaran</v>
      </c>
      <c r="K211" s="280" t="s">
        <v>650</v>
      </c>
      <c r="L211" s="281" t="str">
        <f t="shared" si="83"/>
        <v>Isi Sasaran</v>
      </c>
      <c r="M211" s="371"/>
      <c r="N211" s="371"/>
      <c r="O211" s="272"/>
      <c r="P211" s="272"/>
      <c r="Q211" s="272"/>
      <c r="R211" s="272"/>
    </row>
    <row r="212" spans="1:18" ht="12.75" customHeight="1">
      <c r="A212" s="272"/>
      <c r="B212" s="349"/>
      <c r="C212" s="349"/>
      <c r="D212" s="349"/>
      <c r="E212" s="349"/>
      <c r="F212" s="282">
        <v>5</v>
      </c>
      <c r="G212" s="283"/>
      <c r="H212" s="289" t="str">
        <f t="shared" si="61"/>
        <v>Belum Diisi</v>
      </c>
      <c r="I212" s="285" t="s">
        <v>650</v>
      </c>
      <c r="J212" s="286" t="str">
        <f t="shared" si="82"/>
        <v>Isi Sasaran</v>
      </c>
      <c r="K212" s="285" t="s">
        <v>650</v>
      </c>
      <c r="L212" s="286" t="str">
        <f t="shared" si="83"/>
        <v>Isi Sasaran</v>
      </c>
      <c r="M212" s="349"/>
      <c r="N212" s="349"/>
      <c r="O212" s="272"/>
      <c r="P212" s="272"/>
      <c r="Q212" s="272"/>
      <c r="R212" s="272"/>
    </row>
    <row r="213" spans="1:18" ht="15.75" customHeight="1">
      <c r="A213" s="272"/>
      <c r="B213" s="418">
        <v>12</v>
      </c>
      <c r="C213" s="426"/>
      <c r="D213" s="419" t="s">
        <v>650</v>
      </c>
      <c r="E213" s="427" t="str">
        <f>IF(D213="Y",1,IF(D213="T",0,IF(D213="Y/T","Belum diisi","Error")))</f>
        <v>Belum diisi</v>
      </c>
      <c r="F213" s="273">
        <v>1</v>
      </c>
      <c r="G213" s="274"/>
      <c r="H213" s="290" t="str">
        <f t="shared" si="61"/>
        <v>Belum Diisi</v>
      </c>
      <c r="I213" s="276" t="s">
        <v>650</v>
      </c>
      <c r="J213" s="277" t="str">
        <f t="shared" ref="J213:J217" si="84">IF($D$213="Y/T","Isi Sasaran",IF($E$213=0,0,IF(I213="Y",1,IF(I213="T",0,"Isi Dulu"))))</f>
        <v>Isi Sasaran</v>
      </c>
      <c r="K213" s="276" t="s">
        <v>650</v>
      </c>
      <c r="L213" s="277" t="str">
        <f t="shared" ref="L213:L217" si="85">IF($D$213="Y/T","Isi Sasaran",IF($E$213=0,0,IF(K213="Y",1,IF(K213="T",0,"Isi Dulu"))))</f>
        <v>Isi Sasaran</v>
      </c>
      <c r="M213" s="429" t="s">
        <v>650</v>
      </c>
      <c r="N213" s="430" t="str">
        <f>IF(M213="Y",1,IF(M213="T",0,IF(M213="Y/T","Belum diisi","Error")))</f>
        <v>Belum diisi</v>
      </c>
      <c r="O213" s="272"/>
      <c r="P213" s="272"/>
      <c r="Q213" s="272"/>
      <c r="R213" s="272"/>
    </row>
    <row r="214" spans="1:18" ht="12.75" customHeight="1">
      <c r="A214" s="272"/>
      <c r="B214" s="371"/>
      <c r="C214" s="371"/>
      <c r="D214" s="371"/>
      <c r="E214" s="371"/>
      <c r="F214" s="278">
        <v>2</v>
      </c>
      <c r="G214" s="279"/>
      <c r="H214" s="288" t="str">
        <f t="shared" si="61"/>
        <v>Belum Diisi</v>
      </c>
      <c r="I214" s="280" t="s">
        <v>650</v>
      </c>
      <c r="J214" s="281" t="str">
        <f t="shared" si="84"/>
        <v>Isi Sasaran</v>
      </c>
      <c r="K214" s="280" t="s">
        <v>650</v>
      </c>
      <c r="L214" s="281" t="str">
        <f t="shared" si="85"/>
        <v>Isi Sasaran</v>
      </c>
      <c r="M214" s="371"/>
      <c r="N214" s="371"/>
      <c r="O214" s="272"/>
      <c r="P214" s="272"/>
      <c r="Q214" s="272"/>
      <c r="R214" s="272"/>
    </row>
    <row r="215" spans="1:18" ht="12.75" customHeight="1">
      <c r="A215" s="272"/>
      <c r="B215" s="371"/>
      <c r="C215" s="371"/>
      <c r="D215" s="371"/>
      <c r="E215" s="371"/>
      <c r="F215" s="278">
        <v>3</v>
      </c>
      <c r="G215" s="279"/>
      <c r="H215" s="288" t="str">
        <f t="shared" si="61"/>
        <v>Belum Diisi</v>
      </c>
      <c r="I215" s="280" t="s">
        <v>650</v>
      </c>
      <c r="J215" s="281" t="str">
        <f t="shared" si="84"/>
        <v>Isi Sasaran</v>
      </c>
      <c r="K215" s="280" t="s">
        <v>650</v>
      </c>
      <c r="L215" s="281" t="str">
        <f t="shared" si="85"/>
        <v>Isi Sasaran</v>
      </c>
      <c r="M215" s="371"/>
      <c r="N215" s="371"/>
      <c r="O215" s="272"/>
      <c r="P215" s="272"/>
      <c r="Q215" s="272"/>
      <c r="R215" s="272"/>
    </row>
    <row r="216" spans="1:18" ht="12.75" customHeight="1">
      <c r="A216" s="272"/>
      <c r="B216" s="371"/>
      <c r="C216" s="371"/>
      <c r="D216" s="371"/>
      <c r="E216" s="371"/>
      <c r="F216" s="278">
        <v>4</v>
      </c>
      <c r="G216" s="279"/>
      <c r="H216" s="288" t="str">
        <f t="shared" si="61"/>
        <v>Belum Diisi</v>
      </c>
      <c r="I216" s="280" t="s">
        <v>650</v>
      </c>
      <c r="J216" s="281" t="str">
        <f t="shared" si="84"/>
        <v>Isi Sasaran</v>
      </c>
      <c r="K216" s="280" t="s">
        <v>650</v>
      </c>
      <c r="L216" s="281" t="str">
        <f t="shared" si="85"/>
        <v>Isi Sasaran</v>
      </c>
      <c r="M216" s="371"/>
      <c r="N216" s="371"/>
      <c r="O216" s="272"/>
      <c r="P216" s="272"/>
      <c r="Q216" s="272"/>
      <c r="R216" s="272"/>
    </row>
    <row r="217" spans="1:18" ht="12.75" customHeight="1">
      <c r="A217" s="272"/>
      <c r="B217" s="349"/>
      <c r="C217" s="349"/>
      <c r="D217" s="349"/>
      <c r="E217" s="349"/>
      <c r="F217" s="282">
        <v>5</v>
      </c>
      <c r="G217" s="283"/>
      <c r="H217" s="289" t="str">
        <f t="shared" si="61"/>
        <v>Belum Diisi</v>
      </c>
      <c r="I217" s="285" t="s">
        <v>650</v>
      </c>
      <c r="J217" s="286" t="str">
        <f t="shared" si="84"/>
        <v>Isi Sasaran</v>
      </c>
      <c r="K217" s="285" t="s">
        <v>650</v>
      </c>
      <c r="L217" s="286" t="str">
        <f t="shared" si="85"/>
        <v>Isi Sasaran</v>
      </c>
      <c r="M217" s="349"/>
      <c r="N217" s="349"/>
      <c r="O217" s="272"/>
      <c r="P217" s="272"/>
      <c r="Q217" s="272"/>
      <c r="R217" s="272"/>
    </row>
    <row r="218" spans="1:18" ht="15.75" customHeight="1">
      <c r="A218" s="272"/>
      <c r="B218" s="418">
        <v>13</v>
      </c>
      <c r="C218" s="426"/>
      <c r="D218" s="419" t="s">
        <v>650</v>
      </c>
      <c r="E218" s="427" t="str">
        <f>IF(D218="Y",1,IF(D218="T",0,IF(D218="Y/T","Belum diisi","Error")))</f>
        <v>Belum diisi</v>
      </c>
      <c r="F218" s="273">
        <v>1</v>
      </c>
      <c r="G218" s="274"/>
      <c r="H218" s="290" t="str">
        <f t="shared" si="61"/>
        <v>Belum Diisi</v>
      </c>
      <c r="I218" s="276" t="s">
        <v>650</v>
      </c>
      <c r="J218" s="277" t="str">
        <f t="shared" ref="J218:J222" si="86">IF($D$218="Y/T","Isi Sasaran",IF($E$218=0,0,IF(I218="Y",1,IF(I218="T",0,"Isi Dulu"))))</f>
        <v>Isi Sasaran</v>
      </c>
      <c r="K218" s="276" t="s">
        <v>650</v>
      </c>
      <c r="L218" s="277" t="str">
        <f t="shared" ref="L218:L222" si="87">IF($D$218="Y/T","Isi Sasaran",IF($E$218=0,0,IF(K218="Y",1,IF(K218="T",0,"Isi Dulu"))))</f>
        <v>Isi Sasaran</v>
      </c>
      <c r="M218" s="429" t="s">
        <v>650</v>
      </c>
      <c r="N218" s="430" t="str">
        <f>IF(M218="Y",1,IF(M218="T",0,IF(M218="Y/T","Belum diisi","Error")))</f>
        <v>Belum diisi</v>
      </c>
      <c r="O218" s="272"/>
      <c r="P218" s="272"/>
      <c r="Q218" s="272"/>
      <c r="R218" s="272"/>
    </row>
    <row r="219" spans="1:18" ht="12.75" customHeight="1">
      <c r="A219" s="272"/>
      <c r="B219" s="371"/>
      <c r="C219" s="371"/>
      <c r="D219" s="371"/>
      <c r="E219" s="371"/>
      <c r="F219" s="278">
        <v>2</v>
      </c>
      <c r="G219" s="279"/>
      <c r="H219" s="288" t="str">
        <f t="shared" si="61"/>
        <v>Belum Diisi</v>
      </c>
      <c r="I219" s="280" t="s">
        <v>650</v>
      </c>
      <c r="J219" s="281" t="str">
        <f t="shared" si="86"/>
        <v>Isi Sasaran</v>
      </c>
      <c r="K219" s="280" t="s">
        <v>650</v>
      </c>
      <c r="L219" s="281" t="str">
        <f t="shared" si="87"/>
        <v>Isi Sasaran</v>
      </c>
      <c r="M219" s="371"/>
      <c r="N219" s="371"/>
      <c r="O219" s="272"/>
      <c r="P219" s="272"/>
      <c r="Q219" s="272"/>
      <c r="R219" s="272"/>
    </row>
    <row r="220" spans="1:18" ht="12.75" customHeight="1">
      <c r="A220" s="272"/>
      <c r="B220" s="371"/>
      <c r="C220" s="371"/>
      <c r="D220" s="371"/>
      <c r="E220" s="371"/>
      <c r="F220" s="278">
        <v>3</v>
      </c>
      <c r="G220" s="279"/>
      <c r="H220" s="288" t="str">
        <f t="shared" si="61"/>
        <v>Belum Diisi</v>
      </c>
      <c r="I220" s="280" t="s">
        <v>650</v>
      </c>
      <c r="J220" s="281" t="str">
        <f t="shared" si="86"/>
        <v>Isi Sasaran</v>
      </c>
      <c r="K220" s="280" t="s">
        <v>650</v>
      </c>
      <c r="L220" s="281" t="str">
        <f t="shared" si="87"/>
        <v>Isi Sasaran</v>
      </c>
      <c r="M220" s="371"/>
      <c r="N220" s="371"/>
      <c r="O220" s="272"/>
      <c r="P220" s="272"/>
      <c r="Q220" s="272"/>
      <c r="R220" s="272"/>
    </row>
    <row r="221" spans="1:18" ht="12.75" customHeight="1">
      <c r="A221" s="272"/>
      <c r="B221" s="371"/>
      <c r="C221" s="371"/>
      <c r="D221" s="371"/>
      <c r="E221" s="371"/>
      <c r="F221" s="278">
        <v>4</v>
      </c>
      <c r="G221" s="279"/>
      <c r="H221" s="288" t="str">
        <f t="shared" si="61"/>
        <v>Belum Diisi</v>
      </c>
      <c r="I221" s="280" t="s">
        <v>650</v>
      </c>
      <c r="J221" s="281" t="str">
        <f t="shared" si="86"/>
        <v>Isi Sasaran</v>
      </c>
      <c r="K221" s="280" t="s">
        <v>650</v>
      </c>
      <c r="L221" s="281" t="str">
        <f t="shared" si="87"/>
        <v>Isi Sasaran</v>
      </c>
      <c r="M221" s="371"/>
      <c r="N221" s="371"/>
      <c r="O221" s="272"/>
      <c r="P221" s="272"/>
      <c r="Q221" s="272"/>
      <c r="R221" s="272"/>
    </row>
    <row r="222" spans="1:18" ht="12.75" customHeight="1">
      <c r="A222" s="272"/>
      <c r="B222" s="349"/>
      <c r="C222" s="349"/>
      <c r="D222" s="349"/>
      <c r="E222" s="349"/>
      <c r="F222" s="282">
        <v>5</v>
      </c>
      <c r="G222" s="283"/>
      <c r="H222" s="289" t="str">
        <f t="shared" si="61"/>
        <v>Belum Diisi</v>
      </c>
      <c r="I222" s="285" t="s">
        <v>650</v>
      </c>
      <c r="J222" s="286" t="str">
        <f t="shared" si="86"/>
        <v>Isi Sasaran</v>
      </c>
      <c r="K222" s="285" t="s">
        <v>650</v>
      </c>
      <c r="L222" s="286" t="str">
        <f t="shared" si="87"/>
        <v>Isi Sasaran</v>
      </c>
      <c r="M222" s="349"/>
      <c r="N222" s="349"/>
      <c r="O222" s="272"/>
      <c r="P222" s="272"/>
      <c r="Q222" s="272"/>
      <c r="R222" s="272"/>
    </row>
    <row r="223" spans="1:18" ht="15.75" customHeight="1">
      <c r="A223" s="272"/>
      <c r="B223" s="418">
        <v>14</v>
      </c>
      <c r="C223" s="426"/>
      <c r="D223" s="419" t="s">
        <v>650</v>
      </c>
      <c r="E223" s="427" t="str">
        <f>IF(D223="Y",1,IF(D223="T",0,IF(D223="Y/T","Belum diisi","Error")))</f>
        <v>Belum diisi</v>
      </c>
      <c r="F223" s="273">
        <v>1</v>
      </c>
      <c r="G223" s="274"/>
      <c r="H223" s="290" t="str">
        <f t="shared" si="61"/>
        <v>Belum Diisi</v>
      </c>
      <c r="I223" s="276" t="s">
        <v>650</v>
      </c>
      <c r="J223" s="277" t="str">
        <f t="shared" ref="J223:J227" si="88">IF($D$223="Y/T","Isi Sasaran",IF($E$223=0,0,IF(I223="Y",1,IF(I223="T",0,"Isi Dulu"))))</f>
        <v>Isi Sasaran</v>
      </c>
      <c r="K223" s="276" t="s">
        <v>650</v>
      </c>
      <c r="L223" s="277" t="str">
        <f t="shared" ref="L223:L227" si="89">IF($D$223="Y/T","Isi Sasaran",IF($E$223=0,0,IF(K223="Y",1,IF(K223="T",0,"Isi Dulu"))))</f>
        <v>Isi Sasaran</v>
      </c>
      <c r="M223" s="429" t="s">
        <v>650</v>
      </c>
      <c r="N223" s="430" t="str">
        <f>IF(M223="Y",1,IF(M223="T",0,IF(M223="Y/T","Belum diisi","Error")))</f>
        <v>Belum diisi</v>
      </c>
      <c r="O223" s="272"/>
      <c r="P223" s="272"/>
      <c r="Q223" s="272"/>
      <c r="R223" s="272"/>
    </row>
    <row r="224" spans="1:18" ht="12.75" customHeight="1">
      <c r="A224" s="272"/>
      <c r="B224" s="371"/>
      <c r="C224" s="371"/>
      <c r="D224" s="371"/>
      <c r="E224" s="371"/>
      <c r="F224" s="278">
        <v>2</v>
      </c>
      <c r="G224" s="279"/>
      <c r="H224" s="288" t="str">
        <f t="shared" si="61"/>
        <v>Belum Diisi</v>
      </c>
      <c r="I224" s="280" t="s">
        <v>650</v>
      </c>
      <c r="J224" s="281" t="str">
        <f t="shared" si="88"/>
        <v>Isi Sasaran</v>
      </c>
      <c r="K224" s="280" t="s">
        <v>650</v>
      </c>
      <c r="L224" s="281" t="str">
        <f t="shared" si="89"/>
        <v>Isi Sasaran</v>
      </c>
      <c r="M224" s="371"/>
      <c r="N224" s="371"/>
      <c r="O224" s="272"/>
      <c r="P224" s="272"/>
      <c r="Q224" s="272"/>
      <c r="R224" s="272"/>
    </row>
    <row r="225" spans="1:18" ht="12.75" customHeight="1">
      <c r="A225" s="272"/>
      <c r="B225" s="371"/>
      <c r="C225" s="371"/>
      <c r="D225" s="371"/>
      <c r="E225" s="371"/>
      <c r="F225" s="278">
        <v>3</v>
      </c>
      <c r="G225" s="279"/>
      <c r="H225" s="288" t="str">
        <f t="shared" si="61"/>
        <v>Belum Diisi</v>
      </c>
      <c r="I225" s="280" t="s">
        <v>650</v>
      </c>
      <c r="J225" s="281" t="str">
        <f t="shared" si="88"/>
        <v>Isi Sasaran</v>
      </c>
      <c r="K225" s="280" t="s">
        <v>650</v>
      </c>
      <c r="L225" s="281" t="str">
        <f t="shared" si="89"/>
        <v>Isi Sasaran</v>
      </c>
      <c r="M225" s="371"/>
      <c r="N225" s="371"/>
      <c r="O225" s="272"/>
      <c r="P225" s="272"/>
      <c r="Q225" s="272"/>
      <c r="R225" s="272"/>
    </row>
    <row r="226" spans="1:18" ht="12.75" customHeight="1">
      <c r="A226" s="272"/>
      <c r="B226" s="371"/>
      <c r="C226" s="371"/>
      <c r="D226" s="371"/>
      <c r="E226" s="371"/>
      <c r="F226" s="278">
        <v>4</v>
      </c>
      <c r="G226" s="279"/>
      <c r="H226" s="288" t="str">
        <f t="shared" si="61"/>
        <v>Belum Diisi</v>
      </c>
      <c r="I226" s="280" t="s">
        <v>650</v>
      </c>
      <c r="J226" s="281" t="str">
        <f t="shared" si="88"/>
        <v>Isi Sasaran</v>
      </c>
      <c r="K226" s="280" t="s">
        <v>650</v>
      </c>
      <c r="L226" s="281" t="str">
        <f t="shared" si="89"/>
        <v>Isi Sasaran</v>
      </c>
      <c r="M226" s="371"/>
      <c r="N226" s="371"/>
      <c r="O226" s="272"/>
      <c r="P226" s="272"/>
      <c r="Q226" s="272"/>
      <c r="R226" s="272"/>
    </row>
    <row r="227" spans="1:18" ht="12.75" customHeight="1">
      <c r="A227" s="272"/>
      <c r="B227" s="349"/>
      <c r="C227" s="349"/>
      <c r="D227" s="349"/>
      <c r="E227" s="349"/>
      <c r="F227" s="282">
        <v>5</v>
      </c>
      <c r="G227" s="283"/>
      <c r="H227" s="289" t="str">
        <f t="shared" si="61"/>
        <v>Belum Diisi</v>
      </c>
      <c r="I227" s="285" t="s">
        <v>650</v>
      </c>
      <c r="J227" s="286" t="str">
        <f t="shared" si="88"/>
        <v>Isi Sasaran</v>
      </c>
      <c r="K227" s="285" t="s">
        <v>650</v>
      </c>
      <c r="L227" s="286" t="str">
        <f t="shared" si="89"/>
        <v>Isi Sasaran</v>
      </c>
      <c r="M227" s="349"/>
      <c r="N227" s="349"/>
      <c r="O227" s="272"/>
      <c r="P227" s="272"/>
      <c r="Q227" s="272"/>
      <c r="R227" s="272"/>
    </row>
    <row r="228" spans="1:18" ht="15.75" customHeight="1">
      <c r="A228" s="272"/>
      <c r="B228" s="418">
        <v>15</v>
      </c>
      <c r="C228" s="426"/>
      <c r="D228" s="419" t="s">
        <v>650</v>
      </c>
      <c r="E228" s="427" t="str">
        <f>IF(D228="Y",1,IF(D228="T",0,IF(D228="Y/T","Belum diisi","Error")))</f>
        <v>Belum diisi</v>
      </c>
      <c r="F228" s="273">
        <v>1</v>
      </c>
      <c r="G228" s="274"/>
      <c r="H228" s="290" t="str">
        <f t="shared" si="61"/>
        <v>Belum Diisi</v>
      </c>
      <c r="I228" s="276" t="s">
        <v>650</v>
      </c>
      <c r="J228" s="277" t="str">
        <f t="shared" ref="J228:J232" si="90">IF($D$228="Y/T","Isi Sasaran",IF($E$228=0,0,IF(I228="Y",1,IF(I228="T",0,"Isi Dulu"))))</f>
        <v>Isi Sasaran</v>
      </c>
      <c r="K228" s="276" t="s">
        <v>650</v>
      </c>
      <c r="L228" s="277" t="str">
        <f t="shared" ref="L228:L232" si="91">IF($D$228="Y/T","Isi Sasaran",IF($E$228=0,0,IF(K228="Y",1,IF(K228="T",0,"Isi Dulu"))))</f>
        <v>Isi Sasaran</v>
      </c>
      <c r="M228" s="429" t="s">
        <v>650</v>
      </c>
      <c r="N228" s="430" t="str">
        <f>IF(M228="Y",1,IF(M228="T",0,IF(M228="Y/T","Belum diisi","Error")))</f>
        <v>Belum diisi</v>
      </c>
      <c r="O228" s="272"/>
      <c r="P228" s="272"/>
      <c r="Q228" s="272"/>
      <c r="R228" s="272"/>
    </row>
    <row r="229" spans="1:18" ht="12.75" customHeight="1">
      <c r="A229" s="272"/>
      <c r="B229" s="371"/>
      <c r="C229" s="371"/>
      <c r="D229" s="371"/>
      <c r="E229" s="371"/>
      <c r="F229" s="278">
        <v>2</v>
      </c>
      <c r="G229" s="279"/>
      <c r="H229" s="288" t="str">
        <f t="shared" si="61"/>
        <v>Belum Diisi</v>
      </c>
      <c r="I229" s="280" t="s">
        <v>650</v>
      </c>
      <c r="J229" s="281" t="str">
        <f t="shared" si="90"/>
        <v>Isi Sasaran</v>
      </c>
      <c r="K229" s="280" t="s">
        <v>650</v>
      </c>
      <c r="L229" s="281" t="str">
        <f t="shared" si="91"/>
        <v>Isi Sasaran</v>
      </c>
      <c r="M229" s="371"/>
      <c r="N229" s="371"/>
      <c r="O229" s="272"/>
      <c r="P229" s="272"/>
      <c r="Q229" s="272"/>
      <c r="R229" s="272"/>
    </row>
    <row r="230" spans="1:18" ht="12.75" customHeight="1">
      <c r="A230" s="272"/>
      <c r="B230" s="371"/>
      <c r="C230" s="371"/>
      <c r="D230" s="371"/>
      <c r="E230" s="371"/>
      <c r="F230" s="278">
        <v>3</v>
      </c>
      <c r="G230" s="279"/>
      <c r="H230" s="288" t="str">
        <f t="shared" si="61"/>
        <v>Belum Diisi</v>
      </c>
      <c r="I230" s="280" t="s">
        <v>650</v>
      </c>
      <c r="J230" s="281" t="str">
        <f t="shared" si="90"/>
        <v>Isi Sasaran</v>
      </c>
      <c r="K230" s="280" t="s">
        <v>650</v>
      </c>
      <c r="L230" s="281" t="str">
        <f t="shared" si="91"/>
        <v>Isi Sasaran</v>
      </c>
      <c r="M230" s="371"/>
      <c r="N230" s="371"/>
      <c r="O230" s="272"/>
      <c r="P230" s="272"/>
      <c r="Q230" s="272"/>
      <c r="R230" s="272"/>
    </row>
    <row r="231" spans="1:18" ht="12.75" customHeight="1">
      <c r="A231" s="272"/>
      <c r="B231" s="371"/>
      <c r="C231" s="371"/>
      <c r="D231" s="371"/>
      <c r="E231" s="371"/>
      <c r="F231" s="278">
        <v>4</v>
      </c>
      <c r="G231" s="279"/>
      <c r="H231" s="288" t="str">
        <f t="shared" si="61"/>
        <v>Belum Diisi</v>
      </c>
      <c r="I231" s="280" t="s">
        <v>650</v>
      </c>
      <c r="J231" s="281" t="str">
        <f t="shared" si="90"/>
        <v>Isi Sasaran</v>
      </c>
      <c r="K231" s="280" t="s">
        <v>650</v>
      </c>
      <c r="L231" s="281" t="str">
        <f t="shared" si="91"/>
        <v>Isi Sasaran</v>
      </c>
      <c r="M231" s="371"/>
      <c r="N231" s="371"/>
      <c r="O231" s="272"/>
      <c r="P231" s="272"/>
      <c r="Q231" s="272"/>
      <c r="R231" s="272"/>
    </row>
    <row r="232" spans="1:18" ht="12.75" customHeight="1">
      <c r="A232" s="272"/>
      <c r="B232" s="349"/>
      <c r="C232" s="349"/>
      <c r="D232" s="349"/>
      <c r="E232" s="349"/>
      <c r="F232" s="282">
        <v>5</v>
      </c>
      <c r="G232" s="283"/>
      <c r="H232" s="289" t="str">
        <f t="shared" si="61"/>
        <v>Belum Diisi</v>
      </c>
      <c r="I232" s="285" t="s">
        <v>650</v>
      </c>
      <c r="J232" s="286" t="str">
        <f t="shared" si="90"/>
        <v>Isi Sasaran</v>
      </c>
      <c r="K232" s="285" t="s">
        <v>650</v>
      </c>
      <c r="L232" s="286" t="str">
        <f t="shared" si="91"/>
        <v>Isi Sasaran</v>
      </c>
      <c r="M232" s="349"/>
      <c r="N232" s="349"/>
      <c r="O232" s="272"/>
      <c r="P232" s="272"/>
      <c r="Q232" s="272"/>
      <c r="R232" s="272"/>
    </row>
    <row r="233" spans="1:18" ht="15.75" customHeight="1">
      <c r="A233" s="272"/>
      <c r="B233" s="418">
        <v>16</v>
      </c>
      <c r="C233" s="426"/>
      <c r="D233" s="419" t="s">
        <v>650</v>
      </c>
      <c r="E233" s="427" t="str">
        <f>IF(D233="Y",1,IF(D233="T",0,IF(D233="Y/T","Belum diisi","Error")))</f>
        <v>Belum diisi</v>
      </c>
      <c r="F233" s="273">
        <v>1</v>
      </c>
      <c r="G233" s="274"/>
      <c r="H233" s="290" t="str">
        <f t="shared" si="61"/>
        <v>Belum Diisi</v>
      </c>
      <c r="I233" s="276" t="s">
        <v>650</v>
      </c>
      <c r="J233" s="277" t="str">
        <f t="shared" ref="J233:J237" si="92">IF($D$233="Y/T","Isi Sasaran",IF($E$233=0,0,IF(I233="Y",1,IF(I233="T",0,"Isi Dulu"))))</f>
        <v>Isi Sasaran</v>
      </c>
      <c r="K233" s="276" t="s">
        <v>650</v>
      </c>
      <c r="L233" s="277" t="str">
        <f t="shared" ref="L233:L237" si="93">IF($D$233="Y/T","Isi Sasaran",IF($E$233=0,0,IF(K233="Y",1,IF(K233="T",0,"Isi Dulu"))))</f>
        <v>Isi Sasaran</v>
      </c>
      <c r="M233" s="429" t="s">
        <v>650</v>
      </c>
      <c r="N233" s="430" t="str">
        <f>IF(M233="Y",1,IF(M233="T",0,IF(M233="Y/T","Belum diisi","Error")))</f>
        <v>Belum diisi</v>
      </c>
      <c r="O233" s="272"/>
      <c r="P233" s="272"/>
      <c r="Q233" s="272"/>
      <c r="R233" s="272"/>
    </row>
    <row r="234" spans="1:18" ht="12.75" customHeight="1">
      <c r="A234" s="272"/>
      <c r="B234" s="371"/>
      <c r="C234" s="371"/>
      <c r="D234" s="371"/>
      <c r="E234" s="371"/>
      <c r="F234" s="278">
        <v>2</v>
      </c>
      <c r="G234" s="279"/>
      <c r="H234" s="288" t="str">
        <f t="shared" si="61"/>
        <v>Belum Diisi</v>
      </c>
      <c r="I234" s="280" t="s">
        <v>650</v>
      </c>
      <c r="J234" s="281" t="str">
        <f t="shared" si="92"/>
        <v>Isi Sasaran</v>
      </c>
      <c r="K234" s="280" t="s">
        <v>650</v>
      </c>
      <c r="L234" s="281" t="str">
        <f t="shared" si="93"/>
        <v>Isi Sasaran</v>
      </c>
      <c r="M234" s="371"/>
      <c r="N234" s="371"/>
      <c r="O234" s="272"/>
      <c r="P234" s="272"/>
      <c r="Q234" s="272"/>
      <c r="R234" s="272"/>
    </row>
    <row r="235" spans="1:18" ht="12.75" customHeight="1">
      <c r="A235" s="272"/>
      <c r="B235" s="371"/>
      <c r="C235" s="371"/>
      <c r="D235" s="371"/>
      <c r="E235" s="371"/>
      <c r="F235" s="278">
        <v>3</v>
      </c>
      <c r="G235" s="279"/>
      <c r="H235" s="288" t="str">
        <f t="shared" si="61"/>
        <v>Belum Diisi</v>
      </c>
      <c r="I235" s="280" t="s">
        <v>650</v>
      </c>
      <c r="J235" s="281" t="str">
        <f t="shared" si="92"/>
        <v>Isi Sasaran</v>
      </c>
      <c r="K235" s="280" t="s">
        <v>650</v>
      </c>
      <c r="L235" s="281" t="str">
        <f t="shared" si="93"/>
        <v>Isi Sasaran</v>
      </c>
      <c r="M235" s="371"/>
      <c r="N235" s="371"/>
      <c r="O235" s="272"/>
      <c r="P235" s="272"/>
      <c r="Q235" s="272"/>
      <c r="R235" s="272"/>
    </row>
    <row r="236" spans="1:18" ht="12.75" customHeight="1">
      <c r="A236" s="272"/>
      <c r="B236" s="371"/>
      <c r="C236" s="371"/>
      <c r="D236" s="371"/>
      <c r="E236" s="371"/>
      <c r="F236" s="278">
        <v>4</v>
      </c>
      <c r="G236" s="279"/>
      <c r="H236" s="288" t="str">
        <f t="shared" si="61"/>
        <v>Belum Diisi</v>
      </c>
      <c r="I236" s="280" t="s">
        <v>650</v>
      </c>
      <c r="J236" s="281" t="str">
        <f t="shared" si="92"/>
        <v>Isi Sasaran</v>
      </c>
      <c r="K236" s="280" t="s">
        <v>650</v>
      </c>
      <c r="L236" s="281" t="str">
        <f t="shared" si="93"/>
        <v>Isi Sasaran</v>
      </c>
      <c r="M236" s="371"/>
      <c r="N236" s="371"/>
      <c r="O236" s="272"/>
      <c r="P236" s="272"/>
      <c r="Q236" s="272"/>
      <c r="R236" s="272"/>
    </row>
    <row r="237" spans="1:18" ht="12.75" customHeight="1">
      <c r="A237" s="272"/>
      <c r="B237" s="349"/>
      <c r="C237" s="349"/>
      <c r="D237" s="349"/>
      <c r="E237" s="349"/>
      <c r="F237" s="282">
        <v>5</v>
      </c>
      <c r="G237" s="283"/>
      <c r="H237" s="289" t="str">
        <f t="shared" si="61"/>
        <v>Belum Diisi</v>
      </c>
      <c r="I237" s="285" t="s">
        <v>650</v>
      </c>
      <c r="J237" s="286" t="str">
        <f t="shared" si="92"/>
        <v>Isi Sasaran</v>
      </c>
      <c r="K237" s="285" t="s">
        <v>650</v>
      </c>
      <c r="L237" s="286" t="str">
        <f t="shared" si="93"/>
        <v>Isi Sasaran</v>
      </c>
      <c r="M237" s="349"/>
      <c r="N237" s="349"/>
      <c r="O237" s="272"/>
      <c r="P237" s="272"/>
      <c r="Q237" s="272"/>
      <c r="R237" s="272"/>
    </row>
    <row r="238" spans="1:18" ht="15.75" customHeight="1">
      <c r="A238" s="272"/>
      <c r="B238" s="418">
        <v>17</v>
      </c>
      <c r="C238" s="426"/>
      <c r="D238" s="419" t="s">
        <v>650</v>
      </c>
      <c r="E238" s="427" t="str">
        <f>IF(D238="Y",1,IF(D238="T",0,IF(D238="Y/T","Belum diisi","Error")))</f>
        <v>Belum diisi</v>
      </c>
      <c r="F238" s="273">
        <v>1</v>
      </c>
      <c r="G238" s="274"/>
      <c r="H238" s="290" t="str">
        <f t="shared" si="61"/>
        <v>Belum Diisi</v>
      </c>
      <c r="I238" s="276" t="s">
        <v>650</v>
      </c>
      <c r="J238" s="277" t="str">
        <f t="shared" ref="J238:J242" si="94">IF($D$238="Y/T","Isi Sasaran",IF($E$238=0,0,IF(I238="Y",1,IF(I238="T",0,"Isi Dulu"))))</f>
        <v>Isi Sasaran</v>
      </c>
      <c r="K238" s="276" t="s">
        <v>650</v>
      </c>
      <c r="L238" s="277" t="str">
        <f t="shared" ref="L238:L242" si="95">IF($D$238="Y/T","Isi Sasaran",IF($E$238=0,0,IF(K238="Y",1,IF(K238="T",0,"Isi Dulu"))))</f>
        <v>Isi Sasaran</v>
      </c>
      <c r="M238" s="429" t="s">
        <v>650</v>
      </c>
      <c r="N238" s="430" t="str">
        <f>IF(M238="Y",1,IF(M238="T",0,IF(M238="Y/T","Belum diisi","Error")))</f>
        <v>Belum diisi</v>
      </c>
      <c r="O238" s="272"/>
      <c r="P238" s="272"/>
      <c r="Q238" s="272"/>
      <c r="R238" s="272"/>
    </row>
    <row r="239" spans="1:18" ht="12.75" customHeight="1">
      <c r="A239" s="272"/>
      <c r="B239" s="371"/>
      <c r="C239" s="371"/>
      <c r="D239" s="371"/>
      <c r="E239" s="371"/>
      <c r="F239" s="278">
        <v>2</v>
      </c>
      <c r="G239" s="279"/>
      <c r="H239" s="288" t="str">
        <f t="shared" si="61"/>
        <v>Belum Diisi</v>
      </c>
      <c r="I239" s="280" t="s">
        <v>650</v>
      </c>
      <c r="J239" s="281" t="str">
        <f t="shared" si="94"/>
        <v>Isi Sasaran</v>
      </c>
      <c r="K239" s="280" t="s">
        <v>650</v>
      </c>
      <c r="L239" s="281" t="str">
        <f t="shared" si="95"/>
        <v>Isi Sasaran</v>
      </c>
      <c r="M239" s="371"/>
      <c r="N239" s="371"/>
      <c r="O239" s="272"/>
      <c r="P239" s="272"/>
      <c r="Q239" s="272"/>
      <c r="R239" s="272"/>
    </row>
    <row r="240" spans="1:18" ht="12.75" customHeight="1">
      <c r="A240" s="272"/>
      <c r="B240" s="371"/>
      <c r="C240" s="371"/>
      <c r="D240" s="371"/>
      <c r="E240" s="371"/>
      <c r="F240" s="278">
        <v>3</v>
      </c>
      <c r="G240" s="279"/>
      <c r="H240" s="288" t="str">
        <f t="shared" si="61"/>
        <v>Belum Diisi</v>
      </c>
      <c r="I240" s="280" t="s">
        <v>650</v>
      </c>
      <c r="J240" s="281" t="str">
        <f t="shared" si="94"/>
        <v>Isi Sasaran</v>
      </c>
      <c r="K240" s="280" t="s">
        <v>650</v>
      </c>
      <c r="L240" s="281" t="str">
        <f t="shared" si="95"/>
        <v>Isi Sasaran</v>
      </c>
      <c r="M240" s="371"/>
      <c r="N240" s="371"/>
      <c r="O240" s="272"/>
      <c r="P240" s="272"/>
      <c r="Q240" s="272"/>
      <c r="R240" s="272"/>
    </row>
    <row r="241" spans="1:18" ht="12.75" customHeight="1">
      <c r="A241" s="272"/>
      <c r="B241" s="371"/>
      <c r="C241" s="371"/>
      <c r="D241" s="371"/>
      <c r="E241" s="371"/>
      <c r="F241" s="278">
        <v>4</v>
      </c>
      <c r="G241" s="279"/>
      <c r="H241" s="288" t="str">
        <f t="shared" si="61"/>
        <v>Belum Diisi</v>
      </c>
      <c r="I241" s="280" t="s">
        <v>650</v>
      </c>
      <c r="J241" s="281" t="str">
        <f t="shared" si="94"/>
        <v>Isi Sasaran</v>
      </c>
      <c r="K241" s="280" t="s">
        <v>650</v>
      </c>
      <c r="L241" s="281" t="str">
        <f t="shared" si="95"/>
        <v>Isi Sasaran</v>
      </c>
      <c r="M241" s="371"/>
      <c r="N241" s="371"/>
      <c r="O241" s="272"/>
      <c r="P241" s="272"/>
      <c r="Q241" s="272"/>
      <c r="R241" s="272"/>
    </row>
    <row r="242" spans="1:18" ht="12.75" customHeight="1">
      <c r="A242" s="272"/>
      <c r="B242" s="349"/>
      <c r="C242" s="349"/>
      <c r="D242" s="349"/>
      <c r="E242" s="349"/>
      <c r="F242" s="282">
        <v>5</v>
      </c>
      <c r="G242" s="283"/>
      <c r="H242" s="289" t="str">
        <f t="shared" si="61"/>
        <v>Belum Diisi</v>
      </c>
      <c r="I242" s="285" t="s">
        <v>650</v>
      </c>
      <c r="J242" s="286" t="str">
        <f t="shared" si="94"/>
        <v>Isi Sasaran</v>
      </c>
      <c r="K242" s="285" t="s">
        <v>650</v>
      </c>
      <c r="L242" s="286" t="str">
        <f t="shared" si="95"/>
        <v>Isi Sasaran</v>
      </c>
      <c r="M242" s="349"/>
      <c r="N242" s="349"/>
      <c r="O242" s="272"/>
      <c r="P242" s="272"/>
      <c r="Q242" s="272"/>
      <c r="R242" s="272"/>
    </row>
    <row r="243" spans="1:18" ht="15.75" customHeight="1">
      <c r="A243" s="272"/>
      <c r="B243" s="418">
        <v>18</v>
      </c>
      <c r="C243" s="426"/>
      <c r="D243" s="419" t="s">
        <v>650</v>
      </c>
      <c r="E243" s="427" t="str">
        <f>IF(D243="Y",1,IF(D243="T",0,IF(D243="Y/T","Belum diisi","Error")))</f>
        <v>Belum diisi</v>
      </c>
      <c r="F243" s="273">
        <v>1</v>
      </c>
      <c r="G243" s="274"/>
      <c r="H243" s="290" t="str">
        <f t="shared" si="61"/>
        <v>Belum Diisi</v>
      </c>
      <c r="I243" s="276" t="s">
        <v>650</v>
      </c>
      <c r="J243" s="277" t="str">
        <f t="shared" ref="J243:J247" si="96">IF($D$243="Y/T","Isi Sasaran",IF($E$243=0,0,IF(I243="Y",1,IF(I243="T",0,"Isi Dulu"))))</f>
        <v>Isi Sasaran</v>
      </c>
      <c r="K243" s="276" t="s">
        <v>650</v>
      </c>
      <c r="L243" s="277" t="str">
        <f t="shared" ref="L243:L247" si="97">IF($D$243="Y/T","Isi Sasaran",IF($E$243=0,0,IF(K243="Y",1,IF(K243="T",0,"Isi Dulu"))))</f>
        <v>Isi Sasaran</v>
      </c>
      <c r="M243" s="429" t="s">
        <v>650</v>
      </c>
      <c r="N243" s="430" t="str">
        <f>IF(M243="Y",1,IF(M243="T",0,IF(M243="Y/T","Belum diisi","Error")))</f>
        <v>Belum diisi</v>
      </c>
      <c r="O243" s="272"/>
      <c r="P243" s="272"/>
      <c r="Q243" s="272"/>
      <c r="R243" s="272"/>
    </row>
    <row r="244" spans="1:18" ht="12.75" customHeight="1">
      <c r="A244" s="272"/>
      <c r="B244" s="371"/>
      <c r="C244" s="371"/>
      <c r="D244" s="371"/>
      <c r="E244" s="371"/>
      <c r="F244" s="278">
        <v>2</v>
      </c>
      <c r="G244" s="279"/>
      <c r="H244" s="288" t="str">
        <f t="shared" si="61"/>
        <v>Belum Diisi</v>
      </c>
      <c r="I244" s="280" t="s">
        <v>650</v>
      </c>
      <c r="J244" s="281" t="str">
        <f t="shared" si="96"/>
        <v>Isi Sasaran</v>
      </c>
      <c r="K244" s="280" t="s">
        <v>650</v>
      </c>
      <c r="L244" s="281" t="str">
        <f t="shared" si="97"/>
        <v>Isi Sasaran</v>
      </c>
      <c r="M244" s="371"/>
      <c r="N244" s="371"/>
      <c r="O244" s="272"/>
      <c r="P244" s="272"/>
      <c r="Q244" s="272"/>
      <c r="R244" s="272"/>
    </row>
    <row r="245" spans="1:18" ht="12.75" customHeight="1">
      <c r="A245" s="272"/>
      <c r="B245" s="371"/>
      <c r="C245" s="371"/>
      <c r="D245" s="371"/>
      <c r="E245" s="371"/>
      <c r="F245" s="278">
        <v>3</v>
      </c>
      <c r="G245" s="279"/>
      <c r="H245" s="288" t="str">
        <f t="shared" si="61"/>
        <v>Belum Diisi</v>
      </c>
      <c r="I245" s="280" t="s">
        <v>650</v>
      </c>
      <c r="J245" s="281" t="str">
        <f t="shared" si="96"/>
        <v>Isi Sasaran</v>
      </c>
      <c r="K245" s="280" t="s">
        <v>650</v>
      </c>
      <c r="L245" s="281" t="str">
        <f t="shared" si="97"/>
        <v>Isi Sasaran</v>
      </c>
      <c r="M245" s="371"/>
      <c r="N245" s="371"/>
      <c r="O245" s="272"/>
      <c r="P245" s="272"/>
      <c r="Q245" s="272"/>
      <c r="R245" s="272"/>
    </row>
    <row r="246" spans="1:18" ht="12.75" customHeight="1">
      <c r="A246" s="272"/>
      <c r="B246" s="371"/>
      <c r="C246" s="371"/>
      <c r="D246" s="371"/>
      <c r="E246" s="371"/>
      <c r="F246" s="278">
        <v>4</v>
      </c>
      <c r="G246" s="279"/>
      <c r="H246" s="288" t="str">
        <f t="shared" si="61"/>
        <v>Belum Diisi</v>
      </c>
      <c r="I246" s="280" t="s">
        <v>650</v>
      </c>
      <c r="J246" s="281" t="str">
        <f t="shared" si="96"/>
        <v>Isi Sasaran</v>
      </c>
      <c r="K246" s="280" t="s">
        <v>650</v>
      </c>
      <c r="L246" s="281" t="str">
        <f t="shared" si="97"/>
        <v>Isi Sasaran</v>
      </c>
      <c r="M246" s="371"/>
      <c r="N246" s="371"/>
      <c r="O246" s="272"/>
      <c r="P246" s="272"/>
      <c r="Q246" s="272"/>
      <c r="R246" s="272"/>
    </row>
    <row r="247" spans="1:18" ht="12.75" customHeight="1">
      <c r="A247" s="272"/>
      <c r="B247" s="349"/>
      <c r="C247" s="349"/>
      <c r="D247" s="349"/>
      <c r="E247" s="349"/>
      <c r="F247" s="282">
        <v>5</v>
      </c>
      <c r="G247" s="283"/>
      <c r="H247" s="289" t="str">
        <f t="shared" si="61"/>
        <v>Belum Diisi</v>
      </c>
      <c r="I247" s="285" t="s">
        <v>650</v>
      </c>
      <c r="J247" s="286" t="str">
        <f t="shared" si="96"/>
        <v>Isi Sasaran</v>
      </c>
      <c r="K247" s="285" t="s">
        <v>650</v>
      </c>
      <c r="L247" s="286" t="str">
        <f t="shared" si="97"/>
        <v>Isi Sasaran</v>
      </c>
      <c r="M247" s="349"/>
      <c r="N247" s="349"/>
      <c r="O247" s="272"/>
      <c r="P247" s="272"/>
      <c r="Q247" s="272"/>
      <c r="R247" s="272"/>
    </row>
    <row r="248" spans="1:18" ht="15.75" customHeight="1">
      <c r="A248" s="272"/>
      <c r="B248" s="418">
        <v>19</v>
      </c>
      <c r="C248" s="426"/>
      <c r="D248" s="419" t="s">
        <v>650</v>
      </c>
      <c r="E248" s="427" t="str">
        <f>IF(D248="Y",1,IF(D248="T",0,IF(D248="Y/T","Belum diisi","Error")))</f>
        <v>Belum diisi</v>
      </c>
      <c r="F248" s="273">
        <v>1</v>
      </c>
      <c r="G248" s="274"/>
      <c r="H248" s="290" t="str">
        <f t="shared" si="61"/>
        <v>Belum Diisi</v>
      </c>
      <c r="I248" s="276" t="s">
        <v>650</v>
      </c>
      <c r="J248" s="277" t="str">
        <f t="shared" ref="J248:J252" si="98">IF($D$248="Y/T","Isi Sasaran",IF($E$248=0,0,IF(I248="Y",1,IF(I248="T",0,"Isi Dulu"))))</f>
        <v>Isi Sasaran</v>
      </c>
      <c r="K248" s="276" t="s">
        <v>650</v>
      </c>
      <c r="L248" s="277" t="str">
        <f t="shared" ref="L248:L252" si="99">IF($D$248="Y/T","Isi Sasaran",IF($E$248=0,0,IF(K248="Y",1,IF(K248="T",0,"Isi Dulu"))))</f>
        <v>Isi Sasaran</v>
      </c>
      <c r="M248" s="429" t="s">
        <v>650</v>
      </c>
      <c r="N248" s="430" t="str">
        <f>IF(M248="Y",1,IF(M248="T",0,IF(M248="Y/T","Belum diisi","Error")))</f>
        <v>Belum diisi</v>
      </c>
      <c r="O248" s="272"/>
      <c r="P248" s="272"/>
      <c r="Q248" s="272"/>
      <c r="R248" s="272"/>
    </row>
    <row r="249" spans="1:18" ht="12.75" customHeight="1">
      <c r="A249" s="272"/>
      <c r="B249" s="371"/>
      <c r="C249" s="371"/>
      <c r="D249" s="371"/>
      <c r="E249" s="371"/>
      <c r="F249" s="278">
        <v>2</v>
      </c>
      <c r="G249" s="279"/>
      <c r="H249" s="288" t="str">
        <f t="shared" si="61"/>
        <v>Belum Diisi</v>
      </c>
      <c r="I249" s="280" t="s">
        <v>650</v>
      </c>
      <c r="J249" s="281" t="str">
        <f t="shared" si="98"/>
        <v>Isi Sasaran</v>
      </c>
      <c r="K249" s="280" t="s">
        <v>650</v>
      </c>
      <c r="L249" s="281" t="str">
        <f t="shared" si="99"/>
        <v>Isi Sasaran</v>
      </c>
      <c r="M249" s="371"/>
      <c r="N249" s="371"/>
      <c r="O249" s="272"/>
      <c r="P249" s="272"/>
      <c r="Q249" s="272"/>
      <c r="R249" s="272"/>
    </row>
    <row r="250" spans="1:18" ht="12.75" customHeight="1">
      <c r="A250" s="272"/>
      <c r="B250" s="371"/>
      <c r="C250" s="371"/>
      <c r="D250" s="371"/>
      <c r="E250" s="371"/>
      <c r="F250" s="278">
        <v>3</v>
      </c>
      <c r="G250" s="279"/>
      <c r="H250" s="288" t="str">
        <f t="shared" si="61"/>
        <v>Belum Diisi</v>
      </c>
      <c r="I250" s="280" t="s">
        <v>650</v>
      </c>
      <c r="J250" s="281" t="str">
        <f t="shared" si="98"/>
        <v>Isi Sasaran</v>
      </c>
      <c r="K250" s="280" t="s">
        <v>650</v>
      </c>
      <c r="L250" s="281" t="str">
        <f t="shared" si="99"/>
        <v>Isi Sasaran</v>
      </c>
      <c r="M250" s="371"/>
      <c r="N250" s="371"/>
      <c r="O250" s="272"/>
      <c r="P250" s="272"/>
      <c r="Q250" s="272"/>
      <c r="R250" s="272"/>
    </row>
    <row r="251" spans="1:18" ht="12.75" customHeight="1">
      <c r="A251" s="272"/>
      <c r="B251" s="371"/>
      <c r="C251" s="371"/>
      <c r="D251" s="371"/>
      <c r="E251" s="371"/>
      <c r="F251" s="278">
        <v>4</v>
      </c>
      <c r="G251" s="279"/>
      <c r="H251" s="288" t="str">
        <f t="shared" si="61"/>
        <v>Belum Diisi</v>
      </c>
      <c r="I251" s="280" t="s">
        <v>650</v>
      </c>
      <c r="J251" s="281" t="str">
        <f t="shared" si="98"/>
        <v>Isi Sasaran</v>
      </c>
      <c r="K251" s="280" t="s">
        <v>650</v>
      </c>
      <c r="L251" s="281" t="str">
        <f t="shared" si="99"/>
        <v>Isi Sasaran</v>
      </c>
      <c r="M251" s="371"/>
      <c r="N251" s="371"/>
      <c r="O251" s="272"/>
      <c r="P251" s="272"/>
      <c r="Q251" s="272"/>
      <c r="R251" s="272"/>
    </row>
    <row r="252" spans="1:18" ht="12.75" customHeight="1">
      <c r="A252" s="272"/>
      <c r="B252" s="349"/>
      <c r="C252" s="349"/>
      <c r="D252" s="349"/>
      <c r="E252" s="349"/>
      <c r="F252" s="282">
        <v>5</v>
      </c>
      <c r="G252" s="283"/>
      <c r="H252" s="289" t="str">
        <f t="shared" si="61"/>
        <v>Belum Diisi</v>
      </c>
      <c r="I252" s="285" t="s">
        <v>650</v>
      </c>
      <c r="J252" s="286" t="str">
        <f t="shared" si="98"/>
        <v>Isi Sasaran</v>
      </c>
      <c r="K252" s="285" t="s">
        <v>650</v>
      </c>
      <c r="L252" s="286" t="str">
        <f t="shared" si="99"/>
        <v>Isi Sasaran</v>
      </c>
      <c r="M252" s="349"/>
      <c r="N252" s="349"/>
      <c r="O252" s="272"/>
      <c r="P252" s="272"/>
      <c r="Q252" s="272"/>
      <c r="R252" s="272"/>
    </row>
    <row r="253" spans="1:18" ht="15.75" customHeight="1">
      <c r="A253" s="272"/>
      <c r="B253" s="418">
        <v>20</v>
      </c>
      <c r="C253" s="426"/>
      <c r="D253" s="419" t="s">
        <v>650</v>
      </c>
      <c r="E253" s="427" t="str">
        <f>IF(D253="Y",1,IF(D253="T",0,IF(D253="Y/T","Belum diisi","Error")))</f>
        <v>Belum diisi</v>
      </c>
      <c r="F253" s="273">
        <v>1</v>
      </c>
      <c r="G253" s="274"/>
      <c r="H253" s="290" t="str">
        <f t="shared" si="61"/>
        <v>Belum Diisi</v>
      </c>
      <c r="I253" s="276" t="s">
        <v>650</v>
      </c>
      <c r="J253" s="277" t="str">
        <f t="shared" ref="J253:J257" si="100">IF($D$253="Y/T","Isi Sasaran",IF($E$253=0,0,IF(I253="Y",1,IF(I253="T",0,"Isi Dulu"))))</f>
        <v>Isi Sasaran</v>
      </c>
      <c r="K253" s="276" t="s">
        <v>650</v>
      </c>
      <c r="L253" s="277" t="str">
        <f t="shared" ref="L253:L257" si="101">IF($D$253="Y/T","Isi Sasaran",IF($E$253=0,0,IF(K253="Y",1,IF(K253="T",0,"Isi Dulu"))))</f>
        <v>Isi Sasaran</v>
      </c>
      <c r="M253" s="429" t="s">
        <v>650</v>
      </c>
      <c r="N253" s="430" t="str">
        <f>IF(M253="Y",1,IF(M253="T",0,IF(M253="Y/T","Belum diisi","Error")))</f>
        <v>Belum diisi</v>
      </c>
      <c r="O253" s="272"/>
      <c r="P253" s="272"/>
      <c r="Q253" s="272"/>
      <c r="R253" s="272"/>
    </row>
    <row r="254" spans="1:18" ht="12.75" customHeight="1">
      <c r="A254" s="272"/>
      <c r="B254" s="371"/>
      <c r="C254" s="371"/>
      <c r="D254" s="371"/>
      <c r="E254" s="371"/>
      <c r="F254" s="278">
        <v>2</v>
      </c>
      <c r="G254" s="279"/>
      <c r="H254" s="288" t="str">
        <f t="shared" si="61"/>
        <v>Belum Diisi</v>
      </c>
      <c r="I254" s="280" t="s">
        <v>650</v>
      </c>
      <c r="J254" s="281" t="str">
        <f t="shared" si="100"/>
        <v>Isi Sasaran</v>
      </c>
      <c r="K254" s="280" t="s">
        <v>650</v>
      </c>
      <c r="L254" s="281" t="str">
        <f t="shared" si="101"/>
        <v>Isi Sasaran</v>
      </c>
      <c r="M254" s="371"/>
      <c r="N254" s="371"/>
      <c r="O254" s="272"/>
      <c r="P254" s="272"/>
      <c r="Q254" s="272"/>
      <c r="R254" s="272"/>
    </row>
    <row r="255" spans="1:18" ht="12.75" customHeight="1">
      <c r="A255" s="272"/>
      <c r="B255" s="371"/>
      <c r="C255" s="371"/>
      <c r="D255" s="371"/>
      <c r="E255" s="371"/>
      <c r="F255" s="278">
        <v>3</v>
      </c>
      <c r="G255" s="279"/>
      <c r="H255" s="288" t="str">
        <f t="shared" si="61"/>
        <v>Belum Diisi</v>
      </c>
      <c r="I255" s="280" t="s">
        <v>650</v>
      </c>
      <c r="J255" s="281" t="str">
        <f t="shared" si="100"/>
        <v>Isi Sasaran</v>
      </c>
      <c r="K255" s="280" t="s">
        <v>650</v>
      </c>
      <c r="L255" s="281" t="str">
        <f t="shared" si="101"/>
        <v>Isi Sasaran</v>
      </c>
      <c r="M255" s="371"/>
      <c r="N255" s="371"/>
      <c r="O255" s="272"/>
      <c r="P255" s="272"/>
      <c r="Q255" s="272"/>
      <c r="R255" s="272"/>
    </row>
    <row r="256" spans="1:18" ht="12.75" customHeight="1">
      <c r="A256" s="272"/>
      <c r="B256" s="371"/>
      <c r="C256" s="371"/>
      <c r="D256" s="371"/>
      <c r="E256" s="371"/>
      <c r="F256" s="278">
        <v>4</v>
      </c>
      <c r="G256" s="279"/>
      <c r="H256" s="288" t="str">
        <f t="shared" si="61"/>
        <v>Belum Diisi</v>
      </c>
      <c r="I256" s="280" t="s">
        <v>650</v>
      </c>
      <c r="J256" s="281" t="str">
        <f t="shared" si="100"/>
        <v>Isi Sasaran</v>
      </c>
      <c r="K256" s="280" t="s">
        <v>650</v>
      </c>
      <c r="L256" s="281" t="str">
        <f t="shared" si="101"/>
        <v>Isi Sasaran</v>
      </c>
      <c r="M256" s="371"/>
      <c r="N256" s="371"/>
      <c r="O256" s="272"/>
      <c r="P256" s="272"/>
      <c r="Q256" s="272"/>
      <c r="R256" s="272"/>
    </row>
    <row r="257" spans="1:18" ht="12.75" customHeight="1">
      <c r="A257" s="272"/>
      <c r="B257" s="349"/>
      <c r="C257" s="349"/>
      <c r="D257" s="349"/>
      <c r="E257" s="349"/>
      <c r="F257" s="282">
        <v>5</v>
      </c>
      <c r="G257" s="283"/>
      <c r="H257" s="289" t="str">
        <f t="shared" si="61"/>
        <v>Belum Diisi</v>
      </c>
      <c r="I257" s="285" t="s">
        <v>650</v>
      </c>
      <c r="J257" s="286" t="str">
        <f t="shared" si="100"/>
        <v>Isi Sasaran</v>
      </c>
      <c r="K257" s="285" t="s">
        <v>650</v>
      </c>
      <c r="L257" s="286" t="str">
        <f t="shared" si="101"/>
        <v>Isi Sasaran</v>
      </c>
      <c r="M257" s="349"/>
      <c r="N257" s="349"/>
      <c r="O257" s="272"/>
      <c r="P257" s="272"/>
      <c r="Q257" s="272"/>
      <c r="R257" s="272"/>
    </row>
    <row r="258" spans="1:18" ht="15.75" customHeight="1">
      <c r="A258" s="272"/>
      <c r="B258" s="418">
        <v>21</v>
      </c>
      <c r="C258" s="426"/>
      <c r="D258" s="419" t="s">
        <v>650</v>
      </c>
      <c r="E258" s="427" t="str">
        <f>IF(D258="Y",1,IF(D258="T",0,IF(D258="Y/T","Belum diisi","Error")))</f>
        <v>Belum diisi</v>
      </c>
      <c r="F258" s="273">
        <v>1</v>
      </c>
      <c r="G258" s="274"/>
      <c r="H258" s="290" t="str">
        <f t="shared" si="61"/>
        <v>Belum Diisi</v>
      </c>
      <c r="I258" s="276" t="s">
        <v>650</v>
      </c>
      <c r="J258" s="277" t="str">
        <f t="shared" ref="J258:J262" si="102">IF($D$258="Y/T","Isi Sasaran",IF($E$258=0,0,IF(I258="Y",1,IF(I258="T",0,"Isi Dulu"))))</f>
        <v>Isi Sasaran</v>
      </c>
      <c r="K258" s="276" t="s">
        <v>650</v>
      </c>
      <c r="L258" s="277" t="str">
        <f t="shared" ref="L258:L262" si="103">IF($D$258="Y/T","Isi Sasaran",IF($E$258=0,0,IF(K258="Y",1,IF(K258="T",0,"Isi Dulu"))))</f>
        <v>Isi Sasaran</v>
      </c>
      <c r="M258" s="429" t="s">
        <v>650</v>
      </c>
      <c r="N258" s="430" t="str">
        <f>IF(M258="Y",1,IF(M258="T",0,IF(M258="Y/T","Belum diisi","Error")))</f>
        <v>Belum diisi</v>
      </c>
      <c r="O258" s="272"/>
      <c r="P258" s="272"/>
      <c r="Q258" s="272"/>
      <c r="R258" s="272"/>
    </row>
    <row r="259" spans="1:18" ht="12.75" customHeight="1">
      <c r="A259" s="272"/>
      <c r="B259" s="371"/>
      <c r="C259" s="371"/>
      <c r="D259" s="371"/>
      <c r="E259" s="371"/>
      <c r="F259" s="278">
        <v>2</v>
      </c>
      <c r="G259" s="279"/>
      <c r="H259" s="288" t="str">
        <f t="shared" si="61"/>
        <v>Belum Diisi</v>
      </c>
      <c r="I259" s="280" t="s">
        <v>650</v>
      </c>
      <c r="J259" s="281" t="str">
        <f t="shared" si="102"/>
        <v>Isi Sasaran</v>
      </c>
      <c r="K259" s="280" t="s">
        <v>650</v>
      </c>
      <c r="L259" s="281" t="str">
        <f t="shared" si="103"/>
        <v>Isi Sasaran</v>
      </c>
      <c r="M259" s="371"/>
      <c r="N259" s="371"/>
      <c r="O259" s="272"/>
      <c r="P259" s="272"/>
      <c r="Q259" s="272"/>
      <c r="R259" s="272"/>
    </row>
    <row r="260" spans="1:18" ht="12.75" customHeight="1">
      <c r="A260" s="272"/>
      <c r="B260" s="371"/>
      <c r="C260" s="371"/>
      <c r="D260" s="371"/>
      <c r="E260" s="371"/>
      <c r="F260" s="278">
        <v>3</v>
      </c>
      <c r="G260" s="279"/>
      <c r="H260" s="288" t="str">
        <f t="shared" si="61"/>
        <v>Belum Diisi</v>
      </c>
      <c r="I260" s="280" t="s">
        <v>650</v>
      </c>
      <c r="J260" s="281" t="str">
        <f t="shared" si="102"/>
        <v>Isi Sasaran</v>
      </c>
      <c r="K260" s="280" t="s">
        <v>650</v>
      </c>
      <c r="L260" s="281" t="str">
        <f t="shared" si="103"/>
        <v>Isi Sasaran</v>
      </c>
      <c r="M260" s="371"/>
      <c r="N260" s="371"/>
      <c r="O260" s="272"/>
      <c r="P260" s="272"/>
      <c r="Q260" s="272"/>
      <c r="R260" s="272"/>
    </row>
    <row r="261" spans="1:18" ht="12.75" customHeight="1">
      <c r="A261" s="272"/>
      <c r="B261" s="371"/>
      <c r="C261" s="371"/>
      <c r="D261" s="371"/>
      <c r="E261" s="371"/>
      <c r="F261" s="278">
        <v>4</v>
      </c>
      <c r="G261" s="279"/>
      <c r="H261" s="288" t="str">
        <f t="shared" si="61"/>
        <v>Belum Diisi</v>
      </c>
      <c r="I261" s="280" t="s">
        <v>650</v>
      </c>
      <c r="J261" s="281" t="str">
        <f t="shared" si="102"/>
        <v>Isi Sasaran</v>
      </c>
      <c r="K261" s="280" t="s">
        <v>650</v>
      </c>
      <c r="L261" s="281" t="str">
        <f t="shared" si="103"/>
        <v>Isi Sasaran</v>
      </c>
      <c r="M261" s="371"/>
      <c r="N261" s="371"/>
      <c r="O261" s="272"/>
      <c r="P261" s="272"/>
      <c r="Q261" s="272"/>
      <c r="R261" s="272"/>
    </row>
    <row r="262" spans="1:18" ht="12.75" customHeight="1">
      <c r="A262" s="272"/>
      <c r="B262" s="349"/>
      <c r="C262" s="349"/>
      <c r="D262" s="349"/>
      <c r="E262" s="349"/>
      <c r="F262" s="282">
        <v>5</v>
      </c>
      <c r="G262" s="283"/>
      <c r="H262" s="289" t="str">
        <f t="shared" si="61"/>
        <v>Belum Diisi</v>
      </c>
      <c r="I262" s="285" t="s">
        <v>650</v>
      </c>
      <c r="J262" s="286" t="str">
        <f t="shared" si="102"/>
        <v>Isi Sasaran</v>
      </c>
      <c r="K262" s="285" t="s">
        <v>650</v>
      </c>
      <c r="L262" s="286" t="str">
        <f t="shared" si="103"/>
        <v>Isi Sasaran</v>
      </c>
      <c r="M262" s="349"/>
      <c r="N262" s="349"/>
      <c r="O262" s="272"/>
      <c r="P262" s="272"/>
      <c r="Q262" s="272"/>
      <c r="R262" s="272"/>
    </row>
    <row r="263" spans="1:18" ht="15.75" customHeight="1">
      <c r="A263" s="272"/>
      <c r="B263" s="418">
        <v>22</v>
      </c>
      <c r="C263" s="426"/>
      <c r="D263" s="419" t="s">
        <v>650</v>
      </c>
      <c r="E263" s="427" t="str">
        <f>IF(D263="Y",1,IF(D263="T",0,IF(D263="Y/T","Belum diisi","Error")))</f>
        <v>Belum diisi</v>
      </c>
      <c r="F263" s="273">
        <v>1</v>
      </c>
      <c r="G263" s="298"/>
      <c r="H263" s="290" t="str">
        <f t="shared" si="61"/>
        <v>Belum Diisi</v>
      </c>
      <c r="I263" s="276" t="s">
        <v>650</v>
      </c>
      <c r="J263" s="277" t="str">
        <f t="shared" ref="J263:J267" si="104">IF($D$263="Y/T","Isi Sasaran",IF($E$263=0,0,IF(I263="Y",1,IF(I263="T",0,"Isi Dulu"))))</f>
        <v>Isi Sasaran</v>
      </c>
      <c r="K263" s="276" t="s">
        <v>650</v>
      </c>
      <c r="L263" s="277" t="str">
        <f t="shared" ref="L263:L267" si="105">IF($D$263="Y/T","Isi Sasaran",IF($E$263=0,0,IF(K263="Y",1,IF(K263="T",0,"Isi Dulu"))))</f>
        <v>Isi Sasaran</v>
      </c>
      <c r="M263" s="429" t="s">
        <v>650</v>
      </c>
      <c r="N263" s="430" t="str">
        <f>IF(M263="Y",1,IF(M263="T",0,IF(M263="Y/T","Belum diisi","Error")))</f>
        <v>Belum diisi</v>
      </c>
      <c r="O263" s="272"/>
      <c r="P263" s="272"/>
      <c r="Q263" s="272"/>
      <c r="R263" s="272"/>
    </row>
    <row r="264" spans="1:18" ht="12.75" customHeight="1">
      <c r="A264" s="272"/>
      <c r="B264" s="371"/>
      <c r="C264" s="371"/>
      <c r="D264" s="371"/>
      <c r="E264" s="371"/>
      <c r="F264" s="278">
        <v>2</v>
      </c>
      <c r="G264" s="299"/>
      <c r="H264" s="288" t="str">
        <f t="shared" si="61"/>
        <v>Belum Diisi</v>
      </c>
      <c r="I264" s="280" t="s">
        <v>650</v>
      </c>
      <c r="J264" s="281" t="str">
        <f t="shared" si="104"/>
        <v>Isi Sasaran</v>
      </c>
      <c r="K264" s="280" t="s">
        <v>650</v>
      </c>
      <c r="L264" s="281" t="str">
        <f t="shared" si="105"/>
        <v>Isi Sasaran</v>
      </c>
      <c r="M264" s="371"/>
      <c r="N264" s="371"/>
      <c r="O264" s="272"/>
      <c r="P264" s="272"/>
      <c r="Q264" s="272"/>
      <c r="R264" s="272"/>
    </row>
    <row r="265" spans="1:18" ht="12.75" customHeight="1">
      <c r="A265" s="272"/>
      <c r="B265" s="371"/>
      <c r="C265" s="371"/>
      <c r="D265" s="371"/>
      <c r="E265" s="371"/>
      <c r="F265" s="278">
        <v>3</v>
      </c>
      <c r="G265" s="299"/>
      <c r="H265" s="288" t="str">
        <f t="shared" si="61"/>
        <v>Belum Diisi</v>
      </c>
      <c r="I265" s="280" t="s">
        <v>650</v>
      </c>
      <c r="J265" s="281" t="str">
        <f t="shared" si="104"/>
        <v>Isi Sasaran</v>
      </c>
      <c r="K265" s="280" t="s">
        <v>650</v>
      </c>
      <c r="L265" s="281" t="str">
        <f t="shared" si="105"/>
        <v>Isi Sasaran</v>
      </c>
      <c r="M265" s="371"/>
      <c r="N265" s="371"/>
      <c r="O265" s="272"/>
      <c r="P265" s="272"/>
      <c r="Q265" s="272"/>
      <c r="R265" s="272"/>
    </row>
    <row r="266" spans="1:18" ht="12.75" customHeight="1">
      <c r="A266" s="272"/>
      <c r="B266" s="371"/>
      <c r="C266" s="371"/>
      <c r="D266" s="371"/>
      <c r="E266" s="371"/>
      <c r="F266" s="278">
        <v>4</v>
      </c>
      <c r="G266" s="299"/>
      <c r="H266" s="288" t="str">
        <f t="shared" si="61"/>
        <v>Belum Diisi</v>
      </c>
      <c r="I266" s="280" t="s">
        <v>650</v>
      </c>
      <c r="J266" s="281" t="str">
        <f t="shared" si="104"/>
        <v>Isi Sasaran</v>
      </c>
      <c r="K266" s="280" t="s">
        <v>650</v>
      </c>
      <c r="L266" s="281" t="str">
        <f t="shared" si="105"/>
        <v>Isi Sasaran</v>
      </c>
      <c r="M266" s="371"/>
      <c r="N266" s="371"/>
      <c r="O266" s="272"/>
      <c r="P266" s="272"/>
      <c r="Q266" s="272"/>
      <c r="R266" s="272"/>
    </row>
    <row r="267" spans="1:18" ht="12.75" customHeight="1">
      <c r="A267" s="272"/>
      <c r="B267" s="349"/>
      <c r="C267" s="349"/>
      <c r="D267" s="349"/>
      <c r="E267" s="349"/>
      <c r="F267" s="282">
        <v>5</v>
      </c>
      <c r="G267" s="300"/>
      <c r="H267" s="289" t="str">
        <f t="shared" si="61"/>
        <v>Belum Diisi</v>
      </c>
      <c r="I267" s="285" t="s">
        <v>650</v>
      </c>
      <c r="J267" s="286" t="str">
        <f t="shared" si="104"/>
        <v>Isi Sasaran</v>
      </c>
      <c r="K267" s="285" t="s">
        <v>650</v>
      </c>
      <c r="L267" s="286" t="str">
        <f t="shared" si="105"/>
        <v>Isi Sasaran</v>
      </c>
      <c r="M267" s="349"/>
      <c r="N267" s="349"/>
      <c r="O267" s="272"/>
      <c r="P267" s="272"/>
      <c r="Q267" s="272"/>
      <c r="R267" s="272"/>
    </row>
    <row r="268" spans="1:18" ht="15.75" customHeight="1">
      <c r="A268" s="272"/>
      <c r="B268" s="418">
        <v>23</v>
      </c>
      <c r="C268" s="426"/>
      <c r="D268" s="419" t="s">
        <v>650</v>
      </c>
      <c r="E268" s="427" t="str">
        <f>IF(D268="Y",1,IF(D268="T",0,IF(D268="Y/T","Belum diisi","Error")))</f>
        <v>Belum diisi</v>
      </c>
      <c r="F268" s="273">
        <v>1</v>
      </c>
      <c r="G268" s="274"/>
      <c r="H268" s="290" t="str">
        <f t="shared" si="61"/>
        <v>Belum Diisi</v>
      </c>
      <c r="I268" s="276" t="s">
        <v>650</v>
      </c>
      <c r="J268" s="277" t="str">
        <f t="shared" ref="J268:J272" si="106">IF($D$268="Y/T","Isi Sasaran",IF($E$268=0,0,IF(I268="Y",1,IF(I268="T",0,"Isi Dulu"))))</f>
        <v>Isi Sasaran</v>
      </c>
      <c r="K268" s="276" t="s">
        <v>650</v>
      </c>
      <c r="L268" s="277" t="str">
        <f t="shared" ref="L268:L272" si="107">IF($D$268="Y/T","Isi Sasaran",IF($E$268=0,0,IF(K268="Y",1,IF(K268="T",0,"Isi Dulu"))))</f>
        <v>Isi Sasaran</v>
      </c>
      <c r="M268" s="429" t="s">
        <v>650</v>
      </c>
      <c r="N268" s="430" t="str">
        <f>IF(M268="Y",1,IF(M268="T",0,IF(M268="Y/T","Belum diisi","Error")))</f>
        <v>Belum diisi</v>
      </c>
      <c r="O268" s="272"/>
      <c r="P268" s="272"/>
      <c r="Q268" s="272"/>
      <c r="R268" s="272"/>
    </row>
    <row r="269" spans="1:18" ht="12.75" customHeight="1">
      <c r="A269" s="272"/>
      <c r="B269" s="371"/>
      <c r="C269" s="371"/>
      <c r="D269" s="371"/>
      <c r="E269" s="371"/>
      <c r="F269" s="278">
        <v>2</v>
      </c>
      <c r="G269" s="279"/>
      <c r="H269" s="288" t="str">
        <f t="shared" si="61"/>
        <v>Belum Diisi</v>
      </c>
      <c r="I269" s="280" t="s">
        <v>650</v>
      </c>
      <c r="J269" s="281" t="str">
        <f t="shared" si="106"/>
        <v>Isi Sasaran</v>
      </c>
      <c r="K269" s="280" t="s">
        <v>650</v>
      </c>
      <c r="L269" s="281" t="str">
        <f t="shared" si="107"/>
        <v>Isi Sasaran</v>
      </c>
      <c r="M269" s="371"/>
      <c r="N269" s="371"/>
      <c r="O269" s="272"/>
      <c r="P269" s="272"/>
      <c r="Q269" s="272"/>
      <c r="R269" s="272"/>
    </row>
    <row r="270" spans="1:18" ht="12.75" customHeight="1">
      <c r="A270" s="272"/>
      <c r="B270" s="371"/>
      <c r="C270" s="371"/>
      <c r="D270" s="371"/>
      <c r="E270" s="371"/>
      <c r="F270" s="278">
        <v>3</v>
      </c>
      <c r="G270" s="279"/>
      <c r="H270" s="288" t="str">
        <f t="shared" si="61"/>
        <v>Belum Diisi</v>
      </c>
      <c r="I270" s="280" t="s">
        <v>650</v>
      </c>
      <c r="J270" s="281" t="str">
        <f t="shared" si="106"/>
        <v>Isi Sasaran</v>
      </c>
      <c r="K270" s="280" t="s">
        <v>650</v>
      </c>
      <c r="L270" s="281" t="str">
        <f t="shared" si="107"/>
        <v>Isi Sasaran</v>
      </c>
      <c r="M270" s="371"/>
      <c r="N270" s="371"/>
      <c r="O270" s="272"/>
      <c r="P270" s="272"/>
      <c r="Q270" s="272"/>
      <c r="R270" s="272"/>
    </row>
    <row r="271" spans="1:18" ht="12.75" customHeight="1">
      <c r="A271" s="272"/>
      <c r="B271" s="371"/>
      <c r="C271" s="371"/>
      <c r="D271" s="371"/>
      <c r="E271" s="371"/>
      <c r="F271" s="278">
        <v>4</v>
      </c>
      <c r="G271" s="279"/>
      <c r="H271" s="288" t="str">
        <f t="shared" si="61"/>
        <v>Belum Diisi</v>
      </c>
      <c r="I271" s="280" t="s">
        <v>650</v>
      </c>
      <c r="J271" s="281" t="str">
        <f t="shared" si="106"/>
        <v>Isi Sasaran</v>
      </c>
      <c r="K271" s="280" t="s">
        <v>650</v>
      </c>
      <c r="L271" s="281" t="str">
        <f t="shared" si="107"/>
        <v>Isi Sasaran</v>
      </c>
      <c r="M271" s="371"/>
      <c r="N271" s="371"/>
      <c r="O271" s="272"/>
      <c r="P271" s="272"/>
      <c r="Q271" s="272"/>
      <c r="R271" s="272"/>
    </row>
    <row r="272" spans="1:18" ht="12.75" customHeight="1">
      <c r="A272" s="272"/>
      <c r="B272" s="349"/>
      <c r="C272" s="349"/>
      <c r="D272" s="349"/>
      <c r="E272" s="349"/>
      <c r="F272" s="282">
        <v>5</v>
      </c>
      <c r="G272" s="283"/>
      <c r="H272" s="289" t="str">
        <f t="shared" si="61"/>
        <v>Belum Diisi</v>
      </c>
      <c r="I272" s="285" t="s">
        <v>650</v>
      </c>
      <c r="J272" s="286" t="str">
        <f t="shared" si="106"/>
        <v>Isi Sasaran</v>
      </c>
      <c r="K272" s="285" t="s">
        <v>650</v>
      </c>
      <c r="L272" s="286" t="str">
        <f t="shared" si="107"/>
        <v>Isi Sasaran</v>
      </c>
      <c r="M272" s="349"/>
      <c r="N272" s="349"/>
      <c r="O272" s="272"/>
      <c r="P272" s="272"/>
      <c r="Q272" s="272"/>
      <c r="R272" s="272"/>
    </row>
    <row r="273" spans="1:18" ht="15.75" customHeight="1">
      <c r="A273" s="272"/>
      <c r="B273" s="418">
        <v>24</v>
      </c>
      <c r="C273" s="426"/>
      <c r="D273" s="419" t="s">
        <v>650</v>
      </c>
      <c r="E273" s="427" t="str">
        <f>IF(D273="Y",1,IF(D273="T",0,IF(D273="Y/T","Belum diisi","Error")))</f>
        <v>Belum diisi</v>
      </c>
      <c r="F273" s="273">
        <v>1</v>
      </c>
      <c r="G273" s="274"/>
      <c r="H273" s="290" t="str">
        <f t="shared" si="61"/>
        <v>Belum Diisi</v>
      </c>
      <c r="I273" s="276" t="s">
        <v>650</v>
      </c>
      <c r="J273" s="277" t="str">
        <f t="shared" ref="J273:J277" si="108">IF($D$273="Y/T","Isi Sasaran",IF($E$273=0,0,IF(I273="Y",1,IF(I273="T",0,"Isi Dulu"))))</f>
        <v>Isi Sasaran</v>
      </c>
      <c r="K273" s="276" t="s">
        <v>650</v>
      </c>
      <c r="L273" s="277" t="str">
        <f t="shared" ref="L273:L277" si="109">IF($D$273="Y/T","Isi Sasaran",IF($E$273=0,0,IF(K273="Y",1,IF(K273="T",0,"Isi Dulu"))))</f>
        <v>Isi Sasaran</v>
      </c>
      <c r="M273" s="429" t="s">
        <v>650</v>
      </c>
      <c r="N273" s="430" t="str">
        <f>IF(M273="Y",1,IF(M273="T",0,IF(M273="Y/T","Belum diisi","Error")))</f>
        <v>Belum diisi</v>
      </c>
      <c r="O273" s="272"/>
      <c r="P273" s="272"/>
      <c r="Q273" s="272"/>
      <c r="R273" s="272"/>
    </row>
    <row r="274" spans="1:18" ht="12.75" customHeight="1">
      <c r="A274" s="272"/>
      <c r="B274" s="371"/>
      <c r="C274" s="371"/>
      <c r="D274" s="371"/>
      <c r="E274" s="371"/>
      <c r="F274" s="278">
        <v>2</v>
      </c>
      <c r="G274" s="279"/>
      <c r="H274" s="288" t="str">
        <f t="shared" si="61"/>
        <v>Belum Diisi</v>
      </c>
      <c r="I274" s="280" t="s">
        <v>650</v>
      </c>
      <c r="J274" s="281" t="str">
        <f t="shared" si="108"/>
        <v>Isi Sasaran</v>
      </c>
      <c r="K274" s="280" t="s">
        <v>650</v>
      </c>
      <c r="L274" s="281" t="str">
        <f t="shared" si="109"/>
        <v>Isi Sasaran</v>
      </c>
      <c r="M274" s="371"/>
      <c r="N274" s="371"/>
      <c r="O274" s="272"/>
      <c r="P274" s="272"/>
      <c r="Q274" s="272"/>
      <c r="R274" s="272"/>
    </row>
    <row r="275" spans="1:18" ht="12.75" customHeight="1">
      <c r="A275" s="272"/>
      <c r="B275" s="371"/>
      <c r="C275" s="371"/>
      <c r="D275" s="371"/>
      <c r="E275" s="371"/>
      <c r="F275" s="278">
        <v>3</v>
      </c>
      <c r="G275" s="279"/>
      <c r="H275" s="288" t="str">
        <f t="shared" si="61"/>
        <v>Belum Diisi</v>
      </c>
      <c r="I275" s="280" t="s">
        <v>650</v>
      </c>
      <c r="J275" s="281" t="str">
        <f t="shared" si="108"/>
        <v>Isi Sasaran</v>
      </c>
      <c r="K275" s="280" t="s">
        <v>650</v>
      </c>
      <c r="L275" s="281" t="str">
        <f t="shared" si="109"/>
        <v>Isi Sasaran</v>
      </c>
      <c r="M275" s="371"/>
      <c r="N275" s="371"/>
      <c r="O275" s="272"/>
      <c r="P275" s="272"/>
      <c r="Q275" s="272"/>
      <c r="R275" s="272"/>
    </row>
    <row r="276" spans="1:18" ht="12.75" customHeight="1">
      <c r="A276" s="272"/>
      <c r="B276" s="371"/>
      <c r="C276" s="371"/>
      <c r="D276" s="371"/>
      <c r="E276" s="371"/>
      <c r="F276" s="278">
        <v>4</v>
      </c>
      <c r="G276" s="279"/>
      <c r="H276" s="288" t="str">
        <f t="shared" si="61"/>
        <v>Belum Diisi</v>
      </c>
      <c r="I276" s="280" t="s">
        <v>650</v>
      </c>
      <c r="J276" s="281" t="str">
        <f t="shared" si="108"/>
        <v>Isi Sasaran</v>
      </c>
      <c r="K276" s="280" t="s">
        <v>650</v>
      </c>
      <c r="L276" s="281" t="str">
        <f t="shared" si="109"/>
        <v>Isi Sasaran</v>
      </c>
      <c r="M276" s="371"/>
      <c r="N276" s="371"/>
      <c r="O276" s="272"/>
      <c r="P276" s="272"/>
      <c r="Q276" s="272"/>
      <c r="R276" s="272"/>
    </row>
    <row r="277" spans="1:18" ht="12.75" customHeight="1">
      <c r="A277" s="272"/>
      <c r="B277" s="349"/>
      <c r="C277" s="349"/>
      <c r="D277" s="349"/>
      <c r="E277" s="349"/>
      <c r="F277" s="282">
        <v>5</v>
      </c>
      <c r="G277" s="283"/>
      <c r="H277" s="289" t="str">
        <f t="shared" si="61"/>
        <v>Belum Diisi</v>
      </c>
      <c r="I277" s="285" t="s">
        <v>650</v>
      </c>
      <c r="J277" s="286" t="str">
        <f t="shared" si="108"/>
        <v>Isi Sasaran</v>
      </c>
      <c r="K277" s="285" t="s">
        <v>650</v>
      </c>
      <c r="L277" s="286" t="str">
        <f t="shared" si="109"/>
        <v>Isi Sasaran</v>
      </c>
      <c r="M277" s="349"/>
      <c r="N277" s="349"/>
      <c r="O277" s="272"/>
      <c r="P277" s="272"/>
      <c r="Q277" s="272"/>
      <c r="R277" s="272"/>
    </row>
    <row r="278" spans="1:18" ht="15.75" customHeight="1">
      <c r="A278" s="272"/>
      <c r="B278" s="418">
        <v>25</v>
      </c>
      <c r="C278" s="426"/>
      <c r="D278" s="419" t="s">
        <v>650</v>
      </c>
      <c r="E278" s="427" t="str">
        <f>IF(D278="Y",1,IF(D278="T",0,IF(D278="Y/T","Belum diisi","Error")))</f>
        <v>Belum diisi</v>
      </c>
      <c r="F278" s="273">
        <v>1</v>
      </c>
      <c r="G278" s="274"/>
      <c r="H278" s="290" t="str">
        <f t="shared" si="61"/>
        <v>Belum Diisi</v>
      </c>
      <c r="I278" s="276" t="s">
        <v>650</v>
      </c>
      <c r="J278" s="277" t="str">
        <f t="shared" ref="J278:J282" si="110">IF($D$278="Y/T","Isi Sasaran",IF($E$278=0,0,IF(I278="Y",1,IF(I278="T",0,"Isi Dulu"))))</f>
        <v>Isi Sasaran</v>
      </c>
      <c r="K278" s="276" t="s">
        <v>650</v>
      </c>
      <c r="L278" s="277" t="str">
        <f t="shared" ref="L278:L282" si="111">IF($D$278="Y/T","Isi Sasaran",IF($E$278=0,0,IF(K278="Y",1,IF(K278="T",0,"Isi Dulu"))))</f>
        <v>Isi Sasaran</v>
      </c>
      <c r="M278" s="429" t="s">
        <v>650</v>
      </c>
      <c r="N278" s="430" t="str">
        <f>IF(M278="Y",1,IF(M278="T",0,IF(M278="Y/T","Belum diisi","Error")))</f>
        <v>Belum diisi</v>
      </c>
      <c r="O278" s="272"/>
      <c r="P278" s="272"/>
      <c r="Q278" s="272"/>
      <c r="R278" s="272"/>
    </row>
    <row r="279" spans="1:18" ht="12.75" customHeight="1">
      <c r="A279" s="272"/>
      <c r="B279" s="371"/>
      <c r="C279" s="371"/>
      <c r="D279" s="371"/>
      <c r="E279" s="371"/>
      <c r="F279" s="278">
        <v>2</v>
      </c>
      <c r="G279" s="279"/>
      <c r="H279" s="288" t="str">
        <f t="shared" si="61"/>
        <v>Belum Diisi</v>
      </c>
      <c r="I279" s="280" t="s">
        <v>650</v>
      </c>
      <c r="J279" s="281" t="str">
        <f t="shared" si="110"/>
        <v>Isi Sasaran</v>
      </c>
      <c r="K279" s="280" t="s">
        <v>650</v>
      </c>
      <c r="L279" s="281" t="str">
        <f t="shared" si="111"/>
        <v>Isi Sasaran</v>
      </c>
      <c r="M279" s="371"/>
      <c r="N279" s="371"/>
      <c r="O279" s="272"/>
      <c r="P279" s="272"/>
      <c r="Q279" s="272"/>
      <c r="R279" s="272"/>
    </row>
    <row r="280" spans="1:18" ht="12.75" customHeight="1">
      <c r="A280" s="272"/>
      <c r="B280" s="371"/>
      <c r="C280" s="371"/>
      <c r="D280" s="371"/>
      <c r="E280" s="371"/>
      <c r="F280" s="278">
        <v>3</v>
      </c>
      <c r="G280" s="279"/>
      <c r="H280" s="288" t="str">
        <f t="shared" si="61"/>
        <v>Belum Diisi</v>
      </c>
      <c r="I280" s="280" t="s">
        <v>650</v>
      </c>
      <c r="J280" s="281" t="str">
        <f t="shared" si="110"/>
        <v>Isi Sasaran</v>
      </c>
      <c r="K280" s="280" t="s">
        <v>650</v>
      </c>
      <c r="L280" s="281" t="str">
        <f t="shared" si="111"/>
        <v>Isi Sasaran</v>
      </c>
      <c r="M280" s="371"/>
      <c r="N280" s="371"/>
      <c r="O280" s="272"/>
      <c r="P280" s="272"/>
      <c r="Q280" s="272"/>
      <c r="R280" s="272"/>
    </row>
    <row r="281" spans="1:18" ht="12.75" customHeight="1">
      <c r="A281" s="272"/>
      <c r="B281" s="371"/>
      <c r="C281" s="371"/>
      <c r="D281" s="371"/>
      <c r="E281" s="371"/>
      <c r="F281" s="278">
        <v>4</v>
      </c>
      <c r="G281" s="279"/>
      <c r="H281" s="288" t="str">
        <f t="shared" si="61"/>
        <v>Belum Diisi</v>
      </c>
      <c r="I281" s="280" t="s">
        <v>650</v>
      </c>
      <c r="J281" s="281" t="str">
        <f t="shared" si="110"/>
        <v>Isi Sasaran</v>
      </c>
      <c r="K281" s="280" t="s">
        <v>650</v>
      </c>
      <c r="L281" s="281" t="str">
        <f t="shared" si="111"/>
        <v>Isi Sasaran</v>
      </c>
      <c r="M281" s="371"/>
      <c r="N281" s="371"/>
      <c r="O281" s="272"/>
      <c r="P281" s="272"/>
      <c r="Q281" s="272"/>
      <c r="R281" s="272"/>
    </row>
    <row r="282" spans="1:18" ht="12.75" customHeight="1">
      <c r="A282" s="272"/>
      <c r="B282" s="349"/>
      <c r="C282" s="349"/>
      <c r="D282" s="349"/>
      <c r="E282" s="349"/>
      <c r="F282" s="282">
        <v>5</v>
      </c>
      <c r="G282" s="283"/>
      <c r="H282" s="289" t="str">
        <f t="shared" si="61"/>
        <v>Belum Diisi</v>
      </c>
      <c r="I282" s="285" t="s">
        <v>650</v>
      </c>
      <c r="J282" s="286" t="str">
        <f t="shared" si="110"/>
        <v>Isi Sasaran</v>
      </c>
      <c r="K282" s="285" t="s">
        <v>650</v>
      </c>
      <c r="L282" s="286" t="str">
        <f t="shared" si="111"/>
        <v>Isi Sasaran</v>
      </c>
      <c r="M282" s="349"/>
      <c r="N282" s="349"/>
      <c r="O282" s="272"/>
      <c r="P282" s="272"/>
      <c r="Q282" s="272"/>
      <c r="R282" s="272"/>
    </row>
    <row r="283" spans="1:18" ht="15.75" customHeight="1">
      <c r="A283" s="272"/>
      <c r="B283" s="418">
        <v>26</v>
      </c>
      <c r="C283" s="426"/>
      <c r="D283" s="419" t="s">
        <v>650</v>
      </c>
      <c r="E283" s="427" t="str">
        <f>IF(D283="Y",1,IF(D283="T",0,IF(D283="Y/T","Belum diisi","Error")))</f>
        <v>Belum diisi</v>
      </c>
      <c r="F283" s="273">
        <v>1</v>
      </c>
      <c r="G283" s="274"/>
      <c r="H283" s="290" t="str">
        <f t="shared" si="61"/>
        <v>Belum Diisi</v>
      </c>
      <c r="I283" s="276" t="s">
        <v>650</v>
      </c>
      <c r="J283" s="277" t="str">
        <f t="shared" ref="J283:J287" si="112">IF($D$283="Y/T","Isi Sasaran",IF($E$283=0,0,IF(I283="Y",1,IF(I283="T",0,"Isi Dulu"))))</f>
        <v>Isi Sasaran</v>
      </c>
      <c r="K283" s="276" t="s">
        <v>650</v>
      </c>
      <c r="L283" s="277" t="str">
        <f t="shared" ref="L283:L287" si="113">IF($D$283="Y/T","Isi Sasaran",IF($E$283=0,0,IF(K283="Y",1,IF(K283="T",0,"Isi Dulu"))))</f>
        <v>Isi Sasaran</v>
      </c>
      <c r="M283" s="429" t="s">
        <v>650</v>
      </c>
      <c r="N283" s="430" t="str">
        <f>IF(M283="Y",1,IF(M283="T",0,IF(M283="Y/T","Belum diisi","Error")))</f>
        <v>Belum diisi</v>
      </c>
      <c r="O283" s="272"/>
      <c r="P283" s="272"/>
      <c r="Q283" s="272"/>
      <c r="R283" s="272"/>
    </row>
    <row r="284" spans="1:18" ht="12.75" customHeight="1">
      <c r="A284" s="272"/>
      <c r="B284" s="371"/>
      <c r="C284" s="371"/>
      <c r="D284" s="371"/>
      <c r="E284" s="371"/>
      <c r="F284" s="278">
        <v>2</v>
      </c>
      <c r="G284" s="279"/>
      <c r="H284" s="288" t="str">
        <f t="shared" si="61"/>
        <v>Belum Diisi</v>
      </c>
      <c r="I284" s="280" t="s">
        <v>650</v>
      </c>
      <c r="J284" s="281" t="str">
        <f t="shared" si="112"/>
        <v>Isi Sasaran</v>
      </c>
      <c r="K284" s="280" t="s">
        <v>650</v>
      </c>
      <c r="L284" s="281" t="str">
        <f t="shared" si="113"/>
        <v>Isi Sasaran</v>
      </c>
      <c r="M284" s="371"/>
      <c r="N284" s="371"/>
      <c r="O284" s="272"/>
      <c r="P284" s="272"/>
      <c r="Q284" s="272"/>
      <c r="R284" s="272"/>
    </row>
    <row r="285" spans="1:18" ht="12.75" customHeight="1">
      <c r="A285" s="272"/>
      <c r="B285" s="371"/>
      <c r="C285" s="371"/>
      <c r="D285" s="371"/>
      <c r="E285" s="371"/>
      <c r="F285" s="278">
        <v>3</v>
      </c>
      <c r="G285" s="279"/>
      <c r="H285" s="288" t="str">
        <f t="shared" si="61"/>
        <v>Belum Diisi</v>
      </c>
      <c r="I285" s="280" t="s">
        <v>650</v>
      </c>
      <c r="J285" s="281" t="str">
        <f t="shared" si="112"/>
        <v>Isi Sasaran</v>
      </c>
      <c r="K285" s="280" t="s">
        <v>650</v>
      </c>
      <c r="L285" s="281" t="str">
        <f t="shared" si="113"/>
        <v>Isi Sasaran</v>
      </c>
      <c r="M285" s="371"/>
      <c r="N285" s="371"/>
      <c r="O285" s="272"/>
      <c r="P285" s="272"/>
      <c r="Q285" s="272"/>
      <c r="R285" s="272"/>
    </row>
    <row r="286" spans="1:18" ht="12.75" customHeight="1">
      <c r="A286" s="272"/>
      <c r="B286" s="371"/>
      <c r="C286" s="371"/>
      <c r="D286" s="371"/>
      <c r="E286" s="371"/>
      <c r="F286" s="278">
        <v>4</v>
      </c>
      <c r="G286" s="279"/>
      <c r="H286" s="288" t="str">
        <f t="shared" si="61"/>
        <v>Belum Diisi</v>
      </c>
      <c r="I286" s="280" t="s">
        <v>650</v>
      </c>
      <c r="J286" s="281" t="str">
        <f t="shared" si="112"/>
        <v>Isi Sasaran</v>
      </c>
      <c r="K286" s="280" t="s">
        <v>650</v>
      </c>
      <c r="L286" s="281" t="str">
        <f t="shared" si="113"/>
        <v>Isi Sasaran</v>
      </c>
      <c r="M286" s="371"/>
      <c r="N286" s="371"/>
      <c r="O286" s="272"/>
      <c r="P286" s="272"/>
      <c r="Q286" s="272"/>
      <c r="R286" s="272"/>
    </row>
    <row r="287" spans="1:18" ht="12.75" customHeight="1">
      <c r="A287" s="272"/>
      <c r="B287" s="349"/>
      <c r="C287" s="349"/>
      <c r="D287" s="349"/>
      <c r="E287" s="349"/>
      <c r="F287" s="282">
        <v>5</v>
      </c>
      <c r="G287" s="283"/>
      <c r="H287" s="289" t="str">
        <f t="shared" si="61"/>
        <v>Belum Diisi</v>
      </c>
      <c r="I287" s="285" t="s">
        <v>650</v>
      </c>
      <c r="J287" s="286" t="str">
        <f t="shared" si="112"/>
        <v>Isi Sasaran</v>
      </c>
      <c r="K287" s="285" t="s">
        <v>650</v>
      </c>
      <c r="L287" s="286" t="str">
        <f t="shared" si="113"/>
        <v>Isi Sasaran</v>
      </c>
      <c r="M287" s="349"/>
      <c r="N287" s="349"/>
      <c r="O287" s="272"/>
      <c r="P287" s="272"/>
      <c r="Q287" s="272"/>
      <c r="R287" s="272"/>
    </row>
    <row r="288" spans="1:18" ht="15.75" customHeight="1">
      <c r="A288" s="272"/>
      <c r="B288" s="418">
        <v>27</v>
      </c>
      <c r="C288" s="426"/>
      <c r="D288" s="419" t="s">
        <v>650</v>
      </c>
      <c r="E288" s="427" t="str">
        <f>IF(D288="Y",1,IF(D288="T",0,IF(D288="Y/T","Belum diisi","Error")))</f>
        <v>Belum diisi</v>
      </c>
      <c r="F288" s="273">
        <v>1</v>
      </c>
      <c r="G288" s="274"/>
      <c r="H288" s="290" t="str">
        <f t="shared" si="61"/>
        <v>Belum Diisi</v>
      </c>
      <c r="I288" s="276" t="s">
        <v>650</v>
      </c>
      <c r="J288" s="277" t="str">
        <f t="shared" ref="J288:J292" si="114">IF($D$288="Y/T","Isi Sasaran",IF($E$288=0,0,IF(I288="Y",1,IF(I288="T",0,"Isi Dulu"))))</f>
        <v>Isi Sasaran</v>
      </c>
      <c r="K288" s="276" t="s">
        <v>650</v>
      </c>
      <c r="L288" s="277" t="str">
        <f t="shared" ref="L288:L292" si="115">IF($D$288="Y/T","Isi Sasaran",IF($E$288=0,0,IF(K288="Y",1,IF(K288="T",0,"Isi Dulu"))))</f>
        <v>Isi Sasaran</v>
      </c>
      <c r="M288" s="429" t="s">
        <v>650</v>
      </c>
      <c r="N288" s="430" t="str">
        <f>IF(M288="Y",1,IF(M288="T",0,IF(M288="Y/T","Belum diisi","Error")))</f>
        <v>Belum diisi</v>
      </c>
      <c r="O288" s="272"/>
      <c r="P288" s="272"/>
      <c r="Q288" s="272"/>
      <c r="R288" s="272"/>
    </row>
    <row r="289" spans="1:18" ht="12.75" customHeight="1">
      <c r="A289" s="272"/>
      <c r="B289" s="371"/>
      <c r="C289" s="371"/>
      <c r="D289" s="371"/>
      <c r="E289" s="371"/>
      <c r="F289" s="278">
        <v>2</v>
      </c>
      <c r="G289" s="279"/>
      <c r="H289" s="288" t="str">
        <f t="shared" si="61"/>
        <v>Belum Diisi</v>
      </c>
      <c r="I289" s="280" t="s">
        <v>650</v>
      </c>
      <c r="J289" s="281" t="str">
        <f t="shared" si="114"/>
        <v>Isi Sasaran</v>
      </c>
      <c r="K289" s="280" t="s">
        <v>650</v>
      </c>
      <c r="L289" s="281" t="str">
        <f t="shared" si="115"/>
        <v>Isi Sasaran</v>
      </c>
      <c r="M289" s="371"/>
      <c r="N289" s="371"/>
      <c r="O289" s="272"/>
      <c r="P289" s="272"/>
      <c r="Q289" s="272"/>
      <c r="R289" s="272"/>
    </row>
    <row r="290" spans="1:18" ht="12.75" customHeight="1">
      <c r="A290" s="272"/>
      <c r="B290" s="371"/>
      <c r="C290" s="371"/>
      <c r="D290" s="371"/>
      <c r="E290" s="371"/>
      <c r="F290" s="278">
        <v>3</v>
      </c>
      <c r="G290" s="279"/>
      <c r="H290" s="288" t="str">
        <f t="shared" si="61"/>
        <v>Belum Diisi</v>
      </c>
      <c r="I290" s="280" t="s">
        <v>650</v>
      </c>
      <c r="J290" s="281" t="str">
        <f t="shared" si="114"/>
        <v>Isi Sasaran</v>
      </c>
      <c r="K290" s="280" t="s">
        <v>650</v>
      </c>
      <c r="L290" s="281" t="str">
        <f t="shared" si="115"/>
        <v>Isi Sasaran</v>
      </c>
      <c r="M290" s="371"/>
      <c r="N290" s="371"/>
      <c r="O290" s="272"/>
      <c r="P290" s="272"/>
      <c r="Q290" s="272"/>
      <c r="R290" s="272"/>
    </row>
    <row r="291" spans="1:18" ht="12.75" customHeight="1">
      <c r="A291" s="272"/>
      <c r="B291" s="371"/>
      <c r="C291" s="371"/>
      <c r="D291" s="371"/>
      <c r="E291" s="371"/>
      <c r="F291" s="278">
        <v>4</v>
      </c>
      <c r="G291" s="279"/>
      <c r="H291" s="288" t="str">
        <f t="shared" si="61"/>
        <v>Belum Diisi</v>
      </c>
      <c r="I291" s="280" t="s">
        <v>650</v>
      </c>
      <c r="J291" s="281" t="str">
        <f t="shared" si="114"/>
        <v>Isi Sasaran</v>
      </c>
      <c r="K291" s="280" t="s">
        <v>650</v>
      </c>
      <c r="L291" s="281" t="str">
        <f t="shared" si="115"/>
        <v>Isi Sasaran</v>
      </c>
      <c r="M291" s="371"/>
      <c r="N291" s="371"/>
      <c r="O291" s="272"/>
      <c r="P291" s="272"/>
      <c r="Q291" s="272"/>
      <c r="R291" s="272"/>
    </row>
    <row r="292" spans="1:18" ht="12.75" customHeight="1">
      <c r="A292" s="272"/>
      <c r="B292" s="349"/>
      <c r="C292" s="349"/>
      <c r="D292" s="349"/>
      <c r="E292" s="349"/>
      <c r="F292" s="282">
        <v>5</v>
      </c>
      <c r="G292" s="283"/>
      <c r="H292" s="289" t="str">
        <f t="shared" si="61"/>
        <v>Belum Diisi</v>
      </c>
      <c r="I292" s="285" t="s">
        <v>650</v>
      </c>
      <c r="J292" s="286" t="str">
        <f t="shared" si="114"/>
        <v>Isi Sasaran</v>
      </c>
      <c r="K292" s="285" t="s">
        <v>650</v>
      </c>
      <c r="L292" s="286" t="str">
        <f t="shared" si="115"/>
        <v>Isi Sasaran</v>
      </c>
      <c r="M292" s="349"/>
      <c r="N292" s="349"/>
      <c r="O292" s="272"/>
      <c r="P292" s="272"/>
      <c r="Q292" s="272"/>
      <c r="R292" s="272"/>
    </row>
    <row r="293" spans="1:18" ht="15.75" customHeight="1">
      <c r="A293" s="272"/>
      <c r="B293" s="418">
        <v>28</v>
      </c>
      <c r="C293" s="426"/>
      <c r="D293" s="419" t="s">
        <v>650</v>
      </c>
      <c r="E293" s="427" t="str">
        <f>IF(D293="Y",1,IF(D293="T",0,IF(D293="Y/T","Belum diisi","Error")))</f>
        <v>Belum diisi</v>
      </c>
      <c r="F293" s="273">
        <v>1</v>
      </c>
      <c r="G293" s="274"/>
      <c r="H293" s="290" t="str">
        <f t="shared" si="61"/>
        <v>Belum Diisi</v>
      </c>
      <c r="I293" s="276" t="s">
        <v>650</v>
      </c>
      <c r="J293" s="277" t="str">
        <f t="shared" ref="J293:J297" si="116">IF($D$293="Y/T","Isi Sasaran",IF($E$293=0,0,IF(I293="Y",1,IF(I293="T",0,"Isi Dulu"))))</f>
        <v>Isi Sasaran</v>
      </c>
      <c r="K293" s="276" t="s">
        <v>650</v>
      </c>
      <c r="L293" s="277" t="str">
        <f t="shared" ref="L293:L297" si="117">IF($D$293="Y/T","Isi Sasaran",IF($E$293=0,0,IF(K293="Y",1,IF(K293="T",0,"Isi Dulu"))))</f>
        <v>Isi Sasaran</v>
      </c>
      <c r="M293" s="429" t="s">
        <v>650</v>
      </c>
      <c r="N293" s="430" t="str">
        <f>IF(M293="Y",1,IF(M293="T",0,IF(M293="Y/T","Belum diisi","Error")))</f>
        <v>Belum diisi</v>
      </c>
      <c r="O293" s="272"/>
      <c r="P293" s="272"/>
      <c r="Q293" s="272"/>
      <c r="R293" s="272"/>
    </row>
    <row r="294" spans="1:18" ht="12.75" customHeight="1">
      <c r="A294" s="272"/>
      <c r="B294" s="371"/>
      <c r="C294" s="371"/>
      <c r="D294" s="371"/>
      <c r="E294" s="371"/>
      <c r="F294" s="278">
        <v>2</v>
      </c>
      <c r="G294" s="279"/>
      <c r="H294" s="288" t="str">
        <f t="shared" si="61"/>
        <v>Belum Diisi</v>
      </c>
      <c r="I294" s="280" t="s">
        <v>650</v>
      </c>
      <c r="J294" s="281" t="str">
        <f t="shared" si="116"/>
        <v>Isi Sasaran</v>
      </c>
      <c r="K294" s="280" t="s">
        <v>650</v>
      </c>
      <c r="L294" s="281" t="str">
        <f t="shared" si="117"/>
        <v>Isi Sasaran</v>
      </c>
      <c r="M294" s="371"/>
      <c r="N294" s="371"/>
      <c r="O294" s="272"/>
      <c r="P294" s="272"/>
      <c r="Q294" s="272"/>
      <c r="R294" s="272"/>
    </row>
    <row r="295" spans="1:18" ht="12.75" customHeight="1">
      <c r="A295" s="272"/>
      <c r="B295" s="371"/>
      <c r="C295" s="371"/>
      <c r="D295" s="371"/>
      <c r="E295" s="371"/>
      <c r="F295" s="278">
        <v>3</v>
      </c>
      <c r="G295" s="279"/>
      <c r="H295" s="288" t="str">
        <f t="shared" si="61"/>
        <v>Belum Diisi</v>
      </c>
      <c r="I295" s="280" t="s">
        <v>650</v>
      </c>
      <c r="J295" s="281" t="str">
        <f t="shared" si="116"/>
        <v>Isi Sasaran</v>
      </c>
      <c r="K295" s="280" t="s">
        <v>650</v>
      </c>
      <c r="L295" s="281" t="str">
        <f t="shared" si="117"/>
        <v>Isi Sasaran</v>
      </c>
      <c r="M295" s="371"/>
      <c r="N295" s="371"/>
      <c r="O295" s="272"/>
      <c r="P295" s="272"/>
      <c r="Q295" s="272"/>
      <c r="R295" s="272"/>
    </row>
    <row r="296" spans="1:18" ht="12.75" customHeight="1">
      <c r="A296" s="272"/>
      <c r="B296" s="371"/>
      <c r="C296" s="371"/>
      <c r="D296" s="371"/>
      <c r="E296" s="371"/>
      <c r="F296" s="278">
        <v>4</v>
      </c>
      <c r="G296" s="279"/>
      <c r="H296" s="288" t="str">
        <f t="shared" si="61"/>
        <v>Belum Diisi</v>
      </c>
      <c r="I296" s="280" t="s">
        <v>650</v>
      </c>
      <c r="J296" s="281" t="str">
        <f t="shared" si="116"/>
        <v>Isi Sasaran</v>
      </c>
      <c r="K296" s="280" t="s">
        <v>650</v>
      </c>
      <c r="L296" s="281" t="str">
        <f t="shared" si="117"/>
        <v>Isi Sasaran</v>
      </c>
      <c r="M296" s="371"/>
      <c r="N296" s="371"/>
      <c r="O296" s="272"/>
      <c r="P296" s="272"/>
      <c r="Q296" s="272"/>
      <c r="R296" s="272"/>
    </row>
    <row r="297" spans="1:18" ht="12.75" customHeight="1">
      <c r="A297" s="272"/>
      <c r="B297" s="349"/>
      <c r="C297" s="349"/>
      <c r="D297" s="349"/>
      <c r="E297" s="349"/>
      <c r="F297" s="282">
        <v>5</v>
      </c>
      <c r="G297" s="283"/>
      <c r="H297" s="289" t="str">
        <f t="shared" si="61"/>
        <v>Belum Diisi</v>
      </c>
      <c r="I297" s="285" t="s">
        <v>650</v>
      </c>
      <c r="J297" s="286" t="str">
        <f t="shared" si="116"/>
        <v>Isi Sasaran</v>
      </c>
      <c r="K297" s="285" t="s">
        <v>650</v>
      </c>
      <c r="L297" s="286" t="str">
        <f t="shared" si="117"/>
        <v>Isi Sasaran</v>
      </c>
      <c r="M297" s="349"/>
      <c r="N297" s="349"/>
      <c r="O297" s="272"/>
      <c r="P297" s="272"/>
      <c r="Q297" s="272"/>
      <c r="R297" s="272"/>
    </row>
    <row r="298" spans="1:18" ht="15.75" customHeight="1">
      <c r="A298" s="272"/>
      <c r="B298" s="418">
        <v>29</v>
      </c>
      <c r="C298" s="426"/>
      <c r="D298" s="419" t="s">
        <v>650</v>
      </c>
      <c r="E298" s="427" t="str">
        <f>IF(D298="Y",1,IF(D298="T",0,IF(D298="Y/T","Belum diisi","Error")))</f>
        <v>Belum diisi</v>
      </c>
      <c r="F298" s="273">
        <v>1</v>
      </c>
      <c r="G298" s="274"/>
      <c r="H298" s="290" t="str">
        <f t="shared" si="61"/>
        <v>Belum Diisi</v>
      </c>
      <c r="I298" s="276" t="s">
        <v>650</v>
      </c>
      <c r="J298" s="277" t="str">
        <f t="shared" ref="J298:J302" si="118">IF($D$298="Y/T","Isi Sasaran",IF($E$298=0,0,IF(I298="Y",1,IF(I298="T",0,"Isi Dulu"))))</f>
        <v>Isi Sasaran</v>
      </c>
      <c r="K298" s="276" t="s">
        <v>650</v>
      </c>
      <c r="L298" s="277" t="str">
        <f t="shared" ref="L298:L302" si="119">IF($D$298="Y/T","Isi Sasaran",IF($E$298=0,0,IF(K298="Y",1,IF(K298="T",0,"Isi Dulu"))))</f>
        <v>Isi Sasaran</v>
      </c>
      <c r="M298" s="429" t="s">
        <v>650</v>
      </c>
      <c r="N298" s="430" t="str">
        <f>IF(M298="Y",1,IF(M298="T",0,IF(M298="Y/T","Belum diisi","Error")))</f>
        <v>Belum diisi</v>
      </c>
      <c r="O298" s="272"/>
      <c r="P298" s="272"/>
      <c r="Q298" s="272"/>
      <c r="R298" s="272"/>
    </row>
    <row r="299" spans="1:18" ht="12.75" customHeight="1">
      <c r="A299" s="272"/>
      <c r="B299" s="371"/>
      <c r="C299" s="371"/>
      <c r="D299" s="371"/>
      <c r="E299" s="371"/>
      <c r="F299" s="278">
        <v>2</v>
      </c>
      <c r="G299" s="279"/>
      <c r="H299" s="288" t="str">
        <f t="shared" si="61"/>
        <v>Belum Diisi</v>
      </c>
      <c r="I299" s="280" t="s">
        <v>650</v>
      </c>
      <c r="J299" s="281" t="str">
        <f t="shared" si="118"/>
        <v>Isi Sasaran</v>
      </c>
      <c r="K299" s="280" t="s">
        <v>650</v>
      </c>
      <c r="L299" s="281" t="str">
        <f t="shared" si="119"/>
        <v>Isi Sasaran</v>
      </c>
      <c r="M299" s="371"/>
      <c r="N299" s="371"/>
      <c r="O299" s="272"/>
      <c r="P299" s="272"/>
      <c r="Q299" s="272"/>
      <c r="R299" s="272"/>
    </row>
    <row r="300" spans="1:18" ht="12.75" customHeight="1">
      <c r="A300" s="272"/>
      <c r="B300" s="371"/>
      <c r="C300" s="371"/>
      <c r="D300" s="371"/>
      <c r="E300" s="371"/>
      <c r="F300" s="278">
        <v>3</v>
      </c>
      <c r="G300" s="279"/>
      <c r="H300" s="288" t="str">
        <f t="shared" si="61"/>
        <v>Belum Diisi</v>
      </c>
      <c r="I300" s="280" t="s">
        <v>650</v>
      </c>
      <c r="J300" s="281" t="str">
        <f t="shared" si="118"/>
        <v>Isi Sasaran</v>
      </c>
      <c r="K300" s="280" t="s">
        <v>650</v>
      </c>
      <c r="L300" s="281" t="str">
        <f t="shared" si="119"/>
        <v>Isi Sasaran</v>
      </c>
      <c r="M300" s="371"/>
      <c r="N300" s="371"/>
      <c r="O300" s="272"/>
      <c r="P300" s="272"/>
      <c r="Q300" s="272"/>
      <c r="R300" s="272"/>
    </row>
    <row r="301" spans="1:18" ht="12.75" customHeight="1">
      <c r="A301" s="272"/>
      <c r="B301" s="371"/>
      <c r="C301" s="371"/>
      <c r="D301" s="371"/>
      <c r="E301" s="371"/>
      <c r="F301" s="278">
        <v>4</v>
      </c>
      <c r="G301" s="279"/>
      <c r="H301" s="288" t="str">
        <f t="shared" si="61"/>
        <v>Belum Diisi</v>
      </c>
      <c r="I301" s="280" t="s">
        <v>650</v>
      </c>
      <c r="J301" s="281" t="str">
        <f t="shared" si="118"/>
        <v>Isi Sasaran</v>
      </c>
      <c r="K301" s="280" t="s">
        <v>650</v>
      </c>
      <c r="L301" s="281" t="str">
        <f t="shared" si="119"/>
        <v>Isi Sasaran</v>
      </c>
      <c r="M301" s="371"/>
      <c r="N301" s="371"/>
      <c r="O301" s="272"/>
      <c r="P301" s="272"/>
      <c r="Q301" s="272"/>
      <c r="R301" s="272"/>
    </row>
    <row r="302" spans="1:18" ht="12.75" customHeight="1">
      <c r="A302" s="272"/>
      <c r="B302" s="349"/>
      <c r="C302" s="349"/>
      <c r="D302" s="349"/>
      <c r="E302" s="349"/>
      <c r="F302" s="282">
        <v>5</v>
      </c>
      <c r="G302" s="283"/>
      <c r="H302" s="289" t="str">
        <f t="shared" si="61"/>
        <v>Belum Diisi</v>
      </c>
      <c r="I302" s="285" t="s">
        <v>650</v>
      </c>
      <c r="J302" s="286" t="str">
        <f t="shared" si="118"/>
        <v>Isi Sasaran</v>
      </c>
      <c r="K302" s="285" t="s">
        <v>650</v>
      </c>
      <c r="L302" s="286" t="str">
        <f t="shared" si="119"/>
        <v>Isi Sasaran</v>
      </c>
      <c r="M302" s="349"/>
      <c r="N302" s="349"/>
      <c r="O302" s="272"/>
      <c r="P302" s="272"/>
      <c r="Q302" s="272"/>
      <c r="R302" s="272"/>
    </row>
    <row r="303" spans="1:18" ht="15.75" customHeight="1">
      <c r="A303" s="272"/>
      <c r="B303" s="418">
        <v>30</v>
      </c>
      <c r="C303" s="426"/>
      <c r="D303" s="419" t="s">
        <v>658</v>
      </c>
      <c r="E303" s="427">
        <f>IF(D303="Y",1,IF(D303="T",0,IF(D303="Y/T","Belum diisi","Error")))</f>
        <v>1</v>
      </c>
      <c r="F303" s="273">
        <v>1</v>
      </c>
      <c r="G303" s="274"/>
      <c r="H303" s="290">
        <f t="shared" si="61"/>
        <v>1</v>
      </c>
      <c r="I303" s="285" t="s">
        <v>658</v>
      </c>
      <c r="J303" s="277">
        <f t="shared" ref="J303:J307" si="120">IF($D$303="Y/T","Isi Sasaran",IF($E$303=0,0,IF(I303="Y",1,IF(I303="T",0,"Isi Dulu"))))</f>
        <v>1</v>
      </c>
      <c r="K303" s="285" t="s">
        <v>658</v>
      </c>
      <c r="L303" s="277">
        <f t="shared" ref="L303:L307" si="121">IF($D$303="Y/T","Isi Sasaran",IF($E$303=0,0,IF(K303="Y",1,IF(K303="T",0,"Isi Dulu"))))</f>
        <v>1</v>
      </c>
      <c r="M303" s="429" t="s">
        <v>658</v>
      </c>
      <c r="N303" s="430">
        <f>IF(M303="Y",1,IF(M303="T",0,IF(M303="Y/T","Belum diisi","Error")))</f>
        <v>1</v>
      </c>
      <c r="O303" s="272"/>
      <c r="P303" s="272"/>
      <c r="Q303" s="272"/>
      <c r="R303" s="272"/>
    </row>
    <row r="304" spans="1:18" ht="12.75" customHeight="1">
      <c r="A304" s="272"/>
      <c r="B304" s="371"/>
      <c r="C304" s="371"/>
      <c r="D304" s="371"/>
      <c r="E304" s="371"/>
      <c r="F304" s="278">
        <v>2</v>
      </c>
      <c r="G304" s="279"/>
      <c r="H304" s="288" t="str">
        <f t="shared" si="61"/>
        <v>Belum Diisi</v>
      </c>
      <c r="I304" s="280" t="s">
        <v>650</v>
      </c>
      <c r="J304" s="281" t="str">
        <f t="shared" si="120"/>
        <v>Isi Dulu</v>
      </c>
      <c r="K304" s="280" t="s">
        <v>650</v>
      </c>
      <c r="L304" s="281" t="str">
        <f t="shared" si="121"/>
        <v>Isi Dulu</v>
      </c>
      <c r="M304" s="371"/>
      <c r="N304" s="371"/>
      <c r="O304" s="272"/>
      <c r="P304" s="272"/>
      <c r="Q304" s="272"/>
      <c r="R304" s="272"/>
    </row>
    <row r="305" spans="1:18" ht="12.75" customHeight="1">
      <c r="A305" s="272"/>
      <c r="B305" s="371"/>
      <c r="C305" s="371"/>
      <c r="D305" s="371"/>
      <c r="E305" s="371"/>
      <c r="F305" s="278">
        <v>3</v>
      </c>
      <c r="G305" s="279"/>
      <c r="H305" s="288" t="str">
        <f t="shared" si="61"/>
        <v>Belum Diisi</v>
      </c>
      <c r="I305" s="280" t="s">
        <v>650</v>
      </c>
      <c r="J305" s="281" t="str">
        <f t="shared" si="120"/>
        <v>Isi Dulu</v>
      </c>
      <c r="K305" s="280" t="s">
        <v>650</v>
      </c>
      <c r="L305" s="281" t="str">
        <f t="shared" si="121"/>
        <v>Isi Dulu</v>
      </c>
      <c r="M305" s="371"/>
      <c r="N305" s="371"/>
      <c r="O305" s="272"/>
      <c r="P305" s="272"/>
      <c r="Q305" s="272"/>
      <c r="R305" s="272"/>
    </row>
    <row r="306" spans="1:18" ht="12.75" customHeight="1">
      <c r="A306" s="272"/>
      <c r="B306" s="371"/>
      <c r="C306" s="371"/>
      <c r="D306" s="371"/>
      <c r="E306" s="371"/>
      <c r="F306" s="278">
        <v>4</v>
      </c>
      <c r="G306" s="279"/>
      <c r="H306" s="288" t="str">
        <f t="shared" si="61"/>
        <v>Belum Diisi</v>
      </c>
      <c r="I306" s="280" t="s">
        <v>650</v>
      </c>
      <c r="J306" s="281" t="str">
        <f t="shared" si="120"/>
        <v>Isi Dulu</v>
      </c>
      <c r="K306" s="280" t="s">
        <v>650</v>
      </c>
      <c r="L306" s="281" t="str">
        <f t="shared" si="121"/>
        <v>Isi Dulu</v>
      </c>
      <c r="M306" s="371"/>
      <c r="N306" s="371"/>
      <c r="O306" s="272"/>
      <c r="P306" s="272"/>
      <c r="Q306" s="272"/>
      <c r="R306" s="272"/>
    </row>
    <row r="307" spans="1:18" ht="12.75" customHeight="1">
      <c r="A307" s="272"/>
      <c r="B307" s="349"/>
      <c r="C307" s="349"/>
      <c r="D307" s="349"/>
      <c r="E307" s="349"/>
      <c r="F307" s="282">
        <v>5</v>
      </c>
      <c r="G307" s="283"/>
      <c r="H307" s="289" t="str">
        <f t="shared" si="61"/>
        <v>Belum Diisi</v>
      </c>
      <c r="I307" s="280" t="s">
        <v>650</v>
      </c>
      <c r="J307" s="286" t="str">
        <f t="shared" si="120"/>
        <v>Isi Dulu</v>
      </c>
      <c r="K307" s="280" t="s">
        <v>650</v>
      </c>
      <c r="L307" s="286" t="str">
        <f t="shared" si="121"/>
        <v>Isi Dulu</v>
      </c>
      <c r="M307" s="349"/>
      <c r="N307" s="349"/>
      <c r="O307" s="272"/>
      <c r="P307" s="272"/>
      <c r="Q307" s="272"/>
      <c r="R307" s="272"/>
    </row>
    <row r="308" spans="1:18" ht="12.75" customHeight="1">
      <c r="A308" s="272"/>
      <c r="B308" s="301"/>
      <c r="C308" s="292"/>
      <c r="D308" s="293"/>
      <c r="E308" s="302">
        <f>AVERAGE(E158:E307)</f>
        <v>1</v>
      </c>
      <c r="F308" s="301"/>
      <c r="G308" s="296"/>
      <c r="H308" s="294">
        <f>AVERAGE(H158:H307)</f>
        <v>1</v>
      </c>
      <c r="I308" s="303"/>
      <c r="J308" s="294">
        <f>AVERAGE(J158:J307)</f>
        <v>1</v>
      </c>
      <c r="K308" s="303"/>
      <c r="L308" s="294">
        <f>AVERAGE(L158:L307)</f>
        <v>1</v>
      </c>
      <c r="M308" s="303"/>
      <c r="N308" s="294">
        <f>AVERAGE(N158:N307)</f>
        <v>1</v>
      </c>
      <c r="O308" s="272"/>
      <c r="P308" s="272"/>
      <c r="Q308" s="272"/>
      <c r="R308" s="272"/>
    </row>
    <row r="309" spans="1:18" ht="12.75" customHeight="1">
      <c r="A309" s="272"/>
      <c r="B309" s="431" t="s">
        <v>1260</v>
      </c>
      <c r="C309" s="360"/>
      <c r="D309" s="360"/>
      <c r="E309" s="360"/>
      <c r="F309" s="360"/>
      <c r="G309" s="360"/>
      <c r="H309" s="360"/>
      <c r="I309" s="360"/>
      <c r="J309" s="360"/>
      <c r="K309" s="360"/>
      <c r="L309" s="360"/>
      <c r="M309" s="360"/>
      <c r="N309" s="351"/>
      <c r="O309" s="272"/>
      <c r="P309" s="272"/>
      <c r="Q309" s="272"/>
      <c r="R309" s="272"/>
    </row>
    <row r="310" spans="1:18" ht="12.75" customHeight="1">
      <c r="A310" s="272"/>
      <c r="B310" s="418">
        <v>1</v>
      </c>
      <c r="C310" s="426"/>
      <c r="D310" s="419" t="s">
        <v>658</v>
      </c>
      <c r="E310" s="427">
        <f>IF(D310="Y",1,IF(D310="T",0,IF(D310="Y/T","Belum diisi","Error")))</f>
        <v>1</v>
      </c>
      <c r="F310" s="273">
        <v>1</v>
      </c>
      <c r="G310" s="274"/>
      <c r="H310" s="275">
        <f t="shared" ref="H310:H409" si="122">IF(OR(J310="Isi Dulu",L310="Isi Dulu",J310="Isi Sasaran",L310="Isi Sasaran"),"Belum Diisi",IF(SUM(J310,L310)=2,1,IF(SUM(J310,L310)=1,0,IF(SUM(J310,L310)=0,0,"Error"))))</f>
        <v>1</v>
      </c>
      <c r="I310" s="276" t="s">
        <v>658</v>
      </c>
      <c r="J310" s="277">
        <f t="shared" ref="J310:J314" si="123">IF($D$310="Y/T","Isi Sasaran",IF($E$310=0,0,IF(I310="Y",1,IF(I310="T",0,"Isi Dulu"))))</f>
        <v>1</v>
      </c>
      <c r="K310" s="276" t="s">
        <v>658</v>
      </c>
      <c r="L310" s="277">
        <f t="shared" ref="L310:L314" si="124">IF($D$310="Y/T","Isi Sasaran",IF($E$310=0,0,IF(K310="Y",1,IF(K310="T",0,"Isi Dulu"))))</f>
        <v>1</v>
      </c>
      <c r="M310" s="429" t="s">
        <v>658</v>
      </c>
      <c r="N310" s="430">
        <f>IF(M310="Y",1,IF(M310="T",0,IF(M310="Y/T","Belum diisi","Error")))</f>
        <v>1</v>
      </c>
      <c r="O310" s="272"/>
      <c r="P310" s="272"/>
      <c r="Q310" s="272"/>
      <c r="R310" s="272"/>
    </row>
    <row r="311" spans="1:18" ht="12.75" customHeight="1">
      <c r="A311" s="272"/>
      <c r="B311" s="371"/>
      <c r="C311" s="371"/>
      <c r="D311" s="371"/>
      <c r="E311" s="371"/>
      <c r="F311" s="278">
        <v>2</v>
      </c>
      <c r="G311" s="279"/>
      <c r="H311" s="275">
        <f t="shared" si="122"/>
        <v>1</v>
      </c>
      <c r="I311" s="280" t="s">
        <v>658</v>
      </c>
      <c r="J311" s="277">
        <f t="shared" si="123"/>
        <v>1</v>
      </c>
      <c r="K311" s="280" t="s">
        <v>658</v>
      </c>
      <c r="L311" s="277">
        <f t="shared" si="124"/>
        <v>1</v>
      </c>
      <c r="M311" s="371"/>
      <c r="N311" s="371"/>
      <c r="O311" s="272"/>
      <c r="P311" s="272"/>
      <c r="Q311" s="272"/>
      <c r="R311" s="272"/>
    </row>
    <row r="312" spans="1:18" ht="12.75" customHeight="1">
      <c r="A312" s="272"/>
      <c r="B312" s="371"/>
      <c r="C312" s="371"/>
      <c r="D312" s="371"/>
      <c r="E312" s="371"/>
      <c r="F312" s="278">
        <v>3</v>
      </c>
      <c r="G312" s="279"/>
      <c r="H312" s="275" t="str">
        <f t="shared" si="122"/>
        <v>Belum Diisi</v>
      </c>
      <c r="I312" s="280" t="s">
        <v>658</v>
      </c>
      <c r="J312" s="277">
        <f t="shared" si="123"/>
        <v>1</v>
      </c>
      <c r="K312" s="280" t="s">
        <v>650</v>
      </c>
      <c r="L312" s="277" t="str">
        <f t="shared" si="124"/>
        <v>Isi Dulu</v>
      </c>
      <c r="M312" s="371"/>
      <c r="N312" s="371"/>
      <c r="O312" s="272"/>
      <c r="P312" s="272"/>
      <c r="Q312" s="272"/>
      <c r="R312" s="272"/>
    </row>
    <row r="313" spans="1:18" ht="12.75" customHeight="1">
      <c r="A313" s="272"/>
      <c r="B313" s="371"/>
      <c r="C313" s="371"/>
      <c r="D313" s="371"/>
      <c r="E313" s="371"/>
      <c r="F313" s="278">
        <v>4</v>
      </c>
      <c r="G313" s="279"/>
      <c r="H313" s="275" t="str">
        <f t="shared" si="122"/>
        <v>Belum Diisi</v>
      </c>
      <c r="I313" s="280" t="s">
        <v>650</v>
      </c>
      <c r="J313" s="277" t="str">
        <f t="shared" si="123"/>
        <v>Isi Dulu</v>
      </c>
      <c r="K313" s="280" t="s">
        <v>650</v>
      </c>
      <c r="L313" s="277" t="str">
        <f t="shared" si="124"/>
        <v>Isi Dulu</v>
      </c>
      <c r="M313" s="371"/>
      <c r="N313" s="371"/>
      <c r="O313" s="272"/>
      <c r="P313" s="272"/>
      <c r="Q313" s="272"/>
      <c r="R313" s="272"/>
    </row>
    <row r="314" spans="1:18" ht="12.75" customHeight="1">
      <c r="A314" s="272"/>
      <c r="B314" s="349"/>
      <c r="C314" s="349"/>
      <c r="D314" s="349"/>
      <c r="E314" s="349"/>
      <c r="F314" s="282">
        <v>5</v>
      </c>
      <c r="G314" s="283"/>
      <c r="H314" s="284" t="str">
        <f t="shared" si="122"/>
        <v>Belum Diisi</v>
      </c>
      <c r="I314" s="285" t="s">
        <v>658</v>
      </c>
      <c r="J314" s="277">
        <f t="shared" si="123"/>
        <v>1</v>
      </c>
      <c r="K314" s="285" t="s">
        <v>650</v>
      </c>
      <c r="L314" s="277" t="str">
        <f t="shared" si="124"/>
        <v>Isi Dulu</v>
      </c>
      <c r="M314" s="349"/>
      <c r="N314" s="349"/>
      <c r="O314" s="272"/>
      <c r="P314" s="272"/>
      <c r="Q314" s="272"/>
      <c r="R314" s="272"/>
    </row>
    <row r="315" spans="1:18" ht="12.75" customHeight="1">
      <c r="A315" s="272"/>
      <c r="B315" s="418">
        <v>2</v>
      </c>
      <c r="C315" s="426"/>
      <c r="D315" s="419" t="s">
        <v>658</v>
      </c>
      <c r="E315" s="427">
        <f>IF(D315="Y",1,IF(D315="T",0,IF(D315="Y/T","Belum diisi","Error")))</f>
        <v>1</v>
      </c>
      <c r="F315" s="273">
        <v>1</v>
      </c>
      <c r="G315" s="274"/>
      <c r="H315" s="287" t="str">
        <f t="shared" si="122"/>
        <v>Belum Diisi</v>
      </c>
      <c r="I315" s="276" t="s">
        <v>650</v>
      </c>
      <c r="J315" s="277" t="str">
        <f t="shared" ref="J315:J319" si="125">IF($D$315="Y/T","Isi Sasaran",IF($E$315=0,0,IF(I315="Y",1,IF(I315="T",0,"Isi Dulu"))))</f>
        <v>Isi Dulu</v>
      </c>
      <c r="K315" s="276" t="s">
        <v>650</v>
      </c>
      <c r="L315" s="277" t="str">
        <f t="shared" ref="L315:L319" si="126">IF($D$315="Y/T","Isi Sasaran",IF($E$315=0,0,IF(K315="Y",1,IF(K315="T",0,"Isi Dulu"))))</f>
        <v>Isi Dulu</v>
      </c>
      <c r="M315" s="429" t="s">
        <v>650</v>
      </c>
      <c r="N315" s="430" t="str">
        <f>IF(M315="Y",1,IF(M315="T",0,IF(M315="Y/T","Belum diisi","Error")))</f>
        <v>Belum diisi</v>
      </c>
      <c r="O315" s="272"/>
      <c r="P315" s="272"/>
      <c r="Q315" s="272"/>
      <c r="R315" s="272"/>
    </row>
    <row r="316" spans="1:18" ht="12.75" customHeight="1">
      <c r="A316" s="272"/>
      <c r="B316" s="371"/>
      <c r="C316" s="371"/>
      <c r="D316" s="371"/>
      <c r="E316" s="371"/>
      <c r="F316" s="278">
        <v>2</v>
      </c>
      <c r="G316" s="279"/>
      <c r="H316" s="288" t="str">
        <f t="shared" si="122"/>
        <v>Belum Diisi</v>
      </c>
      <c r="I316" s="280" t="s">
        <v>650</v>
      </c>
      <c r="J316" s="277" t="str">
        <f t="shared" si="125"/>
        <v>Isi Dulu</v>
      </c>
      <c r="K316" s="280" t="s">
        <v>650</v>
      </c>
      <c r="L316" s="277" t="str">
        <f t="shared" si="126"/>
        <v>Isi Dulu</v>
      </c>
      <c r="M316" s="371"/>
      <c r="N316" s="371"/>
      <c r="O316" s="272"/>
      <c r="P316" s="272"/>
      <c r="Q316" s="272"/>
      <c r="R316" s="272"/>
    </row>
    <row r="317" spans="1:18" ht="12.75" customHeight="1">
      <c r="A317" s="272"/>
      <c r="B317" s="371"/>
      <c r="C317" s="371"/>
      <c r="D317" s="371"/>
      <c r="E317" s="371"/>
      <c r="F317" s="278">
        <v>3</v>
      </c>
      <c r="G317" s="279"/>
      <c r="H317" s="288" t="str">
        <f t="shared" si="122"/>
        <v>Belum Diisi</v>
      </c>
      <c r="I317" s="280" t="s">
        <v>650</v>
      </c>
      <c r="J317" s="277" t="str">
        <f t="shared" si="125"/>
        <v>Isi Dulu</v>
      </c>
      <c r="K317" s="280" t="s">
        <v>650</v>
      </c>
      <c r="L317" s="277" t="str">
        <f t="shared" si="126"/>
        <v>Isi Dulu</v>
      </c>
      <c r="M317" s="371"/>
      <c r="N317" s="371"/>
      <c r="O317" s="272"/>
      <c r="P317" s="272"/>
      <c r="Q317" s="272"/>
      <c r="R317" s="272"/>
    </row>
    <row r="318" spans="1:18" ht="12.75" customHeight="1">
      <c r="A318" s="272"/>
      <c r="B318" s="371"/>
      <c r="C318" s="371"/>
      <c r="D318" s="371"/>
      <c r="E318" s="371"/>
      <c r="F318" s="278">
        <v>4</v>
      </c>
      <c r="G318" s="279"/>
      <c r="H318" s="288" t="str">
        <f t="shared" si="122"/>
        <v>Belum Diisi</v>
      </c>
      <c r="I318" s="280" t="s">
        <v>650</v>
      </c>
      <c r="J318" s="277" t="str">
        <f t="shared" si="125"/>
        <v>Isi Dulu</v>
      </c>
      <c r="K318" s="280" t="s">
        <v>650</v>
      </c>
      <c r="L318" s="277" t="str">
        <f t="shared" si="126"/>
        <v>Isi Dulu</v>
      </c>
      <c r="M318" s="371"/>
      <c r="N318" s="371"/>
      <c r="O318" s="272"/>
      <c r="P318" s="272"/>
      <c r="Q318" s="272"/>
      <c r="R318" s="272"/>
    </row>
    <row r="319" spans="1:18" ht="12.75" customHeight="1">
      <c r="A319" s="272"/>
      <c r="B319" s="349"/>
      <c r="C319" s="349"/>
      <c r="D319" s="349"/>
      <c r="E319" s="349"/>
      <c r="F319" s="282">
        <v>5</v>
      </c>
      <c r="G319" s="283"/>
      <c r="H319" s="289" t="str">
        <f t="shared" si="122"/>
        <v>Belum Diisi</v>
      </c>
      <c r="I319" s="285" t="s">
        <v>650</v>
      </c>
      <c r="J319" s="277" t="str">
        <f t="shared" si="125"/>
        <v>Isi Dulu</v>
      </c>
      <c r="K319" s="285" t="s">
        <v>650</v>
      </c>
      <c r="L319" s="277" t="str">
        <f t="shared" si="126"/>
        <v>Isi Dulu</v>
      </c>
      <c r="M319" s="349"/>
      <c r="N319" s="349"/>
      <c r="O319" s="272"/>
      <c r="P319" s="272"/>
      <c r="Q319" s="272"/>
      <c r="R319" s="272"/>
    </row>
    <row r="320" spans="1:18" ht="12.75" customHeight="1">
      <c r="A320" s="272"/>
      <c r="B320" s="418">
        <v>3</v>
      </c>
      <c r="C320" s="426"/>
      <c r="D320" s="419" t="s">
        <v>658</v>
      </c>
      <c r="E320" s="427">
        <f>IF(D320="Y",1,IF(D320="T",0,IF(D320="Y/T","Belum diisi","Error")))</f>
        <v>1</v>
      </c>
      <c r="F320" s="273">
        <v>1</v>
      </c>
      <c r="G320" s="274"/>
      <c r="H320" s="290">
        <f t="shared" si="122"/>
        <v>1</v>
      </c>
      <c r="I320" s="276" t="s">
        <v>658</v>
      </c>
      <c r="J320" s="277">
        <f t="shared" ref="J320:J324" si="127">IF($D$320="Y/T","Isi Sasaran",IF($E$320=0,0,IF(I320="Y",1,IF(I320="T",0,"Isi Dulu"))))</f>
        <v>1</v>
      </c>
      <c r="K320" s="276" t="s">
        <v>658</v>
      </c>
      <c r="L320" s="277">
        <f>IF($D$320="Y/T","Isi Sasaran",IF($E$320=0,0,IF(K320="Y",1,IF(K320="T",0,"Isi Dulu"))))</f>
        <v>1</v>
      </c>
      <c r="M320" s="429" t="s">
        <v>650</v>
      </c>
      <c r="N320" s="430" t="str">
        <f>IF(M320="Y",1,IF(M320="T",0,IF(M320="Y/T","Belum diisi","Error")))</f>
        <v>Belum diisi</v>
      </c>
      <c r="O320" s="272"/>
      <c r="P320" s="272"/>
      <c r="Q320" s="272"/>
      <c r="R320" s="272"/>
    </row>
    <row r="321" spans="1:18" ht="12.75" customHeight="1">
      <c r="A321" s="272"/>
      <c r="B321" s="371"/>
      <c r="C321" s="371"/>
      <c r="D321" s="371"/>
      <c r="E321" s="371"/>
      <c r="F321" s="278">
        <v>2</v>
      </c>
      <c r="G321" s="279"/>
      <c r="H321" s="288" t="str">
        <f t="shared" si="122"/>
        <v>Belum Diisi</v>
      </c>
      <c r="I321" s="280" t="s">
        <v>650</v>
      </c>
      <c r="J321" s="277" t="str">
        <f t="shared" si="127"/>
        <v>Isi Dulu</v>
      </c>
      <c r="K321" s="280" t="s">
        <v>650</v>
      </c>
      <c r="L321" s="277" t="str">
        <f t="shared" ref="L321:L324" si="128">IF($D$168="Y/T","Isi Sasaran",IF($E$168=0,0,IF(K321="Y",1,IF(K321="T",0,"Isi Dulu"))))</f>
        <v>Isi Sasaran</v>
      </c>
      <c r="M321" s="371"/>
      <c r="N321" s="371"/>
      <c r="O321" s="272"/>
      <c r="P321" s="272"/>
      <c r="Q321" s="272"/>
      <c r="R321" s="272"/>
    </row>
    <row r="322" spans="1:18" ht="12.75" customHeight="1">
      <c r="A322" s="272"/>
      <c r="B322" s="371"/>
      <c r="C322" s="371"/>
      <c r="D322" s="371"/>
      <c r="E322" s="371"/>
      <c r="F322" s="278">
        <v>3</v>
      </c>
      <c r="G322" s="279"/>
      <c r="H322" s="288" t="str">
        <f t="shared" si="122"/>
        <v>Belum Diisi</v>
      </c>
      <c r="I322" s="280" t="s">
        <v>650</v>
      </c>
      <c r="J322" s="277" t="str">
        <f t="shared" si="127"/>
        <v>Isi Dulu</v>
      </c>
      <c r="K322" s="280" t="s">
        <v>650</v>
      </c>
      <c r="L322" s="277" t="str">
        <f t="shared" si="128"/>
        <v>Isi Sasaran</v>
      </c>
      <c r="M322" s="371"/>
      <c r="N322" s="371"/>
      <c r="O322" s="272"/>
      <c r="P322" s="272"/>
      <c r="Q322" s="272"/>
      <c r="R322" s="272"/>
    </row>
    <row r="323" spans="1:18" ht="12.75" customHeight="1">
      <c r="A323" s="272"/>
      <c r="B323" s="371"/>
      <c r="C323" s="371"/>
      <c r="D323" s="371"/>
      <c r="E323" s="371"/>
      <c r="F323" s="278">
        <v>4</v>
      </c>
      <c r="G323" s="279"/>
      <c r="H323" s="288" t="str">
        <f t="shared" si="122"/>
        <v>Belum Diisi</v>
      </c>
      <c r="I323" s="280" t="s">
        <v>650</v>
      </c>
      <c r="J323" s="277" t="str">
        <f t="shared" si="127"/>
        <v>Isi Dulu</v>
      </c>
      <c r="K323" s="280" t="s">
        <v>650</v>
      </c>
      <c r="L323" s="277" t="str">
        <f t="shared" si="128"/>
        <v>Isi Sasaran</v>
      </c>
      <c r="M323" s="371"/>
      <c r="N323" s="371"/>
      <c r="O323" s="272"/>
      <c r="P323" s="272"/>
      <c r="Q323" s="272"/>
      <c r="R323" s="272"/>
    </row>
    <row r="324" spans="1:18" ht="12.75" customHeight="1">
      <c r="A324" s="272"/>
      <c r="B324" s="349"/>
      <c r="C324" s="349"/>
      <c r="D324" s="349"/>
      <c r="E324" s="349"/>
      <c r="F324" s="282">
        <v>5</v>
      </c>
      <c r="G324" s="283"/>
      <c r="H324" s="289" t="str">
        <f t="shared" si="122"/>
        <v>Belum Diisi</v>
      </c>
      <c r="I324" s="285" t="s">
        <v>650</v>
      </c>
      <c r="J324" s="277" t="str">
        <f t="shared" si="127"/>
        <v>Isi Dulu</v>
      </c>
      <c r="K324" s="285" t="s">
        <v>650</v>
      </c>
      <c r="L324" s="277" t="str">
        <f t="shared" si="128"/>
        <v>Isi Sasaran</v>
      </c>
      <c r="M324" s="349"/>
      <c r="N324" s="349"/>
      <c r="O324" s="272"/>
      <c r="P324" s="272"/>
      <c r="Q324" s="272"/>
      <c r="R324" s="272"/>
    </row>
    <row r="325" spans="1:18" ht="12.75" customHeight="1">
      <c r="A325" s="272"/>
      <c r="B325" s="418">
        <v>4</v>
      </c>
      <c r="C325" s="426"/>
      <c r="D325" s="419" t="s">
        <v>650</v>
      </c>
      <c r="E325" s="427" t="str">
        <f>IF(D325="Y",1,IF(D325="T",0,IF(D325="Y/T","Belum diisi","Error")))</f>
        <v>Belum diisi</v>
      </c>
      <c r="F325" s="273">
        <v>1</v>
      </c>
      <c r="G325" s="274"/>
      <c r="H325" s="290" t="str">
        <f t="shared" si="122"/>
        <v>Belum Diisi</v>
      </c>
      <c r="I325" s="276" t="s">
        <v>650</v>
      </c>
      <c r="J325" s="277" t="str">
        <f t="shared" ref="J325:J329" si="129">IF($D$173="Y/T","Isi Sasaran",IF($E$173=0,0,IF(I325="Y",1,IF(I325="T",0,"Isi Dulu"))))</f>
        <v>Isi Sasaran</v>
      </c>
      <c r="K325" s="276" t="s">
        <v>650</v>
      </c>
      <c r="L325" s="277" t="str">
        <f t="shared" ref="L325:L329" si="130">IF($D$325="Y/T","Isi Sasaran",IF($E$325=0,0,IF(K325="Y",1,IF(K325="T",0,"Isi Dulu"))))</f>
        <v>Isi Sasaran</v>
      </c>
      <c r="M325" s="429" t="s">
        <v>650</v>
      </c>
      <c r="N325" s="430" t="str">
        <f>IF(M325="Y",1,IF(M325="T",0,IF(M325="Y/T","Belum diisi","Error")))</f>
        <v>Belum diisi</v>
      </c>
      <c r="O325" s="272"/>
      <c r="P325" s="272"/>
      <c r="Q325" s="272"/>
      <c r="R325" s="272"/>
    </row>
    <row r="326" spans="1:18" ht="12.75" customHeight="1">
      <c r="A326" s="272"/>
      <c r="B326" s="371"/>
      <c r="C326" s="371"/>
      <c r="D326" s="371"/>
      <c r="E326" s="371"/>
      <c r="F326" s="278">
        <v>2</v>
      </c>
      <c r="G326" s="279"/>
      <c r="H326" s="288" t="str">
        <f t="shared" si="122"/>
        <v>Belum Diisi</v>
      </c>
      <c r="I326" s="280" t="s">
        <v>650</v>
      </c>
      <c r="J326" s="277" t="str">
        <f t="shared" si="129"/>
        <v>Isi Sasaran</v>
      </c>
      <c r="K326" s="280" t="s">
        <v>650</v>
      </c>
      <c r="L326" s="277" t="str">
        <f t="shared" si="130"/>
        <v>Isi Sasaran</v>
      </c>
      <c r="M326" s="371"/>
      <c r="N326" s="371"/>
      <c r="O326" s="272"/>
      <c r="P326" s="272"/>
      <c r="Q326" s="272"/>
      <c r="R326" s="272"/>
    </row>
    <row r="327" spans="1:18" ht="12.75" customHeight="1">
      <c r="A327" s="272"/>
      <c r="B327" s="371"/>
      <c r="C327" s="371"/>
      <c r="D327" s="371"/>
      <c r="E327" s="371"/>
      <c r="F327" s="278">
        <v>3</v>
      </c>
      <c r="G327" s="279"/>
      <c r="H327" s="288" t="str">
        <f t="shared" si="122"/>
        <v>Belum Diisi</v>
      </c>
      <c r="I327" s="280" t="s">
        <v>650</v>
      </c>
      <c r="J327" s="277" t="str">
        <f t="shared" si="129"/>
        <v>Isi Sasaran</v>
      </c>
      <c r="K327" s="280" t="s">
        <v>650</v>
      </c>
      <c r="L327" s="277" t="str">
        <f t="shared" si="130"/>
        <v>Isi Sasaran</v>
      </c>
      <c r="M327" s="371"/>
      <c r="N327" s="371"/>
      <c r="O327" s="272"/>
      <c r="P327" s="272"/>
      <c r="Q327" s="272"/>
      <c r="R327" s="272"/>
    </row>
    <row r="328" spans="1:18" ht="12.75" customHeight="1">
      <c r="A328" s="272"/>
      <c r="B328" s="371"/>
      <c r="C328" s="371"/>
      <c r="D328" s="371"/>
      <c r="E328" s="371"/>
      <c r="F328" s="278">
        <v>4</v>
      </c>
      <c r="G328" s="279"/>
      <c r="H328" s="288" t="str">
        <f t="shared" si="122"/>
        <v>Belum Diisi</v>
      </c>
      <c r="I328" s="280" t="s">
        <v>650</v>
      </c>
      <c r="J328" s="277" t="str">
        <f t="shared" si="129"/>
        <v>Isi Sasaran</v>
      </c>
      <c r="K328" s="280" t="s">
        <v>650</v>
      </c>
      <c r="L328" s="277" t="str">
        <f t="shared" si="130"/>
        <v>Isi Sasaran</v>
      </c>
      <c r="M328" s="371"/>
      <c r="N328" s="371"/>
      <c r="O328" s="272"/>
      <c r="P328" s="272"/>
      <c r="Q328" s="272"/>
      <c r="R328" s="272"/>
    </row>
    <row r="329" spans="1:18" ht="12.75" customHeight="1">
      <c r="A329" s="272"/>
      <c r="B329" s="349"/>
      <c r="C329" s="349"/>
      <c r="D329" s="349"/>
      <c r="E329" s="349"/>
      <c r="F329" s="282">
        <v>5</v>
      </c>
      <c r="G329" s="283"/>
      <c r="H329" s="289" t="str">
        <f t="shared" si="122"/>
        <v>Belum Diisi</v>
      </c>
      <c r="I329" s="285" t="s">
        <v>650</v>
      </c>
      <c r="J329" s="277" t="str">
        <f t="shared" si="129"/>
        <v>Isi Sasaran</v>
      </c>
      <c r="K329" s="285" t="s">
        <v>650</v>
      </c>
      <c r="L329" s="277" t="str">
        <f t="shared" si="130"/>
        <v>Isi Sasaran</v>
      </c>
      <c r="M329" s="349"/>
      <c r="N329" s="349"/>
      <c r="O329" s="272"/>
      <c r="P329" s="272"/>
      <c r="Q329" s="272"/>
      <c r="R329" s="272"/>
    </row>
    <row r="330" spans="1:18" ht="12.75" customHeight="1">
      <c r="A330" s="272"/>
      <c r="B330" s="418">
        <v>5</v>
      </c>
      <c r="C330" s="426"/>
      <c r="D330" s="419" t="s">
        <v>650</v>
      </c>
      <c r="E330" s="427" t="str">
        <f>IF(D330="Y",1,IF(D330="T",0,IF(D330="Y/T","Belum diisi","Error")))</f>
        <v>Belum diisi</v>
      </c>
      <c r="F330" s="273">
        <v>1</v>
      </c>
      <c r="G330" s="274"/>
      <c r="H330" s="290" t="str">
        <f t="shared" si="122"/>
        <v>Belum Diisi</v>
      </c>
      <c r="I330" s="276" t="s">
        <v>650</v>
      </c>
      <c r="J330" s="277" t="str">
        <f t="shared" ref="J330:J334" si="131">IF($D$330="Y/T","Isi Sasaran",IF($E$330=0,0,IF(I330="Y",1,IF(I330="T",0,"Isi Dulu"))))</f>
        <v>Isi Sasaran</v>
      </c>
      <c r="K330" s="276" t="s">
        <v>650</v>
      </c>
      <c r="L330" s="277" t="str">
        <f t="shared" ref="L330:L334" si="132">IF($D$330="Y/T","Isi Sasaran",IF($E$330=0,0,IF(K330="Y",1,IF(K330="T",0,"Isi Dulu"))))</f>
        <v>Isi Sasaran</v>
      </c>
      <c r="M330" s="429" t="s">
        <v>650</v>
      </c>
      <c r="N330" s="430" t="str">
        <f>IF(M330="Y",1,IF(M330="T",0,IF(M330="Y/T","Belum diisi","Error")))</f>
        <v>Belum diisi</v>
      </c>
      <c r="O330" s="272"/>
      <c r="P330" s="272"/>
      <c r="Q330" s="272"/>
      <c r="R330" s="272"/>
    </row>
    <row r="331" spans="1:18" ht="12.75" customHeight="1">
      <c r="A331" s="272"/>
      <c r="B331" s="371"/>
      <c r="C331" s="371"/>
      <c r="D331" s="371"/>
      <c r="E331" s="371"/>
      <c r="F331" s="278">
        <v>2</v>
      </c>
      <c r="G331" s="279"/>
      <c r="H331" s="288" t="str">
        <f t="shared" si="122"/>
        <v>Belum Diisi</v>
      </c>
      <c r="I331" s="280" t="s">
        <v>650</v>
      </c>
      <c r="J331" s="277" t="str">
        <f t="shared" si="131"/>
        <v>Isi Sasaran</v>
      </c>
      <c r="K331" s="280" t="s">
        <v>650</v>
      </c>
      <c r="L331" s="277" t="str">
        <f t="shared" si="132"/>
        <v>Isi Sasaran</v>
      </c>
      <c r="M331" s="371"/>
      <c r="N331" s="371"/>
      <c r="O331" s="272"/>
      <c r="P331" s="272"/>
      <c r="Q331" s="272"/>
      <c r="R331" s="272"/>
    </row>
    <row r="332" spans="1:18" ht="12.75" customHeight="1">
      <c r="A332" s="272"/>
      <c r="B332" s="371"/>
      <c r="C332" s="371"/>
      <c r="D332" s="371"/>
      <c r="E332" s="371"/>
      <c r="F332" s="278">
        <v>3</v>
      </c>
      <c r="G332" s="279"/>
      <c r="H332" s="288" t="str">
        <f t="shared" si="122"/>
        <v>Belum Diisi</v>
      </c>
      <c r="I332" s="280" t="s">
        <v>650</v>
      </c>
      <c r="J332" s="277" t="str">
        <f t="shared" si="131"/>
        <v>Isi Sasaran</v>
      </c>
      <c r="K332" s="280" t="s">
        <v>650</v>
      </c>
      <c r="L332" s="277" t="str">
        <f t="shared" si="132"/>
        <v>Isi Sasaran</v>
      </c>
      <c r="M332" s="371"/>
      <c r="N332" s="371"/>
      <c r="O332" s="272"/>
      <c r="P332" s="272"/>
      <c r="Q332" s="272"/>
      <c r="R332" s="272"/>
    </row>
    <row r="333" spans="1:18" ht="12.75" customHeight="1">
      <c r="A333" s="272"/>
      <c r="B333" s="371"/>
      <c r="C333" s="371"/>
      <c r="D333" s="371"/>
      <c r="E333" s="371"/>
      <c r="F333" s="278">
        <v>4</v>
      </c>
      <c r="G333" s="279"/>
      <c r="H333" s="288" t="str">
        <f t="shared" si="122"/>
        <v>Belum Diisi</v>
      </c>
      <c r="I333" s="280" t="s">
        <v>650</v>
      </c>
      <c r="J333" s="277" t="str">
        <f t="shared" si="131"/>
        <v>Isi Sasaran</v>
      </c>
      <c r="K333" s="280" t="s">
        <v>650</v>
      </c>
      <c r="L333" s="277" t="str">
        <f t="shared" si="132"/>
        <v>Isi Sasaran</v>
      </c>
      <c r="M333" s="371"/>
      <c r="N333" s="371"/>
      <c r="O333" s="272"/>
      <c r="P333" s="272"/>
      <c r="Q333" s="272"/>
      <c r="R333" s="272"/>
    </row>
    <row r="334" spans="1:18" ht="12.75" customHeight="1">
      <c r="A334" s="272"/>
      <c r="B334" s="349"/>
      <c r="C334" s="349"/>
      <c r="D334" s="349"/>
      <c r="E334" s="349"/>
      <c r="F334" s="282">
        <v>5</v>
      </c>
      <c r="G334" s="283"/>
      <c r="H334" s="289" t="str">
        <f t="shared" si="122"/>
        <v>Belum Diisi</v>
      </c>
      <c r="I334" s="285" t="s">
        <v>650</v>
      </c>
      <c r="J334" s="277" t="str">
        <f t="shared" si="131"/>
        <v>Isi Sasaran</v>
      </c>
      <c r="K334" s="285" t="s">
        <v>650</v>
      </c>
      <c r="L334" s="277" t="str">
        <f t="shared" si="132"/>
        <v>Isi Sasaran</v>
      </c>
      <c r="M334" s="349"/>
      <c r="N334" s="349"/>
      <c r="O334" s="272"/>
      <c r="P334" s="272"/>
      <c r="Q334" s="272"/>
      <c r="R334" s="272"/>
    </row>
    <row r="335" spans="1:18" ht="12.75" customHeight="1">
      <c r="A335" s="272"/>
      <c r="B335" s="418">
        <v>6</v>
      </c>
      <c r="C335" s="426"/>
      <c r="D335" s="419" t="s">
        <v>650</v>
      </c>
      <c r="E335" s="427" t="str">
        <f>IF(D335="Y",1,IF(D335="T",0,IF(D335="Y/T","Belum diisi","Error")))</f>
        <v>Belum diisi</v>
      </c>
      <c r="F335" s="273">
        <v>1</v>
      </c>
      <c r="G335" s="274"/>
      <c r="H335" s="290" t="str">
        <f t="shared" si="122"/>
        <v>Belum Diisi</v>
      </c>
      <c r="I335" s="276" t="s">
        <v>650</v>
      </c>
      <c r="J335" s="277" t="str">
        <f t="shared" ref="J335:J339" si="133">IF($D$335="Y/T","Isi Sasaran",IF($E$335=0,0,IF(I335="Y",1,IF(I335="T",0,"Isi Dulu"))))</f>
        <v>Isi Sasaran</v>
      </c>
      <c r="K335" s="276" t="s">
        <v>650</v>
      </c>
      <c r="L335" s="277" t="str">
        <f t="shared" ref="L335:L339" si="134">IF($D$335="Y/T","Isi Sasaran",IF($E$335=0,0,IF(K335="Y",1,IF(K335="T",0,"Isi Dulu"))))</f>
        <v>Isi Sasaran</v>
      </c>
      <c r="M335" s="429" t="s">
        <v>650</v>
      </c>
      <c r="N335" s="430" t="str">
        <f>IF(M335="Y",1,IF(M335="T",0,IF(M335="Y/T","Belum diisi","Error")))</f>
        <v>Belum diisi</v>
      </c>
      <c r="O335" s="272"/>
      <c r="P335" s="272"/>
      <c r="Q335" s="272"/>
      <c r="R335" s="272"/>
    </row>
    <row r="336" spans="1:18" ht="12.75" customHeight="1">
      <c r="A336" s="272"/>
      <c r="B336" s="371"/>
      <c r="C336" s="371"/>
      <c r="D336" s="371"/>
      <c r="E336" s="371"/>
      <c r="F336" s="278">
        <v>2</v>
      </c>
      <c r="G336" s="279"/>
      <c r="H336" s="288" t="str">
        <f t="shared" si="122"/>
        <v>Belum Diisi</v>
      </c>
      <c r="I336" s="280" t="s">
        <v>650</v>
      </c>
      <c r="J336" s="277" t="str">
        <f t="shared" si="133"/>
        <v>Isi Sasaran</v>
      </c>
      <c r="K336" s="280" t="s">
        <v>650</v>
      </c>
      <c r="L336" s="277" t="str">
        <f t="shared" si="134"/>
        <v>Isi Sasaran</v>
      </c>
      <c r="M336" s="371"/>
      <c r="N336" s="371"/>
      <c r="O336" s="272"/>
      <c r="P336" s="272"/>
      <c r="Q336" s="272"/>
      <c r="R336" s="272"/>
    </row>
    <row r="337" spans="1:18" ht="12.75" customHeight="1">
      <c r="A337" s="272"/>
      <c r="B337" s="371"/>
      <c r="C337" s="371"/>
      <c r="D337" s="371"/>
      <c r="E337" s="371"/>
      <c r="F337" s="278">
        <v>3</v>
      </c>
      <c r="G337" s="279"/>
      <c r="H337" s="288" t="str">
        <f t="shared" si="122"/>
        <v>Belum Diisi</v>
      </c>
      <c r="I337" s="280" t="s">
        <v>650</v>
      </c>
      <c r="J337" s="277" t="str">
        <f t="shared" si="133"/>
        <v>Isi Sasaran</v>
      </c>
      <c r="K337" s="280" t="s">
        <v>650</v>
      </c>
      <c r="L337" s="277" t="str">
        <f t="shared" si="134"/>
        <v>Isi Sasaran</v>
      </c>
      <c r="M337" s="371"/>
      <c r="N337" s="371"/>
      <c r="O337" s="272"/>
      <c r="P337" s="272"/>
      <c r="Q337" s="272"/>
      <c r="R337" s="272"/>
    </row>
    <row r="338" spans="1:18" ht="12.75" customHeight="1">
      <c r="A338" s="272"/>
      <c r="B338" s="371"/>
      <c r="C338" s="371"/>
      <c r="D338" s="371"/>
      <c r="E338" s="371"/>
      <c r="F338" s="278">
        <v>4</v>
      </c>
      <c r="G338" s="279"/>
      <c r="H338" s="288" t="str">
        <f t="shared" si="122"/>
        <v>Belum Diisi</v>
      </c>
      <c r="I338" s="280" t="s">
        <v>650</v>
      </c>
      <c r="J338" s="277" t="str">
        <f t="shared" si="133"/>
        <v>Isi Sasaran</v>
      </c>
      <c r="K338" s="280" t="s">
        <v>650</v>
      </c>
      <c r="L338" s="277" t="str">
        <f t="shared" si="134"/>
        <v>Isi Sasaran</v>
      </c>
      <c r="M338" s="371"/>
      <c r="N338" s="371"/>
      <c r="O338" s="272"/>
      <c r="P338" s="272"/>
      <c r="Q338" s="272"/>
      <c r="R338" s="272"/>
    </row>
    <row r="339" spans="1:18" ht="12.75" customHeight="1">
      <c r="A339" s="272"/>
      <c r="B339" s="349"/>
      <c r="C339" s="349"/>
      <c r="D339" s="349"/>
      <c r="E339" s="349"/>
      <c r="F339" s="282">
        <v>5</v>
      </c>
      <c r="G339" s="283"/>
      <c r="H339" s="289" t="str">
        <f t="shared" si="122"/>
        <v>Belum Diisi</v>
      </c>
      <c r="I339" s="285" t="s">
        <v>650</v>
      </c>
      <c r="J339" s="277" t="str">
        <f t="shared" si="133"/>
        <v>Isi Sasaran</v>
      </c>
      <c r="K339" s="285" t="s">
        <v>650</v>
      </c>
      <c r="L339" s="277" t="str">
        <f t="shared" si="134"/>
        <v>Isi Sasaran</v>
      </c>
      <c r="M339" s="349"/>
      <c r="N339" s="349"/>
      <c r="O339" s="272"/>
      <c r="P339" s="272"/>
      <c r="Q339" s="272"/>
      <c r="R339" s="272"/>
    </row>
    <row r="340" spans="1:18" ht="12.75" customHeight="1">
      <c r="A340" s="272"/>
      <c r="B340" s="418">
        <v>7</v>
      </c>
      <c r="C340" s="426"/>
      <c r="D340" s="419" t="s">
        <v>650</v>
      </c>
      <c r="E340" s="427" t="str">
        <f>IF(D340="Y",1,IF(D340="T",0,IF(D340="Y/T","Belum diisi","Error")))</f>
        <v>Belum diisi</v>
      </c>
      <c r="F340" s="273">
        <v>1</v>
      </c>
      <c r="G340" s="274"/>
      <c r="H340" s="290" t="str">
        <f t="shared" si="122"/>
        <v>Belum Diisi</v>
      </c>
      <c r="I340" s="276" t="s">
        <v>650</v>
      </c>
      <c r="J340" s="277" t="str">
        <f t="shared" ref="J340:J344" si="135">IF($D$340="Y/T","Isi Sasaran",IF($E$340=0,0,IF(I340="Y",1,IF(I340="T",0,"Isi Dulu"))))</f>
        <v>Isi Sasaran</v>
      </c>
      <c r="K340" s="276" t="s">
        <v>650</v>
      </c>
      <c r="L340" s="277" t="str">
        <f t="shared" ref="L340:L344" si="136">IF($D$340="Y/T","Isi Sasaran",IF($E$340=0,0,IF(K340="Y",1,IF(K340="T",0,"Isi Dulu"))))</f>
        <v>Isi Sasaran</v>
      </c>
      <c r="M340" s="429" t="s">
        <v>650</v>
      </c>
      <c r="N340" s="430" t="str">
        <f>IF(M340="Y",1,IF(M340="T",0,IF(M340="Y/T","Belum diisi","Error")))</f>
        <v>Belum diisi</v>
      </c>
      <c r="O340" s="272"/>
      <c r="P340" s="272"/>
      <c r="Q340" s="272"/>
      <c r="R340" s="272"/>
    </row>
    <row r="341" spans="1:18" ht="12.75" customHeight="1">
      <c r="A341" s="272"/>
      <c r="B341" s="371"/>
      <c r="C341" s="371"/>
      <c r="D341" s="371"/>
      <c r="E341" s="371"/>
      <c r="F341" s="278">
        <v>2</v>
      </c>
      <c r="G341" s="279"/>
      <c r="H341" s="288" t="str">
        <f t="shared" si="122"/>
        <v>Belum Diisi</v>
      </c>
      <c r="I341" s="280" t="s">
        <v>650</v>
      </c>
      <c r="J341" s="277" t="str">
        <f t="shared" si="135"/>
        <v>Isi Sasaran</v>
      </c>
      <c r="K341" s="280" t="s">
        <v>650</v>
      </c>
      <c r="L341" s="277" t="str">
        <f t="shared" si="136"/>
        <v>Isi Sasaran</v>
      </c>
      <c r="M341" s="371"/>
      <c r="N341" s="371"/>
      <c r="O341" s="272"/>
      <c r="P341" s="272"/>
      <c r="Q341" s="272"/>
      <c r="R341" s="272"/>
    </row>
    <row r="342" spans="1:18" ht="12.75" customHeight="1">
      <c r="A342" s="272"/>
      <c r="B342" s="371"/>
      <c r="C342" s="371"/>
      <c r="D342" s="371"/>
      <c r="E342" s="371"/>
      <c r="F342" s="278">
        <v>3</v>
      </c>
      <c r="G342" s="279"/>
      <c r="H342" s="288" t="str">
        <f t="shared" si="122"/>
        <v>Belum Diisi</v>
      </c>
      <c r="I342" s="280" t="s">
        <v>650</v>
      </c>
      <c r="J342" s="277" t="str">
        <f t="shared" si="135"/>
        <v>Isi Sasaran</v>
      </c>
      <c r="K342" s="280" t="s">
        <v>650</v>
      </c>
      <c r="L342" s="277" t="str">
        <f t="shared" si="136"/>
        <v>Isi Sasaran</v>
      </c>
      <c r="M342" s="371"/>
      <c r="N342" s="371"/>
      <c r="O342" s="272"/>
      <c r="P342" s="272"/>
      <c r="Q342" s="272"/>
      <c r="R342" s="272"/>
    </row>
    <row r="343" spans="1:18" ht="12.75" customHeight="1">
      <c r="A343" s="272"/>
      <c r="B343" s="371"/>
      <c r="C343" s="371"/>
      <c r="D343" s="371"/>
      <c r="E343" s="371"/>
      <c r="F343" s="278">
        <v>4</v>
      </c>
      <c r="G343" s="279"/>
      <c r="H343" s="288" t="str">
        <f t="shared" si="122"/>
        <v>Belum Diisi</v>
      </c>
      <c r="I343" s="280" t="s">
        <v>650</v>
      </c>
      <c r="J343" s="277" t="str">
        <f t="shared" si="135"/>
        <v>Isi Sasaran</v>
      </c>
      <c r="K343" s="280" t="s">
        <v>650</v>
      </c>
      <c r="L343" s="277" t="str">
        <f t="shared" si="136"/>
        <v>Isi Sasaran</v>
      </c>
      <c r="M343" s="371"/>
      <c r="N343" s="371"/>
      <c r="O343" s="272"/>
      <c r="P343" s="272"/>
      <c r="Q343" s="272"/>
      <c r="R343" s="272"/>
    </row>
    <row r="344" spans="1:18" ht="12.75" customHeight="1">
      <c r="A344" s="272"/>
      <c r="B344" s="349"/>
      <c r="C344" s="349"/>
      <c r="D344" s="349"/>
      <c r="E344" s="349"/>
      <c r="F344" s="282">
        <v>5</v>
      </c>
      <c r="G344" s="283"/>
      <c r="H344" s="289" t="str">
        <f t="shared" si="122"/>
        <v>Belum Diisi</v>
      </c>
      <c r="I344" s="285" t="s">
        <v>650</v>
      </c>
      <c r="J344" s="277" t="str">
        <f t="shared" si="135"/>
        <v>Isi Sasaran</v>
      </c>
      <c r="K344" s="285" t="s">
        <v>650</v>
      </c>
      <c r="L344" s="277" t="str">
        <f t="shared" si="136"/>
        <v>Isi Sasaran</v>
      </c>
      <c r="M344" s="349"/>
      <c r="N344" s="349"/>
      <c r="O344" s="272"/>
      <c r="P344" s="272"/>
      <c r="Q344" s="272"/>
      <c r="R344" s="272"/>
    </row>
    <row r="345" spans="1:18" ht="12.75" customHeight="1">
      <c r="A345" s="272"/>
      <c r="B345" s="418">
        <v>8</v>
      </c>
      <c r="C345" s="426"/>
      <c r="D345" s="419" t="s">
        <v>650</v>
      </c>
      <c r="E345" s="427" t="str">
        <f>IF(D345="Y",1,IF(D345="T",0,IF(D345="Y/T","Belum diisi","Error")))</f>
        <v>Belum diisi</v>
      </c>
      <c r="F345" s="273">
        <v>1</v>
      </c>
      <c r="G345" s="274"/>
      <c r="H345" s="290" t="str">
        <f t="shared" si="122"/>
        <v>Belum Diisi</v>
      </c>
      <c r="I345" s="276" t="s">
        <v>650</v>
      </c>
      <c r="J345" s="277" t="str">
        <f t="shared" ref="J345:J349" si="137">IF($D$345="Y/T","Isi Sasaran",IF($E$345=0,0,IF(I345="Y",1,IF(I345="T",0,"Isi Dulu"))))</f>
        <v>Isi Sasaran</v>
      </c>
      <c r="K345" s="276" t="s">
        <v>650</v>
      </c>
      <c r="L345" s="277" t="str">
        <f t="shared" ref="L345:L349" si="138">IF($D$345="Y/T","Isi Sasaran",IF($E$345=0,0,IF(K345="Y",1,IF(K345="T",0,"Isi Dulu"))))</f>
        <v>Isi Sasaran</v>
      </c>
      <c r="M345" s="429" t="s">
        <v>650</v>
      </c>
      <c r="N345" s="430" t="str">
        <f>IF(M345="Y",1,IF(M345="T",0,IF(M345="Y/T","Belum diisi","Error")))</f>
        <v>Belum diisi</v>
      </c>
      <c r="O345" s="272"/>
      <c r="P345" s="272"/>
      <c r="Q345" s="272"/>
      <c r="R345" s="272"/>
    </row>
    <row r="346" spans="1:18" ht="12.75" customHeight="1">
      <c r="A346" s="272"/>
      <c r="B346" s="371"/>
      <c r="C346" s="371"/>
      <c r="D346" s="371"/>
      <c r="E346" s="371"/>
      <c r="F346" s="278">
        <v>2</v>
      </c>
      <c r="G346" s="279"/>
      <c r="H346" s="288" t="str">
        <f t="shared" si="122"/>
        <v>Belum Diisi</v>
      </c>
      <c r="I346" s="280" t="s">
        <v>650</v>
      </c>
      <c r="J346" s="277" t="str">
        <f t="shared" si="137"/>
        <v>Isi Sasaran</v>
      </c>
      <c r="K346" s="280" t="s">
        <v>650</v>
      </c>
      <c r="L346" s="277" t="str">
        <f t="shared" si="138"/>
        <v>Isi Sasaran</v>
      </c>
      <c r="M346" s="371"/>
      <c r="N346" s="371"/>
      <c r="O346" s="272"/>
      <c r="P346" s="272"/>
      <c r="Q346" s="272"/>
      <c r="R346" s="272"/>
    </row>
    <row r="347" spans="1:18" ht="12.75" customHeight="1">
      <c r="A347" s="272"/>
      <c r="B347" s="371"/>
      <c r="C347" s="371"/>
      <c r="D347" s="371"/>
      <c r="E347" s="371"/>
      <c r="F347" s="278">
        <v>3</v>
      </c>
      <c r="G347" s="279"/>
      <c r="H347" s="288" t="str">
        <f t="shared" si="122"/>
        <v>Belum Diisi</v>
      </c>
      <c r="I347" s="280" t="s">
        <v>650</v>
      </c>
      <c r="J347" s="277" t="str">
        <f t="shared" si="137"/>
        <v>Isi Sasaran</v>
      </c>
      <c r="K347" s="280" t="s">
        <v>650</v>
      </c>
      <c r="L347" s="277" t="str">
        <f t="shared" si="138"/>
        <v>Isi Sasaran</v>
      </c>
      <c r="M347" s="371"/>
      <c r="N347" s="371"/>
      <c r="O347" s="272"/>
      <c r="P347" s="272"/>
      <c r="Q347" s="272"/>
      <c r="R347" s="272"/>
    </row>
    <row r="348" spans="1:18" ht="12.75" customHeight="1">
      <c r="A348" s="272"/>
      <c r="B348" s="371"/>
      <c r="C348" s="371"/>
      <c r="D348" s="371"/>
      <c r="E348" s="371"/>
      <c r="F348" s="278">
        <v>4</v>
      </c>
      <c r="G348" s="279"/>
      <c r="H348" s="288" t="str">
        <f t="shared" si="122"/>
        <v>Belum Diisi</v>
      </c>
      <c r="I348" s="280" t="s">
        <v>650</v>
      </c>
      <c r="J348" s="277" t="str">
        <f t="shared" si="137"/>
        <v>Isi Sasaran</v>
      </c>
      <c r="K348" s="280" t="s">
        <v>650</v>
      </c>
      <c r="L348" s="277" t="str">
        <f t="shared" si="138"/>
        <v>Isi Sasaran</v>
      </c>
      <c r="M348" s="371"/>
      <c r="N348" s="371"/>
      <c r="O348" s="272"/>
      <c r="P348" s="272"/>
      <c r="Q348" s="272"/>
      <c r="R348" s="272"/>
    </row>
    <row r="349" spans="1:18" ht="12.75" customHeight="1">
      <c r="A349" s="272"/>
      <c r="B349" s="349"/>
      <c r="C349" s="349"/>
      <c r="D349" s="349"/>
      <c r="E349" s="349"/>
      <c r="F349" s="282">
        <v>5</v>
      </c>
      <c r="G349" s="283"/>
      <c r="H349" s="289" t="str">
        <f t="shared" si="122"/>
        <v>Belum Diisi</v>
      </c>
      <c r="I349" s="285" t="s">
        <v>650</v>
      </c>
      <c r="J349" s="277" t="str">
        <f t="shared" si="137"/>
        <v>Isi Sasaran</v>
      </c>
      <c r="K349" s="285" t="s">
        <v>650</v>
      </c>
      <c r="L349" s="277" t="str">
        <f t="shared" si="138"/>
        <v>Isi Sasaran</v>
      </c>
      <c r="M349" s="349"/>
      <c r="N349" s="349"/>
      <c r="O349" s="272"/>
      <c r="P349" s="272"/>
      <c r="Q349" s="272"/>
      <c r="R349" s="272"/>
    </row>
    <row r="350" spans="1:18" ht="12.75" customHeight="1">
      <c r="A350" s="272"/>
      <c r="B350" s="418">
        <v>9</v>
      </c>
      <c r="C350" s="426"/>
      <c r="D350" s="419" t="s">
        <v>650</v>
      </c>
      <c r="E350" s="427" t="str">
        <f>IF(D350="Y",1,IF(D350="T",0,IF(D350="Y/T","Belum diisi","Error")))</f>
        <v>Belum diisi</v>
      </c>
      <c r="F350" s="273">
        <v>1</v>
      </c>
      <c r="G350" s="274"/>
      <c r="H350" s="290" t="str">
        <f t="shared" si="122"/>
        <v>Belum Diisi</v>
      </c>
      <c r="I350" s="276" t="s">
        <v>650</v>
      </c>
      <c r="J350" s="277" t="str">
        <f t="shared" ref="J350:J354" si="139">IF($D$350="Y/T","Isi Sasaran",IF($E$350=0,0,IF(I350="Y",1,IF(I350="T",0,"Isi Dulu"))))</f>
        <v>Isi Sasaran</v>
      </c>
      <c r="K350" s="276" t="s">
        <v>650</v>
      </c>
      <c r="L350" s="277" t="str">
        <f t="shared" ref="L350:L354" si="140">IF($D$350="Y/T","Isi Sasaran",IF($E$350=0,0,IF(K350="Y",1,IF(K350="T",0,"Isi Dulu"))))</f>
        <v>Isi Sasaran</v>
      </c>
      <c r="M350" s="429" t="s">
        <v>650</v>
      </c>
      <c r="N350" s="430" t="str">
        <f>IF(M350="Y",1,IF(M350="T",0,IF(M350="Y/T","Belum diisi","Error")))</f>
        <v>Belum diisi</v>
      </c>
      <c r="O350" s="272"/>
      <c r="P350" s="272"/>
      <c r="Q350" s="272"/>
      <c r="R350" s="272"/>
    </row>
    <row r="351" spans="1:18" ht="12.75" customHeight="1">
      <c r="A351" s="272"/>
      <c r="B351" s="371"/>
      <c r="C351" s="371"/>
      <c r="D351" s="371"/>
      <c r="E351" s="371"/>
      <c r="F351" s="278">
        <v>2</v>
      </c>
      <c r="G351" s="279"/>
      <c r="H351" s="288" t="str">
        <f t="shared" si="122"/>
        <v>Belum Diisi</v>
      </c>
      <c r="I351" s="280" t="s">
        <v>650</v>
      </c>
      <c r="J351" s="277" t="str">
        <f t="shared" si="139"/>
        <v>Isi Sasaran</v>
      </c>
      <c r="K351" s="280" t="s">
        <v>650</v>
      </c>
      <c r="L351" s="277" t="str">
        <f t="shared" si="140"/>
        <v>Isi Sasaran</v>
      </c>
      <c r="M351" s="371"/>
      <c r="N351" s="371"/>
      <c r="O351" s="272"/>
      <c r="P351" s="272"/>
      <c r="Q351" s="272"/>
      <c r="R351" s="272"/>
    </row>
    <row r="352" spans="1:18" ht="12.75" customHeight="1">
      <c r="A352" s="272"/>
      <c r="B352" s="371"/>
      <c r="C352" s="371"/>
      <c r="D352" s="371"/>
      <c r="E352" s="371"/>
      <c r="F352" s="278">
        <v>3</v>
      </c>
      <c r="G352" s="279"/>
      <c r="H352" s="288" t="str">
        <f t="shared" si="122"/>
        <v>Belum Diisi</v>
      </c>
      <c r="I352" s="280" t="s">
        <v>650</v>
      </c>
      <c r="J352" s="277" t="str">
        <f t="shared" si="139"/>
        <v>Isi Sasaran</v>
      </c>
      <c r="K352" s="280" t="s">
        <v>650</v>
      </c>
      <c r="L352" s="277" t="str">
        <f t="shared" si="140"/>
        <v>Isi Sasaran</v>
      </c>
      <c r="M352" s="371"/>
      <c r="N352" s="371"/>
      <c r="O352" s="272"/>
      <c r="P352" s="272"/>
      <c r="Q352" s="272"/>
      <c r="R352" s="272"/>
    </row>
    <row r="353" spans="1:18" ht="12.75" customHeight="1">
      <c r="A353" s="272"/>
      <c r="B353" s="371"/>
      <c r="C353" s="371"/>
      <c r="D353" s="371"/>
      <c r="E353" s="371"/>
      <c r="F353" s="278">
        <v>4</v>
      </c>
      <c r="G353" s="279"/>
      <c r="H353" s="288" t="str">
        <f t="shared" si="122"/>
        <v>Belum Diisi</v>
      </c>
      <c r="I353" s="280" t="s">
        <v>650</v>
      </c>
      <c r="J353" s="277" t="str">
        <f t="shared" si="139"/>
        <v>Isi Sasaran</v>
      </c>
      <c r="K353" s="280" t="s">
        <v>650</v>
      </c>
      <c r="L353" s="277" t="str">
        <f t="shared" si="140"/>
        <v>Isi Sasaran</v>
      </c>
      <c r="M353" s="371"/>
      <c r="N353" s="371"/>
      <c r="O353" s="272"/>
      <c r="P353" s="272"/>
      <c r="Q353" s="272"/>
      <c r="R353" s="272"/>
    </row>
    <row r="354" spans="1:18" ht="12.75" customHeight="1">
      <c r="A354" s="272"/>
      <c r="B354" s="349"/>
      <c r="C354" s="349"/>
      <c r="D354" s="349"/>
      <c r="E354" s="349"/>
      <c r="F354" s="282">
        <v>5</v>
      </c>
      <c r="G354" s="283"/>
      <c r="H354" s="289" t="str">
        <f t="shared" si="122"/>
        <v>Belum Diisi</v>
      </c>
      <c r="I354" s="285" t="s">
        <v>650</v>
      </c>
      <c r="J354" s="277" t="str">
        <f t="shared" si="139"/>
        <v>Isi Sasaran</v>
      </c>
      <c r="K354" s="285" t="s">
        <v>650</v>
      </c>
      <c r="L354" s="277" t="str">
        <f t="shared" si="140"/>
        <v>Isi Sasaran</v>
      </c>
      <c r="M354" s="349"/>
      <c r="N354" s="349"/>
      <c r="O354" s="272"/>
      <c r="P354" s="272"/>
      <c r="Q354" s="272"/>
      <c r="R354" s="272"/>
    </row>
    <row r="355" spans="1:18" ht="12.75" customHeight="1">
      <c r="A355" s="272"/>
      <c r="B355" s="418">
        <v>10</v>
      </c>
      <c r="C355" s="426"/>
      <c r="D355" s="419" t="s">
        <v>650</v>
      </c>
      <c r="E355" s="427" t="str">
        <f>IF(D355="Y",1,IF(D355="T",0,IF(D355="Y/T","Belum diisi","Error")))</f>
        <v>Belum diisi</v>
      </c>
      <c r="F355" s="273">
        <v>1</v>
      </c>
      <c r="G355" s="274"/>
      <c r="H355" s="290" t="str">
        <f t="shared" si="122"/>
        <v>Belum Diisi</v>
      </c>
      <c r="I355" s="276" t="s">
        <v>650</v>
      </c>
      <c r="J355" s="277" t="str">
        <f t="shared" ref="J355:J359" si="141">IF($D$355="Y/T","Isi Sasaran",IF($E$355=0,0,IF(I355="Y",1,IF(I355="T",0,"Isi Dulu"))))</f>
        <v>Isi Sasaran</v>
      </c>
      <c r="K355" s="276" t="s">
        <v>650</v>
      </c>
      <c r="L355" s="277" t="str">
        <f t="shared" ref="L355:L359" si="142">IF($D$355="Y/T","Isi Sasaran",IF($E$355=0,0,IF(K355="Y",1,IF(K355="T",0,"Isi Dulu"))))</f>
        <v>Isi Sasaran</v>
      </c>
      <c r="M355" s="429" t="s">
        <v>650</v>
      </c>
      <c r="N355" s="430" t="str">
        <f>IF(M355="Y",1,IF(M355="T",0,IF(M355="Y/T","Belum diisi","Error")))</f>
        <v>Belum diisi</v>
      </c>
      <c r="O355" s="272"/>
      <c r="P355" s="272"/>
      <c r="Q355" s="272"/>
      <c r="R355" s="272"/>
    </row>
    <row r="356" spans="1:18" ht="12.75" customHeight="1">
      <c r="A356" s="272"/>
      <c r="B356" s="371"/>
      <c r="C356" s="371"/>
      <c r="D356" s="371"/>
      <c r="E356" s="371"/>
      <c r="F356" s="278">
        <v>2</v>
      </c>
      <c r="G356" s="279"/>
      <c r="H356" s="288" t="str">
        <f t="shared" si="122"/>
        <v>Belum Diisi</v>
      </c>
      <c r="I356" s="280" t="s">
        <v>650</v>
      </c>
      <c r="J356" s="277" t="str">
        <f t="shared" si="141"/>
        <v>Isi Sasaran</v>
      </c>
      <c r="K356" s="280" t="s">
        <v>650</v>
      </c>
      <c r="L356" s="277" t="str">
        <f t="shared" si="142"/>
        <v>Isi Sasaran</v>
      </c>
      <c r="M356" s="371"/>
      <c r="N356" s="371"/>
      <c r="O356" s="272"/>
      <c r="P356" s="272"/>
      <c r="Q356" s="272"/>
      <c r="R356" s="272"/>
    </row>
    <row r="357" spans="1:18" ht="12.75" customHeight="1">
      <c r="A357" s="272"/>
      <c r="B357" s="371"/>
      <c r="C357" s="371"/>
      <c r="D357" s="371"/>
      <c r="E357" s="371"/>
      <c r="F357" s="278">
        <v>3</v>
      </c>
      <c r="G357" s="279"/>
      <c r="H357" s="288" t="str">
        <f t="shared" si="122"/>
        <v>Belum Diisi</v>
      </c>
      <c r="I357" s="280" t="s">
        <v>650</v>
      </c>
      <c r="J357" s="277" t="str">
        <f t="shared" si="141"/>
        <v>Isi Sasaran</v>
      </c>
      <c r="K357" s="280" t="s">
        <v>650</v>
      </c>
      <c r="L357" s="277" t="str">
        <f t="shared" si="142"/>
        <v>Isi Sasaran</v>
      </c>
      <c r="M357" s="371"/>
      <c r="N357" s="371"/>
      <c r="O357" s="272"/>
      <c r="P357" s="272"/>
      <c r="Q357" s="272"/>
      <c r="R357" s="272"/>
    </row>
    <row r="358" spans="1:18" ht="12.75" customHeight="1">
      <c r="A358" s="272"/>
      <c r="B358" s="371"/>
      <c r="C358" s="371"/>
      <c r="D358" s="371"/>
      <c r="E358" s="371"/>
      <c r="F358" s="278">
        <v>4</v>
      </c>
      <c r="G358" s="279"/>
      <c r="H358" s="288" t="str">
        <f t="shared" si="122"/>
        <v>Belum Diisi</v>
      </c>
      <c r="I358" s="280" t="s">
        <v>650</v>
      </c>
      <c r="J358" s="277" t="str">
        <f t="shared" si="141"/>
        <v>Isi Sasaran</v>
      </c>
      <c r="K358" s="280" t="s">
        <v>650</v>
      </c>
      <c r="L358" s="277" t="str">
        <f t="shared" si="142"/>
        <v>Isi Sasaran</v>
      </c>
      <c r="M358" s="371"/>
      <c r="N358" s="371"/>
      <c r="O358" s="272"/>
      <c r="P358" s="272"/>
      <c r="Q358" s="272"/>
      <c r="R358" s="272"/>
    </row>
    <row r="359" spans="1:18" ht="12.75" customHeight="1">
      <c r="A359" s="272"/>
      <c r="B359" s="349"/>
      <c r="C359" s="349"/>
      <c r="D359" s="349"/>
      <c r="E359" s="349"/>
      <c r="F359" s="282">
        <v>5</v>
      </c>
      <c r="G359" s="283"/>
      <c r="H359" s="289" t="str">
        <f t="shared" si="122"/>
        <v>Belum Diisi</v>
      </c>
      <c r="I359" s="285" t="s">
        <v>650</v>
      </c>
      <c r="J359" s="277" t="str">
        <f t="shared" si="141"/>
        <v>Isi Sasaran</v>
      </c>
      <c r="K359" s="285" t="s">
        <v>650</v>
      </c>
      <c r="L359" s="277" t="str">
        <f t="shared" si="142"/>
        <v>Isi Sasaran</v>
      </c>
      <c r="M359" s="349"/>
      <c r="N359" s="349"/>
      <c r="O359" s="272"/>
      <c r="P359" s="272"/>
      <c r="Q359" s="272"/>
      <c r="R359" s="272"/>
    </row>
    <row r="360" spans="1:18" ht="12.75" customHeight="1">
      <c r="A360" s="272"/>
      <c r="B360" s="418">
        <v>11</v>
      </c>
      <c r="C360" s="426"/>
      <c r="D360" s="419" t="s">
        <v>650</v>
      </c>
      <c r="E360" s="427" t="str">
        <f>IF(D360="Y",1,IF(D360="T",0,IF(D360="Y/T","Belum diisi","Error")))</f>
        <v>Belum diisi</v>
      </c>
      <c r="F360" s="273">
        <v>1</v>
      </c>
      <c r="G360" s="274"/>
      <c r="H360" s="290" t="str">
        <f t="shared" si="122"/>
        <v>Belum Diisi</v>
      </c>
      <c r="I360" s="276" t="s">
        <v>650</v>
      </c>
      <c r="J360" s="277" t="str">
        <f t="shared" ref="J360:J364" si="143">IF($D$360="Y/T","Isi Sasaran",IF($E$360=0,0,IF(I360="Y",1,IF(I360="T",0,"Isi Dulu"))))</f>
        <v>Isi Sasaran</v>
      </c>
      <c r="K360" s="276" t="s">
        <v>650</v>
      </c>
      <c r="L360" s="277" t="str">
        <f t="shared" ref="L360:L364" si="144">IF($D$360="Y/T","Isi Sasaran",IF($E$360=0,0,IF(K360="Y",1,IF(K360="T",0,"Isi Dulu"))))</f>
        <v>Isi Sasaran</v>
      </c>
      <c r="M360" s="429" t="s">
        <v>650</v>
      </c>
      <c r="N360" s="430" t="str">
        <f>IF(M360="Y",1,IF(M360="T",0,IF(M360="Y/T","Belum diisi","Error")))</f>
        <v>Belum diisi</v>
      </c>
      <c r="O360" s="272"/>
      <c r="P360" s="272"/>
      <c r="Q360" s="272"/>
      <c r="R360" s="272"/>
    </row>
    <row r="361" spans="1:18" ht="12.75" customHeight="1">
      <c r="A361" s="272"/>
      <c r="B361" s="371"/>
      <c r="C361" s="371"/>
      <c r="D361" s="371"/>
      <c r="E361" s="371"/>
      <c r="F361" s="278">
        <v>2</v>
      </c>
      <c r="G361" s="279"/>
      <c r="H361" s="288" t="str">
        <f t="shared" si="122"/>
        <v>Belum Diisi</v>
      </c>
      <c r="I361" s="280" t="s">
        <v>650</v>
      </c>
      <c r="J361" s="277" t="str">
        <f t="shared" si="143"/>
        <v>Isi Sasaran</v>
      </c>
      <c r="K361" s="280" t="s">
        <v>650</v>
      </c>
      <c r="L361" s="277" t="str">
        <f t="shared" si="144"/>
        <v>Isi Sasaran</v>
      </c>
      <c r="M361" s="371"/>
      <c r="N361" s="371"/>
      <c r="O361" s="272"/>
      <c r="P361" s="272"/>
      <c r="Q361" s="272"/>
      <c r="R361" s="272"/>
    </row>
    <row r="362" spans="1:18" ht="12.75" customHeight="1">
      <c r="A362" s="272"/>
      <c r="B362" s="371"/>
      <c r="C362" s="371"/>
      <c r="D362" s="371"/>
      <c r="E362" s="371"/>
      <c r="F362" s="278">
        <v>3</v>
      </c>
      <c r="G362" s="279"/>
      <c r="H362" s="288" t="str">
        <f t="shared" si="122"/>
        <v>Belum Diisi</v>
      </c>
      <c r="I362" s="280" t="s">
        <v>650</v>
      </c>
      <c r="J362" s="277" t="str">
        <f t="shared" si="143"/>
        <v>Isi Sasaran</v>
      </c>
      <c r="K362" s="280" t="s">
        <v>650</v>
      </c>
      <c r="L362" s="277" t="str">
        <f t="shared" si="144"/>
        <v>Isi Sasaran</v>
      </c>
      <c r="M362" s="371"/>
      <c r="N362" s="371"/>
      <c r="O362" s="272"/>
      <c r="P362" s="272"/>
      <c r="Q362" s="272"/>
      <c r="R362" s="272"/>
    </row>
    <row r="363" spans="1:18" ht="12.75" customHeight="1">
      <c r="A363" s="272"/>
      <c r="B363" s="371"/>
      <c r="C363" s="371"/>
      <c r="D363" s="371"/>
      <c r="E363" s="371"/>
      <c r="F363" s="278">
        <v>4</v>
      </c>
      <c r="G363" s="279"/>
      <c r="H363" s="288" t="str">
        <f t="shared" si="122"/>
        <v>Belum Diisi</v>
      </c>
      <c r="I363" s="280" t="s">
        <v>650</v>
      </c>
      <c r="J363" s="277" t="str">
        <f t="shared" si="143"/>
        <v>Isi Sasaran</v>
      </c>
      <c r="K363" s="280" t="s">
        <v>650</v>
      </c>
      <c r="L363" s="277" t="str">
        <f t="shared" si="144"/>
        <v>Isi Sasaran</v>
      </c>
      <c r="M363" s="371"/>
      <c r="N363" s="371"/>
      <c r="O363" s="272"/>
      <c r="P363" s="272"/>
      <c r="Q363" s="272"/>
      <c r="R363" s="272"/>
    </row>
    <row r="364" spans="1:18" ht="12.75" customHeight="1">
      <c r="A364" s="272"/>
      <c r="B364" s="349"/>
      <c r="C364" s="349"/>
      <c r="D364" s="349"/>
      <c r="E364" s="349"/>
      <c r="F364" s="282">
        <v>5</v>
      </c>
      <c r="G364" s="283"/>
      <c r="H364" s="289" t="str">
        <f t="shared" si="122"/>
        <v>Belum Diisi</v>
      </c>
      <c r="I364" s="285" t="s">
        <v>650</v>
      </c>
      <c r="J364" s="277" t="str">
        <f t="shared" si="143"/>
        <v>Isi Sasaran</v>
      </c>
      <c r="K364" s="285" t="s">
        <v>650</v>
      </c>
      <c r="L364" s="277" t="str">
        <f t="shared" si="144"/>
        <v>Isi Sasaran</v>
      </c>
      <c r="M364" s="349"/>
      <c r="N364" s="349"/>
      <c r="O364" s="272"/>
      <c r="P364" s="272"/>
      <c r="Q364" s="272"/>
      <c r="R364" s="272"/>
    </row>
    <row r="365" spans="1:18" ht="12.75" customHeight="1">
      <c r="A365" s="272"/>
      <c r="B365" s="418">
        <v>12</v>
      </c>
      <c r="C365" s="426"/>
      <c r="D365" s="419" t="s">
        <v>650</v>
      </c>
      <c r="E365" s="427" t="str">
        <f>IF(D365="Y",1,IF(D365="T",0,IF(D365="Y/T","Belum diisi","Error")))</f>
        <v>Belum diisi</v>
      </c>
      <c r="F365" s="273">
        <v>1</v>
      </c>
      <c r="G365" s="274"/>
      <c r="H365" s="290" t="str">
        <f t="shared" si="122"/>
        <v>Belum Diisi</v>
      </c>
      <c r="I365" s="276" t="s">
        <v>650</v>
      </c>
      <c r="J365" s="277" t="str">
        <f t="shared" ref="J365:J369" si="145">IF($D$365="Y/T","Isi Sasaran",IF($E$365=0,0,IF(I365="Y",1,IF(I365="T",0,"Isi Dulu"))))</f>
        <v>Isi Sasaran</v>
      </c>
      <c r="K365" s="276" t="s">
        <v>650</v>
      </c>
      <c r="L365" s="277" t="str">
        <f t="shared" ref="L365:L369" si="146">IF($D$365="Y/T","Isi Sasaran",IF($E$365=0,0,IF(K365="Y",1,IF(K365="T",0,"Isi Dulu"))))</f>
        <v>Isi Sasaran</v>
      </c>
      <c r="M365" s="429" t="s">
        <v>650</v>
      </c>
      <c r="N365" s="430" t="str">
        <f>IF(M365="Y",1,IF(M365="T",0,IF(M365="Y/T","Belum diisi","Error")))</f>
        <v>Belum diisi</v>
      </c>
      <c r="O365" s="272"/>
      <c r="P365" s="272"/>
      <c r="Q365" s="272"/>
      <c r="R365" s="272"/>
    </row>
    <row r="366" spans="1:18" ht="12.75" customHeight="1">
      <c r="A366" s="272"/>
      <c r="B366" s="371"/>
      <c r="C366" s="371"/>
      <c r="D366" s="371"/>
      <c r="E366" s="371"/>
      <c r="F366" s="278">
        <v>2</v>
      </c>
      <c r="G366" s="279"/>
      <c r="H366" s="288" t="str">
        <f t="shared" si="122"/>
        <v>Belum Diisi</v>
      </c>
      <c r="I366" s="280" t="s">
        <v>650</v>
      </c>
      <c r="J366" s="277" t="str">
        <f t="shared" si="145"/>
        <v>Isi Sasaran</v>
      </c>
      <c r="K366" s="280" t="s">
        <v>650</v>
      </c>
      <c r="L366" s="277" t="str">
        <f t="shared" si="146"/>
        <v>Isi Sasaran</v>
      </c>
      <c r="M366" s="371"/>
      <c r="N366" s="371"/>
      <c r="O366" s="272"/>
      <c r="P366" s="272"/>
      <c r="Q366" s="272"/>
      <c r="R366" s="272"/>
    </row>
    <row r="367" spans="1:18" ht="12.75" customHeight="1">
      <c r="A367" s="272"/>
      <c r="B367" s="371"/>
      <c r="C367" s="371"/>
      <c r="D367" s="371"/>
      <c r="E367" s="371"/>
      <c r="F367" s="278">
        <v>3</v>
      </c>
      <c r="G367" s="279"/>
      <c r="H367" s="288" t="str">
        <f t="shared" si="122"/>
        <v>Belum Diisi</v>
      </c>
      <c r="I367" s="280" t="s">
        <v>650</v>
      </c>
      <c r="J367" s="277" t="str">
        <f t="shared" si="145"/>
        <v>Isi Sasaran</v>
      </c>
      <c r="K367" s="280" t="s">
        <v>650</v>
      </c>
      <c r="L367" s="277" t="str">
        <f t="shared" si="146"/>
        <v>Isi Sasaran</v>
      </c>
      <c r="M367" s="371"/>
      <c r="N367" s="371"/>
      <c r="O367" s="272"/>
      <c r="P367" s="272"/>
      <c r="Q367" s="272"/>
      <c r="R367" s="272"/>
    </row>
    <row r="368" spans="1:18" ht="12.75" customHeight="1">
      <c r="A368" s="272"/>
      <c r="B368" s="371"/>
      <c r="C368" s="371"/>
      <c r="D368" s="371"/>
      <c r="E368" s="371"/>
      <c r="F368" s="278">
        <v>4</v>
      </c>
      <c r="G368" s="279"/>
      <c r="H368" s="288" t="str">
        <f t="shared" si="122"/>
        <v>Belum Diisi</v>
      </c>
      <c r="I368" s="280" t="s">
        <v>650</v>
      </c>
      <c r="J368" s="277" t="str">
        <f t="shared" si="145"/>
        <v>Isi Sasaran</v>
      </c>
      <c r="K368" s="280" t="s">
        <v>650</v>
      </c>
      <c r="L368" s="277" t="str">
        <f t="shared" si="146"/>
        <v>Isi Sasaran</v>
      </c>
      <c r="M368" s="371"/>
      <c r="N368" s="371"/>
      <c r="O368" s="272"/>
      <c r="P368" s="272"/>
      <c r="Q368" s="272"/>
      <c r="R368" s="272"/>
    </row>
    <row r="369" spans="1:18" ht="12.75" customHeight="1">
      <c r="A369" s="272"/>
      <c r="B369" s="349"/>
      <c r="C369" s="349"/>
      <c r="D369" s="349"/>
      <c r="E369" s="349"/>
      <c r="F369" s="282">
        <v>5</v>
      </c>
      <c r="G369" s="283"/>
      <c r="H369" s="289" t="str">
        <f t="shared" si="122"/>
        <v>Belum Diisi</v>
      </c>
      <c r="I369" s="285" t="s">
        <v>650</v>
      </c>
      <c r="J369" s="277" t="str">
        <f t="shared" si="145"/>
        <v>Isi Sasaran</v>
      </c>
      <c r="K369" s="285" t="s">
        <v>650</v>
      </c>
      <c r="L369" s="277" t="str">
        <f t="shared" si="146"/>
        <v>Isi Sasaran</v>
      </c>
      <c r="M369" s="349"/>
      <c r="N369" s="349"/>
      <c r="O369" s="272"/>
      <c r="P369" s="272"/>
      <c r="Q369" s="272"/>
      <c r="R369" s="272"/>
    </row>
    <row r="370" spans="1:18" ht="12.75" customHeight="1">
      <c r="A370" s="272"/>
      <c r="B370" s="418">
        <v>13</v>
      </c>
      <c r="C370" s="426"/>
      <c r="D370" s="419" t="s">
        <v>650</v>
      </c>
      <c r="E370" s="427" t="str">
        <f>IF(D370="Y",1,IF(D370="T",0,IF(D370="Y/T","Belum diisi","Error")))</f>
        <v>Belum diisi</v>
      </c>
      <c r="F370" s="273">
        <v>1</v>
      </c>
      <c r="G370" s="274"/>
      <c r="H370" s="290" t="str">
        <f t="shared" si="122"/>
        <v>Belum Diisi</v>
      </c>
      <c r="I370" s="276" t="s">
        <v>650</v>
      </c>
      <c r="J370" s="277" t="str">
        <f t="shared" ref="J370:J374" si="147">IF($D$370="Y/T","Isi Sasaran",IF($E$370=0,0,IF(I370="Y",1,IF(I370="T",0,"Isi Dulu"))))</f>
        <v>Isi Sasaran</v>
      </c>
      <c r="K370" s="276" t="s">
        <v>650</v>
      </c>
      <c r="L370" s="277" t="str">
        <f t="shared" ref="L370:L374" si="148">IF($D$370="Y/T","Isi Sasaran",IF($E$370=0,0,IF(K370="Y",1,IF(K370="T",0,"Isi Dulu"))))</f>
        <v>Isi Sasaran</v>
      </c>
      <c r="M370" s="429" t="s">
        <v>650</v>
      </c>
      <c r="N370" s="430" t="str">
        <f>IF(M370="Y",1,IF(M370="T",0,IF(M370="Y/T","Belum diisi","Error")))</f>
        <v>Belum diisi</v>
      </c>
      <c r="O370" s="272"/>
      <c r="P370" s="272"/>
      <c r="Q370" s="272"/>
      <c r="R370" s="272"/>
    </row>
    <row r="371" spans="1:18" ht="12.75" customHeight="1">
      <c r="A371" s="272"/>
      <c r="B371" s="371"/>
      <c r="C371" s="371"/>
      <c r="D371" s="371"/>
      <c r="E371" s="371"/>
      <c r="F371" s="278">
        <v>2</v>
      </c>
      <c r="G371" s="279"/>
      <c r="H371" s="288" t="str">
        <f t="shared" si="122"/>
        <v>Belum Diisi</v>
      </c>
      <c r="I371" s="280" t="s">
        <v>650</v>
      </c>
      <c r="J371" s="277" t="str">
        <f t="shared" si="147"/>
        <v>Isi Sasaran</v>
      </c>
      <c r="K371" s="280" t="s">
        <v>650</v>
      </c>
      <c r="L371" s="277" t="str">
        <f t="shared" si="148"/>
        <v>Isi Sasaran</v>
      </c>
      <c r="M371" s="371"/>
      <c r="N371" s="371"/>
      <c r="O371" s="272"/>
      <c r="P371" s="272"/>
      <c r="Q371" s="272"/>
      <c r="R371" s="272"/>
    </row>
    <row r="372" spans="1:18" ht="12.75" customHeight="1">
      <c r="A372" s="272"/>
      <c r="B372" s="371"/>
      <c r="C372" s="371"/>
      <c r="D372" s="371"/>
      <c r="E372" s="371"/>
      <c r="F372" s="278">
        <v>3</v>
      </c>
      <c r="G372" s="279"/>
      <c r="H372" s="288" t="str">
        <f t="shared" si="122"/>
        <v>Belum Diisi</v>
      </c>
      <c r="I372" s="280" t="s">
        <v>650</v>
      </c>
      <c r="J372" s="277" t="str">
        <f t="shared" si="147"/>
        <v>Isi Sasaran</v>
      </c>
      <c r="K372" s="280" t="s">
        <v>650</v>
      </c>
      <c r="L372" s="277" t="str">
        <f t="shared" si="148"/>
        <v>Isi Sasaran</v>
      </c>
      <c r="M372" s="371"/>
      <c r="N372" s="371"/>
      <c r="O372" s="272"/>
      <c r="P372" s="272"/>
      <c r="Q372" s="272"/>
      <c r="R372" s="272"/>
    </row>
    <row r="373" spans="1:18" ht="12.75" customHeight="1">
      <c r="A373" s="272"/>
      <c r="B373" s="371"/>
      <c r="C373" s="371"/>
      <c r="D373" s="371"/>
      <c r="E373" s="371"/>
      <c r="F373" s="278">
        <v>4</v>
      </c>
      <c r="G373" s="279"/>
      <c r="H373" s="288" t="str">
        <f t="shared" si="122"/>
        <v>Belum Diisi</v>
      </c>
      <c r="I373" s="280" t="s">
        <v>650</v>
      </c>
      <c r="J373" s="277" t="str">
        <f t="shared" si="147"/>
        <v>Isi Sasaran</v>
      </c>
      <c r="K373" s="280" t="s">
        <v>650</v>
      </c>
      <c r="L373" s="277" t="str">
        <f t="shared" si="148"/>
        <v>Isi Sasaran</v>
      </c>
      <c r="M373" s="371"/>
      <c r="N373" s="371"/>
      <c r="O373" s="272"/>
      <c r="P373" s="272"/>
      <c r="Q373" s="272"/>
      <c r="R373" s="272"/>
    </row>
    <row r="374" spans="1:18" ht="12.75" customHeight="1">
      <c r="A374" s="272"/>
      <c r="B374" s="349"/>
      <c r="C374" s="349"/>
      <c r="D374" s="349"/>
      <c r="E374" s="349"/>
      <c r="F374" s="282">
        <v>5</v>
      </c>
      <c r="G374" s="283"/>
      <c r="H374" s="289" t="str">
        <f t="shared" si="122"/>
        <v>Belum Diisi</v>
      </c>
      <c r="I374" s="285" t="s">
        <v>650</v>
      </c>
      <c r="J374" s="277" t="str">
        <f t="shared" si="147"/>
        <v>Isi Sasaran</v>
      </c>
      <c r="K374" s="285" t="s">
        <v>650</v>
      </c>
      <c r="L374" s="277" t="str">
        <f t="shared" si="148"/>
        <v>Isi Sasaran</v>
      </c>
      <c r="M374" s="349"/>
      <c r="N374" s="349"/>
      <c r="O374" s="272"/>
      <c r="P374" s="272"/>
      <c r="Q374" s="272"/>
      <c r="R374" s="272"/>
    </row>
    <row r="375" spans="1:18" ht="12.75" customHeight="1">
      <c r="A375" s="272"/>
      <c r="B375" s="418">
        <v>14</v>
      </c>
      <c r="C375" s="426"/>
      <c r="D375" s="419" t="s">
        <v>650</v>
      </c>
      <c r="E375" s="427" t="str">
        <f>IF(D375="Y",1,IF(D375="T",0,IF(D375="Y/T","Belum diisi","Error")))</f>
        <v>Belum diisi</v>
      </c>
      <c r="F375" s="273">
        <v>1</v>
      </c>
      <c r="G375" s="274"/>
      <c r="H375" s="290" t="str">
        <f t="shared" si="122"/>
        <v>Belum Diisi</v>
      </c>
      <c r="I375" s="276" t="s">
        <v>650</v>
      </c>
      <c r="J375" s="277" t="str">
        <f>IF($D$375="Y/T","Isi Sasaran",IF($E$375=0,0,IF(I375="Y",1,IF(I375="T",0,"Isi Dulu"))))</f>
        <v>Isi Sasaran</v>
      </c>
      <c r="K375" s="276" t="s">
        <v>650</v>
      </c>
      <c r="L375" s="277" t="str">
        <f t="shared" ref="L375:L379" si="149">IF($D$375="Y/T","Isi Sasaran",IF($E$375=0,0,IF(K375="Y",1,IF(K375="T",0,"Isi Dulu"))))</f>
        <v>Isi Sasaran</v>
      </c>
      <c r="M375" s="429" t="s">
        <v>650</v>
      </c>
      <c r="N375" s="430" t="str">
        <f>IF(M375="Y",1,IF(M375="T",0,IF(M375="Y/T","Belum diisi","Error")))</f>
        <v>Belum diisi</v>
      </c>
      <c r="O375" s="272"/>
      <c r="P375" s="272"/>
      <c r="Q375" s="272"/>
      <c r="R375" s="272"/>
    </row>
    <row r="376" spans="1:18" ht="12.75" customHeight="1">
      <c r="A376" s="272"/>
      <c r="B376" s="371"/>
      <c r="C376" s="371"/>
      <c r="D376" s="371"/>
      <c r="E376" s="371"/>
      <c r="F376" s="278">
        <v>2</v>
      </c>
      <c r="G376" s="279"/>
      <c r="H376" s="288" t="str">
        <f t="shared" si="122"/>
        <v>Belum Diisi</v>
      </c>
      <c r="I376" s="280" t="s">
        <v>650</v>
      </c>
      <c r="J376" s="281" t="str">
        <f t="shared" ref="J376:J379" si="150">IF($D$223="Y/T","Isi Sasaran",IF($E$223=0,0,IF(I376="Y",1,IF(I376="T",0,"Isi Dulu"))))</f>
        <v>Isi Sasaran</v>
      </c>
      <c r="K376" s="280" t="s">
        <v>650</v>
      </c>
      <c r="L376" s="277" t="str">
        <f t="shared" si="149"/>
        <v>Isi Sasaran</v>
      </c>
      <c r="M376" s="371"/>
      <c r="N376" s="371"/>
      <c r="O376" s="272"/>
      <c r="P376" s="272"/>
      <c r="Q376" s="272"/>
      <c r="R376" s="272"/>
    </row>
    <row r="377" spans="1:18" ht="12.75" customHeight="1">
      <c r="A377" s="272"/>
      <c r="B377" s="371"/>
      <c r="C377" s="371"/>
      <c r="D377" s="371"/>
      <c r="E377" s="371"/>
      <c r="F377" s="278">
        <v>3</v>
      </c>
      <c r="G377" s="279"/>
      <c r="H377" s="288" t="str">
        <f t="shared" si="122"/>
        <v>Belum Diisi</v>
      </c>
      <c r="I377" s="280" t="s">
        <v>650</v>
      </c>
      <c r="J377" s="281" t="str">
        <f t="shared" si="150"/>
        <v>Isi Sasaran</v>
      </c>
      <c r="K377" s="280" t="s">
        <v>650</v>
      </c>
      <c r="L377" s="277" t="str">
        <f t="shared" si="149"/>
        <v>Isi Sasaran</v>
      </c>
      <c r="M377" s="371"/>
      <c r="N377" s="371"/>
      <c r="O377" s="272"/>
      <c r="P377" s="272"/>
      <c r="Q377" s="272"/>
      <c r="R377" s="272"/>
    </row>
    <row r="378" spans="1:18" ht="12.75" customHeight="1">
      <c r="A378" s="272"/>
      <c r="B378" s="371"/>
      <c r="C378" s="371"/>
      <c r="D378" s="371"/>
      <c r="E378" s="371"/>
      <c r="F378" s="278">
        <v>4</v>
      </c>
      <c r="G378" s="279"/>
      <c r="H378" s="288" t="str">
        <f t="shared" si="122"/>
        <v>Belum Diisi</v>
      </c>
      <c r="I378" s="280" t="s">
        <v>650</v>
      </c>
      <c r="J378" s="281" t="str">
        <f t="shared" si="150"/>
        <v>Isi Sasaran</v>
      </c>
      <c r="K378" s="280" t="s">
        <v>650</v>
      </c>
      <c r="L378" s="277" t="str">
        <f t="shared" si="149"/>
        <v>Isi Sasaran</v>
      </c>
      <c r="M378" s="371"/>
      <c r="N378" s="371"/>
      <c r="O378" s="272"/>
      <c r="P378" s="272"/>
      <c r="Q378" s="272"/>
      <c r="R378" s="272"/>
    </row>
    <row r="379" spans="1:18" ht="12.75" customHeight="1">
      <c r="A379" s="272"/>
      <c r="B379" s="349"/>
      <c r="C379" s="349"/>
      <c r="D379" s="349"/>
      <c r="E379" s="349"/>
      <c r="F379" s="282">
        <v>5</v>
      </c>
      <c r="G379" s="283"/>
      <c r="H379" s="289" t="str">
        <f t="shared" si="122"/>
        <v>Belum Diisi</v>
      </c>
      <c r="I379" s="285" t="s">
        <v>650</v>
      </c>
      <c r="J379" s="286" t="str">
        <f t="shared" si="150"/>
        <v>Isi Sasaran</v>
      </c>
      <c r="K379" s="285" t="s">
        <v>650</v>
      </c>
      <c r="L379" s="277" t="str">
        <f t="shared" si="149"/>
        <v>Isi Sasaran</v>
      </c>
      <c r="M379" s="349"/>
      <c r="N379" s="349"/>
      <c r="O379" s="272"/>
      <c r="P379" s="272"/>
      <c r="Q379" s="272"/>
      <c r="R379" s="272"/>
    </row>
    <row r="380" spans="1:18" ht="12.75" customHeight="1">
      <c r="A380" s="272"/>
      <c r="B380" s="418">
        <v>15</v>
      </c>
      <c r="C380" s="426"/>
      <c r="D380" s="419" t="s">
        <v>650</v>
      </c>
      <c r="E380" s="427" t="str">
        <f>IF(D380="Y",1,IF(D380="T",0,IF(D380="Y/T","Belum diisi","Error")))</f>
        <v>Belum diisi</v>
      </c>
      <c r="F380" s="273">
        <v>1</v>
      </c>
      <c r="G380" s="274"/>
      <c r="H380" s="290" t="str">
        <f t="shared" si="122"/>
        <v>Belum Diisi</v>
      </c>
      <c r="I380" s="276" t="s">
        <v>650</v>
      </c>
      <c r="J380" s="277" t="str">
        <f t="shared" ref="J380:J384" si="151">IF($D$380="Y/T","Isi Sasaran",IF($E$380=0,0,IF(I380="Y",1,IF(I380="T",0,"Isi Dulu"))))</f>
        <v>Isi Sasaran</v>
      </c>
      <c r="K380" s="276" t="s">
        <v>650</v>
      </c>
      <c r="L380" s="277" t="str">
        <f t="shared" ref="L380:L384" si="152">IF($D$380="Y/T","Isi Sasaran",IF($E$380=0,0,IF(K380="Y",1,IF(K380="T",0,"Isi Dulu"))))</f>
        <v>Isi Sasaran</v>
      </c>
      <c r="M380" s="429" t="s">
        <v>650</v>
      </c>
      <c r="N380" s="430" t="str">
        <f>IF(M380="Y",1,IF(M380="T",0,IF(M380="Y/T","Belum diisi","Error")))</f>
        <v>Belum diisi</v>
      </c>
      <c r="O380" s="272"/>
      <c r="P380" s="272"/>
      <c r="Q380" s="272"/>
      <c r="R380" s="272"/>
    </row>
    <row r="381" spans="1:18" ht="12.75" customHeight="1">
      <c r="A381" s="272"/>
      <c r="B381" s="371"/>
      <c r="C381" s="371"/>
      <c r="D381" s="371"/>
      <c r="E381" s="371"/>
      <c r="F381" s="278">
        <v>2</v>
      </c>
      <c r="G381" s="279"/>
      <c r="H381" s="288" t="str">
        <f t="shared" si="122"/>
        <v>Belum Diisi</v>
      </c>
      <c r="I381" s="280" t="s">
        <v>650</v>
      </c>
      <c r="J381" s="277" t="str">
        <f t="shared" si="151"/>
        <v>Isi Sasaran</v>
      </c>
      <c r="K381" s="280" t="s">
        <v>650</v>
      </c>
      <c r="L381" s="277" t="str">
        <f t="shared" si="152"/>
        <v>Isi Sasaran</v>
      </c>
      <c r="M381" s="371"/>
      <c r="N381" s="371"/>
      <c r="O381" s="272"/>
      <c r="P381" s="272"/>
      <c r="Q381" s="272"/>
      <c r="R381" s="272"/>
    </row>
    <row r="382" spans="1:18" ht="12.75" customHeight="1">
      <c r="A382" s="272"/>
      <c r="B382" s="371"/>
      <c r="C382" s="371"/>
      <c r="D382" s="371"/>
      <c r="E382" s="371"/>
      <c r="F382" s="278">
        <v>3</v>
      </c>
      <c r="G382" s="279"/>
      <c r="H382" s="288" t="str">
        <f t="shared" si="122"/>
        <v>Belum Diisi</v>
      </c>
      <c r="I382" s="280" t="s">
        <v>650</v>
      </c>
      <c r="J382" s="277" t="str">
        <f t="shared" si="151"/>
        <v>Isi Sasaran</v>
      </c>
      <c r="K382" s="280" t="s">
        <v>650</v>
      </c>
      <c r="L382" s="277" t="str">
        <f t="shared" si="152"/>
        <v>Isi Sasaran</v>
      </c>
      <c r="M382" s="371"/>
      <c r="N382" s="371"/>
      <c r="O382" s="272"/>
      <c r="P382" s="272"/>
      <c r="Q382" s="272"/>
      <c r="R382" s="272"/>
    </row>
    <row r="383" spans="1:18" ht="12.75" customHeight="1">
      <c r="A383" s="272"/>
      <c r="B383" s="371"/>
      <c r="C383" s="371"/>
      <c r="D383" s="371"/>
      <c r="E383" s="371"/>
      <c r="F383" s="278">
        <v>4</v>
      </c>
      <c r="G383" s="279"/>
      <c r="H383" s="288" t="str">
        <f t="shared" si="122"/>
        <v>Belum Diisi</v>
      </c>
      <c r="I383" s="280" t="s">
        <v>650</v>
      </c>
      <c r="J383" s="277" t="str">
        <f t="shared" si="151"/>
        <v>Isi Sasaran</v>
      </c>
      <c r="K383" s="280" t="s">
        <v>650</v>
      </c>
      <c r="L383" s="277" t="str">
        <f t="shared" si="152"/>
        <v>Isi Sasaran</v>
      </c>
      <c r="M383" s="371"/>
      <c r="N383" s="371"/>
      <c r="O383" s="272"/>
      <c r="P383" s="272"/>
      <c r="Q383" s="272"/>
      <c r="R383" s="272"/>
    </row>
    <row r="384" spans="1:18" ht="12.75" customHeight="1">
      <c r="A384" s="272"/>
      <c r="B384" s="349"/>
      <c r="C384" s="349"/>
      <c r="D384" s="349"/>
      <c r="E384" s="349"/>
      <c r="F384" s="282">
        <v>5</v>
      </c>
      <c r="G384" s="283"/>
      <c r="H384" s="289" t="str">
        <f t="shared" si="122"/>
        <v>Belum Diisi</v>
      </c>
      <c r="I384" s="285" t="s">
        <v>650</v>
      </c>
      <c r="J384" s="277" t="str">
        <f t="shared" si="151"/>
        <v>Isi Sasaran</v>
      </c>
      <c r="K384" s="285" t="s">
        <v>650</v>
      </c>
      <c r="L384" s="277" t="str">
        <f t="shared" si="152"/>
        <v>Isi Sasaran</v>
      </c>
      <c r="M384" s="349"/>
      <c r="N384" s="349"/>
      <c r="O384" s="272"/>
      <c r="P384" s="272"/>
      <c r="Q384" s="272"/>
      <c r="R384" s="272"/>
    </row>
    <row r="385" spans="1:18" ht="12.75" customHeight="1">
      <c r="A385" s="272"/>
      <c r="B385" s="418">
        <v>16</v>
      </c>
      <c r="C385" s="426"/>
      <c r="D385" s="419" t="s">
        <v>650</v>
      </c>
      <c r="E385" s="427" t="str">
        <f>IF(D385="Y",1,IF(D385="T",0,IF(D385="Y/T","Belum diisi","Error")))</f>
        <v>Belum diisi</v>
      </c>
      <c r="F385" s="273">
        <v>1</v>
      </c>
      <c r="G385" s="274"/>
      <c r="H385" s="290" t="str">
        <f t="shared" si="122"/>
        <v>Belum Diisi</v>
      </c>
      <c r="I385" s="276" t="s">
        <v>650</v>
      </c>
      <c r="J385" s="277" t="str">
        <f t="shared" ref="J385:J389" si="153">IF($D$385="Y/T","Isi Sasaran",IF($E$385=0,0,IF(I385="Y",1,IF(I385="T",0,"Isi Dulu"))))</f>
        <v>Isi Sasaran</v>
      </c>
      <c r="K385" s="276" t="s">
        <v>650</v>
      </c>
      <c r="L385" s="277" t="str">
        <f t="shared" ref="L385:L389" si="154">IF($D$385="Y/T","Isi Sasaran",IF($E$385=0,0,IF(K385="Y",1,IF(K385="T",0,"Isi Dulu"))))</f>
        <v>Isi Sasaran</v>
      </c>
      <c r="M385" s="429" t="s">
        <v>650</v>
      </c>
      <c r="N385" s="430" t="str">
        <f>IF(M385="Y",1,IF(M385="T",0,IF(M385="Y/T","Belum diisi","Error")))</f>
        <v>Belum diisi</v>
      </c>
      <c r="O385" s="272"/>
      <c r="P385" s="272"/>
      <c r="Q385" s="272"/>
      <c r="R385" s="272"/>
    </row>
    <row r="386" spans="1:18" ht="12.75" customHeight="1">
      <c r="A386" s="272"/>
      <c r="B386" s="371"/>
      <c r="C386" s="371"/>
      <c r="D386" s="371"/>
      <c r="E386" s="371"/>
      <c r="F386" s="278">
        <v>2</v>
      </c>
      <c r="G386" s="279"/>
      <c r="H386" s="288" t="str">
        <f t="shared" si="122"/>
        <v>Belum Diisi</v>
      </c>
      <c r="I386" s="280" t="s">
        <v>650</v>
      </c>
      <c r="J386" s="277" t="str">
        <f t="shared" si="153"/>
        <v>Isi Sasaran</v>
      </c>
      <c r="K386" s="280" t="s">
        <v>650</v>
      </c>
      <c r="L386" s="277" t="str">
        <f t="shared" si="154"/>
        <v>Isi Sasaran</v>
      </c>
      <c r="M386" s="371"/>
      <c r="N386" s="371"/>
      <c r="O386" s="272"/>
      <c r="P386" s="272"/>
      <c r="Q386" s="272"/>
      <c r="R386" s="272"/>
    </row>
    <row r="387" spans="1:18" ht="12.75" customHeight="1">
      <c r="A387" s="272"/>
      <c r="B387" s="371"/>
      <c r="C387" s="371"/>
      <c r="D387" s="371"/>
      <c r="E387" s="371"/>
      <c r="F387" s="278">
        <v>3</v>
      </c>
      <c r="G387" s="279"/>
      <c r="H387" s="288" t="str">
        <f t="shared" si="122"/>
        <v>Belum Diisi</v>
      </c>
      <c r="I387" s="280" t="s">
        <v>650</v>
      </c>
      <c r="J387" s="277" t="str">
        <f t="shared" si="153"/>
        <v>Isi Sasaran</v>
      </c>
      <c r="K387" s="280" t="s">
        <v>650</v>
      </c>
      <c r="L387" s="277" t="str">
        <f t="shared" si="154"/>
        <v>Isi Sasaran</v>
      </c>
      <c r="M387" s="371"/>
      <c r="N387" s="371"/>
      <c r="O387" s="272"/>
      <c r="P387" s="272"/>
      <c r="Q387" s="272"/>
      <c r="R387" s="272"/>
    </row>
    <row r="388" spans="1:18" ht="12.75" customHeight="1">
      <c r="A388" s="272"/>
      <c r="B388" s="371"/>
      <c r="C388" s="371"/>
      <c r="D388" s="371"/>
      <c r="E388" s="371"/>
      <c r="F388" s="278">
        <v>4</v>
      </c>
      <c r="G388" s="279"/>
      <c r="H388" s="288" t="str">
        <f t="shared" si="122"/>
        <v>Belum Diisi</v>
      </c>
      <c r="I388" s="280" t="s">
        <v>650</v>
      </c>
      <c r="J388" s="277" t="str">
        <f t="shared" si="153"/>
        <v>Isi Sasaran</v>
      </c>
      <c r="K388" s="280" t="s">
        <v>650</v>
      </c>
      <c r="L388" s="277" t="str">
        <f t="shared" si="154"/>
        <v>Isi Sasaran</v>
      </c>
      <c r="M388" s="371"/>
      <c r="N388" s="371"/>
      <c r="O388" s="272"/>
      <c r="P388" s="272"/>
      <c r="Q388" s="272"/>
      <c r="R388" s="272"/>
    </row>
    <row r="389" spans="1:18" ht="12.75" customHeight="1">
      <c r="A389" s="272"/>
      <c r="B389" s="349"/>
      <c r="C389" s="349"/>
      <c r="D389" s="349"/>
      <c r="E389" s="349"/>
      <c r="F389" s="282">
        <v>5</v>
      </c>
      <c r="G389" s="283"/>
      <c r="H389" s="289" t="str">
        <f t="shared" si="122"/>
        <v>Belum Diisi</v>
      </c>
      <c r="I389" s="285" t="s">
        <v>650</v>
      </c>
      <c r="J389" s="277" t="str">
        <f t="shared" si="153"/>
        <v>Isi Sasaran</v>
      </c>
      <c r="K389" s="285" t="s">
        <v>650</v>
      </c>
      <c r="L389" s="277" t="str">
        <f t="shared" si="154"/>
        <v>Isi Sasaran</v>
      </c>
      <c r="M389" s="349"/>
      <c r="N389" s="349"/>
      <c r="O389" s="272"/>
      <c r="P389" s="272"/>
      <c r="Q389" s="272"/>
      <c r="R389" s="272"/>
    </row>
    <row r="390" spans="1:18" ht="12.75" customHeight="1">
      <c r="A390" s="272"/>
      <c r="B390" s="418">
        <v>17</v>
      </c>
      <c r="C390" s="426"/>
      <c r="D390" s="419" t="s">
        <v>650</v>
      </c>
      <c r="E390" s="427" t="str">
        <f>IF(D390="Y",1,IF(D390="T",0,IF(D390="Y/T","Belum diisi","Error")))</f>
        <v>Belum diisi</v>
      </c>
      <c r="F390" s="273">
        <v>1</v>
      </c>
      <c r="G390" s="274"/>
      <c r="H390" s="290" t="str">
        <f t="shared" si="122"/>
        <v>Belum Diisi</v>
      </c>
      <c r="I390" s="276" t="s">
        <v>650</v>
      </c>
      <c r="J390" s="277" t="str">
        <f t="shared" ref="J390:J394" si="155">IF($D$390="Y/T","Isi Sasaran",IF($E$390=0,0,IF(I390="Y",1,IF(I390="T",0,"Isi Dulu"))))</f>
        <v>Isi Sasaran</v>
      </c>
      <c r="K390" s="276" t="s">
        <v>650</v>
      </c>
      <c r="L390" s="277" t="str">
        <f t="shared" ref="L390:L394" si="156">IF($D$390="Y/T","Isi Sasaran",IF($E$390=0,0,IF(K390="Y",1,IF(K390="T",0,"Isi Dulu"))))</f>
        <v>Isi Sasaran</v>
      </c>
      <c r="M390" s="429" t="s">
        <v>650</v>
      </c>
      <c r="N390" s="430" t="str">
        <f>IF(M390="Y",1,IF(M390="T",0,IF(M390="Y/T","Belum diisi","Error")))</f>
        <v>Belum diisi</v>
      </c>
      <c r="O390" s="272"/>
      <c r="P390" s="272"/>
      <c r="Q390" s="272"/>
      <c r="R390" s="272"/>
    </row>
    <row r="391" spans="1:18" ht="12.75" customHeight="1">
      <c r="A391" s="272"/>
      <c r="B391" s="371"/>
      <c r="C391" s="371"/>
      <c r="D391" s="371"/>
      <c r="E391" s="371"/>
      <c r="F391" s="278">
        <v>2</v>
      </c>
      <c r="G391" s="279"/>
      <c r="H391" s="288" t="str">
        <f t="shared" si="122"/>
        <v>Belum Diisi</v>
      </c>
      <c r="I391" s="280" t="s">
        <v>650</v>
      </c>
      <c r="J391" s="277" t="str">
        <f t="shared" si="155"/>
        <v>Isi Sasaran</v>
      </c>
      <c r="K391" s="280" t="s">
        <v>650</v>
      </c>
      <c r="L391" s="277" t="str">
        <f t="shared" si="156"/>
        <v>Isi Sasaran</v>
      </c>
      <c r="M391" s="371"/>
      <c r="N391" s="371"/>
      <c r="O391" s="272"/>
      <c r="P391" s="272"/>
      <c r="Q391" s="272"/>
      <c r="R391" s="272"/>
    </row>
    <row r="392" spans="1:18" ht="12.75" customHeight="1">
      <c r="A392" s="272"/>
      <c r="B392" s="371"/>
      <c r="C392" s="371"/>
      <c r="D392" s="371"/>
      <c r="E392" s="371"/>
      <c r="F392" s="278">
        <v>3</v>
      </c>
      <c r="G392" s="279"/>
      <c r="H392" s="288" t="str">
        <f t="shared" si="122"/>
        <v>Belum Diisi</v>
      </c>
      <c r="I392" s="280" t="s">
        <v>650</v>
      </c>
      <c r="J392" s="277" t="str">
        <f t="shared" si="155"/>
        <v>Isi Sasaran</v>
      </c>
      <c r="K392" s="280" t="s">
        <v>650</v>
      </c>
      <c r="L392" s="277" t="str">
        <f t="shared" si="156"/>
        <v>Isi Sasaran</v>
      </c>
      <c r="M392" s="371"/>
      <c r="N392" s="371"/>
      <c r="O392" s="272"/>
      <c r="P392" s="272"/>
      <c r="Q392" s="272"/>
      <c r="R392" s="272"/>
    </row>
    <row r="393" spans="1:18" ht="12.75" customHeight="1">
      <c r="A393" s="272"/>
      <c r="B393" s="371"/>
      <c r="C393" s="371"/>
      <c r="D393" s="371"/>
      <c r="E393" s="371"/>
      <c r="F393" s="278">
        <v>4</v>
      </c>
      <c r="G393" s="279"/>
      <c r="H393" s="288" t="str">
        <f t="shared" si="122"/>
        <v>Belum Diisi</v>
      </c>
      <c r="I393" s="280" t="s">
        <v>650</v>
      </c>
      <c r="J393" s="277" t="str">
        <f t="shared" si="155"/>
        <v>Isi Sasaran</v>
      </c>
      <c r="K393" s="280" t="s">
        <v>650</v>
      </c>
      <c r="L393" s="277" t="str">
        <f t="shared" si="156"/>
        <v>Isi Sasaran</v>
      </c>
      <c r="M393" s="371"/>
      <c r="N393" s="371"/>
      <c r="O393" s="272"/>
      <c r="P393" s="272"/>
      <c r="Q393" s="272"/>
      <c r="R393" s="272"/>
    </row>
    <row r="394" spans="1:18" ht="12.75" customHeight="1">
      <c r="A394" s="272"/>
      <c r="B394" s="349"/>
      <c r="C394" s="349"/>
      <c r="D394" s="349"/>
      <c r="E394" s="349"/>
      <c r="F394" s="282">
        <v>5</v>
      </c>
      <c r="G394" s="283"/>
      <c r="H394" s="289" t="str">
        <f t="shared" si="122"/>
        <v>Belum Diisi</v>
      </c>
      <c r="I394" s="285" t="s">
        <v>650</v>
      </c>
      <c r="J394" s="277" t="str">
        <f t="shared" si="155"/>
        <v>Isi Sasaran</v>
      </c>
      <c r="K394" s="285" t="s">
        <v>650</v>
      </c>
      <c r="L394" s="277" t="str">
        <f t="shared" si="156"/>
        <v>Isi Sasaran</v>
      </c>
      <c r="M394" s="349"/>
      <c r="N394" s="349"/>
      <c r="O394" s="272"/>
      <c r="P394" s="272"/>
      <c r="Q394" s="272"/>
      <c r="R394" s="272"/>
    </row>
    <row r="395" spans="1:18" ht="12.75" customHeight="1">
      <c r="A395" s="272"/>
      <c r="B395" s="418">
        <v>18</v>
      </c>
      <c r="C395" s="426"/>
      <c r="D395" s="419" t="s">
        <v>650</v>
      </c>
      <c r="E395" s="427" t="str">
        <f>IF(D395="Y",1,IF(D395="T",0,IF(D395="Y/T","Belum diisi","Error")))</f>
        <v>Belum diisi</v>
      </c>
      <c r="F395" s="273">
        <v>1</v>
      </c>
      <c r="G395" s="274"/>
      <c r="H395" s="290" t="str">
        <f t="shared" si="122"/>
        <v>Belum Diisi</v>
      </c>
      <c r="I395" s="276" t="s">
        <v>650</v>
      </c>
      <c r="J395" s="277" t="str">
        <f t="shared" ref="J395:J399" si="157">IF($D$395="Y/T","Isi Sasaran",IF($E$395=0,0,IF(I395="Y",1,IF(I395="T",0,"Isi Dulu"))))</f>
        <v>Isi Sasaran</v>
      </c>
      <c r="K395" s="276" t="s">
        <v>650</v>
      </c>
      <c r="L395" s="277" t="str">
        <f t="shared" ref="L395:L399" si="158">IF($D$395="Y/T","Isi Sasaran",IF($E$395=0,0,IF(K395="Y",1,IF(K395="T",0,"Isi Dulu"))))</f>
        <v>Isi Sasaran</v>
      </c>
      <c r="M395" s="429" t="s">
        <v>650</v>
      </c>
      <c r="N395" s="430" t="str">
        <f>IF(M395="Y",1,IF(M395="T",0,IF(M395="Y/T","Belum diisi","Error")))</f>
        <v>Belum diisi</v>
      </c>
      <c r="O395" s="272"/>
      <c r="P395" s="272"/>
      <c r="Q395" s="272"/>
      <c r="R395" s="272"/>
    </row>
    <row r="396" spans="1:18" ht="12.75" customHeight="1">
      <c r="A396" s="272"/>
      <c r="B396" s="371"/>
      <c r="C396" s="371"/>
      <c r="D396" s="371"/>
      <c r="E396" s="371"/>
      <c r="F396" s="278">
        <v>2</v>
      </c>
      <c r="G396" s="279"/>
      <c r="H396" s="288" t="str">
        <f t="shared" si="122"/>
        <v>Belum Diisi</v>
      </c>
      <c r="I396" s="280" t="s">
        <v>650</v>
      </c>
      <c r="J396" s="277" t="str">
        <f t="shared" si="157"/>
        <v>Isi Sasaran</v>
      </c>
      <c r="K396" s="280" t="s">
        <v>650</v>
      </c>
      <c r="L396" s="277" t="str">
        <f t="shared" si="158"/>
        <v>Isi Sasaran</v>
      </c>
      <c r="M396" s="371"/>
      <c r="N396" s="371"/>
      <c r="O396" s="272"/>
      <c r="P396" s="272"/>
      <c r="Q396" s="272"/>
      <c r="R396" s="272"/>
    </row>
    <row r="397" spans="1:18" ht="12.75" customHeight="1">
      <c r="A397" s="272"/>
      <c r="B397" s="371"/>
      <c r="C397" s="371"/>
      <c r="D397" s="371"/>
      <c r="E397" s="371"/>
      <c r="F397" s="278">
        <v>3</v>
      </c>
      <c r="G397" s="279"/>
      <c r="H397" s="288" t="str">
        <f t="shared" si="122"/>
        <v>Belum Diisi</v>
      </c>
      <c r="I397" s="280" t="s">
        <v>650</v>
      </c>
      <c r="J397" s="277" t="str">
        <f t="shared" si="157"/>
        <v>Isi Sasaran</v>
      </c>
      <c r="K397" s="280" t="s">
        <v>650</v>
      </c>
      <c r="L397" s="277" t="str">
        <f t="shared" si="158"/>
        <v>Isi Sasaran</v>
      </c>
      <c r="M397" s="371"/>
      <c r="N397" s="371"/>
      <c r="O397" s="272"/>
      <c r="P397" s="272"/>
      <c r="Q397" s="272"/>
      <c r="R397" s="272"/>
    </row>
    <row r="398" spans="1:18" ht="12.75" customHeight="1">
      <c r="A398" s="272"/>
      <c r="B398" s="371"/>
      <c r="C398" s="371"/>
      <c r="D398" s="371"/>
      <c r="E398" s="371"/>
      <c r="F398" s="278">
        <v>4</v>
      </c>
      <c r="G398" s="279"/>
      <c r="H398" s="288" t="str">
        <f t="shared" si="122"/>
        <v>Belum Diisi</v>
      </c>
      <c r="I398" s="280" t="s">
        <v>650</v>
      </c>
      <c r="J398" s="277" t="str">
        <f t="shared" si="157"/>
        <v>Isi Sasaran</v>
      </c>
      <c r="K398" s="280" t="s">
        <v>650</v>
      </c>
      <c r="L398" s="277" t="str">
        <f t="shared" si="158"/>
        <v>Isi Sasaran</v>
      </c>
      <c r="M398" s="371"/>
      <c r="N398" s="371"/>
      <c r="O398" s="272"/>
      <c r="P398" s="272"/>
      <c r="Q398" s="272"/>
      <c r="R398" s="272"/>
    </row>
    <row r="399" spans="1:18" ht="12.75" customHeight="1">
      <c r="A399" s="272"/>
      <c r="B399" s="349"/>
      <c r="C399" s="349"/>
      <c r="D399" s="349"/>
      <c r="E399" s="349"/>
      <c r="F399" s="282">
        <v>5</v>
      </c>
      <c r="G399" s="283"/>
      <c r="H399" s="289" t="str">
        <f t="shared" si="122"/>
        <v>Belum Diisi</v>
      </c>
      <c r="I399" s="285" t="s">
        <v>650</v>
      </c>
      <c r="J399" s="277" t="str">
        <f t="shared" si="157"/>
        <v>Isi Sasaran</v>
      </c>
      <c r="K399" s="285" t="s">
        <v>650</v>
      </c>
      <c r="L399" s="277" t="str">
        <f t="shared" si="158"/>
        <v>Isi Sasaran</v>
      </c>
      <c r="M399" s="349"/>
      <c r="N399" s="349"/>
      <c r="O399" s="272"/>
      <c r="P399" s="272"/>
      <c r="Q399" s="272"/>
      <c r="R399" s="272"/>
    </row>
    <row r="400" spans="1:18" ht="12.75" customHeight="1">
      <c r="A400" s="272"/>
      <c r="B400" s="418">
        <v>19</v>
      </c>
      <c r="C400" s="426"/>
      <c r="D400" s="419" t="s">
        <v>650</v>
      </c>
      <c r="E400" s="427" t="str">
        <f>IF(D400="Y",1,IF(D400="T",0,IF(D400="Y/T","Belum diisi","Error")))</f>
        <v>Belum diisi</v>
      </c>
      <c r="F400" s="273">
        <v>1</v>
      </c>
      <c r="G400" s="274"/>
      <c r="H400" s="290" t="str">
        <f t="shared" si="122"/>
        <v>Belum Diisi</v>
      </c>
      <c r="I400" s="276" t="s">
        <v>650</v>
      </c>
      <c r="J400" s="277" t="str">
        <f t="shared" ref="J400:J404" si="159">IF($D$400="Y/T","Isi Sasaran",IF($E$400=0,0,IF(I400="Y",1,IF(I400="T",0,"Isi Dulu"))))</f>
        <v>Isi Sasaran</v>
      </c>
      <c r="K400" s="276" t="s">
        <v>650</v>
      </c>
      <c r="L400" s="277" t="str">
        <f t="shared" ref="L400:L404" si="160">IF($D$400="Y/T","Isi Sasaran",IF($E$400=0,0,IF(K400="Y",1,IF(K400="T",0,"Isi Dulu"))))</f>
        <v>Isi Sasaran</v>
      </c>
      <c r="M400" s="429" t="s">
        <v>650</v>
      </c>
      <c r="N400" s="430" t="str">
        <f>IF(M400="Y",1,IF(M400="T",0,IF(M400="Y/T","Belum diisi","Error")))</f>
        <v>Belum diisi</v>
      </c>
      <c r="O400" s="272"/>
      <c r="P400" s="272"/>
      <c r="Q400" s="272"/>
      <c r="R400" s="272"/>
    </row>
    <row r="401" spans="1:18" ht="12.75" customHeight="1">
      <c r="A401" s="272"/>
      <c r="B401" s="371"/>
      <c r="C401" s="371"/>
      <c r="D401" s="371"/>
      <c r="E401" s="371"/>
      <c r="F401" s="278">
        <v>2</v>
      </c>
      <c r="G401" s="279"/>
      <c r="H401" s="288" t="str">
        <f t="shared" si="122"/>
        <v>Belum Diisi</v>
      </c>
      <c r="I401" s="280" t="s">
        <v>650</v>
      </c>
      <c r="J401" s="277" t="str">
        <f t="shared" si="159"/>
        <v>Isi Sasaran</v>
      </c>
      <c r="K401" s="280" t="s">
        <v>650</v>
      </c>
      <c r="L401" s="277" t="str">
        <f t="shared" si="160"/>
        <v>Isi Sasaran</v>
      </c>
      <c r="M401" s="371"/>
      <c r="N401" s="371"/>
      <c r="O401" s="272"/>
      <c r="P401" s="272"/>
      <c r="Q401" s="272"/>
      <c r="R401" s="272"/>
    </row>
    <row r="402" spans="1:18" ht="12.75" customHeight="1">
      <c r="A402" s="272"/>
      <c r="B402" s="371"/>
      <c r="C402" s="371"/>
      <c r="D402" s="371"/>
      <c r="E402" s="371"/>
      <c r="F402" s="278">
        <v>3</v>
      </c>
      <c r="G402" s="279"/>
      <c r="H402" s="288" t="str">
        <f t="shared" si="122"/>
        <v>Belum Diisi</v>
      </c>
      <c r="I402" s="280" t="s">
        <v>650</v>
      </c>
      <c r="J402" s="277" t="str">
        <f t="shared" si="159"/>
        <v>Isi Sasaran</v>
      </c>
      <c r="K402" s="280" t="s">
        <v>650</v>
      </c>
      <c r="L402" s="277" t="str">
        <f t="shared" si="160"/>
        <v>Isi Sasaran</v>
      </c>
      <c r="M402" s="371"/>
      <c r="N402" s="371"/>
      <c r="O402" s="272"/>
      <c r="P402" s="272"/>
      <c r="Q402" s="272"/>
      <c r="R402" s="272"/>
    </row>
    <row r="403" spans="1:18" ht="12.75" customHeight="1">
      <c r="A403" s="272"/>
      <c r="B403" s="371"/>
      <c r="C403" s="371"/>
      <c r="D403" s="371"/>
      <c r="E403" s="371"/>
      <c r="F403" s="278">
        <v>4</v>
      </c>
      <c r="G403" s="279"/>
      <c r="H403" s="288" t="str">
        <f t="shared" si="122"/>
        <v>Belum Diisi</v>
      </c>
      <c r="I403" s="280" t="s">
        <v>650</v>
      </c>
      <c r="J403" s="277" t="str">
        <f t="shared" si="159"/>
        <v>Isi Sasaran</v>
      </c>
      <c r="K403" s="280" t="s">
        <v>650</v>
      </c>
      <c r="L403" s="277" t="str">
        <f t="shared" si="160"/>
        <v>Isi Sasaran</v>
      </c>
      <c r="M403" s="371"/>
      <c r="N403" s="371"/>
      <c r="O403" s="272"/>
      <c r="P403" s="272"/>
      <c r="Q403" s="272"/>
      <c r="R403" s="272"/>
    </row>
    <row r="404" spans="1:18" ht="12.75" customHeight="1">
      <c r="A404" s="272"/>
      <c r="B404" s="349"/>
      <c r="C404" s="349"/>
      <c r="D404" s="349"/>
      <c r="E404" s="349"/>
      <c r="F404" s="282">
        <v>5</v>
      </c>
      <c r="G404" s="283"/>
      <c r="H404" s="289" t="str">
        <f t="shared" si="122"/>
        <v>Belum Diisi</v>
      </c>
      <c r="I404" s="285" t="s">
        <v>650</v>
      </c>
      <c r="J404" s="277" t="str">
        <f t="shared" si="159"/>
        <v>Isi Sasaran</v>
      </c>
      <c r="K404" s="285" t="s">
        <v>650</v>
      </c>
      <c r="L404" s="277" t="str">
        <f t="shared" si="160"/>
        <v>Isi Sasaran</v>
      </c>
      <c r="M404" s="349"/>
      <c r="N404" s="349"/>
      <c r="O404" s="272"/>
      <c r="P404" s="272"/>
      <c r="Q404" s="272"/>
      <c r="R404" s="272"/>
    </row>
    <row r="405" spans="1:18" ht="12.75" customHeight="1">
      <c r="A405" s="272"/>
      <c r="B405" s="418">
        <v>30</v>
      </c>
      <c r="C405" s="426"/>
      <c r="D405" s="419" t="s">
        <v>658</v>
      </c>
      <c r="E405" s="427">
        <f>IF(D405="Y",1,IF(D405="T",0,IF(D405="Y/T","Belum diisi","Error")))</f>
        <v>1</v>
      </c>
      <c r="F405" s="273">
        <v>1</v>
      </c>
      <c r="G405" s="274"/>
      <c r="H405" s="290">
        <f t="shared" si="122"/>
        <v>1</v>
      </c>
      <c r="I405" s="285" t="s">
        <v>658</v>
      </c>
      <c r="J405" s="277">
        <f t="shared" ref="J405:J409" si="161">IF($D$405="Y/T","Isi Sasaran",IF($E$405=0,0,IF(I405="Y",1,IF(I405="T",0,"Isi Dulu"))))</f>
        <v>1</v>
      </c>
      <c r="K405" s="285" t="s">
        <v>658</v>
      </c>
      <c r="L405" s="277">
        <f t="shared" ref="L405:L409" si="162">IF($D$405="Y/T","Isi Sasaran",IF($E$405=0,0,IF(K405="Y",1,IF(K405="T",0,"Isi Dulu"))))</f>
        <v>1</v>
      </c>
      <c r="M405" s="429" t="s">
        <v>658</v>
      </c>
      <c r="N405" s="430">
        <f>IF(M405="Y",1,IF(M405="T",0,IF(M405="Y/T","Belum diisi","Error")))</f>
        <v>1</v>
      </c>
      <c r="O405" s="272"/>
      <c r="P405" s="272"/>
      <c r="Q405" s="272"/>
      <c r="R405" s="272"/>
    </row>
    <row r="406" spans="1:18" ht="12.75" customHeight="1">
      <c r="A406" s="272"/>
      <c r="B406" s="371"/>
      <c r="C406" s="371"/>
      <c r="D406" s="371"/>
      <c r="E406" s="371"/>
      <c r="F406" s="278">
        <v>2</v>
      </c>
      <c r="G406" s="279"/>
      <c r="H406" s="288" t="str">
        <f t="shared" si="122"/>
        <v>Belum Diisi</v>
      </c>
      <c r="I406" s="280" t="s">
        <v>650</v>
      </c>
      <c r="J406" s="277" t="str">
        <f t="shared" si="161"/>
        <v>Isi Dulu</v>
      </c>
      <c r="K406" s="280" t="s">
        <v>650</v>
      </c>
      <c r="L406" s="277" t="str">
        <f t="shared" si="162"/>
        <v>Isi Dulu</v>
      </c>
      <c r="M406" s="371"/>
      <c r="N406" s="371"/>
      <c r="O406" s="272"/>
      <c r="P406" s="272"/>
      <c r="Q406" s="272"/>
      <c r="R406" s="272"/>
    </row>
    <row r="407" spans="1:18" ht="12.75" customHeight="1">
      <c r="A407" s="272"/>
      <c r="B407" s="371"/>
      <c r="C407" s="371"/>
      <c r="D407" s="371"/>
      <c r="E407" s="371"/>
      <c r="F407" s="278">
        <v>3</v>
      </c>
      <c r="G407" s="279"/>
      <c r="H407" s="288" t="str">
        <f t="shared" si="122"/>
        <v>Belum Diisi</v>
      </c>
      <c r="I407" s="280" t="s">
        <v>650</v>
      </c>
      <c r="J407" s="277" t="str">
        <f t="shared" si="161"/>
        <v>Isi Dulu</v>
      </c>
      <c r="K407" s="280" t="s">
        <v>650</v>
      </c>
      <c r="L407" s="277" t="str">
        <f t="shared" si="162"/>
        <v>Isi Dulu</v>
      </c>
      <c r="M407" s="371"/>
      <c r="N407" s="371"/>
      <c r="O407" s="272"/>
      <c r="P407" s="272"/>
      <c r="Q407" s="272"/>
      <c r="R407" s="272"/>
    </row>
    <row r="408" spans="1:18" ht="12.75" customHeight="1">
      <c r="A408" s="272"/>
      <c r="B408" s="371"/>
      <c r="C408" s="371"/>
      <c r="D408" s="371"/>
      <c r="E408" s="371"/>
      <c r="F408" s="278">
        <v>4</v>
      </c>
      <c r="G408" s="279"/>
      <c r="H408" s="288" t="str">
        <f t="shared" si="122"/>
        <v>Belum Diisi</v>
      </c>
      <c r="I408" s="280" t="s">
        <v>650</v>
      </c>
      <c r="J408" s="277" t="str">
        <f t="shared" si="161"/>
        <v>Isi Dulu</v>
      </c>
      <c r="K408" s="280" t="s">
        <v>650</v>
      </c>
      <c r="L408" s="277" t="str">
        <f t="shared" si="162"/>
        <v>Isi Dulu</v>
      </c>
      <c r="M408" s="371"/>
      <c r="N408" s="371"/>
      <c r="O408" s="272"/>
      <c r="P408" s="272"/>
      <c r="Q408" s="272"/>
      <c r="R408" s="272"/>
    </row>
    <row r="409" spans="1:18" ht="12.75" customHeight="1">
      <c r="A409" s="12"/>
      <c r="B409" s="349"/>
      <c r="C409" s="349"/>
      <c r="D409" s="349"/>
      <c r="E409" s="349"/>
      <c r="F409" s="282">
        <v>5</v>
      </c>
      <c r="G409" s="283"/>
      <c r="H409" s="289" t="str">
        <f t="shared" si="122"/>
        <v>Belum Diisi</v>
      </c>
      <c r="I409" s="280" t="s">
        <v>650</v>
      </c>
      <c r="J409" s="277" t="str">
        <f t="shared" si="161"/>
        <v>Isi Dulu</v>
      </c>
      <c r="K409" s="280" t="s">
        <v>650</v>
      </c>
      <c r="L409" s="277" t="str">
        <f t="shared" si="162"/>
        <v>Isi Dulu</v>
      </c>
      <c r="M409" s="349"/>
      <c r="N409" s="349"/>
      <c r="O409" s="272"/>
      <c r="P409" s="272"/>
      <c r="Q409" s="272"/>
      <c r="R409" s="272"/>
    </row>
    <row r="410" spans="1:18" ht="12.75" customHeight="1">
      <c r="A410" s="272"/>
      <c r="B410" s="301"/>
      <c r="C410" s="292"/>
      <c r="D410" s="293"/>
      <c r="E410" s="294">
        <f>AVERAGE(E310:E409)</f>
        <v>1</v>
      </c>
      <c r="F410" s="296"/>
      <c r="G410" s="296"/>
      <c r="H410" s="294">
        <f>AVERAGE(H310:H409)</f>
        <v>1</v>
      </c>
      <c r="I410" s="303"/>
      <c r="J410" s="294">
        <f>AVERAGE(J310:J409)</f>
        <v>1</v>
      </c>
      <c r="K410" s="303"/>
      <c r="L410" s="294">
        <f>AVERAGE(L310:L409)</f>
        <v>1</v>
      </c>
      <c r="M410" s="303"/>
      <c r="N410" s="294">
        <f>AVERAGE(N310:N409)</f>
        <v>1</v>
      </c>
      <c r="O410" s="272"/>
      <c r="P410" s="272"/>
      <c r="Q410" s="272"/>
      <c r="R410" s="272"/>
    </row>
    <row r="411" spans="1:18" ht="12.75" customHeight="1">
      <c r="A411" s="272"/>
      <c r="B411" s="431" t="s">
        <v>1261</v>
      </c>
      <c r="C411" s="360"/>
      <c r="D411" s="360"/>
      <c r="E411" s="360"/>
      <c r="F411" s="360"/>
      <c r="G411" s="360"/>
      <c r="H411" s="360"/>
      <c r="I411" s="360"/>
      <c r="J411" s="360"/>
      <c r="K411" s="360"/>
      <c r="L411" s="360"/>
      <c r="M411" s="360"/>
      <c r="N411" s="351"/>
      <c r="O411" s="272"/>
      <c r="P411" s="272"/>
      <c r="Q411" s="272"/>
      <c r="R411" s="272"/>
    </row>
    <row r="412" spans="1:18" ht="12.75" customHeight="1">
      <c r="A412" s="272"/>
      <c r="B412" s="418">
        <v>1</v>
      </c>
      <c r="C412" s="426"/>
      <c r="D412" s="419" t="s">
        <v>650</v>
      </c>
      <c r="E412" s="427" t="str">
        <f>IF(D412="Y",1,IF(D412="T",0,IF(D412="Y/T","Belum diisi","Error")))</f>
        <v>Belum diisi</v>
      </c>
      <c r="F412" s="273">
        <v>1</v>
      </c>
      <c r="G412" s="274"/>
      <c r="H412" s="275" t="str">
        <f t="shared" ref="H412:H561" si="163">IF(OR(J412="Isi Dulu",L412="Isi Dulu",J412="Isi Sasaran",L412="Isi Sasaran"),"Belum Diisi",IF(SUM(J412,L412)=2,1,IF(SUM(J412,L412)=1,0,IF(SUM(J412,L412)=0,0,"Error"))))</f>
        <v>Belum Diisi</v>
      </c>
      <c r="I412" s="276" t="s">
        <v>650</v>
      </c>
      <c r="J412" s="277" t="str">
        <f t="shared" ref="J412:J416" si="164">IF($D$412="Y/T","Isi Sasaran",IF($E$412=0,0,IF(I412="Y",1,IF(I412="T",0,"Isi Dulu"))))</f>
        <v>Isi Sasaran</v>
      </c>
      <c r="K412" s="276" t="s">
        <v>650</v>
      </c>
      <c r="L412" s="277" t="str">
        <f t="shared" ref="L412:L416" si="165">IF($D$412="Y/T","Isi Sasaran",IF($E$412=0,0,IF(K412="Y",1,IF(K412="T",0,"Isi Dulu"))))</f>
        <v>Isi Sasaran</v>
      </c>
      <c r="M412" s="429" t="s">
        <v>650</v>
      </c>
      <c r="N412" s="430" t="str">
        <f>IF(M412="Y",1,IF(M412="T",0,IF(M412="Y/T","Belum diisi","Error")))</f>
        <v>Belum diisi</v>
      </c>
      <c r="O412" s="272"/>
      <c r="P412" s="272"/>
      <c r="Q412" s="272"/>
      <c r="R412" s="272"/>
    </row>
    <row r="413" spans="1:18" ht="12.75" customHeight="1">
      <c r="A413" s="272"/>
      <c r="B413" s="371"/>
      <c r="C413" s="371"/>
      <c r="D413" s="371"/>
      <c r="E413" s="371"/>
      <c r="F413" s="278">
        <v>2</v>
      </c>
      <c r="G413" s="279"/>
      <c r="H413" s="275" t="str">
        <f t="shared" si="163"/>
        <v>Belum Diisi</v>
      </c>
      <c r="I413" s="280" t="s">
        <v>650</v>
      </c>
      <c r="J413" s="281" t="str">
        <f t="shared" si="164"/>
        <v>Isi Sasaran</v>
      </c>
      <c r="K413" s="280" t="s">
        <v>650</v>
      </c>
      <c r="L413" s="281" t="str">
        <f t="shared" si="165"/>
        <v>Isi Sasaran</v>
      </c>
      <c r="M413" s="371"/>
      <c r="N413" s="371"/>
      <c r="O413" s="272"/>
      <c r="P413" s="272"/>
      <c r="Q413" s="272"/>
      <c r="R413" s="272"/>
    </row>
    <row r="414" spans="1:18" ht="12.75" customHeight="1">
      <c r="A414" s="272"/>
      <c r="B414" s="371"/>
      <c r="C414" s="371"/>
      <c r="D414" s="371"/>
      <c r="E414" s="371"/>
      <c r="F414" s="278">
        <v>3</v>
      </c>
      <c r="G414" s="279"/>
      <c r="H414" s="275" t="str">
        <f t="shared" si="163"/>
        <v>Belum Diisi</v>
      </c>
      <c r="I414" s="280" t="s">
        <v>650</v>
      </c>
      <c r="J414" s="281" t="str">
        <f t="shared" si="164"/>
        <v>Isi Sasaran</v>
      </c>
      <c r="K414" s="280" t="s">
        <v>650</v>
      </c>
      <c r="L414" s="281" t="str">
        <f t="shared" si="165"/>
        <v>Isi Sasaran</v>
      </c>
      <c r="M414" s="371"/>
      <c r="N414" s="371"/>
      <c r="O414" s="272"/>
      <c r="P414" s="272"/>
      <c r="Q414" s="272"/>
      <c r="R414" s="272"/>
    </row>
    <row r="415" spans="1:18" ht="12.75" customHeight="1">
      <c r="A415" s="272"/>
      <c r="B415" s="371"/>
      <c r="C415" s="371"/>
      <c r="D415" s="371"/>
      <c r="E415" s="371"/>
      <c r="F415" s="278">
        <v>4</v>
      </c>
      <c r="G415" s="279"/>
      <c r="H415" s="275" t="str">
        <f t="shared" si="163"/>
        <v>Belum Diisi</v>
      </c>
      <c r="I415" s="280" t="s">
        <v>650</v>
      </c>
      <c r="J415" s="281" t="str">
        <f t="shared" si="164"/>
        <v>Isi Sasaran</v>
      </c>
      <c r="K415" s="280" t="s">
        <v>650</v>
      </c>
      <c r="L415" s="281" t="str">
        <f t="shared" si="165"/>
        <v>Isi Sasaran</v>
      </c>
      <c r="M415" s="371"/>
      <c r="N415" s="371"/>
      <c r="O415" s="272"/>
      <c r="P415" s="272"/>
      <c r="Q415" s="272"/>
      <c r="R415" s="272"/>
    </row>
    <row r="416" spans="1:18" ht="12.75" customHeight="1">
      <c r="A416" s="272"/>
      <c r="B416" s="349"/>
      <c r="C416" s="349"/>
      <c r="D416" s="349"/>
      <c r="E416" s="349"/>
      <c r="F416" s="282">
        <v>5</v>
      </c>
      <c r="G416" s="283"/>
      <c r="H416" s="284" t="str">
        <f t="shared" si="163"/>
        <v>Belum Diisi</v>
      </c>
      <c r="I416" s="285" t="s">
        <v>650</v>
      </c>
      <c r="J416" s="286" t="str">
        <f t="shared" si="164"/>
        <v>Isi Sasaran</v>
      </c>
      <c r="K416" s="285" t="s">
        <v>650</v>
      </c>
      <c r="L416" s="286" t="str">
        <f t="shared" si="165"/>
        <v>Isi Sasaran</v>
      </c>
      <c r="M416" s="349"/>
      <c r="N416" s="349"/>
      <c r="O416" s="272"/>
      <c r="P416" s="272"/>
      <c r="Q416" s="272"/>
      <c r="R416" s="272"/>
    </row>
    <row r="417" spans="1:18" ht="12.75" customHeight="1">
      <c r="A417" s="272"/>
      <c r="B417" s="418">
        <v>2</v>
      </c>
      <c r="C417" s="426"/>
      <c r="D417" s="419" t="s">
        <v>650</v>
      </c>
      <c r="E417" s="427" t="str">
        <f>IF(D417="Y",1,IF(D417="T",0,IF(D417="Y/T","Belum diisi","Error")))</f>
        <v>Belum diisi</v>
      </c>
      <c r="F417" s="273">
        <v>1</v>
      </c>
      <c r="G417" s="274"/>
      <c r="H417" s="287" t="str">
        <f t="shared" si="163"/>
        <v>Belum Diisi</v>
      </c>
      <c r="I417" s="276" t="s">
        <v>650</v>
      </c>
      <c r="J417" s="277" t="str">
        <f t="shared" ref="J417:J421" si="166">IF($D$417="Y/T","Isi Sasaran",IF($E$417=0,0,IF(I417="Y",1,IF(I417="T",0,"Isi Dulu"))))</f>
        <v>Isi Sasaran</v>
      </c>
      <c r="K417" s="276" t="s">
        <v>650</v>
      </c>
      <c r="L417" s="277" t="str">
        <f t="shared" ref="L417:L421" si="167">IF($D$417="Y/T","Isi Sasaran",IF($E$417=0,0,IF(K417="Y",1,IF(K417="T",0,"Isi Dulu"))))</f>
        <v>Isi Sasaran</v>
      </c>
      <c r="M417" s="429" t="s">
        <v>650</v>
      </c>
      <c r="N417" s="430" t="str">
        <f>IF(M417="Y",1,IF(M417="T",0,IF(M417="Y/T","Belum diisi","Error")))</f>
        <v>Belum diisi</v>
      </c>
      <c r="O417" s="272"/>
      <c r="P417" s="272"/>
      <c r="Q417" s="272"/>
      <c r="R417" s="272"/>
    </row>
    <row r="418" spans="1:18" ht="12.75" customHeight="1">
      <c r="A418" s="272"/>
      <c r="B418" s="371"/>
      <c r="C418" s="371"/>
      <c r="D418" s="371"/>
      <c r="E418" s="371"/>
      <c r="F418" s="278">
        <v>2</v>
      </c>
      <c r="G418" s="279"/>
      <c r="H418" s="288" t="str">
        <f t="shared" si="163"/>
        <v>Belum Diisi</v>
      </c>
      <c r="I418" s="280" t="s">
        <v>650</v>
      </c>
      <c r="J418" s="281" t="str">
        <f t="shared" si="166"/>
        <v>Isi Sasaran</v>
      </c>
      <c r="K418" s="280" t="s">
        <v>650</v>
      </c>
      <c r="L418" s="281" t="str">
        <f t="shared" si="167"/>
        <v>Isi Sasaran</v>
      </c>
      <c r="M418" s="371"/>
      <c r="N418" s="371"/>
      <c r="O418" s="272"/>
      <c r="P418" s="272"/>
      <c r="Q418" s="272"/>
      <c r="R418" s="272"/>
    </row>
    <row r="419" spans="1:18" ht="12.75" customHeight="1">
      <c r="A419" s="272"/>
      <c r="B419" s="371"/>
      <c r="C419" s="371"/>
      <c r="D419" s="371"/>
      <c r="E419" s="371"/>
      <c r="F419" s="278">
        <v>3</v>
      </c>
      <c r="G419" s="279"/>
      <c r="H419" s="288" t="str">
        <f t="shared" si="163"/>
        <v>Belum Diisi</v>
      </c>
      <c r="I419" s="280" t="s">
        <v>650</v>
      </c>
      <c r="J419" s="281" t="str">
        <f t="shared" si="166"/>
        <v>Isi Sasaran</v>
      </c>
      <c r="K419" s="280" t="s">
        <v>650</v>
      </c>
      <c r="L419" s="281" t="str">
        <f t="shared" si="167"/>
        <v>Isi Sasaran</v>
      </c>
      <c r="M419" s="371"/>
      <c r="N419" s="371"/>
      <c r="O419" s="272"/>
      <c r="P419" s="272"/>
      <c r="Q419" s="272"/>
      <c r="R419" s="272"/>
    </row>
    <row r="420" spans="1:18" ht="12.75" customHeight="1">
      <c r="A420" s="272"/>
      <c r="B420" s="371"/>
      <c r="C420" s="371"/>
      <c r="D420" s="371"/>
      <c r="E420" s="371"/>
      <c r="F420" s="278">
        <v>4</v>
      </c>
      <c r="G420" s="279"/>
      <c r="H420" s="288" t="str">
        <f t="shared" si="163"/>
        <v>Belum Diisi</v>
      </c>
      <c r="I420" s="280" t="s">
        <v>650</v>
      </c>
      <c r="J420" s="281" t="str">
        <f t="shared" si="166"/>
        <v>Isi Sasaran</v>
      </c>
      <c r="K420" s="280" t="s">
        <v>650</v>
      </c>
      <c r="L420" s="281" t="str">
        <f t="shared" si="167"/>
        <v>Isi Sasaran</v>
      </c>
      <c r="M420" s="371"/>
      <c r="N420" s="371"/>
      <c r="O420" s="272"/>
      <c r="P420" s="272"/>
      <c r="Q420" s="272"/>
      <c r="R420" s="272"/>
    </row>
    <row r="421" spans="1:18" ht="12.75" customHeight="1">
      <c r="A421" s="272"/>
      <c r="B421" s="349"/>
      <c r="C421" s="349"/>
      <c r="D421" s="349"/>
      <c r="E421" s="349"/>
      <c r="F421" s="282">
        <v>5</v>
      </c>
      <c r="G421" s="283"/>
      <c r="H421" s="289" t="str">
        <f t="shared" si="163"/>
        <v>Belum Diisi</v>
      </c>
      <c r="I421" s="285" t="s">
        <v>650</v>
      </c>
      <c r="J421" s="286" t="str">
        <f t="shared" si="166"/>
        <v>Isi Sasaran</v>
      </c>
      <c r="K421" s="285" t="s">
        <v>650</v>
      </c>
      <c r="L421" s="286" t="str">
        <f t="shared" si="167"/>
        <v>Isi Sasaran</v>
      </c>
      <c r="M421" s="349"/>
      <c r="N421" s="349"/>
      <c r="O421" s="272"/>
      <c r="P421" s="272"/>
      <c r="Q421" s="272"/>
      <c r="R421" s="272"/>
    </row>
    <row r="422" spans="1:18" ht="12.75" customHeight="1">
      <c r="A422" s="272"/>
      <c r="B422" s="418">
        <v>3</v>
      </c>
      <c r="C422" s="426"/>
      <c r="D422" s="419" t="s">
        <v>650</v>
      </c>
      <c r="E422" s="427" t="str">
        <f>IF(D422="Y",1,IF(D422="T",0,IF(D422="Y/T","Belum diisi","Error")))</f>
        <v>Belum diisi</v>
      </c>
      <c r="F422" s="273">
        <v>1</v>
      </c>
      <c r="G422" s="274"/>
      <c r="H422" s="290" t="str">
        <f t="shared" si="163"/>
        <v>Belum Diisi</v>
      </c>
      <c r="I422" s="276" t="s">
        <v>650</v>
      </c>
      <c r="J422" s="277" t="str">
        <f t="shared" ref="J422:J426" si="168">IF($D$422="Y/T","Isi Sasaran",IF($E$422=0,0,IF(I422="Y",1,IF(I422="T",0,"Isi Dulu"))))</f>
        <v>Isi Sasaran</v>
      </c>
      <c r="K422" s="276" t="s">
        <v>650</v>
      </c>
      <c r="L422" s="277" t="str">
        <f t="shared" ref="L422:L426" si="169">IF($D$422="Y/T","Isi Sasaran",IF($E$422=0,0,IF(K422="Y",1,IF(K422="T",0,"Isi Dulu"))))</f>
        <v>Isi Sasaran</v>
      </c>
      <c r="M422" s="429" t="s">
        <v>650</v>
      </c>
      <c r="N422" s="430" t="str">
        <f>IF(M422="Y",1,IF(M422="T",0,IF(M422="Y/T","Belum diisi","Error")))</f>
        <v>Belum diisi</v>
      </c>
      <c r="O422" s="272"/>
      <c r="P422" s="272"/>
      <c r="Q422" s="272"/>
      <c r="R422" s="272"/>
    </row>
    <row r="423" spans="1:18" ht="12.75" customHeight="1">
      <c r="A423" s="272"/>
      <c r="B423" s="371"/>
      <c r="C423" s="371"/>
      <c r="D423" s="371"/>
      <c r="E423" s="371"/>
      <c r="F423" s="278">
        <v>2</v>
      </c>
      <c r="G423" s="279"/>
      <c r="H423" s="288" t="str">
        <f t="shared" si="163"/>
        <v>Belum Diisi</v>
      </c>
      <c r="I423" s="280" t="s">
        <v>650</v>
      </c>
      <c r="J423" s="281" t="str">
        <f t="shared" si="168"/>
        <v>Isi Sasaran</v>
      </c>
      <c r="K423" s="280" t="s">
        <v>650</v>
      </c>
      <c r="L423" s="281" t="str">
        <f t="shared" si="169"/>
        <v>Isi Sasaran</v>
      </c>
      <c r="M423" s="371"/>
      <c r="N423" s="371"/>
      <c r="O423" s="272"/>
      <c r="P423" s="272"/>
      <c r="Q423" s="272"/>
      <c r="R423" s="272"/>
    </row>
    <row r="424" spans="1:18" ht="12.75" customHeight="1">
      <c r="A424" s="272"/>
      <c r="B424" s="371"/>
      <c r="C424" s="371"/>
      <c r="D424" s="371"/>
      <c r="E424" s="371"/>
      <c r="F424" s="278">
        <v>3</v>
      </c>
      <c r="G424" s="279"/>
      <c r="H424" s="288" t="str">
        <f t="shared" si="163"/>
        <v>Belum Diisi</v>
      </c>
      <c r="I424" s="280" t="s">
        <v>650</v>
      </c>
      <c r="J424" s="281" t="str">
        <f t="shared" si="168"/>
        <v>Isi Sasaran</v>
      </c>
      <c r="K424" s="280" t="s">
        <v>650</v>
      </c>
      <c r="L424" s="281" t="str">
        <f t="shared" si="169"/>
        <v>Isi Sasaran</v>
      </c>
      <c r="M424" s="371"/>
      <c r="N424" s="371"/>
      <c r="O424" s="272"/>
      <c r="P424" s="272"/>
      <c r="Q424" s="272"/>
      <c r="R424" s="272"/>
    </row>
    <row r="425" spans="1:18" ht="12.75" customHeight="1">
      <c r="A425" s="272"/>
      <c r="B425" s="371"/>
      <c r="C425" s="371"/>
      <c r="D425" s="371"/>
      <c r="E425" s="371"/>
      <c r="F425" s="278">
        <v>4</v>
      </c>
      <c r="G425" s="279"/>
      <c r="H425" s="288" t="str">
        <f t="shared" si="163"/>
        <v>Belum Diisi</v>
      </c>
      <c r="I425" s="280" t="s">
        <v>650</v>
      </c>
      <c r="J425" s="281" t="str">
        <f t="shared" si="168"/>
        <v>Isi Sasaran</v>
      </c>
      <c r="K425" s="280" t="s">
        <v>650</v>
      </c>
      <c r="L425" s="281" t="str">
        <f t="shared" si="169"/>
        <v>Isi Sasaran</v>
      </c>
      <c r="M425" s="371"/>
      <c r="N425" s="371"/>
      <c r="O425" s="272"/>
      <c r="P425" s="272"/>
      <c r="Q425" s="272"/>
      <c r="R425" s="272"/>
    </row>
    <row r="426" spans="1:18" ht="12.75" customHeight="1">
      <c r="A426" s="272"/>
      <c r="B426" s="349"/>
      <c r="C426" s="349"/>
      <c r="D426" s="349"/>
      <c r="E426" s="349"/>
      <c r="F426" s="282">
        <v>5</v>
      </c>
      <c r="G426" s="283"/>
      <c r="H426" s="289" t="str">
        <f t="shared" si="163"/>
        <v>Belum Diisi</v>
      </c>
      <c r="I426" s="285" t="s">
        <v>650</v>
      </c>
      <c r="J426" s="286" t="str">
        <f t="shared" si="168"/>
        <v>Isi Sasaran</v>
      </c>
      <c r="K426" s="285" t="s">
        <v>650</v>
      </c>
      <c r="L426" s="286" t="str">
        <f t="shared" si="169"/>
        <v>Isi Sasaran</v>
      </c>
      <c r="M426" s="349"/>
      <c r="N426" s="349"/>
      <c r="O426" s="272"/>
      <c r="P426" s="272"/>
      <c r="Q426" s="272"/>
      <c r="R426" s="272"/>
    </row>
    <row r="427" spans="1:18" ht="12.75" customHeight="1">
      <c r="A427" s="272"/>
      <c r="B427" s="418">
        <v>4</v>
      </c>
      <c r="C427" s="426"/>
      <c r="D427" s="419" t="s">
        <v>650</v>
      </c>
      <c r="E427" s="427" t="str">
        <f>IF(D427="Y",1,IF(D427="T",0,IF(D427="Y/T","Belum diisi","Error")))</f>
        <v>Belum diisi</v>
      </c>
      <c r="F427" s="273">
        <v>1</v>
      </c>
      <c r="G427" s="274"/>
      <c r="H427" s="290" t="str">
        <f t="shared" si="163"/>
        <v>Belum Diisi</v>
      </c>
      <c r="I427" s="276" t="s">
        <v>650</v>
      </c>
      <c r="J427" s="277" t="str">
        <f t="shared" ref="J427:J431" si="170">IF($D$427="Y/T","Isi Sasaran",IF($E$427=0,0,IF(I427="Y",1,IF(I427="T",0,"Isi Dulu"))))</f>
        <v>Isi Sasaran</v>
      </c>
      <c r="K427" s="276" t="s">
        <v>650</v>
      </c>
      <c r="L427" s="277" t="str">
        <f t="shared" ref="L427:L431" si="171">IF($D$427="Y/T","Isi Sasaran",IF($E$427=0,0,IF(K427="Y",1,IF(K427="T",0,"Isi Dulu"))))</f>
        <v>Isi Sasaran</v>
      </c>
      <c r="M427" s="429" t="s">
        <v>650</v>
      </c>
      <c r="N427" s="430" t="str">
        <f>IF(M427="Y",1,IF(M427="T",0,IF(M427="Y/T","Belum diisi","Error")))</f>
        <v>Belum diisi</v>
      </c>
      <c r="O427" s="272"/>
      <c r="P427" s="272"/>
      <c r="Q427" s="272"/>
      <c r="R427" s="272"/>
    </row>
    <row r="428" spans="1:18" ht="12.75" customHeight="1">
      <c r="A428" s="272"/>
      <c r="B428" s="371"/>
      <c r="C428" s="371"/>
      <c r="D428" s="371"/>
      <c r="E428" s="371"/>
      <c r="F428" s="278">
        <v>2</v>
      </c>
      <c r="G428" s="279"/>
      <c r="H428" s="288" t="str">
        <f t="shared" si="163"/>
        <v>Belum Diisi</v>
      </c>
      <c r="I428" s="280" t="s">
        <v>650</v>
      </c>
      <c r="J428" s="281" t="str">
        <f t="shared" si="170"/>
        <v>Isi Sasaran</v>
      </c>
      <c r="K428" s="280" t="s">
        <v>650</v>
      </c>
      <c r="L428" s="281" t="str">
        <f t="shared" si="171"/>
        <v>Isi Sasaran</v>
      </c>
      <c r="M428" s="371"/>
      <c r="N428" s="371"/>
      <c r="O428" s="272"/>
      <c r="P428" s="272"/>
      <c r="Q428" s="272"/>
      <c r="R428" s="272"/>
    </row>
    <row r="429" spans="1:18" ht="12.75" customHeight="1">
      <c r="A429" s="272"/>
      <c r="B429" s="371"/>
      <c r="C429" s="371"/>
      <c r="D429" s="371"/>
      <c r="E429" s="371"/>
      <c r="F429" s="278">
        <v>3</v>
      </c>
      <c r="G429" s="279"/>
      <c r="H429" s="288" t="str">
        <f t="shared" si="163"/>
        <v>Belum Diisi</v>
      </c>
      <c r="I429" s="280" t="s">
        <v>650</v>
      </c>
      <c r="J429" s="281" t="str">
        <f t="shared" si="170"/>
        <v>Isi Sasaran</v>
      </c>
      <c r="K429" s="280" t="s">
        <v>650</v>
      </c>
      <c r="L429" s="281" t="str">
        <f t="shared" si="171"/>
        <v>Isi Sasaran</v>
      </c>
      <c r="M429" s="371"/>
      <c r="N429" s="371"/>
      <c r="O429" s="272"/>
      <c r="P429" s="272"/>
      <c r="Q429" s="272"/>
      <c r="R429" s="272"/>
    </row>
    <row r="430" spans="1:18" ht="12.75" customHeight="1">
      <c r="A430" s="272"/>
      <c r="B430" s="371"/>
      <c r="C430" s="371"/>
      <c r="D430" s="371"/>
      <c r="E430" s="371"/>
      <c r="F430" s="278">
        <v>4</v>
      </c>
      <c r="G430" s="279"/>
      <c r="H430" s="288" t="str">
        <f t="shared" si="163"/>
        <v>Belum Diisi</v>
      </c>
      <c r="I430" s="280" t="s">
        <v>650</v>
      </c>
      <c r="J430" s="281" t="str">
        <f t="shared" si="170"/>
        <v>Isi Sasaran</v>
      </c>
      <c r="K430" s="280" t="s">
        <v>650</v>
      </c>
      <c r="L430" s="281" t="str">
        <f t="shared" si="171"/>
        <v>Isi Sasaran</v>
      </c>
      <c r="M430" s="371"/>
      <c r="N430" s="371"/>
      <c r="O430" s="272"/>
      <c r="P430" s="272"/>
      <c r="Q430" s="272"/>
      <c r="R430" s="272"/>
    </row>
    <row r="431" spans="1:18" ht="12.75" customHeight="1">
      <c r="A431" s="272"/>
      <c r="B431" s="349"/>
      <c r="C431" s="349"/>
      <c r="D431" s="349"/>
      <c r="E431" s="349"/>
      <c r="F431" s="282">
        <v>5</v>
      </c>
      <c r="G431" s="283"/>
      <c r="H431" s="289" t="str">
        <f t="shared" si="163"/>
        <v>Belum Diisi</v>
      </c>
      <c r="I431" s="285" t="s">
        <v>650</v>
      </c>
      <c r="J431" s="286" t="str">
        <f t="shared" si="170"/>
        <v>Isi Sasaran</v>
      </c>
      <c r="K431" s="285" t="s">
        <v>650</v>
      </c>
      <c r="L431" s="286" t="str">
        <f t="shared" si="171"/>
        <v>Isi Sasaran</v>
      </c>
      <c r="M431" s="349"/>
      <c r="N431" s="349"/>
      <c r="O431" s="272"/>
      <c r="P431" s="272"/>
      <c r="Q431" s="272"/>
      <c r="R431" s="272"/>
    </row>
    <row r="432" spans="1:18" ht="12.75" customHeight="1">
      <c r="A432" s="272"/>
      <c r="B432" s="418">
        <v>5</v>
      </c>
      <c r="C432" s="426"/>
      <c r="D432" s="419" t="s">
        <v>650</v>
      </c>
      <c r="E432" s="427" t="str">
        <f>IF(D432="Y",1,IF(D432="T",0,IF(D432="Y/T","Belum diisi","Error")))</f>
        <v>Belum diisi</v>
      </c>
      <c r="F432" s="273">
        <v>1</v>
      </c>
      <c r="G432" s="274"/>
      <c r="H432" s="290" t="str">
        <f t="shared" si="163"/>
        <v>Belum Diisi</v>
      </c>
      <c r="I432" s="276" t="s">
        <v>650</v>
      </c>
      <c r="J432" s="277" t="str">
        <f t="shared" ref="J432:J436" si="172">IF($D$432="Y/T","Isi Sasaran",IF($E$432=0,0,IF(I432="Y",1,IF(I432="T",0,"Isi Dulu"))))</f>
        <v>Isi Sasaran</v>
      </c>
      <c r="K432" s="276" t="s">
        <v>650</v>
      </c>
      <c r="L432" s="277" t="str">
        <f t="shared" ref="L432:L436" si="173">IF($D$432="Y/T","Isi Sasaran",IF($E$432=0,0,IF(K432="Y",1,IF(K432="T",0,"Isi Dulu"))))</f>
        <v>Isi Sasaran</v>
      </c>
      <c r="M432" s="429" t="s">
        <v>650</v>
      </c>
      <c r="N432" s="430" t="str">
        <f>IF(M432="Y",1,IF(M432="T",0,IF(M432="Y/T","Belum diisi","Error")))</f>
        <v>Belum diisi</v>
      </c>
      <c r="O432" s="272"/>
      <c r="P432" s="272"/>
      <c r="Q432" s="272"/>
      <c r="R432" s="272"/>
    </row>
    <row r="433" spans="1:18" ht="12.75" customHeight="1">
      <c r="A433" s="272"/>
      <c r="B433" s="371"/>
      <c r="C433" s="371"/>
      <c r="D433" s="371"/>
      <c r="E433" s="371"/>
      <c r="F433" s="278">
        <v>2</v>
      </c>
      <c r="G433" s="279"/>
      <c r="H433" s="288" t="str">
        <f t="shared" si="163"/>
        <v>Belum Diisi</v>
      </c>
      <c r="I433" s="280" t="s">
        <v>650</v>
      </c>
      <c r="J433" s="281" t="str">
        <f t="shared" si="172"/>
        <v>Isi Sasaran</v>
      </c>
      <c r="K433" s="280" t="s">
        <v>650</v>
      </c>
      <c r="L433" s="281" t="str">
        <f t="shared" si="173"/>
        <v>Isi Sasaran</v>
      </c>
      <c r="M433" s="371"/>
      <c r="N433" s="371"/>
      <c r="O433" s="272"/>
      <c r="P433" s="272"/>
      <c r="Q433" s="272"/>
      <c r="R433" s="272"/>
    </row>
    <row r="434" spans="1:18" ht="12.75" customHeight="1">
      <c r="A434" s="272"/>
      <c r="B434" s="371"/>
      <c r="C434" s="371"/>
      <c r="D434" s="371"/>
      <c r="E434" s="371"/>
      <c r="F434" s="278">
        <v>3</v>
      </c>
      <c r="G434" s="279"/>
      <c r="H434" s="288" t="str">
        <f t="shared" si="163"/>
        <v>Belum Diisi</v>
      </c>
      <c r="I434" s="280" t="s">
        <v>650</v>
      </c>
      <c r="J434" s="281" t="str">
        <f t="shared" si="172"/>
        <v>Isi Sasaran</v>
      </c>
      <c r="K434" s="280" t="s">
        <v>650</v>
      </c>
      <c r="L434" s="281" t="str">
        <f t="shared" si="173"/>
        <v>Isi Sasaran</v>
      </c>
      <c r="M434" s="371"/>
      <c r="N434" s="371"/>
      <c r="O434" s="272"/>
      <c r="P434" s="272"/>
      <c r="Q434" s="272"/>
      <c r="R434" s="272"/>
    </row>
    <row r="435" spans="1:18" ht="12.75" customHeight="1">
      <c r="A435" s="272"/>
      <c r="B435" s="371"/>
      <c r="C435" s="371"/>
      <c r="D435" s="371"/>
      <c r="E435" s="371"/>
      <c r="F435" s="278">
        <v>4</v>
      </c>
      <c r="G435" s="279"/>
      <c r="H435" s="288" t="str">
        <f t="shared" si="163"/>
        <v>Belum Diisi</v>
      </c>
      <c r="I435" s="280" t="s">
        <v>650</v>
      </c>
      <c r="J435" s="281" t="str">
        <f t="shared" si="172"/>
        <v>Isi Sasaran</v>
      </c>
      <c r="K435" s="280" t="s">
        <v>650</v>
      </c>
      <c r="L435" s="281" t="str">
        <f t="shared" si="173"/>
        <v>Isi Sasaran</v>
      </c>
      <c r="M435" s="371"/>
      <c r="N435" s="371"/>
      <c r="O435" s="272"/>
      <c r="P435" s="272"/>
      <c r="Q435" s="272"/>
      <c r="R435" s="272"/>
    </row>
    <row r="436" spans="1:18" ht="12.75" customHeight="1">
      <c r="A436" s="272"/>
      <c r="B436" s="349"/>
      <c r="C436" s="349"/>
      <c r="D436" s="349"/>
      <c r="E436" s="349"/>
      <c r="F436" s="282">
        <v>5</v>
      </c>
      <c r="G436" s="283"/>
      <c r="H436" s="289" t="str">
        <f t="shared" si="163"/>
        <v>Belum Diisi</v>
      </c>
      <c r="I436" s="285" t="s">
        <v>650</v>
      </c>
      <c r="J436" s="286" t="str">
        <f t="shared" si="172"/>
        <v>Isi Sasaran</v>
      </c>
      <c r="K436" s="285" t="s">
        <v>650</v>
      </c>
      <c r="L436" s="286" t="str">
        <f t="shared" si="173"/>
        <v>Isi Sasaran</v>
      </c>
      <c r="M436" s="349"/>
      <c r="N436" s="349"/>
      <c r="O436" s="272"/>
      <c r="P436" s="272"/>
      <c r="Q436" s="272"/>
      <c r="R436" s="272"/>
    </row>
    <row r="437" spans="1:18" ht="12.75" customHeight="1">
      <c r="A437" s="272"/>
      <c r="B437" s="418">
        <v>6</v>
      </c>
      <c r="C437" s="426"/>
      <c r="D437" s="419" t="s">
        <v>650</v>
      </c>
      <c r="E437" s="427" t="str">
        <f>IF(D437="Y",1,IF(D437="T",0,IF(D437="Y/T","Belum diisi","Error")))</f>
        <v>Belum diisi</v>
      </c>
      <c r="F437" s="273">
        <v>1</v>
      </c>
      <c r="G437" s="274"/>
      <c r="H437" s="290" t="str">
        <f t="shared" si="163"/>
        <v>Belum Diisi</v>
      </c>
      <c r="I437" s="276" t="s">
        <v>650</v>
      </c>
      <c r="J437" s="277" t="str">
        <f t="shared" ref="J437:J441" si="174">IF($D$437="Y/T","Isi Sasaran",IF($E$437=0,0,IF(I437="Y",1,IF(I437="T",0,"Isi Dulu"))))</f>
        <v>Isi Sasaran</v>
      </c>
      <c r="K437" s="276" t="s">
        <v>650</v>
      </c>
      <c r="L437" s="277" t="str">
        <f t="shared" ref="L437:L441" si="175">IF($D$437="Y/T","Isi Sasaran",IF($E$437=0,0,IF(K437="Y",1,IF(K437="T",0,"Isi Dulu"))))</f>
        <v>Isi Sasaran</v>
      </c>
      <c r="M437" s="429" t="s">
        <v>650</v>
      </c>
      <c r="N437" s="430" t="str">
        <f>IF(M437="Y",1,IF(M437="T",0,IF(M437="Y/T","Belum diisi","Error")))</f>
        <v>Belum diisi</v>
      </c>
      <c r="O437" s="272"/>
      <c r="P437" s="272"/>
      <c r="Q437" s="272"/>
      <c r="R437" s="272"/>
    </row>
    <row r="438" spans="1:18" ht="12.75" customHeight="1">
      <c r="A438" s="272"/>
      <c r="B438" s="371"/>
      <c r="C438" s="371"/>
      <c r="D438" s="371"/>
      <c r="E438" s="371"/>
      <c r="F438" s="278">
        <v>2</v>
      </c>
      <c r="G438" s="279"/>
      <c r="H438" s="288" t="str">
        <f t="shared" si="163"/>
        <v>Belum Diisi</v>
      </c>
      <c r="I438" s="280" t="s">
        <v>650</v>
      </c>
      <c r="J438" s="281" t="str">
        <f t="shared" si="174"/>
        <v>Isi Sasaran</v>
      </c>
      <c r="K438" s="280" t="s">
        <v>650</v>
      </c>
      <c r="L438" s="281" t="str">
        <f t="shared" si="175"/>
        <v>Isi Sasaran</v>
      </c>
      <c r="M438" s="371"/>
      <c r="N438" s="371"/>
      <c r="O438" s="272"/>
      <c r="P438" s="272"/>
      <c r="Q438" s="272"/>
      <c r="R438" s="272"/>
    </row>
    <row r="439" spans="1:18" ht="12.75" customHeight="1">
      <c r="A439" s="272"/>
      <c r="B439" s="371"/>
      <c r="C439" s="371"/>
      <c r="D439" s="371"/>
      <c r="E439" s="371"/>
      <c r="F439" s="278">
        <v>3</v>
      </c>
      <c r="G439" s="279"/>
      <c r="H439" s="288" t="str">
        <f t="shared" si="163"/>
        <v>Belum Diisi</v>
      </c>
      <c r="I439" s="280" t="s">
        <v>650</v>
      </c>
      <c r="J439" s="281" t="str">
        <f t="shared" si="174"/>
        <v>Isi Sasaran</v>
      </c>
      <c r="K439" s="280" t="s">
        <v>650</v>
      </c>
      <c r="L439" s="281" t="str">
        <f t="shared" si="175"/>
        <v>Isi Sasaran</v>
      </c>
      <c r="M439" s="371"/>
      <c r="N439" s="371"/>
      <c r="O439" s="272"/>
      <c r="P439" s="272"/>
      <c r="Q439" s="272"/>
      <c r="R439" s="272"/>
    </row>
    <row r="440" spans="1:18" ht="12.75" customHeight="1">
      <c r="A440" s="272"/>
      <c r="B440" s="371"/>
      <c r="C440" s="371"/>
      <c r="D440" s="371"/>
      <c r="E440" s="371"/>
      <c r="F440" s="278">
        <v>4</v>
      </c>
      <c r="G440" s="279"/>
      <c r="H440" s="288" t="str">
        <f t="shared" si="163"/>
        <v>Belum Diisi</v>
      </c>
      <c r="I440" s="280" t="s">
        <v>650</v>
      </c>
      <c r="J440" s="281" t="str">
        <f t="shared" si="174"/>
        <v>Isi Sasaran</v>
      </c>
      <c r="K440" s="280" t="s">
        <v>650</v>
      </c>
      <c r="L440" s="281" t="str">
        <f t="shared" si="175"/>
        <v>Isi Sasaran</v>
      </c>
      <c r="M440" s="371"/>
      <c r="N440" s="371"/>
      <c r="O440" s="272"/>
      <c r="P440" s="272"/>
      <c r="Q440" s="272"/>
      <c r="R440" s="272"/>
    </row>
    <row r="441" spans="1:18" ht="12.75" customHeight="1">
      <c r="A441" s="272"/>
      <c r="B441" s="349"/>
      <c r="C441" s="349"/>
      <c r="D441" s="349"/>
      <c r="E441" s="349"/>
      <c r="F441" s="282">
        <v>5</v>
      </c>
      <c r="G441" s="283"/>
      <c r="H441" s="289" t="str">
        <f t="shared" si="163"/>
        <v>Belum Diisi</v>
      </c>
      <c r="I441" s="285" t="s">
        <v>650</v>
      </c>
      <c r="J441" s="286" t="str">
        <f t="shared" si="174"/>
        <v>Isi Sasaran</v>
      </c>
      <c r="K441" s="285" t="s">
        <v>650</v>
      </c>
      <c r="L441" s="286" t="str">
        <f t="shared" si="175"/>
        <v>Isi Sasaran</v>
      </c>
      <c r="M441" s="349"/>
      <c r="N441" s="349"/>
      <c r="O441" s="272"/>
      <c r="P441" s="272"/>
      <c r="Q441" s="272"/>
      <c r="R441" s="272"/>
    </row>
    <row r="442" spans="1:18" ht="12.75" customHeight="1">
      <c r="A442" s="272"/>
      <c r="B442" s="418">
        <v>7</v>
      </c>
      <c r="C442" s="426"/>
      <c r="D442" s="419" t="s">
        <v>650</v>
      </c>
      <c r="E442" s="427" t="str">
        <f>IF(D442="Y",1,IF(D442="T",0,IF(D442="Y/T","Belum diisi","Error")))</f>
        <v>Belum diisi</v>
      </c>
      <c r="F442" s="273">
        <v>1</v>
      </c>
      <c r="G442" s="274"/>
      <c r="H442" s="290" t="str">
        <f t="shared" si="163"/>
        <v>Belum Diisi</v>
      </c>
      <c r="I442" s="276" t="s">
        <v>650</v>
      </c>
      <c r="J442" s="277" t="str">
        <f t="shared" ref="J442:J446" si="176">IF($D$442="Y/T","Isi Sasaran",IF($E$442=0,0,IF(I442="Y",1,IF(I442="T",0,"Isi Dulu"))))</f>
        <v>Isi Sasaran</v>
      </c>
      <c r="K442" s="276" t="s">
        <v>650</v>
      </c>
      <c r="L442" s="277" t="str">
        <f t="shared" ref="L442:L446" si="177">IF($D$442="Y/T","Isi Sasaran",IF($E$442=0,0,IF(K442="Y",1,IF(K442="T",0,"Isi Dulu"))))</f>
        <v>Isi Sasaran</v>
      </c>
      <c r="M442" s="429" t="s">
        <v>650</v>
      </c>
      <c r="N442" s="430" t="str">
        <f>IF(M442="Y",1,IF(M442="T",0,IF(M442="Y/T","Belum diisi","Error")))</f>
        <v>Belum diisi</v>
      </c>
      <c r="O442" s="272"/>
      <c r="P442" s="272"/>
      <c r="Q442" s="272"/>
      <c r="R442" s="272"/>
    </row>
    <row r="443" spans="1:18" ht="12.75" customHeight="1">
      <c r="A443" s="272"/>
      <c r="B443" s="371"/>
      <c r="C443" s="371"/>
      <c r="D443" s="371"/>
      <c r="E443" s="371"/>
      <c r="F443" s="278">
        <v>2</v>
      </c>
      <c r="G443" s="279"/>
      <c r="H443" s="288" t="str">
        <f t="shared" si="163"/>
        <v>Belum Diisi</v>
      </c>
      <c r="I443" s="280" t="s">
        <v>650</v>
      </c>
      <c r="J443" s="281" t="str">
        <f t="shared" si="176"/>
        <v>Isi Sasaran</v>
      </c>
      <c r="K443" s="280" t="s">
        <v>650</v>
      </c>
      <c r="L443" s="281" t="str">
        <f t="shared" si="177"/>
        <v>Isi Sasaran</v>
      </c>
      <c r="M443" s="371"/>
      <c r="N443" s="371"/>
      <c r="O443" s="272"/>
      <c r="P443" s="272"/>
      <c r="Q443" s="272"/>
      <c r="R443" s="272"/>
    </row>
    <row r="444" spans="1:18" ht="12.75" customHeight="1">
      <c r="A444" s="272"/>
      <c r="B444" s="371"/>
      <c r="C444" s="371"/>
      <c r="D444" s="371"/>
      <c r="E444" s="371"/>
      <c r="F444" s="278">
        <v>3</v>
      </c>
      <c r="G444" s="279"/>
      <c r="H444" s="288" t="str">
        <f t="shared" si="163"/>
        <v>Belum Diisi</v>
      </c>
      <c r="I444" s="280" t="s">
        <v>650</v>
      </c>
      <c r="J444" s="281" t="str">
        <f t="shared" si="176"/>
        <v>Isi Sasaran</v>
      </c>
      <c r="K444" s="280" t="s">
        <v>650</v>
      </c>
      <c r="L444" s="281" t="str">
        <f t="shared" si="177"/>
        <v>Isi Sasaran</v>
      </c>
      <c r="M444" s="371"/>
      <c r="N444" s="371"/>
      <c r="O444" s="272"/>
      <c r="P444" s="272"/>
      <c r="Q444" s="272"/>
      <c r="R444" s="272"/>
    </row>
    <row r="445" spans="1:18" ht="12.75" customHeight="1">
      <c r="A445" s="272"/>
      <c r="B445" s="371"/>
      <c r="C445" s="371"/>
      <c r="D445" s="371"/>
      <c r="E445" s="371"/>
      <c r="F445" s="278">
        <v>4</v>
      </c>
      <c r="G445" s="279"/>
      <c r="H445" s="288" t="str">
        <f t="shared" si="163"/>
        <v>Belum Diisi</v>
      </c>
      <c r="I445" s="280" t="s">
        <v>650</v>
      </c>
      <c r="J445" s="281" t="str">
        <f t="shared" si="176"/>
        <v>Isi Sasaran</v>
      </c>
      <c r="K445" s="280" t="s">
        <v>650</v>
      </c>
      <c r="L445" s="281" t="str">
        <f t="shared" si="177"/>
        <v>Isi Sasaran</v>
      </c>
      <c r="M445" s="371"/>
      <c r="N445" s="371"/>
      <c r="O445" s="272"/>
      <c r="P445" s="272"/>
      <c r="Q445" s="272"/>
      <c r="R445" s="272"/>
    </row>
    <row r="446" spans="1:18" ht="12.75" customHeight="1">
      <c r="A446" s="272"/>
      <c r="B446" s="349"/>
      <c r="C446" s="349"/>
      <c r="D446" s="349"/>
      <c r="E446" s="349"/>
      <c r="F446" s="282">
        <v>5</v>
      </c>
      <c r="G446" s="283"/>
      <c r="H446" s="289" t="str">
        <f t="shared" si="163"/>
        <v>Belum Diisi</v>
      </c>
      <c r="I446" s="285" t="s">
        <v>650</v>
      </c>
      <c r="J446" s="286" t="str">
        <f t="shared" si="176"/>
        <v>Isi Sasaran</v>
      </c>
      <c r="K446" s="285" t="s">
        <v>650</v>
      </c>
      <c r="L446" s="286" t="str">
        <f t="shared" si="177"/>
        <v>Isi Sasaran</v>
      </c>
      <c r="M446" s="349"/>
      <c r="N446" s="349"/>
      <c r="O446" s="272"/>
      <c r="P446" s="272"/>
      <c r="Q446" s="272"/>
      <c r="R446" s="272"/>
    </row>
    <row r="447" spans="1:18" ht="12.75" customHeight="1">
      <c r="A447" s="272"/>
      <c r="B447" s="418">
        <v>8</v>
      </c>
      <c r="C447" s="426"/>
      <c r="D447" s="419" t="s">
        <v>650</v>
      </c>
      <c r="E447" s="427" t="str">
        <f>IF(D447="Y",1,IF(D447="T",0,IF(D447="Y/T","Belum diisi","Error")))</f>
        <v>Belum diisi</v>
      </c>
      <c r="F447" s="273">
        <v>1</v>
      </c>
      <c r="G447" s="274"/>
      <c r="H447" s="290" t="str">
        <f t="shared" si="163"/>
        <v>Belum Diisi</v>
      </c>
      <c r="I447" s="276" t="s">
        <v>650</v>
      </c>
      <c r="J447" s="277" t="str">
        <f t="shared" ref="J447:J451" si="178">IF($D$447="Y/T","Isi Sasaran",IF($E$447=0,0,IF(I447="Y",1,IF(I447="T",0,"Isi Dulu"))))</f>
        <v>Isi Sasaran</v>
      </c>
      <c r="K447" s="276" t="s">
        <v>650</v>
      </c>
      <c r="L447" s="277" t="str">
        <f t="shared" ref="L447:L451" si="179">IF($D$447="Y/T","Isi Sasaran",IF($E$447=0,0,IF(K447="Y",1,IF(K447="T",0,"Isi Dulu"))))</f>
        <v>Isi Sasaran</v>
      </c>
      <c r="M447" s="429" t="s">
        <v>650</v>
      </c>
      <c r="N447" s="430" t="str">
        <f>IF(M447="Y",1,IF(M447="T",0,IF(M447="Y/T","Belum diisi","Error")))</f>
        <v>Belum diisi</v>
      </c>
      <c r="O447" s="272"/>
      <c r="P447" s="272"/>
      <c r="Q447" s="272"/>
      <c r="R447" s="272"/>
    </row>
    <row r="448" spans="1:18" ht="12.75" customHeight="1">
      <c r="A448" s="272"/>
      <c r="B448" s="371"/>
      <c r="C448" s="371"/>
      <c r="D448" s="371"/>
      <c r="E448" s="371"/>
      <c r="F448" s="278">
        <v>2</v>
      </c>
      <c r="G448" s="279"/>
      <c r="H448" s="288" t="str">
        <f t="shared" si="163"/>
        <v>Belum Diisi</v>
      </c>
      <c r="I448" s="280" t="s">
        <v>650</v>
      </c>
      <c r="J448" s="281" t="str">
        <f t="shared" si="178"/>
        <v>Isi Sasaran</v>
      </c>
      <c r="K448" s="280" t="s">
        <v>650</v>
      </c>
      <c r="L448" s="281" t="str">
        <f t="shared" si="179"/>
        <v>Isi Sasaran</v>
      </c>
      <c r="M448" s="371"/>
      <c r="N448" s="371"/>
      <c r="O448" s="272"/>
      <c r="P448" s="272"/>
      <c r="Q448" s="272"/>
      <c r="R448" s="272"/>
    </row>
    <row r="449" spans="1:18" ht="12.75" customHeight="1">
      <c r="A449" s="272"/>
      <c r="B449" s="371"/>
      <c r="C449" s="371"/>
      <c r="D449" s="371"/>
      <c r="E449" s="371"/>
      <c r="F449" s="278">
        <v>3</v>
      </c>
      <c r="G449" s="279"/>
      <c r="H449" s="288" t="str">
        <f t="shared" si="163"/>
        <v>Belum Diisi</v>
      </c>
      <c r="I449" s="280" t="s">
        <v>650</v>
      </c>
      <c r="J449" s="281" t="str">
        <f t="shared" si="178"/>
        <v>Isi Sasaran</v>
      </c>
      <c r="K449" s="280" t="s">
        <v>650</v>
      </c>
      <c r="L449" s="281" t="str">
        <f t="shared" si="179"/>
        <v>Isi Sasaran</v>
      </c>
      <c r="M449" s="371"/>
      <c r="N449" s="371"/>
      <c r="O449" s="272"/>
      <c r="P449" s="272"/>
      <c r="Q449" s="272"/>
      <c r="R449" s="272"/>
    </row>
    <row r="450" spans="1:18" ht="12.75" customHeight="1">
      <c r="A450" s="272"/>
      <c r="B450" s="371"/>
      <c r="C450" s="371"/>
      <c r="D450" s="371"/>
      <c r="E450" s="371"/>
      <c r="F450" s="278">
        <v>4</v>
      </c>
      <c r="G450" s="279"/>
      <c r="H450" s="288" t="str">
        <f t="shared" si="163"/>
        <v>Belum Diisi</v>
      </c>
      <c r="I450" s="280" t="s">
        <v>650</v>
      </c>
      <c r="J450" s="281" t="str">
        <f t="shared" si="178"/>
        <v>Isi Sasaran</v>
      </c>
      <c r="K450" s="280" t="s">
        <v>650</v>
      </c>
      <c r="L450" s="281" t="str">
        <f t="shared" si="179"/>
        <v>Isi Sasaran</v>
      </c>
      <c r="M450" s="371"/>
      <c r="N450" s="371"/>
      <c r="O450" s="272"/>
      <c r="P450" s="272"/>
      <c r="Q450" s="272"/>
      <c r="R450" s="272"/>
    </row>
    <row r="451" spans="1:18" ht="12.75" customHeight="1">
      <c r="A451" s="272"/>
      <c r="B451" s="349"/>
      <c r="C451" s="349"/>
      <c r="D451" s="349"/>
      <c r="E451" s="349"/>
      <c r="F451" s="282">
        <v>5</v>
      </c>
      <c r="G451" s="283"/>
      <c r="H451" s="289" t="str">
        <f t="shared" si="163"/>
        <v>Belum Diisi</v>
      </c>
      <c r="I451" s="285" t="s">
        <v>650</v>
      </c>
      <c r="J451" s="286" t="str">
        <f t="shared" si="178"/>
        <v>Isi Sasaran</v>
      </c>
      <c r="K451" s="285" t="s">
        <v>650</v>
      </c>
      <c r="L451" s="286" t="str">
        <f t="shared" si="179"/>
        <v>Isi Sasaran</v>
      </c>
      <c r="M451" s="349"/>
      <c r="N451" s="349"/>
      <c r="O451" s="272"/>
      <c r="P451" s="272"/>
      <c r="Q451" s="272"/>
      <c r="R451" s="272"/>
    </row>
    <row r="452" spans="1:18" ht="12.75" customHeight="1">
      <c r="A452" s="272"/>
      <c r="B452" s="418">
        <v>9</v>
      </c>
      <c r="C452" s="426"/>
      <c r="D452" s="419" t="s">
        <v>650</v>
      </c>
      <c r="E452" s="427" t="str">
        <f>IF(D452="Y",1,IF(D452="T",0,IF(D452="Y/T","Belum diisi","Error")))</f>
        <v>Belum diisi</v>
      </c>
      <c r="F452" s="273">
        <v>1</v>
      </c>
      <c r="G452" s="274"/>
      <c r="H452" s="290" t="str">
        <f t="shared" si="163"/>
        <v>Belum Diisi</v>
      </c>
      <c r="I452" s="276" t="s">
        <v>650</v>
      </c>
      <c r="J452" s="277" t="str">
        <f t="shared" ref="J452:J456" si="180">IF($D$452="Y/T","Isi Sasaran",IF($E$452=0,0,IF(I452="Y",1,IF(I452="T",0,"Isi Dulu"))))</f>
        <v>Isi Sasaran</v>
      </c>
      <c r="K452" s="276" t="s">
        <v>650</v>
      </c>
      <c r="L452" s="277" t="str">
        <f t="shared" ref="L452:L456" si="181">IF($D$452="Y/T","Isi Sasaran",IF($E$452=0,0,IF(K452="Y",1,IF(K452="T",0,"Isi Dulu"))))</f>
        <v>Isi Sasaran</v>
      </c>
      <c r="M452" s="429" t="s">
        <v>650</v>
      </c>
      <c r="N452" s="430" t="str">
        <f>IF(M452="Y",1,IF(M452="T",0,IF(M452="Y/T","Belum diisi","Error")))</f>
        <v>Belum diisi</v>
      </c>
      <c r="O452" s="272"/>
      <c r="P452" s="272"/>
      <c r="Q452" s="272"/>
      <c r="R452" s="272"/>
    </row>
    <row r="453" spans="1:18" ht="12.75" customHeight="1">
      <c r="A453" s="272"/>
      <c r="B453" s="371"/>
      <c r="C453" s="371"/>
      <c r="D453" s="371"/>
      <c r="E453" s="371"/>
      <c r="F453" s="278">
        <v>2</v>
      </c>
      <c r="G453" s="279"/>
      <c r="H453" s="288" t="str">
        <f t="shared" si="163"/>
        <v>Belum Diisi</v>
      </c>
      <c r="I453" s="280" t="s">
        <v>650</v>
      </c>
      <c r="J453" s="281" t="str">
        <f t="shared" si="180"/>
        <v>Isi Sasaran</v>
      </c>
      <c r="K453" s="280" t="s">
        <v>650</v>
      </c>
      <c r="L453" s="281" t="str">
        <f t="shared" si="181"/>
        <v>Isi Sasaran</v>
      </c>
      <c r="M453" s="371"/>
      <c r="N453" s="371"/>
      <c r="O453" s="272"/>
      <c r="P453" s="272"/>
      <c r="Q453" s="272"/>
      <c r="R453" s="272"/>
    </row>
    <row r="454" spans="1:18" ht="12.75" customHeight="1">
      <c r="A454" s="272"/>
      <c r="B454" s="371"/>
      <c r="C454" s="371"/>
      <c r="D454" s="371"/>
      <c r="E454" s="371"/>
      <c r="F454" s="278">
        <v>3</v>
      </c>
      <c r="G454" s="279"/>
      <c r="H454" s="288" t="str">
        <f t="shared" si="163"/>
        <v>Belum Diisi</v>
      </c>
      <c r="I454" s="280" t="s">
        <v>650</v>
      </c>
      <c r="J454" s="281" t="str">
        <f t="shared" si="180"/>
        <v>Isi Sasaran</v>
      </c>
      <c r="K454" s="280" t="s">
        <v>650</v>
      </c>
      <c r="L454" s="281" t="str">
        <f t="shared" si="181"/>
        <v>Isi Sasaran</v>
      </c>
      <c r="M454" s="371"/>
      <c r="N454" s="371"/>
      <c r="O454" s="272"/>
      <c r="P454" s="272"/>
      <c r="Q454" s="272"/>
      <c r="R454" s="272"/>
    </row>
    <row r="455" spans="1:18" ht="12.75" customHeight="1">
      <c r="A455" s="272"/>
      <c r="B455" s="371"/>
      <c r="C455" s="371"/>
      <c r="D455" s="371"/>
      <c r="E455" s="371"/>
      <c r="F455" s="278">
        <v>4</v>
      </c>
      <c r="G455" s="279"/>
      <c r="H455" s="288" t="str">
        <f t="shared" si="163"/>
        <v>Belum Diisi</v>
      </c>
      <c r="I455" s="280" t="s">
        <v>650</v>
      </c>
      <c r="J455" s="281" t="str">
        <f t="shared" si="180"/>
        <v>Isi Sasaran</v>
      </c>
      <c r="K455" s="280" t="s">
        <v>650</v>
      </c>
      <c r="L455" s="281" t="str">
        <f t="shared" si="181"/>
        <v>Isi Sasaran</v>
      </c>
      <c r="M455" s="371"/>
      <c r="N455" s="371"/>
      <c r="O455" s="272"/>
      <c r="P455" s="272"/>
      <c r="Q455" s="272"/>
      <c r="R455" s="272"/>
    </row>
    <row r="456" spans="1:18" ht="12.75" customHeight="1">
      <c r="A456" s="272"/>
      <c r="B456" s="349"/>
      <c r="C456" s="349"/>
      <c r="D456" s="349"/>
      <c r="E456" s="349"/>
      <c r="F456" s="282">
        <v>5</v>
      </c>
      <c r="G456" s="283"/>
      <c r="H456" s="289" t="str">
        <f t="shared" si="163"/>
        <v>Belum Diisi</v>
      </c>
      <c r="I456" s="285" t="s">
        <v>650</v>
      </c>
      <c r="J456" s="286" t="str">
        <f t="shared" si="180"/>
        <v>Isi Sasaran</v>
      </c>
      <c r="K456" s="285" t="s">
        <v>650</v>
      </c>
      <c r="L456" s="286" t="str">
        <f t="shared" si="181"/>
        <v>Isi Sasaran</v>
      </c>
      <c r="M456" s="349"/>
      <c r="N456" s="349"/>
      <c r="O456" s="272"/>
      <c r="P456" s="272"/>
      <c r="Q456" s="272"/>
      <c r="R456" s="272"/>
    </row>
    <row r="457" spans="1:18" ht="12.75" customHeight="1">
      <c r="A457" s="272"/>
      <c r="B457" s="418">
        <v>10</v>
      </c>
      <c r="C457" s="426"/>
      <c r="D457" s="419" t="s">
        <v>650</v>
      </c>
      <c r="E457" s="427" t="str">
        <f>IF(D457="Y",1,IF(D457="T",0,IF(D457="Y/T","Belum diisi","Error")))</f>
        <v>Belum diisi</v>
      </c>
      <c r="F457" s="273">
        <v>1</v>
      </c>
      <c r="G457" s="274"/>
      <c r="H457" s="290" t="str">
        <f t="shared" si="163"/>
        <v>Belum Diisi</v>
      </c>
      <c r="I457" s="276" t="s">
        <v>650</v>
      </c>
      <c r="J457" s="277" t="str">
        <f t="shared" ref="J457:J461" si="182">IF($D$457="Y/T","Isi Sasaran",IF($E$457=0,0,IF(I457="Y",1,IF(I457="T",0,"Isi Dulu"))))</f>
        <v>Isi Sasaran</v>
      </c>
      <c r="K457" s="276" t="s">
        <v>650</v>
      </c>
      <c r="L457" s="277" t="str">
        <f t="shared" ref="L457:L461" si="183">IF($D$457="Y/T","Isi Sasaran",IF($E$457=0,0,IF(K457="Y",1,IF(K457="T",0,"Isi Dulu"))))</f>
        <v>Isi Sasaran</v>
      </c>
      <c r="M457" s="429" t="s">
        <v>650</v>
      </c>
      <c r="N457" s="430" t="str">
        <f>IF(M457="Y",1,IF(M457="T",0,IF(M457="Y/T","Belum diisi","Error")))</f>
        <v>Belum diisi</v>
      </c>
      <c r="O457" s="272"/>
      <c r="P457" s="272"/>
      <c r="Q457" s="272"/>
      <c r="R457" s="272"/>
    </row>
    <row r="458" spans="1:18" ht="12.75" customHeight="1">
      <c r="A458" s="272"/>
      <c r="B458" s="371"/>
      <c r="C458" s="371"/>
      <c r="D458" s="371"/>
      <c r="E458" s="371"/>
      <c r="F458" s="278">
        <v>2</v>
      </c>
      <c r="G458" s="279"/>
      <c r="H458" s="288" t="str">
        <f t="shared" si="163"/>
        <v>Belum Diisi</v>
      </c>
      <c r="I458" s="280" t="s">
        <v>650</v>
      </c>
      <c r="J458" s="281" t="str">
        <f t="shared" si="182"/>
        <v>Isi Sasaran</v>
      </c>
      <c r="K458" s="280" t="s">
        <v>650</v>
      </c>
      <c r="L458" s="281" t="str">
        <f t="shared" si="183"/>
        <v>Isi Sasaran</v>
      </c>
      <c r="M458" s="371"/>
      <c r="N458" s="371"/>
      <c r="O458" s="272"/>
      <c r="P458" s="272"/>
      <c r="Q458" s="272"/>
      <c r="R458" s="272"/>
    </row>
    <row r="459" spans="1:18" ht="12.75" customHeight="1">
      <c r="A459" s="272"/>
      <c r="B459" s="371"/>
      <c r="C459" s="371"/>
      <c r="D459" s="371"/>
      <c r="E459" s="371"/>
      <c r="F459" s="278">
        <v>3</v>
      </c>
      <c r="G459" s="279"/>
      <c r="H459" s="288" t="str">
        <f t="shared" si="163"/>
        <v>Belum Diisi</v>
      </c>
      <c r="I459" s="280" t="s">
        <v>650</v>
      </c>
      <c r="J459" s="281" t="str">
        <f t="shared" si="182"/>
        <v>Isi Sasaran</v>
      </c>
      <c r="K459" s="280" t="s">
        <v>650</v>
      </c>
      <c r="L459" s="281" t="str">
        <f t="shared" si="183"/>
        <v>Isi Sasaran</v>
      </c>
      <c r="M459" s="371"/>
      <c r="N459" s="371"/>
      <c r="O459" s="272"/>
      <c r="P459" s="272"/>
      <c r="Q459" s="272"/>
      <c r="R459" s="272"/>
    </row>
    <row r="460" spans="1:18" ht="12.75" customHeight="1">
      <c r="A460" s="272"/>
      <c r="B460" s="371"/>
      <c r="C460" s="371"/>
      <c r="D460" s="371"/>
      <c r="E460" s="371"/>
      <c r="F460" s="278">
        <v>4</v>
      </c>
      <c r="G460" s="279"/>
      <c r="H460" s="288" t="str">
        <f t="shared" si="163"/>
        <v>Belum Diisi</v>
      </c>
      <c r="I460" s="280" t="s">
        <v>650</v>
      </c>
      <c r="J460" s="281" t="str">
        <f t="shared" si="182"/>
        <v>Isi Sasaran</v>
      </c>
      <c r="K460" s="280" t="s">
        <v>650</v>
      </c>
      <c r="L460" s="281" t="str">
        <f t="shared" si="183"/>
        <v>Isi Sasaran</v>
      </c>
      <c r="M460" s="371"/>
      <c r="N460" s="371"/>
      <c r="O460" s="272"/>
      <c r="P460" s="272"/>
      <c r="Q460" s="272"/>
      <c r="R460" s="272"/>
    </row>
    <row r="461" spans="1:18" ht="12.75" customHeight="1">
      <c r="A461" s="272"/>
      <c r="B461" s="349"/>
      <c r="C461" s="349"/>
      <c r="D461" s="349"/>
      <c r="E461" s="349"/>
      <c r="F461" s="282">
        <v>5</v>
      </c>
      <c r="G461" s="283"/>
      <c r="H461" s="289" t="str">
        <f t="shared" si="163"/>
        <v>Belum Diisi</v>
      </c>
      <c r="I461" s="285" t="s">
        <v>650</v>
      </c>
      <c r="J461" s="286" t="str">
        <f t="shared" si="182"/>
        <v>Isi Sasaran</v>
      </c>
      <c r="K461" s="285" t="s">
        <v>650</v>
      </c>
      <c r="L461" s="286" t="str">
        <f t="shared" si="183"/>
        <v>Isi Sasaran</v>
      </c>
      <c r="M461" s="349"/>
      <c r="N461" s="349"/>
      <c r="O461" s="272"/>
      <c r="P461" s="272"/>
      <c r="Q461" s="272"/>
      <c r="R461" s="272"/>
    </row>
    <row r="462" spans="1:18" ht="12.75" customHeight="1">
      <c r="A462" s="272"/>
      <c r="B462" s="418">
        <v>11</v>
      </c>
      <c r="C462" s="426"/>
      <c r="D462" s="419" t="s">
        <v>650</v>
      </c>
      <c r="E462" s="427" t="str">
        <f>IF(D462="Y",1,IF(D462="T",0,IF(D462="Y/T","Belum diisi","Error")))</f>
        <v>Belum diisi</v>
      </c>
      <c r="F462" s="273">
        <v>1</v>
      </c>
      <c r="G462" s="274"/>
      <c r="H462" s="290" t="str">
        <f t="shared" si="163"/>
        <v>Belum Diisi</v>
      </c>
      <c r="I462" s="276" t="s">
        <v>650</v>
      </c>
      <c r="J462" s="277" t="str">
        <f t="shared" ref="J462:J466" si="184">IF($D$462="Y/T","Isi Sasaran",IF($E$462=0,0,IF(I462="Y",1,IF(I462="T",0,"Isi Dulu"))))</f>
        <v>Isi Sasaran</v>
      </c>
      <c r="K462" s="276" t="s">
        <v>650</v>
      </c>
      <c r="L462" s="277" t="str">
        <f t="shared" ref="L462:L466" si="185">IF($D$462="Y/T","Isi Sasaran",IF($E$462=0,0,IF(K462="Y",1,IF(K462="T",0,"Isi Dulu"))))</f>
        <v>Isi Sasaran</v>
      </c>
      <c r="M462" s="429" t="s">
        <v>650</v>
      </c>
      <c r="N462" s="430" t="str">
        <f>IF(M462="Y",1,IF(M462="T",0,IF(M462="Y/T","Belum diisi","Error")))</f>
        <v>Belum diisi</v>
      </c>
      <c r="O462" s="272"/>
      <c r="P462" s="272"/>
      <c r="Q462" s="272"/>
      <c r="R462" s="272"/>
    </row>
    <row r="463" spans="1:18" ht="12.75" customHeight="1">
      <c r="A463" s="272"/>
      <c r="B463" s="371"/>
      <c r="C463" s="371"/>
      <c r="D463" s="371"/>
      <c r="E463" s="371"/>
      <c r="F463" s="278">
        <v>2</v>
      </c>
      <c r="G463" s="279"/>
      <c r="H463" s="288" t="str">
        <f t="shared" si="163"/>
        <v>Belum Diisi</v>
      </c>
      <c r="I463" s="280" t="s">
        <v>650</v>
      </c>
      <c r="J463" s="281" t="str">
        <f t="shared" si="184"/>
        <v>Isi Sasaran</v>
      </c>
      <c r="K463" s="280" t="s">
        <v>650</v>
      </c>
      <c r="L463" s="281" t="str">
        <f t="shared" si="185"/>
        <v>Isi Sasaran</v>
      </c>
      <c r="M463" s="371"/>
      <c r="N463" s="371"/>
      <c r="O463" s="272"/>
      <c r="P463" s="272"/>
      <c r="Q463" s="272"/>
      <c r="R463" s="272"/>
    </row>
    <row r="464" spans="1:18" ht="12.75" customHeight="1">
      <c r="A464" s="272"/>
      <c r="B464" s="371"/>
      <c r="C464" s="371"/>
      <c r="D464" s="371"/>
      <c r="E464" s="371"/>
      <c r="F464" s="278">
        <v>3</v>
      </c>
      <c r="G464" s="279"/>
      <c r="H464" s="288" t="str">
        <f t="shared" si="163"/>
        <v>Belum Diisi</v>
      </c>
      <c r="I464" s="280" t="s">
        <v>650</v>
      </c>
      <c r="J464" s="281" t="str">
        <f t="shared" si="184"/>
        <v>Isi Sasaran</v>
      </c>
      <c r="K464" s="280" t="s">
        <v>650</v>
      </c>
      <c r="L464" s="281" t="str">
        <f t="shared" si="185"/>
        <v>Isi Sasaran</v>
      </c>
      <c r="M464" s="371"/>
      <c r="N464" s="371"/>
      <c r="O464" s="272"/>
      <c r="P464" s="272"/>
      <c r="Q464" s="272"/>
      <c r="R464" s="272"/>
    </row>
    <row r="465" spans="1:18" ht="12.75" customHeight="1">
      <c r="A465" s="272"/>
      <c r="B465" s="371"/>
      <c r="C465" s="371"/>
      <c r="D465" s="371"/>
      <c r="E465" s="371"/>
      <c r="F465" s="278">
        <v>4</v>
      </c>
      <c r="G465" s="279"/>
      <c r="H465" s="288" t="str">
        <f t="shared" si="163"/>
        <v>Belum Diisi</v>
      </c>
      <c r="I465" s="280" t="s">
        <v>650</v>
      </c>
      <c r="J465" s="281" t="str">
        <f t="shared" si="184"/>
        <v>Isi Sasaran</v>
      </c>
      <c r="K465" s="280" t="s">
        <v>650</v>
      </c>
      <c r="L465" s="281" t="str">
        <f t="shared" si="185"/>
        <v>Isi Sasaran</v>
      </c>
      <c r="M465" s="371"/>
      <c r="N465" s="371"/>
      <c r="O465" s="272"/>
      <c r="P465" s="272"/>
      <c r="Q465" s="272"/>
      <c r="R465" s="272"/>
    </row>
    <row r="466" spans="1:18" ht="12.75" customHeight="1">
      <c r="A466" s="272"/>
      <c r="B466" s="349"/>
      <c r="C466" s="349"/>
      <c r="D466" s="349"/>
      <c r="E466" s="349"/>
      <c r="F466" s="282">
        <v>5</v>
      </c>
      <c r="G466" s="283"/>
      <c r="H466" s="289" t="str">
        <f t="shared" si="163"/>
        <v>Belum Diisi</v>
      </c>
      <c r="I466" s="285" t="s">
        <v>650</v>
      </c>
      <c r="J466" s="286" t="str">
        <f t="shared" si="184"/>
        <v>Isi Sasaran</v>
      </c>
      <c r="K466" s="285" t="s">
        <v>650</v>
      </c>
      <c r="L466" s="286" t="str">
        <f t="shared" si="185"/>
        <v>Isi Sasaran</v>
      </c>
      <c r="M466" s="349"/>
      <c r="N466" s="349"/>
      <c r="O466" s="272"/>
      <c r="P466" s="272"/>
      <c r="Q466" s="272"/>
      <c r="R466" s="272"/>
    </row>
    <row r="467" spans="1:18" ht="12.75" customHeight="1">
      <c r="A467" s="272"/>
      <c r="B467" s="418">
        <v>12</v>
      </c>
      <c r="C467" s="426"/>
      <c r="D467" s="419" t="s">
        <v>650</v>
      </c>
      <c r="E467" s="427" t="str">
        <f>IF(D467="Y",1,IF(D467="T",0,IF(D467="Y/T","Belum diisi","Error")))</f>
        <v>Belum diisi</v>
      </c>
      <c r="F467" s="273">
        <v>1</v>
      </c>
      <c r="G467" s="274"/>
      <c r="H467" s="290" t="str">
        <f t="shared" si="163"/>
        <v>Belum Diisi</v>
      </c>
      <c r="I467" s="276" t="s">
        <v>650</v>
      </c>
      <c r="J467" s="277" t="str">
        <f t="shared" ref="J467:J471" si="186">IF($D$467="Y/T","Isi Sasaran",IF($E$467=0,0,IF(I467="Y",1,IF(I467="T",0,"Isi Dulu"))))</f>
        <v>Isi Sasaran</v>
      </c>
      <c r="K467" s="276" t="s">
        <v>650</v>
      </c>
      <c r="L467" s="277" t="str">
        <f t="shared" ref="L467:L471" si="187">IF($D$467="Y/T","Isi Sasaran",IF($E$467=0,0,IF(K467="Y",1,IF(K467="T",0,"Isi Dulu"))))</f>
        <v>Isi Sasaran</v>
      </c>
      <c r="M467" s="429" t="s">
        <v>650</v>
      </c>
      <c r="N467" s="430" t="str">
        <f>IF(M467="Y",1,IF(M467="T",0,IF(M467="Y/T","Belum diisi","Error")))</f>
        <v>Belum diisi</v>
      </c>
      <c r="O467" s="272"/>
      <c r="P467" s="272"/>
      <c r="Q467" s="272"/>
      <c r="R467" s="272"/>
    </row>
    <row r="468" spans="1:18" ht="12.75" customHeight="1">
      <c r="A468" s="272"/>
      <c r="B468" s="371"/>
      <c r="C468" s="371"/>
      <c r="D468" s="371"/>
      <c r="E468" s="371"/>
      <c r="F468" s="278">
        <v>2</v>
      </c>
      <c r="G468" s="279"/>
      <c r="H468" s="288" t="str">
        <f t="shared" si="163"/>
        <v>Belum Diisi</v>
      </c>
      <c r="I468" s="280" t="s">
        <v>650</v>
      </c>
      <c r="J468" s="281" t="str">
        <f t="shared" si="186"/>
        <v>Isi Sasaran</v>
      </c>
      <c r="K468" s="280" t="s">
        <v>650</v>
      </c>
      <c r="L468" s="281" t="str">
        <f t="shared" si="187"/>
        <v>Isi Sasaran</v>
      </c>
      <c r="M468" s="371"/>
      <c r="N468" s="371"/>
      <c r="O468" s="272"/>
      <c r="P468" s="272"/>
      <c r="Q468" s="272"/>
      <c r="R468" s="272"/>
    </row>
    <row r="469" spans="1:18" ht="12.75" customHeight="1">
      <c r="A469" s="272"/>
      <c r="B469" s="371"/>
      <c r="C469" s="371"/>
      <c r="D469" s="371"/>
      <c r="E469" s="371"/>
      <c r="F469" s="278">
        <v>3</v>
      </c>
      <c r="G469" s="279"/>
      <c r="H469" s="288" t="str">
        <f t="shared" si="163"/>
        <v>Belum Diisi</v>
      </c>
      <c r="I469" s="280" t="s">
        <v>650</v>
      </c>
      <c r="J469" s="281" t="str">
        <f t="shared" si="186"/>
        <v>Isi Sasaran</v>
      </c>
      <c r="K469" s="280" t="s">
        <v>650</v>
      </c>
      <c r="L469" s="281" t="str">
        <f t="shared" si="187"/>
        <v>Isi Sasaran</v>
      </c>
      <c r="M469" s="371"/>
      <c r="N469" s="371"/>
      <c r="O469" s="272"/>
      <c r="P469" s="272"/>
      <c r="Q469" s="272"/>
      <c r="R469" s="272"/>
    </row>
    <row r="470" spans="1:18" ht="12.75" customHeight="1">
      <c r="A470" s="272"/>
      <c r="B470" s="371"/>
      <c r="C470" s="371"/>
      <c r="D470" s="371"/>
      <c r="E470" s="371"/>
      <c r="F470" s="278">
        <v>4</v>
      </c>
      <c r="G470" s="279"/>
      <c r="H470" s="288" t="str">
        <f t="shared" si="163"/>
        <v>Belum Diisi</v>
      </c>
      <c r="I470" s="280" t="s">
        <v>650</v>
      </c>
      <c r="J470" s="281" t="str">
        <f t="shared" si="186"/>
        <v>Isi Sasaran</v>
      </c>
      <c r="K470" s="280" t="s">
        <v>650</v>
      </c>
      <c r="L470" s="281" t="str">
        <f t="shared" si="187"/>
        <v>Isi Sasaran</v>
      </c>
      <c r="M470" s="371"/>
      <c r="N470" s="371"/>
      <c r="O470" s="272"/>
      <c r="P470" s="272"/>
      <c r="Q470" s="272"/>
      <c r="R470" s="272"/>
    </row>
    <row r="471" spans="1:18" ht="12.75" customHeight="1">
      <c r="A471" s="272"/>
      <c r="B471" s="349"/>
      <c r="C471" s="349"/>
      <c r="D471" s="349"/>
      <c r="E471" s="349"/>
      <c r="F471" s="282">
        <v>5</v>
      </c>
      <c r="G471" s="283"/>
      <c r="H471" s="289" t="str">
        <f t="shared" si="163"/>
        <v>Belum Diisi</v>
      </c>
      <c r="I471" s="285" t="s">
        <v>650</v>
      </c>
      <c r="J471" s="286" t="str">
        <f t="shared" si="186"/>
        <v>Isi Sasaran</v>
      </c>
      <c r="K471" s="285" t="s">
        <v>650</v>
      </c>
      <c r="L471" s="286" t="str">
        <f t="shared" si="187"/>
        <v>Isi Sasaran</v>
      </c>
      <c r="M471" s="349"/>
      <c r="N471" s="349"/>
      <c r="O471" s="272"/>
      <c r="P471" s="272"/>
      <c r="Q471" s="272"/>
      <c r="R471" s="272"/>
    </row>
    <row r="472" spans="1:18" ht="12.75" customHeight="1">
      <c r="A472" s="272"/>
      <c r="B472" s="418">
        <v>13</v>
      </c>
      <c r="C472" s="426"/>
      <c r="D472" s="419" t="s">
        <v>650</v>
      </c>
      <c r="E472" s="427" t="str">
        <f>IF(D472="Y",1,IF(D472="T",0,IF(D472="Y/T","Belum diisi","Error")))</f>
        <v>Belum diisi</v>
      </c>
      <c r="F472" s="273">
        <v>1</v>
      </c>
      <c r="G472" s="274"/>
      <c r="H472" s="290" t="str">
        <f t="shared" si="163"/>
        <v>Belum Diisi</v>
      </c>
      <c r="I472" s="276" t="s">
        <v>650</v>
      </c>
      <c r="J472" s="277" t="str">
        <f t="shared" ref="J472:J476" si="188">IF($D$472="Y/T","Isi Sasaran",IF($E$472=0,0,IF(I472="Y",1,IF(I472="T",0,"Isi Dulu"))))</f>
        <v>Isi Sasaran</v>
      </c>
      <c r="K472" s="276" t="s">
        <v>650</v>
      </c>
      <c r="L472" s="277" t="str">
        <f t="shared" ref="L472:L476" si="189">IF($D$472="Y/T","Isi Sasaran",IF($E$472=0,0,IF(K472="Y",1,IF(K472="T",0,"Isi Dulu"))))</f>
        <v>Isi Sasaran</v>
      </c>
      <c r="M472" s="429" t="s">
        <v>650</v>
      </c>
      <c r="N472" s="430" t="str">
        <f>IF(M472="Y",1,IF(M472="T",0,IF(M472="Y/T","Belum diisi","Error")))</f>
        <v>Belum diisi</v>
      </c>
      <c r="O472" s="272"/>
      <c r="P472" s="272"/>
      <c r="Q472" s="272"/>
      <c r="R472" s="272"/>
    </row>
    <row r="473" spans="1:18" ht="12.75" customHeight="1">
      <c r="A473" s="272"/>
      <c r="B473" s="371"/>
      <c r="C473" s="371"/>
      <c r="D473" s="371"/>
      <c r="E473" s="371"/>
      <c r="F473" s="278">
        <v>2</v>
      </c>
      <c r="G473" s="279"/>
      <c r="H473" s="288" t="str">
        <f t="shared" si="163"/>
        <v>Belum Diisi</v>
      </c>
      <c r="I473" s="280" t="s">
        <v>650</v>
      </c>
      <c r="J473" s="281" t="str">
        <f t="shared" si="188"/>
        <v>Isi Sasaran</v>
      </c>
      <c r="K473" s="280" t="s">
        <v>650</v>
      </c>
      <c r="L473" s="281" t="str">
        <f t="shared" si="189"/>
        <v>Isi Sasaran</v>
      </c>
      <c r="M473" s="371"/>
      <c r="N473" s="371"/>
      <c r="O473" s="272"/>
      <c r="P473" s="272"/>
      <c r="Q473" s="272"/>
      <c r="R473" s="272"/>
    </row>
    <row r="474" spans="1:18" ht="12.75" customHeight="1">
      <c r="A474" s="272"/>
      <c r="B474" s="371"/>
      <c r="C474" s="371"/>
      <c r="D474" s="371"/>
      <c r="E474" s="371"/>
      <c r="F474" s="278">
        <v>3</v>
      </c>
      <c r="G474" s="279"/>
      <c r="H474" s="288" t="str">
        <f t="shared" si="163"/>
        <v>Belum Diisi</v>
      </c>
      <c r="I474" s="280" t="s">
        <v>650</v>
      </c>
      <c r="J474" s="281" t="str">
        <f t="shared" si="188"/>
        <v>Isi Sasaran</v>
      </c>
      <c r="K474" s="280" t="s">
        <v>650</v>
      </c>
      <c r="L474" s="281" t="str">
        <f t="shared" si="189"/>
        <v>Isi Sasaran</v>
      </c>
      <c r="M474" s="371"/>
      <c r="N474" s="371"/>
      <c r="O474" s="272"/>
      <c r="P474" s="272"/>
      <c r="Q474" s="272"/>
      <c r="R474" s="272"/>
    </row>
    <row r="475" spans="1:18" ht="12.75" customHeight="1">
      <c r="A475" s="272"/>
      <c r="B475" s="371"/>
      <c r="C475" s="371"/>
      <c r="D475" s="371"/>
      <c r="E475" s="371"/>
      <c r="F475" s="278">
        <v>4</v>
      </c>
      <c r="G475" s="279"/>
      <c r="H475" s="288" t="str">
        <f t="shared" si="163"/>
        <v>Belum Diisi</v>
      </c>
      <c r="I475" s="280" t="s">
        <v>650</v>
      </c>
      <c r="J475" s="281" t="str">
        <f t="shared" si="188"/>
        <v>Isi Sasaran</v>
      </c>
      <c r="K475" s="280" t="s">
        <v>650</v>
      </c>
      <c r="L475" s="281" t="str">
        <f t="shared" si="189"/>
        <v>Isi Sasaran</v>
      </c>
      <c r="M475" s="371"/>
      <c r="N475" s="371"/>
      <c r="O475" s="272"/>
      <c r="P475" s="272"/>
      <c r="Q475" s="272"/>
      <c r="R475" s="272"/>
    </row>
    <row r="476" spans="1:18" ht="12.75" customHeight="1">
      <c r="A476" s="272"/>
      <c r="B476" s="349"/>
      <c r="C476" s="349"/>
      <c r="D476" s="349"/>
      <c r="E476" s="349"/>
      <c r="F476" s="282">
        <v>5</v>
      </c>
      <c r="G476" s="283"/>
      <c r="H476" s="289" t="str">
        <f t="shared" si="163"/>
        <v>Belum Diisi</v>
      </c>
      <c r="I476" s="285" t="s">
        <v>650</v>
      </c>
      <c r="J476" s="286" t="str">
        <f t="shared" si="188"/>
        <v>Isi Sasaran</v>
      </c>
      <c r="K476" s="285" t="s">
        <v>650</v>
      </c>
      <c r="L476" s="286" t="str">
        <f t="shared" si="189"/>
        <v>Isi Sasaran</v>
      </c>
      <c r="M476" s="349"/>
      <c r="N476" s="349"/>
      <c r="O476" s="272"/>
      <c r="P476" s="272"/>
      <c r="Q476" s="272"/>
      <c r="R476" s="272"/>
    </row>
    <row r="477" spans="1:18" ht="12.75" customHeight="1">
      <c r="A477" s="272"/>
      <c r="B477" s="418">
        <v>14</v>
      </c>
      <c r="C477" s="426"/>
      <c r="D477" s="419" t="s">
        <v>650</v>
      </c>
      <c r="E477" s="427" t="str">
        <f>IF(D477="Y",1,IF(D477="T",0,IF(D477="Y/T","Belum diisi","Error")))</f>
        <v>Belum diisi</v>
      </c>
      <c r="F477" s="273">
        <v>1</v>
      </c>
      <c r="G477" s="274"/>
      <c r="H477" s="290" t="str">
        <f t="shared" si="163"/>
        <v>Belum Diisi</v>
      </c>
      <c r="I477" s="276" t="s">
        <v>650</v>
      </c>
      <c r="J477" s="277" t="str">
        <f t="shared" ref="J477:J481" si="190">IF($D$477="Y/T","Isi Sasaran",IF($E$477=0,0,IF(I477="Y",1,IF(I477="T",0,"Isi Dulu"))))</f>
        <v>Isi Sasaran</v>
      </c>
      <c r="K477" s="276" t="s">
        <v>650</v>
      </c>
      <c r="L477" s="277" t="str">
        <f t="shared" ref="L477:L481" si="191">IF($D$477="Y/T","Isi Sasaran",IF($E$477=0,0,IF(K477="Y",1,IF(K477="T",0,"Isi Dulu"))))</f>
        <v>Isi Sasaran</v>
      </c>
      <c r="M477" s="429" t="s">
        <v>650</v>
      </c>
      <c r="N477" s="430" t="str">
        <f>IF(M477="Y",1,IF(M477="T",0,IF(M477="Y/T","Belum diisi","Error")))</f>
        <v>Belum diisi</v>
      </c>
      <c r="O477" s="272"/>
      <c r="P477" s="272"/>
      <c r="Q477" s="272"/>
      <c r="R477" s="272"/>
    </row>
    <row r="478" spans="1:18" ht="12.75" customHeight="1">
      <c r="A478" s="272"/>
      <c r="B478" s="371"/>
      <c r="C478" s="371"/>
      <c r="D478" s="371"/>
      <c r="E478" s="371"/>
      <c r="F478" s="278">
        <v>2</v>
      </c>
      <c r="G478" s="279"/>
      <c r="H478" s="288" t="str">
        <f t="shared" si="163"/>
        <v>Belum Diisi</v>
      </c>
      <c r="I478" s="280" t="s">
        <v>650</v>
      </c>
      <c r="J478" s="281" t="str">
        <f t="shared" si="190"/>
        <v>Isi Sasaran</v>
      </c>
      <c r="K478" s="280" t="s">
        <v>650</v>
      </c>
      <c r="L478" s="281" t="str">
        <f t="shared" si="191"/>
        <v>Isi Sasaran</v>
      </c>
      <c r="M478" s="371"/>
      <c r="N478" s="371"/>
      <c r="O478" s="272"/>
      <c r="P478" s="272"/>
      <c r="Q478" s="272"/>
      <c r="R478" s="272"/>
    </row>
    <row r="479" spans="1:18" ht="12.75" customHeight="1">
      <c r="A479" s="272"/>
      <c r="B479" s="371"/>
      <c r="C479" s="371"/>
      <c r="D479" s="371"/>
      <c r="E479" s="371"/>
      <c r="F479" s="278">
        <v>3</v>
      </c>
      <c r="G479" s="279"/>
      <c r="H479" s="288" t="str">
        <f t="shared" si="163"/>
        <v>Belum Diisi</v>
      </c>
      <c r="I479" s="280" t="s">
        <v>650</v>
      </c>
      <c r="J479" s="281" t="str">
        <f t="shared" si="190"/>
        <v>Isi Sasaran</v>
      </c>
      <c r="K479" s="280" t="s">
        <v>650</v>
      </c>
      <c r="L479" s="281" t="str">
        <f t="shared" si="191"/>
        <v>Isi Sasaran</v>
      </c>
      <c r="M479" s="371"/>
      <c r="N479" s="371"/>
      <c r="O479" s="272"/>
      <c r="P479" s="272"/>
      <c r="Q479" s="272"/>
      <c r="R479" s="272"/>
    </row>
    <row r="480" spans="1:18" ht="12.75" customHeight="1">
      <c r="A480" s="272"/>
      <c r="B480" s="371"/>
      <c r="C480" s="371"/>
      <c r="D480" s="371"/>
      <c r="E480" s="371"/>
      <c r="F480" s="278">
        <v>4</v>
      </c>
      <c r="G480" s="279"/>
      <c r="H480" s="288" t="str">
        <f t="shared" si="163"/>
        <v>Belum Diisi</v>
      </c>
      <c r="I480" s="280" t="s">
        <v>650</v>
      </c>
      <c r="J480" s="281" t="str">
        <f t="shared" si="190"/>
        <v>Isi Sasaran</v>
      </c>
      <c r="K480" s="280" t="s">
        <v>650</v>
      </c>
      <c r="L480" s="281" t="str">
        <f t="shared" si="191"/>
        <v>Isi Sasaran</v>
      </c>
      <c r="M480" s="371"/>
      <c r="N480" s="371"/>
      <c r="O480" s="272"/>
      <c r="P480" s="272"/>
      <c r="Q480" s="272"/>
      <c r="R480" s="272"/>
    </row>
    <row r="481" spans="1:18" ht="12.75" customHeight="1">
      <c r="A481" s="272"/>
      <c r="B481" s="349"/>
      <c r="C481" s="349"/>
      <c r="D481" s="349"/>
      <c r="E481" s="349"/>
      <c r="F481" s="282">
        <v>5</v>
      </c>
      <c r="G481" s="283"/>
      <c r="H481" s="289" t="str">
        <f t="shared" si="163"/>
        <v>Belum Diisi</v>
      </c>
      <c r="I481" s="285" t="s">
        <v>650</v>
      </c>
      <c r="J481" s="286" t="str">
        <f t="shared" si="190"/>
        <v>Isi Sasaran</v>
      </c>
      <c r="K481" s="285" t="s">
        <v>650</v>
      </c>
      <c r="L481" s="286" t="str">
        <f t="shared" si="191"/>
        <v>Isi Sasaran</v>
      </c>
      <c r="M481" s="349"/>
      <c r="N481" s="349"/>
      <c r="O481" s="272"/>
      <c r="P481" s="272"/>
      <c r="Q481" s="272"/>
      <c r="R481" s="272"/>
    </row>
    <row r="482" spans="1:18" ht="12.75" customHeight="1">
      <c r="A482" s="272"/>
      <c r="B482" s="418">
        <v>15</v>
      </c>
      <c r="C482" s="426"/>
      <c r="D482" s="419" t="s">
        <v>650</v>
      </c>
      <c r="E482" s="427" t="str">
        <f>IF(D482="Y",1,IF(D482="T",0,IF(D482="Y/T","Belum diisi","Error")))</f>
        <v>Belum diisi</v>
      </c>
      <c r="F482" s="273">
        <v>1</v>
      </c>
      <c r="G482" s="274"/>
      <c r="H482" s="290" t="str">
        <f t="shared" si="163"/>
        <v>Belum Diisi</v>
      </c>
      <c r="I482" s="276" t="s">
        <v>650</v>
      </c>
      <c r="J482" s="277" t="str">
        <f t="shared" ref="J482:J486" si="192">IF($D$482="Y/T","Isi Sasaran",IF($E$482=0,0,IF(I482="Y",1,IF(I482="T",0,"Isi Dulu"))))</f>
        <v>Isi Sasaran</v>
      </c>
      <c r="K482" s="276" t="s">
        <v>650</v>
      </c>
      <c r="L482" s="277" t="str">
        <f t="shared" ref="L482:L486" si="193">IF($D$482="Y/T","Isi Sasaran",IF($E$482=0,0,IF(K482="Y",1,IF(K482="T",0,"Isi Dulu"))))</f>
        <v>Isi Sasaran</v>
      </c>
      <c r="M482" s="429" t="s">
        <v>650</v>
      </c>
      <c r="N482" s="430" t="str">
        <f>IF(M482="Y",1,IF(M482="T",0,IF(M482="Y/T","Belum diisi","Error")))</f>
        <v>Belum diisi</v>
      </c>
      <c r="O482" s="272"/>
      <c r="P482" s="272"/>
      <c r="Q482" s="272"/>
      <c r="R482" s="272"/>
    </row>
    <row r="483" spans="1:18" ht="12.75" customHeight="1">
      <c r="A483" s="272"/>
      <c r="B483" s="371"/>
      <c r="C483" s="371"/>
      <c r="D483" s="371"/>
      <c r="E483" s="371"/>
      <c r="F483" s="278">
        <v>2</v>
      </c>
      <c r="G483" s="279"/>
      <c r="H483" s="288" t="str">
        <f t="shared" si="163"/>
        <v>Belum Diisi</v>
      </c>
      <c r="I483" s="280" t="s">
        <v>650</v>
      </c>
      <c r="J483" s="281" t="str">
        <f t="shared" si="192"/>
        <v>Isi Sasaran</v>
      </c>
      <c r="K483" s="280" t="s">
        <v>650</v>
      </c>
      <c r="L483" s="281" t="str">
        <f t="shared" si="193"/>
        <v>Isi Sasaran</v>
      </c>
      <c r="M483" s="371"/>
      <c r="N483" s="371"/>
      <c r="O483" s="272"/>
      <c r="P483" s="272"/>
      <c r="Q483" s="272"/>
      <c r="R483" s="272"/>
    </row>
    <row r="484" spans="1:18" ht="12.75" customHeight="1">
      <c r="A484" s="272"/>
      <c r="B484" s="371"/>
      <c r="C484" s="371"/>
      <c r="D484" s="371"/>
      <c r="E484" s="371"/>
      <c r="F484" s="278">
        <v>3</v>
      </c>
      <c r="G484" s="279"/>
      <c r="H484" s="288" t="str">
        <f t="shared" si="163"/>
        <v>Belum Diisi</v>
      </c>
      <c r="I484" s="280" t="s">
        <v>650</v>
      </c>
      <c r="J484" s="281" t="str">
        <f t="shared" si="192"/>
        <v>Isi Sasaran</v>
      </c>
      <c r="K484" s="280" t="s">
        <v>650</v>
      </c>
      <c r="L484" s="281" t="str">
        <f t="shared" si="193"/>
        <v>Isi Sasaran</v>
      </c>
      <c r="M484" s="371"/>
      <c r="N484" s="371"/>
      <c r="O484" s="272"/>
      <c r="P484" s="272"/>
      <c r="Q484" s="272"/>
      <c r="R484" s="272"/>
    </row>
    <row r="485" spans="1:18" ht="12.75" customHeight="1">
      <c r="A485" s="272"/>
      <c r="B485" s="371"/>
      <c r="C485" s="371"/>
      <c r="D485" s="371"/>
      <c r="E485" s="371"/>
      <c r="F485" s="278">
        <v>4</v>
      </c>
      <c r="G485" s="279"/>
      <c r="H485" s="288" t="str">
        <f t="shared" si="163"/>
        <v>Belum Diisi</v>
      </c>
      <c r="I485" s="280" t="s">
        <v>650</v>
      </c>
      <c r="J485" s="281" t="str">
        <f t="shared" si="192"/>
        <v>Isi Sasaran</v>
      </c>
      <c r="K485" s="280" t="s">
        <v>650</v>
      </c>
      <c r="L485" s="281" t="str">
        <f t="shared" si="193"/>
        <v>Isi Sasaran</v>
      </c>
      <c r="M485" s="371"/>
      <c r="N485" s="371"/>
      <c r="O485" s="272"/>
      <c r="P485" s="272"/>
      <c r="Q485" s="272"/>
      <c r="R485" s="272"/>
    </row>
    <row r="486" spans="1:18" ht="12.75" customHeight="1">
      <c r="A486" s="272"/>
      <c r="B486" s="349"/>
      <c r="C486" s="349"/>
      <c r="D486" s="349"/>
      <c r="E486" s="349"/>
      <c r="F486" s="282">
        <v>5</v>
      </c>
      <c r="G486" s="283"/>
      <c r="H486" s="289" t="str">
        <f t="shared" si="163"/>
        <v>Belum Diisi</v>
      </c>
      <c r="I486" s="285" t="s">
        <v>650</v>
      </c>
      <c r="J486" s="286" t="str">
        <f t="shared" si="192"/>
        <v>Isi Sasaran</v>
      </c>
      <c r="K486" s="285" t="s">
        <v>650</v>
      </c>
      <c r="L486" s="286" t="str">
        <f t="shared" si="193"/>
        <v>Isi Sasaran</v>
      </c>
      <c r="M486" s="349"/>
      <c r="N486" s="349"/>
      <c r="O486" s="272"/>
      <c r="P486" s="272"/>
      <c r="Q486" s="272"/>
      <c r="R486" s="272"/>
    </row>
    <row r="487" spans="1:18" ht="12.75" customHeight="1">
      <c r="A487" s="272"/>
      <c r="B487" s="418">
        <v>16</v>
      </c>
      <c r="C487" s="426"/>
      <c r="D487" s="419" t="s">
        <v>650</v>
      </c>
      <c r="E487" s="427" t="str">
        <f>IF(D487="Y",1,IF(D487="T",0,IF(D487="Y/T","Belum diisi","Error")))</f>
        <v>Belum diisi</v>
      </c>
      <c r="F487" s="273">
        <v>1</v>
      </c>
      <c r="G487" s="274"/>
      <c r="H487" s="290" t="str">
        <f t="shared" si="163"/>
        <v>Belum Diisi</v>
      </c>
      <c r="I487" s="276" t="s">
        <v>650</v>
      </c>
      <c r="J487" s="277" t="str">
        <f t="shared" ref="J487:J491" si="194">IF($D$487="Y/T","Isi Sasaran",IF($E$487=0,0,IF(I487="Y",1,IF(I487="T",0,"Isi Dulu"))))</f>
        <v>Isi Sasaran</v>
      </c>
      <c r="K487" s="276" t="s">
        <v>650</v>
      </c>
      <c r="L487" s="277" t="str">
        <f t="shared" ref="L487:L491" si="195">IF($D$487="Y/T","Isi Sasaran",IF($E$487=0,0,IF(K487="Y",1,IF(K487="T",0,"Isi Dulu"))))</f>
        <v>Isi Sasaran</v>
      </c>
      <c r="M487" s="429" t="s">
        <v>650</v>
      </c>
      <c r="N487" s="430" t="str">
        <f>IF(M487="Y",1,IF(M487="T",0,IF(M487="Y/T","Belum diisi","Error")))</f>
        <v>Belum diisi</v>
      </c>
      <c r="O487" s="272"/>
      <c r="P487" s="272"/>
      <c r="Q487" s="272"/>
      <c r="R487" s="272"/>
    </row>
    <row r="488" spans="1:18" ht="12.75" customHeight="1">
      <c r="A488" s="272"/>
      <c r="B488" s="371"/>
      <c r="C488" s="371"/>
      <c r="D488" s="371"/>
      <c r="E488" s="371"/>
      <c r="F488" s="278">
        <v>2</v>
      </c>
      <c r="G488" s="279"/>
      <c r="H488" s="288" t="str">
        <f t="shared" si="163"/>
        <v>Belum Diisi</v>
      </c>
      <c r="I488" s="280" t="s">
        <v>650</v>
      </c>
      <c r="J488" s="281" t="str">
        <f t="shared" si="194"/>
        <v>Isi Sasaran</v>
      </c>
      <c r="K488" s="280" t="s">
        <v>650</v>
      </c>
      <c r="L488" s="281" t="str">
        <f t="shared" si="195"/>
        <v>Isi Sasaran</v>
      </c>
      <c r="M488" s="371"/>
      <c r="N488" s="371"/>
      <c r="O488" s="272"/>
      <c r="P488" s="272"/>
      <c r="Q488" s="272"/>
      <c r="R488" s="272"/>
    </row>
    <row r="489" spans="1:18" ht="12.75" customHeight="1">
      <c r="A489" s="272"/>
      <c r="B489" s="371"/>
      <c r="C489" s="371"/>
      <c r="D489" s="371"/>
      <c r="E489" s="371"/>
      <c r="F489" s="278">
        <v>3</v>
      </c>
      <c r="G489" s="279"/>
      <c r="H489" s="288" t="str">
        <f t="shared" si="163"/>
        <v>Belum Diisi</v>
      </c>
      <c r="I489" s="280" t="s">
        <v>650</v>
      </c>
      <c r="J489" s="281" t="str">
        <f t="shared" si="194"/>
        <v>Isi Sasaran</v>
      </c>
      <c r="K489" s="280" t="s">
        <v>650</v>
      </c>
      <c r="L489" s="281" t="str">
        <f t="shared" si="195"/>
        <v>Isi Sasaran</v>
      </c>
      <c r="M489" s="371"/>
      <c r="N489" s="371"/>
      <c r="O489" s="272"/>
      <c r="P489" s="272"/>
      <c r="Q489" s="272"/>
      <c r="R489" s="272"/>
    </row>
    <row r="490" spans="1:18" ht="12.75" customHeight="1">
      <c r="A490" s="272"/>
      <c r="B490" s="371"/>
      <c r="C490" s="371"/>
      <c r="D490" s="371"/>
      <c r="E490" s="371"/>
      <c r="F490" s="278">
        <v>4</v>
      </c>
      <c r="G490" s="279"/>
      <c r="H490" s="288" t="str">
        <f t="shared" si="163"/>
        <v>Belum Diisi</v>
      </c>
      <c r="I490" s="280" t="s">
        <v>650</v>
      </c>
      <c r="J490" s="281" t="str">
        <f t="shared" si="194"/>
        <v>Isi Sasaran</v>
      </c>
      <c r="K490" s="280" t="s">
        <v>650</v>
      </c>
      <c r="L490" s="281" t="str">
        <f t="shared" si="195"/>
        <v>Isi Sasaran</v>
      </c>
      <c r="M490" s="371"/>
      <c r="N490" s="371"/>
      <c r="O490" s="272"/>
      <c r="P490" s="272"/>
      <c r="Q490" s="272"/>
      <c r="R490" s="272"/>
    </row>
    <row r="491" spans="1:18" ht="12.75" customHeight="1">
      <c r="A491" s="272"/>
      <c r="B491" s="349"/>
      <c r="C491" s="349"/>
      <c r="D491" s="349"/>
      <c r="E491" s="349"/>
      <c r="F491" s="282">
        <v>5</v>
      </c>
      <c r="G491" s="283"/>
      <c r="H491" s="289" t="str">
        <f t="shared" si="163"/>
        <v>Belum Diisi</v>
      </c>
      <c r="I491" s="285" t="s">
        <v>650</v>
      </c>
      <c r="J491" s="286" t="str">
        <f t="shared" si="194"/>
        <v>Isi Sasaran</v>
      </c>
      <c r="K491" s="285" t="s">
        <v>650</v>
      </c>
      <c r="L491" s="286" t="str">
        <f t="shared" si="195"/>
        <v>Isi Sasaran</v>
      </c>
      <c r="M491" s="349"/>
      <c r="N491" s="349"/>
      <c r="O491" s="272"/>
      <c r="P491" s="272"/>
      <c r="Q491" s="272"/>
      <c r="R491" s="272"/>
    </row>
    <row r="492" spans="1:18" ht="12.75" customHeight="1">
      <c r="A492" s="272"/>
      <c r="B492" s="418">
        <v>17</v>
      </c>
      <c r="C492" s="426"/>
      <c r="D492" s="419" t="s">
        <v>650</v>
      </c>
      <c r="E492" s="427" t="str">
        <f>IF(D492="Y",1,IF(D492="T",0,IF(D492="Y/T","Belum diisi","Error")))</f>
        <v>Belum diisi</v>
      </c>
      <c r="F492" s="273">
        <v>1</v>
      </c>
      <c r="G492" s="274"/>
      <c r="H492" s="290" t="str">
        <f t="shared" si="163"/>
        <v>Belum Diisi</v>
      </c>
      <c r="I492" s="276" t="s">
        <v>650</v>
      </c>
      <c r="J492" s="277" t="str">
        <f t="shared" ref="J492:J496" si="196">IF($D$492="Y/T","Isi Sasaran",IF($E$492=0,0,IF(I492="Y",1,IF(I492="T",0,"Isi Dulu"))))</f>
        <v>Isi Sasaran</v>
      </c>
      <c r="K492" s="276" t="s">
        <v>650</v>
      </c>
      <c r="L492" s="277" t="str">
        <f t="shared" ref="L492:L496" si="197">IF($D$492="Y/T","Isi Sasaran",IF($E$492=0,0,IF(K492="Y",1,IF(K492="T",0,"Isi Dulu"))))</f>
        <v>Isi Sasaran</v>
      </c>
      <c r="M492" s="429" t="s">
        <v>650</v>
      </c>
      <c r="N492" s="430" t="str">
        <f>IF(M492="Y",1,IF(M492="T",0,IF(M492="Y/T","Belum diisi","Error")))</f>
        <v>Belum diisi</v>
      </c>
      <c r="O492" s="272"/>
      <c r="P492" s="272"/>
      <c r="Q492" s="272"/>
      <c r="R492" s="272"/>
    </row>
    <row r="493" spans="1:18" ht="12.75" customHeight="1">
      <c r="A493" s="272"/>
      <c r="B493" s="371"/>
      <c r="C493" s="371"/>
      <c r="D493" s="371"/>
      <c r="E493" s="371"/>
      <c r="F493" s="278">
        <v>2</v>
      </c>
      <c r="G493" s="279"/>
      <c r="H493" s="288" t="str">
        <f t="shared" si="163"/>
        <v>Belum Diisi</v>
      </c>
      <c r="I493" s="280" t="s">
        <v>650</v>
      </c>
      <c r="J493" s="281" t="str">
        <f t="shared" si="196"/>
        <v>Isi Sasaran</v>
      </c>
      <c r="K493" s="280" t="s">
        <v>650</v>
      </c>
      <c r="L493" s="281" t="str">
        <f t="shared" si="197"/>
        <v>Isi Sasaran</v>
      </c>
      <c r="M493" s="371"/>
      <c r="N493" s="371"/>
      <c r="O493" s="272"/>
      <c r="P493" s="272"/>
      <c r="Q493" s="272"/>
      <c r="R493" s="272"/>
    </row>
    <row r="494" spans="1:18" ht="12.75" customHeight="1">
      <c r="A494" s="272"/>
      <c r="B494" s="371"/>
      <c r="C494" s="371"/>
      <c r="D494" s="371"/>
      <c r="E494" s="371"/>
      <c r="F494" s="278">
        <v>3</v>
      </c>
      <c r="G494" s="279"/>
      <c r="H494" s="288" t="str">
        <f t="shared" si="163"/>
        <v>Belum Diisi</v>
      </c>
      <c r="I494" s="280" t="s">
        <v>650</v>
      </c>
      <c r="J494" s="281" t="str">
        <f t="shared" si="196"/>
        <v>Isi Sasaran</v>
      </c>
      <c r="K494" s="280" t="s">
        <v>650</v>
      </c>
      <c r="L494" s="281" t="str">
        <f t="shared" si="197"/>
        <v>Isi Sasaran</v>
      </c>
      <c r="M494" s="371"/>
      <c r="N494" s="371"/>
      <c r="O494" s="272"/>
      <c r="P494" s="272"/>
      <c r="Q494" s="272"/>
      <c r="R494" s="272"/>
    </row>
    <row r="495" spans="1:18" ht="12.75" customHeight="1">
      <c r="A495" s="272"/>
      <c r="B495" s="371"/>
      <c r="C495" s="371"/>
      <c r="D495" s="371"/>
      <c r="E495" s="371"/>
      <c r="F495" s="278">
        <v>4</v>
      </c>
      <c r="G495" s="279"/>
      <c r="H495" s="288" t="str">
        <f t="shared" si="163"/>
        <v>Belum Diisi</v>
      </c>
      <c r="I495" s="280" t="s">
        <v>650</v>
      </c>
      <c r="J495" s="281" t="str">
        <f t="shared" si="196"/>
        <v>Isi Sasaran</v>
      </c>
      <c r="K495" s="280" t="s">
        <v>650</v>
      </c>
      <c r="L495" s="281" t="str">
        <f t="shared" si="197"/>
        <v>Isi Sasaran</v>
      </c>
      <c r="M495" s="371"/>
      <c r="N495" s="371"/>
      <c r="O495" s="272"/>
      <c r="P495" s="272"/>
      <c r="Q495" s="272"/>
      <c r="R495" s="272"/>
    </row>
    <row r="496" spans="1:18" ht="12.75" customHeight="1">
      <c r="A496" s="272"/>
      <c r="B496" s="349"/>
      <c r="C496" s="349"/>
      <c r="D496" s="349"/>
      <c r="E496" s="349"/>
      <c r="F496" s="282">
        <v>5</v>
      </c>
      <c r="G496" s="283"/>
      <c r="H496" s="289" t="str">
        <f t="shared" si="163"/>
        <v>Belum Diisi</v>
      </c>
      <c r="I496" s="285" t="s">
        <v>650</v>
      </c>
      <c r="J496" s="286" t="str">
        <f t="shared" si="196"/>
        <v>Isi Sasaran</v>
      </c>
      <c r="K496" s="285" t="s">
        <v>650</v>
      </c>
      <c r="L496" s="286" t="str">
        <f t="shared" si="197"/>
        <v>Isi Sasaran</v>
      </c>
      <c r="M496" s="349"/>
      <c r="N496" s="349"/>
      <c r="O496" s="272"/>
      <c r="P496" s="272"/>
      <c r="Q496" s="272"/>
      <c r="R496" s="272"/>
    </row>
    <row r="497" spans="1:18" ht="12.75" customHeight="1">
      <c r="A497" s="272"/>
      <c r="B497" s="418">
        <v>18</v>
      </c>
      <c r="C497" s="426"/>
      <c r="D497" s="419" t="s">
        <v>650</v>
      </c>
      <c r="E497" s="427" t="str">
        <f>IF(D497="Y",1,IF(D497="T",0,IF(D497="Y/T","Belum diisi","Error")))</f>
        <v>Belum diisi</v>
      </c>
      <c r="F497" s="273">
        <v>1</v>
      </c>
      <c r="G497" s="274"/>
      <c r="H497" s="290" t="str">
        <f t="shared" si="163"/>
        <v>Belum Diisi</v>
      </c>
      <c r="I497" s="276" t="s">
        <v>650</v>
      </c>
      <c r="J497" s="277" t="str">
        <f t="shared" ref="J497:J501" si="198">IF($D$497="Y/T","Isi Sasaran",IF($E$497=0,0,IF(I497="Y",1,IF(I497="T",0,"Isi Dulu"))))</f>
        <v>Isi Sasaran</v>
      </c>
      <c r="K497" s="276" t="s">
        <v>650</v>
      </c>
      <c r="L497" s="277" t="str">
        <f t="shared" ref="L497:L501" si="199">IF($D$497="Y/T","Isi Sasaran",IF($E$497=0,0,IF(K497="Y",1,IF(K497="T",0,"Isi Dulu"))))</f>
        <v>Isi Sasaran</v>
      </c>
      <c r="M497" s="429" t="s">
        <v>650</v>
      </c>
      <c r="N497" s="430" t="str">
        <f>IF(M497="Y",1,IF(M497="T",0,IF(M497="Y/T","Belum diisi","Error")))</f>
        <v>Belum diisi</v>
      </c>
      <c r="O497" s="272"/>
      <c r="P497" s="272"/>
      <c r="Q497" s="272"/>
      <c r="R497" s="272"/>
    </row>
    <row r="498" spans="1:18" ht="12.75" customHeight="1">
      <c r="A498" s="272"/>
      <c r="B498" s="371"/>
      <c r="C498" s="371"/>
      <c r="D498" s="371"/>
      <c r="E498" s="371"/>
      <c r="F498" s="278">
        <v>2</v>
      </c>
      <c r="G498" s="279"/>
      <c r="H498" s="288" t="str">
        <f t="shared" si="163"/>
        <v>Belum Diisi</v>
      </c>
      <c r="I498" s="280" t="s">
        <v>650</v>
      </c>
      <c r="J498" s="281" t="str">
        <f t="shared" si="198"/>
        <v>Isi Sasaran</v>
      </c>
      <c r="K498" s="280" t="s">
        <v>650</v>
      </c>
      <c r="L498" s="281" t="str">
        <f t="shared" si="199"/>
        <v>Isi Sasaran</v>
      </c>
      <c r="M498" s="371"/>
      <c r="N498" s="371"/>
      <c r="O498" s="272"/>
      <c r="P498" s="272"/>
      <c r="Q498" s="272"/>
      <c r="R498" s="272"/>
    </row>
    <row r="499" spans="1:18" ht="12.75" customHeight="1">
      <c r="A499" s="272"/>
      <c r="B499" s="371"/>
      <c r="C499" s="371"/>
      <c r="D499" s="371"/>
      <c r="E499" s="371"/>
      <c r="F499" s="278">
        <v>3</v>
      </c>
      <c r="G499" s="279"/>
      <c r="H499" s="288" t="str">
        <f t="shared" si="163"/>
        <v>Belum Diisi</v>
      </c>
      <c r="I499" s="280" t="s">
        <v>650</v>
      </c>
      <c r="J499" s="281" t="str">
        <f t="shared" si="198"/>
        <v>Isi Sasaran</v>
      </c>
      <c r="K499" s="280" t="s">
        <v>650</v>
      </c>
      <c r="L499" s="281" t="str">
        <f t="shared" si="199"/>
        <v>Isi Sasaran</v>
      </c>
      <c r="M499" s="371"/>
      <c r="N499" s="371"/>
      <c r="O499" s="272"/>
      <c r="P499" s="272"/>
      <c r="Q499" s="272"/>
      <c r="R499" s="272"/>
    </row>
    <row r="500" spans="1:18" ht="12.75" customHeight="1">
      <c r="A500" s="272"/>
      <c r="B500" s="371"/>
      <c r="C500" s="371"/>
      <c r="D500" s="371"/>
      <c r="E500" s="371"/>
      <c r="F500" s="278">
        <v>4</v>
      </c>
      <c r="G500" s="279"/>
      <c r="H500" s="288" t="str">
        <f t="shared" si="163"/>
        <v>Belum Diisi</v>
      </c>
      <c r="I500" s="280" t="s">
        <v>650</v>
      </c>
      <c r="J500" s="281" t="str">
        <f t="shared" si="198"/>
        <v>Isi Sasaran</v>
      </c>
      <c r="K500" s="280" t="s">
        <v>650</v>
      </c>
      <c r="L500" s="281" t="str">
        <f t="shared" si="199"/>
        <v>Isi Sasaran</v>
      </c>
      <c r="M500" s="371"/>
      <c r="N500" s="371"/>
      <c r="O500" s="272"/>
      <c r="P500" s="272"/>
      <c r="Q500" s="272"/>
      <c r="R500" s="272"/>
    </row>
    <row r="501" spans="1:18" ht="12.75" customHeight="1">
      <c r="A501" s="272"/>
      <c r="B501" s="349"/>
      <c r="C501" s="349"/>
      <c r="D501" s="349"/>
      <c r="E501" s="349"/>
      <c r="F501" s="282">
        <v>5</v>
      </c>
      <c r="G501" s="283"/>
      <c r="H501" s="289" t="str">
        <f t="shared" si="163"/>
        <v>Belum Diisi</v>
      </c>
      <c r="I501" s="285" t="s">
        <v>650</v>
      </c>
      <c r="J501" s="286" t="str">
        <f t="shared" si="198"/>
        <v>Isi Sasaran</v>
      </c>
      <c r="K501" s="285" t="s">
        <v>650</v>
      </c>
      <c r="L501" s="286" t="str">
        <f t="shared" si="199"/>
        <v>Isi Sasaran</v>
      </c>
      <c r="M501" s="349"/>
      <c r="N501" s="349"/>
      <c r="O501" s="272"/>
      <c r="P501" s="272"/>
      <c r="Q501" s="272"/>
      <c r="R501" s="272"/>
    </row>
    <row r="502" spans="1:18" ht="12.75" customHeight="1">
      <c r="A502" s="272"/>
      <c r="B502" s="418">
        <v>19</v>
      </c>
      <c r="C502" s="426"/>
      <c r="D502" s="419" t="s">
        <v>650</v>
      </c>
      <c r="E502" s="427" t="str">
        <f>IF(D502="Y",1,IF(D502="T",0,IF(D502="Y/T","Belum diisi","Error")))</f>
        <v>Belum diisi</v>
      </c>
      <c r="F502" s="273">
        <v>1</v>
      </c>
      <c r="G502" s="274"/>
      <c r="H502" s="290" t="str">
        <f t="shared" si="163"/>
        <v>Belum Diisi</v>
      </c>
      <c r="I502" s="276" t="s">
        <v>650</v>
      </c>
      <c r="J502" s="277" t="str">
        <f t="shared" ref="J502:J506" si="200">IF($D$502="Y/T","Isi Sasaran",IF($E$502=0,0,IF(I502="Y",1,IF(I502="T",0,"Isi Dulu"))))</f>
        <v>Isi Sasaran</v>
      </c>
      <c r="K502" s="276" t="s">
        <v>650</v>
      </c>
      <c r="L502" s="277" t="str">
        <f t="shared" ref="L502:L506" si="201">IF($D$502="Y/T","Isi Sasaran",IF($E$502=0,0,IF(K502="Y",1,IF(K502="T",0,"Isi Dulu"))))</f>
        <v>Isi Sasaran</v>
      </c>
      <c r="M502" s="429" t="s">
        <v>650</v>
      </c>
      <c r="N502" s="430" t="str">
        <f>IF(M502="Y",1,IF(M502="T",0,IF(M502="Y/T","Belum diisi","Error")))</f>
        <v>Belum diisi</v>
      </c>
      <c r="O502" s="272"/>
      <c r="P502" s="272"/>
      <c r="Q502" s="272"/>
      <c r="R502" s="272"/>
    </row>
    <row r="503" spans="1:18" ht="12.75" customHeight="1">
      <c r="A503" s="272"/>
      <c r="B503" s="371"/>
      <c r="C503" s="371"/>
      <c r="D503" s="371"/>
      <c r="E503" s="371"/>
      <c r="F503" s="278">
        <v>2</v>
      </c>
      <c r="G503" s="279"/>
      <c r="H503" s="288" t="str">
        <f t="shared" si="163"/>
        <v>Belum Diisi</v>
      </c>
      <c r="I503" s="280" t="s">
        <v>650</v>
      </c>
      <c r="J503" s="281" t="str">
        <f t="shared" si="200"/>
        <v>Isi Sasaran</v>
      </c>
      <c r="K503" s="280" t="s">
        <v>650</v>
      </c>
      <c r="L503" s="281" t="str">
        <f t="shared" si="201"/>
        <v>Isi Sasaran</v>
      </c>
      <c r="M503" s="371"/>
      <c r="N503" s="371"/>
      <c r="O503" s="272"/>
      <c r="P503" s="272"/>
      <c r="Q503" s="272"/>
      <c r="R503" s="272"/>
    </row>
    <row r="504" spans="1:18" ht="12.75" customHeight="1">
      <c r="A504" s="272"/>
      <c r="B504" s="371"/>
      <c r="C504" s="371"/>
      <c r="D504" s="371"/>
      <c r="E504" s="371"/>
      <c r="F504" s="278">
        <v>3</v>
      </c>
      <c r="G504" s="279"/>
      <c r="H504" s="288" t="str">
        <f t="shared" si="163"/>
        <v>Belum Diisi</v>
      </c>
      <c r="I504" s="280" t="s">
        <v>650</v>
      </c>
      <c r="J504" s="281" t="str">
        <f t="shared" si="200"/>
        <v>Isi Sasaran</v>
      </c>
      <c r="K504" s="280" t="s">
        <v>650</v>
      </c>
      <c r="L504" s="281" t="str">
        <f t="shared" si="201"/>
        <v>Isi Sasaran</v>
      </c>
      <c r="M504" s="371"/>
      <c r="N504" s="371"/>
      <c r="O504" s="272"/>
      <c r="P504" s="272"/>
      <c r="Q504" s="272"/>
      <c r="R504" s="272"/>
    </row>
    <row r="505" spans="1:18" ht="12.75" customHeight="1">
      <c r="A505" s="272"/>
      <c r="B505" s="371"/>
      <c r="C505" s="371"/>
      <c r="D505" s="371"/>
      <c r="E505" s="371"/>
      <c r="F505" s="278">
        <v>4</v>
      </c>
      <c r="G505" s="279"/>
      <c r="H505" s="288" t="str">
        <f t="shared" si="163"/>
        <v>Belum Diisi</v>
      </c>
      <c r="I505" s="280" t="s">
        <v>650</v>
      </c>
      <c r="J505" s="281" t="str">
        <f t="shared" si="200"/>
        <v>Isi Sasaran</v>
      </c>
      <c r="K505" s="280" t="s">
        <v>650</v>
      </c>
      <c r="L505" s="281" t="str">
        <f t="shared" si="201"/>
        <v>Isi Sasaran</v>
      </c>
      <c r="M505" s="371"/>
      <c r="N505" s="371"/>
      <c r="O505" s="272"/>
      <c r="P505" s="272"/>
      <c r="Q505" s="272"/>
      <c r="R505" s="272"/>
    </row>
    <row r="506" spans="1:18" ht="12.75" customHeight="1">
      <c r="A506" s="272"/>
      <c r="B506" s="349"/>
      <c r="C506" s="349"/>
      <c r="D506" s="349"/>
      <c r="E506" s="349"/>
      <c r="F506" s="282">
        <v>5</v>
      </c>
      <c r="G506" s="283"/>
      <c r="H506" s="289" t="str">
        <f t="shared" si="163"/>
        <v>Belum Diisi</v>
      </c>
      <c r="I506" s="285" t="s">
        <v>650</v>
      </c>
      <c r="J506" s="286" t="str">
        <f t="shared" si="200"/>
        <v>Isi Sasaran</v>
      </c>
      <c r="K506" s="285" t="s">
        <v>650</v>
      </c>
      <c r="L506" s="286" t="str">
        <f t="shared" si="201"/>
        <v>Isi Sasaran</v>
      </c>
      <c r="M506" s="349"/>
      <c r="N506" s="349"/>
      <c r="O506" s="272"/>
      <c r="P506" s="272"/>
      <c r="Q506" s="272"/>
      <c r="R506" s="272"/>
    </row>
    <row r="507" spans="1:18" ht="12.75" customHeight="1">
      <c r="A507" s="272"/>
      <c r="B507" s="418">
        <v>20</v>
      </c>
      <c r="C507" s="426"/>
      <c r="D507" s="419" t="s">
        <v>650</v>
      </c>
      <c r="E507" s="427" t="str">
        <f>IF(D507="Y",1,IF(D507="T",0,IF(D507="Y/T","Belum diisi","Error")))</f>
        <v>Belum diisi</v>
      </c>
      <c r="F507" s="273">
        <v>1</v>
      </c>
      <c r="G507" s="274"/>
      <c r="H507" s="290" t="str">
        <f t="shared" si="163"/>
        <v>Belum Diisi</v>
      </c>
      <c r="I507" s="276" t="s">
        <v>650</v>
      </c>
      <c r="J507" s="277" t="str">
        <f t="shared" ref="J507:J511" si="202">IF($D$507="Y/T","Isi Sasaran",IF($E$507=0,0,IF(I507="Y",1,IF(I507="T",0,"Isi Dulu"))))</f>
        <v>Isi Sasaran</v>
      </c>
      <c r="K507" s="276" t="s">
        <v>650</v>
      </c>
      <c r="L507" s="277" t="str">
        <f t="shared" ref="L507:L511" si="203">IF($D$507="Y/T","Isi Sasaran",IF($E$507=0,0,IF(K507="Y",1,IF(K507="T",0,"Isi Dulu"))))</f>
        <v>Isi Sasaran</v>
      </c>
      <c r="M507" s="429" t="s">
        <v>650</v>
      </c>
      <c r="N507" s="430" t="str">
        <f>IF(M507="Y",1,IF(M507="T",0,IF(M507="Y/T","Belum diisi","Error")))</f>
        <v>Belum diisi</v>
      </c>
      <c r="O507" s="272"/>
      <c r="P507" s="272"/>
      <c r="Q507" s="272"/>
      <c r="R507" s="272"/>
    </row>
    <row r="508" spans="1:18" ht="12.75" customHeight="1">
      <c r="A508" s="272"/>
      <c r="B508" s="371"/>
      <c r="C508" s="371"/>
      <c r="D508" s="371"/>
      <c r="E508" s="371"/>
      <c r="F508" s="278">
        <v>2</v>
      </c>
      <c r="G508" s="279"/>
      <c r="H508" s="288" t="str">
        <f t="shared" si="163"/>
        <v>Belum Diisi</v>
      </c>
      <c r="I508" s="280" t="s">
        <v>650</v>
      </c>
      <c r="J508" s="281" t="str">
        <f t="shared" si="202"/>
        <v>Isi Sasaran</v>
      </c>
      <c r="K508" s="280" t="s">
        <v>650</v>
      </c>
      <c r="L508" s="281" t="str">
        <f t="shared" si="203"/>
        <v>Isi Sasaran</v>
      </c>
      <c r="M508" s="371"/>
      <c r="N508" s="371"/>
      <c r="O508" s="272"/>
      <c r="P508" s="272"/>
      <c r="Q508" s="272"/>
      <c r="R508" s="272"/>
    </row>
    <row r="509" spans="1:18" ht="12.75" customHeight="1">
      <c r="A509" s="272"/>
      <c r="B509" s="371"/>
      <c r="C509" s="371"/>
      <c r="D509" s="371"/>
      <c r="E509" s="371"/>
      <c r="F509" s="278">
        <v>3</v>
      </c>
      <c r="G509" s="279"/>
      <c r="H509" s="288" t="str">
        <f t="shared" si="163"/>
        <v>Belum Diisi</v>
      </c>
      <c r="I509" s="280" t="s">
        <v>650</v>
      </c>
      <c r="J509" s="281" t="str">
        <f t="shared" si="202"/>
        <v>Isi Sasaran</v>
      </c>
      <c r="K509" s="280" t="s">
        <v>650</v>
      </c>
      <c r="L509" s="281" t="str">
        <f t="shared" si="203"/>
        <v>Isi Sasaran</v>
      </c>
      <c r="M509" s="371"/>
      <c r="N509" s="371"/>
      <c r="O509" s="272"/>
      <c r="P509" s="272"/>
      <c r="Q509" s="272"/>
      <c r="R509" s="272"/>
    </row>
    <row r="510" spans="1:18" ht="12.75" customHeight="1">
      <c r="A510" s="272"/>
      <c r="B510" s="371"/>
      <c r="C510" s="371"/>
      <c r="D510" s="371"/>
      <c r="E510" s="371"/>
      <c r="F510" s="278">
        <v>4</v>
      </c>
      <c r="G510" s="279"/>
      <c r="H510" s="288" t="str">
        <f t="shared" si="163"/>
        <v>Belum Diisi</v>
      </c>
      <c r="I510" s="280" t="s">
        <v>650</v>
      </c>
      <c r="J510" s="281" t="str">
        <f t="shared" si="202"/>
        <v>Isi Sasaran</v>
      </c>
      <c r="K510" s="280" t="s">
        <v>650</v>
      </c>
      <c r="L510" s="281" t="str">
        <f t="shared" si="203"/>
        <v>Isi Sasaran</v>
      </c>
      <c r="M510" s="371"/>
      <c r="N510" s="371"/>
      <c r="O510" s="272"/>
      <c r="P510" s="272"/>
      <c r="Q510" s="272"/>
      <c r="R510" s="272"/>
    </row>
    <row r="511" spans="1:18" ht="12.75" customHeight="1">
      <c r="A511" s="272"/>
      <c r="B511" s="349"/>
      <c r="C511" s="349"/>
      <c r="D511" s="349"/>
      <c r="E511" s="349"/>
      <c r="F511" s="282">
        <v>5</v>
      </c>
      <c r="G511" s="283"/>
      <c r="H511" s="289" t="str">
        <f t="shared" si="163"/>
        <v>Belum Diisi</v>
      </c>
      <c r="I511" s="285" t="s">
        <v>650</v>
      </c>
      <c r="J511" s="286" t="str">
        <f t="shared" si="202"/>
        <v>Isi Sasaran</v>
      </c>
      <c r="K511" s="285" t="s">
        <v>650</v>
      </c>
      <c r="L511" s="286" t="str">
        <f t="shared" si="203"/>
        <v>Isi Sasaran</v>
      </c>
      <c r="M511" s="349"/>
      <c r="N511" s="349"/>
      <c r="O511" s="272"/>
      <c r="P511" s="272"/>
      <c r="Q511" s="272"/>
      <c r="R511" s="272"/>
    </row>
    <row r="512" spans="1:18" ht="12.75" customHeight="1">
      <c r="A512" s="272"/>
      <c r="B512" s="418">
        <v>21</v>
      </c>
      <c r="C512" s="426"/>
      <c r="D512" s="419" t="s">
        <v>650</v>
      </c>
      <c r="E512" s="427" t="str">
        <f>IF(D512="Y",1,IF(D512="T",0,IF(D512="Y/T","Belum diisi","Error")))</f>
        <v>Belum diisi</v>
      </c>
      <c r="F512" s="273">
        <v>1</v>
      </c>
      <c r="G512" s="274"/>
      <c r="H512" s="290" t="str">
        <f t="shared" si="163"/>
        <v>Belum Diisi</v>
      </c>
      <c r="I512" s="276" t="s">
        <v>650</v>
      </c>
      <c r="J512" s="277" t="str">
        <f t="shared" ref="J512:J516" si="204">IF($D$512="Y/T","Isi Sasaran",IF($E$512=0,0,IF(I512="Y",1,IF(I512="T",0,"Isi Dulu"))))</f>
        <v>Isi Sasaran</v>
      </c>
      <c r="K512" s="276" t="s">
        <v>650</v>
      </c>
      <c r="L512" s="277" t="str">
        <f t="shared" ref="L512:L516" si="205">IF($D$512="Y/T","Isi Sasaran",IF($E$512=0,0,IF(K512="Y",1,IF(K512="T",0,"Isi Dulu"))))</f>
        <v>Isi Sasaran</v>
      </c>
      <c r="M512" s="429" t="s">
        <v>650</v>
      </c>
      <c r="N512" s="430" t="str">
        <f>IF(M512="Y",1,IF(M512="T",0,IF(M512="Y/T","Belum diisi","Error")))</f>
        <v>Belum diisi</v>
      </c>
      <c r="O512" s="272"/>
      <c r="P512" s="272"/>
      <c r="Q512" s="272"/>
      <c r="R512" s="272"/>
    </row>
    <row r="513" spans="1:18" ht="12.75" customHeight="1">
      <c r="A513" s="272"/>
      <c r="B513" s="371"/>
      <c r="C513" s="371"/>
      <c r="D513" s="371"/>
      <c r="E513" s="371"/>
      <c r="F513" s="278">
        <v>2</v>
      </c>
      <c r="G513" s="279"/>
      <c r="H513" s="288" t="str">
        <f t="shared" si="163"/>
        <v>Belum Diisi</v>
      </c>
      <c r="I513" s="280" t="s">
        <v>650</v>
      </c>
      <c r="J513" s="281" t="str">
        <f t="shared" si="204"/>
        <v>Isi Sasaran</v>
      </c>
      <c r="K513" s="280" t="s">
        <v>650</v>
      </c>
      <c r="L513" s="281" t="str">
        <f t="shared" si="205"/>
        <v>Isi Sasaran</v>
      </c>
      <c r="M513" s="371"/>
      <c r="N513" s="371"/>
      <c r="O513" s="272"/>
      <c r="P513" s="272"/>
      <c r="Q513" s="272"/>
      <c r="R513" s="272"/>
    </row>
    <row r="514" spans="1:18" ht="12.75" customHeight="1">
      <c r="A514" s="272"/>
      <c r="B514" s="371"/>
      <c r="C514" s="371"/>
      <c r="D514" s="371"/>
      <c r="E514" s="371"/>
      <c r="F514" s="278">
        <v>3</v>
      </c>
      <c r="G514" s="279"/>
      <c r="H514" s="288" t="str">
        <f t="shared" si="163"/>
        <v>Belum Diisi</v>
      </c>
      <c r="I514" s="280" t="s">
        <v>650</v>
      </c>
      <c r="J514" s="281" t="str">
        <f t="shared" si="204"/>
        <v>Isi Sasaran</v>
      </c>
      <c r="K514" s="280" t="s">
        <v>650</v>
      </c>
      <c r="L514" s="281" t="str">
        <f t="shared" si="205"/>
        <v>Isi Sasaran</v>
      </c>
      <c r="M514" s="371"/>
      <c r="N514" s="371"/>
      <c r="O514" s="272"/>
      <c r="P514" s="272"/>
      <c r="Q514" s="272"/>
      <c r="R514" s="272"/>
    </row>
    <row r="515" spans="1:18" ht="12.75" customHeight="1">
      <c r="A515" s="272"/>
      <c r="B515" s="371"/>
      <c r="C515" s="371"/>
      <c r="D515" s="371"/>
      <c r="E515" s="371"/>
      <c r="F515" s="278">
        <v>4</v>
      </c>
      <c r="G515" s="279"/>
      <c r="H515" s="288" t="str">
        <f t="shared" si="163"/>
        <v>Belum Diisi</v>
      </c>
      <c r="I515" s="280" t="s">
        <v>650</v>
      </c>
      <c r="J515" s="281" t="str">
        <f t="shared" si="204"/>
        <v>Isi Sasaran</v>
      </c>
      <c r="K515" s="280" t="s">
        <v>650</v>
      </c>
      <c r="L515" s="281" t="str">
        <f t="shared" si="205"/>
        <v>Isi Sasaran</v>
      </c>
      <c r="M515" s="371"/>
      <c r="N515" s="371"/>
      <c r="O515" s="272"/>
      <c r="P515" s="272"/>
      <c r="Q515" s="272"/>
      <c r="R515" s="272"/>
    </row>
    <row r="516" spans="1:18" ht="12.75" customHeight="1">
      <c r="A516" s="272"/>
      <c r="B516" s="349"/>
      <c r="C516" s="349"/>
      <c r="D516" s="349"/>
      <c r="E516" s="349"/>
      <c r="F516" s="282">
        <v>5</v>
      </c>
      <c r="G516" s="283"/>
      <c r="H516" s="289" t="str">
        <f t="shared" si="163"/>
        <v>Belum Diisi</v>
      </c>
      <c r="I516" s="285" t="s">
        <v>650</v>
      </c>
      <c r="J516" s="286" t="str">
        <f t="shared" si="204"/>
        <v>Isi Sasaran</v>
      </c>
      <c r="K516" s="285" t="s">
        <v>650</v>
      </c>
      <c r="L516" s="286" t="str">
        <f t="shared" si="205"/>
        <v>Isi Sasaran</v>
      </c>
      <c r="M516" s="349"/>
      <c r="N516" s="349"/>
      <c r="O516" s="272"/>
      <c r="P516" s="272"/>
      <c r="Q516" s="272"/>
      <c r="R516" s="272"/>
    </row>
    <row r="517" spans="1:18" ht="12.75" customHeight="1">
      <c r="A517" s="272"/>
      <c r="B517" s="418">
        <v>22</v>
      </c>
      <c r="C517" s="426"/>
      <c r="D517" s="419" t="s">
        <v>650</v>
      </c>
      <c r="E517" s="427" t="str">
        <f>IF(D517="Y",1,IF(D517="T",0,IF(D517="Y/T","Belum diisi","Error")))</f>
        <v>Belum diisi</v>
      </c>
      <c r="F517" s="273">
        <v>1</v>
      </c>
      <c r="G517" s="274"/>
      <c r="H517" s="290" t="str">
        <f t="shared" si="163"/>
        <v>Belum Diisi</v>
      </c>
      <c r="I517" s="276" t="s">
        <v>650</v>
      </c>
      <c r="J517" s="277" t="str">
        <f t="shared" ref="J517:J521" si="206">IF($D$517="Y/T","Isi Sasaran",IF($E$517=0,0,IF(I517="Y",1,IF(I517="T",0,"Isi Dulu"))))</f>
        <v>Isi Sasaran</v>
      </c>
      <c r="K517" s="276" t="s">
        <v>650</v>
      </c>
      <c r="L517" s="277" t="str">
        <f t="shared" ref="L517:L521" si="207">IF($D$517="Y/T","Isi Sasaran",IF($E$517=0,0,IF(K517="Y",1,IF(K517="T",0,"Isi Dulu"))))</f>
        <v>Isi Sasaran</v>
      </c>
      <c r="M517" s="429" t="s">
        <v>650</v>
      </c>
      <c r="N517" s="430" t="str">
        <f>IF(M517="Y",1,IF(M517="T",0,IF(M517="Y/T","Belum diisi","Error")))</f>
        <v>Belum diisi</v>
      </c>
      <c r="O517" s="272"/>
      <c r="P517" s="272"/>
      <c r="Q517" s="272"/>
      <c r="R517" s="272"/>
    </row>
    <row r="518" spans="1:18" ht="12.75" customHeight="1">
      <c r="A518" s="272"/>
      <c r="B518" s="371"/>
      <c r="C518" s="371"/>
      <c r="D518" s="371"/>
      <c r="E518" s="371"/>
      <c r="F518" s="278">
        <v>2</v>
      </c>
      <c r="G518" s="279"/>
      <c r="H518" s="288" t="str">
        <f t="shared" si="163"/>
        <v>Belum Diisi</v>
      </c>
      <c r="I518" s="280" t="s">
        <v>650</v>
      </c>
      <c r="J518" s="281" t="str">
        <f t="shared" si="206"/>
        <v>Isi Sasaran</v>
      </c>
      <c r="K518" s="280" t="s">
        <v>650</v>
      </c>
      <c r="L518" s="281" t="str">
        <f t="shared" si="207"/>
        <v>Isi Sasaran</v>
      </c>
      <c r="M518" s="371"/>
      <c r="N518" s="371"/>
      <c r="O518" s="272"/>
      <c r="P518" s="272"/>
      <c r="Q518" s="272"/>
      <c r="R518" s="272"/>
    </row>
    <row r="519" spans="1:18" ht="12.75" customHeight="1">
      <c r="A519" s="272"/>
      <c r="B519" s="371"/>
      <c r="C519" s="371"/>
      <c r="D519" s="371"/>
      <c r="E519" s="371"/>
      <c r="F519" s="278">
        <v>3</v>
      </c>
      <c r="G519" s="279"/>
      <c r="H519" s="288" t="str">
        <f t="shared" si="163"/>
        <v>Belum Diisi</v>
      </c>
      <c r="I519" s="280" t="s">
        <v>650</v>
      </c>
      <c r="J519" s="281" t="str">
        <f t="shared" si="206"/>
        <v>Isi Sasaran</v>
      </c>
      <c r="K519" s="280" t="s">
        <v>650</v>
      </c>
      <c r="L519" s="281" t="str">
        <f t="shared" si="207"/>
        <v>Isi Sasaran</v>
      </c>
      <c r="M519" s="371"/>
      <c r="N519" s="371"/>
      <c r="O519" s="272"/>
      <c r="P519" s="272"/>
      <c r="Q519" s="272"/>
      <c r="R519" s="272"/>
    </row>
    <row r="520" spans="1:18" ht="12.75" customHeight="1">
      <c r="A520" s="272"/>
      <c r="B520" s="371"/>
      <c r="C520" s="371"/>
      <c r="D520" s="371"/>
      <c r="E520" s="371"/>
      <c r="F520" s="278">
        <v>4</v>
      </c>
      <c r="G520" s="279"/>
      <c r="H520" s="288" t="str">
        <f t="shared" si="163"/>
        <v>Belum Diisi</v>
      </c>
      <c r="I520" s="280" t="s">
        <v>650</v>
      </c>
      <c r="J520" s="281" t="str">
        <f t="shared" si="206"/>
        <v>Isi Sasaran</v>
      </c>
      <c r="K520" s="280" t="s">
        <v>650</v>
      </c>
      <c r="L520" s="281" t="str">
        <f t="shared" si="207"/>
        <v>Isi Sasaran</v>
      </c>
      <c r="M520" s="371"/>
      <c r="N520" s="371"/>
      <c r="O520" s="272"/>
      <c r="P520" s="272"/>
      <c r="Q520" s="272"/>
      <c r="R520" s="272"/>
    </row>
    <row r="521" spans="1:18" ht="12.75" customHeight="1">
      <c r="A521" s="272"/>
      <c r="B521" s="349"/>
      <c r="C521" s="349"/>
      <c r="D521" s="349"/>
      <c r="E521" s="349"/>
      <c r="F521" s="282">
        <v>5</v>
      </c>
      <c r="G521" s="283"/>
      <c r="H521" s="289" t="str">
        <f t="shared" si="163"/>
        <v>Belum Diisi</v>
      </c>
      <c r="I521" s="285" t="s">
        <v>650</v>
      </c>
      <c r="J521" s="286" t="str">
        <f t="shared" si="206"/>
        <v>Isi Sasaran</v>
      </c>
      <c r="K521" s="285" t="s">
        <v>650</v>
      </c>
      <c r="L521" s="286" t="str">
        <f t="shared" si="207"/>
        <v>Isi Sasaran</v>
      </c>
      <c r="M521" s="349"/>
      <c r="N521" s="349"/>
      <c r="O521" s="272"/>
      <c r="P521" s="272"/>
      <c r="Q521" s="272"/>
      <c r="R521" s="272"/>
    </row>
    <row r="522" spans="1:18" ht="12.75" customHeight="1">
      <c r="A522" s="272"/>
      <c r="B522" s="418">
        <v>23</v>
      </c>
      <c r="C522" s="426"/>
      <c r="D522" s="419" t="s">
        <v>650</v>
      </c>
      <c r="E522" s="427" t="str">
        <f>IF(D522="Y",1,IF(D522="T",0,IF(D522="Y/T","Belum diisi","Error")))</f>
        <v>Belum diisi</v>
      </c>
      <c r="F522" s="273">
        <v>1</v>
      </c>
      <c r="G522" s="274"/>
      <c r="H522" s="290" t="str">
        <f t="shared" si="163"/>
        <v>Belum Diisi</v>
      </c>
      <c r="I522" s="276" t="s">
        <v>650</v>
      </c>
      <c r="J522" s="277" t="str">
        <f t="shared" ref="J522:J526" si="208">IF($D$522="Y/T","Isi Sasaran",IF($E$522=0,0,IF(I522="Y",1,IF(I522="T",0,"Isi Dulu"))))</f>
        <v>Isi Sasaran</v>
      </c>
      <c r="K522" s="276" t="s">
        <v>650</v>
      </c>
      <c r="L522" s="277" t="str">
        <f t="shared" ref="L522:L526" si="209">IF($D$522="Y/T","Isi Sasaran",IF($E$522=0,0,IF(K522="Y",1,IF(K522="T",0,"Isi Dulu"))))</f>
        <v>Isi Sasaran</v>
      </c>
      <c r="M522" s="429" t="s">
        <v>650</v>
      </c>
      <c r="N522" s="430" t="str">
        <f>IF(M522="Y",1,IF(M522="T",0,IF(M522="Y/T","Belum diisi","Error")))</f>
        <v>Belum diisi</v>
      </c>
      <c r="O522" s="272"/>
      <c r="P522" s="272"/>
      <c r="Q522" s="272"/>
      <c r="R522" s="272"/>
    </row>
    <row r="523" spans="1:18" ht="12.75" customHeight="1">
      <c r="A523" s="272"/>
      <c r="B523" s="371"/>
      <c r="C523" s="371"/>
      <c r="D523" s="371"/>
      <c r="E523" s="371"/>
      <c r="F523" s="278">
        <v>2</v>
      </c>
      <c r="G523" s="279"/>
      <c r="H523" s="288" t="str">
        <f t="shared" si="163"/>
        <v>Belum Diisi</v>
      </c>
      <c r="I523" s="280" t="s">
        <v>650</v>
      </c>
      <c r="J523" s="281" t="str">
        <f t="shared" si="208"/>
        <v>Isi Sasaran</v>
      </c>
      <c r="K523" s="280" t="s">
        <v>650</v>
      </c>
      <c r="L523" s="281" t="str">
        <f t="shared" si="209"/>
        <v>Isi Sasaran</v>
      </c>
      <c r="M523" s="371"/>
      <c r="N523" s="371"/>
      <c r="O523" s="272"/>
      <c r="P523" s="272"/>
      <c r="Q523" s="272"/>
      <c r="R523" s="272"/>
    </row>
    <row r="524" spans="1:18" ht="12.75" customHeight="1">
      <c r="A524" s="272"/>
      <c r="B524" s="371"/>
      <c r="C524" s="371"/>
      <c r="D524" s="371"/>
      <c r="E524" s="371"/>
      <c r="F524" s="278">
        <v>3</v>
      </c>
      <c r="G524" s="279"/>
      <c r="H524" s="288" t="str">
        <f t="shared" si="163"/>
        <v>Belum Diisi</v>
      </c>
      <c r="I524" s="280" t="s">
        <v>650</v>
      </c>
      <c r="J524" s="281" t="str">
        <f t="shared" si="208"/>
        <v>Isi Sasaran</v>
      </c>
      <c r="K524" s="280" t="s">
        <v>650</v>
      </c>
      <c r="L524" s="281" t="str">
        <f t="shared" si="209"/>
        <v>Isi Sasaran</v>
      </c>
      <c r="M524" s="371"/>
      <c r="N524" s="371"/>
      <c r="O524" s="272"/>
      <c r="P524" s="272"/>
      <c r="Q524" s="272"/>
      <c r="R524" s="272"/>
    </row>
    <row r="525" spans="1:18" ht="12.75" customHeight="1">
      <c r="A525" s="272"/>
      <c r="B525" s="371"/>
      <c r="C525" s="371"/>
      <c r="D525" s="371"/>
      <c r="E525" s="371"/>
      <c r="F525" s="278">
        <v>4</v>
      </c>
      <c r="G525" s="279"/>
      <c r="H525" s="288" t="str">
        <f t="shared" si="163"/>
        <v>Belum Diisi</v>
      </c>
      <c r="I525" s="280" t="s">
        <v>650</v>
      </c>
      <c r="J525" s="281" t="str">
        <f t="shared" si="208"/>
        <v>Isi Sasaran</v>
      </c>
      <c r="K525" s="280" t="s">
        <v>650</v>
      </c>
      <c r="L525" s="281" t="str">
        <f t="shared" si="209"/>
        <v>Isi Sasaran</v>
      </c>
      <c r="M525" s="371"/>
      <c r="N525" s="371"/>
      <c r="O525" s="272"/>
      <c r="P525" s="272"/>
      <c r="Q525" s="272"/>
      <c r="R525" s="272"/>
    </row>
    <row r="526" spans="1:18" ht="12.75" customHeight="1">
      <c r="A526" s="272"/>
      <c r="B526" s="349"/>
      <c r="C526" s="349"/>
      <c r="D526" s="349"/>
      <c r="E526" s="349"/>
      <c r="F526" s="282">
        <v>5</v>
      </c>
      <c r="G526" s="283"/>
      <c r="H526" s="289" t="str">
        <f t="shared" si="163"/>
        <v>Belum Diisi</v>
      </c>
      <c r="I526" s="285" t="s">
        <v>650</v>
      </c>
      <c r="J526" s="286" t="str">
        <f t="shared" si="208"/>
        <v>Isi Sasaran</v>
      </c>
      <c r="K526" s="285" t="s">
        <v>650</v>
      </c>
      <c r="L526" s="286" t="str">
        <f t="shared" si="209"/>
        <v>Isi Sasaran</v>
      </c>
      <c r="M526" s="349"/>
      <c r="N526" s="349"/>
      <c r="O526" s="272"/>
      <c r="P526" s="272"/>
      <c r="Q526" s="272"/>
      <c r="R526" s="272"/>
    </row>
    <row r="527" spans="1:18" ht="12.75" customHeight="1">
      <c r="A527" s="272"/>
      <c r="B527" s="418">
        <v>24</v>
      </c>
      <c r="C527" s="426"/>
      <c r="D527" s="419" t="s">
        <v>650</v>
      </c>
      <c r="E527" s="427" t="str">
        <f>IF(D527="Y",1,IF(D527="T",0,IF(D527="Y/T","Belum diisi","Error")))</f>
        <v>Belum diisi</v>
      </c>
      <c r="F527" s="273">
        <v>1</v>
      </c>
      <c r="G527" s="274"/>
      <c r="H527" s="290" t="str">
        <f t="shared" si="163"/>
        <v>Belum Diisi</v>
      </c>
      <c r="I527" s="276" t="s">
        <v>650</v>
      </c>
      <c r="J527" s="277" t="str">
        <f t="shared" ref="J527:J531" si="210">IF($D$527="Y/T","Isi Sasaran",IF($E$527=0,0,IF(I527="Y",1,IF(I527="T",0,"Isi Dulu"))))</f>
        <v>Isi Sasaran</v>
      </c>
      <c r="K527" s="276" t="s">
        <v>650</v>
      </c>
      <c r="L527" s="277" t="str">
        <f t="shared" ref="L527:L531" si="211">IF($D$527="Y/T","Isi Sasaran",IF($E$527=0,0,IF(K527="Y",1,IF(K527="T",0,"Isi Dulu"))))</f>
        <v>Isi Sasaran</v>
      </c>
      <c r="M527" s="429" t="s">
        <v>650</v>
      </c>
      <c r="N527" s="430" t="str">
        <f>IF(M527="Y",1,IF(M527="T",0,IF(M527="Y/T","Belum diisi","Error")))</f>
        <v>Belum diisi</v>
      </c>
      <c r="O527" s="272"/>
      <c r="P527" s="272"/>
      <c r="Q527" s="272"/>
      <c r="R527" s="272"/>
    </row>
    <row r="528" spans="1:18" ht="12.75" customHeight="1">
      <c r="A528" s="272"/>
      <c r="B528" s="371"/>
      <c r="C528" s="371"/>
      <c r="D528" s="371"/>
      <c r="E528" s="371"/>
      <c r="F528" s="278">
        <v>2</v>
      </c>
      <c r="G528" s="279"/>
      <c r="H528" s="288" t="str">
        <f t="shared" si="163"/>
        <v>Belum Diisi</v>
      </c>
      <c r="I528" s="280" t="s">
        <v>650</v>
      </c>
      <c r="J528" s="281" t="str">
        <f t="shared" si="210"/>
        <v>Isi Sasaran</v>
      </c>
      <c r="K528" s="280" t="s">
        <v>650</v>
      </c>
      <c r="L528" s="281" t="str">
        <f t="shared" si="211"/>
        <v>Isi Sasaran</v>
      </c>
      <c r="M528" s="371"/>
      <c r="N528" s="371"/>
      <c r="O528" s="272"/>
      <c r="P528" s="272"/>
      <c r="Q528" s="272"/>
      <c r="R528" s="272"/>
    </row>
    <row r="529" spans="1:18" ht="12.75" customHeight="1">
      <c r="A529" s="272"/>
      <c r="B529" s="371"/>
      <c r="C529" s="371"/>
      <c r="D529" s="371"/>
      <c r="E529" s="371"/>
      <c r="F529" s="278">
        <v>3</v>
      </c>
      <c r="G529" s="279"/>
      <c r="H529" s="288" t="str">
        <f t="shared" si="163"/>
        <v>Belum Diisi</v>
      </c>
      <c r="I529" s="280" t="s">
        <v>650</v>
      </c>
      <c r="J529" s="281" t="str">
        <f t="shared" si="210"/>
        <v>Isi Sasaran</v>
      </c>
      <c r="K529" s="280" t="s">
        <v>650</v>
      </c>
      <c r="L529" s="281" t="str">
        <f t="shared" si="211"/>
        <v>Isi Sasaran</v>
      </c>
      <c r="M529" s="371"/>
      <c r="N529" s="371"/>
      <c r="O529" s="272"/>
      <c r="P529" s="272"/>
      <c r="Q529" s="272"/>
      <c r="R529" s="272"/>
    </row>
    <row r="530" spans="1:18" ht="12.75" customHeight="1">
      <c r="A530" s="272"/>
      <c r="B530" s="371"/>
      <c r="C530" s="371"/>
      <c r="D530" s="371"/>
      <c r="E530" s="371"/>
      <c r="F530" s="278">
        <v>4</v>
      </c>
      <c r="G530" s="279"/>
      <c r="H530" s="288" t="str">
        <f t="shared" si="163"/>
        <v>Belum Diisi</v>
      </c>
      <c r="I530" s="280" t="s">
        <v>650</v>
      </c>
      <c r="J530" s="281" t="str">
        <f t="shared" si="210"/>
        <v>Isi Sasaran</v>
      </c>
      <c r="K530" s="280" t="s">
        <v>650</v>
      </c>
      <c r="L530" s="281" t="str">
        <f t="shared" si="211"/>
        <v>Isi Sasaran</v>
      </c>
      <c r="M530" s="371"/>
      <c r="N530" s="371"/>
      <c r="O530" s="272"/>
      <c r="P530" s="272"/>
      <c r="Q530" s="272"/>
      <c r="R530" s="272"/>
    </row>
    <row r="531" spans="1:18" ht="12.75" customHeight="1">
      <c r="A531" s="272"/>
      <c r="B531" s="349"/>
      <c r="C531" s="349"/>
      <c r="D531" s="349"/>
      <c r="E531" s="349"/>
      <c r="F531" s="282">
        <v>5</v>
      </c>
      <c r="G531" s="283"/>
      <c r="H531" s="289" t="str">
        <f t="shared" si="163"/>
        <v>Belum Diisi</v>
      </c>
      <c r="I531" s="285" t="s">
        <v>650</v>
      </c>
      <c r="J531" s="286" t="str">
        <f t="shared" si="210"/>
        <v>Isi Sasaran</v>
      </c>
      <c r="K531" s="285" t="s">
        <v>650</v>
      </c>
      <c r="L531" s="286" t="str">
        <f t="shared" si="211"/>
        <v>Isi Sasaran</v>
      </c>
      <c r="M531" s="349"/>
      <c r="N531" s="349"/>
      <c r="O531" s="272"/>
      <c r="P531" s="272"/>
      <c r="Q531" s="272"/>
      <c r="R531" s="272"/>
    </row>
    <row r="532" spans="1:18" ht="12.75" customHeight="1">
      <c r="A532" s="272"/>
      <c r="B532" s="418">
        <v>25</v>
      </c>
      <c r="C532" s="426"/>
      <c r="D532" s="419" t="s">
        <v>650</v>
      </c>
      <c r="E532" s="427" t="str">
        <f>IF(D532="Y",1,IF(D532="T",0,IF(D532="Y/T","Belum diisi","Error")))</f>
        <v>Belum diisi</v>
      </c>
      <c r="F532" s="273">
        <v>1</v>
      </c>
      <c r="G532" s="274"/>
      <c r="H532" s="290" t="str">
        <f t="shared" si="163"/>
        <v>Belum Diisi</v>
      </c>
      <c r="I532" s="276" t="s">
        <v>650</v>
      </c>
      <c r="J532" s="277" t="str">
        <f t="shared" ref="J532:J536" si="212">IF($D$532="Y/T","Isi Sasaran",IF($E$532=0,0,IF(I532="Y",1,IF(I532="T",0,"Isi Dulu"))))</f>
        <v>Isi Sasaran</v>
      </c>
      <c r="K532" s="276" t="s">
        <v>650</v>
      </c>
      <c r="L532" s="277" t="str">
        <f t="shared" ref="L532:L536" si="213">IF($D$532="Y/T","Isi Sasaran",IF($E$532=0,0,IF(K532="Y",1,IF(K532="T",0,"Isi Dulu"))))</f>
        <v>Isi Sasaran</v>
      </c>
      <c r="M532" s="429" t="s">
        <v>650</v>
      </c>
      <c r="N532" s="430" t="str">
        <f>IF(M532="Y",1,IF(M532="T",0,IF(M532="Y/T","Belum diisi","Error")))</f>
        <v>Belum diisi</v>
      </c>
      <c r="O532" s="272"/>
      <c r="P532" s="272"/>
      <c r="Q532" s="272"/>
      <c r="R532" s="272"/>
    </row>
    <row r="533" spans="1:18" ht="12.75" customHeight="1">
      <c r="A533" s="272"/>
      <c r="B533" s="371"/>
      <c r="C533" s="371"/>
      <c r="D533" s="371"/>
      <c r="E533" s="371"/>
      <c r="F533" s="278">
        <v>2</v>
      </c>
      <c r="G533" s="279"/>
      <c r="H533" s="288" t="str">
        <f t="shared" si="163"/>
        <v>Belum Diisi</v>
      </c>
      <c r="I533" s="280" t="s">
        <v>650</v>
      </c>
      <c r="J533" s="281" t="str">
        <f t="shared" si="212"/>
        <v>Isi Sasaran</v>
      </c>
      <c r="K533" s="280" t="s">
        <v>650</v>
      </c>
      <c r="L533" s="281" t="str">
        <f t="shared" si="213"/>
        <v>Isi Sasaran</v>
      </c>
      <c r="M533" s="371"/>
      <c r="N533" s="371"/>
      <c r="O533" s="272"/>
      <c r="P533" s="272"/>
      <c r="Q533" s="272"/>
      <c r="R533" s="272"/>
    </row>
    <row r="534" spans="1:18" ht="12.75" customHeight="1">
      <c r="A534" s="272"/>
      <c r="B534" s="371"/>
      <c r="C534" s="371"/>
      <c r="D534" s="371"/>
      <c r="E534" s="371"/>
      <c r="F534" s="278">
        <v>3</v>
      </c>
      <c r="G534" s="279"/>
      <c r="H534" s="288" t="str">
        <f t="shared" si="163"/>
        <v>Belum Diisi</v>
      </c>
      <c r="I534" s="280" t="s">
        <v>650</v>
      </c>
      <c r="J534" s="281" t="str">
        <f t="shared" si="212"/>
        <v>Isi Sasaran</v>
      </c>
      <c r="K534" s="280" t="s">
        <v>650</v>
      </c>
      <c r="L534" s="281" t="str">
        <f t="shared" si="213"/>
        <v>Isi Sasaran</v>
      </c>
      <c r="M534" s="371"/>
      <c r="N534" s="371"/>
      <c r="O534" s="272"/>
      <c r="P534" s="272"/>
      <c r="Q534" s="272"/>
      <c r="R534" s="272"/>
    </row>
    <row r="535" spans="1:18" ht="12.75" customHeight="1">
      <c r="A535" s="272"/>
      <c r="B535" s="371"/>
      <c r="C535" s="371"/>
      <c r="D535" s="371"/>
      <c r="E535" s="371"/>
      <c r="F535" s="278">
        <v>4</v>
      </c>
      <c r="G535" s="279"/>
      <c r="H535" s="288" t="str">
        <f t="shared" si="163"/>
        <v>Belum Diisi</v>
      </c>
      <c r="I535" s="280" t="s">
        <v>650</v>
      </c>
      <c r="J535" s="281" t="str">
        <f t="shared" si="212"/>
        <v>Isi Sasaran</v>
      </c>
      <c r="K535" s="280" t="s">
        <v>650</v>
      </c>
      <c r="L535" s="281" t="str">
        <f t="shared" si="213"/>
        <v>Isi Sasaran</v>
      </c>
      <c r="M535" s="371"/>
      <c r="N535" s="371"/>
      <c r="O535" s="272"/>
      <c r="P535" s="272"/>
      <c r="Q535" s="272"/>
      <c r="R535" s="272"/>
    </row>
    <row r="536" spans="1:18" ht="12.75" customHeight="1">
      <c r="A536" s="272"/>
      <c r="B536" s="349"/>
      <c r="C536" s="349"/>
      <c r="D536" s="349"/>
      <c r="E536" s="349"/>
      <c r="F536" s="282">
        <v>5</v>
      </c>
      <c r="G536" s="283"/>
      <c r="H536" s="289" t="str">
        <f t="shared" si="163"/>
        <v>Belum Diisi</v>
      </c>
      <c r="I536" s="285" t="s">
        <v>650</v>
      </c>
      <c r="J536" s="286" t="str">
        <f t="shared" si="212"/>
        <v>Isi Sasaran</v>
      </c>
      <c r="K536" s="285" t="s">
        <v>650</v>
      </c>
      <c r="L536" s="286" t="str">
        <f t="shared" si="213"/>
        <v>Isi Sasaran</v>
      </c>
      <c r="M536" s="349"/>
      <c r="N536" s="349"/>
      <c r="O536" s="272"/>
      <c r="P536" s="272"/>
      <c r="Q536" s="272"/>
      <c r="R536" s="272"/>
    </row>
    <row r="537" spans="1:18" ht="12.75" customHeight="1">
      <c r="A537" s="272"/>
      <c r="B537" s="418">
        <v>26</v>
      </c>
      <c r="C537" s="426"/>
      <c r="D537" s="419" t="s">
        <v>650</v>
      </c>
      <c r="E537" s="427" t="str">
        <f>IF(D537="Y",1,IF(D537="T",0,IF(D537="Y/T","Belum diisi","Error")))</f>
        <v>Belum diisi</v>
      </c>
      <c r="F537" s="273">
        <v>1</v>
      </c>
      <c r="G537" s="274"/>
      <c r="H537" s="290" t="str">
        <f t="shared" si="163"/>
        <v>Belum Diisi</v>
      </c>
      <c r="I537" s="276" t="s">
        <v>650</v>
      </c>
      <c r="J537" s="277" t="str">
        <f t="shared" ref="J537:J541" si="214">IF($D$537="Y/T","Isi Sasaran",IF($E$537=0,0,IF(I537="Y",1,IF(I537="T",0,"Isi Dulu"))))</f>
        <v>Isi Sasaran</v>
      </c>
      <c r="K537" s="276" t="s">
        <v>650</v>
      </c>
      <c r="L537" s="277" t="str">
        <f t="shared" ref="L537:L541" si="215">IF($D$537="Y/T","Isi Sasaran",IF($E$537=0,0,IF(K537="Y",1,IF(K537="T",0,"Isi Dulu"))))</f>
        <v>Isi Sasaran</v>
      </c>
      <c r="M537" s="429" t="s">
        <v>650</v>
      </c>
      <c r="N537" s="430" t="str">
        <f>IF(M537="Y",1,IF(M537="T",0,IF(M537="Y/T","Belum diisi","Error")))</f>
        <v>Belum diisi</v>
      </c>
      <c r="O537" s="272"/>
      <c r="P537" s="272"/>
      <c r="Q537" s="272"/>
      <c r="R537" s="272"/>
    </row>
    <row r="538" spans="1:18" ht="12.75" customHeight="1">
      <c r="A538" s="272"/>
      <c r="B538" s="371"/>
      <c r="C538" s="371"/>
      <c r="D538" s="371"/>
      <c r="E538" s="371"/>
      <c r="F538" s="278">
        <v>2</v>
      </c>
      <c r="G538" s="279"/>
      <c r="H538" s="288" t="str">
        <f t="shared" si="163"/>
        <v>Belum Diisi</v>
      </c>
      <c r="I538" s="280" t="s">
        <v>650</v>
      </c>
      <c r="J538" s="281" t="str">
        <f t="shared" si="214"/>
        <v>Isi Sasaran</v>
      </c>
      <c r="K538" s="280" t="s">
        <v>650</v>
      </c>
      <c r="L538" s="281" t="str">
        <f t="shared" si="215"/>
        <v>Isi Sasaran</v>
      </c>
      <c r="M538" s="371"/>
      <c r="N538" s="371"/>
      <c r="O538" s="272"/>
      <c r="P538" s="272"/>
      <c r="Q538" s="272"/>
      <c r="R538" s="272"/>
    </row>
    <row r="539" spans="1:18" ht="12.75" customHeight="1">
      <c r="A539" s="272"/>
      <c r="B539" s="371"/>
      <c r="C539" s="371"/>
      <c r="D539" s="371"/>
      <c r="E539" s="371"/>
      <c r="F539" s="278">
        <v>3</v>
      </c>
      <c r="G539" s="279"/>
      <c r="H539" s="288" t="str">
        <f t="shared" si="163"/>
        <v>Belum Diisi</v>
      </c>
      <c r="I539" s="280" t="s">
        <v>650</v>
      </c>
      <c r="J539" s="281" t="str">
        <f t="shared" si="214"/>
        <v>Isi Sasaran</v>
      </c>
      <c r="K539" s="280" t="s">
        <v>650</v>
      </c>
      <c r="L539" s="281" t="str">
        <f t="shared" si="215"/>
        <v>Isi Sasaran</v>
      </c>
      <c r="M539" s="371"/>
      <c r="N539" s="371"/>
      <c r="O539" s="272"/>
      <c r="P539" s="272"/>
      <c r="Q539" s="272"/>
      <c r="R539" s="272"/>
    </row>
    <row r="540" spans="1:18" ht="12.75" customHeight="1">
      <c r="A540" s="272"/>
      <c r="B540" s="371"/>
      <c r="C540" s="371"/>
      <c r="D540" s="371"/>
      <c r="E540" s="371"/>
      <c r="F540" s="278">
        <v>4</v>
      </c>
      <c r="G540" s="279"/>
      <c r="H540" s="288" t="str">
        <f t="shared" si="163"/>
        <v>Belum Diisi</v>
      </c>
      <c r="I540" s="280" t="s">
        <v>650</v>
      </c>
      <c r="J540" s="281" t="str">
        <f t="shared" si="214"/>
        <v>Isi Sasaran</v>
      </c>
      <c r="K540" s="280" t="s">
        <v>650</v>
      </c>
      <c r="L540" s="281" t="str">
        <f t="shared" si="215"/>
        <v>Isi Sasaran</v>
      </c>
      <c r="M540" s="371"/>
      <c r="N540" s="371"/>
      <c r="O540" s="272"/>
      <c r="P540" s="272"/>
      <c r="Q540" s="272"/>
      <c r="R540" s="272"/>
    </row>
    <row r="541" spans="1:18" ht="12.75" customHeight="1">
      <c r="A541" s="272"/>
      <c r="B541" s="349"/>
      <c r="C541" s="349"/>
      <c r="D541" s="349"/>
      <c r="E541" s="349"/>
      <c r="F541" s="282">
        <v>5</v>
      </c>
      <c r="G541" s="283"/>
      <c r="H541" s="289" t="str">
        <f t="shared" si="163"/>
        <v>Belum Diisi</v>
      </c>
      <c r="I541" s="285" t="s">
        <v>650</v>
      </c>
      <c r="J541" s="286" t="str">
        <f t="shared" si="214"/>
        <v>Isi Sasaran</v>
      </c>
      <c r="K541" s="285" t="s">
        <v>650</v>
      </c>
      <c r="L541" s="286" t="str">
        <f t="shared" si="215"/>
        <v>Isi Sasaran</v>
      </c>
      <c r="M541" s="349"/>
      <c r="N541" s="349"/>
      <c r="O541" s="272"/>
      <c r="P541" s="272"/>
      <c r="Q541" s="272"/>
      <c r="R541" s="272"/>
    </row>
    <row r="542" spans="1:18" ht="12.75" customHeight="1">
      <c r="A542" s="272"/>
      <c r="B542" s="418">
        <v>27</v>
      </c>
      <c r="C542" s="426"/>
      <c r="D542" s="419" t="s">
        <v>650</v>
      </c>
      <c r="E542" s="427" t="str">
        <f>IF(D542="Y",1,IF(D542="T",0,IF(D542="Y/T","Belum diisi","Error")))</f>
        <v>Belum diisi</v>
      </c>
      <c r="F542" s="273">
        <v>1</v>
      </c>
      <c r="G542" s="274"/>
      <c r="H542" s="290" t="str">
        <f t="shared" si="163"/>
        <v>Belum Diisi</v>
      </c>
      <c r="I542" s="276" t="s">
        <v>650</v>
      </c>
      <c r="J542" s="277" t="str">
        <f t="shared" ref="J542:J546" si="216">IF($D$542="Y/T","Isi Sasaran",IF($E$542=0,0,IF(I542="Y",1,IF(I542="T",0,"Isi Dulu"))))</f>
        <v>Isi Sasaran</v>
      </c>
      <c r="K542" s="276" t="s">
        <v>650</v>
      </c>
      <c r="L542" s="277" t="str">
        <f t="shared" ref="L542:L546" si="217">IF($D$542="Y/T","Isi Sasaran",IF($E$542=0,0,IF(K542="Y",1,IF(K542="T",0,"Isi Dulu"))))</f>
        <v>Isi Sasaran</v>
      </c>
      <c r="M542" s="429" t="s">
        <v>650</v>
      </c>
      <c r="N542" s="430" t="str">
        <f>IF(M542="Y",1,IF(M542="T",0,IF(M542="Y/T","Belum diisi","Error")))</f>
        <v>Belum diisi</v>
      </c>
      <c r="O542" s="272"/>
      <c r="P542" s="272"/>
      <c r="Q542" s="272"/>
      <c r="R542" s="272"/>
    </row>
    <row r="543" spans="1:18" ht="12.75" customHeight="1">
      <c r="A543" s="272"/>
      <c r="B543" s="371"/>
      <c r="C543" s="371"/>
      <c r="D543" s="371"/>
      <c r="E543" s="371"/>
      <c r="F543" s="278">
        <v>2</v>
      </c>
      <c r="G543" s="279"/>
      <c r="H543" s="288" t="str">
        <f t="shared" si="163"/>
        <v>Belum Diisi</v>
      </c>
      <c r="I543" s="280" t="s">
        <v>650</v>
      </c>
      <c r="J543" s="281" t="str">
        <f t="shared" si="216"/>
        <v>Isi Sasaran</v>
      </c>
      <c r="K543" s="280" t="s">
        <v>650</v>
      </c>
      <c r="L543" s="281" t="str">
        <f t="shared" si="217"/>
        <v>Isi Sasaran</v>
      </c>
      <c r="M543" s="371"/>
      <c r="N543" s="371"/>
      <c r="O543" s="272"/>
      <c r="P543" s="272"/>
      <c r="Q543" s="272"/>
      <c r="R543" s="272"/>
    </row>
    <row r="544" spans="1:18" ht="12.75" customHeight="1">
      <c r="A544" s="272"/>
      <c r="B544" s="371"/>
      <c r="C544" s="371"/>
      <c r="D544" s="371"/>
      <c r="E544" s="371"/>
      <c r="F544" s="278">
        <v>3</v>
      </c>
      <c r="G544" s="279"/>
      <c r="H544" s="288" t="str">
        <f t="shared" si="163"/>
        <v>Belum Diisi</v>
      </c>
      <c r="I544" s="280" t="s">
        <v>650</v>
      </c>
      <c r="J544" s="281" t="str">
        <f t="shared" si="216"/>
        <v>Isi Sasaran</v>
      </c>
      <c r="K544" s="280" t="s">
        <v>650</v>
      </c>
      <c r="L544" s="281" t="str">
        <f t="shared" si="217"/>
        <v>Isi Sasaran</v>
      </c>
      <c r="M544" s="371"/>
      <c r="N544" s="371"/>
      <c r="O544" s="272"/>
      <c r="P544" s="272"/>
      <c r="Q544" s="272"/>
      <c r="R544" s="272"/>
    </row>
    <row r="545" spans="1:18" ht="12.75" customHeight="1">
      <c r="A545" s="272"/>
      <c r="B545" s="371"/>
      <c r="C545" s="371"/>
      <c r="D545" s="371"/>
      <c r="E545" s="371"/>
      <c r="F545" s="278">
        <v>4</v>
      </c>
      <c r="G545" s="279"/>
      <c r="H545" s="288" t="str">
        <f t="shared" si="163"/>
        <v>Belum Diisi</v>
      </c>
      <c r="I545" s="280" t="s">
        <v>650</v>
      </c>
      <c r="J545" s="281" t="str">
        <f t="shared" si="216"/>
        <v>Isi Sasaran</v>
      </c>
      <c r="K545" s="280" t="s">
        <v>650</v>
      </c>
      <c r="L545" s="281" t="str">
        <f t="shared" si="217"/>
        <v>Isi Sasaran</v>
      </c>
      <c r="M545" s="371"/>
      <c r="N545" s="371"/>
      <c r="O545" s="272"/>
      <c r="P545" s="272"/>
      <c r="Q545" s="272"/>
      <c r="R545" s="272"/>
    </row>
    <row r="546" spans="1:18" ht="12.75" customHeight="1">
      <c r="A546" s="272"/>
      <c r="B546" s="349"/>
      <c r="C546" s="349"/>
      <c r="D546" s="349"/>
      <c r="E546" s="349"/>
      <c r="F546" s="282">
        <v>5</v>
      </c>
      <c r="G546" s="283"/>
      <c r="H546" s="289" t="str">
        <f t="shared" si="163"/>
        <v>Belum Diisi</v>
      </c>
      <c r="I546" s="285" t="s">
        <v>650</v>
      </c>
      <c r="J546" s="286" t="str">
        <f t="shared" si="216"/>
        <v>Isi Sasaran</v>
      </c>
      <c r="K546" s="285" t="s">
        <v>650</v>
      </c>
      <c r="L546" s="286" t="str">
        <f t="shared" si="217"/>
        <v>Isi Sasaran</v>
      </c>
      <c r="M546" s="349"/>
      <c r="N546" s="349"/>
      <c r="O546" s="272"/>
      <c r="P546" s="272"/>
      <c r="Q546" s="272"/>
      <c r="R546" s="272"/>
    </row>
    <row r="547" spans="1:18" ht="12.75" customHeight="1">
      <c r="A547" s="272"/>
      <c r="B547" s="418">
        <v>28</v>
      </c>
      <c r="C547" s="426"/>
      <c r="D547" s="419" t="s">
        <v>650</v>
      </c>
      <c r="E547" s="427" t="str">
        <f>IF(D547="Y",1,IF(D547="T",0,IF(D547="Y/T","Belum diisi","Error")))</f>
        <v>Belum diisi</v>
      </c>
      <c r="F547" s="273">
        <v>1</v>
      </c>
      <c r="G547" s="274"/>
      <c r="H547" s="290" t="str">
        <f t="shared" si="163"/>
        <v>Belum Diisi</v>
      </c>
      <c r="I547" s="276" t="s">
        <v>650</v>
      </c>
      <c r="J547" s="277" t="str">
        <f t="shared" ref="J547:J551" si="218">IF($D$547="Y/T","Isi Sasaran",IF($E$547=0,0,IF(I547="Y",1,IF(I547="T",0,"Isi Dulu"))))</f>
        <v>Isi Sasaran</v>
      </c>
      <c r="K547" s="276" t="s">
        <v>650</v>
      </c>
      <c r="L547" s="277" t="str">
        <f t="shared" ref="L547:L551" si="219">IF($D$547="Y/T","Isi Sasaran",IF($E$547=0,0,IF(K547="Y",1,IF(K547="T",0,"Isi Dulu"))))</f>
        <v>Isi Sasaran</v>
      </c>
      <c r="M547" s="429" t="s">
        <v>650</v>
      </c>
      <c r="N547" s="430" t="str">
        <f>IF(M547="Y",1,IF(M547="T",0,IF(M547="Y/T","Belum diisi","Error")))</f>
        <v>Belum diisi</v>
      </c>
      <c r="O547" s="272"/>
      <c r="P547" s="272"/>
      <c r="Q547" s="272"/>
      <c r="R547" s="272"/>
    </row>
    <row r="548" spans="1:18" ht="12.75" customHeight="1">
      <c r="A548" s="272"/>
      <c r="B548" s="371"/>
      <c r="C548" s="371"/>
      <c r="D548" s="371"/>
      <c r="E548" s="371"/>
      <c r="F548" s="278">
        <v>2</v>
      </c>
      <c r="G548" s="279"/>
      <c r="H548" s="288" t="str">
        <f t="shared" si="163"/>
        <v>Belum Diisi</v>
      </c>
      <c r="I548" s="280" t="s">
        <v>650</v>
      </c>
      <c r="J548" s="281" t="str">
        <f t="shared" si="218"/>
        <v>Isi Sasaran</v>
      </c>
      <c r="K548" s="280" t="s">
        <v>650</v>
      </c>
      <c r="L548" s="281" t="str">
        <f t="shared" si="219"/>
        <v>Isi Sasaran</v>
      </c>
      <c r="M548" s="371"/>
      <c r="N548" s="371"/>
      <c r="O548" s="272"/>
      <c r="P548" s="272"/>
      <c r="Q548" s="272"/>
      <c r="R548" s="272"/>
    </row>
    <row r="549" spans="1:18" ht="12.75" customHeight="1">
      <c r="A549" s="272"/>
      <c r="B549" s="371"/>
      <c r="C549" s="371"/>
      <c r="D549" s="371"/>
      <c r="E549" s="371"/>
      <c r="F549" s="278">
        <v>3</v>
      </c>
      <c r="G549" s="279"/>
      <c r="H549" s="288" t="str">
        <f t="shared" si="163"/>
        <v>Belum Diisi</v>
      </c>
      <c r="I549" s="280" t="s">
        <v>650</v>
      </c>
      <c r="J549" s="281" t="str">
        <f t="shared" si="218"/>
        <v>Isi Sasaran</v>
      </c>
      <c r="K549" s="280" t="s">
        <v>650</v>
      </c>
      <c r="L549" s="281" t="str">
        <f t="shared" si="219"/>
        <v>Isi Sasaran</v>
      </c>
      <c r="M549" s="371"/>
      <c r="N549" s="371"/>
      <c r="O549" s="272"/>
      <c r="P549" s="272"/>
      <c r="Q549" s="272"/>
      <c r="R549" s="272"/>
    </row>
    <row r="550" spans="1:18" ht="12.75" customHeight="1">
      <c r="A550" s="272"/>
      <c r="B550" s="371"/>
      <c r="C550" s="371"/>
      <c r="D550" s="371"/>
      <c r="E550" s="371"/>
      <c r="F550" s="278">
        <v>4</v>
      </c>
      <c r="G550" s="279"/>
      <c r="H550" s="288" t="str">
        <f t="shared" si="163"/>
        <v>Belum Diisi</v>
      </c>
      <c r="I550" s="280" t="s">
        <v>650</v>
      </c>
      <c r="J550" s="281" t="str">
        <f t="shared" si="218"/>
        <v>Isi Sasaran</v>
      </c>
      <c r="K550" s="280" t="s">
        <v>650</v>
      </c>
      <c r="L550" s="281" t="str">
        <f t="shared" si="219"/>
        <v>Isi Sasaran</v>
      </c>
      <c r="M550" s="371"/>
      <c r="N550" s="371"/>
      <c r="O550" s="272"/>
      <c r="P550" s="272"/>
      <c r="Q550" s="272"/>
      <c r="R550" s="272"/>
    </row>
    <row r="551" spans="1:18" ht="12.75" customHeight="1">
      <c r="A551" s="272"/>
      <c r="B551" s="349"/>
      <c r="C551" s="349"/>
      <c r="D551" s="349"/>
      <c r="E551" s="349"/>
      <c r="F551" s="282">
        <v>5</v>
      </c>
      <c r="G551" s="283"/>
      <c r="H551" s="289" t="str">
        <f t="shared" si="163"/>
        <v>Belum Diisi</v>
      </c>
      <c r="I551" s="285" t="s">
        <v>650</v>
      </c>
      <c r="J551" s="286" t="str">
        <f t="shared" si="218"/>
        <v>Isi Sasaran</v>
      </c>
      <c r="K551" s="285" t="s">
        <v>650</v>
      </c>
      <c r="L551" s="286" t="str">
        <f t="shared" si="219"/>
        <v>Isi Sasaran</v>
      </c>
      <c r="M551" s="349"/>
      <c r="N551" s="349"/>
      <c r="O551" s="272"/>
      <c r="P551" s="272"/>
      <c r="Q551" s="272"/>
      <c r="R551" s="272"/>
    </row>
    <row r="552" spans="1:18" ht="12.75" customHeight="1">
      <c r="A552" s="272"/>
      <c r="B552" s="418">
        <v>29</v>
      </c>
      <c r="C552" s="426"/>
      <c r="D552" s="419" t="s">
        <v>650</v>
      </c>
      <c r="E552" s="427" t="str">
        <f>IF(D552="Y",1,IF(D552="T",0,IF(D552="Y/T","Belum diisi","Error")))</f>
        <v>Belum diisi</v>
      </c>
      <c r="F552" s="273">
        <v>1</v>
      </c>
      <c r="G552" s="274"/>
      <c r="H552" s="290" t="str">
        <f t="shared" si="163"/>
        <v>Belum Diisi</v>
      </c>
      <c r="I552" s="276" t="s">
        <v>650</v>
      </c>
      <c r="J552" s="277" t="str">
        <f t="shared" ref="J552:J556" si="220">IF($D$552="Y/T","Isi Sasaran",IF($E$552=0,0,IF(I552="Y",1,IF(I552="T",0,"Isi Dulu"))))</f>
        <v>Isi Sasaran</v>
      </c>
      <c r="K552" s="276" t="s">
        <v>650</v>
      </c>
      <c r="L552" s="277" t="str">
        <f t="shared" ref="L552:L556" si="221">IF($D$552="Y/T","Isi Sasaran",IF($E$552=0,0,IF(K552="Y",1,IF(K552="T",0,"Isi Dulu"))))</f>
        <v>Isi Sasaran</v>
      </c>
      <c r="M552" s="429" t="s">
        <v>650</v>
      </c>
      <c r="N552" s="430" t="str">
        <f>IF(M552="Y",1,IF(M552="T",0,IF(M552="Y/T","Belum diisi","Error")))</f>
        <v>Belum diisi</v>
      </c>
      <c r="O552" s="272"/>
      <c r="P552" s="272"/>
      <c r="Q552" s="272"/>
      <c r="R552" s="272"/>
    </row>
    <row r="553" spans="1:18" ht="12.75" customHeight="1">
      <c r="A553" s="272"/>
      <c r="B553" s="371"/>
      <c r="C553" s="371"/>
      <c r="D553" s="371"/>
      <c r="E553" s="371"/>
      <c r="F553" s="278">
        <v>2</v>
      </c>
      <c r="G553" s="279"/>
      <c r="H553" s="288" t="str">
        <f t="shared" si="163"/>
        <v>Belum Diisi</v>
      </c>
      <c r="I553" s="280" t="s">
        <v>650</v>
      </c>
      <c r="J553" s="281" t="str">
        <f t="shared" si="220"/>
        <v>Isi Sasaran</v>
      </c>
      <c r="K553" s="280" t="s">
        <v>650</v>
      </c>
      <c r="L553" s="281" t="str">
        <f t="shared" si="221"/>
        <v>Isi Sasaran</v>
      </c>
      <c r="M553" s="371"/>
      <c r="N553" s="371"/>
      <c r="O553" s="272"/>
      <c r="P553" s="272"/>
      <c r="Q553" s="272"/>
      <c r="R553" s="272"/>
    </row>
    <row r="554" spans="1:18" ht="12.75" customHeight="1">
      <c r="A554" s="272"/>
      <c r="B554" s="371"/>
      <c r="C554" s="371"/>
      <c r="D554" s="371"/>
      <c r="E554" s="371"/>
      <c r="F554" s="278">
        <v>3</v>
      </c>
      <c r="G554" s="279"/>
      <c r="H554" s="288" t="str">
        <f t="shared" si="163"/>
        <v>Belum Diisi</v>
      </c>
      <c r="I554" s="280" t="s">
        <v>650</v>
      </c>
      <c r="J554" s="281" t="str">
        <f t="shared" si="220"/>
        <v>Isi Sasaran</v>
      </c>
      <c r="K554" s="280" t="s">
        <v>650</v>
      </c>
      <c r="L554" s="281" t="str">
        <f t="shared" si="221"/>
        <v>Isi Sasaran</v>
      </c>
      <c r="M554" s="371"/>
      <c r="N554" s="371"/>
      <c r="O554" s="272"/>
      <c r="P554" s="272"/>
      <c r="Q554" s="272"/>
      <c r="R554" s="272"/>
    </row>
    <row r="555" spans="1:18" ht="12.75" customHeight="1">
      <c r="A555" s="272"/>
      <c r="B555" s="371"/>
      <c r="C555" s="371"/>
      <c r="D555" s="371"/>
      <c r="E555" s="371"/>
      <c r="F555" s="278">
        <v>4</v>
      </c>
      <c r="G555" s="279"/>
      <c r="H555" s="288" t="str">
        <f t="shared" si="163"/>
        <v>Belum Diisi</v>
      </c>
      <c r="I555" s="280" t="s">
        <v>650</v>
      </c>
      <c r="J555" s="281" t="str">
        <f t="shared" si="220"/>
        <v>Isi Sasaran</v>
      </c>
      <c r="K555" s="280" t="s">
        <v>650</v>
      </c>
      <c r="L555" s="281" t="str">
        <f t="shared" si="221"/>
        <v>Isi Sasaran</v>
      </c>
      <c r="M555" s="371"/>
      <c r="N555" s="371"/>
      <c r="O555" s="272"/>
      <c r="P555" s="272"/>
      <c r="Q555" s="272"/>
      <c r="R555" s="272"/>
    </row>
    <row r="556" spans="1:18" ht="12.75" customHeight="1">
      <c r="A556" s="272"/>
      <c r="B556" s="349"/>
      <c r="C556" s="349"/>
      <c r="D556" s="349"/>
      <c r="E556" s="349"/>
      <c r="F556" s="282">
        <v>5</v>
      </c>
      <c r="G556" s="283"/>
      <c r="H556" s="289" t="str">
        <f t="shared" si="163"/>
        <v>Belum Diisi</v>
      </c>
      <c r="I556" s="285" t="s">
        <v>650</v>
      </c>
      <c r="J556" s="286" t="str">
        <f t="shared" si="220"/>
        <v>Isi Sasaran</v>
      </c>
      <c r="K556" s="285" t="s">
        <v>650</v>
      </c>
      <c r="L556" s="286" t="str">
        <f t="shared" si="221"/>
        <v>Isi Sasaran</v>
      </c>
      <c r="M556" s="349"/>
      <c r="N556" s="349"/>
      <c r="O556" s="272"/>
      <c r="P556" s="272"/>
      <c r="Q556" s="272"/>
      <c r="R556" s="272"/>
    </row>
    <row r="557" spans="1:18" ht="12.75" customHeight="1">
      <c r="A557" s="272"/>
      <c r="B557" s="418">
        <v>30</v>
      </c>
      <c r="C557" s="426"/>
      <c r="D557" s="419" t="s">
        <v>658</v>
      </c>
      <c r="E557" s="427">
        <f>IF(D557="Y",1,IF(D557="T",0,IF(D557="Y/T","Belum diisi","Error")))</f>
        <v>1</v>
      </c>
      <c r="F557" s="273">
        <v>1</v>
      </c>
      <c r="G557" s="274"/>
      <c r="H557" s="290">
        <f t="shared" si="163"/>
        <v>1</v>
      </c>
      <c r="I557" s="285" t="s">
        <v>658</v>
      </c>
      <c r="J557" s="277">
        <f t="shared" ref="J557:J561" si="222">IF($D$557="Y/T","Isi Sasaran",IF($E$557=0,0,IF(I557="Y",1,IF(I557="T",0,"Isi Dulu"))))</f>
        <v>1</v>
      </c>
      <c r="K557" s="285" t="s">
        <v>658</v>
      </c>
      <c r="L557" s="277">
        <f t="shared" ref="L557:L561" si="223">IF($D$557="Y/T","Isi Sasaran",IF($E$557=0,0,IF(K557="Y",1,IF(K557="T",0,"Isi Dulu"))))</f>
        <v>1</v>
      </c>
      <c r="M557" s="429" t="s">
        <v>658</v>
      </c>
      <c r="N557" s="430">
        <f>IF(M557="Y",1,IF(M557="T",0,IF(M557="Y/T","Belum diisi","Error")))</f>
        <v>1</v>
      </c>
      <c r="O557" s="272"/>
      <c r="P557" s="272"/>
      <c r="Q557" s="272"/>
      <c r="R557" s="272"/>
    </row>
    <row r="558" spans="1:18" ht="12.75" customHeight="1">
      <c r="A558" s="272"/>
      <c r="B558" s="371"/>
      <c r="C558" s="371"/>
      <c r="D558" s="371"/>
      <c r="E558" s="371"/>
      <c r="F558" s="278">
        <v>2</v>
      </c>
      <c r="G558" s="279"/>
      <c r="H558" s="288" t="str">
        <f t="shared" si="163"/>
        <v>Belum Diisi</v>
      </c>
      <c r="I558" s="280" t="s">
        <v>650</v>
      </c>
      <c r="J558" s="281" t="str">
        <f t="shared" si="222"/>
        <v>Isi Dulu</v>
      </c>
      <c r="K558" s="280" t="s">
        <v>650</v>
      </c>
      <c r="L558" s="281" t="str">
        <f t="shared" si="223"/>
        <v>Isi Dulu</v>
      </c>
      <c r="M558" s="371"/>
      <c r="N558" s="371"/>
      <c r="O558" s="272"/>
      <c r="P558" s="272"/>
      <c r="Q558" s="272"/>
      <c r="R558" s="272"/>
    </row>
    <row r="559" spans="1:18" ht="12.75" customHeight="1">
      <c r="A559" s="272"/>
      <c r="B559" s="371"/>
      <c r="C559" s="371"/>
      <c r="D559" s="371"/>
      <c r="E559" s="371"/>
      <c r="F559" s="278">
        <v>3</v>
      </c>
      <c r="G559" s="279"/>
      <c r="H559" s="288" t="str">
        <f t="shared" si="163"/>
        <v>Belum Diisi</v>
      </c>
      <c r="I559" s="280" t="s">
        <v>650</v>
      </c>
      <c r="J559" s="281" t="str">
        <f t="shared" si="222"/>
        <v>Isi Dulu</v>
      </c>
      <c r="K559" s="280" t="s">
        <v>650</v>
      </c>
      <c r="L559" s="281" t="str">
        <f t="shared" si="223"/>
        <v>Isi Dulu</v>
      </c>
      <c r="M559" s="371"/>
      <c r="N559" s="371"/>
      <c r="O559" s="272"/>
      <c r="P559" s="272"/>
      <c r="Q559" s="272"/>
      <c r="R559" s="272"/>
    </row>
    <row r="560" spans="1:18" ht="12.75" customHeight="1">
      <c r="A560" s="272"/>
      <c r="B560" s="371"/>
      <c r="C560" s="371"/>
      <c r="D560" s="371"/>
      <c r="E560" s="371"/>
      <c r="F560" s="278">
        <v>4</v>
      </c>
      <c r="G560" s="279"/>
      <c r="H560" s="288" t="str">
        <f t="shared" si="163"/>
        <v>Belum Diisi</v>
      </c>
      <c r="I560" s="280" t="s">
        <v>650</v>
      </c>
      <c r="J560" s="281" t="str">
        <f t="shared" si="222"/>
        <v>Isi Dulu</v>
      </c>
      <c r="K560" s="280" t="s">
        <v>650</v>
      </c>
      <c r="L560" s="281" t="str">
        <f t="shared" si="223"/>
        <v>Isi Dulu</v>
      </c>
      <c r="M560" s="371"/>
      <c r="N560" s="371"/>
      <c r="O560" s="272"/>
      <c r="P560" s="272"/>
      <c r="Q560" s="272"/>
      <c r="R560" s="272"/>
    </row>
    <row r="561" spans="1:18" ht="12.75" customHeight="1">
      <c r="A561" s="272"/>
      <c r="B561" s="349"/>
      <c r="C561" s="349"/>
      <c r="D561" s="349"/>
      <c r="E561" s="349"/>
      <c r="F561" s="282">
        <v>5</v>
      </c>
      <c r="G561" s="283"/>
      <c r="H561" s="289" t="str">
        <f t="shared" si="163"/>
        <v>Belum Diisi</v>
      </c>
      <c r="I561" s="280" t="s">
        <v>650</v>
      </c>
      <c r="J561" s="286" t="str">
        <f t="shared" si="222"/>
        <v>Isi Dulu</v>
      </c>
      <c r="K561" s="280" t="s">
        <v>650</v>
      </c>
      <c r="L561" s="286" t="str">
        <f t="shared" si="223"/>
        <v>Isi Dulu</v>
      </c>
      <c r="M561" s="349"/>
      <c r="N561" s="349"/>
      <c r="O561" s="272"/>
      <c r="P561" s="272"/>
      <c r="Q561" s="272"/>
      <c r="R561" s="272"/>
    </row>
    <row r="562" spans="1:18" ht="12.75" customHeight="1">
      <c r="A562" s="272"/>
      <c r="B562" s="301"/>
      <c r="C562" s="292"/>
      <c r="D562" s="293"/>
      <c r="E562" s="294">
        <f>AVERAGE(E412:E561)</f>
        <v>1</v>
      </c>
      <c r="F562" s="296"/>
      <c r="G562" s="296"/>
      <c r="H562" s="294">
        <f>AVERAGE(H412:H561)</f>
        <v>1</v>
      </c>
      <c r="I562" s="303"/>
      <c r="J562" s="294">
        <f>AVERAGE(J412:J561)</f>
        <v>1</v>
      </c>
      <c r="K562" s="303"/>
      <c r="L562" s="294">
        <f>AVERAGE(L412:L561)</f>
        <v>1</v>
      </c>
      <c r="M562" s="303"/>
      <c r="N562" s="294">
        <f>AVERAGE(N412:N561)</f>
        <v>1</v>
      </c>
      <c r="O562" s="272"/>
      <c r="P562" s="272"/>
      <c r="Q562" s="272"/>
      <c r="R562" s="272"/>
    </row>
  </sheetData>
  <mergeCells count="676">
    <mergeCell ref="D136:D140"/>
    <mergeCell ref="E136:E140"/>
    <mergeCell ref="B131:B135"/>
    <mergeCell ref="C131:C135"/>
    <mergeCell ref="D131:D135"/>
    <mergeCell ref="E131:E135"/>
    <mergeCell ref="B163:B167"/>
    <mergeCell ref="C163:C167"/>
    <mergeCell ref="D163:D167"/>
    <mergeCell ref="E163:E167"/>
    <mergeCell ref="B157:J157"/>
    <mergeCell ref="B158:B162"/>
    <mergeCell ref="E158:E162"/>
    <mergeCell ref="C146:C150"/>
    <mergeCell ref="D146:D150"/>
    <mergeCell ref="B193:B197"/>
    <mergeCell ref="C193:C197"/>
    <mergeCell ref="D193:D197"/>
    <mergeCell ref="E193:E197"/>
    <mergeCell ref="C188:C192"/>
    <mergeCell ref="D188:D192"/>
    <mergeCell ref="E188:E192"/>
    <mergeCell ref="B188:B192"/>
    <mergeCell ref="B183:B187"/>
    <mergeCell ref="C183:C187"/>
    <mergeCell ref="D183:D187"/>
    <mergeCell ref="E183:E187"/>
    <mergeCell ref="D198:D202"/>
    <mergeCell ref="E198:E202"/>
    <mergeCell ref="B208:B212"/>
    <mergeCell ref="B203:B207"/>
    <mergeCell ref="C203:C207"/>
    <mergeCell ref="D203:D207"/>
    <mergeCell ref="E203:E207"/>
    <mergeCell ref="B198:B202"/>
    <mergeCell ref="C198:C202"/>
    <mergeCell ref="B218:B222"/>
    <mergeCell ref="C218:C222"/>
    <mergeCell ref="C208:C212"/>
    <mergeCell ref="D208:D212"/>
    <mergeCell ref="D218:D222"/>
    <mergeCell ref="E218:E222"/>
    <mergeCell ref="B213:B217"/>
    <mergeCell ref="C213:C217"/>
    <mergeCell ref="D213:D217"/>
    <mergeCell ref="E213:E217"/>
    <mergeCell ref="E208:E212"/>
    <mergeCell ref="B233:B237"/>
    <mergeCell ref="C233:C237"/>
    <mergeCell ref="D233:D237"/>
    <mergeCell ref="E233:E237"/>
    <mergeCell ref="C228:C232"/>
    <mergeCell ref="D228:D232"/>
    <mergeCell ref="E228:E232"/>
    <mergeCell ref="B228:B232"/>
    <mergeCell ref="B223:B227"/>
    <mergeCell ref="C223:C227"/>
    <mergeCell ref="D223:D227"/>
    <mergeCell ref="E223:E227"/>
    <mergeCell ref="C263:C267"/>
    <mergeCell ref="D263:D267"/>
    <mergeCell ref="E263:E267"/>
    <mergeCell ref="B258:B262"/>
    <mergeCell ref="C258:C262"/>
    <mergeCell ref="D238:D242"/>
    <mergeCell ref="E238:E242"/>
    <mergeCell ref="B248:B252"/>
    <mergeCell ref="B243:B247"/>
    <mergeCell ref="C243:C247"/>
    <mergeCell ref="D243:D247"/>
    <mergeCell ref="E243:E247"/>
    <mergeCell ref="B238:B242"/>
    <mergeCell ref="C238:C242"/>
    <mergeCell ref="C248:C252"/>
    <mergeCell ref="D248:D252"/>
    <mergeCell ref="D11:D15"/>
    <mergeCell ref="E11:E15"/>
    <mergeCell ref="B21:B25"/>
    <mergeCell ref="B16:B20"/>
    <mergeCell ref="C16:C20"/>
    <mergeCell ref="D16:D20"/>
    <mergeCell ref="E16:E20"/>
    <mergeCell ref="B11:B15"/>
    <mergeCell ref="C11:C15"/>
    <mergeCell ref="D6:D10"/>
    <mergeCell ref="E6:E10"/>
    <mergeCell ref="C158:C162"/>
    <mergeCell ref="D158:D162"/>
    <mergeCell ref="B151:B155"/>
    <mergeCell ref="C151:C155"/>
    <mergeCell ref="D151:D155"/>
    <mergeCell ref="E151:E155"/>
    <mergeCell ref="E146:E150"/>
    <mergeCell ref="B146:B150"/>
    <mergeCell ref="B141:B145"/>
    <mergeCell ref="C141:C145"/>
    <mergeCell ref="D141:D145"/>
    <mergeCell ref="E141:E145"/>
    <mergeCell ref="B136:B140"/>
    <mergeCell ref="C136:C140"/>
    <mergeCell ref="B126:B130"/>
    <mergeCell ref="C126:C130"/>
    <mergeCell ref="D126:D130"/>
    <mergeCell ref="E126:E130"/>
    <mergeCell ref="C121:C125"/>
    <mergeCell ref="D121:D125"/>
    <mergeCell ref="E121:E125"/>
    <mergeCell ref="D111:D115"/>
    <mergeCell ref="B1:N1"/>
    <mergeCell ref="B2:N2"/>
    <mergeCell ref="B3:B4"/>
    <mergeCell ref="C3:C4"/>
    <mergeCell ref="D3:E4"/>
    <mergeCell ref="F3:F4"/>
    <mergeCell ref="G3:G4"/>
    <mergeCell ref="H3:H4"/>
    <mergeCell ref="I3:N3"/>
    <mergeCell ref="I4:J4"/>
    <mergeCell ref="B31:B35"/>
    <mergeCell ref="C31:C35"/>
    <mergeCell ref="D31:D35"/>
    <mergeCell ref="E31:E35"/>
    <mergeCell ref="B26:B30"/>
    <mergeCell ref="C26:C30"/>
    <mergeCell ref="D26:D30"/>
    <mergeCell ref="E26:E30"/>
    <mergeCell ref="E21:E25"/>
    <mergeCell ref="C21:C25"/>
    <mergeCell ref="D21:D25"/>
    <mergeCell ref="B46:B50"/>
    <mergeCell ref="C46:C50"/>
    <mergeCell ref="D46:D50"/>
    <mergeCell ref="E46:E50"/>
    <mergeCell ref="C41:C45"/>
    <mergeCell ref="D41:D45"/>
    <mergeCell ref="E41:E45"/>
    <mergeCell ref="B41:B45"/>
    <mergeCell ref="B36:B40"/>
    <mergeCell ref="C36:C40"/>
    <mergeCell ref="D36:D40"/>
    <mergeCell ref="E36:E40"/>
    <mergeCell ref="D51:D55"/>
    <mergeCell ref="E51:E55"/>
    <mergeCell ref="B61:B65"/>
    <mergeCell ref="B56:B60"/>
    <mergeCell ref="C56:C60"/>
    <mergeCell ref="D56:D60"/>
    <mergeCell ref="E56:E60"/>
    <mergeCell ref="B51:B55"/>
    <mergeCell ref="C51:C55"/>
    <mergeCell ref="B76:B80"/>
    <mergeCell ref="C76:C80"/>
    <mergeCell ref="D76:D80"/>
    <mergeCell ref="E76:E80"/>
    <mergeCell ref="B71:B75"/>
    <mergeCell ref="C71:C75"/>
    <mergeCell ref="C61:C65"/>
    <mergeCell ref="D61:D65"/>
    <mergeCell ref="D71:D75"/>
    <mergeCell ref="E71:E75"/>
    <mergeCell ref="B66:B70"/>
    <mergeCell ref="C66:C70"/>
    <mergeCell ref="D66:D70"/>
    <mergeCell ref="E66:E70"/>
    <mergeCell ref="E61:E65"/>
    <mergeCell ref="B91:B95"/>
    <mergeCell ref="C91:C95"/>
    <mergeCell ref="D91:D95"/>
    <mergeCell ref="E91:E95"/>
    <mergeCell ref="B86:B90"/>
    <mergeCell ref="C86:C90"/>
    <mergeCell ref="D86:D90"/>
    <mergeCell ref="E86:E90"/>
    <mergeCell ref="C81:C85"/>
    <mergeCell ref="D81:D85"/>
    <mergeCell ref="E81:E85"/>
    <mergeCell ref="B81:B85"/>
    <mergeCell ref="B273:B277"/>
    <mergeCell ref="C273:C277"/>
    <mergeCell ref="D273:D277"/>
    <mergeCell ref="E273:E277"/>
    <mergeCell ref="C101:C105"/>
    <mergeCell ref="D101:D105"/>
    <mergeCell ref="E101:E105"/>
    <mergeCell ref="B101:B105"/>
    <mergeCell ref="B96:B100"/>
    <mergeCell ref="C96:C100"/>
    <mergeCell ref="D96:D100"/>
    <mergeCell ref="E96:E100"/>
    <mergeCell ref="D258:D262"/>
    <mergeCell ref="E258:E262"/>
    <mergeCell ref="B253:B257"/>
    <mergeCell ref="C253:C257"/>
    <mergeCell ref="D253:D257"/>
    <mergeCell ref="E253:E257"/>
    <mergeCell ref="E248:E252"/>
    <mergeCell ref="C268:C272"/>
    <mergeCell ref="D268:D272"/>
    <mergeCell ref="E268:E272"/>
    <mergeCell ref="B268:B272"/>
    <mergeCell ref="B263:B267"/>
    <mergeCell ref="D178:D182"/>
    <mergeCell ref="E178:E182"/>
    <mergeCell ref="B106:B110"/>
    <mergeCell ref="C106:C110"/>
    <mergeCell ref="D106:D110"/>
    <mergeCell ref="E106:E110"/>
    <mergeCell ref="E111:E115"/>
    <mergeCell ref="B121:B125"/>
    <mergeCell ref="B116:B120"/>
    <mergeCell ref="C116:C120"/>
    <mergeCell ref="D116:D120"/>
    <mergeCell ref="E116:E120"/>
    <mergeCell ref="B111:B115"/>
    <mergeCell ref="C111:C115"/>
    <mergeCell ref="B178:B182"/>
    <mergeCell ref="C178:C182"/>
    <mergeCell ref="B173:B177"/>
    <mergeCell ref="C173:C177"/>
    <mergeCell ref="D173:D177"/>
    <mergeCell ref="E173:E177"/>
    <mergeCell ref="C168:C172"/>
    <mergeCell ref="D168:D172"/>
    <mergeCell ref="E168:E172"/>
    <mergeCell ref="B168:B172"/>
    <mergeCell ref="D497:D501"/>
    <mergeCell ref="E497:E501"/>
    <mergeCell ref="B492:B496"/>
    <mergeCell ref="C492:C496"/>
    <mergeCell ref="D472:D476"/>
    <mergeCell ref="E472:E476"/>
    <mergeCell ref="C330:C334"/>
    <mergeCell ref="D330:D334"/>
    <mergeCell ref="E330:E334"/>
    <mergeCell ref="C355:C359"/>
    <mergeCell ref="D355:D359"/>
    <mergeCell ref="D365:D369"/>
    <mergeCell ref="E365:E369"/>
    <mergeCell ref="B360:B364"/>
    <mergeCell ref="C360:C364"/>
    <mergeCell ref="D360:D364"/>
    <mergeCell ref="E360:E364"/>
    <mergeCell ref="E355:E359"/>
    <mergeCell ref="B355:B359"/>
    <mergeCell ref="C375:C379"/>
    <mergeCell ref="D375:D379"/>
    <mergeCell ref="E375:E379"/>
    <mergeCell ref="B375:B379"/>
    <mergeCell ref="B370:B374"/>
    <mergeCell ref="B527:B531"/>
    <mergeCell ref="C527:C531"/>
    <mergeCell ref="D527:D531"/>
    <mergeCell ref="E527:E531"/>
    <mergeCell ref="C522:C526"/>
    <mergeCell ref="D522:D526"/>
    <mergeCell ref="E522:E526"/>
    <mergeCell ref="B522:B526"/>
    <mergeCell ref="B517:B521"/>
    <mergeCell ref="C517:C521"/>
    <mergeCell ref="D517:D521"/>
    <mergeCell ref="E517:E521"/>
    <mergeCell ref="D278:D282"/>
    <mergeCell ref="E278:E282"/>
    <mergeCell ref="B288:B292"/>
    <mergeCell ref="B283:B287"/>
    <mergeCell ref="C283:C287"/>
    <mergeCell ref="D283:D287"/>
    <mergeCell ref="E283:E287"/>
    <mergeCell ref="B278:B282"/>
    <mergeCell ref="C278:C282"/>
    <mergeCell ref="C288:C292"/>
    <mergeCell ref="D288:D292"/>
    <mergeCell ref="D325:D329"/>
    <mergeCell ref="B303:B307"/>
    <mergeCell ref="C303:C307"/>
    <mergeCell ref="D303:D307"/>
    <mergeCell ref="B298:B302"/>
    <mergeCell ref="B310:B314"/>
    <mergeCell ref="C310:C314"/>
    <mergeCell ref="D310:D314"/>
    <mergeCell ref="D315:D319"/>
    <mergeCell ref="B325:B329"/>
    <mergeCell ref="C325:C329"/>
    <mergeCell ref="E325:E329"/>
    <mergeCell ref="B320:B324"/>
    <mergeCell ref="C320:C324"/>
    <mergeCell ref="D320:D324"/>
    <mergeCell ref="E320:E324"/>
    <mergeCell ref="B315:B319"/>
    <mergeCell ref="E315:E319"/>
    <mergeCell ref="C315:C319"/>
    <mergeCell ref="B350:B354"/>
    <mergeCell ref="C350:C354"/>
    <mergeCell ref="D350:D354"/>
    <mergeCell ref="E350:E354"/>
    <mergeCell ref="B345:B349"/>
    <mergeCell ref="C345:C349"/>
    <mergeCell ref="B340:B344"/>
    <mergeCell ref="C340:C344"/>
    <mergeCell ref="D340:D344"/>
    <mergeCell ref="E340:E344"/>
    <mergeCell ref="D345:D349"/>
    <mergeCell ref="E345:E349"/>
    <mergeCell ref="D335:D339"/>
    <mergeCell ref="E335:E339"/>
    <mergeCell ref="C335:C339"/>
    <mergeCell ref="B335:B339"/>
    <mergeCell ref="M390:M394"/>
    <mergeCell ref="N390:N394"/>
    <mergeCell ref="M385:M389"/>
    <mergeCell ref="N385:N389"/>
    <mergeCell ref="D385:D389"/>
    <mergeCell ref="E385:E389"/>
    <mergeCell ref="M380:M384"/>
    <mergeCell ref="E380:E384"/>
    <mergeCell ref="B390:B394"/>
    <mergeCell ref="C390:C394"/>
    <mergeCell ref="D390:D394"/>
    <mergeCell ref="E390:E394"/>
    <mergeCell ref="B385:B389"/>
    <mergeCell ref="C385:C389"/>
    <mergeCell ref="B380:B384"/>
    <mergeCell ref="C380:C384"/>
    <mergeCell ref="D380:D384"/>
    <mergeCell ref="N320:N324"/>
    <mergeCell ref="M320:M324"/>
    <mergeCell ref="M315:M319"/>
    <mergeCell ref="M335:M339"/>
    <mergeCell ref="M330:M334"/>
    <mergeCell ref="M325:M329"/>
    <mergeCell ref="N350:N354"/>
    <mergeCell ref="N345:N349"/>
    <mergeCell ref="N340:N344"/>
    <mergeCell ref="N335:N339"/>
    <mergeCell ref="N330:N334"/>
    <mergeCell ref="N325:N329"/>
    <mergeCell ref="M345:M349"/>
    <mergeCell ref="M340:M344"/>
    <mergeCell ref="D427:D431"/>
    <mergeCell ref="E427:E431"/>
    <mergeCell ref="C422:C426"/>
    <mergeCell ref="D422:D426"/>
    <mergeCell ref="E422:E426"/>
    <mergeCell ref="B422:B426"/>
    <mergeCell ref="B417:B421"/>
    <mergeCell ref="C417:C421"/>
    <mergeCell ref="B395:B399"/>
    <mergeCell ref="C395:C399"/>
    <mergeCell ref="D395:D399"/>
    <mergeCell ref="D417:D421"/>
    <mergeCell ref="E417:E421"/>
    <mergeCell ref="B405:B409"/>
    <mergeCell ref="C405:C409"/>
    <mergeCell ref="E405:E409"/>
    <mergeCell ref="B400:B404"/>
    <mergeCell ref="C400:C404"/>
    <mergeCell ref="D400:D404"/>
    <mergeCell ref="E400:E404"/>
    <mergeCell ref="E395:E399"/>
    <mergeCell ref="B447:B451"/>
    <mergeCell ref="C447:C451"/>
    <mergeCell ref="D447:D451"/>
    <mergeCell ref="E447:E451"/>
    <mergeCell ref="E442:E446"/>
    <mergeCell ref="B442:B446"/>
    <mergeCell ref="B437:B441"/>
    <mergeCell ref="C437:C441"/>
    <mergeCell ref="D437:D441"/>
    <mergeCell ref="E437:E441"/>
    <mergeCell ref="C462:C466"/>
    <mergeCell ref="D462:D466"/>
    <mergeCell ref="E462:E466"/>
    <mergeCell ref="B462:B466"/>
    <mergeCell ref="B457:B461"/>
    <mergeCell ref="C457:C461"/>
    <mergeCell ref="D457:D461"/>
    <mergeCell ref="E457:E461"/>
    <mergeCell ref="B452:B456"/>
    <mergeCell ref="C452:C456"/>
    <mergeCell ref="D452:D456"/>
    <mergeCell ref="E452:E456"/>
    <mergeCell ref="B477:B481"/>
    <mergeCell ref="C477:C481"/>
    <mergeCell ref="D477:D481"/>
    <mergeCell ref="E477:E481"/>
    <mergeCell ref="B472:B476"/>
    <mergeCell ref="C472:C476"/>
    <mergeCell ref="B467:B471"/>
    <mergeCell ref="C467:C471"/>
    <mergeCell ref="D467:D471"/>
    <mergeCell ref="E467:E471"/>
    <mergeCell ref="D512:D516"/>
    <mergeCell ref="E512:E516"/>
    <mergeCell ref="B487:B491"/>
    <mergeCell ref="C487:C491"/>
    <mergeCell ref="D487:D491"/>
    <mergeCell ref="E487:E491"/>
    <mergeCell ref="C482:C486"/>
    <mergeCell ref="D482:D486"/>
    <mergeCell ref="E482:E486"/>
    <mergeCell ref="B482:B486"/>
    <mergeCell ref="B512:B516"/>
    <mergeCell ref="C512:C516"/>
    <mergeCell ref="B507:B511"/>
    <mergeCell ref="C507:C511"/>
    <mergeCell ref="D507:D511"/>
    <mergeCell ref="E507:E511"/>
    <mergeCell ref="C502:C506"/>
    <mergeCell ref="D502:D506"/>
    <mergeCell ref="E502:E506"/>
    <mergeCell ref="D492:D496"/>
    <mergeCell ref="E492:E496"/>
    <mergeCell ref="B502:B506"/>
    <mergeCell ref="B497:B501"/>
    <mergeCell ref="C497:C501"/>
    <mergeCell ref="E532:E536"/>
    <mergeCell ref="B542:B546"/>
    <mergeCell ref="B537:B541"/>
    <mergeCell ref="C537:C541"/>
    <mergeCell ref="D537:D541"/>
    <mergeCell ref="E537:E541"/>
    <mergeCell ref="B532:B536"/>
    <mergeCell ref="C532:C536"/>
    <mergeCell ref="N532:N536"/>
    <mergeCell ref="M91:M95"/>
    <mergeCell ref="M86:M90"/>
    <mergeCell ref="M81:M85"/>
    <mergeCell ref="N81:N85"/>
    <mergeCell ref="M76:M80"/>
    <mergeCell ref="N76:N80"/>
    <mergeCell ref="B557:B561"/>
    <mergeCell ref="C557:C561"/>
    <mergeCell ref="D557:D561"/>
    <mergeCell ref="E557:E561"/>
    <mergeCell ref="N557:N561"/>
    <mergeCell ref="B552:B556"/>
    <mergeCell ref="E552:E556"/>
    <mergeCell ref="N552:N556"/>
    <mergeCell ref="C542:C546"/>
    <mergeCell ref="D542:D546"/>
    <mergeCell ref="C552:C556"/>
    <mergeCell ref="D552:D556"/>
    <mergeCell ref="B547:B551"/>
    <mergeCell ref="C547:C551"/>
    <mergeCell ref="D547:D551"/>
    <mergeCell ref="E547:E551"/>
    <mergeCell ref="E542:E546"/>
    <mergeCell ref="D532:D536"/>
    <mergeCell ref="N131:N135"/>
    <mergeCell ref="M131:M135"/>
    <mergeCell ref="M126:M130"/>
    <mergeCell ref="M121:M125"/>
    <mergeCell ref="M116:M120"/>
    <mergeCell ref="M111:M115"/>
    <mergeCell ref="M106:M110"/>
    <mergeCell ref="M101:M105"/>
    <mergeCell ref="M96:M100"/>
    <mergeCell ref="N168:N172"/>
    <mergeCell ref="M168:M172"/>
    <mergeCell ref="M163:M167"/>
    <mergeCell ref="M158:M162"/>
    <mergeCell ref="M151:M155"/>
    <mergeCell ref="M146:M150"/>
    <mergeCell ref="M141:M145"/>
    <mergeCell ref="M136:M140"/>
    <mergeCell ref="N158:N162"/>
    <mergeCell ref="N163:N167"/>
    <mergeCell ref="N151:N155"/>
    <mergeCell ref="N146:N150"/>
    <mergeCell ref="N141:N145"/>
    <mergeCell ref="N136:N140"/>
    <mergeCell ref="M193:M197"/>
    <mergeCell ref="M188:M192"/>
    <mergeCell ref="M183:M187"/>
    <mergeCell ref="M178:M182"/>
    <mergeCell ref="M173:M177"/>
    <mergeCell ref="N198:N202"/>
    <mergeCell ref="N193:N197"/>
    <mergeCell ref="N188:N192"/>
    <mergeCell ref="N183:N187"/>
    <mergeCell ref="N178:N182"/>
    <mergeCell ref="N173:N177"/>
    <mergeCell ref="M11:M15"/>
    <mergeCell ref="K4:L4"/>
    <mergeCell ref="M4:N4"/>
    <mergeCell ref="M6:M10"/>
    <mergeCell ref="N6:N10"/>
    <mergeCell ref="M56:M60"/>
    <mergeCell ref="M51:M55"/>
    <mergeCell ref="M46:M50"/>
    <mergeCell ref="M41:M45"/>
    <mergeCell ref="M36:M40"/>
    <mergeCell ref="M31:M35"/>
    <mergeCell ref="M26:M30"/>
    <mergeCell ref="N16:N20"/>
    <mergeCell ref="N11:N15"/>
    <mergeCell ref="N51:N55"/>
    <mergeCell ref="N46:N50"/>
    <mergeCell ref="N41:N45"/>
    <mergeCell ref="N36:N40"/>
    <mergeCell ref="N31:N35"/>
    <mergeCell ref="N26:N30"/>
    <mergeCell ref="N21:N25"/>
    <mergeCell ref="B5:N5"/>
    <mergeCell ref="B6:B10"/>
    <mergeCell ref="C6:C10"/>
    <mergeCell ref="M71:M75"/>
    <mergeCell ref="N71:N75"/>
    <mergeCell ref="M66:M70"/>
    <mergeCell ref="N66:N70"/>
    <mergeCell ref="M61:M65"/>
    <mergeCell ref="N61:N65"/>
    <mergeCell ref="N56:N60"/>
    <mergeCell ref="M21:M25"/>
    <mergeCell ref="M16:M20"/>
    <mergeCell ref="M238:M242"/>
    <mergeCell ref="M233:M237"/>
    <mergeCell ref="M228:M232"/>
    <mergeCell ref="N228:N232"/>
    <mergeCell ref="M223:M227"/>
    <mergeCell ref="N223:N227"/>
    <mergeCell ref="N91:N95"/>
    <mergeCell ref="N86:N90"/>
    <mergeCell ref="N126:N130"/>
    <mergeCell ref="N121:N125"/>
    <mergeCell ref="N116:N120"/>
    <mergeCell ref="N111:N115"/>
    <mergeCell ref="N106:N110"/>
    <mergeCell ref="N101:N105"/>
    <mergeCell ref="N96:N100"/>
    <mergeCell ref="M218:M222"/>
    <mergeCell ref="N218:N222"/>
    <mergeCell ref="M213:M217"/>
    <mergeCell ref="N213:N217"/>
    <mergeCell ref="M208:M212"/>
    <mergeCell ref="N208:N212"/>
    <mergeCell ref="N203:N207"/>
    <mergeCell ref="M203:M207"/>
    <mergeCell ref="M198:M202"/>
    <mergeCell ref="N278:N282"/>
    <mergeCell ref="M278:M282"/>
    <mergeCell ref="M273:M277"/>
    <mergeCell ref="M268:M272"/>
    <mergeCell ref="M263:M267"/>
    <mergeCell ref="M258:M262"/>
    <mergeCell ref="M253:M257"/>
    <mergeCell ref="M248:M252"/>
    <mergeCell ref="M243:M247"/>
    <mergeCell ref="M303:M307"/>
    <mergeCell ref="M298:M302"/>
    <mergeCell ref="M293:M297"/>
    <mergeCell ref="M288:M292"/>
    <mergeCell ref="M283:M287"/>
    <mergeCell ref="N315:N319"/>
    <mergeCell ref="N303:N307"/>
    <mergeCell ref="N298:N302"/>
    <mergeCell ref="N293:N297"/>
    <mergeCell ref="N288:N292"/>
    <mergeCell ref="N283:N287"/>
    <mergeCell ref="B309:N309"/>
    <mergeCell ref="E293:E297"/>
    <mergeCell ref="E288:E292"/>
    <mergeCell ref="E303:E307"/>
    <mergeCell ref="E298:E302"/>
    <mergeCell ref="E310:E314"/>
    <mergeCell ref="M310:M314"/>
    <mergeCell ref="N310:N314"/>
    <mergeCell ref="C298:C302"/>
    <mergeCell ref="D298:D302"/>
    <mergeCell ref="B293:B297"/>
    <mergeCell ref="C293:C297"/>
    <mergeCell ref="D293:D297"/>
    <mergeCell ref="B330:B334"/>
    <mergeCell ref="M370:M374"/>
    <mergeCell ref="N370:N374"/>
    <mergeCell ref="M365:M369"/>
    <mergeCell ref="N365:N369"/>
    <mergeCell ref="M360:M364"/>
    <mergeCell ref="N360:N364"/>
    <mergeCell ref="N355:N359"/>
    <mergeCell ref="M355:M359"/>
    <mergeCell ref="M350:M354"/>
    <mergeCell ref="C370:C374"/>
    <mergeCell ref="D370:D374"/>
    <mergeCell ref="E370:E374"/>
    <mergeCell ref="B365:B369"/>
    <mergeCell ref="C365:C369"/>
    <mergeCell ref="N238:N242"/>
    <mergeCell ref="N233:N237"/>
    <mergeCell ref="N273:N277"/>
    <mergeCell ref="N268:N272"/>
    <mergeCell ref="N263:N267"/>
    <mergeCell ref="N258:N262"/>
    <mergeCell ref="N253:N257"/>
    <mergeCell ref="N248:N252"/>
    <mergeCell ref="N243:N247"/>
    <mergeCell ref="N400:N404"/>
    <mergeCell ref="N395:N399"/>
    <mergeCell ref="N442:N446"/>
    <mergeCell ref="N380:N384"/>
    <mergeCell ref="M375:M379"/>
    <mergeCell ref="N375:N379"/>
    <mergeCell ref="C442:C446"/>
    <mergeCell ref="D442:D446"/>
    <mergeCell ref="B432:B436"/>
    <mergeCell ref="C432:C436"/>
    <mergeCell ref="M412:M416"/>
    <mergeCell ref="N412:N416"/>
    <mergeCell ref="D432:D436"/>
    <mergeCell ref="E432:E436"/>
    <mergeCell ref="B412:B416"/>
    <mergeCell ref="C412:C416"/>
    <mergeCell ref="D412:D416"/>
    <mergeCell ref="E412:E416"/>
    <mergeCell ref="B427:B431"/>
    <mergeCell ref="C427:C431"/>
    <mergeCell ref="M400:M404"/>
    <mergeCell ref="M395:M399"/>
    <mergeCell ref="B411:N411"/>
    <mergeCell ref="D405:D409"/>
    <mergeCell ref="N447:N451"/>
    <mergeCell ref="M447:M451"/>
    <mergeCell ref="M442:M446"/>
    <mergeCell ref="M437:M441"/>
    <mergeCell ref="M432:M436"/>
    <mergeCell ref="M427:M431"/>
    <mergeCell ref="M422:M426"/>
    <mergeCell ref="M417:M421"/>
    <mergeCell ref="M405:M409"/>
    <mergeCell ref="N437:N441"/>
    <mergeCell ref="N432:N436"/>
    <mergeCell ref="N427:N431"/>
    <mergeCell ref="N422:N426"/>
    <mergeCell ref="N417:N421"/>
    <mergeCell ref="N405:N409"/>
    <mergeCell ref="N482:N486"/>
    <mergeCell ref="M482:M486"/>
    <mergeCell ref="M477:M481"/>
    <mergeCell ref="M472:M476"/>
    <mergeCell ref="M467:M471"/>
    <mergeCell ref="M462:M466"/>
    <mergeCell ref="M457:M461"/>
    <mergeCell ref="M452:M456"/>
    <mergeCell ref="N477:N481"/>
    <mergeCell ref="N472:N476"/>
    <mergeCell ref="N467:N471"/>
    <mergeCell ref="N462:N466"/>
    <mergeCell ref="N457:N461"/>
    <mergeCell ref="N452:N456"/>
    <mergeCell ref="N527:N531"/>
    <mergeCell ref="M522:M526"/>
    <mergeCell ref="N522:N526"/>
    <mergeCell ref="M517:M521"/>
    <mergeCell ref="N517:N521"/>
    <mergeCell ref="M512:M516"/>
    <mergeCell ref="N512:N516"/>
    <mergeCell ref="M487:M491"/>
    <mergeCell ref="N487:N491"/>
    <mergeCell ref="M527:M531"/>
    <mergeCell ref="M507:M511"/>
    <mergeCell ref="N507:N511"/>
    <mergeCell ref="M502:M506"/>
    <mergeCell ref="N502:N506"/>
    <mergeCell ref="M497:M501"/>
    <mergeCell ref="N497:N501"/>
    <mergeCell ref="M492:M496"/>
    <mergeCell ref="N492:N496"/>
    <mergeCell ref="M557:M561"/>
    <mergeCell ref="M552:M556"/>
    <mergeCell ref="M547:M551"/>
    <mergeCell ref="N547:N551"/>
    <mergeCell ref="M542:M546"/>
    <mergeCell ref="N542:N546"/>
    <mergeCell ref="N537:N541"/>
    <mergeCell ref="M537:M541"/>
    <mergeCell ref="M532:M536"/>
  </mergeCells>
  <dataValidations count="1">
    <dataValidation type="list" allowBlank="1" showErrorMessage="1" sqref="D6 M6 D11 M11 D16 M16 D21 M21 D26 M26 D31 M31 D36 M36 D41 M41 D46 M46 D51 M51 D56 M56 D61 M61 D66 M66 D71 M71 D76 M76 D81 M81 D86 M86 D91 M91 D96 M96 D101 M101 D106 M106 D111 M111 D116 M116 D121 M121 D126 M126 D131 M131 D136 M136 D141 M141 D146 M146 D151 M151 I6:I155 K6:K155 D158 M158 D163 M163 D168 M168 D173 M173 D178 M178 D183 M183 D188 M188 D193 M193 D198 M198 D203 M203 D208 M208 D213 M213 D218 M218 D223 M223 D228 M228 D233 M233 D238 M238 D243 M243 D248 M248 D253 M253 D258 M258 D263 M263 D268 M268 D273 M273 D278 M278 D283 M283 D288 M288 D293 M293 D298 M298 D303 M303 I158:I307 K158:K307 D310 M310 D315 M315 D320 M320 D325 M325 D330 M330 D335 M335 D340 M340 D345 M345 D350 M350 D355 M355 D360 M360 D365 M365 D370 M370 D375 M375 D380 M380 D385 M385 D390 M390 D395 M395 D400 M400 D405 M405 I310:I409 K310:K409 D412 M412 D417 M417 D422 M422 D427 M427 D432 M432 D437 M437 D442 M442 D447 M447 D452 M452 D457 M457 D462 M462 D467 M467 D472 M472 D477 M477 D482 M482 D487 M487 D492 M492 D497 M497 D502 M502 D507 M507 D512 M512 D517 M517 D522 M522 D527 M527 D532 M532 D537 M537 D542 M542 D547 M547 D552 M552 D557 M557 I412:I561 K412:K561">
      <formula1>"Y,T,Y/T"</formula1>
    </dataValidation>
  </dataValidations>
  <pageMargins left="0.25" right="0.25" top="0.75" bottom="0.75"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562"/>
  <sheetViews>
    <sheetView workbookViewId="0">
      <pane ySplit="4" topLeftCell="A5" activePane="bottomLeft" state="frozen"/>
      <selection pane="bottomLeft" activeCell="B6" sqref="B6:B10"/>
    </sheetView>
  </sheetViews>
  <sheetFormatPr defaultColWidth="14.42578125" defaultRowHeight="15" customHeight="1"/>
  <cols>
    <col min="1" max="1" width="6.5703125" hidden="1" customWidth="1"/>
    <col min="2" max="2" width="3.85546875" customWidth="1"/>
    <col min="3" max="3" width="46.7109375" customWidth="1"/>
    <col min="4" max="4" width="4.140625" customWidth="1"/>
    <col min="5" max="5" width="8.85546875" customWidth="1"/>
    <col min="6" max="6" width="3.85546875" customWidth="1"/>
    <col min="7" max="7" width="47.28515625" customWidth="1"/>
    <col min="8" max="8" width="13.140625" customWidth="1"/>
    <col min="9" max="9" width="4.28515625" customWidth="1"/>
    <col min="10" max="10" width="13.5703125" customWidth="1"/>
    <col min="11" max="11" width="4.28515625" customWidth="1"/>
    <col min="12" max="12" width="14.5703125" customWidth="1"/>
    <col min="13" max="13" width="4.28515625" customWidth="1"/>
    <col min="14" max="14" width="15.28515625" customWidth="1"/>
    <col min="15" max="18" width="12.7109375" customWidth="1"/>
  </cols>
  <sheetData>
    <row r="1" spans="1:18" ht="12.75" customHeight="1">
      <c r="A1" s="12"/>
      <c r="B1" s="354" t="s">
        <v>1248</v>
      </c>
      <c r="C1" s="353"/>
      <c r="D1" s="353"/>
      <c r="E1" s="353"/>
      <c r="F1" s="353"/>
      <c r="G1" s="353"/>
      <c r="H1" s="353"/>
      <c r="I1" s="353"/>
      <c r="J1" s="353"/>
      <c r="K1" s="353"/>
      <c r="L1" s="353"/>
      <c r="M1" s="353"/>
      <c r="N1" s="353"/>
      <c r="O1" s="12"/>
      <c r="P1" s="12"/>
      <c r="Q1" s="12"/>
      <c r="R1" s="12"/>
    </row>
    <row r="2" spans="1:18" ht="12.75" customHeight="1">
      <c r="A2" s="12"/>
      <c r="B2" s="435" t="s">
        <v>642</v>
      </c>
      <c r="C2" s="436"/>
      <c r="D2" s="436"/>
      <c r="E2" s="436"/>
      <c r="F2" s="436"/>
      <c r="G2" s="436"/>
      <c r="H2" s="436"/>
      <c r="I2" s="436"/>
      <c r="J2" s="436"/>
      <c r="K2" s="436"/>
      <c r="L2" s="436"/>
      <c r="M2" s="436"/>
      <c r="N2" s="437"/>
      <c r="O2" s="12"/>
      <c r="P2" s="12"/>
      <c r="Q2" s="12"/>
      <c r="R2" s="12"/>
    </row>
    <row r="3" spans="1:18" ht="12.75" customHeight="1">
      <c r="A3" s="271"/>
      <c r="B3" s="433" t="s">
        <v>629</v>
      </c>
      <c r="C3" s="433" t="s">
        <v>1250</v>
      </c>
      <c r="D3" s="438" t="s">
        <v>1251</v>
      </c>
      <c r="E3" s="366"/>
      <c r="F3" s="433" t="s">
        <v>629</v>
      </c>
      <c r="G3" s="433" t="s">
        <v>1252</v>
      </c>
      <c r="H3" s="433" t="s">
        <v>1253</v>
      </c>
      <c r="I3" s="434" t="s">
        <v>1254</v>
      </c>
      <c r="J3" s="360"/>
      <c r="K3" s="360"/>
      <c r="L3" s="360"/>
      <c r="M3" s="360"/>
      <c r="N3" s="351"/>
      <c r="O3" s="271"/>
      <c r="P3" s="271"/>
      <c r="Q3" s="271"/>
      <c r="R3" s="271"/>
    </row>
    <row r="4" spans="1:18" ht="12.75" customHeight="1">
      <c r="A4" s="271"/>
      <c r="B4" s="349"/>
      <c r="C4" s="349"/>
      <c r="D4" s="395"/>
      <c r="E4" s="375"/>
      <c r="F4" s="349"/>
      <c r="G4" s="349"/>
      <c r="H4" s="349"/>
      <c r="I4" s="434" t="s">
        <v>1255</v>
      </c>
      <c r="J4" s="351"/>
      <c r="K4" s="434" t="s">
        <v>1256</v>
      </c>
      <c r="L4" s="351"/>
      <c r="M4" s="434" t="s">
        <v>1257</v>
      </c>
      <c r="N4" s="351"/>
      <c r="O4" s="271"/>
      <c r="P4" s="271"/>
      <c r="Q4" s="271"/>
      <c r="R4" s="271"/>
    </row>
    <row r="5" spans="1:18" ht="12.75" customHeight="1">
      <c r="A5" s="12"/>
      <c r="B5" s="428" t="s">
        <v>1262</v>
      </c>
      <c r="C5" s="360"/>
      <c r="D5" s="360"/>
      <c r="E5" s="360"/>
      <c r="F5" s="360"/>
      <c r="G5" s="360"/>
      <c r="H5" s="360"/>
      <c r="I5" s="360"/>
      <c r="J5" s="360"/>
      <c r="K5" s="360"/>
      <c r="L5" s="360"/>
      <c r="M5" s="360"/>
      <c r="N5" s="351"/>
      <c r="O5" s="12"/>
      <c r="P5" s="12"/>
      <c r="Q5" s="12"/>
      <c r="R5" s="12"/>
    </row>
    <row r="6" spans="1:18" ht="12.75" customHeight="1">
      <c r="A6" s="272"/>
      <c r="B6" s="418">
        <v>1</v>
      </c>
      <c r="C6" s="426"/>
      <c r="D6" s="419" t="s">
        <v>650</v>
      </c>
      <c r="E6" s="420" t="str">
        <f>IF(D6="Y",1,IF(D6="T",0,IF(D6="Y/T","Belum diisi","Error")))</f>
        <v>Belum diisi</v>
      </c>
      <c r="F6" s="273">
        <v>1</v>
      </c>
      <c r="G6" s="274"/>
      <c r="H6" s="275" t="str">
        <f t="shared" ref="H6:H155" si="0">IF(OR(J6="Isi Dulu",L6="Isi Dulu",J6="Isi Tujuan",L6="Isi Tujuan"),"Belum Diisi",IF(SUM(J6,L6)=2,1,IF(SUM(J6,L6)=1,0,IF(SUM(J6,L6)=0,0,"Error"))))</f>
        <v>Belum Diisi</v>
      </c>
      <c r="I6" s="276" t="s">
        <v>650</v>
      </c>
      <c r="J6" s="277" t="str">
        <f t="shared" ref="J6:J10" si="1">IF($D$6="Y/T","Isi Tujuan",IF($E$6=0,0,IF(I6="Y",1,IF(I6="T",0,"Isi Dulu"))))</f>
        <v>Isi Tujuan</v>
      </c>
      <c r="K6" s="276" t="s">
        <v>650</v>
      </c>
      <c r="L6" s="277" t="str">
        <f t="shared" ref="L6:L10" si="2">IF($D$6="Y/T","Isi Tujuan",IF($E$6=0,0,IF(K6="Y",1,IF(K6="T",0,"Isi Dulu"))))</f>
        <v>Isi Tujuan</v>
      </c>
      <c r="M6" s="429" t="s">
        <v>650</v>
      </c>
      <c r="N6" s="430" t="str">
        <f>IF(M6="Y",1,IF(M6="T",0,IF(M6="Y/T","Belum diisi","Error")))</f>
        <v>Belum diisi</v>
      </c>
      <c r="O6" s="272"/>
      <c r="P6" s="272"/>
      <c r="Q6" s="272"/>
      <c r="R6" s="272"/>
    </row>
    <row r="7" spans="1:18" ht="12.75" customHeight="1">
      <c r="A7" s="272"/>
      <c r="B7" s="371"/>
      <c r="C7" s="371"/>
      <c r="D7" s="371"/>
      <c r="E7" s="421"/>
      <c r="F7" s="278">
        <v>2</v>
      </c>
      <c r="G7" s="279"/>
      <c r="H7" s="275" t="str">
        <f t="shared" si="0"/>
        <v>Belum Diisi</v>
      </c>
      <c r="I7" s="280" t="s">
        <v>650</v>
      </c>
      <c r="J7" s="281" t="str">
        <f t="shared" si="1"/>
        <v>Isi Tujuan</v>
      </c>
      <c r="K7" s="280" t="s">
        <v>650</v>
      </c>
      <c r="L7" s="281" t="str">
        <f t="shared" si="2"/>
        <v>Isi Tujuan</v>
      </c>
      <c r="M7" s="371"/>
      <c r="N7" s="371"/>
      <c r="O7" s="272"/>
      <c r="P7" s="272"/>
      <c r="Q7" s="272"/>
      <c r="R7" s="272"/>
    </row>
    <row r="8" spans="1:18" ht="12.75" customHeight="1">
      <c r="A8" s="272"/>
      <c r="B8" s="371"/>
      <c r="C8" s="371"/>
      <c r="D8" s="371"/>
      <c r="E8" s="421"/>
      <c r="F8" s="278">
        <v>3</v>
      </c>
      <c r="G8" s="279"/>
      <c r="H8" s="275" t="str">
        <f t="shared" si="0"/>
        <v>Belum Diisi</v>
      </c>
      <c r="I8" s="280" t="s">
        <v>650</v>
      </c>
      <c r="J8" s="281" t="str">
        <f t="shared" si="1"/>
        <v>Isi Tujuan</v>
      </c>
      <c r="K8" s="280" t="s">
        <v>650</v>
      </c>
      <c r="L8" s="281" t="str">
        <f t="shared" si="2"/>
        <v>Isi Tujuan</v>
      </c>
      <c r="M8" s="371"/>
      <c r="N8" s="371"/>
      <c r="O8" s="272"/>
      <c r="P8" s="272"/>
      <c r="Q8" s="272"/>
      <c r="R8" s="272"/>
    </row>
    <row r="9" spans="1:18" ht="12.75" customHeight="1">
      <c r="A9" s="272"/>
      <c r="B9" s="371"/>
      <c r="C9" s="371"/>
      <c r="D9" s="371"/>
      <c r="E9" s="421"/>
      <c r="F9" s="278">
        <v>4</v>
      </c>
      <c r="G9" s="279"/>
      <c r="H9" s="275" t="str">
        <f t="shared" si="0"/>
        <v>Belum Diisi</v>
      </c>
      <c r="I9" s="280" t="s">
        <v>650</v>
      </c>
      <c r="J9" s="281" t="str">
        <f t="shared" si="1"/>
        <v>Isi Tujuan</v>
      </c>
      <c r="K9" s="280" t="s">
        <v>650</v>
      </c>
      <c r="L9" s="281" t="str">
        <f t="shared" si="2"/>
        <v>Isi Tujuan</v>
      </c>
      <c r="M9" s="371"/>
      <c r="N9" s="371"/>
      <c r="O9" s="272"/>
      <c r="P9" s="272"/>
      <c r="Q9" s="272"/>
      <c r="R9" s="272"/>
    </row>
    <row r="10" spans="1:18" ht="12.75" customHeight="1">
      <c r="A10" s="272"/>
      <c r="B10" s="349"/>
      <c r="C10" s="349"/>
      <c r="D10" s="349"/>
      <c r="E10" s="422"/>
      <c r="F10" s="282">
        <v>5</v>
      </c>
      <c r="G10" s="283"/>
      <c r="H10" s="284" t="str">
        <f t="shared" si="0"/>
        <v>Belum Diisi</v>
      </c>
      <c r="I10" s="285" t="s">
        <v>650</v>
      </c>
      <c r="J10" s="286" t="str">
        <f t="shared" si="1"/>
        <v>Isi Tujuan</v>
      </c>
      <c r="K10" s="285" t="s">
        <v>650</v>
      </c>
      <c r="L10" s="286" t="str">
        <f t="shared" si="2"/>
        <v>Isi Tujuan</v>
      </c>
      <c r="M10" s="349"/>
      <c r="N10" s="349"/>
      <c r="O10" s="272"/>
      <c r="P10" s="272"/>
      <c r="Q10" s="272"/>
      <c r="R10" s="272"/>
    </row>
    <row r="11" spans="1:18" ht="12.75" customHeight="1">
      <c r="A11" s="272"/>
      <c r="B11" s="418">
        <v>2</v>
      </c>
      <c r="C11" s="426"/>
      <c r="D11" s="419" t="s">
        <v>650</v>
      </c>
      <c r="E11" s="420" t="str">
        <f>IF(D11="Y",1,IF(D11="T",0,IF(D11="Y/T","Belum diisi","Error")))</f>
        <v>Belum diisi</v>
      </c>
      <c r="F11" s="273">
        <v>1</v>
      </c>
      <c r="G11" s="274"/>
      <c r="H11" s="287" t="str">
        <f t="shared" si="0"/>
        <v>Belum Diisi</v>
      </c>
      <c r="I11" s="276" t="s">
        <v>650</v>
      </c>
      <c r="J11" s="277" t="str">
        <f t="shared" ref="J11:J15" si="3">IF($D$11="Y/T","Isi Tujuan",IF($E$11=0,0,IF(I11="Y",1,IF(I11="T",0,"Isi Dulu"))))</f>
        <v>Isi Tujuan</v>
      </c>
      <c r="K11" s="276" t="s">
        <v>650</v>
      </c>
      <c r="L11" s="277" t="str">
        <f t="shared" ref="L11:L15" si="4">IF($D$11="Y/T","Isi Tujuan",IF($E$11=0,0,IF(K11="Y",1,IF(K11="T",0,"Isi Dulu"))))</f>
        <v>Isi Tujuan</v>
      </c>
      <c r="M11" s="429" t="s">
        <v>650</v>
      </c>
      <c r="N11" s="430" t="str">
        <f>IF(M11="Y",1,IF(M11="T",0,IF(M11="Y/T","Belum diisi","Error")))</f>
        <v>Belum diisi</v>
      </c>
      <c r="O11" s="272"/>
      <c r="P11" s="272"/>
      <c r="Q11" s="272"/>
      <c r="R11" s="272"/>
    </row>
    <row r="12" spans="1:18" ht="12.75" customHeight="1">
      <c r="A12" s="272"/>
      <c r="B12" s="371"/>
      <c r="C12" s="371"/>
      <c r="D12" s="371"/>
      <c r="E12" s="421"/>
      <c r="F12" s="278">
        <v>2</v>
      </c>
      <c r="G12" s="279"/>
      <c r="H12" s="288" t="str">
        <f t="shared" si="0"/>
        <v>Belum Diisi</v>
      </c>
      <c r="I12" s="280" t="s">
        <v>650</v>
      </c>
      <c r="J12" s="281" t="str">
        <f t="shared" si="3"/>
        <v>Isi Tujuan</v>
      </c>
      <c r="K12" s="280" t="s">
        <v>650</v>
      </c>
      <c r="L12" s="281" t="str">
        <f t="shared" si="4"/>
        <v>Isi Tujuan</v>
      </c>
      <c r="M12" s="371"/>
      <c r="N12" s="371"/>
      <c r="O12" s="272"/>
      <c r="P12" s="272"/>
      <c r="Q12" s="272"/>
      <c r="R12" s="272"/>
    </row>
    <row r="13" spans="1:18" ht="12.75" customHeight="1">
      <c r="A13" s="272"/>
      <c r="B13" s="371"/>
      <c r="C13" s="371"/>
      <c r="D13" s="371"/>
      <c r="E13" s="421"/>
      <c r="F13" s="278">
        <v>3</v>
      </c>
      <c r="G13" s="279"/>
      <c r="H13" s="288" t="str">
        <f t="shared" si="0"/>
        <v>Belum Diisi</v>
      </c>
      <c r="I13" s="280" t="s">
        <v>650</v>
      </c>
      <c r="J13" s="281" t="str">
        <f t="shared" si="3"/>
        <v>Isi Tujuan</v>
      </c>
      <c r="K13" s="280" t="s">
        <v>650</v>
      </c>
      <c r="L13" s="281" t="str">
        <f t="shared" si="4"/>
        <v>Isi Tujuan</v>
      </c>
      <c r="M13" s="371"/>
      <c r="N13" s="371"/>
      <c r="O13" s="272"/>
      <c r="P13" s="272"/>
      <c r="Q13" s="272"/>
      <c r="R13" s="272"/>
    </row>
    <row r="14" spans="1:18" ht="12.75" customHeight="1">
      <c r="A14" s="272"/>
      <c r="B14" s="371"/>
      <c r="C14" s="371"/>
      <c r="D14" s="371"/>
      <c r="E14" s="421"/>
      <c r="F14" s="278">
        <v>4</v>
      </c>
      <c r="G14" s="279"/>
      <c r="H14" s="288" t="str">
        <f t="shared" si="0"/>
        <v>Belum Diisi</v>
      </c>
      <c r="I14" s="280" t="s">
        <v>650</v>
      </c>
      <c r="J14" s="281" t="str">
        <f t="shared" si="3"/>
        <v>Isi Tujuan</v>
      </c>
      <c r="K14" s="280" t="s">
        <v>650</v>
      </c>
      <c r="L14" s="281" t="str">
        <f t="shared" si="4"/>
        <v>Isi Tujuan</v>
      </c>
      <c r="M14" s="371"/>
      <c r="N14" s="371"/>
      <c r="O14" s="272"/>
      <c r="P14" s="272"/>
      <c r="Q14" s="272"/>
      <c r="R14" s="272"/>
    </row>
    <row r="15" spans="1:18" ht="12.75" customHeight="1">
      <c r="A15" s="272"/>
      <c r="B15" s="349"/>
      <c r="C15" s="349"/>
      <c r="D15" s="349"/>
      <c r="E15" s="422"/>
      <c r="F15" s="282">
        <v>5</v>
      </c>
      <c r="G15" s="283"/>
      <c r="H15" s="289" t="str">
        <f t="shared" si="0"/>
        <v>Belum Diisi</v>
      </c>
      <c r="I15" s="285" t="s">
        <v>650</v>
      </c>
      <c r="J15" s="286" t="str">
        <f t="shared" si="3"/>
        <v>Isi Tujuan</v>
      </c>
      <c r="K15" s="285" t="s">
        <v>650</v>
      </c>
      <c r="L15" s="286" t="str">
        <f t="shared" si="4"/>
        <v>Isi Tujuan</v>
      </c>
      <c r="M15" s="349"/>
      <c r="N15" s="349"/>
      <c r="O15" s="272"/>
      <c r="P15" s="272"/>
      <c r="Q15" s="272"/>
      <c r="R15" s="272"/>
    </row>
    <row r="16" spans="1:18" ht="12.75" customHeight="1">
      <c r="A16" s="272"/>
      <c r="B16" s="418">
        <v>3</v>
      </c>
      <c r="C16" s="426"/>
      <c r="D16" s="419" t="s">
        <v>650</v>
      </c>
      <c r="E16" s="420" t="str">
        <f>IF(D16="Y",1,IF(D16="T",0,IF(D16="Y/T","Belum diisi","Error")))</f>
        <v>Belum diisi</v>
      </c>
      <c r="F16" s="273">
        <v>1</v>
      </c>
      <c r="G16" s="274"/>
      <c r="H16" s="290" t="str">
        <f t="shared" si="0"/>
        <v>Belum Diisi</v>
      </c>
      <c r="I16" s="276" t="s">
        <v>650</v>
      </c>
      <c r="J16" s="277" t="str">
        <f t="shared" ref="J16:J20" si="5">IF($D$16="Y/T","Isi Tujuan",IF($E$16=0,0,IF(I16="Y",1,IF(I16="T",0,"Isi Dulu"))))</f>
        <v>Isi Tujuan</v>
      </c>
      <c r="K16" s="276" t="s">
        <v>650</v>
      </c>
      <c r="L16" s="277" t="str">
        <f t="shared" ref="L16:L20" si="6">IF($D$16="Y/T","Isi Tujuan",IF($E$16=0,0,IF(K16="Y",1,IF(K16="T",0,"Isi Dulu"))))</f>
        <v>Isi Tujuan</v>
      </c>
      <c r="M16" s="429" t="s">
        <v>650</v>
      </c>
      <c r="N16" s="430" t="str">
        <f>IF(M16="Y",1,IF(M16="T",0,IF(M16="Y/T","Belum diisi","Error")))</f>
        <v>Belum diisi</v>
      </c>
      <c r="O16" s="272"/>
      <c r="P16" s="272"/>
      <c r="Q16" s="272"/>
      <c r="R16" s="272"/>
    </row>
    <row r="17" spans="1:18" ht="12.75" customHeight="1">
      <c r="A17" s="272"/>
      <c r="B17" s="371"/>
      <c r="C17" s="371"/>
      <c r="D17" s="371"/>
      <c r="E17" s="421"/>
      <c r="F17" s="278">
        <v>2</v>
      </c>
      <c r="G17" s="279"/>
      <c r="H17" s="288" t="str">
        <f t="shared" si="0"/>
        <v>Belum Diisi</v>
      </c>
      <c r="I17" s="280" t="s">
        <v>650</v>
      </c>
      <c r="J17" s="281" t="str">
        <f t="shared" si="5"/>
        <v>Isi Tujuan</v>
      </c>
      <c r="K17" s="280" t="s">
        <v>650</v>
      </c>
      <c r="L17" s="281" t="str">
        <f t="shared" si="6"/>
        <v>Isi Tujuan</v>
      </c>
      <c r="M17" s="371"/>
      <c r="N17" s="371"/>
      <c r="O17" s="272"/>
      <c r="P17" s="272"/>
      <c r="Q17" s="272"/>
      <c r="R17" s="272"/>
    </row>
    <row r="18" spans="1:18" ht="12.75" customHeight="1">
      <c r="A18" s="272"/>
      <c r="B18" s="371"/>
      <c r="C18" s="371"/>
      <c r="D18" s="371"/>
      <c r="E18" s="421"/>
      <c r="F18" s="278">
        <v>3</v>
      </c>
      <c r="G18" s="279"/>
      <c r="H18" s="288" t="str">
        <f t="shared" si="0"/>
        <v>Belum Diisi</v>
      </c>
      <c r="I18" s="280" t="s">
        <v>650</v>
      </c>
      <c r="J18" s="281" t="str">
        <f t="shared" si="5"/>
        <v>Isi Tujuan</v>
      </c>
      <c r="K18" s="280" t="s">
        <v>650</v>
      </c>
      <c r="L18" s="281" t="str">
        <f t="shared" si="6"/>
        <v>Isi Tujuan</v>
      </c>
      <c r="M18" s="371"/>
      <c r="N18" s="371"/>
      <c r="O18" s="272"/>
      <c r="P18" s="272"/>
      <c r="Q18" s="272"/>
      <c r="R18" s="272"/>
    </row>
    <row r="19" spans="1:18" ht="12.75" customHeight="1">
      <c r="A19" s="272"/>
      <c r="B19" s="371"/>
      <c r="C19" s="371"/>
      <c r="D19" s="371"/>
      <c r="E19" s="421"/>
      <c r="F19" s="278">
        <v>4</v>
      </c>
      <c r="G19" s="279"/>
      <c r="H19" s="288" t="str">
        <f t="shared" si="0"/>
        <v>Belum Diisi</v>
      </c>
      <c r="I19" s="280" t="s">
        <v>650</v>
      </c>
      <c r="J19" s="281" t="str">
        <f t="shared" si="5"/>
        <v>Isi Tujuan</v>
      </c>
      <c r="K19" s="280" t="s">
        <v>650</v>
      </c>
      <c r="L19" s="281" t="str">
        <f t="shared" si="6"/>
        <v>Isi Tujuan</v>
      </c>
      <c r="M19" s="371"/>
      <c r="N19" s="371"/>
      <c r="O19" s="272"/>
      <c r="P19" s="272"/>
      <c r="Q19" s="272"/>
      <c r="R19" s="272"/>
    </row>
    <row r="20" spans="1:18" ht="12.75" customHeight="1">
      <c r="A20" s="272"/>
      <c r="B20" s="349"/>
      <c r="C20" s="349"/>
      <c r="D20" s="349"/>
      <c r="E20" s="422"/>
      <c r="F20" s="282">
        <v>5</v>
      </c>
      <c r="G20" s="283"/>
      <c r="H20" s="289" t="str">
        <f t="shared" si="0"/>
        <v>Belum Diisi</v>
      </c>
      <c r="I20" s="285" t="s">
        <v>650</v>
      </c>
      <c r="J20" s="286" t="str">
        <f t="shared" si="5"/>
        <v>Isi Tujuan</v>
      </c>
      <c r="K20" s="285" t="s">
        <v>650</v>
      </c>
      <c r="L20" s="286" t="str">
        <f t="shared" si="6"/>
        <v>Isi Tujuan</v>
      </c>
      <c r="M20" s="349"/>
      <c r="N20" s="349"/>
      <c r="O20" s="272"/>
      <c r="P20" s="272"/>
      <c r="Q20" s="272"/>
      <c r="R20" s="272"/>
    </row>
    <row r="21" spans="1:18" ht="12.75" customHeight="1">
      <c r="A21" s="272"/>
      <c r="B21" s="418">
        <v>4</v>
      </c>
      <c r="C21" s="426"/>
      <c r="D21" s="419" t="s">
        <v>650</v>
      </c>
      <c r="E21" s="420" t="str">
        <f>IF(D21="Y",1,IF(D21="T",0,IF(D21="Y/T","Belum diisi","Error")))</f>
        <v>Belum diisi</v>
      </c>
      <c r="F21" s="273">
        <v>1</v>
      </c>
      <c r="G21" s="274"/>
      <c r="H21" s="290" t="str">
        <f t="shared" si="0"/>
        <v>Belum Diisi</v>
      </c>
      <c r="I21" s="276" t="s">
        <v>650</v>
      </c>
      <c r="J21" s="277" t="str">
        <f t="shared" ref="J21:J25" si="7">IF($D$21="Y/T","Isi Tujuan",IF($E$21=0,0,IF(I21="Y",1,IF(I21="T",0,"Isi Dulu"))))</f>
        <v>Isi Tujuan</v>
      </c>
      <c r="K21" s="276" t="s">
        <v>650</v>
      </c>
      <c r="L21" s="277" t="str">
        <f t="shared" ref="L21:L25" si="8">IF($D$21="Y/T","Isi Tujuan",IF($E$21=0,0,IF(K21="Y",1,IF(K21="T",0,"Isi Dulu"))))</f>
        <v>Isi Tujuan</v>
      </c>
      <c r="M21" s="429" t="s">
        <v>650</v>
      </c>
      <c r="N21" s="430" t="str">
        <f>IF(M21="Y",1,IF(M21="T",0,IF(M21="Y/T","Belum diisi","Error")))</f>
        <v>Belum diisi</v>
      </c>
      <c r="O21" s="272"/>
      <c r="P21" s="272"/>
      <c r="Q21" s="272"/>
      <c r="R21" s="272"/>
    </row>
    <row r="22" spans="1:18" ht="12.75" customHeight="1">
      <c r="A22" s="272"/>
      <c r="B22" s="371"/>
      <c r="C22" s="371"/>
      <c r="D22" s="371"/>
      <c r="E22" s="421"/>
      <c r="F22" s="278">
        <v>2</v>
      </c>
      <c r="G22" s="279"/>
      <c r="H22" s="288" t="str">
        <f t="shared" si="0"/>
        <v>Belum Diisi</v>
      </c>
      <c r="I22" s="280" t="s">
        <v>650</v>
      </c>
      <c r="J22" s="281" t="str">
        <f t="shared" si="7"/>
        <v>Isi Tujuan</v>
      </c>
      <c r="K22" s="280" t="s">
        <v>650</v>
      </c>
      <c r="L22" s="281" t="str">
        <f t="shared" si="8"/>
        <v>Isi Tujuan</v>
      </c>
      <c r="M22" s="371"/>
      <c r="N22" s="371"/>
      <c r="O22" s="272"/>
      <c r="P22" s="272"/>
      <c r="Q22" s="272"/>
      <c r="R22" s="272"/>
    </row>
    <row r="23" spans="1:18" ht="12.75" customHeight="1">
      <c r="A23" s="272"/>
      <c r="B23" s="371"/>
      <c r="C23" s="371"/>
      <c r="D23" s="371"/>
      <c r="E23" s="421"/>
      <c r="F23" s="278">
        <v>3</v>
      </c>
      <c r="G23" s="279"/>
      <c r="H23" s="288" t="str">
        <f t="shared" si="0"/>
        <v>Belum Diisi</v>
      </c>
      <c r="I23" s="280" t="s">
        <v>650</v>
      </c>
      <c r="J23" s="281" t="str">
        <f t="shared" si="7"/>
        <v>Isi Tujuan</v>
      </c>
      <c r="K23" s="280" t="s">
        <v>650</v>
      </c>
      <c r="L23" s="281" t="str">
        <f t="shared" si="8"/>
        <v>Isi Tujuan</v>
      </c>
      <c r="M23" s="371"/>
      <c r="N23" s="371"/>
      <c r="O23" s="272"/>
      <c r="P23" s="272"/>
      <c r="Q23" s="272"/>
      <c r="R23" s="272"/>
    </row>
    <row r="24" spans="1:18" ht="12.75" customHeight="1">
      <c r="A24" s="272"/>
      <c r="B24" s="371"/>
      <c r="C24" s="371"/>
      <c r="D24" s="371"/>
      <c r="E24" s="421"/>
      <c r="F24" s="278">
        <v>4</v>
      </c>
      <c r="G24" s="279"/>
      <c r="H24" s="288" t="str">
        <f t="shared" si="0"/>
        <v>Belum Diisi</v>
      </c>
      <c r="I24" s="280" t="s">
        <v>650</v>
      </c>
      <c r="J24" s="281" t="str">
        <f t="shared" si="7"/>
        <v>Isi Tujuan</v>
      </c>
      <c r="K24" s="280" t="s">
        <v>650</v>
      </c>
      <c r="L24" s="281" t="str">
        <f t="shared" si="8"/>
        <v>Isi Tujuan</v>
      </c>
      <c r="M24" s="371"/>
      <c r="N24" s="371"/>
      <c r="O24" s="272"/>
      <c r="P24" s="272"/>
      <c r="Q24" s="272"/>
      <c r="R24" s="272"/>
    </row>
    <row r="25" spans="1:18" ht="12.75" customHeight="1">
      <c r="A25" s="272"/>
      <c r="B25" s="349"/>
      <c r="C25" s="349"/>
      <c r="D25" s="349"/>
      <c r="E25" s="422"/>
      <c r="F25" s="282">
        <v>5</v>
      </c>
      <c r="G25" s="283"/>
      <c r="H25" s="289" t="str">
        <f t="shared" si="0"/>
        <v>Belum Diisi</v>
      </c>
      <c r="I25" s="285" t="s">
        <v>650</v>
      </c>
      <c r="J25" s="286" t="str">
        <f t="shared" si="7"/>
        <v>Isi Tujuan</v>
      </c>
      <c r="K25" s="285" t="s">
        <v>650</v>
      </c>
      <c r="L25" s="286" t="str">
        <f t="shared" si="8"/>
        <v>Isi Tujuan</v>
      </c>
      <c r="M25" s="349"/>
      <c r="N25" s="349"/>
      <c r="O25" s="272"/>
      <c r="P25" s="272"/>
      <c r="Q25" s="272"/>
      <c r="R25" s="272"/>
    </row>
    <row r="26" spans="1:18" ht="12.75" customHeight="1">
      <c r="A26" s="272"/>
      <c r="B26" s="418">
        <v>5</v>
      </c>
      <c r="C26" s="426"/>
      <c r="D26" s="419" t="s">
        <v>650</v>
      </c>
      <c r="E26" s="420" t="str">
        <f>IF(D26="Y",1,IF(D26="T",0,IF(D26="Y/T","Belum diisi","Error")))</f>
        <v>Belum diisi</v>
      </c>
      <c r="F26" s="273">
        <v>1</v>
      </c>
      <c r="G26" s="274"/>
      <c r="H26" s="290" t="str">
        <f t="shared" si="0"/>
        <v>Belum Diisi</v>
      </c>
      <c r="I26" s="276" t="s">
        <v>650</v>
      </c>
      <c r="J26" s="277" t="str">
        <f t="shared" ref="J26:J30" si="9">IF($D$26="Y/T","Isi Tujuan",IF($E$26=0,0,IF(I26="Y",1,IF(I26="T",0,"Isi Dulu"))))</f>
        <v>Isi Tujuan</v>
      </c>
      <c r="K26" s="276" t="s">
        <v>650</v>
      </c>
      <c r="L26" s="277" t="str">
        <f t="shared" ref="L26:L30" si="10">IF($D$26="Y/T","Isi Tujuan",IF($E$26=0,0,IF(K26="Y",1,IF(K26="T",0,"Isi Dulu"))))</f>
        <v>Isi Tujuan</v>
      </c>
      <c r="M26" s="429" t="s">
        <v>650</v>
      </c>
      <c r="N26" s="430" t="str">
        <f>IF(M26="Y",1,IF(M26="T",0,IF(M26="Y/T","Belum diisi","Error")))</f>
        <v>Belum diisi</v>
      </c>
      <c r="O26" s="272"/>
      <c r="P26" s="272"/>
      <c r="Q26" s="272"/>
      <c r="R26" s="272"/>
    </row>
    <row r="27" spans="1:18" ht="12.75" customHeight="1">
      <c r="A27" s="272"/>
      <c r="B27" s="371"/>
      <c r="C27" s="371"/>
      <c r="D27" s="371"/>
      <c r="E27" s="421"/>
      <c r="F27" s="278">
        <v>2</v>
      </c>
      <c r="G27" s="279"/>
      <c r="H27" s="288" t="str">
        <f t="shared" si="0"/>
        <v>Belum Diisi</v>
      </c>
      <c r="I27" s="280" t="s">
        <v>650</v>
      </c>
      <c r="J27" s="281" t="str">
        <f t="shared" si="9"/>
        <v>Isi Tujuan</v>
      </c>
      <c r="K27" s="280" t="s">
        <v>650</v>
      </c>
      <c r="L27" s="281" t="str">
        <f t="shared" si="10"/>
        <v>Isi Tujuan</v>
      </c>
      <c r="M27" s="371"/>
      <c r="N27" s="371"/>
      <c r="O27" s="272"/>
      <c r="P27" s="272"/>
      <c r="Q27" s="272"/>
      <c r="R27" s="272"/>
    </row>
    <row r="28" spans="1:18" ht="12.75" customHeight="1">
      <c r="A28" s="272"/>
      <c r="B28" s="371"/>
      <c r="C28" s="371"/>
      <c r="D28" s="371"/>
      <c r="E28" s="421"/>
      <c r="F28" s="278">
        <v>3</v>
      </c>
      <c r="G28" s="279"/>
      <c r="H28" s="288" t="str">
        <f t="shared" si="0"/>
        <v>Belum Diisi</v>
      </c>
      <c r="I28" s="280" t="s">
        <v>650</v>
      </c>
      <c r="J28" s="281" t="str">
        <f t="shared" si="9"/>
        <v>Isi Tujuan</v>
      </c>
      <c r="K28" s="280" t="s">
        <v>650</v>
      </c>
      <c r="L28" s="281" t="str">
        <f t="shared" si="10"/>
        <v>Isi Tujuan</v>
      </c>
      <c r="M28" s="371"/>
      <c r="N28" s="371"/>
      <c r="O28" s="272"/>
      <c r="P28" s="272"/>
      <c r="Q28" s="272"/>
      <c r="R28" s="272"/>
    </row>
    <row r="29" spans="1:18" ht="12.75" customHeight="1">
      <c r="A29" s="272"/>
      <c r="B29" s="371"/>
      <c r="C29" s="371"/>
      <c r="D29" s="371"/>
      <c r="E29" s="421"/>
      <c r="F29" s="278">
        <v>4</v>
      </c>
      <c r="G29" s="279"/>
      <c r="H29" s="288" t="str">
        <f t="shared" si="0"/>
        <v>Belum Diisi</v>
      </c>
      <c r="I29" s="280" t="s">
        <v>650</v>
      </c>
      <c r="J29" s="281" t="str">
        <f t="shared" si="9"/>
        <v>Isi Tujuan</v>
      </c>
      <c r="K29" s="280" t="s">
        <v>650</v>
      </c>
      <c r="L29" s="281" t="str">
        <f t="shared" si="10"/>
        <v>Isi Tujuan</v>
      </c>
      <c r="M29" s="371"/>
      <c r="N29" s="371"/>
      <c r="O29" s="272"/>
      <c r="P29" s="272"/>
      <c r="Q29" s="272"/>
      <c r="R29" s="272"/>
    </row>
    <row r="30" spans="1:18" ht="12.75" customHeight="1">
      <c r="A30" s="272"/>
      <c r="B30" s="349"/>
      <c r="C30" s="349"/>
      <c r="D30" s="349"/>
      <c r="E30" s="422"/>
      <c r="F30" s="282">
        <v>5</v>
      </c>
      <c r="G30" s="283"/>
      <c r="H30" s="289" t="str">
        <f t="shared" si="0"/>
        <v>Belum Diisi</v>
      </c>
      <c r="I30" s="285" t="s">
        <v>650</v>
      </c>
      <c r="J30" s="286" t="str">
        <f t="shared" si="9"/>
        <v>Isi Tujuan</v>
      </c>
      <c r="K30" s="285" t="s">
        <v>650</v>
      </c>
      <c r="L30" s="286" t="str">
        <f t="shared" si="10"/>
        <v>Isi Tujuan</v>
      </c>
      <c r="M30" s="349"/>
      <c r="N30" s="349"/>
      <c r="O30" s="272"/>
      <c r="P30" s="272"/>
      <c r="Q30" s="272"/>
      <c r="R30" s="272"/>
    </row>
    <row r="31" spans="1:18" ht="12.75" customHeight="1">
      <c r="A31" s="272"/>
      <c r="B31" s="418">
        <v>6</v>
      </c>
      <c r="C31" s="426"/>
      <c r="D31" s="419" t="s">
        <v>650</v>
      </c>
      <c r="E31" s="420" t="str">
        <f>IF(D31="Y",1,IF(D31="T",0,IF(D31="Y/T","Belum diisi","Error")))</f>
        <v>Belum diisi</v>
      </c>
      <c r="F31" s="273">
        <v>1</v>
      </c>
      <c r="G31" s="274"/>
      <c r="H31" s="290" t="str">
        <f t="shared" si="0"/>
        <v>Belum Diisi</v>
      </c>
      <c r="I31" s="276" t="s">
        <v>650</v>
      </c>
      <c r="J31" s="277" t="str">
        <f t="shared" ref="J31:J35" si="11">IF($D$31="Y/T","Isi Tujuan",IF($E$31=0,0,IF(I31="Y",1,IF(I31="T",0,"Isi Dulu"))))</f>
        <v>Isi Tujuan</v>
      </c>
      <c r="K31" s="276" t="s">
        <v>650</v>
      </c>
      <c r="L31" s="277" t="str">
        <f t="shared" ref="L31:L35" si="12">IF($D$31="Y/T","Isi Tujuan",IF($E$31=0,0,IF(K31="Y",1,IF(K31="T",0,"Isi Dulu"))))</f>
        <v>Isi Tujuan</v>
      </c>
      <c r="M31" s="429" t="s">
        <v>650</v>
      </c>
      <c r="N31" s="430" t="str">
        <f>IF(M31="Y",1,IF(M31="T",0,IF(M31="Y/T","Belum diisi","Error")))</f>
        <v>Belum diisi</v>
      </c>
      <c r="O31" s="272"/>
      <c r="P31" s="272"/>
      <c r="Q31" s="272"/>
      <c r="R31" s="272"/>
    </row>
    <row r="32" spans="1:18" ht="12.75" customHeight="1">
      <c r="A32" s="272"/>
      <c r="B32" s="371"/>
      <c r="C32" s="371"/>
      <c r="D32" s="371"/>
      <c r="E32" s="421"/>
      <c r="F32" s="278">
        <v>2</v>
      </c>
      <c r="G32" s="279"/>
      <c r="H32" s="288" t="str">
        <f t="shared" si="0"/>
        <v>Belum Diisi</v>
      </c>
      <c r="I32" s="280" t="s">
        <v>650</v>
      </c>
      <c r="J32" s="281" t="str">
        <f t="shared" si="11"/>
        <v>Isi Tujuan</v>
      </c>
      <c r="K32" s="280" t="s">
        <v>650</v>
      </c>
      <c r="L32" s="281" t="str">
        <f t="shared" si="12"/>
        <v>Isi Tujuan</v>
      </c>
      <c r="M32" s="371"/>
      <c r="N32" s="371"/>
      <c r="O32" s="272"/>
      <c r="P32" s="272"/>
      <c r="Q32" s="272"/>
      <c r="R32" s="272"/>
    </row>
    <row r="33" spans="1:18" ht="12.75" customHeight="1">
      <c r="A33" s="272"/>
      <c r="B33" s="371"/>
      <c r="C33" s="371"/>
      <c r="D33" s="371"/>
      <c r="E33" s="421"/>
      <c r="F33" s="278">
        <v>3</v>
      </c>
      <c r="G33" s="279"/>
      <c r="H33" s="288" t="str">
        <f t="shared" si="0"/>
        <v>Belum Diisi</v>
      </c>
      <c r="I33" s="280" t="s">
        <v>650</v>
      </c>
      <c r="J33" s="281" t="str">
        <f t="shared" si="11"/>
        <v>Isi Tujuan</v>
      </c>
      <c r="K33" s="280" t="s">
        <v>650</v>
      </c>
      <c r="L33" s="281" t="str">
        <f t="shared" si="12"/>
        <v>Isi Tujuan</v>
      </c>
      <c r="M33" s="371"/>
      <c r="N33" s="371"/>
      <c r="O33" s="272"/>
      <c r="P33" s="272"/>
      <c r="Q33" s="272"/>
      <c r="R33" s="272"/>
    </row>
    <row r="34" spans="1:18" ht="12.75" customHeight="1">
      <c r="A34" s="272"/>
      <c r="B34" s="371"/>
      <c r="C34" s="371"/>
      <c r="D34" s="371"/>
      <c r="E34" s="421"/>
      <c r="F34" s="278">
        <v>4</v>
      </c>
      <c r="G34" s="279"/>
      <c r="H34" s="288" t="str">
        <f t="shared" si="0"/>
        <v>Belum Diisi</v>
      </c>
      <c r="I34" s="280" t="s">
        <v>650</v>
      </c>
      <c r="J34" s="281" t="str">
        <f t="shared" si="11"/>
        <v>Isi Tujuan</v>
      </c>
      <c r="K34" s="280" t="s">
        <v>650</v>
      </c>
      <c r="L34" s="281" t="str">
        <f t="shared" si="12"/>
        <v>Isi Tujuan</v>
      </c>
      <c r="M34" s="371"/>
      <c r="N34" s="371"/>
      <c r="O34" s="272"/>
      <c r="P34" s="272"/>
      <c r="Q34" s="272"/>
      <c r="R34" s="272"/>
    </row>
    <row r="35" spans="1:18" ht="12.75" customHeight="1">
      <c r="A35" s="272"/>
      <c r="B35" s="349"/>
      <c r="C35" s="349"/>
      <c r="D35" s="349"/>
      <c r="E35" s="422"/>
      <c r="F35" s="282">
        <v>5</v>
      </c>
      <c r="G35" s="283"/>
      <c r="H35" s="289" t="str">
        <f t="shared" si="0"/>
        <v>Belum Diisi</v>
      </c>
      <c r="I35" s="285" t="s">
        <v>650</v>
      </c>
      <c r="J35" s="286" t="str">
        <f t="shared" si="11"/>
        <v>Isi Tujuan</v>
      </c>
      <c r="K35" s="285" t="s">
        <v>650</v>
      </c>
      <c r="L35" s="286" t="str">
        <f t="shared" si="12"/>
        <v>Isi Tujuan</v>
      </c>
      <c r="M35" s="349"/>
      <c r="N35" s="349"/>
      <c r="O35" s="272"/>
      <c r="P35" s="272"/>
      <c r="Q35" s="272"/>
      <c r="R35" s="272"/>
    </row>
    <row r="36" spans="1:18" ht="12.75" customHeight="1">
      <c r="A36" s="272"/>
      <c r="B36" s="418">
        <v>7</v>
      </c>
      <c r="C36" s="426"/>
      <c r="D36" s="419" t="s">
        <v>650</v>
      </c>
      <c r="E36" s="420" t="str">
        <f>IF(D36="Y",1,IF(D36="T",0,IF(D36="Y/T","Belum diisi","Error")))</f>
        <v>Belum diisi</v>
      </c>
      <c r="F36" s="273">
        <v>1</v>
      </c>
      <c r="G36" s="274"/>
      <c r="H36" s="290" t="str">
        <f t="shared" si="0"/>
        <v>Belum Diisi</v>
      </c>
      <c r="I36" s="276" t="s">
        <v>650</v>
      </c>
      <c r="J36" s="277" t="str">
        <f t="shared" ref="J36:J40" si="13">IF($D$36="Y/T","Isi Tujuan",IF($E$36=0,0,IF(I36="Y",1,IF(I36="T",0,"Isi Dulu"))))</f>
        <v>Isi Tujuan</v>
      </c>
      <c r="K36" s="276" t="s">
        <v>650</v>
      </c>
      <c r="L36" s="277" t="str">
        <f t="shared" ref="L36:L40" si="14">IF($D$36="Y/T","Isi Tujuan",IF($E$36=0,0,IF(K36="Y",1,IF(K36="T",0,"Isi Dulu"))))</f>
        <v>Isi Tujuan</v>
      </c>
      <c r="M36" s="429" t="s">
        <v>650</v>
      </c>
      <c r="N36" s="430" t="str">
        <f>IF(M36="Y",1,IF(M36="T",0,IF(M36="Y/T","Belum diisi","Error")))</f>
        <v>Belum diisi</v>
      </c>
      <c r="O36" s="272"/>
      <c r="P36" s="272"/>
      <c r="Q36" s="272"/>
      <c r="R36" s="272"/>
    </row>
    <row r="37" spans="1:18" ht="12.75" customHeight="1">
      <c r="A37" s="272"/>
      <c r="B37" s="371"/>
      <c r="C37" s="371"/>
      <c r="D37" s="371"/>
      <c r="E37" s="421"/>
      <c r="F37" s="278">
        <v>2</v>
      </c>
      <c r="G37" s="279"/>
      <c r="H37" s="288" t="str">
        <f t="shared" si="0"/>
        <v>Belum Diisi</v>
      </c>
      <c r="I37" s="280" t="s">
        <v>650</v>
      </c>
      <c r="J37" s="281" t="str">
        <f t="shared" si="13"/>
        <v>Isi Tujuan</v>
      </c>
      <c r="K37" s="280" t="s">
        <v>650</v>
      </c>
      <c r="L37" s="281" t="str">
        <f t="shared" si="14"/>
        <v>Isi Tujuan</v>
      </c>
      <c r="M37" s="371"/>
      <c r="N37" s="371"/>
      <c r="O37" s="272"/>
      <c r="P37" s="272"/>
      <c r="Q37" s="272"/>
      <c r="R37" s="272"/>
    </row>
    <row r="38" spans="1:18" ht="12.75" customHeight="1">
      <c r="A38" s="272"/>
      <c r="B38" s="371"/>
      <c r="C38" s="371"/>
      <c r="D38" s="371"/>
      <c r="E38" s="421"/>
      <c r="F38" s="278">
        <v>3</v>
      </c>
      <c r="G38" s="279"/>
      <c r="H38" s="288" t="str">
        <f t="shared" si="0"/>
        <v>Belum Diisi</v>
      </c>
      <c r="I38" s="280" t="s">
        <v>650</v>
      </c>
      <c r="J38" s="281" t="str">
        <f t="shared" si="13"/>
        <v>Isi Tujuan</v>
      </c>
      <c r="K38" s="280" t="s">
        <v>650</v>
      </c>
      <c r="L38" s="281" t="str">
        <f t="shared" si="14"/>
        <v>Isi Tujuan</v>
      </c>
      <c r="M38" s="371"/>
      <c r="N38" s="371"/>
      <c r="O38" s="272"/>
      <c r="P38" s="272"/>
      <c r="Q38" s="272"/>
      <c r="R38" s="272"/>
    </row>
    <row r="39" spans="1:18" ht="12.75" customHeight="1">
      <c r="A39" s="272"/>
      <c r="B39" s="371"/>
      <c r="C39" s="371"/>
      <c r="D39" s="371"/>
      <c r="E39" s="421"/>
      <c r="F39" s="278">
        <v>4</v>
      </c>
      <c r="G39" s="279"/>
      <c r="H39" s="288" t="str">
        <f t="shared" si="0"/>
        <v>Belum Diisi</v>
      </c>
      <c r="I39" s="280" t="s">
        <v>650</v>
      </c>
      <c r="J39" s="281" t="str">
        <f t="shared" si="13"/>
        <v>Isi Tujuan</v>
      </c>
      <c r="K39" s="280" t="s">
        <v>650</v>
      </c>
      <c r="L39" s="281" t="str">
        <f t="shared" si="14"/>
        <v>Isi Tujuan</v>
      </c>
      <c r="M39" s="371"/>
      <c r="N39" s="371"/>
      <c r="O39" s="272"/>
      <c r="P39" s="272"/>
      <c r="Q39" s="272"/>
      <c r="R39" s="272"/>
    </row>
    <row r="40" spans="1:18" ht="12.75" customHeight="1">
      <c r="A40" s="272"/>
      <c r="B40" s="349"/>
      <c r="C40" s="349"/>
      <c r="D40" s="349"/>
      <c r="E40" s="422"/>
      <c r="F40" s="282">
        <v>5</v>
      </c>
      <c r="G40" s="283"/>
      <c r="H40" s="289" t="str">
        <f t="shared" si="0"/>
        <v>Belum Diisi</v>
      </c>
      <c r="I40" s="285" t="s">
        <v>650</v>
      </c>
      <c r="J40" s="286" t="str">
        <f t="shared" si="13"/>
        <v>Isi Tujuan</v>
      </c>
      <c r="K40" s="285" t="s">
        <v>650</v>
      </c>
      <c r="L40" s="286" t="str">
        <f t="shared" si="14"/>
        <v>Isi Tujuan</v>
      </c>
      <c r="M40" s="349"/>
      <c r="N40" s="349"/>
      <c r="O40" s="272"/>
      <c r="P40" s="272"/>
      <c r="Q40" s="272"/>
      <c r="R40" s="272"/>
    </row>
    <row r="41" spans="1:18" ht="12.75" customHeight="1">
      <c r="A41" s="272"/>
      <c r="B41" s="418">
        <v>8</v>
      </c>
      <c r="C41" s="426"/>
      <c r="D41" s="419" t="s">
        <v>650</v>
      </c>
      <c r="E41" s="420" t="str">
        <f>IF(D41="Y",1,IF(D41="T",0,IF(D41="Y/T","Belum diisi","Error")))</f>
        <v>Belum diisi</v>
      </c>
      <c r="F41" s="273">
        <v>1</v>
      </c>
      <c r="G41" s="274"/>
      <c r="H41" s="290" t="str">
        <f t="shared" si="0"/>
        <v>Belum Diisi</v>
      </c>
      <c r="I41" s="276" t="s">
        <v>650</v>
      </c>
      <c r="J41" s="277" t="str">
        <f t="shared" ref="J41:J45" si="15">IF($D$41="Y/T","Isi Tujuan",IF($E$41=0,0,IF(I41="Y",1,IF(I41="T",0,"Isi Dulu"))))</f>
        <v>Isi Tujuan</v>
      </c>
      <c r="K41" s="276" t="s">
        <v>650</v>
      </c>
      <c r="L41" s="277" t="str">
        <f t="shared" ref="L41:L45" si="16">IF($D$41="Y/T","Isi Tujuan",IF($E$41=0,0,IF(K41="Y",1,IF(K41="T",0,"Isi Dulu"))))</f>
        <v>Isi Tujuan</v>
      </c>
      <c r="M41" s="429" t="s">
        <v>650</v>
      </c>
      <c r="N41" s="430" t="str">
        <f>IF(M41="Y",1,IF(M41="T",0,IF(M41="Y/T","Belum diisi","Error")))</f>
        <v>Belum diisi</v>
      </c>
      <c r="O41" s="272"/>
      <c r="P41" s="272"/>
      <c r="Q41" s="272"/>
      <c r="R41" s="272"/>
    </row>
    <row r="42" spans="1:18" ht="12.75" customHeight="1">
      <c r="A42" s="272"/>
      <c r="B42" s="371"/>
      <c r="C42" s="371"/>
      <c r="D42" s="371"/>
      <c r="E42" s="421"/>
      <c r="F42" s="278">
        <v>2</v>
      </c>
      <c r="G42" s="279"/>
      <c r="H42" s="288" t="str">
        <f t="shared" si="0"/>
        <v>Belum Diisi</v>
      </c>
      <c r="I42" s="280" t="s">
        <v>650</v>
      </c>
      <c r="J42" s="281" t="str">
        <f t="shared" si="15"/>
        <v>Isi Tujuan</v>
      </c>
      <c r="K42" s="280" t="s">
        <v>650</v>
      </c>
      <c r="L42" s="281" t="str">
        <f t="shared" si="16"/>
        <v>Isi Tujuan</v>
      </c>
      <c r="M42" s="371"/>
      <c r="N42" s="371"/>
      <c r="O42" s="272"/>
      <c r="P42" s="272"/>
      <c r="Q42" s="272"/>
      <c r="R42" s="272"/>
    </row>
    <row r="43" spans="1:18" ht="12.75" customHeight="1">
      <c r="A43" s="272"/>
      <c r="B43" s="371"/>
      <c r="C43" s="371"/>
      <c r="D43" s="371"/>
      <c r="E43" s="421"/>
      <c r="F43" s="278">
        <v>3</v>
      </c>
      <c r="G43" s="279"/>
      <c r="H43" s="288" t="str">
        <f t="shared" si="0"/>
        <v>Belum Diisi</v>
      </c>
      <c r="I43" s="280" t="s">
        <v>650</v>
      </c>
      <c r="J43" s="281" t="str">
        <f t="shared" si="15"/>
        <v>Isi Tujuan</v>
      </c>
      <c r="K43" s="280" t="s">
        <v>650</v>
      </c>
      <c r="L43" s="281" t="str">
        <f t="shared" si="16"/>
        <v>Isi Tujuan</v>
      </c>
      <c r="M43" s="371"/>
      <c r="N43" s="371"/>
      <c r="O43" s="272"/>
      <c r="P43" s="272"/>
      <c r="Q43" s="272"/>
      <c r="R43" s="272"/>
    </row>
    <row r="44" spans="1:18" ht="12.75" customHeight="1">
      <c r="A44" s="272"/>
      <c r="B44" s="371"/>
      <c r="C44" s="371"/>
      <c r="D44" s="371"/>
      <c r="E44" s="421"/>
      <c r="F44" s="278">
        <v>4</v>
      </c>
      <c r="G44" s="279"/>
      <c r="H44" s="288" t="str">
        <f t="shared" si="0"/>
        <v>Belum Diisi</v>
      </c>
      <c r="I44" s="280" t="s">
        <v>650</v>
      </c>
      <c r="J44" s="281" t="str">
        <f t="shared" si="15"/>
        <v>Isi Tujuan</v>
      </c>
      <c r="K44" s="280" t="s">
        <v>650</v>
      </c>
      <c r="L44" s="281" t="str">
        <f t="shared" si="16"/>
        <v>Isi Tujuan</v>
      </c>
      <c r="M44" s="371"/>
      <c r="N44" s="371"/>
      <c r="O44" s="272"/>
      <c r="P44" s="272"/>
      <c r="Q44" s="272"/>
      <c r="R44" s="272"/>
    </row>
    <row r="45" spans="1:18" ht="12.75" customHeight="1">
      <c r="A45" s="272"/>
      <c r="B45" s="349"/>
      <c r="C45" s="349"/>
      <c r="D45" s="349"/>
      <c r="E45" s="422"/>
      <c r="F45" s="282">
        <v>5</v>
      </c>
      <c r="G45" s="283"/>
      <c r="H45" s="289" t="str">
        <f t="shared" si="0"/>
        <v>Belum Diisi</v>
      </c>
      <c r="I45" s="285" t="s">
        <v>650</v>
      </c>
      <c r="J45" s="286" t="str">
        <f t="shared" si="15"/>
        <v>Isi Tujuan</v>
      </c>
      <c r="K45" s="285" t="s">
        <v>650</v>
      </c>
      <c r="L45" s="286" t="str">
        <f t="shared" si="16"/>
        <v>Isi Tujuan</v>
      </c>
      <c r="M45" s="349"/>
      <c r="N45" s="349"/>
      <c r="O45" s="272"/>
      <c r="P45" s="272"/>
      <c r="Q45" s="272"/>
      <c r="R45" s="272"/>
    </row>
    <row r="46" spans="1:18" ht="12.75" customHeight="1">
      <c r="A46" s="272"/>
      <c r="B46" s="418">
        <v>9</v>
      </c>
      <c r="C46" s="426"/>
      <c r="D46" s="419" t="s">
        <v>650</v>
      </c>
      <c r="E46" s="420" t="str">
        <f>IF(D46="Y",1,IF(D46="T",0,IF(D46="Y/T","Belum diisi","Error")))</f>
        <v>Belum diisi</v>
      </c>
      <c r="F46" s="273">
        <v>1</v>
      </c>
      <c r="G46" s="274"/>
      <c r="H46" s="290" t="str">
        <f t="shared" si="0"/>
        <v>Belum Diisi</v>
      </c>
      <c r="I46" s="276" t="s">
        <v>650</v>
      </c>
      <c r="J46" s="277" t="str">
        <f t="shared" ref="J46:J50" si="17">IF($D$46="Y/T","Isi Tujuan",IF($E$46=0,0,IF(I46="Y",1,IF(I46="T",0,"Isi Dulu"))))</f>
        <v>Isi Tujuan</v>
      </c>
      <c r="K46" s="276" t="s">
        <v>650</v>
      </c>
      <c r="L46" s="277" t="str">
        <f t="shared" ref="L46:L50" si="18">IF($D$46="Y/T","Isi Tujuan",IF($E$46=0,0,IF(K46="Y",1,IF(K46="T",0,"Isi Dulu"))))</f>
        <v>Isi Tujuan</v>
      </c>
      <c r="M46" s="429" t="s">
        <v>650</v>
      </c>
      <c r="N46" s="430" t="str">
        <f>IF(M46="Y",1,IF(M46="T",0,IF(M46="Y/T","Belum diisi","Error")))</f>
        <v>Belum diisi</v>
      </c>
      <c r="O46" s="272"/>
      <c r="P46" s="272"/>
      <c r="Q46" s="272"/>
      <c r="R46" s="272"/>
    </row>
    <row r="47" spans="1:18" ht="12.75" customHeight="1">
      <c r="A47" s="272"/>
      <c r="B47" s="371"/>
      <c r="C47" s="371"/>
      <c r="D47" s="371"/>
      <c r="E47" s="421"/>
      <c r="F47" s="278">
        <v>2</v>
      </c>
      <c r="G47" s="279"/>
      <c r="H47" s="288" t="str">
        <f t="shared" si="0"/>
        <v>Belum Diisi</v>
      </c>
      <c r="I47" s="280" t="s">
        <v>650</v>
      </c>
      <c r="J47" s="281" t="str">
        <f t="shared" si="17"/>
        <v>Isi Tujuan</v>
      </c>
      <c r="K47" s="280" t="s">
        <v>650</v>
      </c>
      <c r="L47" s="281" t="str">
        <f t="shared" si="18"/>
        <v>Isi Tujuan</v>
      </c>
      <c r="M47" s="371"/>
      <c r="N47" s="371"/>
      <c r="O47" s="272"/>
      <c r="P47" s="272"/>
      <c r="Q47" s="272"/>
      <c r="R47" s="272"/>
    </row>
    <row r="48" spans="1:18" ht="12.75" customHeight="1">
      <c r="A48" s="272"/>
      <c r="B48" s="371"/>
      <c r="C48" s="371"/>
      <c r="D48" s="371"/>
      <c r="E48" s="421"/>
      <c r="F48" s="278">
        <v>3</v>
      </c>
      <c r="G48" s="279"/>
      <c r="H48" s="288" t="str">
        <f t="shared" si="0"/>
        <v>Belum Diisi</v>
      </c>
      <c r="I48" s="280" t="s">
        <v>650</v>
      </c>
      <c r="J48" s="281" t="str">
        <f t="shared" si="17"/>
        <v>Isi Tujuan</v>
      </c>
      <c r="K48" s="280" t="s">
        <v>650</v>
      </c>
      <c r="L48" s="281" t="str">
        <f t="shared" si="18"/>
        <v>Isi Tujuan</v>
      </c>
      <c r="M48" s="371"/>
      <c r="N48" s="371"/>
      <c r="O48" s="272"/>
      <c r="P48" s="272"/>
      <c r="Q48" s="272"/>
      <c r="R48" s="272"/>
    </row>
    <row r="49" spans="1:18" ht="12.75" customHeight="1">
      <c r="A49" s="272"/>
      <c r="B49" s="371"/>
      <c r="C49" s="371"/>
      <c r="D49" s="371"/>
      <c r="E49" s="421"/>
      <c r="F49" s="278">
        <v>4</v>
      </c>
      <c r="G49" s="279"/>
      <c r="H49" s="288" t="str">
        <f t="shared" si="0"/>
        <v>Belum Diisi</v>
      </c>
      <c r="I49" s="280" t="s">
        <v>650</v>
      </c>
      <c r="J49" s="281" t="str">
        <f t="shared" si="17"/>
        <v>Isi Tujuan</v>
      </c>
      <c r="K49" s="280" t="s">
        <v>650</v>
      </c>
      <c r="L49" s="281" t="str">
        <f t="shared" si="18"/>
        <v>Isi Tujuan</v>
      </c>
      <c r="M49" s="371"/>
      <c r="N49" s="371"/>
      <c r="O49" s="272"/>
      <c r="P49" s="272"/>
      <c r="Q49" s="272"/>
      <c r="R49" s="272"/>
    </row>
    <row r="50" spans="1:18" ht="12.75" customHeight="1">
      <c r="A50" s="272"/>
      <c r="B50" s="349"/>
      <c r="C50" s="349"/>
      <c r="D50" s="349"/>
      <c r="E50" s="422"/>
      <c r="F50" s="282">
        <v>5</v>
      </c>
      <c r="G50" s="283"/>
      <c r="H50" s="289" t="str">
        <f t="shared" si="0"/>
        <v>Belum Diisi</v>
      </c>
      <c r="I50" s="285" t="s">
        <v>650</v>
      </c>
      <c r="J50" s="286" t="str">
        <f t="shared" si="17"/>
        <v>Isi Tujuan</v>
      </c>
      <c r="K50" s="285" t="s">
        <v>650</v>
      </c>
      <c r="L50" s="286" t="str">
        <f t="shared" si="18"/>
        <v>Isi Tujuan</v>
      </c>
      <c r="M50" s="349"/>
      <c r="N50" s="349"/>
      <c r="O50" s="272"/>
      <c r="P50" s="272"/>
      <c r="Q50" s="272"/>
      <c r="R50" s="272"/>
    </row>
    <row r="51" spans="1:18" ht="12.75" customHeight="1">
      <c r="A51" s="272"/>
      <c r="B51" s="418">
        <v>10</v>
      </c>
      <c r="C51" s="426"/>
      <c r="D51" s="419" t="s">
        <v>650</v>
      </c>
      <c r="E51" s="420" t="str">
        <f>IF(D51="Y",1,IF(D51="T",0,IF(D51="Y/T","Belum diisi","Error")))</f>
        <v>Belum diisi</v>
      </c>
      <c r="F51" s="273">
        <v>1</v>
      </c>
      <c r="G51" s="274"/>
      <c r="H51" s="290" t="str">
        <f t="shared" si="0"/>
        <v>Belum Diisi</v>
      </c>
      <c r="I51" s="276" t="s">
        <v>650</v>
      </c>
      <c r="J51" s="277" t="str">
        <f t="shared" ref="J51:J55" si="19">IF($D$51="Y/T","Isi Tujuan",IF($E$51=0,0,IF(I51="Y",1,IF(I51="T",0,"Isi Dulu"))))</f>
        <v>Isi Tujuan</v>
      </c>
      <c r="K51" s="276" t="s">
        <v>650</v>
      </c>
      <c r="L51" s="277" t="str">
        <f t="shared" ref="L51:L55" si="20">IF($D$51="Y/T","Isi Tujuan",IF($E$51=0,0,IF(K51="Y",1,IF(K51="T",0,"Isi Dulu"))))</f>
        <v>Isi Tujuan</v>
      </c>
      <c r="M51" s="429" t="s">
        <v>650</v>
      </c>
      <c r="N51" s="430" t="str">
        <f>IF(M51="Y",1,IF(M51="T",0,IF(M51="Y/T","Belum diisi","Error")))</f>
        <v>Belum diisi</v>
      </c>
      <c r="O51" s="272"/>
      <c r="P51" s="272"/>
      <c r="Q51" s="272"/>
      <c r="R51" s="272"/>
    </row>
    <row r="52" spans="1:18" ht="12.75" customHeight="1">
      <c r="A52" s="272"/>
      <c r="B52" s="371"/>
      <c r="C52" s="371"/>
      <c r="D52" s="371"/>
      <c r="E52" s="421"/>
      <c r="F52" s="278">
        <v>2</v>
      </c>
      <c r="G52" s="279"/>
      <c r="H52" s="288" t="str">
        <f t="shared" si="0"/>
        <v>Belum Diisi</v>
      </c>
      <c r="I52" s="280" t="s">
        <v>650</v>
      </c>
      <c r="J52" s="281" t="str">
        <f t="shared" si="19"/>
        <v>Isi Tujuan</v>
      </c>
      <c r="K52" s="280" t="s">
        <v>650</v>
      </c>
      <c r="L52" s="281" t="str">
        <f t="shared" si="20"/>
        <v>Isi Tujuan</v>
      </c>
      <c r="M52" s="371"/>
      <c r="N52" s="371"/>
      <c r="O52" s="272"/>
      <c r="P52" s="272"/>
      <c r="Q52" s="272"/>
      <c r="R52" s="272"/>
    </row>
    <row r="53" spans="1:18" ht="12.75" customHeight="1">
      <c r="A53" s="272"/>
      <c r="B53" s="371"/>
      <c r="C53" s="371"/>
      <c r="D53" s="371"/>
      <c r="E53" s="421"/>
      <c r="F53" s="278">
        <v>3</v>
      </c>
      <c r="G53" s="279"/>
      <c r="H53" s="288" t="str">
        <f t="shared" si="0"/>
        <v>Belum Diisi</v>
      </c>
      <c r="I53" s="280" t="s">
        <v>650</v>
      </c>
      <c r="J53" s="281" t="str">
        <f t="shared" si="19"/>
        <v>Isi Tujuan</v>
      </c>
      <c r="K53" s="280" t="s">
        <v>650</v>
      </c>
      <c r="L53" s="281" t="str">
        <f t="shared" si="20"/>
        <v>Isi Tujuan</v>
      </c>
      <c r="M53" s="371"/>
      <c r="N53" s="371"/>
      <c r="O53" s="272"/>
      <c r="P53" s="272"/>
      <c r="Q53" s="272"/>
      <c r="R53" s="272"/>
    </row>
    <row r="54" spans="1:18" ht="12.75" customHeight="1">
      <c r="A54" s="272"/>
      <c r="B54" s="371"/>
      <c r="C54" s="371"/>
      <c r="D54" s="371"/>
      <c r="E54" s="421"/>
      <c r="F54" s="278">
        <v>4</v>
      </c>
      <c r="G54" s="279"/>
      <c r="H54" s="288" t="str">
        <f t="shared" si="0"/>
        <v>Belum Diisi</v>
      </c>
      <c r="I54" s="280" t="s">
        <v>650</v>
      </c>
      <c r="J54" s="281" t="str">
        <f t="shared" si="19"/>
        <v>Isi Tujuan</v>
      </c>
      <c r="K54" s="280" t="s">
        <v>650</v>
      </c>
      <c r="L54" s="281" t="str">
        <f t="shared" si="20"/>
        <v>Isi Tujuan</v>
      </c>
      <c r="M54" s="371"/>
      <c r="N54" s="371"/>
      <c r="O54" s="272"/>
      <c r="P54" s="272"/>
      <c r="Q54" s="272"/>
      <c r="R54" s="272"/>
    </row>
    <row r="55" spans="1:18" ht="12.75" customHeight="1">
      <c r="A55" s="272"/>
      <c r="B55" s="349"/>
      <c r="C55" s="349"/>
      <c r="D55" s="349"/>
      <c r="E55" s="422"/>
      <c r="F55" s="282">
        <v>5</v>
      </c>
      <c r="G55" s="283"/>
      <c r="H55" s="289" t="str">
        <f t="shared" si="0"/>
        <v>Belum Diisi</v>
      </c>
      <c r="I55" s="285" t="s">
        <v>650</v>
      </c>
      <c r="J55" s="286" t="str">
        <f t="shared" si="19"/>
        <v>Isi Tujuan</v>
      </c>
      <c r="K55" s="285" t="s">
        <v>650</v>
      </c>
      <c r="L55" s="286" t="str">
        <f t="shared" si="20"/>
        <v>Isi Tujuan</v>
      </c>
      <c r="M55" s="349"/>
      <c r="N55" s="349"/>
      <c r="O55" s="272"/>
      <c r="P55" s="272"/>
      <c r="Q55" s="272"/>
      <c r="R55" s="272"/>
    </row>
    <row r="56" spans="1:18" ht="12.75" customHeight="1">
      <c r="A56" s="272"/>
      <c r="B56" s="418">
        <v>11</v>
      </c>
      <c r="C56" s="426"/>
      <c r="D56" s="419" t="s">
        <v>650</v>
      </c>
      <c r="E56" s="420" t="str">
        <f>IF(D56="Y",1,IF(D56="T",0,IF(D56="Y/T","Belum diisi","Error")))</f>
        <v>Belum diisi</v>
      </c>
      <c r="F56" s="273">
        <v>1</v>
      </c>
      <c r="G56" s="274"/>
      <c r="H56" s="290" t="str">
        <f t="shared" si="0"/>
        <v>Belum Diisi</v>
      </c>
      <c r="I56" s="276" t="s">
        <v>650</v>
      </c>
      <c r="J56" s="277" t="str">
        <f t="shared" ref="J56:J60" si="21">IF($D$56="Y/T","Isi Tujuan",IF($E$56=0,0,IF(I56="Y",1,IF(I56="T",0,"Isi Dulu"))))</f>
        <v>Isi Tujuan</v>
      </c>
      <c r="K56" s="276" t="s">
        <v>650</v>
      </c>
      <c r="L56" s="277" t="str">
        <f t="shared" ref="L56:L60" si="22">IF($D$56="Y/T","Isi Tujuan",IF($E$56=0,0,IF(K56="Y",1,IF(K56="T",0,"Isi Dulu"))))</f>
        <v>Isi Tujuan</v>
      </c>
      <c r="M56" s="429" t="s">
        <v>650</v>
      </c>
      <c r="N56" s="430" t="str">
        <f>IF(M56="Y",1,IF(M56="T",0,IF(M56="Y/T","Belum diisi","Error")))</f>
        <v>Belum diisi</v>
      </c>
      <c r="O56" s="272"/>
      <c r="P56" s="272"/>
      <c r="Q56" s="272"/>
      <c r="R56" s="272"/>
    </row>
    <row r="57" spans="1:18" ht="12.75" customHeight="1">
      <c r="A57" s="272"/>
      <c r="B57" s="371"/>
      <c r="C57" s="371"/>
      <c r="D57" s="371"/>
      <c r="E57" s="421"/>
      <c r="F57" s="278">
        <v>2</v>
      </c>
      <c r="G57" s="279"/>
      <c r="H57" s="288" t="str">
        <f t="shared" si="0"/>
        <v>Belum Diisi</v>
      </c>
      <c r="I57" s="280" t="s">
        <v>650</v>
      </c>
      <c r="J57" s="281" t="str">
        <f t="shared" si="21"/>
        <v>Isi Tujuan</v>
      </c>
      <c r="K57" s="280" t="s">
        <v>650</v>
      </c>
      <c r="L57" s="281" t="str">
        <f t="shared" si="22"/>
        <v>Isi Tujuan</v>
      </c>
      <c r="M57" s="371"/>
      <c r="N57" s="371"/>
      <c r="O57" s="272"/>
      <c r="P57" s="272"/>
      <c r="Q57" s="272"/>
      <c r="R57" s="272"/>
    </row>
    <row r="58" spans="1:18" ht="12.75" customHeight="1">
      <c r="A58" s="272"/>
      <c r="B58" s="371"/>
      <c r="C58" s="371"/>
      <c r="D58" s="371"/>
      <c r="E58" s="421"/>
      <c r="F58" s="278">
        <v>3</v>
      </c>
      <c r="G58" s="279"/>
      <c r="H58" s="288" t="str">
        <f t="shared" si="0"/>
        <v>Belum Diisi</v>
      </c>
      <c r="I58" s="280" t="s">
        <v>650</v>
      </c>
      <c r="J58" s="281" t="str">
        <f t="shared" si="21"/>
        <v>Isi Tujuan</v>
      </c>
      <c r="K58" s="280" t="s">
        <v>650</v>
      </c>
      <c r="L58" s="281" t="str">
        <f t="shared" si="22"/>
        <v>Isi Tujuan</v>
      </c>
      <c r="M58" s="371"/>
      <c r="N58" s="371"/>
      <c r="O58" s="272"/>
      <c r="P58" s="272"/>
      <c r="Q58" s="272"/>
      <c r="R58" s="272"/>
    </row>
    <row r="59" spans="1:18" ht="12.75" customHeight="1">
      <c r="A59" s="272"/>
      <c r="B59" s="371"/>
      <c r="C59" s="371"/>
      <c r="D59" s="371"/>
      <c r="E59" s="421"/>
      <c r="F59" s="278">
        <v>4</v>
      </c>
      <c r="G59" s="279"/>
      <c r="H59" s="288" t="str">
        <f t="shared" si="0"/>
        <v>Belum Diisi</v>
      </c>
      <c r="I59" s="280" t="s">
        <v>650</v>
      </c>
      <c r="J59" s="281" t="str">
        <f t="shared" si="21"/>
        <v>Isi Tujuan</v>
      </c>
      <c r="K59" s="280" t="s">
        <v>650</v>
      </c>
      <c r="L59" s="281" t="str">
        <f t="shared" si="22"/>
        <v>Isi Tujuan</v>
      </c>
      <c r="M59" s="371"/>
      <c r="N59" s="371"/>
      <c r="O59" s="272"/>
      <c r="P59" s="272"/>
      <c r="Q59" s="272"/>
      <c r="R59" s="272"/>
    </row>
    <row r="60" spans="1:18" ht="12.75" customHeight="1">
      <c r="A60" s="272"/>
      <c r="B60" s="349"/>
      <c r="C60" s="349"/>
      <c r="D60" s="349"/>
      <c r="E60" s="422"/>
      <c r="F60" s="282">
        <v>5</v>
      </c>
      <c r="G60" s="283"/>
      <c r="H60" s="289" t="str">
        <f t="shared" si="0"/>
        <v>Belum Diisi</v>
      </c>
      <c r="I60" s="285" t="s">
        <v>650</v>
      </c>
      <c r="J60" s="286" t="str">
        <f t="shared" si="21"/>
        <v>Isi Tujuan</v>
      </c>
      <c r="K60" s="285" t="s">
        <v>650</v>
      </c>
      <c r="L60" s="286" t="str">
        <f t="shared" si="22"/>
        <v>Isi Tujuan</v>
      </c>
      <c r="M60" s="349"/>
      <c r="N60" s="349"/>
      <c r="O60" s="272"/>
      <c r="P60" s="272"/>
      <c r="Q60" s="272"/>
      <c r="R60" s="272"/>
    </row>
    <row r="61" spans="1:18" ht="12.75" customHeight="1">
      <c r="A61" s="272"/>
      <c r="B61" s="418">
        <v>12</v>
      </c>
      <c r="C61" s="426"/>
      <c r="D61" s="419" t="s">
        <v>650</v>
      </c>
      <c r="E61" s="420" t="str">
        <f>IF(D61="Y",1,IF(D61="T",0,IF(D61="Y/T","Belum diisi","Error")))</f>
        <v>Belum diisi</v>
      </c>
      <c r="F61" s="273">
        <v>1</v>
      </c>
      <c r="G61" s="274"/>
      <c r="H61" s="290" t="str">
        <f t="shared" si="0"/>
        <v>Belum Diisi</v>
      </c>
      <c r="I61" s="276" t="s">
        <v>650</v>
      </c>
      <c r="J61" s="277" t="str">
        <f t="shared" ref="J61:J65" si="23">IF($D$61="Y/T","Isi Tujuan",IF($E$61=0,0,IF(I61="Y",1,IF(I61="T",0,"Isi Dulu"))))</f>
        <v>Isi Tujuan</v>
      </c>
      <c r="K61" s="276" t="s">
        <v>650</v>
      </c>
      <c r="L61" s="277" t="str">
        <f t="shared" ref="L61:L65" si="24">IF($D$61="Y/T","Isi Tujuan",IF($E$61=0,0,IF(K61="Y",1,IF(K61="T",0,"Isi Dulu"))))</f>
        <v>Isi Tujuan</v>
      </c>
      <c r="M61" s="429" t="s">
        <v>650</v>
      </c>
      <c r="N61" s="430" t="str">
        <f>IF(M61="Y",1,IF(M61="T",0,IF(M61="Y/T","Belum diisi","Error")))</f>
        <v>Belum diisi</v>
      </c>
      <c r="O61" s="272"/>
      <c r="P61" s="272"/>
      <c r="Q61" s="272"/>
      <c r="R61" s="272"/>
    </row>
    <row r="62" spans="1:18" ht="12.75" customHeight="1">
      <c r="A62" s="272"/>
      <c r="B62" s="371"/>
      <c r="C62" s="371"/>
      <c r="D62" s="371"/>
      <c r="E62" s="421"/>
      <c r="F62" s="278">
        <v>2</v>
      </c>
      <c r="G62" s="279"/>
      <c r="H62" s="288" t="str">
        <f t="shared" si="0"/>
        <v>Belum Diisi</v>
      </c>
      <c r="I62" s="280" t="s">
        <v>650</v>
      </c>
      <c r="J62" s="281" t="str">
        <f t="shared" si="23"/>
        <v>Isi Tujuan</v>
      </c>
      <c r="K62" s="280" t="s">
        <v>650</v>
      </c>
      <c r="L62" s="281" t="str">
        <f t="shared" si="24"/>
        <v>Isi Tujuan</v>
      </c>
      <c r="M62" s="371"/>
      <c r="N62" s="371"/>
      <c r="O62" s="272"/>
      <c r="P62" s="272"/>
      <c r="Q62" s="272"/>
      <c r="R62" s="272"/>
    </row>
    <row r="63" spans="1:18" ht="12.75" customHeight="1">
      <c r="A63" s="272"/>
      <c r="B63" s="371"/>
      <c r="C63" s="371"/>
      <c r="D63" s="371"/>
      <c r="E63" s="421"/>
      <c r="F63" s="278">
        <v>3</v>
      </c>
      <c r="G63" s="279"/>
      <c r="H63" s="288" t="str">
        <f t="shared" si="0"/>
        <v>Belum Diisi</v>
      </c>
      <c r="I63" s="280" t="s">
        <v>650</v>
      </c>
      <c r="J63" s="281" t="str">
        <f t="shared" si="23"/>
        <v>Isi Tujuan</v>
      </c>
      <c r="K63" s="280" t="s">
        <v>650</v>
      </c>
      <c r="L63" s="281" t="str">
        <f t="shared" si="24"/>
        <v>Isi Tujuan</v>
      </c>
      <c r="M63" s="371"/>
      <c r="N63" s="371"/>
      <c r="O63" s="272"/>
      <c r="P63" s="272"/>
      <c r="Q63" s="272"/>
      <c r="R63" s="272"/>
    </row>
    <row r="64" spans="1:18" ht="12.75" customHeight="1">
      <c r="A64" s="272"/>
      <c r="B64" s="371"/>
      <c r="C64" s="371"/>
      <c r="D64" s="371"/>
      <c r="E64" s="421"/>
      <c r="F64" s="278">
        <v>4</v>
      </c>
      <c r="G64" s="279"/>
      <c r="H64" s="288" t="str">
        <f t="shared" si="0"/>
        <v>Belum Diisi</v>
      </c>
      <c r="I64" s="280" t="s">
        <v>650</v>
      </c>
      <c r="J64" s="281" t="str">
        <f t="shared" si="23"/>
        <v>Isi Tujuan</v>
      </c>
      <c r="K64" s="280" t="s">
        <v>650</v>
      </c>
      <c r="L64" s="281" t="str">
        <f t="shared" si="24"/>
        <v>Isi Tujuan</v>
      </c>
      <c r="M64" s="371"/>
      <c r="N64" s="371"/>
      <c r="O64" s="272"/>
      <c r="P64" s="272"/>
      <c r="Q64" s="272"/>
      <c r="R64" s="272"/>
    </row>
    <row r="65" spans="1:18" ht="12.75" customHeight="1">
      <c r="A65" s="272"/>
      <c r="B65" s="349"/>
      <c r="C65" s="349"/>
      <c r="D65" s="349"/>
      <c r="E65" s="422"/>
      <c r="F65" s="282">
        <v>5</v>
      </c>
      <c r="G65" s="283"/>
      <c r="H65" s="289" t="str">
        <f t="shared" si="0"/>
        <v>Belum Diisi</v>
      </c>
      <c r="I65" s="285" t="s">
        <v>650</v>
      </c>
      <c r="J65" s="286" t="str">
        <f t="shared" si="23"/>
        <v>Isi Tujuan</v>
      </c>
      <c r="K65" s="285" t="s">
        <v>650</v>
      </c>
      <c r="L65" s="286" t="str">
        <f t="shared" si="24"/>
        <v>Isi Tujuan</v>
      </c>
      <c r="M65" s="349"/>
      <c r="N65" s="349"/>
      <c r="O65" s="272"/>
      <c r="P65" s="272"/>
      <c r="Q65" s="272"/>
      <c r="R65" s="272"/>
    </row>
    <row r="66" spans="1:18" ht="12.75" customHeight="1">
      <c r="A66" s="272"/>
      <c r="B66" s="418">
        <v>13</v>
      </c>
      <c r="C66" s="426"/>
      <c r="D66" s="419" t="s">
        <v>650</v>
      </c>
      <c r="E66" s="420" t="str">
        <f>IF(D66="Y",1,IF(D66="T",0,IF(D66="Y/T","Belum diisi","Error")))</f>
        <v>Belum diisi</v>
      </c>
      <c r="F66" s="273">
        <v>1</v>
      </c>
      <c r="G66" s="274"/>
      <c r="H66" s="290" t="str">
        <f t="shared" si="0"/>
        <v>Belum Diisi</v>
      </c>
      <c r="I66" s="276" t="s">
        <v>650</v>
      </c>
      <c r="J66" s="277" t="str">
        <f t="shared" ref="J66:J70" si="25">IF($D$66="Y/T","Isi Tujuan",IF($E$66=0,0,IF(I66="Y",1,IF(I66="T",0,"Isi Dulu"))))</f>
        <v>Isi Tujuan</v>
      </c>
      <c r="K66" s="276" t="s">
        <v>650</v>
      </c>
      <c r="L66" s="277" t="str">
        <f t="shared" ref="L66:L70" si="26">IF($D$66="Y/T","Isi Tujuan",IF($E$66=0,0,IF(K66="Y",1,IF(K66="T",0,"Isi Dulu"))))</f>
        <v>Isi Tujuan</v>
      </c>
      <c r="M66" s="429" t="s">
        <v>650</v>
      </c>
      <c r="N66" s="430" t="str">
        <f>IF(M66="Y",1,IF(M66="T",0,IF(M66="Y/T","Belum diisi","Error")))</f>
        <v>Belum diisi</v>
      </c>
      <c r="O66" s="272"/>
      <c r="P66" s="272"/>
      <c r="Q66" s="272"/>
      <c r="R66" s="272"/>
    </row>
    <row r="67" spans="1:18" ht="12.75" customHeight="1">
      <c r="A67" s="272"/>
      <c r="B67" s="371"/>
      <c r="C67" s="371"/>
      <c r="D67" s="371"/>
      <c r="E67" s="421"/>
      <c r="F67" s="278">
        <v>2</v>
      </c>
      <c r="G67" s="279"/>
      <c r="H67" s="288" t="str">
        <f t="shared" si="0"/>
        <v>Belum Diisi</v>
      </c>
      <c r="I67" s="280" t="s">
        <v>650</v>
      </c>
      <c r="J67" s="281" t="str">
        <f t="shared" si="25"/>
        <v>Isi Tujuan</v>
      </c>
      <c r="K67" s="280" t="s">
        <v>650</v>
      </c>
      <c r="L67" s="281" t="str">
        <f t="shared" si="26"/>
        <v>Isi Tujuan</v>
      </c>
      <c r="M67" s="371"/>
      <c r="N67" s="371"/>
      <c r="O67" s="272"/>
      <c r="P67" s="272"/>
      <c r="Q67" s="272"/>
      <c r="R67" s="272"/>
    </row>
    <row r="68" spans="1:18" ht="12.75" customHeight="1">
      <c r="A68" s="272"/>
      <c r="B68" s="371"/>
      <c r="C68" s="371"/>
      <c r="D68" s="371"/>
      <c r="E68" s="421"/>
      <c r="F68" s="278">
        <v>3</v>
      </c>
      <c r="G68" s="279"/>
      <c r="H68" s="288" t="str">
        <f t="shared" si="0"/>
        <v>Belum Diisi</v>
      </c>
      <c r="I68" s="280" t="s">
        <v>650</v>
      </c>
      <c r="J68" s="281" t="str">
        <f t="shared" si="25"/>
        <v>Isi Tujuan</v>
      </c>
      <c r="K68" s="280" t="s">
        <v>650</v>
      </c>
      <c r="L68" s="281" t="str">
        <f t="shared" si="26"/>
        <v>Isi Tujuan</v>
      </c>
      <c r="M68" s="371"/>
      <c r="N68" s="371"/>
      <c r="O68" s="272"/>
      <c r="P68" s="272"/>
      <c r="Q68" s="272"/>
      <c r="R68" s="272"/>
    </row>
    <row r="69" spans="1:18" ht="12.75" customHeight="1">
      <c r="A69" s="272"/>
      <c r="B69" s="371"/>
      <c r="C69" s="371"/>
      <c r="D69" s="371"/>
      <c r="E69" s="421"/>
      <c r="F69" s="278">
        <v>4</v>
      </c>
      <c r="G69" s="279"/>
      <c r="H69" s="288" t="str">
        <f t="shared" si="0"/>
        <v>Belum Diisi</v>
      </c>
      <c r="I69" s="280" t="s">
        <v>650</v>
      </c>
      <c r="J69" s="281" t="str">
        <f t="shared" si="25"/>
        <v>Isi Tujuan</v>
      </c>
      <c r="K69" s="280" t="s">
        <v>650</v>
      </c>
      <c r="L69" s="281" t="str">
        <f t="shared" si="26"/>
        <v>Isi Tujuan</v>
      </c>
      <c r="M69" s="371"/>
      <c r="N69" s="371"/>
      <c r="O69" s="272"/>
      <c r="P69" s="272"/>
      <c r="Q69" s="272"/>
      <c r="R69" s="272"/>
    </row>
    <row r="70" spans="1:18" ht="12.75" customHeight="1">
      <c r="A70" s="272"/>
      <c r="B70" s="349"/>
      <c r="C70" s="349"/>
      <c r="D70" s="349"/>
      <c r="E70" s="422"/>
      <c r="F70" s="282">
        <v>5</v>
      </c>
      <c r="G70" s="283"/>
      <c r="H70" s="289" t="str">
        <f t="shared" si="0"/>
        <v>Belum Diisi</v>
      </c>
      <c r="I70" s="285" t="s">
        <v>650</v>
      </c>
      <c r="J70" s="286" t="str">
        <f t="shared" si="25"/>
        <v>Isi Tujuan</v>
      </c>
      <c r="K70" s="285" t="s">
        <v>650</v>
      </c>
      <c r="L70" s="286" t="str">
        <f t="shared" si="26"/>
        <v>Isi Tujuan</v>
      </c>
      <c r="M70" s="349"/>
      <c r="N70" s="349"/>
      <c r="O70" s="272"/>
      <c r="P70" s="272"/>
      <c r="Q70" s="272"/>
      <c r="R70" s="272"/>
    </row>
    <row r="71" spans="1:18" ht="12.75" customHeight="1">
      <c r="A71" s="272"/>
      <c r="B71" s="418">
        <v>14</v>
      </c>
      <c r="C71" s="426"/>
      <c r="D71" s="419" t="s">
        <v>650</v>
      </c>
      <c r="E71" s="420" t="str">
        <f>IF(D71="Y",1,IF(D71="T",0,IF(D71="Y/T","Belum diisi","Error")))</f>
        <v>Belum diisi</v>
      </c>
      <c r="F71" s="273">
        <v>1</v>
      </c>
      <c r="G71" s="274"/>
      <c r="H71" s="290" t="str">
        <f t="shared" si="0"/>
        <v>Belum Diisi</v>
      </c>
      <c r="I71" s="276" t="s">
        <v>650</v>
      </c>
      <c r="J71" s="277" t="str">
        <f t="shared" ref="J71:J75" si="27">IF($D$71="Y/T","Isi Tujuan",IF($E$71=0,0,IF(I71="Y",1,IF(I71="T",0,"Isi Dulu"))))</f>
        <v>Isi Tujuan</v>
      </c>
      <c r="K71" s="276" t="s">
        <v>650</v>
      </c>
      <c r="L71" s="277" t="str">
        <f t="shared" ref="L71:L75" si="28">IF($D$71="Y/T","Isi Tujuan",IF($E$71=0,0,IF(K71="Y",1,IF(K71="T",0,"Isi Dulu"))))</f>
        <v>Isi Tujuan</v>
      </c>
      <c r="M71" s="429" t="s">
        <v>650</v>
      </c>
      <c r="N71" s="430" t="str">
        <f>IF(M71="Y",1,IF(M71="T",0,IF(M71="Y/T","Belum diisi","Error")))</f>
        <v>Belum diisi</v>
      </c>
      <c r="O71" s="272"/>
      <c r="P71" s="272"/>
      <c r="Q71" s="272"/>
      <c r="R71" s="272"/>
    </row>
    <row r="72" spans="1:18" ht="12.75" customHeight="1">
      <c r="A72" s="272"/>
      <c r="B72" s="371"/>
      <c r="C72" s="371"/>
      <c r="D72" s="371"/>
      <c r="E72" s="421"/>
      <c r="F72" s="278">
        <v>2</v>
      </c>
      <c r="G72" s="279"/>
      <c r="H72" s="288" t="str">
        <f t="shared" si="0"/>
        <v>Belum Diisi</v>
      </c>
      <c r="I72" s="280" t="s">
        <v>650</v>
      </c>
      <c r="J72" s="281" t="str">
        <f t="shared" si="27"/>
        <v>Isi Tujuan</v>
      </c>
      <c r="K72" s="280" t="s">
        <v>650</v>
      </c>
      <c r="L72" s="281" t="str">
        <f t="shared" si="28"/>
        <v>Isi Tujuan</v>
      </c>
      <c r="M72" s="371"/>
      <c r="N72" s="371"/>
      <c r="O72" s="272"/>
      <c r="P72" s="272"/>
      <c r="Q72" s="272"/>
      <c r="R72" s="272"/>
    </row>
    <row r="73" spans="1:18" ht="12.75" customHeight="1">
      <c r="A73" s="272"/>
      <c r="B73" s="371"/>
      <c r="C73" s="371"/>
      <c r="D73" s="371"/>
      <c r="E73" s="421"/>
      <c r="F73" s="278">
        <v>3</v>
      </c>
      <c r="G73" s="279"/>
      <c r="H73" s="288" t="str">
        <f t="shared" si="0"/>
        <v>Belum Diisi</v>
      </c>
      <c r="I73" s="280" t="s">
        <v>650</v>
      </c>
      <c r="J73" s="281" t="str">
        <f t="shared" si="27"/>
        <v>Isi Tujuan</v>
      </c>
      <c r="K73" s="280" t="s">
        <v>650</v>
      </c>
      <c r="L73" s="281" t="str">
        <f t="shared" si="28"/>
        <v>Isi Tujuan</v>
      </c>
      <c r="M73" s="371"/>
      <c r="N73" s="371"/>
      <c r="O73" s="272"/>
      <c r="P73" s="272"/>
      <c r="Q73" s="272"/>
      <c r="R73" s="272"/>
    </row>
    <row r="74" spans="1:18" ht="12.75" customHeight="1">
      <c r="A74" s="272"/>
      <c r="B74" s="371"/>
      <c r="C74" s="371"/>
      <c r="D74" s="371"/>
      <c r="E74" s="421"/>
      <c r="F74" s="278">
        <v>4</v>
      </c>
      <c r="G74" s="279"/>
      <c r="H74" s="288" t="str">
        <f t="shared" si="0"/>
        <v>Belum Diisi</v>
      </c>
      <c r="I74" s="280" t="s">
        <v>650</v>
      </c>
      <c r="J74" s="281" t="str">
        <f t="shared" si="27"/>
        <v>Isi Tujuan</v>
      </c>
      <c r="K74" s="280" t="s">
        <v>650</v>
      </c>
      <c r="L74" s="281" t="str">
        <f t="shared" si="28"/>
        <v>Isi Tujuan</v>
      </c>
      <c r="M74" s="371"/>
      <c r="N74" s="371"/>
      <c r="O74" s="272"/>
      <c r="P74" s="272"/>
      <c r="Q74" s="272"/>
      <c r="R74" s="272"/>
    </row>
    <row r="75" spans="1:18" ht="12.75" customHeight="1">
      <c r="A75" s="272"/>
      <c r="B75" s="349"/>
      <c r="C75" s="349"/>
      <c r="D75" s="349"/>
      <c r="E75" s="422"/>
      <c r="F75" s="282">
        <v>5</v>
      </c>
      <c r="G75" s="283"/>
      <c r="H75" s="289" t="str">
        <f t="shared" si="0"/>
        <v>Belum Diisi</v>
      </c>
      <c r="I75" s="285" t="s">
        <v>650</v>
      </c>
      <c r="J75" s="286" t="str">
        <f t="shared" si="27"/>
        <v>Isi Tujuan</v>
      </c>
      <c r="K75" s="285" t="s">
        <v>650</v>
      </c>
      <c r="L75" s="286" t="str">
        <f t="shared" si="28"/>
        <v>Isi Tujuan</v>
      </c>
      <c r="M75" s="349"/>
      <c r="N75" s="349"/>
      <c r="O75" s="272"/>
      <c r="P75" s="272"/>
      <c r="Q75" s="272"/>
      <c r="R75" s="272"/>
    </row>
    <row r="76" spans="1:18" ht="12.75" customHeight="1">
      <c r="A76" s="272"/>
      <c r="B76" s="418">
        <v>15</v>
      </c>
      <c r="C76" s="426"/>
      <c r="D76" s="419" t="s">
        <v>650</v>
      </c>
      <c r="E76" s="420" t="str">
        <f>IF(D76="Y",1,IF(D76="T",0,IF(D76="Y/T","Belum diisi","Error")))</f>
        <v>Belum diisi</v>
      </c>
      <c r="F76" s="273">
        <v>1</v>
      </c>
      <c r="G76" s="274"/>
      <c r="H76" s="290" t="str">
        <f t="shared" si="0"/>
        <v>Belum Diisi</v>
      </c>
      <c r="I76" s="276" t="s">
        <v>650</v>
      </c>
      <c r="J76" s="277" t="str">
        <f t="shared" ref="J76:J80" si="29">IF($D$76="Y/T","Isi Tujuan",IF($E$76=0,0,IF(I76="Y",1,IF(I76="T",0,"Isi Dulu"))))</f>
        <v>Isi Tujuan</v>
      </c>
      <c r="K76" s="276" t="s">
        <v>650</v>
      </c>
      <c r="L76" s="277" t="str">
        <f t="shared" ref="L76:L80" si="30">IF($D$76="Y/T","Isi Tujuan",IF($E$76=0,0,IF(K76="Y",1,IF(K76="T",0,"Isi Dulu"))))</f>
        <v>Isi Tujuan</v>
      </c>
      <c r="M76" s="429" t="s">
        <v>650</v>
      </c>
      <c r="N76" s="430" t="str">
        <f>IF(M76="Y",1,IF(M76="T",0,IF(M76="Y/T","Belum diisi","Error")))</f>
        <v>Belum diisi</v>
      </c>
      <c r="O76" s="272"/>
      <c r="P76" s="272"/>
      <c r="Q76" s="272"/>
      <c r="R76" s="272"/>
    </row>
    <row r="77" spans="1:18" ht="12.75" customHeight="1">
      <c r="A77" s="272"/>
      <c r="B77" s="371"/>
      <c r="C77" s="371"/>
      <c r="D77" s="371"/>
      <c r="E77" s="421"/>
      <c r="F77" s="278">
        <v>2</v>
      </c>
      <c r="G77" s="279"/>
      <c r="H77" s="288" t="str">
        <f t="shared" si="0"/>
        <v>Belum Diisi</v>
      </c>
      <c r="I77" s="280" t="s">
        <v>650</v>
      </c>
      <c r="J77" s="281" t="str">
        <f t="shared" si="29"/>
        <v>Isi Tujuan</v>
      </c>
      <c r="K77" s="280" t="s">
        <v>650</v>
      </c>
      <c r="L77" s="281" t="str">
        <f t="shared" si="30"/>
        <v>Isi Tujuan</v>
      </c>
      <c r="M77" s="371"/>
      <c r="N77" s="371"/>
      <c r="O77" s="272"/>
      <c r="P77" s="272"/>
      <c r="Q77" s="272"/>
      <c r="R77" s="272"/>
    </row>
    <row r="78" spans="1:18" ht="12.75" customHeight="1">
      <c r="A78" s="272"/>
      <c r="B78" s="371"/>
      <c r="C78" s="371"/>
      <c r="D78" s="371"/>
      <c r="E78" s="421"/>
      <c r="F78" s="278">
        <v>3</v>
      </c>
      <c r="G78" s="279"/>
      <c r="H78" s="288" t="str">
        <f t="shared" si="0"/>
        <v>Belum Diisi</v>
      </c>
      <c r="I78" s="280" t="s">
        <v>650</v>
      </c>
      <c r="J78" s="281" t="str">
        <f t="shared" si="29"/>
        <v>Isi Tujuan</v>
      </c>
      <c r="K78" s="280" t="s">
        <v>650</v>
      </c>
      <c r="L78" s="281" t="str">
        <f t="shared" si="30"/>
        <v>Isi Tujuan</v>
      </c>
      <c r="M78" s="371"/>
      <c r="N78" s="371"/>
      <c r="O78" s="272"/>
      <c r="P78" s="272"/>
      <c r="Q78" s="272"/>
      <c r="R78" s="272"/>
    </row>
    <row r="79" spans="1:18" ht="12.75" customHeight="1">
      <c r="A79" s="272"/>
      <c r="B79" s="371"/>
      <c r="C79" s="371"/>
      <c r="D79" s="371"/>
      <c r="E79" s="421"/>
      <c r="F79" s="278">
        <v>4</v>
      </c>
      <c r="G79" s="279"/>
      <c r="H79" s="288" t="str">
        <f t="shared" si="0"/>
        <v>Belum Diisi</v>
      </c>
      <c r="I79" s="280" t="s">
        <v>650</v>
      </c>
      <c r="J79" s="281" t="str">
        <f t="shared" si="29"/>
        <v>Isi Tujuan</v>
      </c>
      <c r="K79" s="280" t="s">
        <v>650</v>
      </c>
      <c r="L79" s="281" t="str">
        <f t="shared" si="30"/>
        <v>Isi Tujuan</v>
      </c>
      <c r="M79" s="371"/>
      <c r="N79" s="371"/>
      <c r="O79" s="272"/>
      <c r="P79" s="272"/>
      <c r="Q79" s="272"/>
      <c r="R79" s="272"/>
    </row>
    <row r="80" spans="1:18" ht="12.75" customHeight="1">
      <c r="A80" s="272"/>
      <c r="B80" s="349"/>
      <c r="C80" s="349"/>
      <c r="D80" s="349"/>
      <c r="E80" s="422"/>
      <c r="F80" s="282">
        <v>5</v>
      </c>
      <c r="G80" s="283"/>
      <c r="H80" s="289" t="str">
        <f t="shared" si="0"/>
        <v>Belum Diisi</v>
      </c>
      <c r="I80" s="285" t="s">
        <v>650</v>
      </c>
      <c r="J80" s="286" t="str">
        <f t="shared" si="29"/>
        <v>Isi Tujuan</v>
      </c>
      <c r="K80" s="285" t="s">
        <v>650</v>
      </c>
      <c r="L80" s="286" t="str">
        <f t="shared" si="30"/>
        <v>Isi Tujuan</v>
      </c>
      <c r="M80" s="349"/>
      <c r="N80" s="349"/>
      <c r="O80" s="272"/>
      <c r="P80" s="272"/>
      <c r="Q80" s="272"/>
      <c r="R80" s="272"/>
    </row>
    <row r="81" spans="1:18" ht="12.75" customHeight="1">
      <c r="A81" s="272"/>
      <c r="B81" s="418">
        <v>16</v>
      </c>
      <c r="C81" s="426"/>
      <c r="D81" s="419" t="s">
        <v>650</v>
      </c>
      <c r="E81" s="420" t="str">
        <f>IF(D81="Y",1,IF(D81="T",0,IF(D81="Y/T","Belum diisi","Error")))</f>
        <v>Belum diisi</v>
      </c>
      <c r="F81" s="273">
        <v>1</v>
      </c>
      <c r="G81" s="274"/>
      <c r="H81" s="290" t="str">
        <f t="shared" si="0"/>
        <v>Belum Diisi</v>
      </c>
      <c r="I81" s="276" t="s">
        <v>650</v>
      </c>
      <c r="J81" s="277" t="str">
        <f t="shared" ref="J81:J85" si="31">IF($D$81="Y/T","Isi Tujuan",IF($E$81=0,0,IF(I81="Y",1,IF(I81="T",0,"Isi Dulu"))))</f>
        <v>Isi Tujuan</v>
      </c>
      <c r="K81" s="276" t="s">
        <v>650</v>
      </c>
      <c r="L81" s="277" t="str">
        <f t="shared" ref="L81:L85" si="32">IF($D$81="Y/T","Isi Tujuan",IF($E$81=0,0,IF(K81="Y",1,IF(K81="T",0,"Isi Dulu"))))</f>
        <v>Isi Tujuan</v>
      </c>
      <c r="M81" s="429" t="s">
        <v>650</v>
      </c>
      <c r="N81" s="430" t="str">
        <f>IF(M81="Y",1,IF(M81="T",0,IF(M81="Y/T","Belum diisi","Error")))</f>
        <v>Belum diisi</v>
      </c>
      <c r="O81" s="272"/>
      <c r="P81" s="272"/>
      <c r="Q81" s="272"/>
      <c r="R81" s="272"/>
    </row>
    <row r="82" spans="1:18" ht="12.75" customHeight="1">
      <c r="A82" s="272"/>
      <c r="B82" s="371"/>
      <c r="C82" s="371"/>
      <c r="D82" s="371"/>
      <c r="E82" s="421"/>
      <c r="F82" s="278">
        <v>2</v>
      </c>
      <c r="G82" s="279"/>
      <c r="H82" s="288" t="str">
        <f t="shared" si="0"/>
        <v>Belum Diisi</v>
      </c>
      <c r="I82" s="280" t="s">
        <v>650</v>
      </c>
      <c r="J82" s="281" t="str">
        <f t="shared" si="31"/>
        <v>Isi Tujuan</v>
      </c>
      <c r="K82" s="280" t="s">
        <v>650</v>
      </c>
      <c r="L82" s="281" t="str">
        <f t="shared" si="32"/>
        <v>Isi Tujuan</v>
      </c>
      <c r="M82" s="371"/>
      <c r="N82" s="371"/>
      <c r="O82" s="272"/>
      <c r="P82" s="272"/>
      <c r="Q82" s="272"/>
      <c r="R82" s="272"/>
    </row>
    <row r="83" spans="1:18" ht="12.75" customHeight="1">
      <c r="A83" s="272"/>
      <c r="B83" s="371"/>
      <c r="C83" s="371"/>
      <c r="D83" s="371"/>
      <c r="E83" s="421"/>
      <c r="F83" s="278">
        <v>3</v>
      </c>
      <c r="G83" s="279"/>
      <c r="H83" s="288" t="str">
        <f t="shared" si="0"/>
        <v>Belum Diisi</v>
      </c>
      <c r="I83" s="280" t="s">
        <v>650</v>
      </c>
      <c r="J83" s="281" t="str">
        <f t="shared" si="31"/>
        <v>Isi Tujuan</v>
      </c>
      <c r="K83" s="280" t="s">
        <v>650</v>
      </c>
      <c r="L83" s="281" t="str">
        <f t="shared" si="32"/>
        <v>Isi Tujuan</v>
      </c>
      <c r="M83" s="371"/>
      <c r="N83" s="371"/>
      <c r="O83" s="272"/>
      <c r="P83" s="272"/>
      <c r="Q83" s="272"/>
      <c r="R83" s="272"/>
    </row>
    <row r="84" spans="1:18" ht="12.75" customHeight="1">
      <c r="A84" s="272"/>
      <c r="B84" s="371"/>
      <c r="C84" s="371"/>
      <c r="D84" s="371"/>
      <c r="E84" s="421"/>
      <c r="F84" s="278">
        <v>4</v>
      </c>
      <c r="G84" s="279"/>
      <c r="H84" s="288" t="str">
        <f t="shared" si="0"/>
        <v>Belum Diisi</v>
      </c>
      <c r="I84" s="280" t="s">
        <v>650</v>
      </c>
      <c r="J84" s="281" t="str">
        <f t="shared" si="31"/>
        <v>Isi Tujuan</v>
      </c>
      <c r="K84" s="280" t="s">
        <v>650</v>
      </c>
      <c r="L84" s="281" t="str">
        <f t="shared" si="32"/>
        <v>Isi Tujuan</v>
      </c>
      <c r="M84" s="371"/>
      <c r="N84" s="371"/>
      <c r="O84" s="272"/>
      <c r="P84" s="272"/>
      <c r="Q84" s="272"/>
      <c r="R84" s="272"/>
    </row>
    <row r="85" spans="1:18" ht="12.75" customHeight="1">
      <c r="A85" s="272"/>
      <c r="B85" s="349"/>
      <c r="C85" s="349"/>
      <c r="D85" s="349"/>
      <c r="E85" s="422"/>
      <c r="F85" s="282">
        <v>5</v>
      </c>
      <c r="G85" s="283"/>
      <c r="H85" s="289" t="str">
        <f t="shared" si="0"/>
        <v>Belum Diisi</v>
      </c>
      <c r="I85" s="285" t="s">
        <v>650</v>
      </c>
      <c r="J85" s="286" t="str">
        <f t="shared" si="31"/>
        <v>Isi Tujuan</v>
      </c>
      <c r="K85" s="285" t="s">
        <v>650</v>
      </c>
      <c r="L85" s="286" t="str">
        <f t="shared" si="32"/>
        <v>Isi Tujuan</v>
      </c>
      <c r="M85" s="349"/>
      <c r="N85" s="349"/>
      <c r="O85" s="272"/>
      <c r="P85" s="272"/>
      <c r="Q85" s="272"/>
      <c r="R85" s="272"/>
    </row>
    <row r="86" spans="1:18" ht="12.75" customHeight="1">
      <c r="A86" s="272"/>
      <c r="B86" s="418">
        <v>17</v>
      </c>
      <c r="C86" s="426"/>
      <c r="D86" s="419" t="s">
        <v>650</v>
      </c>
      <c r="E86" s="420" t="str">
        <f>IF(D86="Y",1,IF(D86="T",0,IF(D86="Y/T","Belum diisi","Error")))</f>
        <v>Belum diisi</v>
      </c>
      <c r="F86" s="273">
        <v>1</v>
      </c>
      <c r="G86" s="274"/>
      <c r="H86" s="290" t="str">
        <f t="shared" si="0"/>
        <v>Belum Diisi</v>
      </c>
      <c r="I86" s="276" t="s">
        <v>650</v>
      </c>
      <c r="J86" s="277" t="str">
        <f t="shared" ref="J86:J90" si="33">IF($D$86="Y/T","Isi Tujuan",IF($E$86=0,0,IF(I86="Y",1,IF(I86="T",0,"Isi Dulu"))))</f>
        <v>Isi Tujuan</v>
      </c>
      <c r="K86" s="276" t="s">
        <v>650</v>
      </c>
      <c r="L86" s="277" t="str">
        <f t="shared" ref="L86:L90" si="34">IF($D$86="Y/T","Isi Tujuan",IF($E$86=0,0,IF(K86="Y",1,IF(K86="T",0,"Isi Dulu"))))</f>
        <v>Isi Tujuan</v>
      </c>
      <c r="M86" s="429" t="s">
        <v>650</v>
      </c>
      <c r="N86" s="430" t="str">
        <f>IF(M86="Y",1,IF(M86="T",0,IF(M86="Y/T","Belum diisi","Error")))</f>
        <v>Belum diisi</v>
      </c>
      <c r="O86" s="272"/>
      <c r="P86" s="272"/>
      <c r="Q86" s="272"/>
      <c r="R86" s="272"/>
    </row>
    <row r="87" spans="1:18" ht="12.75" customHeight="1">
      <c r="A87" s="272"/>
      <c r="B87" s="371"/>
      <c r="C87" s="371"/>
      <c r="D87" s="371"/>
      <c r="E87" s="421"/>
      <c r="F87" s="278">
        <v>2</v>
      </c>
      <c r="G87" s="279"/>
      <c r="H87" s="288" t="str">
        <f t="shared" si="0"/>
        <v>Belum Diisi</v>
      </c>
      <c r="I87" s="280" t="s">
        <v>650</v>
      </c>
      <c r="J87" s="281" t="str">
        <f t="shared" si="33"/>
        <v>Isi Tujuan</v>
      </c>
      <c r="K87" s="280" t="s">
        <v>650</v>
      </c>
      <c r="L87" s="281" t="str">
        <f t="shared" si="34"/>
        <v>Isi Tujuan</v>
      </c>
      <c r="M87" s="371"/>
      <c r="N87" s="371"/>
      <c r="O87" s="272"/>
      <c r="P87" s="272"/>
      <c r="Q87" s="272"/>
      <c r="R87" s="272"/>
    </row>
    <row r="88" spans="1:18" ht="12.75" customHeight="1">
      <c r="A88" s="272"/>
      <c r="B88" s="371"/>
      <c r="C88" s="371"/>
      <c r="D88" s="371"/>
      <c r="E88" s="421"/>
      <c r="F88" s="278">
        <v>3</v>
      </c>
      <c r="G88" s="279"/>
      <c r="H88" s="288" t="str">
        <f t="shared" si="0"/>
        <v>Belum Diisi</v>
      </c>
      <c r="I88" s="280" t="s">
        <v>650</v>
      </c>
      <c r="J88" s="281" t="str">
        <f t="shared" si="33"/>
        <v>Isi Tujuan</v>
      </c>
      <c r="K88" s="280" t="s">
        <v>650</v>
      </c>
      <c r="L88" s="281" t="str">
        <f t="shared" si="34"/>
        <v>Isi Tujuan</v>
      </c>
      <c r="M88" s="371"/>
      <c r="N88" s="371"/>
      <c r="O88" s="272"/>
      <c r="P88" s="272"/>
      <c r="Q88" s="272"/>
      <c r="R88" s="272"/>
    </row>
    <row r="89" spans="1:18" ht="12.75" customHeight="1">
      <c r="A89" s="272"/>
      <c r="B89" s="371"/>
      <c r="C89" s="371"/>
      <c r="D89" s="371"/>
      <c r="E89" s="421"/>
      <c r="F89" s="278">
        <v>4</v>
      </c>
      <c r="G89" s="279"/>
      <c r="H89" s="288" t="str">
        <f t="shared" si="0"/>
        <v>Belum Diisi</v>
      </c>
      <c r="I89" s="280" t="s">
        <v>650</v>
      </c>
      <c r="J89" s="281" t="str">
        <f t="shared" si="33"/>
        <v>Isi Tujuan</v>
      </c>
      <c r="K89" s="280" t="s">
        <v>650</v>
      </c>
      <c r="L89" s="281" t="str">
        <f t="shared" si="34"/>
        <v>Isi Tujuan</v>
      </c>
      <c r="M89" s="371"/>
      <c r="N89" s="371"/>
      <c r="O89" s="272"/>
      <c r="P89" s="272"/>
      <c r="Q89" s="272"/>
      <c r="R89" s="272"/>
    </row>
    <row r="90" spans="1:18" ht="12.75" customHeight="1">
      <c r="A90" s="272"/>
      <c r="B90" s="349"/>
      <c r="C90" s="349"/>
      <c r="D90" s="349"/>
      <c r="E90" s="422"/>
      <c r="F90" s="282">
        <v>5</v>
      </c>
      <c r="G90" s="283"/>
      <c r="H90" s="289" t="str">
        <f t="shared" si="0"/>
        <v>Belum Diisi</v>
      </c>
      <c r="I90" s="285" t="s">
        <v>650</v>
      </c>
      <c r="J90" s="286" t="str">
        <f t="shared" si="33"/>
        <v>Isi Tujuan</v>
      </c>
      <c r="K90" s="285" t="s">
        <v>650</v>
      </c>
      <c r="L90" s="286" t="str">
        <f t="shared" si="34"/>
        <v>Isi Tujuan</v>
      </c>
      <c r="M90" s="349"/>
      <c r="N90" s="349"/>
      <c r="O90" s="272"/>
      <c r="P90" s="272"/>
      <c r="Q90" s="272"/>
      <c r="R90" s="272"/>
    </row>
    <row r="91" spans="1:18" ht="12.75" customHeight="1">
      <c r="A91" s="272"/>
      <c r="B91" s="418">
        <v>18</v>
      </c>
      <c r="C91" s="426"/>
      <c r="D91" s="419" t="s">
        <v>650</v>
      </c>
      <c r="E91" s="420" t="str">
        <f>IF(D91="Y",1,IF(D91="T",0,IF(D91="Y/T","Belum diisi","Error")))</f>
        <v>Belum diisi</v>
      </c>
      <c r="F91" s="273">
        <v>1</v>
      </c>
      <c r="G91" s="274"/>
      <c r="H91" s="290" t="str">
        <f t="shared" si="0"/>
        <v>Belum Diisi</v>
      </c>
      <c r="I91" s="276" t="s">
        <v>650</v>
      </c>
      <c r="J91" s="277" t="str">
        <f t="shared" ref="J91:J95" si="35">IF($D$91="Y/T","Isi Tujuan",IF($E$91=0,0,IF(I91="Y",1,IF(I91="T",0,"Isi Dulu"))))</f>
        <v>Isi Tujuan</v>
      </c>
      <c r="K91" s="276" t="s">
        <v>650</v>
      </c>
      <c r="L91" s="277" t="str">
        <f t="shared" ref="L91:L95" si="36">IF($D$91="Y/T","Isi Tujuan",IF($E$91=0,0,IF(K91="Y",1,IF(K91="T",0,"Isi Dulu"))))</f>
        <v>Isi Tujuan</v>
      </c>
      <c r="M91" s="429" t="s">
        <v>650</v>
      </c>
      <c r="N91" s="430" t="str">
        <f>IF(M91="Y",1,IF(M91="T",0,IF(M91="Y/T","Belum diisi","Error")))</f>
        <v>Belum diisi</v>
      </c>
      <c r="O91" s="272"/>
      <c r="P91" s="272"/>
      <c r="Q91" s="272"/>
      <c r="R91" s="272"/>
    </row>
    <row r="92" spans="1:18" ht="12.75" customHeight="1">
      <c r="A92" s="272"/>
      <c r="B92" s="371"/>
      <c r="C92" s="371"/>
      <c r="D92" s="371"/>
      <c r="E92" s="421"/>
      <c r="F92" s="278">
        <v>2</v>
      </c>
      <c r="G92" s="279"/>
      <c r="H92" s="288" t="str">
        <f t="shared" si="0"/>
        <v>Belum Diisi</v>
      </c>
      <c r="I92" s="280" t="s">
        <v>650</v>
      </c>
      <c r="J92" s="281" t="str">
        <f t="shared" si="35"/>
        <v>Isi Tujuan</v>
      </c>
      <c r="K92" s="280" t="s">
        <v>650</v>
      </c>
      <c r="L92" s="281" t="str">
        <f t="shared" si="36"/>
        <v>Isi Tujuan</v>
      </c>
      <c r="M92" s="371"/>
      <c r="N92" s="371"/>
      <c r="O92" s="272"/>
      <c r="P92" s="272"/>
      <c r="Q92" s="272"/>
      <c r="R92" s="272"/>
    </row>
    <row r="93" spans="1:18" ht="12.75" customHeight="1">
      <c r="A93" s="272"/>
      <c r="B93" s="371"/>
      <c r="C93" s="371"/>
      <c r="D93" s="371"/>
      <c r="E93" s="421"/>
      <c r="F93" s="278">
        <v>3</v>
      </c>
      <c r="G93" s="279"/>
      <c r="H93" s="288" t="str">
        <f t="shared" si="0"/>
        <v>Belum Diisi</v>
      </c>
      <c r="I93" s="280" t="s">
        <v>650</v>
      </c>
      <c r="J93" s="281" t="str">
        <f t="shared" si="35"/>
        <v>Isi Tujuan</v>
      </c>
      <c r="K93" s="280" t="s">
        <v>650</v>
      </c>
      <c r="L93" s="281" t="str">
        <f t="shared" si="36"/>
        <v>Isi Tujuan</v>
      </c>
      <c r="M93" s="371"/>
      <c r="N93" s="371"/>
      <c r="O93" s="272"/>
      <c r="P93" s="272"/>
      <c r="Q93" s="272"/>
      <c r="R93" s="272"/>
    </row>
    <row r="94" spans="1:18" ht="12.75" customHeight="1">
      <c r="A94" s="272"/>
      <c r="B94" s="371"/>
      <c r="C94" s="371"/>
      <c r="D94" s="371"/>
      <c r="E94" s="421"/>
      <c r="F94" s="278">
        <v>4</v>
      </c>
      <c r="G94" s="279"/>
      <c r="H94" s="288" t="str">
        <f t="shared" si="0"/>
        <v>Belum Diisi</v>
      </c>
      <c r="I94" s="280" t="s">
        <v>650</v>
      </c>
      <c r="J94" s="281" t="str">
        <f t="shared" si="35"/>
        <v>Isi Tujuan</v>
      </c>
      <c r="K94" s="280" t="s">
        <v>650</v>
      </c>
      <c r="L94" s="281" t="str">
        <f t="shared" si="36"/>
        <v>Isi Tujuan</v>
      </c>
      <c r="M94" s="371"/>
      <c r="N94" s="371"/>
      <c r="O94" s="272"/>
      <c r="P94" s="272"/>
      <c r="Q94" s="272"/>
      <c r="R94" s="272"/>
    </row>
    <row r="95" spans="1:18" ht="12.75" customHeight="1">
      <c r="A95" s="272"/>
      <c r="B95" s="349"/>
      <c r="C95" s="349"/>
      <c r="D95" s="349"/>
      <c r="E95" s="422"/>
      <c r="F95" s="282">
        <v>5</v>
      </c>
      <c r="G95" s="283"/>
      <c r="H95" s="289" t="str">
        <f t="shared" si="0"/>
        <v>Belum Diisi</v>
      </c>
      <c r="I95" s="285" t="s">
        <v>650</v>
      </c>
      <c r="J95" s="286" t="str">
        <f t="shared" si="35"/>
        <v>Isi Tujuan</v>
      </c>
      <c r="K95" s="285" t="s">
        <v>650</v>
      </c>
      <c r="L95" s="286" t="str">
        <f t="shared" si="36"/>
        <v>Isi Tujuan</v>
      </c>
      <c r="M95" s="349"/>
      <c r="N95" s="349"/>
      <c r="O95" s="272"/>
      <c r="P95" s="272"/>
      <c r="Q95" s="272"/>
      <c r="R95" s="272"/>
    </row>
    <row r="96" spans="1:18" ht="12.75" customHeight="1">
      <c r="A96" s="272"/>
      <c r="B96" s="418">
        <v>19</v>
      </c>
      <c r="C96" s="426"/>
      <c r="D96" s="419" t="s">
        <v>650</v>
      </c>
      <c r="E96" s="420" t="str">
        <f>IF(D96="Y",1,IF(D96="T",0,IF(D96="Y/T","Belum diisi","Error")))</f>
        <v>Belum diisi</v>
      </c>
      <c r="F96" s="273">
        <v>1</v>
      </c>
      <c r="G96" s="274"/>
      <c r="H96" s="290" t="str">
        <f t="shared" si="0"/>
        <v>Belum Diisi</v>
      </c>
      <c r="I96" s="276" t="s">
        <v>650</v>
      </c>
      <c r="J96" s="277" t="str">
        <f t="shared" ref="J96:J100" si="37">IF($D$96="Y/T","Isi Tujuan",IF($E$96=0,0,IF(I96="Y",1,IF(I96="T",0,"Isi Dulu"))))</f>
        <v>Isi Tujuan</v>
      </c>
      <c r="K96" s="276" t="s">
        <v>650</v>
      </c>
      <c r="L96" s="277" t="str">
        <f t="shared" ref="L96:L100" si="38">IF($D$96="Y/T","Isi Tujuan",IF($E$96=0,0,IF(K96="Y",1,IF(K96="T",0,"Isi Dulu"))))</f>
        <v>Isi Tujuan</v>
      </c>
      <c r="M96" s="429" t="s">
        <v>650</v>
      </c>
      <c r="N96" s="430" t="str">
        <f>IF(M96="Y",1,IF(M96="T",0,IF(M96="Y/T","Belum diisi","Error")))</f>
        <v>Belum diisi</v>
      </c>
      <c r="O96" s="272"/>
      <c r="P96" s="272"/>
      <c r="Q96" s="272"/>
      <c r="R96" s="272"/>
    </row>
    <row r="97" spans="1:18" ht="12.75" customHeight="1">
      <c r="A97" s="272"/>
      <c r="B97" s="371"/>
      <c r="C97" s="371"/>
      <c r="D97" s="371"/>
      <c r="E97" s="421"/>
      <c r="F97" s="278">
        <v>2</v>
      </c>
      <c r="G97" s="279"/>
      <c r="H97" s="288" t="str">
        <f t="shared" si="0"/>
        <v>Belum Diisi</v>
      </c>
      <c r="I97" s="280" t="s">
        <v>650</v>
      </c>
      <c r="J97" s="281" t="str">
        <f t="shared" si="37"/>
        <v>Isi Tujuan</v>
      </c>
      <c r="K97" s="280" t="s">
        <v>650</v>
      </c>
      <c r="L97" s="281" t="str">
        <f t="shared" si="38"/>
        <v>Isi Tujuan</v>
      </c>
      <c r="M97" s="371"/>
      <c r="N97" s="371"/>
      <c r="O97" s="272"/>
      <c r="P97" s="272"/>
      <c r="Q97" s="272"/>
      <c r="R97" s="272"/>
    </row>
    <row r="98" spans="1:18" ht="12.75" customHeight="1">
      <c r="A98" s="272"/>
      <c r="B98" s="371"/>
      <c r="C98" s="371"/>
      <c r="D98" s="371"/>
      <c r="E98" s="421"/>
      <c r="F98" s="278">
        <v>3</v>
      </c>
      <c r="G98" s="279"/>
      <c r="H98" s="288" t="str">
        <f t="shared" si="0"/>
        <v>Belum Diisi</v>
      </c>
      <c r="I98" s="280" t="s">
        <v>650</v>
      </c>
      <c r="J98" s="281" t="str">
        <f t="shared" si="37"/>
        <v>Isi Tujuan</v>
      </c>
      <c r="K98" s="280" t="s">
        <v>650</v>
      </c>
      <c r="L98" s="281" t="str">
        <f t="shared" si="38"/>
        <v>Isi Tujuan</v>
      </c>
      <c r="M98" s="371"/>
      <c r="N98" s="371"/>
      <c r="O98" s="272"/>
      <c r="P98" s="272"/>
      <c r="Q98" s="272"/>
      <c r="R98" s="272"/>
    </row>
    <row r="99" spans="1:18" ht="12.75" customHeight="1">
      <c r="A99" s="272"/>
      <c r="B99" s="371"/>
      <c r="C99" s="371"/>
      <c r="D99" s="371"/>
      <c r="E99" s="421"/>
      <c r="F99" s="278">
        <v>4</v>
      </c>
      <c r="G99" s="279"/>
      <c r="H99" s="288" t="str">
        <f t="shared" si="0"/>
        <v>Belum Diisi</v>
      </c>
      <c r="I99" s="280" t="s">
        <v>650</v>
      </c>
      <c r="J99" s="281" t="str">
        <f t="shared" si="37"/>
        <v>Isi Tujuan</v>
      </c>
      <c r="K99" s="280" t="s">
        <v>650</v>
      </c>
      <c r="L99" s="281" t="str">
        <f t="shared" si="38"/>
        <v>Isi Tujuan</v>
      </c>
      <c r="M99" s="371"/>
      <c r="N99" s="371"/>
      <c r="O99" s="272"/>
      <c r="P99" s="272"/>
      <c r="Q99" s="272"/>
      <c r="R99" s="272"/>
    </row>
    <row r="100" spans="1:18" ht="12.75" customHeight="1">
      <c r="A100" s="272"/>
      <c r="B100" s="349"/>
      <c r="C100" s="349"/>
      <c r="D100" s="349"/>
      <c r="E100" s="422"/>
      <c r="F100" s="282">
        <v>5</v>
      </c>
      <c r="G100" s="283"/>
      <c r="H100" s="289" t="str">
        <f t="shared" si="0"/>
        <v>Belum Diisi</v>
      </c>
      <c r="I100" s="285" t="s">
        <v>650</v>
      </c>
      <c r="J100" s="286" t="str">
        <f t="shared" si="37"/>
        <v>Isi Tujuan</v>
      </c>
      <c r="K100" s="285" t="s">
        <v>650</v>
      </c>
      <c r="L100" s="286" t="str">
        <f t="shared" si="38"/>
        <v>Isi Tujuan</v>
      </c>
      <c r="M100" s="349"/>
      <c r="N100" s="349"/>
      <c r="O100" s="272"/>
      <c r="P100" s="272"/>
      <c r="Q100" s="272"/>
      <c r="R100" s="272"/>
    </row>
    <row r="101" spans="1:18" ht="12.75" customHeight="1">
      <c r="A101" s="272"/>
      <c r="B101" s="418">
        <v>20</v>
      </c>
      <c r="C101" s="426"/>
      <c r="D101" s="419" t="s">
        <v>650</v>
      </c>
      <c r="E101" s="420" t="str">
        <f>IF(D101="Y",1,IF(D101="T",0,IF(D101="Y/T","Belum diisi","Error")))</f>
        <v>Belum diisi</v>
      </c>
      <c r="F101" s="273">
        <v>1</v>
      </c>
      <c r="G101" s="274"/>
      <c r="H101" s="290" t="str">
        <f t="shared" si="0"/>
        <v>Belum Diisi</v>
      </c>
      <c r="I101" s="276" t="s">
        <v>650</v>
      </c>
      <c r="J101" s="277" t="str">
        <f t="shared" ref="J101:J105" si="39">IF($D$101="Y/T","Isi Tujuan",IF($E$101=0,0,IF(I101="Y",1,IF(I101="T",0,"Isi Dulu"))))</f>
        <v>Isi Tujuan</v>
      </c>
      <c r="K101" s="276" t="s">
        <v>650</v>
      </c>
      <c r="L101" s="277" t="str">
        <f t="shared" ref="L101:L105" si="40">IF($D$101="Y/T","Isi Tujuan",IF($E$101=0,0,IF(K101="Y",1,IF(K101="T",0,"Isi Dulu"))))</f>
        <v>Isi Tujuan</v>
      </c>
      <c r="M101" s="429" t="s">
        <v>650</v>
      </c>
      <c r="N101" s="430" t="str">
        <f>IF(M101="Y",1,IF(M101="T",0,IF(M101="Y/T","Belum diisi","Error")))</f>
        <v>Belum diisi</v>
      </c>
      <c r="O101" s="272"/>
      <c r="P101" s="272"/>
      <c r="Q101" s="272"/>
      <c r="R101" s="272"/>
    </row>
    <row r="102" spans="1:18" ht="12.75" customHeight="1">
      <c r="A102" s="272"/>
      <c r="B102" s="371"/>
      <c r="C102" s="371"/>
      <c r="D102" s="371"/>
      <c r="E102" s="421"/>
      <c r="F102" s="278">
        <v>2</v>
      </c>
      <c r="G102" s="279"/>
      <c r="H102" s="288" t="str">
        <f t="shared" si="0"/>
        <v>Belum Diisi</v>
      </c>
      <c r="I102" s="280" t="s">
        <v>650</v>
      </c>
      <c r="J102" s="281" t="str">
        <f t="shared" si="39"/>
        <v>Isi Tujuan</v>
      </c>
      <c r="K102" s="280" t="s">
        <v>650</v>
      </c>
      <c r="L102" s="281" t="str">
        <f t="shared" si="40"/>
        <v>Isi Tujuan</v>
      </c>
      <c r="M102" s="371"/>
      <c r="N102" s="371"/>
      <c r="O102" s="272"/>
      <c r="P102" s="272"/>
      <c r="Q102" s="272"/>
      <c r="R102" s="272"/>
    </row>
    <row r="103" spans="1:18" ht="12.75" customHeight="1">
      <c r="A103" s="272"/>
      <c r="B103" s="371"/>
      <c r="C103" s="371"/>
      <c r="D103" s="371"/>
      <c r="E103" s="421"/>
      <c r="F103" s="278">
        <v>3</v>
      </c>
      <c r="G103" s="279"/>
      <c r="H103" s="288" t="str">
        <f t="shared" si="0"/>
        <v>Belum Diisi</v>
      </c>
      <c r="I103" s="280" t="s">
        <v>650</v>
      </c>
      <c r="J103" s="281" t="str">
        <f t="shared" si="39"/>
        <v>Isi Tujuan</v>
      </c>
      <c r="K103" s="280" t="s">
        <v>650</v>
      </c>
      <c r="L103" s="281" t="str">
        <f t="shared" si="40"/>
        <v>Isi Tujuan</v>
      </c>
      <c r="M103" s="371"/>
      <c r="N103" s="371"/>
      <c r="O103" s="272"/>
      <c r="P103" s="272"/>
      <c r="Q103" s="272"/>
      <c r="R103" s="272"/>
    </row>
    <row r="104" spans="1:18" ht="12.75" customHeight="1">
      <c r="A104" s="272"/>
      <c r="B104" s="371"/>
      <c r="C104" s="371"/>
      <c r="D104" s="371"/>
      <c r="E104" s="421"/>
      <c r="F104" s="278">
        <v>4</v>
      </c>
      <c r="G104" s="279"/>
      <c r="H104" s="288" t="str">
        <f t="shared" si="0"/>
        <v>Belum Diisi</v>
      </c>
      <c r="I104" s="280" t="s">
        <v>650</v>
      </c>
      <c r="J104" s="281" t="str">
        <f t="shared" si="39"/>
        <v>Isi Tujuan</v>
      </c>
      <c r="K104" s="280" t="s">
        <v>650</v>
      </c>
      <c r="L104" s="281" t="str">
        <f t="shared" si="40"/>
        <v>Isi Tujuan</v>
      </c>
      <c r="M104" s="371"/>
      <c r="N104" s="371"/>
      <c r="O104" s="272"/>
      <c r="P104" s="272"/>
      <c r="Q104" s="272"/>
      <c r="R104" s="272"/>
    </row>
    <row r="105" spans="1:18" ht="12.75" customHeight="1">
      <c r="A105" s="272"/>
      <c r="B105" s="349"/>
      <c r="C105" s="349"/>
      <c r="D105" s="349"/>
      <c r="E105" s="422"/>
      <c r="F105" s="282">
        <v>5</v>
      </c>
      <c r="G105" s="283"/>
      <c r="H105" s="289" t="str">
        <f t="shared" si="0"/>
        <v>Belum Diisi</v>
      </c>
      <c r="I105" s="285" t="s">
        <v>650</v>
      </c>
      <c r="J105" s="286" t="str">
        <f t="shared" si="39"/>
        <v>Isi Tujuan</v>
      </c>
      <c r="K105" s="285" t="s">
        <v>650</v>
      </c>
      <c r="L105" s="286" t="str">
        <f t="shared" si="40"/>
        <v>Isi Tujuan</v>
      </c>
      <c r="M105" s="349"/>
      <c r="N105" s="349"/>
      <c r="O105" s="272"/>
      <c r="P105" s="272"/>
      <c r="Q105" s="272"/>
      <c r="R105" s="272"/>
    </row>
    <row r="106" spans="1:18" ht="12.75" customHeight="1">
      <c r="A106" s="272"/>
      <c r="B106" s="418">
        <v>21</v>
      </c>
      <c r="C106" s="426"/>
      <c r="D106" s="419" t="s">
        <v>650</v>
      </c>
      <c r="E106" s="420" t="str">
        <f>IF(D106="Y",1,IF(D106="T",0,IF(D106="Y/T","Belum diisi","Error")))</f>
        <v>Belum diisi</v>
      </c>
      <c r="F106" s="273">
        <v>1</v>
      </c>
      <c r="G106" s="274"/>
      <c r="H106" s="290" t="str">
        <f t="shared" si="0"/>
        <v>Belum Diisi</v>
      </c>
      <c r="I106" s="276" t="s">
        <v>650</v>
      </c>
      <c r="J106" s="277" t="str">
        <f t="shared" ref="J106:J110" si="41">IF($D$106="Y/T","Isi Tujuan",IF($E$106=0,0,IF(I106="Y",1,IF(I106="T",0,"Isi Dulu"))))</f>
        <v>Isi Tujuan</v>
      </c>
      <c r="K106" s="276" t="s">
        <v>650</v>
      </c>
      <c r="L106" s="277" t="str">
        <f t="shared" ref="L106:L110" si="42">IF($D$106="Y/T","Isi Tujuan",IF($E$106=0,0,IF(K106="Y",1,IF(K106="T",0,"Isi Dulu"))))</f>
        <v>Isi Tujuan</v>
      </c>
      <c r="M106" s="429" t="s">
        <v>650</v>
      </c>
      <c r="N106" s="430" t="str">
        <f>IF(M106="Y",1,IF(M106="T",0,IF(M106="Y/T","Belum diisi","Error")))</f>
        <v>Belum diisi</v>
      </c>
      <c r="O106" s="272"/>
      <c r="P106" s="272"/>
      <c r="Q106" s="272"/>
      <c r="R106" s="272"/>
    </row>
    <row r="107" spans="1:18" ht="12.75" customHeight="1">
      <c r="A107" s="272"/>
      <c r="B107" s="371"/>
      <c r="C107" s="371"/>
      <c r="D107" s="371"/>
      <c r="E107" s="421"/>
      <c r="F107" s="278">
        <v>2</v>
      </c>
      <c r="G107" s="279"/>
      <c r="H107" s="288" t="str">
        <f t="shared" si="0"/>
        <v>Belum Diisi</v>
      </c>
      <c r="I107" s="280" t="s">
        <v>650</v>
      </c>
      <c r="J107" s="281" t="str">
        <f t="shared" si="41"/>
        <v>Isi Tujuan</v>
      </c>
      <c r="K107" s="280" t="s">
        <v>650</v>
      </c>
      <c r="L107" s="281" t="str">
        <f t="shared" si="42"/>
        <v>Isi Tujuan</v>
      </c>
      <c r="M107" s="371"/>
      <c r="N107" s="371"/>
      <c r="O107" s="272"/>
      <c r="P107" s="272"/>
      <c r="Q107" s="272"/>
      <c r="R107" s="272"/>
    </row>
    <row r="108" spans="1:18" ht="12.75" customHeight="1">
      <c r="A108" s="272"/>
      <c r="B108" s="371"/>
      <c r="C108" s="371"/>
      <c r="D108" s="371"/>
      <c r="E108" s="421"/>
      <c r="F108" s="278">
        <v>3</v>
      </c>
      <c r="G108" s="279"/>
      <c r="H108" s="288" t="str">
        <f t="shared" si="0"/>
        <v>Belum Diisi</v>
      </c>
      <c r="I108" s="280" t="s">
        <v>650</v>
      </c>
      <c r="J108" s="281" t="str">
        <f t="shared" si="41"/>
        <v>Isi Tujuan</v>
      </c>
      <c r="K108" s="280" t="s">
        <v>650</v>
      </c>
      <c r="L108" s="281" t="str">
        <f t="shared" si="42"/>
        <v>Isi Tujuan</v>
      </c>
      <c r="M108" s="371"/>
      <c r="N108" s="371"/>
      <c r="O108" s="272"/>
      <c r="P108" s="272"/>
      <c r="Q108" s="272"/>
      <c r="R108" s="272"/>
    </row>
    <row r="109" spans="1:18" ht="12.75" customHeight="1">
      <c r="A109" s="272"/>
      <c r="B109" s="371"/>
      <c r="C109" s="371"/>
      <c r="D109" s="371"/>
      <c r="E109" s="421"/>
      <c r="F109" s="278">
        <v>4</v>
      </c>
      <c r="G109" s="279"/>
      <c r="H109" s="288" t="str">
        <f t="shared" si="0"/>
        <v>Belum Diisi</v>
      </c>
      <c r="I109" s="280" t="s">
        <v>650</v>
      </c>
      <c r="J109" s="281" t="str">
        <f t="shared" si="41"/>
        <v>Isi Tujuan</v>
      </c>
      <c r="K109" s="280" t="s">
        <v>650</v>
      </c>
      <c r="L109" s="281" t="str">
        <f t="shared" si="42"/>
        <v>Isi Tujuan</v>
      </c>
      <c r="M109" s="371"/>
      <c r="N109" s="371"/>
      <c r="O109" s="272"/>
      <c r="P109" s="272"/>
      <c r="Q109" s="272"/>
      <c r="R109" s="272"/>
    </row>
    <row r="110" spans="1:18" ht="12.75" customHeight="1">
      <c r="A110" s="272"/>
      <c r="B110" s="349"/>
      <c r="C110" s="349"/>
      <c r="D110" s="349"/>
      <c r="E110" s="422"/>
      <c r="F110" s="282">
        <v>5</v>
      </c>
      <c r="G110" s="283"/>
      <c r="H110" s="289" t="str">
        <f t="shared" si="0"/>
        <v>Belum Diisi</v>
      </c>
      <c r="I110" s="285" t="s">
        <v>650</v>
      </c>
      <c r="J110" s="286" t="str">
        <f t="shared" si="41"/>
        <v>Isi Tujuan</v>
      </c>
      <c r="K110" s="285" t="s">
        <v>650</v>
      </c>
      <c r="L110" s="286" t="str">
        <f t="shared" si="42"/>
        <v>Isi Tujuan</v>
      </c>
      <c r="M110" s="349"/>
      <c r="N110" s="349"/>
      <c r="O110" s="272"/>
      <c r="P110" s="272"/>
      <c r="Q110" s="272"/>
      <c r="R110" s="272"/>
    </row>
    <row r="111" spans="1:18" ht="12.75" customHeight="1">
      <c r="A111" s="272"/>
      <c r="B111" s="418">
        <v>22</v>
      </c>
      <c r="C111" s="426"/>
      <c r="D111" s="419" t="s">
        <v>650</v>
      </c>
      <c r="E111" s="420" t="str">
        <f>IF(D111="Y",1,IF(D111="T",0,IF(D111="Y/T","Belum diisi","Error")))</f>
        <v>Belum diisi</v>
      </c>
      <c r="F111" s="273">
        <v>1</v>
      </c>
      <c r="G111" s="274"/>
      <c r="H111" s="290" t="str">
        <f t="shared" si="0"/>
        <v>Belum Diisi</v>
      </c>
      <c r="I111" s="276" t="s">
        <v>650</v>
      </c>
      <c r="J111" s="277" t="str">
        <f t="shared" ref="J111:J115" si="43">IF($D$111="Y/T","Isi Tujuan",IF($E$111=0,0,IF(I111="Y",1,IF(I111="T",0,"Isi Dulu"))))</f>
        <v>Isi Tujuan</v>
      </c>
      <c r="K111" s="276" t="s">
        <v>650</v>
      </c>
      <c r="L111" s="277" t="str">
        <f t="shared" ref="L111:L115" si="44">IF($D$111="Y/T","Isi Tujuan",IF($E$111=0,0,IF(K111="Y",1,IF(K111="T",0,"Isi Dulu"))))</f>
        <v>Isi Tujuan</v>
      </c>
      <c r="M111" s="429" t="s">
        <v>650</v>
      </c>
      <c r="N111" s="430" t="str">
        <f>IF(M111="Y",1,IF(M111="T",0,IF(M111="Y/T","Belum diisi","Error")))</f>
        <v>Belum diisi</v>
      </c>
      <c r="O111" s="272"/>
      <c r="P111" s="272"/>
      <c r="Q111" s="272"/>
      <c r="R111" s="272"/>
    </row>
    <row r="112" spans="1:18" ht="12.75" customHeight="1">
      <c r="A112" s="272"/>
      <c r="B112" s="371"/>
      <c r="C112" s="371"/>
      <c r="D112" s="371"/>
      <c r="E112" s="421"/>
      <c r="F112" s="278">
        <v>2</v>
      </c>
      <c r="G112" s="279"/>
      <c r="H112" s="288" t="str">
        <f t="shared" si="0"/>
        <v>Belum Diisi</v>
      </c>
      <c r="I112" s="280" t="s">
        <v>650</v>
      </c>
      <c r="J112" s="281" t="str">
        <f t="shared" si="43"/>
        <v>Isi Tujuan</v>
      </c>
      <c r="K112" s="280" t="s">
        <v>650</v>
      </c>
      <c r="L112" s="281" t="str">
        <f t="shared" si="44"/>
        <v>Isi Tujuan</v>
      </c>
      <c r="M112" s="371"/>
      <c r="N112" s="371"/>
      <c r="O112" s="272"/>
      <c r="P112" s="272"/>
      <c r="Q112" s="272"/>
      <c r="R112" s="272"/>
    </row>
    <row r="113" spans="1:18" ht="12.75" customHeight="1">
      <c r="A113" s="272"/>
      <c r="B113" s="371"/>
      <c r="C113" s="371"/>
      <c r="D113" s="371"/>
      <c r="E113" s="421"/>
      <c r="F113" s="278">
        <v>3</v>
      </c>
      <c r="G113" s="279"/>
      <c r="H113" s="288" t="str">
        <f t="shared" si="0"/>
        <v>Belum Diisi</v>
      </c>
      <c r="I113" s="280" t="s">
        <v>650</v>
      </c>
      <c r="J113" s="281" t="str">
        <f t="shared" si="43"/>
        <v>Isi Tujuan</v>
      </c>
      <c r="K113" s="280" t="s">
        <v>650</v>
      </c>
      <c r="L113" s="281" t="str">
        <f t="shared" si="44"/>
        <v>Isi Tujuan</v>
      </c>
      <c r="M113" s="371"/>
      <c r="N113" s="371"/>
      <c r="O113" s="272"/>
      <c r="P113" s="272"/>
      <c r="Q113" s="272"/>
      <c r="R113" s="272"/>
    </row>
    <row r="114" spans="1:18" ht="12.75" customHeight="1">
      <c r="A114" s="272"/>
      <c r="B114" s="371"/>
      <c r="C114" s="371"/>
      <c r="D114" s="371"/>
      <c r="E114" s="421"/>
      <c r="F114" s="278">
        <v>4</v>
      </c>
      <c r="G114" s="279"/>
      <c r="H114" s="288" t="str">
        <f t="shared" si="0"/>
        <v>Belum Diisi</v>
      </c>
      <c r="I114" s="280" t="s">
        <v>650</v>
      </c>
      <c r="J114" s="281" t="str">
        <f t="shared" si="43"/>
        <v>Isi Tujuan</v>
      </c>
      <c r="K114" s="280" t="s">
        <v>650</v>
      </c>
      <c r="L114" s="281" t="str">
        <f t="shared" si="44"/>
        <v>Isi Tujuan</v>
      </c>
      <c r="M114" s="371"/>
      <c r="N114" s="371"/>
      <c r="O114" s="272"/>
      <c r="P114" s="272"/>
      <c r="Q114" s="272"/>
      <c r="R114" s="272"/>
    </row>
    <row r="115" spans="1:18" ht="12.75" customHeight="1">
      <c r="A115" s="272"/>
      <c r="B115" s="349"/>
      <c r="C115" s="349"/>
      <c r="D115" s="349"/>
      <c r="E115" s="422"/>
      <c r="F115" s="282">
        <v>5</v>
      </c>
      <c r="G115" s="283"/>
      <c r="H115" s="289" t="str">
        <f t="shared" si="0"/>
        <v>Belum Diisi</v>
      </c>
      <c r="I115" s="285" t="s">
        <v>650</v>
      </c>
      <c r="J115" s="286" t="str">
        <f t="shared" si="43"/>
        <v>Isi Tujuan</v>
      </c>
      <c r="K115" s="285" t="s">
        <v>650</v>
      </c>
      <c r="L115" s="286" t="str">
        <f t="shared" si="44"/>
        <v>Isi Tujuan</v>
      </c>
      <c r="M115" s="349"/>
      <c r="N115" s="349"/>
      <c r="O115" s="272"/>
      <c r="P115" s="272"/>
      <c r="Q115" s="272"/>
      <c r="R115" s="272"/>
    </row>
    <row r="116" spans="1:18" ht="12.75" customHeight="1">
      <c r="A116" s="272"/>
      <c r="B116" s="418">
        <v>23</v>
      </c>
      <c r="C116" s="426"/>
      <c r="D116" s="419" t="s">
        <v>650</v>
      </c>
      <c r="E116" s="420" t="str">
        <f>IF(D116="Y",1,IF(D116="T",0,IF(D116="Y/T","Belum diisi","Error")))</f>
        <v>Belum diisi</v>
      </c>
      <c r="F116" s="273">
        <v>1</v>
      </c>
      <c r="G116" s="274"/>
      <c r="H116" s="290" t="str">
        <f t="shared" si="0"/>
        <v>Belum Diisi</v>
      </c>
      <c r="I116" s="276" t="s">
        <v>650</v>
      </c>
      <c r="J116" s="277" t="str">
        <f t="shared" ref="J116:J120" si="45">IF($D$116="Y/T","Isi Tujuan",IF($E$116=0,0,IF(I116="Y",1,IF(I116="T",0,"Isi Dulu"))))</f>
        <v>Isi Tujuan</v>
      </c>
      <c r="K116" s="276" t="s">
        <v>650</v>
      </c>
      <c r="L116" s="277" t="str">
        <f t="shared" ref="L116:L120" si="46">IF($D$116="Y/T","Isi Tujuan",IF($E$116=0,0,IF(K116="Y",1,IF(K116="T",0,"Isi Dulu"))))</f>
        <v>Isi Tujuan</v>
      </c>
      <c r="M116" s="429" t="s">
        <v>650</v>
      </c>
      <c r="N116" s="430" t="str">
        <f>IF(M116="Y",1,IF(M116="T",0,IF(M116="Y/T","Belum diisi","Error")))</f>
        <v>Belum diisi</v>
      </c>
      <c r="O116" s="272"/>
      <c r="P116" s="272"/>
      <c r="Q116" s="272"/>
      <c r="R116" s="272"/>
    </row>
    <row r="117" spans="1:18" ht="12.75" customHeight="1">
      <c r="A117" s="272"/>
      <c r="B117" s="371"/>
      <c r="C117" s="371"/>
      <c r="D117" s="371"/>
      <c r="E117" s="421"/>
      <c r="F117" s="278">
        <v>2</v>
      </c>
      <c r="G117" s="279"/>
      <c r="H117" s="288" t="str">
        <f t="shared" si="0"/>
        <v>Belum Diisi</v>
      </c>
      <c r="I117" s="280" t="s">
        <v>650</v>
      </c>
      <c r="J117" s="281" t="str">
        <f t="shared" si="45"/>
        <v>Isi Tujuan</v>
      </c>
      <c r="K117" s="280" t="s">
        <v>650</v>
      </c>
      <c r="L117" s="281" t="str">
        <f t="shared" si="46"/>
        <v>Isi Tujuan</v>
      </c>
      <c r="M117" s="371"/>
      <c r="N117" s="371"/>
      <c r="O117" s="272"/>
      <c r="P117" s="272"/>
      <c r="Q117" s="272"/>
      <c r="R117" s="272"/>
    </row>
    <row r="118" spans="1:18" ht="12.75" customHeight="1">
      <c r="A118" s="272"/>
      <c r="B118" s="371"/>
      <c r="C118" s="371"/>
      <c r="D118" s="371"/>
      <c r="E118" s="421"/>
      <c r="F118" s="278">
        <v>3</v>
      </c>
      <c r="G118" s="279"/>
      <c r="H118" s="288" t="str">
        <f t="shared" si="0"/>
        <v>Belum Diisi</v>
      </c>
      <c r="I118" s="280" t="s">
        <v>650</v>
      </c>
      <c r="J118" s="281" t="str">
        <f t="shared" si="45"/>
        <v>Isi Tujuan</v>
      </c>
      <c r="K118" s="280" t="s">
        <v>650</v>
      </c>
      <c r="L118" s="281" t="str">
        <f t="shared" si="46"/>
        <v>Isi Tujuan</v>
      </c>
      <c r="M118" s="371"/>
      <c r="N118" s="371"/>
      <c r="O118" s="272"/>
      <c r="P118" s="272"/>
      <c r="Q118" s="272"/>
      <c r="R118" s="272"/>
    </row>
    <row r="119" spans="1:18" ht="12.75" customHeight="1">
      <c r="A119" s="272"/>
      <c r="B119" s="371"/>
      <c r="C119" s="371"/>
      <c r="D119" s="371"/>
      <c r="E119" s="421"/>
      <c r="F119" s="278">
        <v>4</v>
      </c>
      <c r="G119" s="279"/>
      <c r="H119" s="288" t="str">
        <f t="shared" si="0"/>
        <v>Belum Diisi</v>
      </c>
      <c r="I119" s="280" t="s">
        <v>650</v>
      </c>
      <c r="J119" s="281" t="str">
        <f t="shared" si="45"/>
        <v>Isi Tujuan</v>
      </c>
      <c r="K119" s="280" t="s">
        <v>650</v>
      </c>
      <c r="L119" s="281" t="str">
        <f t="shared" si="46"/>
        <v>Isi Tujuan</v>
      </c>
      <c r="M119" s="371"/>
      <c r="N119" s="371"/>
      <c r="O119" s="272"/>
      <c r="P119" s="272"/>
      <c r="Q119" s="272"/>
      <c r="R119" s="272"/>
    </row>
    <row r="120" spans="1:18" ht="12.75" customHeight="1">
      <c r="A120" s="272"/>
      <c r="B120" s="349"/>
      <c r="C120" s="349"/>
      <c r="D120" s="349"/>
      <c r="E120" s="422"/>
      <c r="F120" s="282">
        <v>5</v>
      </c>
      <c r="G120" s="283"/>
      <c r="H120" s="289" t="str">
        <f t="shared" si="0"/>
        <v>Belum Diisi</v>
      </c>
      <c r="I120" s="285" t="s">
        <v>650</v>
      </c>
      <c r="J120" s="286" t="str">
        <f t="shared" si="45"/>
        <v>Isi Tujuan</v>
      </c>
      <c r="K120" s="285" t="s">
        <v>650</v>
      </c>
      <c r="L120" s="286" t="str">
        <f t="shared" si="46"/>
        <v>Isi Tujuan</v>
      </c>
      <c r="M120" s="349"/>
      <c r="N120" s="349"/>
      <c r="O120" s="272"/>
      <c r="P120" s="272"/>
      <c r="Q120" s="272"/>
      <c r="R120" s="272"/>
    </row>
    <row r="121" spans="1:18" ht="12.75" customHeight="1">
      <c r="A121" s="272"/>
      <c r="B121" s="418">
        <v>24</v>
      </c>
      <c r="C121" s="426"/>
      <c r="D121" s="419" t="s">
        <v>650</v>
      </c>
      <c r="E121" s="420" t="str">
        <f>IF(D121="Y",1,IF(D121="T",0,IF(D121="Y/T","Belum diisi","Error")))</f>
        <v>Belum diisi</v>
      </c>
      <c r="F121" s="273">
        <v>1</v>
      </c>
      <c r="G121" s="274"/>
      <c r="H121" s="290" t="str">
        <f t="shared" si="0"/>
        <v>Belum Diisi</v>
      </c>
      <c r="I121" s="276" t="s">
        <v>650</v>
      </c>
      <c r="J121" s="277" t="str">
        <f t="shared" ref="J121:J125" si="47">IF($D$121="Y/T","Isi Tujuan",IF($E$121=0,0,IF(I121="Y",1,IF(I121="T",0,"Isi Dulu"))))</f>
        <v>Isi Tujuan</v>
      </c>
      <c r="K121" s="276" t="s">
        <v>650</v>
      </c>
      <c r="L121" s="277" t="str">
        <f t="shared" ref="L121:L125" si="48">IF($D$121="Y/T","Isi Tujuan",IF($E$121=0,0,IF(K121="Y",1,IF(K121="T",0,"Isi Dulu"))))</f>
        <v>Isi Tujuan</v>
      </c>
      <c r="M121" s="429" t="s">
        <v>650</v>
      </c>
      <c r="N121" s="430" t="str">
        <f>IF(M121="Y",1,IF(M121="T",0,IF(M121="Y/T","Belum diisi","Error")))</f>
        <v>Belum diisi</v>
      </c>
      <c r="O121" s="272"/>
      <c r="P121" s="272"/>
      <c r="Q121" s="272"/>
      <c r="R121" s="272"/>
    </row>
    <row r="122" spans="1:18" ht="12.75" customHeight="1">
      <c r="A122" s="272"/>
      <c r="B122" s="371"/>
      <c r="C122" s="371"/>
      <c r="D122" s="371"/>
      <c r="E122" s="421"/>
      <c r="F122" s="278">
        <v>2</v>
      </c>
      <c r="G122" s="279"/>
      <c r="H122" s="288" t="str">
        <f t="shared" si="0"/>
        <v>Belum Diisi</v>
      </c>
      <c r="I122" s="280" t="s">
        <v>650</v>
      </c>
      <c r="J122" s="281" t="str">
        <f t="shared" si="47"/>
        <v>Isi Tujuan</v>
      </c>
      <c r="K122" s="280" t="s">
        <v>650</v>
      </c>
      <c r="L122" s="281" t="str">
        <f t="shared" si="48"/>
        <v>Isi Tujuan</v>
      </c>
      <c r="M122" s="371"/>
      <c r="N122" s="371"/>
      <c r="O122" s="272"/>
      <c r="P122" s="272"/>
      <c r="Q122" s="272"/>
      <c r="R122" s="272"/>
    </row>
    <row r="123" spans="1:18" ht="12.75" customHeight="1">
      <c r="A123" s="272"/>
      <c r="B123" s="371"/>
      <c r="C123" s="371"/>
      <c r="D123" s="371"/>
      <c r="E123" s="421"/>
      <c r="F123" s="278">
        <v>3</v>
      </c>
      <c r="G123" s="279"/>
      <c r="H123" s="288" t="str">
        <f t="shared" si="0"/>
        <v>Belum Diisi</v>
      </c>
      <c r="I123" s="280" t="s">
        <v>650</v>
      </c>
      <c r="J123" s="281" t="str">
        <f t="shared" si="47"/>
        <v>Isi Tujuan</v>
      </c>
      <c r="K123" s="280" t="s">
        <v>650</v>
      </c>
      <c r="L123" s="281" t="str">
        <f t="shared" si="48"/>
        <v>Isi Tujuan</v>
      </c>
      <c r="M123" s="371"/>
      <c r="N123" s="371"/>
      <c r="O123" s="272"/>
      <c r="P123" s="272"/>
      <c r="Q123" s="272"/>
      <c r="R123" s="272"/>
    </row>
    <row r="124" spans="1:18" ht="12.75" customHeight="1">
      <c r="A124" s="272"/>
      <c r="B124" s="371"/>
      <c r="C124" s="371"/>
      <c r="D124" s="371"/>
      <c r="E124" s="421"/>
      <c r="F124" s="278">
        <v>4</v>
      </c>
      <c r="G124" s="279"/>
      <c r="H124" s="288" t="str">
        <f t="shared" si="0"/>
        <v>Belum Diisi</v>
      </c>
      <c r="I124" s="280" t="s">
        <v>650</v>
      </c>
      <c r="J124" s="281" t="str">
        <f t="shared" si="47"/>
        <v>Isi Tujuan</v>
      </c>
      <c r="K124" s="280" t="s">
        <v>650</v>
      </c>
      <c r="L124" s="281" t="str">
        <f t="shared" si="48"/>
        <v>Isi Tujuan</v>
      </c>
      <c r="M124" s="371"/>
      <c r="N124" s="371"/>
      <c r="O124" s="272"/>
      <c r="P124" s="272"/>
      <c r="Q124" s="272"/>
      <c r="R124" s="272"/>
    </row>
    <row r="125" spans="1:18" ht="12.75" customHeight="1">
      <c r="A125" s="272"/>
      <c r="B125" s="349"/>
      <c r="C125" s="349"/>
      <c r="D125" s="349"/>
      <c r="E125" s="422"/>
      <c r="F125" s="282">
        <v>5</v>
      </c>
      <c r="G125" s="283"/>
      <c r="H125" s="289" t="str">
        <f t="shared" si="0"/>
        <v>Belum Diisi</v>
      </c>
      <c r="I125" s="285" t="s">
        <v>650</v>
      </c>
      <c r="J125" s="286" t="str">
        <f t="shared" si="47"/>
        <v>Isi Tujuan</v>
      </c>
      <c r="K125" s="285" t="s">
        <v>650</v>
      </c>
      <c r="L125" s="286" t="str">
        <f t="shared" si="48"/>
        <v>Isi Tujuan</v>
      </c>
      <c r="M125" s="349"/>
      <c r="N125" s="349"/>
      <c r="O125" s="272"/>
      <c r="P125" s="272"/>
      <c r="Q125" s="272"/>
      <c r="R125" s="272"/>
    </row>
    <row r="126" spans="1:18" ht="12.75" customHeight="1">
      <c r="A126" s="272"/>
      <c r="B126" s="418">
        <v>25</v>
      </c>
      <c r="C126" s="426"/>
      <c r="D126" s="419" t="s">
        <v>650</v>
      </c>
      <c r="E126" s="420" t="str">
        <f>IF(D126="Y",1,IF(D126="T",0,IF(D126="Y/T","Belum diisi","Error")))</f>
        <v>Belum diisi</v>
      </c>
      <c r="F126" s="273">
        <v>1</v>
      </c>
      <c r="G126" s="274"/>
      <c r="H126" s="290" t="str">
        <f t="shared" si="0"/>
        <v>Belum Diisi</v>
      </c>
      <c r="I126" s="276" t="s">
        <v>650</v>
      </c>
      <c r="J126" s="277" t="str">
        <f t="shared" ref="J126:J130" si="49">IF($D$126="Y/T","Isi Tujuan",IF($E$126=0,0,IF(I126="Y",1,IF(I126="T",0,"Isi Dulu"))))</f>
        <v>Isi Tujuan</v>
      </c>
      <c r="K126" s="276" t="s">
        <v>650</v>
      </c>
      <c r="L126" s="277" t="str">
        <f t="shared" ref="L126:L130" si="50">IF($D$126="Y/T","Isi Tujuan",IF($E$126=0,0,IF(K126="Y",1,IF(K126="T",0,"Isi Dulu"))))</f>
        <v>Isi Tujuan</v>
      </c>
      <c r="M126" s="429" t="s">
        <v>650</v>
      </c>
      <c r="N126" s="430" t="str">
        <f>IF(M126="Y",1,IF(M126="T",0,IF(M126="Y/T","Belum diisi","Error")))</f>
        <v>Belum diisi</v>
      </c>
      <c r="O126" s="272"/>
      <c r="P126" s="272"/>
      <c r="Q126" s="272"/>
      <c r="R126" s="272"/>
    </row>
    <row r="127" spans="1:18" ht="12.75" customHeight="1">
      <c r="A127" s="272"/>
      <c r="B127" s="371"/>
      <c r="C127" s="371"/>
      <c r="D127" s="371"/>
      <c r="E127" s="421"/>
      <c r="F127" s="278">
        <v>2</v>
      </c>
      <c r="G127" s="279"/>
      <c r="H127" s="288" t="str">
        <f t="shared" si="0"/>
        <v>Belum Diisi</v>
      </c>
      <c r="I127" s="280" t="s">
        <v>650</v>
      </c>
      <c r="J127" s="281" t="str">
        <f t="shared" si="49"/>
        <v>Isi Tujuan</v>
      </c>
      <c r="K127" s="280" t="s">
        <v>650</v>
      </c>
      <c r="L127" s="281" t="str">
        <f t="shared" si="50"/>
        <v>Isi Tujuan</v>
      </c>
      <c r="M127" s="371"/>
      <c r="N127" s="371"/>
      <c r="O127" s="272"/>
      <c r="P127" s="272"/>
      <c r="Q127" s="272"/>
      <c r="R127" s="272"/>
    </row>
    <row r="128" spans="1:18" ht="12.75" customHeight="1">
      <c r="A128" s="272"/>
      <c r="B128" s="371"/>
      <c r="C128" s="371"/>
      <c r="D128" s="371"/>
      <c r="E128" s="421"/>
      <c r="F128" s="278">
        <v>3</v>
      </c>
      <c r="G128" s="279"/>
      <c r="H128" s="288" t="str">
        <f t="shared" si="0"/>
        <v>Belum Diisi</v>
      </c>
      <c r="I128" s="280" t="s">
        <v>650</v>
      </c>
      <c r="J128" s="281" t="str">
        <f t="shared" si="49"/>
        <v>Isi Tujuan</v>
      </c>
      <c r="K128" s="280" t="s">
        <v>650</v>
      </c>
      <c r="L128" s="281" t="str">
        <f t="shared" si="50"/>
        <v>Isi Tujuan</v>
      </c>
      <c r="M128" s="371"/>
      <c r="N128" s="371"/>
      <c r="O128" s="272"/>
      <c r="P128" s="272"/>
      <c r="Q128" s="272"/>
      <c r="R128" s="272"/>
    </row>
    <row r="129" spans="1:18" ht="12.75" customHeight="1">
      <c r="A129" s="272"/>
      <c r="B129" s="371"/>
      <c r="C129" s="371"/>
      <c r="D129" s="371"/>
      <c r="E129" s="421"/>
      <c r="F129" s="278">
        <v>4</v>
      </c>
      <c r="G129" s="279"/>
      <c r="H129" s="288" t="str">
        <f t="shared" si="0"/>
        <v>Belum Diisi</v>
      </c>
      <c r="I129" s="280" t="s">
        <v>650</v>
      </c>
      <c r="J129" s="281" t="str">
        <f t="shared" si="49"/>
        <v>Isi Tujuan</v>
      </c>
      <c r="K129" s="280" t="s">
        <v>650</v>
      </c>
      <c r="L129" s="281" t="str">
        <f t="shared" si="50"/>
        <v>Isi Tujuan</v>
      </c>
      <c r="M129" s="371"/>
      <c r="N129" s="371"/>
      <c r="O129" s="272"/>
      <c r="P129" s="272"/>
      <c r="Q129" s="272"/>
      <c r="R129" s="272"/>
    </row>
    <row r="130" spans="1:18" ht="12.75" customHeight="1">
      <c r="A130" s="272"/>
      <c r="B130" s="349"/>
      <c r="C130" s="349"/>
      <c r="D130" s="349"/>
      <c r="E130" s="422"/>
      <c r="F130" s="282">
        <v>5</v>
      </c>
      <c r="G130" s="283"/>
      <c r="H130" s="289" t="str">
        <f t="shared" si="0"/>
        <v>Belum Diisi</v>
      </c>
      <c r="I130" s="285" t="s">
        <v>650</v>
      </c>
      <c r="J130" s="286" t="str">
        <f t="shared" si="49"/>
        <v>Isi Tujuan</v>
      </c>
      <c r="K130" s="285" t="s">
        <v>650</v>
      </c>
      <c r="L130" s="286" t="str">
        <f t="shared" si="50"/>
        <v>Isi Tujuan</v>
      </c>
      <c r="M130" s="349"/>
      <c r="N130" s="349"/>
      <c r="O130" s="272"/>
      <c r="P130" s="272"/>
      <c r="Q130" s="272"/>
      <c r="R130" s="272"/>
    </row>
    <row r="131" spans="1:18" ht="12.75" customHeight="1">
      <c r="A131" s="272"/>
      <c r="B131" s="418">
        <v>26</v>
      </c>
      <c r="C131" s="426"/>
      <c r="D131" s="419" t="s">
        <v>650</v>
      </c>
      <c r="E131" s="420" t="str">
        <f>IF(D131="Y",1,IF(D131="T",0,IF(D131="Y/T","Belum diisi","Error")))</f>
        <v>Belum diisi</v>
      </c>
      <c r="F131" s="273">
        <v>1</v>
      </c>
      <c r="G131" s="274"/>
      <c r="H131" s="290" t="str">
        <f t="shared" si="0"/>
        <v>Belum Diisi</v>
      </c>
      <c r="I131" s="276" t="s">
        <v>650</v>
      </c>
      <c r="J131" s="277" t="str">
        <f t="shared" ref="J131:J135" si="51">IF($D$131="Y/T","Isi Tujuan",IF($E$131=0,0,IF(I131="Y",1,IF(I131="T",0,"Isi Dulu"))))</f>
        <v>Isi Tujuan</v>
      </c>
      <c r="K131" s="276" t="s">
        <v>650</v>
      </c>
      <c r="L131" s="277" t="str">
        <f t="shared" ref="L131:L135" si="52">IF($D$131="Y/T","Isi Tujuan",IF($E$131=0,0,IF(K131="Y",1,IF(K131="T",0,"Isi Dulu"))))</f>
        <v>Isi Tujuan</v>
      </c>
      <c r="M131" s="429" t="s">
        <v>650</v>
      </c>
      <c r="N131" s="430" t="str">
        <f>IF(M131="Y",1,IF(M131="T",0,IF(M131="Y/T","Belum diisi","Error")))</f>
        <v>Belum diisi</v>
      </c>
      <c r="O131" s="272"/>
      <c r="P131" s="272"/>
      <c r="Q131" s="272"/>
      <c r="R131" s="272"/>
    </row>
    <row r="132" spans="1:18" ht="12.75" customHeight="1">
      <c r="A132" s="272"/>
      <c r="B132" s="371"/>
      <c r="C132" s="371"/>
      <c r="D132" s="371"/>
      <c r="E132" s="421"/>
      <c r="F132" s="278">
        <v>2</v>
      </c>
      <c r="G132" s="279"/>
      <c r="H132" s="288" t="str">
        <f t="shared" si="0"/>
        <v>Belum Diisi</v>
      </c>
      <c r="I132" s="280" t="s">
        <v>650</v>
      </c>
      <c r="J132" s="281" t="str">
        <f t="shared" si="51"/>
        <v>Isi Tujuan</v>
      </c>
      <c r="K132" s="280" t="s">
        <v>650</v>
      </c>
      <c r="L132" s="281" t="str">
        <f t="shared" si="52"/>
        <v>Isi Tujuan</v>
      </c>
      <c r="M132" s="371"/>
      <c r="N132" s="371"/>
      <c r="O132" s="272"/>
      <c r="P132" s="272"/>
      <c r="Q132" s="272"/>
      <c r="R132" s="272"/>
    </row>
    <row r="133" spans="1:18" ht="12.75" customHeight="1">
      <c r="A133" s="272"/>
      <c r="B133" s="371"/>
      <c r="C133" s="371"/>
      <c r="D133" s="371"/>
      <c r="E133" s="421"/>
      <c r="F133" s="278">
        <v>3</v>
      </c>
      <c r="G133" s="279"/>
      <c r="H133" s="288" t="str">
        <f t="shared" si="0"/>
        <v>Belum Diisi</v>
      </c>
      <c r="I133" s="280" t="s">
        <v>650</v>
      </c>
      <c r="J133" s="281" t="str">
        <f t="shared" si="51"/>
        <v>Isi Tujuan</v>
      </c>
      <c r="K133" s="280" t="s">
        <v>650</v>
      </c>
      <c r="L133" s="281" t="str">
        <f t="shared" si="52"/>
        <v>Isi Tujuan</v>
      </c>
      <c r="M133" s="371"/>
      <c r="N133" s="371"/>
      <c r="O133" s="272"/>
      <c r="P133" s="272"/>
      <c r="Q133" s="272"/>
      <c r="R133" s="272"/>
    </row>
    <row r="134" spans="1:18" ht="12.75" customHeight="1">
      <c r="A134" s="272"/>
      <c r="B134" s="371"/>
      <c r="C134" s="371"/>
      <c r="D134" s="371"/>
      <c r="E134" s="421"/>
      <c r="F134" s="278">
        <v>4</v>
      </c>
      <c r="G134" s="279"/>
      <c r="H134" s="288" t="str">
        <f t="shared" si="0"/>
        <v>Belum Diisi</v>
      </c>
      <c r="I134" s="280" t="s">
        <v>650</v>
      </c>
      <c r="J134" s="281" t="str">
        <f t="shared" si="51"/>
        <v>Isi Tujuan</v>
      </c>
      <c r="K134" s="280" t="s">
        <v>650</v>
      </c>
      <c r="L134" s="281" t="str">
        <f t="shared" si="52"/>
        <v>Isi Tujuan</v>
      </c>
      <c r="M134" s="371"/>
      <c r="N134" s="371"/>
      <c r="O134" s="272"/>
      <c r="P134" s="272"/>
      <c r="Q134" s="272"/>
      <c r="R134" s="272"/>
    </row>
    <row r="135" spans="1:18" ht="12.75" customHeight="1">
      <c r="A135" s="272"/>
      <c r="B135" s="349"/>
      <c r="C135" s="349"/>
      <c r="D135" s="349"/>
      <c r="E135" s="422"/>
      <c r="F135" s="282">
        <v>5</v>
      </c>
      <c r="G135" s="283"/>
      <c r="H135" s="289" t="str">
        <f t="shared" si="0"/>
        <v>Belum Diisi</v>
      </c>
      <c r="I135" s="285" t="s">
        <v>650</v>
      </c>
      <c r="J135" s="286" t="str">
        <f t="shared" si="51"/>
        <v>Isi Tujuan</v>
      </c>
      <c r="K135" s="285" t="s">
        <v>650</v>
      </c>
      <c r="L135" s="286" t="str">
        <f t="shared" si="52"/>
        <v>Isi Tujuan</v>
      </c>
      <c r="M135" s="349"/>
      <c r="N135" s="349"/>
      <c r="O135" s="272"/>
      <c r="P135" s="272"/>
      <c r="Q135" s="272"/>
      <c r="R135" s="272"/>
    </row>
    <row r="136" spans="1:18" ht="12.75" customHeight="1">
      <c r="A136" s="272"/>
      <c r="B136" s="418">
        <v>27</v>
      </c>
      <c r="C136" s="426"/>
      <c r="D136" s="419" t="s">
        <v>650</v>
      </c>
      <c r="E136" s="420" t="str">
        <f>IF(D136="Y",1,IF(D136="T",0,IF(D136="Y/T","Belum diisi","Error")))</f>
        <v>Belum diisi</v>
      </c>
      <c r="F136" s="273">
        <v>1</v>
      </c>
      <c r="G136" s="274"/>
      <c r="H136" s="290" t="str">
        <f t="shared" si="0"/>
        <v>Belum Diisi</v>
      </c>
      <c r="I136" s="276" t="s">
        <v>650</v>
      </c>
      <c r="J136" s="277" t="str">
        <f t="shared" ref="J136:J140" si="53">IF($D$136="Y/T","Isi Tujuan",IF($E$136=0,0,IF(I136="Y",1,IF(I136="T",0,"Isi Dulu"))))</f>
        <v>Isi Tujuan</v>
      </c>
      <c r="K136" s="276" t="s">
        <v>650</v>
      </c>
      <c r="L136" s="277" t="str">
        <f t="shared" ref="L136:L140" si="54">IF($D$136="Y/T","Isi Tujuan",IF($E$136=0,0,IF(K136="Y",1,IF(K136="T",0,"Isi Dulu"))))</f>
        <v>Isi Tujuan</v>
      </c>
      <c r="M136" s="429" t="s">
        <v>650</v>
      </c>
      <c r="N136" s="430" t="str">
        <f>IF(M136="Y",1,IF(M136="T",0,IF(M136="Y/T","Belum diisi","Error")))</f>
        <v>Belum diisi</v>
      </c>
      <c r="O136" s="272"/>
      <c r="P136" s="272"/>
      <c r="Q136" s="272"/>
      <c r="R136" s="272"/>
    </row>
    <row r="137" spans="1:18" ht="12.75" customHeight="1">
      <c r="A137" s="272"/>
      <c r="B137" s="371"/>
      <c r="C137" s="371"/>
      <c r="D137" s="371"/>
      <c r="E137" s="421"/>
      <c r="F137" s="278">
        <v>2</v>
      </c>
      <c r="G137" s="279"/>
      <c r="H137" s="288" t="str">
        <f t="shared" si="0"/>
        <v>Belum Diisi</v>
      </c>
      <c r="I137" s="280" t="s">
        <v>650</v>
      </c>
      <c r="J137" s="281" t="str">
        <f t="shared" si="53"/>
        <v>Isi Tujuan</v>
      </c>
      <c r="K137" s="280" t="s">
        <v>650</v>
      </c>
      <c r="L137" s="281" t="str">
        <f t="shared" si="54"/>
        <v>Isi Tujuan</v>
      </c>
      <c r="M137" s="371"/>
      <c r="N137" s="371"/>
      <c r="O137" s="272"/>
      <c r="P137" s="272"/>
      <c r="Q137" s="272"/>
      <c r="R137" s="272"/>
    </row>
    <row r="138" spans="1:18" ht="12.75" customHeight="1">
      <c r="A138" s="272"/>
      <c r="B138" s="371"/>
      <c r="C138" s="371"/>
      <c r="D138" s="371"/>
      <c r="E138" s="421"/>
      <c r="F138" s="278">
        <v>3</v>
      </c>
      <c r="G138" s="279"/>
      <c r="H138" s="288" t="str">
        <f t="shared" si="0"/>
        <v>Belum Diisi</v>
      </c>
      <c r="I138" s="280" t="s">
        <v>650</v>
      </c>
      <c r="J138" s="281" t="str">
        <f t="shared" si="53"/>
        <v>Isi Tujuan</v>
      </c>
      <c r="K138" s="280" t="s">
        <v>650</v>
      </c>
      <c r="L138" s="281" t="str">
        <f t="shared" si="54"/>
        <v>Isi Tujuan</v>
      </c>
      <c r="M138" s="371"/>
      <c r="N138" s="371"/>
      <c r="O138" s="272"/>
      <c r="P138" s="272"/>
      <c r="Q138" s="272"/>
      <c r="R138" s="272"/>
    </row>
    <row r="139" spans="1:18" ht="12.75" customHeight="1">
      <c r="A139" s="272"/>
      <c r="B139" s="371"/>
      <c r="C139" s="371"/>
      <c r="D139" s="371"/>
      <c r="E139" s="421"/>
      <c r="F139" s="278">
        <v>4</v>
      </c>
      <c r="G139" s="279"/>
      <c r="H139" s="288" t="str">
        <f t="shared" si="0"/>
        <v>Belum Diisi</v>
      </c>
      <c r="I139" s="280" t="s">
        <v>650</v>
      </c>
      <c r="J139" s="281" t="str">
        <f t="shared" si="53"/>
        <v>Isi Tujuan</v>
      </c>
      <c r="K139" s="280" t="s">
        <v>650</v>
      </c>
      <c r="L139" s="281" t="str">
        <f t="shared" si="54"/>
        <v>Isi Tujuan</v>
      </c>
      <c r="M139" s="371"/>
      <c r="N139" s="371"/>
      <c r="O139" s="272"/>
      <c r="P139" s="272"/>
      <c r="Q139" s="272"/>
      <c r="R139" s="272"/>
    </row>
    <row r="140" spans="1:18" ht="12.75" customHeight="1">
      <c r="A140" s="272"/>
      <c r="B140" s="349"/>
      <c r="C140" s="349"/>
      <c r="D140" s="349"/>
      <c r="E140" s="422"/>
      <c r="F140" s="282">
        <v>5</v>
      </c>
      <c r="G140" s="283"/>
      <c r="H140" s="289" t="str">
        <f t="shared" si="0"/>
        <v>Belum Diisi</v>
      </c>
      <c r="I140" s="285" t="s">
        <v>650</v>
      </c>
      <c r="J140" s="286" t="str">
        <f t="shared" si="53"/>
        <v>Isi Tujuan</v>
      </c>
      <c r="K140" s="285" t="s">
        <v>650</v>
      </c>
      <c r="L140" s="286" t="str">
        <f t="shared" si="54"/>
        <v>Isi Tujuan</v>
      </c>
      <c r="M140" s="349"/>
      <c r="N140" s="349"/>
      <c r="O140" s="272"/>
      <c r="P140" s="272"/>
      <c r="Q140" s="272"/>
      <c r="R140" s="272"/>
    </row>
    <row r="141" spans="1:18" ht="12.75" customHeight="1">
      <c r="A141" s="272"/>
      <c r="B141" s="418">
        <v>28</v>
      </c>
      <c r="C141" s="426"/>
      <c r="D141" s="419" t="s">
        <v>650</v>
      </c>
      <c r="E141" s="420" t="str">
        <f>IF(D141="Y",1,IF(D141="T",0,IF(D141="Y/T","Belum diisi","Error")))</f>
        <v>Belum diisi</v>
      </c>
      <c r="F141" s="273">
        <v>1</v>
      </c>
      <c r="G141" s="274"/>
      <c r="H141" s="290" t="str">
        <f t="shared" si="0"/>
        <v>Belum Diisi</v>
      </c>
      <c r="I141" s="276" t="s">
        <v>650</v>
      </c>
      <c r="J141" s="277" t="str">
        <f t="shared" ref="J141:J145" si="55">IF($D$141="Y/T","Isi Tujuan",IF($E$141=0,0,IF(I141="Y",1,IF(I141="T",0,"Isi Dulu"))))</f>
        <v>Isi Tujuan</v>
      </c>
      <c r="K141" s="276" t="s">
        <v>650</v>
      </c>
      <c r="L141" s="277" t="str">
        <f t="shared" ref="L141:L145" si="56">IF($D$141="Y/T","Isi Tujuan",IF($E$141=0,0,IF(K141="Y",1,IF(K141="T",0,"Isi Dulu"))))</f>
        <v>Isi Tujuan</v>
      </c>
      <c r="M141" s="429" t="s">
        <v>650</v>
      </c>
      <c r="N141" s="430" t="str">
        <f>IF(M141="Y",1,IF(M141="T",0,IF(M141="Y/T","Belum diisi","Error")))</f>
        <v>Belum diisi</v>
      </c>
      <c r="O141" s="272"/>
      <c r="P141" s="272"/>
      <c r="Q141" s="272"/>
      <c r="R141" s="272"/>
    </row>
    <row r="142" spans="1:18" ht="12.75" customHeight="1">
      <c r="A142" s="272"/>
      <c r="B142" s="371"/>
      <c r="C142" s="371"/>
      <c r="D142" s="371"/>
      <c r="E142" s="421"/>
      <c r="F142" s="278">
        <v>2</v>
      </c>
      <c r="G142" s="279"/>
      <c r="H142" s="288" t="str">
        <f t="shared" si="0"/>
        <v>Belum Diisi</v>
      </c>
      <c r="I142" s="280" t="s">
        <v>650</v>
      </c>
      <c r="J142" s="281" t="str">
        <f t="shared" si="55"/>
        <v>Isi Tujuan</v>
      </c>
      <c r="K142" s="280" t="s">
        <v>650</v>
      </c>
      <c r="L142" s="281" t="str">
        <f t="shared" si="56"/>
        <v>Isi Tujuan</v>
      </c>
      <c r="M142" s="371"/>
      <c r="N142" s="371"/>
      <c r="O142" s="272"/>
      <c r="P142" s="272"/>
      <c r="Q142" s="272"/>
      <c r="R142" s="272"/>
    </row>
    <row r="143" spans="1:18" ht="12.75" customHeight="1">
      <c r="A143" s="272"/>
      <c r="B143" s="371"/>
      <c r="C143" s="371"/>
      <c r="D143" s="371"/>
      <c r="E143" s="421"/>
      <c r="F143" s="278">
        <v>3</v>
      </c>
      <c r="G143" s="279"/>
      <c r="H143" s="288" t="str">
        <f t="shared" si="0"/>
        <v>Belum Diisi</v>
      </c>
      <c r="I143" s="280" t="s">
        <v>650</v>
      </c>
      <c r="J143" s="281" t="str">
        <f t="shared" si="55"/>
        <v>Isi Tujuan</v>
      </c>
      <c r="K143" s="280" t="s">
        <v>650</v>
      </c>
      <c r="L143" s="281" t="str">
        <f t="shared" si="56"/>
        <v>Isi Tujuan</v>
      </c>
      <c r="M143" s="371"/>
      <c r="N143" s="371"/>
      <c r="O143" s="272"/>
      <c r="P143" s="272"/>
      <c r="Q143" s="272"/>
      <c r="R143" s="272"/>
    </row>
    <row r="144" spans="1:18" ht="12.75" customHeight="1">
      <c r="A144" s="272"/>
      <c r="B144" s="371"/>
      <c r="C144" s="371"/>
      <c r="D144" s="371"/>
      <c r="E144" s="421"/>
      <c r="F144" s="278">
        <v>4</v>
      </c>
      <c r="G144" s="279"/>
      <c r="H144" s="288" t="str">
        <f t="shared" si="0"/>
        <v>Belum Diisi</v>
      </c>
      <c r="I144" s="280" t="s">
        <v>650</v>
      </c>
      <c r="J144" s="281" t="str">
        <f t="shared" si="55"/>
        <v>Isi Tujuan</v>
      </c>
      <c r="K144" s="280" t="s">
        <v>650</v>
      </c>
      <c r="L144" s="281" t="str">
        <f t="shared" si="56"/>
        <v>Isi Tujuan</v>
      </c>
      <c r="M144" s="371"/>
      <c r="N144" s="371"/>
      <c r="O144" s="272"/>
      <c r="P144" s="272"/>
      <c r="Q144" s="272"/>
      <c r="R144" s="272"/>
    </row>
    <row r="145" spans="1:18" ht="12.75" customHeight="1">
      <c r="A145" s="272"/>
      <c r="B145" s="349"/>
      <c r="C145" s="349"/>
      <c r="D145" s="349"/>
      <c r="E145" s="422"/>
      <c r="F145" s="282">
        <v>5</v>
      </c>
      <c r="G145" s="283"/>
      <c r="H145" s="289" t="str">
        <f t="shared" si="0"/>
        <v>Belum Diisi</v>
      </c>
      <c r="I145" s="285" t="s">
        <v>650</v>
      </c>
      <c r="J145" s="286" t="str">
        <f t="shared" si="55"/>
        <v>Isi Tujuan</v>
      </c>
      <c r="K145" s="285" t="s">
        <v>650</v>
      </c>
      <c r="L145" s="286" t="str">
        <f t="shared" si="56"/>
        <v>Isi Tujuan</v>
      </c>
      <c r="M145" s="349"/>
      <c r="N145" s="349"/>
      <c r="O145" s="272"/>
      <c r="P145" s="272"/>
      <c r="Q145" s="272"/>
      <c r="R145" s="272"/>
    </row>
    <row r="146" spans="1:18" ht="12.75" customHeight="1">
      <c r="A146" s="272"/>
      <c r="B146" s="418">
        <v>29</v>
      </c>
      <c r="C146" s="426"/>
      <c r="D146" s="419" t="s">
        <v>650</v>
      </c>
      <c r="E146" s="420" t="str">
        <f>IF(D146="Y",1,IF(D146="T",0,IF(D146="Y/T","Belum diisi","Error")))</f>
        <v>Belum diisi</v>
      </c>
      <c r="F146" s="273">
        <v>1</v>
      </c>
      <c r="G146" s="274"/>
      <c r="H146" s="290" t="str">
        <f t="shared" si="0"/>
        <v>Belum Diisi</v>
      </c>
      <c r="I146" s="276" t="s">
        <v>650</v>
      </c>
      <c r="J146" s="277" t="str">
        <f t="shared" ref="J146:J150" si="57">IF($D$146="Y/T","Isi Tujuan",IF($E$146=0,0,IF(I146="Y",1,IF(I146="T",0,"Isi Dulu"))))</f>
        <v>Isi Tujuan</v>
      </c>
      <c r="K146" s="276" t="s">
        <v>650</v>
      </c>
      <c r="L146" s="277" t="str">
        <f t="shared" ref="L146:L150" si="58">IF($D$146="Y/T","Isi Tujuan",IF($E$146=0,0,IF(K146="Y",1,IF(K146="T",0,"Isi Dulu"))))</f>
        <v>Isi Tujuan</v>
      </c>
      <c r="M146" s="429" t="s">
        <v>650</v>
      </c>
      <c r="N146" s="430" t="str">
        <f>IF(M146="Y",1,IF(M146="T",0,IF(M146="Y/T","Belum diisi","Error")))</f>
        <v>Belum diisi</v>
      </c>
      <c r="O146" s="272"/>
      <c r="P146" s="272"/>
      <c r="Q146" s="272"/>
      <c r="R146" s="272"/>
    </row>
    <row r="147" spans="1:18" ht="12.75" customHeight="1">
      <c r="A147" s="272"/>
      <c r="B147" s="371"/>
      <c r="C147" s="371"/>
      <c r="D147" s="371"/>
      <c r="E147" s="421"/>
      <c r="F147" s="278">
        <v>2</v>
      </c>
      <c r="G147" s="279"/>
      <c r="H147" s="288" t="str">
        <f t="shared" si="0"/>
        <v>Belum Diisi</v>
      </c>
      <c r="I147" s="280" t="s">
        <v>650</v>
      </c>
      <c r="J147" s="281" t="str">
        <f t="shared" si="57"/>
        <v>Isi Tujuan</v>
      </c>
      <c r="K147" s="280" t="s">
        <v>650</v>
      </c>
      <c r="L147" s="281" t="str">
        <f t="shared" si="58"/>
        <v>Isi Tujuan</v>
      </c>
      <c r="M147" s="371"/>
      <c r="N147" s="371"/>
      <c r="O147" s="272"/>
      <c r="P147" s="272"/>
      <c r="Q147" s="272"/>
      <c r="R147" s="272"/>
    </row>
    <row r="148" spans="1:18" ht="12.75" customHeight="1">
      <c r="A148" s="272"/>
      <c r="B148" s="371"/>
      <c r="C148" s="371"/>
      <c r="D148" s="371"/>
      <c r="E148" s="421"/>
      <c r="F148" s="278">
        <v>3</v>
      </c>
      <c r="G148" s="279"/>
      <c r="H148" s="288" t="str">
        <f t="shared" si="0"/>
        <v>Belum Diisi</v>
      </c>
      <c r="I148" s="280" t="s">
        <v>650</v>
      </c>
      <c r="J148" s="281" t="str">
        <f t="shared" si="57"/>
        <v>Isi Tujuan</v>
      </c>
      <c r="K148" s="280" t="s">
        <v>650</v>
      </c>
      <c r="L148" s="281" t="str">
        <f t="shared" si="58"/>
        <v>Isi Tujuan</v>
      </c>
      <c r="M148" s="371"/>
      <c r="N148" s="371"/>
      <c r="O148" s="272"/>
      <c r="P148" s="272"/>
      <c r="Q148" s="272"/>
      <c r="R148" s="272"/>
    </row>
    <row r="149" spans="1:18" ht="12.75" customHeight="1">
      <c r="A149" s="272"/>
      <c r="B149" s="371"/>
      <c r="C149" s="371"/>
      <c r="D149" s="371"/>
      <c r="E149" s="421"/>
      <c r="F149" s="278">
        <v>4</v>
      </c>
      <c r="G149" s="279"/>
      <c r="H149" s="288" t="str">
        <f t="shared" si="0"/>
        <v>Belum Diisi</v>
      </c>
      <c r="I149" s="280" t="s">
        <v>650</v>
      </c>
      <c r="J149" s="281" t="str">
        <f t="shared" si="57"/>
        <v>Isi Tujuan</v>
      </c>
      <c r="K149" s="280" t="s">
        <v>650</v>
      </c>
      <c r="L149" s="281" t="str">
        <f t="shared" si="58"/>
        <v>Isi Tujuan</v>
      </c>
      <c r="M149" s="371"/>
      <c r="N149" s="371"/>
      <c r="O149" s="272"/>
      <c r="P149" s="272"/>
      <c r="Q149" s="272"/>
      <c r="R149" s="272"/>
    </row>
    <row r="150" spans="1:18" ht="12.75" customHeight="1">
      <c r="A150" s="272"/>
      <c r="B150" s="349"/>
      <c r="C150" s="349"/>
      <c r="D150" s="349"/>
      <c r="E150" s="422"/>
      <c r="F150" s="282">
        <v>5</v>
      </c>
      <c r="G150" s="283"/>
      <c r="H150" s="289" t="str">
        <f t="shared" si="0"/>
        <v>Belum Diisi</v>
      </c>
      <c r="I150" s="285" t="s">
        <v>650</v>
      </c>
      <c r="J150" s="286" t="str">
        <f t="shared" si="57"/>
        <v>Isi Tujuan</v>
      </c>
      <c r="K150" s="285" t="s">
        <v>650</v>
      </c>
      <c r="L150" s="286" t="str">
        <f t="shared" si="58"/>
        <v>Isi Tujuan</v>
      </c>
      <c r="M150" s="349"/>
      <c r="N150" s="349"/>
      <c r="O150" s="272"/>
      <c r="P150" s="272"/>
      <c r="Q150" s="272"/>
      <c r="R150" s="272"/>
    </row>
    <row r="151" spans="1:18" ht="12.75" customHeight="1">
      <c r="A151" s="272"/>
      <c r="B151" s="418">
        <v>30</v>
      </c>
      <c r="C151" s="426"/>
      <c r="D151" s="419" t="s">
        <v>650</v>
      </c>
      <c r="E151" s="420" t="str">
        <f>IF(D151="Y",1,IF(D151="T",0,IF(D151="Y/T","Belum diisi","Error")))</f>
        <v>Belum diisi</v>
      </c>
      <c r="F151" s="273">
        <v>1</v>
      </c>
      <c r="G151" s="274"/>
      <c r="H151" s="290" t="str">
        <f t="shared" si="0"/>
        <v>Belum Diisi</v>
      </c>
      <c r="I151" s="285" t="s">
        <v>650</v>
      </c>
      <c r="J151" s="277" t="str">
        <f t="shared" ref="J151:J155" si="59">IF($D$151="Y/T","Isi Tujuan",IF($E$151=0,0,IF(I151="Y",1,IF(I151="T",0,"Isi Dulu"))))</f>
        <v>Isi Tujuan</v>
      </c>
      <c r="K151" s="285" t="s">
        <v>650</v>
      </c>
      <c r="L151" s="277" t="str">
        <f t="shared" ref="L151:L155" si="60">IF($D$151="Y/T","Isi Tujuan",IF($E$151=0,0,IF(K151="Y",1,IF(K151="T",0,"Isi Dulu"))))</f>
        <v>Isi Tujuan</v>
      </c>
      <c r="M151" s="429" t="s">
        <v>650</v>
      </c>
      <c r="N151" s="430" t="str">
        <f>IF(M151="Y",1,IF(M151="T",0,IF(M151="Y/T","Belum diisi","Error")))</f>
        <v>Belum diisi</v>
      </c>
      <c r="O151" s="272"/>
      <c r="P151" s="272"/>
      <c r="Q151" s="272"/>
      <c r="R151" s="272"/>
    </row>
    <row r="152" spans="1:18" ht="12.75" customHeight="1">
      <c r="A152" s="272"/>
      <c r="B152" s="371"/>
      <c r="C152" s="371"/>
      <c r="D152" s="371"/>
      <c r="E152" s="421"/>
      <c r="F152" s="278">
        <v>2</v>
      </c>
      <c r="G152" s="279"/>
      <c r="H152" s="288" t="str">
        <f t="shared" si="0"/>
        <v>Belum Diisi</v>
      </c>
      <c r="I152" s="280" t="s">
        <v>650</v>
      </c>
      <c r="J152" s="281" t="str">
        <f t="shared" si="59"/>
        <v>Isi Tujuan</v>
      </c>
      <c r="K152" s="280" t="s">
        <v>650</v>
      </c>
      <c r="L152" s="281" t="str">
        <f t="shared" si="60"/>
        <v>Isi Tujuan</v>
      </c>
      <c r="M152" s="371"/>
      <c r="N152" s="371"/>
      <c r="O152" s="272"/>
      <c r="P152" s="272"/>
      <c r="Q152" s="272"/>
      <c r="R152" s="272"/>
    </row>
    <row r="153" spans="1:18" ht="12.75" customHeight="1">
      <c r="A153" s="272"/>
      <c r="B153" s="371"/>
      <c r="C153" s="371"/>
      <c r="D153" s="371"/>
      <c r="E153" s="421"/>
      <c r="F153" s="278">
        <v>3</v>
      </c>
      <c r="G153" s="279"/>
      <c r="H153" s="288" t="str">
        <f t="shared" si="0"/>
        <v>Belum Diisi</v>
      </c>
      <c r="I153" s="280" t="s">
        <v>650</v>
      </c>
      <c r="J153" s="281" t="str">
        <f t="shared" si="59"/>
        <v>Isi Tujuan</v>
      </c>
      <c r="K153" s="280" t="s">
        <v>650</v>
      </c>
      <c r="L153" s="281" t="str">
        <f t="shared" si="60"/>
        <v>Isi Tujuan</v>
      </c>
      <c r="M153" s="371"/>
      <c r="N153" s="371"/>
      <c r="O153" s="272"/>
      <c r="P153" s="272"/>
      <c r="Q153" s="272"/>
      <c r="R153" s="272"/>
    </row>
    <row r="154" spans="1:18" ht="12.75" customHeight="1">
      <c r="A154" s="272"/>
      <c r="B154" s="371"/>
      <c r="C154" s="371"/>
      <c r="D154" s="371"/>
      <c r="E154" s="421"/>
      <c r="F154" s="278">
        <v>4</v>
      </c>
      <c r="G154" s="279"/>
      <c r="H154" s="288" t="str">
        <f t="shared" si="0"/>
        <v>Belum Diisi</v>
      </c>
      <c r="I154" s="280" t="s">
        <v>650</v>
      </c>
      <c r="J154" s="281" t="str">
        <f t="shared" si="59"/>
        <v>Isi Tujuan</v>
      </c>
      <c r="K154" s="280" t="s">
        <v>650</v>
      </c>
      <c r="L154" s="281" t="str">
        <f t="shared" si="60"/>
        <v>Isi Tujuan</v>
      </c>
      <c r="M154" s="371"/>
      <c r="N154" s="371"/>
      <c r="O154" s="272"/>
      <c r="P154" s="272"/>
      <c r="Q154" s="272"/>
      <c r="R154" s="272"/>
    </row>
    <row r="155" spans="1:18" ht="12.75" customHeight="1">
      <c r="A155" s="272"/>
      <c r="B155" s="349"/>
      <c r="C155" s="349"/>
      <c r="D155" s="349"/>
      <c r="E155" s="422"/>
      <c r="F155" s="282">
        <v>5</v>
      </c>
      <c r="G155" s="283"/>
      <c r="H155" s="289" t="str">
        <f t="shared" si="0"/>
        <v>Belum Diisi</v>
      </c>
      <c r="I155" s="280" t="s">
        <v>650</v>
      </c>
      <c r="J155" s="286" t="str">
        <f t="shared" si="59"/>
        <v>Isi Tujuan</v>
      </c>
      <c r="K155" s="280" t="s">
        <v>650</v>
      </c>
      <c r="L155" s="286" t="str">
        <f t="shared" si="60"/>
        <v>Isi Tujuan</v>
      </c>
      <c r="M155" s="349"/>
      <c r="N155" s="349"/>
      <c r="O155" s="272"/>
      <c r="P155" s="272"/>
      <c r="Q155" s="272"/>
      <c r="R155" s="272"/>
    </row>
    <row r="156" spans="1:18" ht="12.75" customHeight="1">
      <c r="A156" s="272"/>
      <c r="B156" s="291"/>
      <c r="C156" s="292"/>
      <c r="D156" s="293"/>
      <c r="E156" s="294" t="e">
        <f>AVERAGE(E6:E155)</f>
        <v>#DIV/0!</v>
      </c>
      <c r="F156" s="295"/>
      <c r="G156" s="296"/>
      <c r="H156" s="294" t="e">
        <f>AVERAGE(H6:H155)</f>
        <v>#DIV/0!</v>
      </c>
      <c r="I156" s="293"/>
      <c r="J156" s="294" t="e">
        <f>AVERAGE(J6:J155)</f>
        <v>#DIV/0!</v>
      </c>
      <c r="K156" s="293"/>
      <c r="L156" s="294" t="e">
        <f>AVERAGE(L6:L155)</f>
        <v>#DIV/0!</v>
      </c>
      <c r="M156" s="293"/>
      <c r="N156" s="294" t="e">
        <f>AVERAGE(N6:N155)</f>
        <v>#DIV/0!</v>
      </c>
      <c r="O156" s="272"/>
      <c r="P156" s="272"/>
      <c r="Q156" s="272"/>
      <c r="R156" s="272"/>
    </row>
    <row r="157" spans="1:18" ht="12.75" customHeight="1">
      <c r="A157" s="272"/>
      <c r="B157" s="428" t="s">
        <v>1263</v>
      </c>
      <c r="C157" s="360"/>
      <c r="D157" s="360"/>
      <c r="E157" s="360"/>
      <c r="F157" s="360"/>
      <c r="G157" s="360"/>
      <c r="H157" s="360"/>
      <c r="I157" s="360"/>
      <c r="J157" s="351"/>
      <c r="K157" s="297"/>
      <c r="L157" s="297"/>
      <c r="M157" s="297"/>
      <c r="N157" s="297"/>
      <c r="O157" s="272"/>
      <c r="P157" s="272"/>
      <c r="Q157" s="272"/>
      <c r="R157" s="272"/>
    </row>
    <row r="158" spans="1:18" ht="15.75" customHeight="1">
      <c r="A158" s="272"/>
      <c r="B158" s="418">
        <v>1</v>
      </c>
      <c r="C158" s="426"/>
      <c r="D158" s="419" t="s">
        <v>650</v>
      </c>
      <c r="E158" s="427" t="str">
        <f>IF(D158="Y",1,IF(D158="T",0,IF(D158="Y/T","Belum diisi","Error")))</f>
        <v>Belum diisi</v>
      </c>
      <c r="F158" s="273">
        <v>1</v>
      </c>
      <c r="G158" s="274"/>
      <c r="H158" s="275" t="str">
        <f t="shared" ref="H158:H307" si="61">IF(OR(J158="Isi Dulu",L158="Isi Dulu",J158="Isi Sasaran",L158="Isi Sasaran"),"Belum Diisi",IF(SUM(J158,L158)=2,1,IF(SUM(J158,L158)=1,0,IF(SUM(J158,L158)=0,0,"Error"))))</f>
        <v>Belum Diisi</v>
      </c>
      <c r="I158" s="276" t="s">
        <v>650</v>
      </c>
      <c r="J158" s="277" t="str">
        <f t="shared" ref="J158:J162" si="62">IF($D$158="Y/T","Isi Sasaran",IF($E$158=0,0,IF(I158="Y",1,IF(I158="T",0,"Isi Dulu"))))</f>
        <v>Isi Sasaran</v>
      </c>
      <c r="K158" s="276" t="s">
        <v>650</v>
      </c>
      <c r="L158" s="277" t="str">
        <f t="shared" ref="L158:L162" si="63">IF($D$158="Y/T","Isi Sasaran",IF($E$158=0,0,IF(K158="Y",1,IF(K158="T",0,"Isi Dulu"))))</f>
        <v>Isi Sasaran</v>
      </c>
      <c r="M158" s="429" t="s">
        <v>650</v>
      </c>
      <c r="N158" s="430" t="str">
        <f>IF(M158="Y",1,IF(M158="T",0,IF(M158="Y/T","Belum diisi","Error")))</f>
        <v>Belum diisi</v>
      </c>
      <c r="O158" s="272"/>
      <c r="P158" s="272"/>
      <c r="Q158" s="272"/>
      <c r="R158" s="272"/>
    </row>
    <row r="159" spans="1:18" ht="12.75" customHeight="1">
      <c r="A159" s="272"/>
      <c r="B159" s="371"/>
      <c r="C159" s="371"/>
      <c r="D159" s="371"/>
      <c r="E159" s="371"/>
      <c r="F159" s="278">
        <v>2</v>
      </c>
      <c r="G159" s="279"/>
      <c r="H159" s="275" t="str">
        <f t="shared" si="61"/>
        <v>Belum Diisi</v>
      </c>
      <c r="I159" s="280" t="s">
        <v>650</v>
      </c>
      <c r="J159" s="281" t="str">
        <f t="shared" si="62"/>
        <v>Isi Sasaran</v>
      </c>
      <c r="K159" s="280" t="s">
        <v>650</v>
      </c>
      <c r="L159" s="281" t="str">
        <f t="shared" si="63"/>
        <v>Isi Sasaran</v>
      </c>
      <c r="M159" s="371"/>
      <c r="N159" s="371"/>
      <c r="O159" s="272"/>
      <c r="P159" s="272"/>
      <c r="Q159" s="272"/>
      <c r="R159" s="272"/>
    </row>
    <row r="160" spans="1:18" ht="12.75" customHeight="1">
      <c r="A160" s="272"/>
      <c r="B160" s="371"/>
      <c r="C160" s="371"/>
      <c r="D160" s="371"/>
      <c r="E160" s="371"/>
      <c r="F160" s="278">
        <v>3</v>
      </c>
      <c r="G160" s="279"/>
      <c r="H160" s="275" t="str">
        <f t="shared" si="61"/>
        <v>Belum Diisi</v>
      </c>
      <c r="I160" s="280" t="s">
        <v>650</v>
      </c>
      <c r="J160" s="281" t="str">
        <f t="shared" si="62"/>
        <v>Isi Sasaran</v>
      </c>
      <c r="K160" s="280" t="s">
        <v>650</v>
      </c>
      <c r="L160" s="281" t="str">
        <f t="shared" si="63"/>
        <v>Isi Sasaran</v>
      </c>
      <c r="M160" s="371"/>
      <c r="N160" s="371"/>
      <c r="O160" s="272"/>
      <c r="P160" s="272"/>
      <c r="Q160" s="272"/>
      <c r="R160" s="272"/>
    </row>
    <row r="161" spans="1:18" ht="12.75" customHeight="1">
      <c r="A161" s="272"/>
      <c r="B161" s="371"/>
      <c r="C161" s="371"/>
      <c r="D161" s="371"/>
      <c r="E161" s="371"/>
      <c r="F161" s="278">
        <v>4</v>
      </c>
      <c r="G161" s="279"/>
      <c r="H161" s="275" t="str">
        <f t="shared" si="61"/>
        <v>Belum Diisi</v>
      </c>
      <c r="I161" s="280" t="s">
        <v>650</v>
      </c>
      <c r="J161" s="281" t="str">
        <f t="shared" si="62"/>
        <v>Isi Sasaran</v>
      </c>
      <c r="K161" s="280" t="s">
        <v>650</v>
      </c>
      <c r="L161" s="281" t="str">
        <f t="shared" si="63"/>
        <v>Isi Sasaran</v>
      </c>
      <c r="M161" s="371"/>
      <c r="N161" s="371"/>
      <c r="O161" s="272"/>
      <c r="P161" s="272"/>
      <c r="Q161" s="272"/>
      <c r="R161" s="272"/>
    </row>
    <row r="162" spans="1:18" ht="12.75" customHeight="1">
      <c r="A162" s="272"/>
      <c r="B162" s="349"/>
      <c r="C162" s="349"/>
      <c r="D162" s="349"/>
      <c r="E162" s="349"/>
      <c r="F162" s="282">
        <v>5</v>
      </c>
      <c r="G162" s="283"/>
      <c r="H162" s="284" t="str">
        <f t="shared" si="61"/>
        <v>Belum Diisi</v>
      </c>
      <c r="I162" s="285" t="s">
        <v>650</v>
      </c>
      <c r="J162" s="286" t="str">
        <f t="shared" si="62"/>
        <v>Isi Sasaran</v>
      </c>
      <c r="K162" s="285" t="s">
        <v>650</v>
      </c>
      <c r="L162" s="286" t="str">
        <f t="shared" si="63"/>
        <v>Isi Sasaran</v>
      </c>
      <c r="M162" s="349"/>
      <c r="N162" s="349"/>
      <c r="O162" s="272"/>
      <c r="P162" s="272"/>
      <c r="Q162" s="272"/>
      <c r="R162" s="272"/>
    </row>
    <row r="163" spans="1:18" ht="15.75" customHeight="1">
      <c r="A163" s="272"/>
      <c r="B163" s="418">
        <v>2</v>
      </c>
      <c r="C163" s="426"/>
      <c r="D163" s="419" t="s">
        <v>650</v>
      </c>
      <c r="E163" s="427" t="str">
        <f>IF(D163="Y",1,IF(D163="T",0,IF(D163="Y/T","Belum diisi","Error")))</f>
        <v>Belum diisi</v>
      </c>
      <c r="F163" s="273">
        <v>1</v>
      </c>
      <c r="G163" s="274"/>
      <c r="H163" s="287" t="str">
        <f t="shared" si="61"/>
        <v>Belum Diisi</v>
      </c>
      <c r="I163" s="276" t="s">
        <v>650</v>
      </c>
      <c r="J163" s="277" t="str">
        <f t="shared" ref="J163:J167" si="64">IF($D$163="Y/T","Isi Sasaran",IF($E$163=0,0,IF(I163="Y",1,IF(I163="T",0,"Isi Dulu"))))</f>
        <v>Isi Sasaran</v>
      </c>
      <c r="K163" s="276" t="s">
        <v>650</v>
      </c>
      <c r="L163" s="277" t="str">
        <f t="shared" ref="L163:L167" si="65">IF($D$163="Y/T","Isi Sasaran",IF($E$163=0,0,IF(K163="Y",1,IF(K163="T",0,"Isi Dulu"))))</f>
        <v>Isi Sasaran</v>
      </c>
      <c r="M163" s="429" t="s">
        <v>650</v>
      </c>
      <c r="N163" s="430" t="str">
        <f>IF(M163="Y",1,IF(M163="T",0,IF(M163="Y/T","Belum diisi","Error")))</f>
        <v>Belum diisi</v>
      </c>
      <c r="O163" s="272"/>
      <c r="P163" s="272"/>
      <c r="Q163" s="272"/>
      <c r="R163" s="272"/>
    </row>
    <row r="164" spans="1:18" ht="12.75" customHeight="1">
      <c r="A164" s="272"/>
      <c r="B164" s="371"/>
      <c r="C164" s="371"/>
      <c r="D164" s="371"/>
      <c r="E164" s="371"/>
      <c r="F164" s="278">
        <v>2</v>
      </c>
      <c r="G164" s="279"/>
      <c r="H164" s="288" t="str">
        <f t="shared" si="61"/>
        <v>Belum Diisi</v>
      </c>
      <c r="I164" s="280" t="s">
        <v>650</v>
      </c>
      <c r="J164" s="281" t="str">
        <f t="shared" si="64"/>
        <v>Isi Sasaran</v>
      </c>
      <c r="K164" s="280" t="s">
        <v>650</v>
      </c>
      <c r="L164" s="281" t="str">
        <f t="shared" si="65"/>
        <v>Isi Sasaran</v>
      </c>
      <c r="M164" s="371"/>
      <c r="N164" s="371"/>
      <c r="O164" s="272"/>
      <c r="P164" s="272"/>
      <c r="Q164" s="272"/>
      <c r="R164" s="272"/>
    </row>
    <row r="165" spans="1:18" ht="12.75" customHeight="1">
      <c r="A165" s="272"/>
      <c r="B165" s="371"/>
      <c r="C165" s="371"/>
      <c r="D165" s="371"/>
      <c r="E165" s="371"/>
      <c r="F165" s="278">
        <v>3</v>
      </c>
      <c r="G165" s="279"/>
      <c r="H165" s="288" t="str">
        <f t="shared" si="61"/>
        <v>Belum Diisi</v>
      </c>
      <c r="I165" s="280" t="s">
        <v>650</v>
      </c>
      <c r="J165" s="281" t="str">
        <f t="shared" si="64"/>
        <v>Isi Sasaran</v>
      </c>
      <c r="K165" s="280" t="s">
        <v>650</v>
      </c>
      <c r="L165" s="281" t="str">
        <f t="shared" si="65"/>
        <v>Isi Sasaran</v>
      </c>
      <c r="M165" s="371"/>
      <c r="N165" s="371"/>
      <c r="O165" s="272"/>
      <c r="P165" s="272"/>
      <c r="Q165" s="272"/>
      <c r="R165" s="272"/>
    </row>
    <row r="166" spans="1:18" ht="12.75" customHeight="1">
      <c r="A166" s="272"/>
      <c r="B166" s="371"/>
      <c r="C166" s="371"/>
      <c r="D166" s="371"/>
      <c r="E166" s="371"/>
      <c r="F166" s="278">
        <v>4</v>
      </c>
      <c r="G166" s="279"/>
      <c r="H166" s="288" t="str">
        <f t="shared" si="61"/>
        <v>Belum Diisi</v>
      </c>
      <c r="I166" s="280" t="s">
        <v>650</v>
      </c>
      <c r="J166" s="281" t="str">
        <f t="shared" si="64"/>
        <v>Isi Sasaran</v>
      </c>
      <c r="K166" s="280" t="s">
        <v>650</v>
      </c>
      <c r="L166" s="281" t="str">
        <f t="shared" si="65"/>
        <v>Isi Sasaran</v>
      </c>
      <c r="M166" s="371"/>
      <c r="N166" s="371"/>
      <c r="O166" s="272"/>
      <c r="P166" s="272"/>
      <c r="Q166" s="272"/>
      <c r="R166" s="272"/>
    </row>
    <row r="167" spans="1:18" ht="12.75" customHeight="1">
      <c r="A167" s="272"/>
      <c r="B167" s="349"/>
      <c r="C167" s="349"/>
      <c r="D167" s="349"/>
      <c r="E167" s="349"/>
      <c r="F167" s="282">
        <v>5</v>
      </c>
      <c r="G167" s="283"/>
      <c r="H167" s="289" t="str">
        <f t="shared" si="61"/>
        <v>Belum Diisi</v>
      </c>
      <c r="I167" s="285" t="s">
        <v>650</v>
      </c>
      <c r="J167" s="286" t="str">
        <f t="shared" si="64"/>
        <v>Isi Sasaran</v>
      </c>
      <c r="K167" s="285" t="s">
        <v>650</v>
      </c>
      <c r="L167" s="286" t="str">
        <f t="shared" si="65"/>
        <v>Isi Sasaran</v>
      </c>
      <c r="M167" s="349"/>
      <c r="N167" s="349"/>
      <c r="O167" s="272"/>
      <c r="P167" s="272"/>
      <c r="Q167" s="272"/>
      <c r="R167" s="272"/>
    </row>
    <row r="168" spans="1:18" ht="15.75" customHeight="1">
      <c r="A168" s="272"/>
      <c r="B168" s="418">
        <v>3</v>
      </c>
      <c r="C168" s="426"/>
      <c r="D168" s="419" t="s">
        <v>650</v>
      </c>
      <c r="E168" s="427" t="str">
        <f>IF(D168="Y",1,IF(D168="T",0,IF(D168="Y/T","Belum diisi","Error")))</f>
        <v>Belum diisi</v>
      </c>
      <c r="F168" s="273">
        <v>1</v>
      </c>
      <c r="G168" s="274"/>
      <c r="H168" s="290" t="str">
        <f t="shared" si="61"/>
        <v>Belum Diisi</v>
      </c>
      <c r="I168" s="276" t="s">
        <v>650</v>
      </c>
      <c r="J168" s="277" t="str">
        <f t="shared" ref="J168:J172" si="66">IF($D$168="Y/T","Isi Sasaran",IF($E$168=0,0,IF(I168="Y",1,IF(I168="T",0,"Isi Dulu"))))</f>
        <v>Isi Sasaran</v>
      </c>
      <c r="K168" s="276" t="s">
        <v>650</v>
      </c>
      <c r="L168" s="277" t="str">
        <f t="shared" ref="L168:L172" si="67">IF($D$168="Y/T","Isi Sasaran",IF($E$168=0,0,IF(K168="Y",1,IF(K168="T",0,"Isi Dulu"))))</f>
        <v>Isi Sasaran</v>
      </c>
      <c r="M168" s="429" t="s">
        <v>650</v>
      </c>
      <c r="N168" s="430" t="str">
        <f>IF(M168="Y",1,IF(M168="T",0,IF(M168="Y/T","Belum diisi","Error")))</f>
        <v>Belum diisi</v>
      </c>
      <c r="O168" s="272"/>
      <c r="P168" s="272"/>
      <c r="Q168" s="272"/>
      <c r="R168" s="272"/>
    </row>
    <row r="169" spans="1:18" ht="12.75" customHeight="1">
      <c r="A169" s="272"/>
      <c r="B169" s="371"/>
      <c r="C169" s="371"/>
      <c r="D169" s="371"/>
      <c r="E169" s="371"/>
      <c r="F169" s="278">
        <v>2</v>
      </c>
      <c r="G169" s="279"/>
      <c r="H169" s="288" t="str">
        <f t="shared" si="61"/>
        <v>Belum Diisi</v>
      </c>
      <c r="I169" s="280" t="s">
        <v>650</v>
      </c>
      <c r="J169" s="281" t="str">
        <f t="shared" si="66"/>
        <v>Isi Sasaran</v>
      </c>
      <c r="K169" s="280" t="s">
        <v>650</v>
      </c>
      <c r="L169" s="281" t="str">
        <f t="shared" si="67"/>
        <v>Isi Sasaran</v>
      </c>
      <c r="M169" s="371"/>
      <c r="N169" s="371"/>
      <c r="O169" s="272"/>
      <c r="P169" s="272"/>
      <c r="Q169" s="272"/>
      <c r="R169" s="272"/>
    </row>
    <row r="170" spans="1:18" ht="12.75" customHeight="1">
      <c r="A170" s="272"/>
      <c r="B170" s="371"/>
      <c r="C170" s="371"/>
      <c r="D170" s="371"/>
      <c r="E170" s="371"/>
      <c r="F170" s="278">
        <v>3</v>
      </c>
      <c r="G170" s="279"/>
      <c r="H170" s="288" t="str">
        <f t="shared" si="61"/>
        <v>Belum Diisi</v>
      </c>
      <c r="I170" s="280" t="s">
        <v>650</v>
      </c>
      <c r="J170" s="281" t="str">
        <f t="shared" si="66"/>
        <v>Isi Sasaran</v>
      </c>
      <c r="K170" s="280" t="s">
        <v>650</v>
      </c>
      <c r="L170" s="281" t="str">
        <f t="shared" si="67"/>
        <v>Isi Sasaran</v>
      </c>
      <c r="M170" s="371"/>
      <c r="N170" s="371"/>
      <c r="O170" s="272"/>
      <c r="P170" s="272"/>
      <c r="Q170" s="272"/>
      <c r="R170" s="272"/>
    </row>
    <row r="171" spans="1:18" ht="12.75" customHeight="1">
      <c r="A171" s="272"/>
      <c r="B171" s="371"/>
      <c r="C171" s="371"/>
      <c r="D171" s="371"/>
      <c r="E171" s="371"/>
      <c r="F171" s="278">
        <v>4</v>
      </c>
      <c r="G171" s="279"/>
      <c r="H171" s="288" t="str">
        <f t="shared" si="61"/>
        <v>Belum Diisi</v>
      </c>
      <c r="I171" s="280" t="s">
        <v>650</v>
      </c>
      <c r="J171" s="281" t="str">
        <f t="shared" si="66"/>
        <v>Isi Sasaran</v>
      </c>
      <c r="K171" s="280" t="s">
        <v>650</v>
      </c>
      <c r="L171" s="281" t="str">
        <f t="shared" si="67"/>
        <v>Isi Sasaran</v>
      </c>
      <c r="M171" s="371"/>
      <c r="N171" s="371"/>
      <c r="O171" s="272"/>
      <c r="P171" s="272"/>
      <c r="Q171" s="272"/>
      <c r="R171" s="272"/>
    </row>
    <row r="172" spans="1:18" ht="12.75" customHeight="1">
      <c r="A172" s="272"/>
      <c r="B172" s="349"/>
      <c r="C172" s="349"/>
      <c r="D172" s="349"/>
      <c r="E172" s="349"/>
      <c r="F172" s="282">
        <v>5</v>
      </c>
      <c r="G172" s="283"/>
      <c r="H172" s="289" t="str">
        <f t="shared" si="61"/>
        <v>Belum Diisi</v>
      </c>
      <c r="I172" s="285" t="s">
        <v>650</v>
      </c>
      <c r="J172" s="286" t="str">
        <f t="shared" si="66"/>
        <v>Isi Sasaran</v>
      </c>
      <c r="K172" s="285" t="s">
        <v>650</v>
      </c>
      <c r="L172" s="286" t="str">
        <f t="shared" si="67"/>
        <v>Isi Sasaran</v>
      </c>
      <c r="M172" s="349"/>
      <c r="N172" s="349"/>
      <c r="O172" s="272"/>
      <c r="P172" s="272"/>
      <c r="Q172" s="272"/>
      <c r="R172" s="272"/>
    </row>
    <row r="173" spans="1:18" ht="15.75" customHeight="1">
      <c r="A173" s="272"/>
      <c r="B173" s="418">
        <v>4</v>
      </c>
      <c r="C173" s="426"/>
      <c r="D173" s="419" t="s">
        <v>650</v>
      </c>
      <c r="E173" s="427" t="str">
        <f>IF(D173="Y",1,IF(D173="T",0,IF(D173="Y/T","Belum diisi","Error")))</f>
        <v>Belum diisi</v>
      </c>
      <c r="F173" s="273">
        <v>1</v>
      </c>
      <c r="G173" s="274"/>
      <c r="H173" s="290" t="str">
        <f t="shared" si="61"/>
        <v>Belum Diisi</v>
      </c>
      <c r="I173" s="276" t="s">
        <v>650</v>
      </c>
      <c r="J173" s="277" t="str">
        <f t="shared" ref="J173:J177" si="68">IF($D$173="Y/T","Isi Sasaran",IF($E$173=0,0,IF(I173="Y",1,IF(I173="T",0,"Isi Dulu"))))</f>
        <v>Isi Sasaran</v>
      </c>
      <c r="K173" s="276" t="s">
        <v>650</v>
      </c>
      <c r="L173" s="277" t="str">
        <f t="shared" ref="L173:L177" si="69">IF($D$173="Y/T","Isi Sasaran",IF($E$173=0,0,IF(K173="Y",1,IF(K173="T",0,"Isi Dulu"))))</f>
        <v>Isi Sasaran</v>
      </c>
      <c r="M173" s="429" t="s">
        <v>650</v>
      </c>
      <c r="N173" s="430" t="str">
        <f>IF(M173="Y",1,IF(M173="T",0,IF(M173="Y/T","Belum diisi","Error")))</f>
        <v>Belum diisi</v>
      </c>
      <c r="O173" s="272"/>
      <c r="P173" s="272"/>
      <c r="Q173" s="272"/>
      <c r="R173" s="272"/>
    </row>
    <row r="174" spans="1:18" ht="12.75" customHeight="1">
      <c r="A174" s="272"/>
      <c r="B174" s="371"/>
      <c r="C174" s="371"/>
      <c r="D174" s="371"/>
      <c r="E174" s="371"/>
      <c r="F174" s="278">
        <v>2</v>
      </c>
      <c r="G174" s="279"/>
      <c r="H174" s="288" t="str">
        <f t="shared" si="61"/>
        <v>Belum Diisi</v>
      </c>
      <c r="I174" s="280" t="s">
        <v>650</v>
      </c>
      <c r="J174" s="281" t="str">
        <f t="shared" si="68"/>
        <v>Isi Sasaran</v>
      </c>
      <c r="K174" s="280" t="s">
        <v>650</v>
      </c>
      <c r="L174" s="281" t="str">
        <f t="shared" si="69"/>
        <v>Isi Sasaran</v>
      </c>
      <c r="M174" s="371"/>
      <c r="N174" s="371"/>
      <c r="O174" s="272"/>
      <c r="P174" s="272"/>
      <c r="Q174" s="272"/>
      <c r="R174" s="272"/>
    </row>
    <row r="175" spans="1:18" ht="12.75" customHeight="1">
      <c r="A175" s="272"/>
      <c r="B175" s="371"/>
      <c r="C175" s="371"/>
      <c r="D175" s="371"/>
      <c r="E175" s="371"/>
      <c r="F175" s="278">
        <v>3</v>
      </c>
      <c r="G175" s="279"/>
      <c r="H175" s="288" t="str">
        <f t="shared" si="61"/>
        <v>Belum Diisi</v>
      </c>
      <c r="I175" s="280" t="s">
        <v>650</v>
      </c>
      <c r="J175" s="281" t="str">
        <f t="shared" si="68"/>
        <v>Isi Sasaran</v>
      </c>
      <c r="K175" s="280" t="s">
        <v>650</v>
      </c>
      <c r="L175" s="281" t="str">
        <f t="shared" si="69"/>
        <v>Isi Sasaran</v>
      </c>
      <c r="M175" s="371"/>
      <c r="N175" s="371"/>
      <c r="O175" s="272"/>
      <c r="P175" s="272"/>
      <c r="Q175" s="272"/>
      <c r="R175" s="272"/>
    </row>
    <row r="176" spans="1:18" ht="12.75" customHeight="1">
      <c r="A176" s="272"/>
      <c r="B176" s="371"/>
      <c r="C176" s="371"/>
      <c r="D176" s="371"/>
      <c r="E176" s="371"/>
      <c r="F176" s="278">
        <v>4</v>
      </c>
      <c r="G176" s="279"/>
      <c r="H176" s="288" t="str">
        <f t="shared" si="61"/>
        <v>Belum Diisi</v>
      </c>
      <c r="I176" s="280" t="s">
        <v>650</v>
      </c>
      <c r="J176" s="281" t="str">
        <f t="shared" si="68"/>
        <v>Isi Sasaran</v>
      </c>
      <c r="K176" s="280" t="s">
        <v>650</v>
      </c>
      <c r="L176" s="281" t="str">
        <f t="shared" si="69"/>
        <v>Isi Sasaran</v>
      </c>
      <c r="M176" s="371"/>
      <c r="N176" s="371"/>
      <c r="O176" s="272"/>
      <c r="P176" s="272"/>
      <c r="Q176" s="272"/>
      <c r="R176" s="272"/>
    </row>
    <row r="177" spans="1:18" ht="12.75" customHeight="1">
      <c r="A177" s="272"/>
      <c r="B177" s="349"/>
      <c r="C177" s="349"/>
      <c r="D177" s="349"/>
      <c r="E177" s="349"/>
      <c r="F177" s="282">
        <v>5</v>
      </c>
      <c r="G177" s="283"/>
      <c r="H177" s="289" t="str">
        <f t="shared" si="61"/>
        <v>Belum Diisi</v>
      </c>
      <c r="I177" s="285" t="s">
        <v>650</v>
      </c>
      <c r="J177" s="286" t="str">
        <f t="shared" si="68"/>
        <v>Isi Sasaran</v>
      </c>
      <c r="K177" s="285" t="s">
        <v>650</v>
      </c>
      <c r="L177" s="286" t="str">
        <f t="shared" si="69"/>
        <v>Isi Sasaran</v>
      </c>
      <c r="M177" s="349"/>
      <c r="N177" s="349"/>
      <c r="O177" s="272"/>
      <c r="P177" s="272"/>
      <c r="Q177" s="272"/>
      <c r="R177" s="272"/>
    </row>
    <row r="178" spans="1:18" ht="15.75" customHeight="1">
      <c r="A178" s="272"/>
      <c r="B178" s="418">
        <v>5</v>
      </c>
      <c r="C178" s="426"/>
      <c r="D178" s="419" t="s">
        <v>650</v>
      </c>
      <c r="E178" s="427" t="str">
        <f>IF(D178="Y",1,IF(D178="T",0,IF(D178="Y/T","Belum diisi","Error")))</f>
        <v>Belum diisi</v>
      </c>
      <c r="F178" s="273">
        <v>1</v>
      </c>
      <c r="G178" s="274"/>
      <c r="H178" s="290" t="str">
        <f t="shared" si="61"/>
        <v>Belum Diisi</v>
      </c>
      <c r="I178" s="276" t="s">
        <v>650</v>
      </c>
      <c r="J178" s="277" t="str">
        <f t="shared" ref="J178:J182" si="70">IF($D$178="Y/T","Isi Sasaran",IF($E$178=0,0,IF(I178="Y",1,IF(I178="T",0,"Isi Dulu"))))</f>
        <v>Isi Sasaran</v>
      </c>
      <c r="K178" s="276" t="s">
        <v>650</v>
      </c>
      <c r="L178" s="277" t="str">
        <f t="shared" ref="L178:L182" si="71">IF($D$178="Y/T","Isi Sasaran",IF($E$178=0,0,IF(K178="Y",1,IF(K178="T",0,"Isi Dulu"))))</f>
        <v>Isi Sasaran</v>
      </c>
      <c r="M178" s="429" t="s">
        <v>650</v>
      </c>
      <c r="N178" s="430" t="str">
        <f>IF(M178="Y",1,IF(M178="T",0,IF(M178="Y/T","Belum diisi","Error")))</f>
        <v>Belum diisi</v>
      </c>
      <c r="O178" s="272"/>
      <c r="P178" s="272"/>
      <c r="Q178" s="272"/>
      <c r="R178" s="272"/>
    </row>
    <row r="179" spans="1:18" ht="12.75" customHeight="1">
      <c r="A179" s="272"/>
      <c r="B179" s="371"/>
      <c r="C179" s="371"/>
      <c r="D179" s="371"/>
      <c r="E179" s="371"/>
      <c r="F179" s="278">
        <v>2</v>
      </c>
      <c r="G179" s="279"/>
      <c r="H179" s="288" t="str">
        <f t="shared" si="61"/>
        <v>Belum Diisi</v>
      </c>
      <c r="I179" s="280" t="s">
        <v>650</v>
      </c>
      <c r="J179" s="281" t="str">
        <f t="shared" si="70"/>
        <v>Isi Sasaran</v>
      </c>
      <c r="K179" s="280" t="s">
        <v>650</v>
      </c>
      <c r="L179" s="281" t="str">
        <f t="shared" si="71"/>
        <v>Isi Sasaran</v>
      </c>
      <c r="M179" s="371"/>
      <c r="N179" s="371"/>
      <c r="O179" s="272"/>
      <c r="P179" s="272"/>
      <c r="Q179" s="272"/>
      <c r="R179" s="272"/>
    </row>
    <row r="180" spans="1:18" ht="12.75" customHeight="1">
      <c r="A180" s="272"/>
      <c r="B180" s="371"/>
      <c r="C180" s="371"/>
      <c r="D180" s="371"/>
      <c r="E180" s="371"/>
      <c r="F180" s="278">
        <v>3</v>
      </c>
      <c r="G180" s="279"/>
      <c r="H180" s="288" t="str">
        <f t="shared" si="61"/>
        <v>Belum Diisi</v>
      </c>
      <c r="I180" s="280" t="s">
        <v>650</v>
      </c>
      <c r="J180" s="281" t="str">
        <f t="shared" si="70"/>
        <v>Isi Sasaran</v>
      </c>
      <c r="K180" s="280" t="s">
        <v>650</v>
      </c>
      <c r="L180" s="281" t="str">
        <f t="shared" si="71"/>
        <v>Isi Sasaran</v>
      </c>
      <c r="M180" s="371"/>
      <c r="N180" s="371"/>
      <c r="O180" s="272"/>
      <c r="P180" s="272"/>
      <c r="Q180" s="272"/>
      <c r="R180" s="272"/>
    </row>
    <row r="181" spans="1:18" ht="12.75" customHeight="1">
      <c r="A181" s="272"/>
      <c r="B181" s="371"/>
      <c r="C181" s="371"/>
      <c r="D181" s="371"/>
      <c r="E181" s="371"/>
      <c r="F181" s="278">
        <v>4</v>
      </c>
      <c r="G181" s="279"/>
      <c r="H181" s="288" t="str">
        <f t="shared" si="61"/>
        <v>Belum Diisi</v>
      </c>
      <c r="I181" s="280" t="s">
        <v>650</v>
      </c>
      <c r="J181" s="281" t="str">
        <f t="shared" si="70"/>
        <v>Isi Sasaran</v>
      </c>
      <c r="K181" s="280" t="s">
        <v>650</v>
      </c>
      <c r="L181" s="281" t="str">
        <f t="shared" si="71"/>
        <v>Isi Sasaran</v>
      </c>
      <c r="M181" s="371"/>
      <c r="N181" s="371"/>
      <c r="O181" s="272"/>
      <c r="P181" s="272"/>
      <c r="Q181" s="272"/>
      <c r="R181" s="272"/>
    </row>
    <row r="182" spans="1:18" ht="12.75" customHeight="1">
      <c r="A182" s="272"/>
      <c r="B182" s="349"/>
      <c r="C182" s="349"/>
      <c r="D182" s="349"/>
      <c r="E182" s="349"/>
      <c r="F182" s="282">
        <v>5</v>
      </c>
      <c r="G182" s="283"/>
      <c r="H182" s="289" t="str">
        <f t="shared" si="61"/>
        <v>Belum Diisi</v>
      </c>
      <c r="I182" s="285" t="s">
        <v>650</v>
      </c>
      <c r="J182" s="286" t="str">
        <f t="shared" si="70"/>
        <v>Isi Sasaran</v>
      </c>
      <c r="K182" s="285" t="s">
        <v>650</v>
      </c>
      <c r="L182" s="286" t="str">
        <f t="shared" si="71"/>
        <v>Isi Sasaran</v>
      </c>
      <c r="M182" s="349"/>
      <c r="N182" s="349"/>
      <c r="O182" s="272"/>
      <c r="P182" s="272"/>
      <c r="Q182" s="272"/>
      <c r="R182" s="272"/>
    </row>
    <row r="183" spans="1:18" ht="15.75" customHeight="1">
      <c r="A183" s="272"/>
      <c r="B183" s="418">
        <v>6</v>
      </c>
      <c r="C183" s="426"/>
      <c r="D183" s="419" t="s">
        <v>650</v>
      </c>
      <c r="E183" s="427" t="str">
        <f>IF(D183="Y",1,IF(D183="T",0,IF(D183="Y/T","Belum diisi","Error")))</f>
        <v>Belum diisi</v>
      </c>
      <c r="F183" s="273">
        <v>1</v>
      </c>
      <c r="G183" s="274"/>
      <c r="H183" s="290" t="str">
        <f t="shared" si="61"/>
        <v>Belum Diisi</v>
      </c>
      <c r="I183" s="276" t="s">
        <v>650</v>
      </c>
      <c r="J183" s="277" t="str">
        <f t="shared" ref="J183:J187" si="72">IF($D$183="Y/T","Isi Sasaran",IF($E$183=0,0,IF(I183="Y",1,IF(I183="T",0,"Isi Dulu"))))</f>
        <v>Isi Sasaran</v>
      </c>
      <c r="K183" s="276" t="s">
        <v>650</v>
      </c>
      <c r="L183" s="277" t="str">
        <f t="shared" ref="L183:L187" si="73">IF($D$183="Y/T","Isi Sasaran",IF($E$183=0,0,IF(K183="Y",1,IF(K183="T",0,"Isi Dulu"))))</f>
        <v>Isi Sasaran</v>
      </c>
      <c r="M183" s="429" t="s">
        <v>650</v>
      </c>
      <c r="N183" s="430" t="str">
        <f>IF(M183="Y",1,IF(M183="T",0,IF(M183="Y/T","Belum diisi","Error")))</f>
        <v>Belum diisi</v>
      </c>
      <c r="O183" s="272"/>
      <c r="P183" s="272"/>
      <c r="Q183" s="272"/>
      <c r="R183" s="272"/>
    </row>
    <row r="184" spans="1:18" ht="12.75" customHeight="1">
      <c r="A184" s="272"/>
      <c r="B184" s="371"/>
      <c r="C184" s="371"/>
      <c r="D184" s="371"/>
      <c r="E184" s="371"/>
      <c r="F184" s="278">
        <v>2</v>
      </c>
      <c r="G184" s="279"/>
      <c r="H184" s="288" t="str">
        <f t="shared" si="61"/>
        <v>Belum Diisi</v>
      </c>
      <c r="I184" s="280" t="s">
        <v>650</v>
      </c>
      <c r="J184" s="281" t="str">
        <f t="shared" si="72"/>
        <v>Isi Sasaran</v>
      </c>
      <c r="K184" s="280" t="s">
        <v>650</v>
      </c>
      <c r="L184" s="281" t="str">
        <f t="shared" si="73"/>
        <v>Isi Sasaran</v>
      </c>
      <c r="M184" s="371"/>
      <c r="N184" s="371"/>
      <c r="O184" s="272"/>
      <c r="P184" s="272"/>
      <c r="Q184" s="272"/>
      <c r="R184" s="272"/>
    </row>
    <row r="185" spans="1:18" ht="12.75" customHeight="1">
      <c r="A185" s="272"/>
      <c r="B185" s="371"/>
      <c r="C185" s="371"/>
      <c r="D185" s="371"/>
      <c r="E185" s="371"/>
      <c r="F185" s="278">
        <v>3</v>
      </c>
      <c r="G185" s="279"/>
      <c r="H185" s="288" t="str">
        <f t="shared" si="61"/>
        <v>Belum Diisi</v>
      </c>
      <c r="I185" s="280" t="s">
        <v>650</v>
      </c>
      <c r="J185" s="281" t="str">
        <f t="shared" si="72"/>
        <v>Isi Sasaran</v>
      </c>
      <c r="K185" s="280" t="s">
        <v>650</v>
      </c>
      <c r="L185" s="281" t="str">
        <f t="shared" si="73"/>
        <v>Isi Sasaran</v>
      </c>
      <c r="M185" s="371"/>
      <c r="N185" s="371"/>
      <c r="O185" s="272"/>
      <c r="P185" s="272"/>
      <c r="Q185" s="272"/>
      <c r="R185" s="272"/>
    </row>
    <row r="186" spans="1:18" ht="12.75" customHeight="1">
      <c r="A186" s="272"/>
      <c r="B186" s="371"/>
      <c r="C186" s="371"/>
      <c r="D186" s="371"/>
      <c r="E186" s="371"/>
      <c r="F186" s="278">
        <v>4</v>
      </c>
      <c r="G186" s="279"/>
      <c r="H186" s="288" t="str">
        <f t="shared" si="61"/>
        <v>Belum Diisi</v>
      </c>
      <c r="I186" s="280" t="s">
        <v>650</v>
      </c>
      <c r="J186" s="281" t="str">
        <f t="shared" si="72"/>
        <v>Isi Sasaran</v>
      </c>
      <c r="K186" s="280" t="s">
        <v>650</v>
      </c>
      <c r="L186" s="281" t="str">
        <f t="shared" si="73"/>
        <v>Isi Sasaran</v>
      </c>
      <c r="M186" s="371"/>
      <c r="N186" s="371"/>
      <c r="O186" s="272"/>
      <c r="P186" s="272"/>
      <c r="Q186" s="272"/>
      <c r="R186" s="272"/>
    </row>
    <row r="187" spans="1:18" ht="12.75" customHeight="1">
      <c r="A187" s="272"/>
      <c r="B187" s="349"/>
      <c r="C187" s="349"/>
      <c r="D187" s="349"/>
      <c r="E187" s="349"/>
      <c r="F187" s="282">
        <v>5</v>
      </c>
      <c r="G187" s="283"/>
      <c r="H187" s="289" t="str">
        <f t="shared" si="61"/>
        <v>Belum Diisi</v>
      </c>
      <c r="I187" s="285" t="s">
        <v>650</v>
      </c>
      <c r="J187" s="286" t="str">
        <f t="shared" si="72"/>
        <v>Isi Sasaran</v>
      </c>
      <c r="K187" s="285" t="s">
        <v>650</v>
      </c>
      <c r="L187" s="286" t="str">
        <f t="shared" si="73"/>
        <v>Isi Sasaran</v>
      </c>
      <c r="M187" s="349"/>
      <c r="N187" s="349"/>
      <c r="O187" s="272"/>
      <c r="P187" s="272"/>
      <c r="Q187" s="272"/>
      <c r="R187" s="272"/>
    </row>
    <row r="188" spans="1:18" ht="15.75" customHeight="1">
      <c r="A188" s="272"/>
      <c r="B188" s="418">
        <v>7</v>
      </c>
      <c r="C188" s="426"/>
      <c r="D188" s="419" t="s">
        <v>650</v>
      </c>
      <c r="E188" s="427" t="str">
        <f>IF(D188="Y",1,IF(D188="T",0,IF(D188="Y/T","Belum diisi","Error")))</f>
        <v>Belum diisi</v>
      </c>
      <c r="F188" s="273">
        <v>1</v>
      </c>
      <c r="G188" s="274"/>
      <c r="H188" s="290" t="str">
        <f t="shared" si="61"/>
        <v>Belum Diisi</v>
      </c>
      <c r="I188" s="276" t="s">
        <v>650</v>
      </c>
      <c r="J188" s="277" t="str">
        <f t="shared" ref="J188:J192" si="74">IF($D$188="Y/T","Isi Sasaran",IF($E$188=0,0,IF(I188="Y",1,IF(I188="T",0,"Isi Dulu"))))</f>
        <v>Isi Sasaran</v>
      </c>
      <c r="K188" s="276" t="s">
        <v>650</v>
      </c>
      <c r="L188" s="277" t="str">
        <f t="shared" ref="L188:L192" si="75">IF($D$188="Y/T","Isi Sasaran",IF($E$188=0,0,IF(K188="Y",1,IF(K188="T",0,"Isi Dulu"))))</f>
        <v>Isi Sasaran</v>
      </c>
      <c r="M188" s="429" t="s">
        <v>650</v>
      </c>
      <c r="N188" s="430" t="str">
        <f>IF(M188="Y",1,IF(M188="T",0,IF(M188="Y/T","Belum diisi","Error")))</f>
        <v>Belum diisi</v>
      </c>
      <c r="O188" s="272"/>
      <c r="P188" s="272"/>
      <c r="Q188" s="272"/>
      <c r="R188" s="272"/>
    </row>
    <row r="189" spans="1:18" ht="12.75" customHeight="1">
      <c r="A189" s="272"/>
      <c r="B189" s="371"/>
      <c r="C189" s="371"/>
      <c r="D189" s="371"/>
      <c r="E189" s="371"/>
      <c r="F189" s="278">
        <v>2</v>
      </c>
      <c r="G189" s="279"/>
      <c r="H189" s="288" t="str">
        <f t="shared" si="61"/>
        <v>Belum Diisi</v>
      </c>
      <c r="I189" s="280" t="s">
        <v>650</v>
      </c>
      <c r="J189" s="281" t="str">
        <f t="shared" si="74"/>
        <v>Isi Sasaran</v>
      </c>
      <c r="K189" s="280" t="s">
        <v>650</v>
      </c>
      <c r="L189" s="281" t="str">
        <f t="shared" si="75"/>
        <v>Isi Sasaran</v>
      </c>
      <c r="M189" s="371"/>
      <c r="N189" s="371"/>
      <c r="O189" s="272"/>
      <c r="P189" s="272"/>
      <c r="Q189" s="272"/>
      <c r="R189" s="272"/>
    </row>
    <row r="190" spans="1:18" ht="12.75" customHeight="1">
      <c r="A190" s="272"/>
      <c r="B190" s="371"/>
      <c r="C190" s="371"/>
      <c r="D190" s="371"/>
      <c r="E190" s="371"/>
      <c r="F190" s="278">
        <v>3</v>
      </c>
      <c r="G190" s="279"/>
      <c r="H190" s="288" t="str">
        <f t="shared" si="61"/>
        <v>Belum Diisi</v>
      </c>
      <c r="I190" s="280" t="s">
        <v>650</v>
      </c>
      <c r="J190" s="281" t="str">
        <f t="shared" si="74"/>
        <v>Isi Sasaran</v>
      </c>
      <c r="K190" s="280" t="s">
        <v>650</v>
      </c>
      <c r="L190" s="281" t="str">
        <f t="shared" si="75"/>
        <v>Isi Sasaran</v>
      </c>
      <c r="M190" s="371"/>
      <c r="N190" s="371"/>
      <c r="O190" s="272"/>
      <c r="P190" s="272"/>
      <c r="Q190" s="272"/>
      <c r="R190" s="272"/>
    </row>
    <row r="191" spans="1:18" ht="12.75" customHeight="1">
      <c r="A191" s="272"/>
      <c r="B191" s="371"/>
      <c r="C191" s="371"/>
      <c r="D191" s="371"/>
      <c r="E191" s="371"/>
      <c r="F191" s="278">
        <v>4</v>
      </c>
      <c r="G191" s="279"/>
      <c r="H191" s="288" t="str">
        <f t="shared" si="61"/>
        <v>Belum Diisi</v>
      </c>
      <c r="I191" s="280" t="s">
        <v>650</v>
      </c>
      <c r="J191" s="281" t="str">
        <f t="shared" si="74"/>
        <v>Isi Sasaran</v>
      </c>
      <c r="K191" s="280" t="s">
        <v>650</v>
      </c>
      <c r="L191" s="281" t="str">
        <f t="shared" si="75"/>
        <v>Isi Sasaran</v>
      </c>
      <c r="M191" s="371"/>
      <c r="N191" s="371"/>
      <c r="O191" s="272"/>
      <c r="P191" s="272"/>
      <c r="Q191" s="272"/>
      <c r="R191" s="272"/>
    </row>
    <row r="192" spans="1:18" ht="12.75" customHeight="1">
      <c r="A192" s="272"/>
      <c r="B192" s="349"/>
      <c r="C192" s="349"/>
      <c r="D192" s="349"/>
      <c r="E192" s="349"/>
      <c r="F192" s="282">
        <v>5</v>
      </c>
      <c r="G192" s="283"/>
      <c r="H192" s="289" t="str">
        <f t="shared" si="61"/>
        <v>Belum Diisi</v>
      </c>
      <c r="I192" s="285" t="s">
        <v>650</v>
      </c>
      <c r="J192" s="286" t="str">
        <f t="shared" si="74"/>
        <v>Isi Sasaran</v>
      </c>
      <c r="K192" s="285" t="s">
        <v>650</v>
      </c>
      <c r="L192" s="286" t="str">
        <f t="shared" si="75"/>
        <v>Isi Sasaran</v>
      </c>
      <c r="M192" s="349"/>
      <c r="N192" s="349"/>
      <c r="O192" s="272"/>
      <c r="P192" s="272"/>
      <c r="Q192" s="272"/>
      <c r="R192" s="272"/>
    </row>
    <row r="193" spans="1:18" ht="15.75" customHeight="1">
      <c r="A193" s="272"/>
      <c r="B193" s="418">
        <v>8</v>
      </c>
      <c r="C193" s="426"/>
      <c r="D193" s="419" t="s">
        <v>650</v>
      </c>
      <c r="E193" s="427" t="str">
        <f>IF(D193="Y",1,IF(D193="T",0,IF(D193="Y/T","Belum diisi","Error")))</f>
        <v>Belum diisi</v>
      </c>
      <c r="F193" s="273">
        <v>1</v>
      </c>
      <c r="G193" s="274"/>
      <c r="H193" s="290" t="str">
        <f t="shared" si="61"/>
        <v>Belum Diisi</v>
      </c>
      <c r="I193" s="276" t="s">
        <v>650</v>
      </c>
      <c r="J193" s="277" t="str">
        <f t="shared" ref="J193:J197" si="76">IF($D$193="Y/T","Isi Sasaran",IF($E$193=0,0,IF(I193="Y",1,IF(I193="T",0,"Isi Dulu"))))</f>
        <v>Isi Sasaran</v>
      </c>
      <c r="K193" s="276" t="s">
        <v>650</v>
      </c>
      <c r="L193" s="277" t="str">
        <f t="shared" ref="L193:L197" si="77">IF($D$193="Y/T","Isi Sasaran",IF($E$193=0,0,IF(K193="Y",1,IF(K193="T",0,"Isi Dulu"))))</f>
        <v>Isi Sasaran</v>
      </c>
      <c r="M193" s="429" t="s">
        <v>650</v>
      </c>
      <c r="N193" s="430" t="str">
        <f>IF(M193="Y",1,IF(M193="T",0,IF(M193="Y/T","Belum diisi","Error")))</f>
        <v>Belum diisi</v>
      </c>
      <c r="O193" s="272"/>
      <c r="P193" s="272"/>
      <c r="Q193" s="272"/>
      <c r="R193" s="272"/>
    </row>
    <row r="194" spans="1:18" ht="12.75" customHeight="1">
      <c r="A194" s="272"/>
      <c r="B194" s="371"/>
      <c r="C194" s="371"/>
      <c r="D194" s="371"/>
      <c r="E194" s="371"/>
      <c r="F194" s="278">
        <v>2</v>
      </c>
      <c r="G194" s="279"/>
      <c r="H194" s="288" t="str">
        <f t="shared" si="61"/>
        <v>Belum Diisi</v>
      </c>
      <c r="I194" s="280" t="s">
        <v>650</v>
      </c>
      <c r="J194" s="281" t="str">
        <f t="shared" si="76"/>
        <v>Isi Sasaran</v>
      </c>
      <c r="K194" s="280" t="s">
        <v>650</v>
      </c>
      <c r="L194" s="281" t="str">
        <f t="shared" si="77"/>
        <v>Isi Sasaran</v>
      </c>
      <c r="M194" s="371"/>
      <c r="N194" s="371"/>
      <c r="O194" s="272"/>
      <c r="P194" s="272"/>
      <c r="Q194" s="272"/>
      <c r="R194" s="272"/>
    </row>
    <row r="195" spans="1:18" ht="12.75" customHeight="1">
      <c r="A195" s="272"/>
      <c r="B195" s="371"/>
      <c r="C195" s="371"/>
      <c r="D195" s="371"/>
      <c r="E195" s="371"/>
      <c r="F195" s="278">
        <v>3</v>
      </c>
      <c r="G195" s="279"/>
      <c r="H195" s="288" t="str">
        <f t="shared" si="61"/>
        <v>Belum Diisi</v>
      </c>
      <c r="I195" s="280" t="s">
        <v>650</v>
      </c>
      <c r="J195" s="281" t="str">
        <f t="shared" si="76"/>
        <v>Isi Sasaran</v>
      </c>
      <c r="K195" s="280" t="s">
        <v>650</v>
      </c>
      <c r="L195" s="281" t="str">
        <f t="shared" si="77"/>
        <v>Isi Sasaran</v>
      </c>
      <c r="M195" s="371"/>
      <c r="N195" s="371"/>
      <c r="O195" s="272"/>
      <c r="P195" s="272"/>
      <c r="Q195" s="272"/>
      <c r="R195" s="272"/>
    </row>
    <row r="196" spans="1:18" ht="12.75" customHeight="1">
      <c r="A196" s="272"/>
      <c r="B196" s="371"/>
      <c r="C196" s="371"/>
      <c r="D196" s="371"/>
      <c r="E196" s="371"/>
      <c r="F196" s="278">
        <v>4</v>
      </c>
      <c r="G196" s="279"/>
      <c r="H196" s="288" t="str">
        <f t="shared" si="61"/>
        <v>Belum Diisi</v>
      </c>
      <c r="I196" s="280" t="s">
        <v>650</v>
      </c>
      <c r="J196" s="281" t="str">
        <f t="shared" si="76"/>
        <v>Isi Sasaran</v>
      </c>
      <c r="K196" s="280" t="s">
        <v>650</v>
      </c>
      <c r="L196" s="281" t="str">
        <f t="shared" si="77"/>
        <v>Isi Sasaran</v>
      </c>
      <c r="M196" s="371"/>
      <c r="N196" s="371"/>
      <c r="O196" s="272"/>
      <c r="P196" s="272"/>
      <c r="Q196" s="272"/>
      <c r="R196" s="272"/>
    </row>
    <row r="197" spans="1:18" ht="12.75" customHeight="1">
      <c r="A197" s="272"/>
      <c r="B197" s="349"/>
      <c r="C197" s="349"/>
      <c r="D197" s="349"/>
      <c r="E197" s="349"/>
      <c r="F197" s="282">
        <v>5</v>
      </c>
      <c r="G197" s="283"/>
      <c r="H197" s="289" t="str">
        <f t="shared" si="61"/>
        <v>Belum Diisi</v>
      </c>
      <c r="I197" s="285" t="s">
        <v>650</v>
      </c>
      <c r="J197" s="286" t="str">
        <f t="shared" si="76"/>
        <v>Isi Sasaran</v>
      </c>
      <c r="K197" s="285" t="s">
        <v>650</v>
      </c>
      <c r="L197" s="286" t="str">
        <f t="shared" si="77"/>
        <v>Isi Sasaran</v>
      </c>
      <c r="M197" s="349"/>
      <c r="N197" s="349"/>
      <c r="O197" s="272"/>
      <c r="P197" s="272"/>
      <c r="Q197" s="272"/>
      <c r="R197" s="272"/>
    </row>
    <row r="198" spans="1:18" ht="15.75" customHeight="1">
      <c r="A198" s="272"/>
      <c r="B198" s="418">
        <v>9</v>
      </c>
      <c r="C198" s="426"/>
      <c r="D198" s="419" t="s">
        <v>650</v>
      </c>
      <c r="E198" s="427" t="str">
        <f>IF(D198="Y",1,IF(D198="T",0,IF(D198="Y/T","Belum diisi","Error")))</f>
        <v>Belum diisi</v>
      </c>
      <c r="F198" s="273">
        <v>1</v>
      </c>
      <c r="G198" s="274"/>
      <c r="H198" s="290" t="str">
        <f t="shared" si="61"/>
        <v>Belum Diisi</v>
      </c>
      <c r="I198" s="276" t="s">
        <v>650</v>
      </c>
      <c r="J198" s="277" t="str">
        <f t="shared" ref="J198:J202" si="78">IF($D$198="Y/T","Isi Sasaran",IF($E$198=0,0,IF(I198="Y",1,IF(I198="T",0,"Isi Dulu"))))</f>
        <v>Isi Sasaran</v>
      </c>
      <c r="K198" s="276" t="s">
        <v>650</v>
      </c>
      <c r="L198" s="277" t="str">
        <f t="shared" ref="L198:L202" si="79">IF($D$198="Y/T","Isi Sasaran",IF($E$198=0,0,IF(K198="Y",1,IF(K198="T",0,"Isi Dulu"))))</f>
        <v>Isi Sasaran</v>
      </c>
      <c r="M198" s="429" t="s">
        <v>650</v>
      </c>
      <c r="N198" s="430" t="str">
        <f>IF(M198="Y",1,IF(M198="T",0,IF(M198="Y/T","Belum diisi","Error")))</f>
        <v>Belum diisi</v>
      </c>
      <c r="O198" s="272"/>
      <c r="P198" s="272"/>
      <c r="Q198" s="272"/>
      <c r="R198" s="272"/>
    </row>
    <row r="199" spans="1:18" ht="12.75" customHeight="1">
      <c r="A199" s="272"/>
      <c r="B199" s="371"/>
      <c r="C199" s="371"/>
      <c r="D199" s="371"/>
      <c r="E199" s="371"/>
      <c r="F199" s="278">
        <v>2</v>
      </c>
      <c r="G199" s="279"/>
      <c r="H199" s="288" t="str">
        <f t="shared" si="61"/>
        <v>Belum Diisi</v>
      </c>
      <c r="I199" s="280" t="s">
        <v>650</v>
      </c>
      <c r="J199" s="281" t="str">
        <f t="shared" si="78"/>
        <v>Isi Sasaran</v>
      </c>
      <c r="K199" s="280" t="s">
        <v>650</v>
      </c>
      <c r="L199" s="281" t="str">
        <f t="shared" si="79"/>
        <v>Isi Sasaran</v>
      </c>
      <c r="M199" s="371"/>
      <c r="N199" s="371"/>
      <c r="O199" s="272"/>
      <c r="P199" s="272"/>
      <c r="Q199" s="272"/>
      <c r="R199" s="272"/>
    </row>
    <row r="200" spans="1:18" ht="12.75" customHeight="1">
      <c r="A200" s="272"/>
      <c r="B200" s="371"/>
      <c r="C200" s="371"/>
      <c r="D200" s="371"/>
      <c r="E200" s="371"/>
      <c r="F200" s="278">
        <v>3</v>
      </c>
      <c r="G200" s="279"/>
      <c r="H200" s="288" t="str">
        <f t="shared" si="61"/>
        <v>Belum Diisi</v>
      </c>
      <c r="I200" s="280" t="s">
        <v>650</v>
      </c>
      <c r="J200" s="281" t="str">
        <f t="shared" si="78"/>
        <v>Isi Sasaran</v>
      </c>
      <c r="K200" s="280" t="s">
        <v>650</v>
      </c>
      <c r="L200" s="281" t="str">
        <f t="shared" si="79"/>
        <v>Isi Sasaran</v>
      </c>
      <c r="M200" s="371"/>
      <c r="N200" s="371"/>
      <c r="O200" s="272"/>
      <c r="P200" s="272"/>
      <c r="Q200" s="272"/>
      <c r="R200" s="272"/>
    </row>
    <row r="201" spans="1:18" ht="12.75" customHeight="1">
      <c r="A201" s="272"/>
      <c r="B201" s="371"/>
      <c r="C201" s="371"/>
      <c r="D201" s="371"/>
      <c r="E201" s="371"/>
      <c r="F201" s="278">
        <v>4</v>
      </c>
      <c r="G201" s="279"/>
      <c r="H201" s="288" t="str">
        <f t="shared" si="61"/>
        <v>Belum Diisi</v>
      </c>
      <c r="I201" s="280" t="s">
        <v>650</v>
      </c>
      <c r="J201" s="281" t="str">
        <f t="shared" si="78"/>
        <v>Isi Sasaran</v>
      </c>
      <c r="K201" s="280" t="s">
        <v>650</v>
      </c>
      <c r="L201" s="281" t="str">
        <f t="shared" si="79"/>
        <v>Isi Sasaran</v>
      </c>
      <c r="M201" s="371"/>
      <c r="N201" s="371"/>
      <c r="O201" s="272"/>
      <c r="P201" s="272"/>
      <c r="Q201" s="272"/>
      <c r="R201" s="272"/>
    </row>
    <row r="202" spans="1:18" ht="12.75" customHeight="1">
      <c r="A202" s="272"/>
      <c r="B202" s="349"/>
      <c r="C202" s="349"/>
      <c r="D202" s="349"/>
      <c r="E202" s="349"/>
      <c r="F202" s="282">
        <v>5</v>
      </c>
      <c r="G202" s="283"/>
      <c r="H202" s="289" t="str">
        <f t="shared" si="61"/>
        <v>Belum Diisi</v>
      </c>
      <c r="I202" s="285" t="s">
        <v>650</v>
      </c>
      <c r="J202" s="286" t="str">
        <f t="shared" si="78"/>
        <v>Isi Sasaran</v>
      </c>
      <c r="K202" s="285" t="s">
        <v>650</v>
      </c>
      <c r="L202" s="286" t="str">
        <f t="shared" si="79"/>
        <v>Isi Sasaran</v>
      </c>
      <c r="M202" s="349"/>
      <c r="N202" s="349"/>
      <c r="O202" s="272"/>
      <c r="P202" s="272"/>
      <c r="Q202" s="272"/>
      <c r="R202" s="272"/>
    </row>
    <row r="203" spans="1:18" ht="15.75" customHeight="1">
      <c r="A203" s="272"/>
      <c r="B203" s="418">
        <v>10</v>
      </c>
      <c r="C203" s="426"/>
      <c r="D203" s="419" t="s">
        <v>650</v>
      </c>
      <c r="E203" s="427" t="str">
        <f>IF(D203="Y",1,IF(D203="T",0,IF(D203="Y/T","Belum diisi","Error")))</f>
        <v>Belum diisi</v>
      </c>
      <c r="F203" s="273">
        <v>1</v>
      </c>
      <c r="G203" s="274"/>
      <c r="H203" s="290" t="str">
        <f t="shared" si="61"/>
        <v>Belum Diisi</v>
      </c>
      <c r="I203" s="276" t="s">
        <v>650</v>
      </c>
      <c r="J203" s="277" t="str">
        <f t="shared" ref="J203:J207" si="80">IF($D$203="Y/T","Isi Sasaran",IF($E$203=0,0,IF(I203="Y",1,IF(I203="T",0,"Isi Dulu"))))</f>
        <v>Isi Sasaran</v>
      </c>
      <c r="K203" s="276" t="s">
        <v>650</v>
      </c>
      <c r="L203" s="277" t="str">
        <f t="shared" ref="L203:L207" si="81">IF($D$203="Y/T","Isi Sasaran",IF($E$203=0,0,IF(K203="Y",1,IF(K203="T",0,"Isi Dulu"))))</f>
        <v>Isi Sasaran</v>
      </c>
      <c r="M203" s="429" t="s">
        <v>650</v>
      </c>
      <c r="N203" s="430" t="str">
        <f>IF(M203="Y",1,IF(M203="T",0,IF(M203="Y/T","Belum diisi","Error")))</f>
        <v>Belum diisi</v>
      </c>
      <c r="O203" s="272"/>
      <c r="P203" s="272"/>
      <c r="Q203" s="272"/>
      <c r="R203" s="272"/>
    </row>
    <row r="204" spans="1:18" ht="12.75" customHeight="1">
      <c r="A204" s="272"/>
      <c r="B204" s="371"/>
      <c r="C204" s="371"/>
      <c r="D204" s="371"/>
      <c r="E204" s="371"/>
      <c r="F204" s="278">
        <v>2</v>
      </c>
      <c r="G204" s="279"/>
      <c r="H204" s="288" t="str">
        <f t="shared" si="61"/>
        <v>Belum Diisi</v>
      </c>
      <c r="I204" s="280" t="s">
        <v>650</v>
      </c>
      <c r="J204" s="281" t="str">
        <f t="shared" si="80"/>
        <v>Isi Sasaran</v>
      </c>
      <c r="K204" s="280" t="s">
        <v>650</v>
      </c>
      <c r="L204" s="281" t="str">
        <f t="shared" si="81"/>
        <v>Isi Sasaran</v>
      </c>
      <c r="M204" s="371"/>
      <c r="N204" s="371"/>
      <c r="O204" s="272"/>
      <c r="P204" s="272"/>
      <c r="Q204" s="272"/>
      <c r="R204" s="272"/>
    </row>
    <row r="205" spans="1:18" ht="12.75" customHeight="1">
      <c r="A205" s="272"/>
      <c r="B205" s="371"/>
      <c r="C205" s="371"/>
      <c r="D205" s="371"/>
      <c r="E205" s="371"/>
      <c r="F205" s="278">
        <v>3</v>
      </c>
      <c r="G205" s="279"/>
      <c r="H205" s="288" t="str">
        <f t="shared" si="61"/>
        <v>Belum Diisi</v>
      </c>
      <c r="I205" s="280" t="s">
        <v>650</v>
      </c>
      <c r="J205" s="281" t="str">
        <f t="shared" si="80"/>
        <v>Isi Sasaran</v>
      </c>
      <c r="K205" s="280" t="s">
        <v>650</v>
      </c>
      <c r="L205" s="281" t="str">
        <f t="shared" si="81"/>
        <v>Isi Sasaran</v>
      </c>
      <c r="M205" s="371"/>
      <c r="N205" s="371"/>
      <c r="O205" s="272"/>
      <c r="P205" s="272"/>
      <c r="Q205" s="272"/>
      <c r="R205" s="272"/>
    </row>
    <row r="206" spans="1:18" ht="12.75" customHeight="1">
      <c r="A206" s="272"/>
      <c r="B206" s="371"/>
      <c r="C206" s="371"/>
      <c r="D206" s="371"/>
      <c r="E206" s="371"/>
      <c r="F206" s="278">
        <v>4</v>
      </c>
      <c r="G206" s="279"/>
      <c r="H206" s="288" t="str">
        <f t="shared" si="61"/>
        <v>Belum Diisi</v>
      </c>
      <c r="I206" s="280" t="s">
        <v>650</v>
      </c>
      <c r="J206" s="281" t="str">
        <f t="shared" si="80"/>
        <v>Isi Sasaran</v>
      </c>
      <c r="K206" s="280" t="s">
        <v>650</v>
      </c>
      <c r="L206" s="281" t="str">
        <f t="shared" si="81"/>
        <v>Isi Sasaran</v>
      </c>
      <c r="M206" s="371"/>
      <c r="N206" s="371"/>
      <c r="O206" s="272"/>
      <c r="P206" s="272"/>
      <c r="Q206" s="272"/>
      <c r="R206" s="272"/>
    </row>
    <row r="207" spans="1:18" ht="12.75" customHeight="1">
      <c r="A207" s="272"/>
      <c r="B207" s="349"/>
      <c r="C207" s="349"/>
      <c r="D207" s="349"/>
      <c r="E207" s="349"/>
      <c r="F207" s="282">
        <v>5</v>
      </c>
      <c r="G207" s="283"/>
      <c r="H207" s="289" t="str">
        <f t="shared" si="61"/>
        <v>Belum Diisi</v>
      </c>
      <c r="I207" s="285" t="s">
        <v>650</v>
      </c>
      <c r="J207" s="286" t="str">
        <f t="shared" si="80"/>
        <v>Isi Sasaran</v>
      </c>
      <c r="K207" s="285" t="s">
        <v>650</v>
      </c>
      <c r="L207" s="286" t="str">
        <f t="shared" si="81"/>
        <v>Isi Sasaran</v>
      </c>
      <c r="M207" s="349"/>
      <c r="N207" s="349"/>
      <c r="O207" s="272"/>
      <c r="P207" s="272"/>
      <c r="Q207" s="272"/>
      <c r="R207" s="272"/>
    </row>
    <row r="208" spans="1:18" ht="15.75" customHeight="1">
      <c r="A208" s="272"/>
      <c r="B208" s="418">
        <v>11</v>
      </c>
      <c r="C208" s="426"/>
      <c r="D208" s="419" t="s">
        <v>650</v>
      </c>
      <c r="E208" s="427" t="str">
        <f>IF(D208="Y",1,IF(D208="T",0,IF(D208="Y/T","Belum diisi","Error")))</f>
        <v>Belum diisi</v>
      </c>
      <c r="F208" s="273">
        <v>1</v>
      </c>
      <c r="G208" s="274"/>
      <c r="H208" s="290" t="str">
        <f t="shared" si="61"/>
        <v>Belum Diisi</v>
      </c>
      <c r="I208" s="276" t="s">
        <v>650</v>
      </c>
      <c r="J208" s="277" t="str">
        <f t="shared" ref="J208:J212" si="82">IF($D$208="Y/T","Isi Sasaran",IF($E$208=0,0,IF(I208="Y",1,IF(I208="T",0,"Isi Dulu"))))</f>
        <v>Isi Sasaran</v>
      </c>
      <c r="K208" s="276" t="s">
        <v>650</v>
      </c>
      <c r="L208" s="277" t="str">
        <f t="shared" ref="L208:L212" si="83">IF($D$208="Y/T","Isi Sasaran",IF($E$208=0,0,IF(K208="Y",1,IF(K208="T",0,"Isi Dulu"))))</f>
        <v>Isi Sasaran</v>
      </c>
      <c r="M208" s="429" t="s">
        <v>650</v>
      </c>
      <c r="N208" s="430" t="str">
        <f>IF(M208="Y",1,IF(M208="T",0,IF(M208="Y/T","Belum diisi","Error")))</f>
        <v>Belum diisi</v>
      </c>
      <c r="O208" s="272"/>
      <c r="P208" s="272"/>
      <c r="Q208" s="272"/>
      <c r="R208" s="272"/>
    </row>
    <row r="209" spans="1:18" ht="12.75" customHeight="1">
      <c r="A209" s="272"/>
      <c r="B209" s="371"/>
      <c r="C209" s="371"/>
      <c r="D209" s="371"/>
      <c r="E209" s="371"/>
      <c r="F209" s="278">
        <v>2</v>
      </c>
      <c r="G209" s="279"/>
      <c r="H209" s="288" t="str">
        <f t="shared" si="61"/>
        <v>Belum Diisi</v>
      </c>
      <c r="I209" s="280" t="s">
        <v>650</v>
      </c>
      <c r="J209" s="281" t="str">
        <f t="shared" si="82"/>
        <v>Isi Sasaran</v>
      </c>
      <c r="K209" s="280" t="s">
        <v>650</v>
      </c>
      <c r="L209" s="281" t="str">
        <f t="shared" si="83"/>
        <v>Isi Sasaran</v>
      </c>
      <c r="M209" s="371"/>
      <c r="N209" s="371"/>
      <c r="O209" s="272"/>
      <c r="P209" s="272"/>
      <c r="Q209" s="272"/>
      <c r="R209" s="272"/>
    </row>
    <row r="210" spans="1:18" ht="12.75" customHeight="1">
      <c r="A210" s="272"/>
      <c r="B210" s="371"/>
      <c r="C210" s="371"/>
      <c r="D210" s="371"/>
      <c r="E210" s="371"/>
      <c r="F210" s="278">
        <v>3</v>
      </c>
      <c r="G210" s="279"/>
      <c r="H210" s="288" t="str">
        <f t="shared" si="61"/>
        <v>Belum Diisi</v>
      </c>
      <c r="I210" s="280" t="s">
        <v>650</v>
      </c>
      <c r="J210" s="281" t="str">
        <f t="shared" si="82"/>
        <v>Isi Sasaran</v>
      </c>
      <c r="K210" s="280" t="s">
        <v>650</v>
      </c>
      <c r="L210" s="281" t="str">
        <f t="shared" si="83"/>
        <v>Isi Sasaran</v>
      </c>
      <c r="M210" s="371"/>
      <c r="N210" s="371"/>
      <c r="O210" s="272"/>
      <c r="P210" s="272"/>
      <c r="Q210" s="272"/>
      <c r="R210" s="272"/>
    </row>
    <row r="211" spans="1:18" ht="12.75" customHeight="1">
      <c r="A211" s="272"/>
      <c r="B211" s="371"/>
      <c r="C211" s="371"/>
      <c r="D211" s="371"/>
      <c r="E211" s="371"/>
      <c r="F211" s="278">
        <v>4</v>
      </c>
      <c r="G211" s="279"/>
      <c r="H211" s="288" t="str">
        <f t="shared" si="61"/>
        <v>Belum Diisi</v>
      </c>
      <c r="I211" s="280" t="s">
        <v>650</v>
      </c>
      <c r="J211" s="281" t="str">
        <f t="shared" si="82"/>
        <v>Isi Sasaran</v>
      </c>
      <c r="K211" s="280" t="s">
        <v>650</v>
      </c>
      <c r="L211" s="281" t="str">
        <f t="shared" si="83"/>
        <v>Isi Sasaran</v>
      </c>
      <c r="M211" s="371"/>
      <c r="N211" s="371"/>
      <c r="O211" s="272"/>
      <c r="P211" s="272"/>
      <c r="Q211" s="272"/>
      <c r="R211" s="272"/>
    </row>
    <row r="212" spans="1:18" ht="12.75" customHeight="1">
      <c r="A212" s="272"/>
      <c r="B212" s="349"/>
      <c r="C212" s="349"/>
      <c r="D212" s="349"/>
      <c r="E212" s="349"/>
      <c r="F212" s="282">
        <v>5</v>
      </c>
      <c r="G212" s="283"/>
      <c r="H212" s="289" t="str">
        <f t="shared" si="61"/>
        <v>Belum Diisi</v>
      </c>
      <c r="I212" s="285" t="s">
        <v>650</v>
      </c>
      <c r="J212" s="286" t="str">
        <f t="shared" si="82"/>
        <v>Isi Sasaran</v>
      </c>
      <c r="K212" s="285" t="s">
        <v>650</v>
      </c>
      <c r="L212" s="286" t="str">
        <f t="shared" si="83"/>
        <v>Isi Sasaran</v>
      </c>
      <c r="M212" s="349"/>
      <c r="N212" s="349"/>
      <c r="O212" s="272"/>
      <c r="P212" s="272"/>
      <c r="Q212" s="272"/>
      <c r="R212" s="272"/>
    </row>
    <row r="213" spans="1:18" ht="15.75" customHeight="1">
      <c r="A213" s="272"/>
      <c r="B213" s="418">
        <v>12</v>
      </c>
      <c r="C213" s="426"/>
      <c r="D213" s="419" t="s">
        <v>650</v>
      </c>
      <c r="E213" s="427" t="str">
        <f>IF(D213="Y",1,IF(D213="T",0,IF(D213="Y/T","Belum diisi","Error")))</f>
        <v>Belum diisi</v>
      </c>
      <c r="F213" s="273">
        <v>1</v>
      </c>
      <c r="G213" s="274"/>
      <c r="H213" s="290" t="str">
        <f t="shared" si="61"/>
        <v>Belum Diisi</v>
      </c>
      <c r="I213" s="276" t="s">
        <v>650</v>
      </c>
      <c r="J213" s="277" t="str">
        <f t="shared" ref="J213:J217" si="84">IF($D$213="Y/T","Isi Sasaran",IF($E$213=0,0,IF(I213="Y",1,IF(I213="T",0,"Isi Dulu"))))</f>
        <v>Isi Sasaran</v>
      </c>
      <c r="K213" s="276" t="s">
        <v>650</v>
      </c>
      <c r="L213" s="277" t="str">
        <f t="shared" ref="L213:L217" si="85">IF($D$213="Y/T","Isi Sasaran",IF($E$213=0,0,IF(K213="Y",1,IF(K213="T",0,"Isi Dulu"))))</f>
        <v>Isi Sasaran</v>
      </c>
      <c r="M213" s="429" t="s">
        <v>650</v>
      </c>
      <c r="N213" s="430" t="str">
        <f>IF(M213="Y",1,IF(M213="T",0,IF(M213="Y/T","Belum diisi","Error")))</f>
        <v>Belum diisi</v>
      </c>
      <c r="O213" s="272"/>
      <c r="P213" s="272"/>
      <c r="Q213" s="272"/>
      <c r="R213" s="272"/>
    </row>
    <row r="214" spans="1:18" ht="12.75" customHeight="1">
      <c r="A214" s="272"/>
      <c r="B214" s="371"/>
      <c r="C214" s="371"/>
      <c r="D214" s="371"/>
      <c r="E214" s="371"/>
      <c r="F214" s="278">
        <v>2</v>
      </c>
      <c r="G214" s="279"/>
      <c r="H214" s="288" t="str">
        <f t="shared" si="61"/>
        <v>Belum Diisi</v>
      </c>
      <c r="I214" s="280" t="s">
        <v>650</v>
      </c>
      <c r="J214" s="281" t="str">
        <f t="shared" si="84"/>
        <v>Isi Sasaran</v>
      </c>
      <c r="K214" s="280" t="s">
        <v>650</v>
      </c>
      <c r="L214" s="281" t="str">
        <f t="shared" si="85"/>
        <v>Isi Sasaran</v>
      </c>
      <c r="M214" s="371"/>
      <c r="N214" s="371"/>
      <c r="O214" s="272"/>
      <c r="P214" s="272"/>
      <c r="Q214" s="272"/>
      <c r="R214" s="272"/>
    </row>
    <row r="215" spans="1:18" ht="12.75" customHeight="1">
      <c r="A215" s="272"/>
      <c r="B215" s="371"/>
      <c r="C215" s="371"/>
      <c r="D215" s="371"/>
      <c r="E215" s="371"/>
      <c r="F215" s="278">
        <v>3</v>
      </c>
      <c r="G215" s="279"/>
      <c r="H215" s="288" t="str">
        <f t="shared" si="61"/>
        <v>Belum Diisi</v>
      </c>
      <c r="I215" s="280" t="s">
        <v>650</v>
      </c>
      <c r="J215" s="281" t="str">
        <f t="shared" si="84"/>
        <v>Isi Sasaran</v>
      </c>
      <c r="K215" s="280" t="s">
        <v>650</v>
      </c>
      <c r="L215" s="281" t="str">
        <f t="shared" si="85"/>
        <v>Isi Sasaran</v>
      </c>
      <c r="M215" s="371"/>
      <c r="N215" s="371"/>
      <c r="O215" s="272"/>
      <c r="P215" s="272"/>
      <c r="Q215" s="272"/>
      <c r="R215" s="272"/>
    </row>
    <row r="216" spans="1:18" ht="12.75" customHeight="1">
      <c r="A216" s="272"/>
      <c r="B216" s="371"/>
      <c r="C216" s="371"/>
      <c r="D216" s="371"/>
      <c r="E216" s="371"/>
      <c r="F216" s="278">
        <v>4</v>
      </c>
      <c r="G216" s="279"/>
      <c r="H216" s="288" t="str">
        <f t="shared" si="61"/>
        <v>Belum Diisi</v>
      </c>
      <c r="I216" s="280" t="s">
        <v>650</v>
      </c>
      <c r="J216" s="281" t="str">
        <f t="shared" si="84"/>
        <v>Isi Sasaran</v>
      </c>
      <c r="K216" s="280" t="s">
        <v>650</v>
      </c>
      <c r="L216" s="281" t="str">
        <f t="shared" si="85"/>
        <v>Isi Sasaran</v>
      </c>
      <c r="M216" s="371"/>
      <c r="N216" s="371"/>
      <c r="O216" s="272"/>
      <c r="P216" s="272"/>
      <c r="Q216" s="272"/>
      <c r="R216" s="272"/>
    </row>
    <row r="217" spans="1:18" ht="12.75" customHeight="1">
      <c r="A217" s="272"/>
      <c r="B217" s="349"/>
      <c r="C217" s="349"/>
      <c r="D217" s="349"/>
      <c r="E217" s="349"/>
      <c r="F217" s="282">
        <v>5</v>
      </c>
      <c r="G217" s="283"/>
      <c r="H217" s="289" t="str">
        <f t="shared" si="61"/>
        <v>Belum Diisi</v>
      </c>
      <c r="I217" s="285" t="s">
        <v>650</v>
      </c>
      <c r="J217" s="286" t="str">
        <f t="shared" si="84"/>
        <v>Isi Sasaran</v>
      </c>
      <c r="K217" s="285" t="s">
        <v>650</v>
      </c>
      <c r="L217" s="286" t="str">
        <f t="shared" si="85"/>
        <v>Isi Sasaran</v>
      </c>
      <c r="M217" s="349"/>
      <c r="N217" s="349"/>
      <c r="O217" s="272"/>
      <c r="P217" s="272"/>
      <c r="Q217" s="272"/>
      <c r="R217" s="272"/>
    </row>
    <row r="218" spans="1:18" ht="15.75" customHeight="1">
      <c r="A218" s="272"/>
      <c r="B218" s="418">
        <v>13</v>
      </c>
      <c r="C218" s="426"/>
      <c r="D218" s="419" t="s">
        <v>650</v>
      </c>
      <c r="E218" s="427" t="str">
        <f>IF(D218="Y",1,IF(D218="T",0,IF(D218="Y/T","Belum diisi","Error")))</f>
        <v>Belum diisi</v>
      </c>
      <c r="F218" s="273">
        <v>1</v>
      </c>
      <c r="G218" s="274"/>
      <c r="H218" s="290" t="str">
        <f t="shared" si="61"/>
        <v>Belum Diisi</v>
      </c>
      <c r="I218" s="276" t="s">
        <v>650</v>
      </c>
      <c r="J218" s="277" t="str">
        <f t="shared" ref="J218:J222" si="86">IF($D$218="Y/T","Isi Sasaran",IF($E$218=0,0,IF(I218="Y",1,IF(I218="T",0,"Isi Dulu"))))</f>
        <v>Isi Sasaran</v>
      </c>
      <c r="K218" s="276" t="s">
        <v>650</v>
      </c>
      <c r="L218" s="277" t="str">
        <f t="shared" ref="L218:L222" si="87">IF($D$218="Y/T","Isi Sasaran",IF($E$218=0,0,IF(K218="Y",1,IF(K218="T",0,"Isi Dulu"))))</f>
        <v>Isi Sasaran</v>
      </c>
      <c r="M218" s="429" t="s">
        <v>650</v>
      </c>
      <c r="N218" s="430" t="str">
        <f>IF(M218="Y",1,IF(M218="T",0,IF(M218="Y/T","Belum diisi","Error")))</f>
        <v>Belum diisi</v>
      </c>
      <c r="O218" s="272"/>
      <c r="P218" s="272"/>
      <c r="Q218" s="272"/>
      <c r="R218" s="272"/>
    </row>
    <row r="219" spans="1:18" ht="12.75" customHeight="1">
      <c r="A219" s="272"/>
      <c r="B219" s="371"/>
      <c r="C219" s="371"/>
      <c r="D219" s="371"/>
      <c r="E219" s="371"/>
      <c r="F219" s="278">
        <v>2</v>
      </c>
      <c r="G219" s="279"/>
      <c r="H219" s="288" t="str">
        <f t="shared" si="61"/>
        <v>Belum Diisi</v>
      </c>
      <c r="I219" s="280" t="s">
        <v>650</v>
      </c>
      <c r="J219" s="281" t="str">
        <f t="shared" si="86"/>
        <v>Isi Sasaran</v>
      </c>
      <c r="K219" s="280" t="s">
        <v>650</v>
      </c>
      <c r="L219" s="281" t="str">
        <f t="shared" si="87"/>
        <v>Isi Sasaran</v>
      </c>
      <c r="M219" s="371"/>
      <c r="N219" s="371"/>
      <c r="O219" s="272"/>
      <c r="P219" s="272"/>
      <c r="Q219" s="272"/>
      <c r="R219" s="272"/>
    </row>
    <row r="220" spans="1:18" ht="12.75" customHeight="1">
      <c r="A220" s="272"/>
      <c r="B220" s="371"/>
      <c r="C220" s="371"/>
      <c r="D220" s="371"/>
      <c r="E220" s="371"/>
      <c r="F220" s="278">
        <v>3</v>
      </c>
      <c r="G220" s="279"/>
      <c r="H220" s="288" t="str">
        <f t="shared" si="61"/>
        <v>Belum Diisi</v>
      </c>
      <c r="I220" s="280" t="s">
        <v>650</v>
      </c>
      <c r="J220" s="281" t="str">
        <f t="shared" si="86"/>
        <v>Isi Sasaran</v>
      </c>
      <c r="K220" s="280" t="s">
        <v>650</v>
      </c>
      <c r="L220" s="281" t="str">
        <f t="shared" si="87"/>
        <v>Isi Sasaran</v>
      </c>
      <c r="M220" s="371"/>
      <c r="N220" s="371"/>
      <c r="O220" s="272"/>
      <c r="P220" s="272"/>
      <c r="Q220" s="272"/>
      <c r="R220" s="272"/>
    </row>
    <row r="221" spans="1:18" ht="12.75" customHeight="1">
      <c r="A221" s="272"/>
      <c r="B221" s="371"/>
      <c r="C221" s="371"/>
      <c r="D221" s="371"/>
      <c r="E221" s="371"/>
      <c r="F221" s="278">
        <v>4</v>
      </c>
      <c r="G221" s="279"/>
      <c r="H221" s="288" t="str">
        <f t="shared" si="61"/>
        <v>Belum Diisi</v>
      </c>
      <c r="I221" s="280" t="s">
        <v>650</v>
      </c>
      <c r="J221" s="281" t="str">
        <f t="shared" si="86"/>
        <v>Isi Sasaran</v>
      </c>
      <c r="K221" s="280" t="s">
        <v>650</v>
      </c>
      <c r="L221" s="281" t="str">
        <f t="shared" si="87"/>
        <v>Isi Sasaran</v>
      </c>
      <c r="M221" s="371"/>
      <c r="N221" s="371"/>
      <c r="O221" s="272"/>
      <c r="P221" s="272"/>
      <c r="Q221" s="272"/>
      <c r="R221" s="272"/>
    </row>
    <row r="222" spans="1:18" ht="12.75" customHeight="1">
      <c r="A222" s="272"/>
      <c r="B222" s="349"/>
      <c r="C222" s="349"/>
      <c r="D222" s="349"/>
      <c r="E222" s="349"/>
      <c r="F222" s="282">
        <v>5</v>
      </c>
      <c r="G222" s="283"/>
      <c r="H222" s="289" t="str">
        <f t="shared" si="61"/>
        <v>Belum Diisi</v>
      </c>
      <c r="I222" s="285" t="s">
        <v>650</v>
      </c>
      <c r="J222" s="286" t="str">
        <f t="shared" si="86"/>
        <v>Isi Sasaran</v>
      </c>
      <c r="K222" s="285" t="s">
        <v>650</v>
      </c>
      <c r="L222" s="286" t="str">
        <f t="shared" si="87"/>
        <v>Isi Sasaran</v>
      </c>
      <c r="M222" s="349"/>
      <c r="N222" s="349"/>
      <c r="O222" s="272"/>
      <c r="P222" s="272"/>
      <c r="Q222" s="272"/>
      <c r="R222" s="272"/>
    </row>
    <row r="223" spans="1:18" ht="15.75" customHeight="1">
      <c r="A223" s="272"/>
      <c r="B223" s="418">
        <v>14</v>
      </c>
      <c r="C223" s="426"/>
      <c r="D223" s="419" t="s">
        <v>650</v>
      </c>
      <c r="E223" s="427" t="str">
        <f>IF(D223="Y",1,IF(D223="T",0,IF(D223="Y/T","Belum diisi","Error")))</f>
        <v>Belum diisi</v>
      </c>
      <c r="F223" s="273">
        <v>1</v>
      </c>
      <c r="G223" s="274"/>
      <c r="H223" s="290" t="str">
        <f t="shared" si="61"/>
        <v>Belum Diisi</v>
      </c>
      <c r="I223" s="276" t="s">
        <v>650</v>
      </c>
      <c r="J223" s="277" t="str">
        <f t="shared" ref="J223:J227" si="88">IF($D$223="Y/T","Isi Sasaran",IF($E$223=0,0,IF(I223="Y",1,IF(I223="T",0,"Isi Dulu"))))</f>
        <v>Isi Sasaran</v>
      </c>
      <c r="K223" s="276" t="s">
        <v>650</v>
      </c>
      <c r="L223" s="277" t="str">
        <f t="shared" ref="L223:L227" si="89">IF($D$223="Y/T","Isi Sasaran",IF($E$223=0,0,IF(K223="Y",1,IF(K223="T",0,"Isi Dulu"))))</f>
        <v>Isi Sasaran</v>
      </c>
      <c r="M223" s="429" t="s">
        <v>650</v>
      </c>
      <c r="N223" s="430" t="str">
        <f>IF(M223="Y",1,IF(M223="T",0,IF(M223="Y/T","Belum diisi","Error")))</f>
        <v>Belum diisi</v>
      </c>
      <c r="O223" s="272"/>
      <c r="P223" s="272"/>
      <c r="Q223" s="272"/>
      <c r="R223" s="272"/>
    </row>
    <row r="224" spans="1:18" ht="12.75" customHeight="1">
      <c r="A224" s="272"/>
      <c r="B224" s="371"/>
      <c r="C224" s="371"/>
      <c r="D224" s="371"/>
      <c r="E224" s="371"/>
      <c r="F224" s="278">
        <v>2</v>
      </c>
      <c r="G224" s="279"/>
      <c r="H224" s="288" t="str">
        <f t="shared" si="61"/>
        <v>Belum Diisi</v>
      </c>
      <c r="I224" s="280" t="s">
        <v>650</v>
      </c>
      <c r="J224" s="281" t="str">
        <f t="shared" si="88"/>
        <v>Isi Sasaran</v>
      </c>
      <c r="K224" s="280" t="s">
        <v>650</v>
      </c>
      <c r="L224" s="281" t="str">
        <f t="shared" si="89"/>
        <v>Isi Sasaran</v>
      </c>
      <c r="M224" s="371"/>
      <c r="N224" s="371"/>
      <c r="O224" s="272"/>
      <c r="P224" s="272"/>
      <c r="Q224" s="272"/>
      <c r="R224" s="272"/>
    </row>
    <row r="225" spans="1:18" ht="12.75" customHeight="1">
      <c r="A225" s="272"/>
      <c r="B225" s="371"/>
      <c r="C225" s="371"/>
      <c r="D225" s="371"/>
      <c r="E225" s="371"/>
      <c r="F225" s="278">
        <v>3</v>
      </c>
      <c r="G225" s="279"/>
      <c r="H225" s="288" t="str">
        <f t="shared" si="61"/>
        <v>Belum Diisi</v>
      </c>
      <c r="I225" s="280" t="s">
        <v>650</v>
      </c>
      <c r="J225" s="281" t="str">
        <f t="shared" si="88"/>
        <v>Isi Sasaran</v>
      </c>
      <c r="K225" s="280" t="s">
        <v>650</v>
      </c>
      <c r="L225" s="281" t="str">
        <f t="shared" si="89"/>
        <v>Isi Sasaran</v>
      </c>
      <c r="M225" s="371"/>
      <c r="N225" s="371"/>
      <c r="O225" s="272"/>
      <c r="P225" s="272"/>
      <c r="Q225" s="272"/>
      <c r="R225" s="272"/>
    </row>
    <row r="226" spans="1:18" ht="12.75" customHeight="1">
      <c r="A226" s="272"/>
      <c r="B226" s="371"/>
      <c r="C226" s="371"/>
      <c r="D226" s="371"/>
      <c r="E226" s="371"/>
      <c r="F226" s="278">
        <v>4</v>
      </c>
      <c r="G226" s="279"/>
      <c r="H226" s="288" t="str">
        <f t="shared" si="61"/>
        <v>Belum Diisi</v>
      </c>
      <c r="I226" s="280" t="s">
        <v>650</v>
      </c>
      <c r="J226" s="281" t="str">
        <f t="shared" si="88"/>
        <v>Isi Sasaran</v>
      </c>
      <c r="K226" s="280" t="s">
        <v>650</v>
      </c>
      <c r="L226" s="281" t="str">
        <f t="shared" si="89"/>
        <v>Isi Sasaran</v>
      </c>
      <c r="M226" s="371"/>
      <c r="N226" s="371"/>
      <c r="O226" s="272"/>
      <c r="P226" s="272"/>
      <c r="Q226" s="272"/>
      <c r="R226" s="272"/>
    </row>
    <row r="227" spans="1:18" ht="12.75" customHeight="1">
      <c r="A227" s="272"/>
      <c r="B227" s="349"/>
      <c r="C227" s="349"/>
      <c r="D227" s="349"/>
      <c r="E227" s="349"/>
      <c r="F227" s="282">
        <v>5</v>
      </c>
      <c r="G227" s="283"/>
      <c r="H227" s="289" t="str">
        <f t="shared" si="61"/>
        <v>Belum Diisi</v>
      </c>
      <c r="I227" s="285" t="s">
        <v>650</v>
      </c>
      <c r="J227" s="286" t="str">
        <f t="shared" si="88"/>
        <v>Isi Sasaran</v>
      </c>
      <c r="K227" s="285" t="s">
        <v>650</v>
      </c>
      <c r="L227" s="286" t="str">
        <f t="shared" si="89"/>
        <v>Isi Sasaran</v>
      </c>
      <c r="M227" s="349"/>
      <c r="N227" s="349"/>
      <c r="O227" s="272"/>
      <c r="P227" s="272"/>
      <c r="Q227" s="272"/>
      <c r="R227" s="272"/>
    </row>
    <row r="228" spans="1:18" ht="15.75" customHeight="1">
      <c r="A228" s="272"/>
      <c r="B228" s="418">
        <v>15</v>
      </c>
      <c r="C228" s="426"/>
      <c r="D228" s="419" t="s">
        <v>650</v>
      </c>
      <c r="E228" s="427" t="str">
        <f>IF(D228="Y",1,IF(D228="T",0,IF(D228="Y/T","Belum diisi","Error")))</f>
        <v>Belum diisi</v>
      </c>
      <c r="F228" s="273">
        <v>1</v>
      </c>
      <c r="G228" s="274"/>
      <c r="H228" s="290" t="str">
        <f t="shared" si="61"/>
        <v>Belum Diisi</v>
      </c>
      <c r="I228" s="276" t="s">
        <v>650</v>
      </c>
      <c r="J228" s="277" t="str">
        <f t="shared" ref="J228:J232" si="90">IF($D$228="Y/T","Isi Sasaran",IF($E$228=0,0,IF(I228="Y",1,IF(I228="T",0,"Isi Dulu"))))</f>
        <v>Isi Sasaran</v>
      </c>
      <c r="K228" s="276" t="s">
        <v>650</v>
      </c>
      <c r="L228" s="277" t="str">
        <f t="shared" ref="L228:L232" si="91">IF($D$228="Y/T","Isi Sasaran",IF($E$228=0,0,IF(K228="Y",1,IF(K228="T",0,"Isi Dulu"))))</f>
        <v>Isi Sasaran</v>
      </c>
      <c r="M228" s="429" t="s">
        <v>650</v>
      </c>
      <c r="N228" s="430" t="str">
        <f>IF(M228="Y",1,IF(M228="T",0,IF(M228="Y/T","Belum diisi","Error")))</f>
        <v>Belum diisi</v>
      </c>
      <c r="O228" s="272"/>
      <c r="P228" s="272"/>
      <c r="Q228" s="272"/>
      <c r="R228" s="272"/>
    </row>
    <row r="229" spans="1:18" ht="12.75" customHeight="1">
      <c r="A229" s="272"/>
      <c r="B229" s="371"/>
      <c r="C229" s="371"/>
      <c r="D229" s="371"/>
      <c r="E229" s="371"/>
      <c r="F229" s="278">
        <v>2</v>
      </c>
      <c r="G229" s="279"/>
      <c r="H229" s="288" t="str">
        <f t="shared" si="61"/>
        <v>Belum Diisi</v>
      </c>
      <c r="I229" s="280" t="s">
        <v>650</v>
      </c>
      <c r="J229" s="281" t="str">
        <f t="shared" si="90"/>
        <v>Isi Sasaran</v>
      </c>
      <c r="K229" s="280" t="s">
        <v>650</v>
      </c>
      <c r="L229" s="281" t="str">
        <f t="shared" si="91"/>
        <v>Isi Sasaran</v>
      </c>
      <c r="M229" s="371"/>
      <c r="N229" s="371"/>
      <c r="O229" s="272"/>
      <c r="P229" s="272"/>
      <c r="Q229" s="272"/>
      <c r="R229" s="272"/>
    </row>
    <row r="230" spans="1:18" ht="12.75" customHeight="1">
      <c r="A230" s="272"/>
      <c r="B230" s="371"/>
      <c r="C230" s="371"/>
      <c r="D230" s="371"/>
      <c r="E230" s="371"/>
      <c r="F230" s="278">
        <v>3</v>
      </c>
      <c r="G230" s="279"/>
      <c r="H230" s="288" t="str">
        <f t="shared" si="61"/>
        <v>Belum Diisi</v>
      </c>
      <c r="I230" s="280" t="s">
        <v>650</v>
      </c>
      <c r="J230" s="281" t="str">
        <f t="shared" si="90"/>
        <v>Isi Sasaran</v>
      </c>
      <c r="K230" s="280" t="s">
        <v>650</v>
      </c>
      <c r="L230" s="281" t="str">
        <f t="shared" si="91"/>
        <v>Isi Sasaran</v>
      </c>
      <c r="M230" s="371"/>
      <c r="N230" s="371"/>
      <c r="O230" s="272"/>
      <c r="P230" s="272"/>
      <c r="Q230" s="272"/>
      <c r="R230" s="272"/>
    </row>
    <row r="231" spans="1:18" ht="12.75" customHeight="1">
      <c r="A231" s="272"/>
      <c r="B231" s="371"/>
      <c r="C231" s="371"/>
      <c r="D231" s="371"/>
      <c r="E231" s="371"/>
      <c r="F231" s="278">
        <v>4</v>
      </c>
      <c r="G231" s="279"/>
      <c r="H231" s="288" t="str">
        <f t="shared" si="61"/>
        <v>Belum Diisi</v>
      </c>
      <c r="I231" s="280" t="s">
        <v>650</v>
      </c>
      <c r="J231" s="281" t="str">
        <f t="shared" si="90"/>
        <v>Isi Sasaran</v>
      </c>
      <c r="K231" s="280" t="s">
        <v>650</v>
      </c>
      <c r="L231" s="281" t="str">
        <f t="shared" si="91"/>
        <v>Isi Sasaran</v>
      </c>
      <c r="M231" s="371"/>
      <c r="N231" s="371"/>
      <c r="O231" s="272"/>
      <c r="P231" s="272"/>
      <c r="Q231" s="272"/>
      <c r="R231" s="272"/>
    </row>
    <row r="232" spans="1:18" ht="12.75" customHeight="1">
      <c r="A232" s="272"/>
      <c r="B232" s="349"/>
      <c r="C232" s="349"/>
      <c r="D232" s="349"/>
      <c r="E232" s="349"/>
      <c r="F232" s="282">
        <v>5</v>
      </c>
      <c r="G232" s="283"/>
      <c r="H232" s="289" t="str">
        <f t="shared" si="61"/>
        <v>Belum Diisi</v>
      </c>
      <c r="I232" s="285" t="s">
        <v>650</v>
      </c>
      <c r="J232" s="286" t="str">
        <f t="shared" si="90"/>
        <v>Isi Sasaran</v>
      </c>
      <c r="K232" s="285" t="s">
        <v>650</v>
      </c>
      <c r="L232" s="286" t="str">
        <f t="shared" si="91"/>
        <v>Isi Sasaran</v>
      </c>
      <c r="M232" s="349"/>
      <c r="N232" s="349"/>
      <c r="O232" s="272"/>
      <c r="P232" s="272"/>
      <c r="Q232" s="272"/>
      <c r="R232" s="272"/>
    </row>
    <row r="233" spans="1:18" ht="15.75" customHeight="1">
      <c r="A233" s="272"/>
      <c r="B233" s="418">
        <v>16</v>
      </c>
      <c r="C233" s="426"/>
      <c r="D233" s="419" t="s">
        <v>650</v>
      </c>
      <c r="E233" s="427" t="str">
        <f>IF(D233="Y",1,IF(D233="T",0,IF(D233="Y/T","Belum diisi","Error")))</f>
        <v>Belum diisi</v>
      </c>
      <c r="F233" s="273">
        <v>1</v>
      </c>
      <c r="G233" s="274"/>
      <c r="H233" s="290" t="str">
        <f t="shared" si="61"/>
        <v>Belum Diisi</v>
      </c>
      <c r="I233" s="276" t="s">
        <v>650</v>
      </c>
      <c r="J233" s="277" t="str">
        <f t="shared" ref="J233:J237" si="92">IF($D$233="Y/T","Isi Sasaran",IF($E$233=0,0,IF(I233="Y",1,IF(I233="T",0,"Isi Dulu"))))</f>
        <v>Isi Sasaran</v>
      </c>
      <c r="K233" s="276" t="s">
        <v>650</v>
      </c>
      <c r="L233" s="277" t="str">
        <f t="shared" ref="L233:L237" si="93">IF($D$233="Y/T","Isi Sasaran",IF($E$233=0,0,IF(K233="Y",1,IF(K233="T",0,"Isi Dulu"))))</f>
        <v>Isi Sasaran</v>
      </c>
      <c r="M233" s="429" t="s">
        <v>650</v>
      </c>
      <c r="N233" s="430" t="str">
        <f>IF(M233="Y",1,IF(M233="T",0,IF(M233="Y/T","Belum diisi","Error")))</f>
        <v>Belum diisi</v>
      </c>
      <c r="O233" s="272"/>
      <c r="P233" s="272"/>
      <c r="Q233" s="272"/>
      <c r="R233" s="272"/>
    </row>
    <row r="234" spans="1:18" ht="12.75" customHeight="1">
      <c r="A234" s="272"/>
      <c r="B234" s="371"/>
      <c r="C234" s="371"/>
      <c r="D234" s="371"/>
      <c r="E234" s="371"/>
      <c r="F234" s="278">
        <v>2</v>
      </c>
      <c r="G234" s="279"/>
      <c r="H234" s="288" t="str">
        <f t="shared" si="61"/>
        <v>Belum Diisi</v>
      </c>
      <c r="I234" s="280" t="s">
        <v>650</v>
      </c>
      <c r="J234" s="281" t="str">
        <f t="shared" si="92"/>
        <v>Isi Sasaran</v>
      </c>
      <c r="K234" s="280" t="s">
        <v>650</v>
      </c>
      <c r="L234" s="281" t="str">
        <f t="shared" si="93"/>
        <v>Isi Sasaran</v>
      </c>
      <c r="M234" s="371"/>
      <c r="N234" s="371"/>
      <c r="O234" s="272"/>
      <c r="P234" s="272"/>
      <c r="Q234" s="272"/>
      <c r="R234" s="272"/>
    </row>
    <row r="235" spans="1:18" ht="12.75" customHeight="1">
      <c r="A235" s="272"/>
      <c r="B235" s="371"/>
      <c r="C235" s="371"/>
      <c r="D235" s="371"/>
      <c r="E235" s="371"/>
      <c r="F235" s="278">
        <v>3</v>
      </c>
      <c r="G235" s="279"/>
      <c r="H235" s="288" t="str">
        <f t="shared" si="61"/>
        <v>Belum Diisi</v>
      </c>
      <c r="I235" s="280" t="s">
        <v>650</v>
      </c>
      <c r="J235" s="281" t="str">
        <f t="shared" si="92"/>
        <v>Isi Sasaran</v>
      </c>
      <c r="K235" s="280" t="s">
        <v>650</v>
      </c>
      <c r="L235" s="281" t="str">
        <f t="shared" si="93"/>
        <v>Isi Sasaran</v>
      </c>
      <c r="M235" s="371"/>
      <c r="N235" s="371"/>
      <c r="O235" s="272"/>
      <c r="P235" s="272"/>
      <c r="Q235" s="272"/>
      <c r="R235" s="272"/>
    </row>
    <row r="236" spans="1:18" ht="12.75" customHeight="1">
      <c r="A236" s="272"/>
      <c r="B236" s="371"/>
      <c r="C236" s="371"/>
      <c r="D236" s="371"/>
      <c r="E236" s="371"/>
      <c r="F236" s="278">
        <v>4</v>
      </c>
      <c r="G236" s="279"/>
      <c r="H236" s="288" t="str">
        <f t="shared" si="61"/>
        <v>Belum Diisi</v>
      </c>
      <c r="I236" s="280" t="s">
        <v>650</v>
      </c>
      <c r="J236" s="281" t="str">
        <f t="shared" si="92"/>
        <v>Isi Sasaran</v>
      </c>
      <c r="K236" s="280" t="s">
        <v>650</v>
      </c>
      <c r="L236" s="281" t="str">
        <f t="shared" si="93"/>
        <v>Isi Sasaran</v>
      </c>
      <c r="M236" s="371"/>
      <c r="N236" s="371"/>
      <c r="O236" s="272"/>
      <c r="P236" s="272"/>
      <c r="Q236" s="272"/>
      <c r="R236" s="272"/>
    </row>
    <row r="237" spans="1:18" ht="12.75" customHeight="1">
      <c r="A237" s="272"/>
      <c r="B237" s="349"/>
      <c r="C237" s="349"/>
      <c r="D237" s="349"/>
      <c r="E237" s="349"/>
      <c r="F237" s="282">
        <v>5</v>
      </c>
      <c r="G237" s="283"/>
      <c r="H237" s="289" t="str">
        <f t="shared" si="61"/>
        <v>Belum Diisi</v>
      </c>
      <c r="I237" s="285" t="s">
        <v>650</v>
      </c>
      <c r="J237" s="286" t="str">
        <f t="shared" si="92"/>
        <v>Isi Sasaran</v>
      </c>
      <c r="K237" s="285" t="s">
        <v>650</v>
      </c>
      <c r="L237" s="286" t="str">
        <f t="shared" si="93"/>
        <v>Isi Sasaran</v>
      </c>
      <c r="M237" s="349"/>
      <c r="N237" s="349"/>
      <c r="O237" s="272"/>
      <c r="P237" s="272"/>
      <c r="Q237" s="272"/>
      <c r="R237" s="272"/>
    </row>
    <row r="238" spans="1:18" ht="15.75" customHeight="1">
      <c r="A238" s="272"/>
      <c r="B238" s="418">
        <v>17</v>
      </c>
      <c r="C238" s="426"/>
      <c r="D238" s="419" t="s">
        <v>650</v>
      </c>
      <c r="E238" s="427" t="str">
        <f>IF(D238="Y",1,IF(D238="T",0,IF(D238="Y/T","Belum diisi","Error")))</f>
        <v>Belum diisi</v>
      </c>
      <c r="F238" s="273">
        <v>1</v>
      </c>
      <c r="G238" s="274"/>
      <c r="H238" s="290" t="str">
        <f t="shared" si="61"/>
        <v>Belum Diisi</v>
      </c>
      <c r="I238" s="276" t="s">
        <v>650</v>
      </c>
      <c r="J238" s="277" t="str">
        <f t="shared" ref="J238:J242" si="94">IF($D$238="Y/T","Isi Sasaran",IF($E$238=0,0,IF(I238="Y",1,IF(I238="T",0,"Isi Dulu"))))</f>
        <v>Isi Sasaran</v>
      </c>
      <c r="K238" s="276" t="s">
        <v>650</v>
      </c>
      <c r="L238" s="277" t="str">
        <f t="shared" ref="L238:L242" si="95">IF($D$238="Y/T","Isi Sasaran",IF($E$238=0,0,IF(K238="Y",1,IF(K238="T",0,"Isi Dulu"))))</f>
        <v>Isi Sasaran</v>
      </c>
      <c r="M238" s="429" t="s">
        <v>650</v>
      </c>
      <c r="N238" s="430" t="str">
        <f>IF(M238="Y",1,IF(M238="T",0,IF(M238="Y/T","Belum diisi","Error")))</f>
        <v>Belum diisi</v>
      </c>
      <c r="O238" s="272"/>
      <c r="P238" s="272"/>
      <c r="Q238" s="272"/>
      <c r="R238" s="272"/>
    </row>
    <row r="239" spans="1:18" ht="12.75" customHeight="1">
      <c r="A239" s="272"/>
      <c r="B239" s="371"/>
      <c r="C239" s="371"/>
      <c r="D239" s="371"/>
      <c r="E239" s="371"/>
      <c r="F239" s="278">
        <v>2</v>
      </c>
      <c r="G239" s="279"/>
      <c r="H239" s="288" t="str">
        <f t="shared" si="61"/>
        <v>Belum Diisi</v>
      </c>
      <c r="I239" s="280" t="s">
        <v>650</v>
      </c>
      <c r="J239" s="281" t="str">
        <f t="shared" si="94"/>
        <v>Isi Sasaran</v>
      </c>
      <c r="K239" s="280" t="s">
        <v>650</v>
      </c>
      <c r="L239" s="281" t="str">
        <f t="shared" si="95"/>
        <v>Isi Sasaran</v>
      </c>
      <c r="M239" s="371"/>
      <c r="N239" s="371"/>
      <c r="O239" s="272"/>
      <c r="P239" s="272"/>
      <c r="Q239" s="272"/>
      <c r="R239" s="272"/>
    </row>
    <row r="240" spans="1:18" ht="12.75" customHeight="1">
      <c r="A240" s="272"/>
      <c r="B240" s="371"/>
      <c r="C240" s="371"/>
      <c r="D240" s="371"/>
      <c r="E240" s="371"/>
      <c r="F240" s="278">
        <v>3</v>
      </c>
      <c r="G240" s="279"/>
      <c r="H240" s="288" t="str">
        <f t="shared" si="61"/>
        <v>Belum Diisi</v>
      </c>
      <c r="I240" s="280" t="s">
        <v>650</v>
      </c>
      <c r="J240" s="281" t="str">
        <f t="shared" si="94"/>
        <v>Isi Sasaran</v>
      </c>
      <c r="K240" s="280" t="s">
        <v>650</v>
      </c>
      <c r="L240" s="281" t="str">
        <f t="shared" si="95"/>
        <v>Isi Sasaran</v>
      </c>
      <c r="M240" s="371"/>
      <c r="N240" s="371"/>
      <c r="O240" s="272"/>
      <c r="P240" s="272"/>
      <c r="Q240" s="272"/>
      <c r="R240" s="272"/>
    </row>
    <row r="241" spans="1:18" ht="12.75" customHeight="1">
      <c r="A241" s="272"/>
      <c r="B241" s="371"/>
      <c r="C241" s="371"/>
      <c r="D241" s="371"/>
      <c r="E241" s="371"/>
      <c r="F241" s="278">
        <v>4</v>
      </c>
      <c r="G241" s="279"/>
      <c r="H241" s="288" t="str">
        <f t="shared" si="61"/>
        <v>Belum Diisi</v>
      </c>
      <c r="I241" s="280" t="s">
        <v>650</v>
      </c>
      <c r="J241" s="281" t="str">
        <f t="shared" si="94"/>
        <v>Isi Sasaran</v>
      </c>
      <c r="K241" s="280" t="s">
        <v>650</v>
      </c>
      <c r="L241" s="281" t="str">
        <f t="shared" si="95"/>
        <v>Isi Sasaran</v>
      </c>
      <c r="M241" s="371"/>
      <c r="N241" s="371"/>
      <c r="O241" s="272"/>
      <c r="P241" s="272"/>
      <c r="Q241" s="272"/>
      <c r="R241" s="272"/>
    </row>
    <row r="242" spans="1:18" ht="12.75" customHeight="1">
      <c r="A242" s="272"/>
      <c r="B242" s="349"/>
      <c r="C242" s="349"/>
      <c r="D242" s="349"/>
      <c r="E242" s="349"/>
      <c r="F242" s="282">
        <v>5</v>
      </c>
      <c r="G242" s="283"/>
      <c r="H242" s="289" t="str">
        <f t="shared" si="61"/>
        <v>Belum Diisi</v>
      </c>
      <c r="I242" s="285" t="s">
        <v>650</v>
      </c>
      <c r="J242" s="286" t="str">
        <f t="shared" si="94"/>
        <v>Isi Sasaran</v>
      </c>
      <c r="K242" s="285" t="s">
        <v>650</v>
      </c>
      <c r="L242" s="286" t="str">
        <f t="shared" si="95"/>
        <v>Isi Sasaran</v>
      </c>
      <c r="M242" s="349"/>
      <c r="N242" s="349"/>
      <c r="O242" s="272"/>
      <c r="P242" s="272"/>
      <c r="Q242" s="272"/>
      <c r="R242" s="272"/>
    </row>
    <row r="243" spans="1:18" ht="15.75" customHeight="1">
      <c r="A243" s="272"/>
      <c r="B243" s="418">
        <v>18</v>
      </c>
      <c r="C243" s="426"/>
      <c r="D243" s="419" t="s">
        <v>650</v>
      </c>
      <c r="E243" s="427" t="str">
        <f>IF(D243="Y",1,IF(D243="T",0,IF(D243="Y/T","Belum diisi","Error")))</f>
        <v>Belum diisi</v>
      </c>
      <c r="F243" s="273">
        <v>1</v>
      </c>
      <c r="G243" s="274"/>
      <c r="H243" s="290" t="str">
        <f t="shared" si="61"/>
        <v>Belum Diisi</v>
      </c>
      <c r="I243" s="276" t="s">
        <v>650</v>
      </c>
      <c r="J243" s="277" t="str">
        <f t="shared" ref="J243:J247" si="96">IF($D$243="Y/T","Isi Sasaran",IF($E$243=0,0,IF(I243="Y",1,IF(I243="T",0,"Isi Dulu"))))</f>
        <v>Isi Sasaran</v>
      </c>
      <c r="K243" s="276" t="s">
        <v>650</v>
      </c>
      <c r="L243" s="277" t="str">
        <f t="shared" ref="L243:L247" si="97">IF($D$243="Y/T","Isi Sasaran",IF($E$243=0,0,IF(K243="Y",1,IF(K243="T",0,"Isi Dulu"))))</f>
        <v>Isi Sasaran</v>
      </c>
      <c r="M243" s="429" t="s">
        <v>650</v>
      </c>
      <c r="N243" s="430" t="str">
        <f>IF(M243="Y",1,IF(M243="T",0,IF(M243="Y/T","Belum diisi","Error")))</f>
        <v>Belum diisi</v>
      </c>
      <c r="O243" s="272"/>
      <c r="P243" s="272"/>
      <c r="Q243" s="272"/>
      <c r="R243" s="272"/>
    </row>
    <row r="244" spans="1:18" ht="12.75" customHeight="1">
      <c r="A244" s="272"/>
      <c r="B244" s="371"/>
      <c r="C244" s="371"/>
      <c r="D244" s="371"/>
      <c r="E244" s="371"/>
      <c r="F244" s="278">
        <v>2</v>
      </c>
      <c r="G244" s="279"/>
      <c r="H244" s="288" t="str">
        <f t="shared" si="61"/>
        <v>Belum Diisi</v>
      </c>
      <c r="I244" s="280" t="s">
        <v>650</v>
      </c>
      <c r="J244" s="281" t="str">
        <f t="shared" si="96"/>
        <v>Isi Sasaran</v>
      </c>
      <c r="K244" s="280" t="s">
        <v>650</v>
      </c>
      <c r="L244" s="281" t="str">
        <f t="shared" si="97"/>
        <v>Isi Sasaran</v>
      </c>
      <c r="M244" s="371"/>
      <c r="N244" s="371"/>
      <c r="O244" s="272"/>
      <c r="P244" s="272"/>
      <c r="Q244" s="272"/>
      <c r="R244" s="272"/>
    </row>
    <row r="245" spans="1:18" ht="12.75" customHeight="1">
      <c r="A245" s="272"/>
      <c r="B245" s="371"/>
      <c r="C245" s="371"/>
      <c r="D245" s="371"/>
      <c r="E245" s="371"/>
      <c r="F245" s="278">
        <v>3</v>
      </c>
      <c r="G245" s="279"/>
      <c r="H245" s="288" t="str">
        <f t="shared" si="61"/>
        <v>Belum Diisi</v>
      </c>
      <c r="I245" s="280" t="s">
        <v>650</v>
      </c>
      <c r="J245" s="281" t="str">
        <f t="shared" si="96"/>
        <v>Isi Sasaran</v>
      </c>
      <c r="K245" s="280" t="s">
        <v>650</v>
      </c>
      <c r="L245" s="281" t="str">
        <f t="shared" si="97"/>
        <v>Isi Sasaran</v>
      </c>
      <c r="M245" s="371"/>
      <c r="N245" s="371"/>
      <c r="O245" s="272"/>
      <c r="P245" s="272"/>
      <c r="Q245" s="272"/>
      <c r="R245" s="272"/>
    </row>
    <row r="246" spans="1:18" ht="12.75" customHeight="1">
      <c r="A246" s="272"/>
      <c r="B246" s="371"/>
      <c r="C246" s="371"/>
      <c r="D246" s="371"/>
      <c r="E246" s="371"/>
      <c r="F246" s="278">
        <v>4</v>
      </c>
      <c r="G246" s="279"/>
      <c r="H246" s="288" t="str">
        <f t="shared" si="61"/>
        <v>Belum Diisi</v>
      </c>
      <c r="I246" s="280" t="s">
        <v>650</v>
      </c>
      <c r="J246" s="281" t="str">
        <f t="shared" si="96"/>
        <v>Isi Sasaran</v>
      </c>
      <c r="K246" s="280" t="s">
        <v>650</v>
      </c>
      <c r="L246" s="281" t="str">
        <f t="shared" si="97"/>
        <v>Isi Sasaran</v>
      </c>
      <c r="M246" s="371"/>
      <c r="N246" s="371"/>
      <c r="O246" s="272"/>
      <c r="P246" s="272"/>
      <c r="Q246" s="272"/>
      <c r="R246" s="272"/>
    </row>
    <row r="247" spans="1:18" ht="12.75" customHeight="1">
      <c r="A247" s="272"/>
      <c r="B247" s="349"/>
      <c r="C247" s="349"/>
      <c r="D247" s="349"/>
      <c r="E247" s="349"/>
      <c r="F247" s="282">
        <v>5</v>
      </c>
      <c r="G247" s="283"/>
      <c r="H247" s="289" t="str">
        <f t="shared" si="61"/>
        <v>Belum Diisi</v>
      </c>
      <c r="I247" s="285" t="s">
        <v>650</v>
      </c>
      <c r="J247" s="286" t="str">
        <f t="shared" si="96"/>
        <v>Isi Sasaran</v>
      </c>
      <c r="K247" s="285" t="s">
        <v>650</v>
      </c>
      <c r="L247" s="286" t="str">
        <f t="shared" si="97"/>
        <v>Isi Sasaran</v>
      </c>
      <c r="M247" s="349"/>
      <c r="N247" s="349"/>
      <c r="O247" s="272"/>
      <c r="P247" s="272"/>
      <c r="Q247" s="272"/>
      <c r="R247" s="272"/>
    </row>
    <row r="248" spans="1:18" ht="15.75" customHeight="1">
      <c r="A248" s="272"/>
      <c r="B248" s="418">
        <v>19</v>
      </c>
      <c r="C248" s="426"/>
      <c r="D248" s="419" t="s">
        <v>650</v>
      </c>
      <c r="E248" s="427" t="str">
        <f>IF(D248="Y",1,IF(D248="T",0,IF(D248="Y/T","Belum diisi","Error")))</f>
        <v>Belum diisi</v>
      </c>
      <c r="F248" s="273">
        <v>1</v>
      </c>
      <c r="G248" s="274"/>
      <c r="H248" s="290" t="str">
        <f t="shared" si="61"/>
        <v>Belum Diisi</v>
      </c>
      <c r="I248" s="276" t="s">
        <v>650</v>
      </c>
      <c r="J248" s="277" t="str">
        <f t="shared" ref="J248:J252" si="98">IF($D$248="Y/T","Isi Sasaran",IF($E$248=0,0,IF(I248="Y",1,IF(I248="T",0,"Isi Dulu"))))</f>
        <v>Isi Sasaran</v>
      </c>
      <c r="K248" s="276" t="s">
        <v>650</v>
      </c>
      <c r="L248" s="277" t="str">
        <f t="shared" ref="L248:L252" si="99">IF($D$248="Y/T","Isi Sasaran",IF($E$248=0,0,IF(K248="Y",1,IF(K248="T",0,"Isi Dulu"))))</f>
        <v>Isi Sasaran</v>
      </c>
      <c r="M248" s="429" t="s">
        <v>650</v>
      </c>
      <c r="N248" s="430" t="str">
        <f>IF(M248="Y",1,IF(M248="T",0,IF(M248="Y/T","Belum diisi","Error")))</f>
        <v>Belum diisi</v>
      </c>
      <c r="O248" s="272"/>
      <c r="P248" s="272"/>
      <c r="Q248" s="272"/>
      <c r="R248" s="272"/>
    </row>
    <row r="249" spans="1:18" ht="12.75" customHeight="1">
      <c r="A249" s="272"/>
      <c r="B249" s="371"/>
      <c r="C249" s="371"/>
      <c r="D249" s="371"/>
      <c r="E249" s="371"/>
      <c r="F249" s="278">
        <v>2</v>
      </c>
      <c r="G249" s="279"/>
      <c r="H249" s="288" t="str">
        <f t="shared" si="61"/>
        <v>Belum Diisi</v>
      </c>
      <c r="I249" s="280" t="s">
        <v>650</v>
      </c>
      <c r="J249" s="281" t="str">
        <f t="shared" si="98"/>
        <v>Isi Sasaran</v>
      </c>
      <c r="K249" s="280" t="s">
        <v>650</v>
      </c>
      <c r="L249" s="281" t="str">
        <f t="shared" si="99"/>
        <v>Isi Sasaran</v>
      </c>
      <c r="M249" s="371"/>
      <c r="N249" s="371"/>
      <c r="O249" s="272"/>
      <c r="P249" s="272"/>
      <c r="Q249" s="272"/>
      <c r="R249" s="272"/>
    </row>
    <row r="250" spans="1:18" ht="12.75" customHeight="1">
      <c r="A250" s="272"/>
      <c r="B250" s="371"/>
      <c r="C250" s="371"/>
      <c r="D250" s="371"/>
      <c r="E250" s="371"/>
      <c r="F250" s="278">
        <v>3</v>
      </c>
      <c r="G250" s="279"/>
      <c r="H250" s="288" t="str">
        <f t="shared" si="61"/>
        <v>Belum Diisi</v>
      </c>
      <c r="I250" s="280" t="s">
        <v>650</v>
      </c>
      <c r="J250" s="281" t="str">
        <f t="shared" si="98"/>
        <v>Isi Sasaran</v>
      </c>
      <c r="K250" s="280" t="s">
        <v>650</v>
      </c>
      <c r="L250" s="281" t="str">
        <f t="shared" si="99"/>
        <v>Isi Sasaran</v>
      </c>
      <c r="M250" s="371"/>
      <c r="N250" s="371"/>
      <c r="O250" s="272"/>
      <c r="P250" s="272"/>
      <c r="Q250" s="272"/>
      <c r="R250" s="272"/>
    </row>
    <row r="251" spans="1:18" ht="12.75" customHeight="1">
      <c r="A251" s="272"/>
      <c r="B251" s="371"/>
      <c r="C251" s="371"/>
      <c r="D251" s="371"/>
      <c r="E251" s="371"/>
      <c r="F251" s="278">
        <v>4</v>
      </c>
      <c r="G251" s="279"/>
      <c r="H251" s="288" t="str">
        <f t="shared" si="61"/>
        <v>Belum Diisi</v>
      </c>
      <c r="I251" s="280" t="s">
        <v>650</v>
      </c>
      <c r="J251" s="281" t="str">
        <f t="shared" si="98"/>
        <v>Isi Sasaran</v>
      </c>
      <c r="K251" s="280" t="s">
        <v>650</v>
      </c>
      <c r="L251" s="281" t="str">
        <f t="shared" si="99"/>
        <v>Isi Sasaran</v>
      </c>
      <c r="M251" s="371"/>
      <c r="N251" s="371"/>
      <c r="O251" s="272"/>
      <c r="P251" s="272"/>
      <c r="Q251" s="272"/>
      <c r="R251" s="272"/>
    </row>
    <row r="252" spans="1:18" ht="12.75" customHeight="1">
      <c r="A252" s="272"/>
      <c r="B252" s="349"/>
      <c r="C252" s="349"/>
      <c r="D252" s="349"/>
      <c r="E252" s="349"/>
      <c r="F252" s="282">
        <v>5</v>
      </c>
      <c r="G252" s="283"/>
      <c r="H252" s="289" t="str">
        <f t="shared" si="61"/>
        <v>Belum Diisi</v>
      </c>
      <c r="I252" s="285" t="s">
        <v>650</v>
      </c>
      <c r="J252" s="286" t="str">
        <f t="shared" si="98"/>
        <v>Isi Sasaran</v>
      </c>
      <c r="K252" s="285" t="s">
        <v>650</v>
      </c>
      <c r="L252" s="286" t="str">
        <f t="shared" si="99"/>
        <v>Isi Sasaran</v>
      </c>
      <c r="M252" s="349"/>
      <c r="N252" s="349"/>
      <c r="O252" s="272"/>
      <c r="P252" s="272"/>
      <c r="Q252" s="272"/>
      <c r="R252" s="272"/>
    </row>
    <row r="253" spans="1:18" ht="15.75" customHeight="1">
      <c r="A253" s="272"/>
      <c r="B253" s="418">
        <v>20</v>
      </c>
      <c r="C253" s="426"/>
      <c r="D253" s="419" t="s">
        <v>650</v>
      </c>
      <c r="E253" s="427" t="str">
        <f>IF(D253="Y",1,IF(D253="T",0,IF(D253="Y/T","Belum diisi","Error")))</f>
        <v>Belum diisi</v>
      </c>
      <c r="F253" s="273">
        <v>1</v>
      </c>
      <c r="G253" s="274"/>
      <c r="H253" s="290" t="str">
        <f t="shared" si="61"/>
        <v>Belum Diisi</v>
      </c>
      <c r="I253" s="276" t="s">
        <v>650</v>
      </c>
      <c r="J253" s="277" t="str">
        <f t="shared" ref="J253:J257" si="100">IF($D$253="Y/T","Isi Sasaran",IF($E$253=0,0,IF(I253="Y",1,IF(I253="T",0,"Isi Dulu"))))</f>
        <v>Isi Sasaran</v>
      </c>
      <c r="K253" s="276" t="s">
        <v>650</v>
      </c>
      <c r="L253" s="277" t="str">
        <f t="shared" ref="L253:L257" si="101">IF($D$253="Y/T","Isi Sasaran",IF($E$253=0,0,IF(K253="Y",1,IF(K253="T",0,"Isi Dulu"))))</f>
        <v>Isi Sasaran</v>
      </c>
      <c r="M253" s="429" t="s">
        <v>650</v>
      </c>
      <c r="N253" s="430" t="str">
        <f>IF(M253="Y",1,IF(M253="T",0,IF(M253="Y/T","Belum diisi","Error")))</f>
        <v>Belum diisi</v>
      </c>
      <c r="O253" s="272"/>
      <c r="P253" s="272"/>
      <c r="Q253" s="272"/>
      <c r="R253" s="272"/>
    </row>
    <row r="254" spans="1:18" ht="12.75" customHeight="1">
      <c r="A254" s="272"/>
      <c r="B254" s="371"/>
      <c r="C254" s="371"/>
      <c r="D254" s="371"/>
      <c r="E254" s="371"/>
      <c r="F254" s="278">
        <v>2</v>
      </c>
      <c r="G254" s="279"/>
      <c r="H254" s="288" t="str">
        <f t="shared" si="61"/>
        <v>Belum Diisi</v>
      </c>
      <c r="I254" s="280" t="s">
        <v>650</v>
      </c>
      <c r="J254" s="281" t="str">
        <f t="shared" si="100"/>
        <v>Isi Sasaran</v>
      </c>
      <c r="K254" s="280" t="s">
        <v>650</v>
      </c>
      <c r="L254" s="281" t="str">
        <f t="shared" si="101"/>
        <v>Isi Sasaran</v>
      </c>
      <c r="M254" s="371"/>
      <c r="N254" s="371"/>
      <c r="O254" s="272"/>
      <c r="P254" s="272"/>
      <c r="Q254" s="272"/>
      <c r="R254" s="272"/>
    </row>
    <row r="255" spans="1:18" ht="12.75" customHeight="1">
      <c r="A255" s="272"/>
      <c r="B255" s="371"/>
      <c r="C255" s="371"/>
      <c r="D255" s="371"/>
      <c r="E255" s="371"/>
      <c r="F255" s="278">
        <v>3</v>
      </c>
      <c r="G255" s="279"/>
      <c r="H255" s="288" t="str">
        <f t="shared" si="61"/>
        <v>Belum Diisi</v>
      </c>
      <c r="I255" s="280" t="s">
        <v>650</v>
      </c>
      <c r="J255" s="281" t="str">
        <f t="shared" si="100"/>
        <v>Isi Sasaran</v>
      </c>
      <c r="K255" s="280" t="s">
        <v>650</v>
      </c>
      <c r="L255" s="281" t="str">
        <f t="shared" si="101"/>
        <v>Isi Sasaran</v>
      </c>
      <c r="M255" s="371"/>
      <c r="N255" s="371"/>
      <c r="O255" s="272"/>
      <c r="P255" s="272"/>
      <c r="Q255" s="272"/>
      <c r="R255" s="272"/>
    </row>
    <row r="256" spans="1:18" ht="12.75" customHeight="1">
      <c r="A256" s="272"/>
      <c r="B256" s="371"/>
      <c r="C256" s="371"/>
      <c r="D256" s="371"/>
      <c r="E256" s="371"/>
      <c r="F256" s="278">
        <v>4</v>
      </c>
      <c r="G256" s="279"/>
      <c r="H256" s="288" t="str">
        <f t="shared" si="61"/>
        <v>Belum Diisi</v>
      </c>
      <c r="I256" s="280" t="s">
        <v>650</v>
      </c>
      <c r="J256" s="281" t="str">
        <f t="shared" si="100"/>
        <v>Isi Sasaran</v>
      </c>
      <c r="K256" s="280" t="s">
        <v>650</v>
      </c>
      <c r="L256" s="281" t="str">
        <f t="shared" si="101"/>
        <v>Isi Sasaran</v>
      </c>
      <c r="M256" s="371"/>
      <c r="N256" s="371"/>
      <c r="O256" s="272"/>
      <c r="P256" s="272"/>
      <c r="Q256" s="272"/>
      <c r="R256" s="272"/>
    </row>
    <row r="257" spans="1:18" ht="12.75" customHeight="1">
      <c r="A257" s="272"/>
      <c r="B257" s="349"/>
      <c r="C257" s="349"/>
      <c r="D257" s="349"/>
      <c r="E257" s="349"/>
      <c r="F257" s="282">
        <v>5</v>
      </c>
      <c r="G257" s="283"/>
      <c r="H257" s="289" t="str">
        <f t="shared" si="61"/>
        <v>Belum Diisi</v>
      </c>
      <c r="I257" s="285" t="s">
        <v>650</v>
      </c>
      <c r="J257" s="286" t="str">
        <f t="shared" si="100"/>
        <v>Isi Sasaran</v>
      </c>
      <c r="K257" s="285" t="s">
        <v>650</v>
      </c>
      <c r="L257" s="286" t="str">
        <f t="shared" si="101"/>
        <v>Isi Sasaran</v>
      </c>
      <c r="M257" s="349"/>
      <c r="N257" s="349"/>
      <c r="O257" s="272"/>
      <c r="P257" s="272"/>
      <c r="Q257" s="272"/>
      <c r="R257" s="272"/>
    </row>
    <row r="258" spans="1:18" ht="15.75" customHeight="1">
      <c r="A258" s="272"/>
      <c r="B258" s="418">
        <v>21</v>
      </c>
      <c r="C258" s="426"/>
      <c r="D258" s="419" t="s">
        <v>650</v>
      </c>
      <c r="E258" s="427" t="str">
        <f>IF(D258="Y",1,IF(D258="T",0,IF(D258="Y/T","Belum diisi","Error")))</f>
        <v>Belum diisi</v>
      </c>
      <c r="F258" s="273">
        <v>1</v>
      </c>
      <c r="G258" s="274"/>
      <c r="H258" s="290" t="str">
        <f t="shared" si="61"/>
        <v>Belum Diisi</v>
      </c>
      <c r="I258" s="276" t="s">
        <v>650</v>
      </c>
      <c r="J258" s="277" t="str">
        <f t="shared" ref="J258:J262" si="102">IF($D$258="Y/T","Isi Sasaran",IF($E$258=0,0,IF(I258="Y",1,IF(I258="T",0,"Isi Dulu"))))</f>
        <v>Isi Sasaran</v>
      </c>
      <c r="K258" s="276" t="s">
        <v>650</v>
      </c>
      <c r="L258" s="277" t="str">
        <f t="shared" ref="L258:L262" si="103">IF($D$258="Y/T","Isi Sasaran",IF($E$258=0,0,IF(K258="Y",1,IF(K258="T",0,"Isi Dulu"))))</f>
        <v>Isi Sasaran</v>
      </c>
      <c r="M258" s="429" t="s">
        <v>650</v>
      </c>
      <c r="N258" s="430" t="str">
        <f>IF(M258="Y",1,IF(M258="T",0,IF(M258="Y/T","Belum diisi","Error")))</f>
        <v>Belum diisi</v>
      </c>
      <c r="O258" s="272"/>
      <c r="P258" s="272"/>
      <c r="Q258" s="272"/>
      <c r="R258" s="272"/>
    </row>
    <row r="259" spans="1:18" ht="12.75" customHeight="1">
      <c r="A259" s="272"/>
      <c r="B259" s="371"/>
      <c r="C259" s="371"/>
      <c r="D259" s="371"/>
      <c r="E259" s="371"/>
      <c r="F259" s="278">
        <v>2</v>
      </c>
      <c r="G259" s="279"/>
      <c r="H259" s="288" t="str">
        <f t="shared" si="61"/>
        <v>Belum Diisi</v>
      </c>
      <c r="I259" s="280" t="s">
        <v>650</v>
      </c>
      <c r="J259" s="281" t="str">
        <f t="shared" si="102"/>
        <v>Isi Sasaran</v>
      </c>
      <c r="K259" s="280" t="s">
        <v>650</v>
      </c>
      <c r="L259" s="281" t="str">
        <f t="shared" si="103"/>
        <v>Isi Sasaran</v>
      </c>
      <c r="M259" s="371"/>
      <c r="N259" s="371"/>
      <c r="O259" s="272"/>
      <c r="P259" s="272"/>
      <c r="Q259" s="272"/>
      <c r="R259" s="272"/>
    </row>
    <row r="260" spans="1:18" ht="12.75" customHeight="1">
      <c r="A260" s="272"/>
      <c r="B260" s="371"/>
      <c r="C260" s="371"/>
      <c r="D260" s="371"/>
      <c r="E260" s="371"/>
      <c r="F260" s="278">
        <v>3</v>
      </c>
      <c r="G260" s="279"/>
      <c r="H260" s="288" t="str">
        <f t="shared" si="61"/>
        <v>Belum Diisi</v>
      </c>
      <c r="I260" s="280" t="s">
        <v>650</v>
      </c>
      <c r="J260" s="281" t="str">
        <f t="shared" si="102"/>
        <v>Isi Sasaran</v>
      </c>
      <c r="K260" s="280" t="s">
        <v>650</v>
      </c>
      <c r="L260" s="281" t="str">
        <f t="shared" si="103"/>
        <v>Isi Sasaran</v>
      </c>
      <c r="M260" s="371"/>
      <c r="N260" s="371"/>
      <c r="O260" s="272"/>
      <c r="P260" s="272"/>
      <c r="Q260" s="272"/>
      <c r="R260" s="272"/>
    </row>
    <row r="261" spans="1:18" ht="12.75" customHeight="1">
      <c r="A261" s="272"/>
      <c r="B261" s="371"/>
      <c r="C261" s="371"/>
      <c r="D261" s="371"/>
      <c r="E261" s="371"/>
      <c r="F261" s="278">
        <v>4</v>
      </c>
      <c r="G261" s="279"/>
      <c r="H261" s="288" t="str">
        <f t="shared" si="61"/>
        <v>Belum Diisi</v>
      </c>
      <c r="I261" s="280" t="s">
        <v>650</v>
      </c>
      <c r="J261" s="281" t="str">
        <f t="shared" si="102"/>
        <v>Isi Sasaran</v>
      </c>
      <c r="K261" s="280" t="s">
        <v>650</v>
      </c>
      <c r="L261" s="281" t="str">
        <f t="shared" si="103"/>
        <v>Isi Sasaran</v>
      </c>
      <c r="M261" s="371"/>
      <c r="N261" s="371"/>
      <c r="O261" s="272"/>
      <c r="P261" s="272"/>
      <c r="Q261" s="272"/>
      <c r="R261" s="272"/>
    </row>
    <row r="262" spans="1:18" ht="12.75" customHeight="1">
      <c r="A262" s="272"/>
      <c r="B262" s="349"/>
      <c r="C262" s="349"/>
      <c r="D262" s="349"/>
      <c r="E262" s="349"/>
      <c r="F262" s="282">
        <v>5</v>
      </c>
      <c r="G262" s="283"/>
      <c r="H262" s="289" t="str">
        <f t="shared" si="61"/>
        <v>Belum Diisi</v>
      </c>
      <c r="I262" s="285" t="s">
        <v>650</v>
      </c>
      <c r="J262" s="286" t="str">
        <f t="shared" si="102"/>
        <v>Isi Sasaran</v>
      </c>
      <c r="K262" s="285" t="s">
        <v>650</v>
      </c>
      <c r="L262" s="286" t="str">
        <f t="shared" si="103"/>
        <v>Isi Sasaran</v>
      </c>
      <c r="M262" s="349"/>
      <c r="N262" s="349"/>
      <c r="O262" s="272"/>
      <c r="P262" s="272"/>
      <c r="Q262" s="272"/>
      <c r="R262" s="272"/>
    </row>
    <row r="263" spans="1:18" ht="15.75" customHeight="1">
      <c r="A263" s="272"/>
      <c r="B263" s="418">
        <v>22</v>
      </c>
      <c r="C263" s="426"/>
      <c r="D263" s="419" t="s">
        <v>650</v>
      </c>
      <c r="E263" s="427" t="str">
        <f>IF(D263="Y",1,IF(D263="T",0,IF(D263="Y/T","Belum diisi","Error")))</f>
        <v>Belum diisi</v>
      </c>
      <c r="F263" s="273">
        <v>1</v>
      </c>
      <c r="G263" s="298"/>
      <c r="H263" s="290" t="str">
        <f t="shared" si="61"/>
        <v>Belum Diisi</v>
      </c>
      <c r="I263" s="276" t="s">
        <v>650</v>
      </c>
      <c r="J263" s="277" t="str">
        <f t="shared" ref="J263:J267" si="104">IF($D$263="Y/T","Isi Sasaran",IF($E$263=0,0,IF(I263="Y",1,IF(I263="T",0,"Isi Dulu"))))</f>
        <v>Isi Sasaran</v>
      </c>
      <c r="K263" s="276" t="s">
        <v>650</v>
      </c>
      <c r="L263" s="277" t="str">
        <f t="shared" ref="L263:L267" si="105">IF($D$263="Y/T","Isi Sasaran",IF($E$263=0,0,IF(K263="Y",1,IF(K263="T",0,"Isi Dulu"))))</f>
        <v>Isi Sasaran</v>
      </c>
      <c r="M263" s="429" t="s">
        <v>650</v>
      </c>
      <c r="N263" s="430" t="str">
        <f>IF(M263="Y",1,IF(M263="T",0,IF(M263="Y/T","Belum diisi","Error")))</f>
        <v>Belum diisi</v>
      </c>
      <c r="O263" s="272"/>
      <c r="P263" s="272"/>
      <c r="Q263" s="272"/>
      <c r="R263" s="272"/>
    </row>
    <row r="264" spans="1:18" ht="12.75" customHeight="1">
      <c r="A264" s="272"/>
      <c r="B264" s="371"/>
      <c r="C264" s="371"/>
      <c r="D264" s="371"/>
      <c r="E264" s="371"/>
      <c r="F264" s="278">
        <v>2</v>
      </c>
      <c r="G264" s="299"/>
      <c r="H264" s="288" t="str">
        <f t="shared" si="61"/>
        <v>Belum Diisi</v>
      </c>
      <c r="I264" s="280" t="s">
        <v>650</v>
      </c>
      <c r="J264" s="281" t="str">
        <f t="shared" si="104"/>
        <v>Isi Sasaran</v>
      </c>
      <c r="K264" s="280" t="s">
        <v>650</v>
      </c>
      <c r="L264" s="281" t="str">
        <f t="shared" si="105"/>
        <v>Isi Sasaran</v>
      </c>
      <c r="M264" s="371"/>
      <c r="N264" s="371"/>
      <c r="O264" s="272"/>
      <c r="P264" s="272"/>
      <c r="Q264" s="272"/>
      <c r="R264" s="272"/>
    </row>
    <row r="265" spans="1:18" ht="12.75" customHeight="1">
      <c r="A265" s="272"/>
      <c r="B265" s="371"/>
      <c r="C265" s="371"/>
      <c r="D265" s="371"/>
      <c r="E265" s="371"/>
      <c r="F265" s="278">
        <v>3</v>
      </c>
      <c r="G265" s="299"/>
      <c r="H265" s="288" t="str">
        <f t="shared" si="61"/>
        <v>Belum Diisi</v>
      </c>
      <c r="I265" s="280" t="s">
        <v>650</v>
      </c>
      <c r="J265" s="281" t="str">
        <f t="shared" si="104"/>
        <v>Isi Sasaran</v>
      </c>
      <c r="K265" s="280" t="s">
        <v>650</v>
      </c>
      <c r="L265" s="281" t="str">
        <f t="shared" si="105"/>
        <v>Isi Sasaran</v>
      </c>
      <c r="M265" s="371"/>
      <c r="N265" s="371"/>
      <c r="O265" s="272"/>
      <c r="P265" s="272"/>
      <c r="Q265" s="272"/>
      <c r="R265" s="272"/>
    </row>
    <row r="266" spans="1:18" ht="12.75" customHeight="1">
      <c r="A266" s="272"/>
      <c r="B266" s="371"/>
      <c r="C266" s="371"/>
      <c r="D266" s="371"/>
      <c r="E266" s="371"/>
      <c r="F266" s="278">
        <v>4</v>
      </c>
      <c r="G266" s="299"/>
      <c r="H266" s="288" t="str">
        <f t="shared" si="61"/>
        <v>Belum Diisi</v>
      </c>
      <c r="I266" s="280" t="s">
        <v>650</v>
      </c>
      <c r="J266" s="281" t="str">
        <f t="shared" si="104"/>
        <v>Isi Sasaran</v>
      </c>
      <c r="K266" s="280" t="s">
        <v>650</v>
      </c>
      <c r="L266" s="281" t="str">
        <f t="shared" si="105"/>
        <v>Isi Sasaran</v>
      </c>
      <c r="M266" s="371"/>
      <c r="N266" s="371"/>
      <c r="O266" s="272"/>
      <c r="P266" s="272"/>
      <c r="Q266" s="272"/>
      <c r="R266" s="272"/>
    </row>
    <row r="267" spans="1:18" ht="12.75" customHeight="1">
      <c r="A267" s="272"/>
      <c r="B267" s="349"/>
      <c r="C267" s="349"/>
      <c r="D267" s="349"/>
      <c r="E267" s="349"/>
      <c r="F267" s="282">
        <v>5</v>
      </c>
      <c r="G267" s="300"/>
      <c r="H267" s="289" t="str">
        <f t="shared" si="61"/>
        <v>Belum Diisi</v>
      </c>
      <c r="I267" s="285" t="s">
        <v>650</v>
      </c>
      <c r="J267" s="286" t="str">
        <f t="shared" si="104"/>
        <v>Isi Sasaran</v>
      </c>
      <c r="K267" s="285" t="s">
        <v>650</v>
      </c>
      <c r="L267" s="286" t="str">
        <f t="shared" si="105"/>
        <v>Isi Sasaran</v>
      </c>
      <c r="M267" s="349"/>
      <c r="N267" s="349"/>
      <c r="O267" s="272"/>
      <c r="P267" s="272"/>
      <c r="Q267" s="272"/>
      <c r="R267" s="272"/>
    </row>
    <row r="268" spans="1:18" ht="15.75" customHeight="1">
      <c r="A268" s="272"/>
      <c r="B268" s="418">
        <v>23</v>
      </c>
      <c r="C268" s="426"/>
      <c r="D268" s="419" t="s">
        <v>650</v>
      </c>
      <c r="E268" s="427" t="str">
        <f>IF(D268="Y",1,IF(D268="T",0,IF(D268="Y/T","Belum diisi","Error")))</f>
        <v>Belum diisi</v>
      </c>
      <c r="F268" s="273">
        <v>1</v>
      </c>
      <c r="G268" s="274"/>
      <c r="H268" s="290" t="str">
        <f t="shared" si="61"/>
        <v>Belum Diisi</v>
      </c>
      <c r="I268" s="276" t="s">
        <v>650</v>
      </c>
      <c r="J268" s="277" t="str">
        <f t="shared" ref="J268:J272" si="106">IF($D$268="Y/T","Isi Sasaran",IF($E$268=0,0,IF(I268="Y",1,IF(I268="T",0,"Isi Dulu"))))</f>
        <v>Isi Sasaran</v>
      </c>
      <c r="K268" s="276" t="s">
        <v>650</v>
      </c>
      <c r="L268" s="277" t="str">
        <f t="shared" ref="L268:L272" si="107">IF($D$268="Y/T","Isi Sasaran",IF($E$268=0,0,IF(K268="Y",1,IF(K268="T",0,"Isi Dulu"))))</f>
        <v>Isi Sasaran</v>
      </c>
      <c r="M268" s="429" t="s">
        <v>650</v>
      </c>
      <c r="N268" s="430" t="str">
        <f>IF(M268="Y",1,IF(M268="T",0,IF(M268="Y/T","Belum diisi","Error")))</f>
        <v>Belum diisi</v>
      </c>
      <c r="O268" s="272"/>
      <c r="P268" s="272"/>
      <c r="Q268" s="272"/>
      <c r="R268" s="272"/>
    </row>
    <row r="269" spans="1:18" ht="12.75" customHeight="1">
      <c r="A269" s="272"/>
      <c r="B269" s="371"/>
      <c r="C269" s="371"/>
      <c r="D269" s="371"/>
      <c r="E269" s="371"/>
      <c r="F269" s="278">
        <v>2</v>
      </c>
      <c r="G269" s="279"/>
      <c r="H269" s="288" t="str">
        <f t="shared" si="61"/>
        <v>Belum Diisi</v>
      </c>
      <c r="I269" s="280" t="s">
        <v>650</v>
      </c>
      <c r="J269" s="281" t="str">
        <f t="shared" si="106"/>
        <v>Isi Sasaran</v>
      </c>
      <c r="K269" s="280" t="s">
        <v>650</v>
      </c>
      <c r="L269" s="281" t="str">
        <f t="shared" si="107"/>
        <v>Isi Sasaran</v>
      </c>
      <c r="M269" s="371"/>
      <c r="N269" s="371"/>
      <c r="O269" s="272"/>
      <c r="P269" s="272"/>
      <c r="Q269" s="272"/>
      <c r="R269" s="272"/>
    </row>
    <row r="270" spans="1:18" ht="12.75" customHeight="1">
      <c r="A270" s="272"/>
      <c r="B270" s="371"/>
      <c r="C270" s="371"/>
      <c r="D270" s="371"/>
      <c r="E270" s="371"/>
      <c r="F270" s="278">
        <v>3</v>
      </c>
      <c r="G270" s="279"/>
      <c r="H270" s="288" t="str">
        <f t="shared" si="61"/>
        <v>Belum Diisi</v>
      </c>
      <c r="I270" s="280" t="s">
        <v>650</v>
      </c>
      <c r="J270" s="281" t="str">
        <f t="shared" si="106"/>
        <v>Isi Sasaran</v>
      </c>
      <c r="K270" s="280" t="s">
        <v>650</v>
      </c>
      <c r="L270" s="281" t="str">
        <f t="shared" si="107"/>
        <v>Isi Sasaran</v>
      </c>
      <c r="M270" s="371"/>
      <c r="N270" s="371"/>
      <c r="O270" s="272"/>
      <c r="P270" s="272"/>
      <c r="Q270" s="272"/>
      <c r="R270" s="272"/>
    </row>
    <row r="271" spans="1:18" ht="12.75" customHeight="1">
      <c r="A271" s="272"/>
      <c r="B271" s="371"/>
      <c r="C271" s="371"/>
      <c r="D271" s="371"/>
      <c r="E271" s="371"/>
      <c r="F271" s="278">
        <v>4</v>
      </c>
      <c r="G271" s="279"/>
      <c r="H271" s="288" t="str">
        <f t="shared" si="61"/>
        <v>Belum Diisi</v>
      </c>
      <c r="I271" s="280" t="s">
        <v>650</v>
      </c>
      <c r="J271" s="281" t="str">
        <f t="shared" si="106"/>
        <v>Isi Sasaran</v>
      </c>
      <c r="K271" s="280" t="s">
        <v>650</v>
      </c>
      <c r="L271" s="281" t="str">
        <f t="shared" si="107"/>
        <v>Isi Sasaran</v>
      </c>
      <c r="M271" s="371"/>
      <c r="N271" s="371"/>
      <c r="O271" s="272"/>
      <c r="P271" s="272"/>
      <c r="Q271" s="272"/>
      <c r="R271" s="272"/>
    </row>
    <row r="272" spans="1:18" ht="12.75" customHeight="1">
      <c r="A272" s="272"/>
      <c r="B272" s="349"/>
      <c r="C272" s="349"/>
      <c r="D272" s="349"/>
      <c r="E272" s="349"/>
      <c r="F272" s="282">
        <v>5</v>
      </c>
      <c r="G272" s="283"/>
      <c r="H272" s="289" t="str">
        <f t="shared" si="61"/>
        <v>Belum Diisi</v>
      </c>
      <c r="I272" s="285" t="s">
        <v>650</v>
      </c>
      <c r="J272" s="286" t="str">
        <f t="shared" si="106"/>
        <v>Isi Sasaran</v>
      </c>
      <c r="K272" s="285" t="s">
        <v>650</v>
      </c>
      <c r="L272" s="286" t="str">
        <f t="shared" si="107"/>
        <v>Isi Sasaran</v>
      </c>
      <c r="M272" s="349"/>
      <c r="N272" s="349"/>
      <c r="O272" s="272"/>
      <c r="P272" s="272"/>
      <c r="Q272" s="272"/>
      <c r="R272" s="272"/>
    </row>
    <row r="273" spans="1:18" ht="15.75" customHeight="1">
      <c r="A273" s="272"/>
      <c r="B273" s="418">
        <v>24</v>
      </c>
      <c r="C273" s="426"/>
      <c r="D273" s="419" t="s">
        <v>650</v>
      </c>
      <c r="E273" s="427" t="str">
        <f>IF(D273="Y",1,IF(D273="T",0,IF(D273="Y/T","Belum diisi","Error")))</f>
        <v>Belum diisi</v>
      </c>
      <c r="F273" s="273">
        <v>1</v>
      </c>
      <c r="G273" s="274"/>
      <c r="H273" s="290" t="str">
        <f t="shared" si="61"/>
        <v>Belum Diisi</v>
      </c>
      <c r="I273" s="276" t="s">
        <v>650</v>
      </c>
      <c r="J273" s="277" t="str">
        <f t="shared" ref="J273:J277" si="108">IF($D$273="Y/T","Isi Sasaran",IF($E$273=0,0,IF(I273="Y",1,IF(I273="T",0,"Isi Dulu"))))</f>
        <v>Isi Sasaran</v>
      </c>
      <c r="K273" s="276" t="s">
        <v>650</v>
      </c>
      <c r="L273" s="277" t="str">
        <f t="shared" ref="L273:L277" si="109">IF($D$273="Y/T","Isi Sasaran",IF($E$273=0,0,IF(K273="Y",1,IF(K273="T",0,"Isi Dulu"))))</f>
        <v>Isi Sasaran</v>
      </c>
      <c r="M273" s="429" t="s">
        <v>650</v>
      </c>
      <c r="N273" s="430" t="str">
        <f>IF(M273="Y",1,IF(M273="T",0,IF(M273="Y/T","Belum diisi","Error")))</f>
        <v>Belum diisi</v>
      </c>
      <c r="O273" s="272"/>
      <c r="P273" s="272"/>
      <c r="Q273" s="272"/>
      <c r="R273" s="272"/>
    </row>
    <row r="274" spans="1:18" ht="12.75" customHeight="1">
      <c r="A274" s="272"/>
      <c r="B274" s="371"/>
      <c r="C274" s="371"/>
      <c r="D274" s="371"/>
      <c r="E274" s="371"/>
      <c r="F274" s="278">
        <v>2</v>
      </c>
      <c r="G274" s="279"/>
      <c r="H274" s="288" t="str">
        <f t="shared" si="61"/>
        <v>Belum Diisi</v>
      </c>
      <c r="I274" s="280" t="s">
        <v>650</v>
      </c>
      <c r="J274" s="281" t="str">
        <f t="shared" si="108"/>
        <v>Isi Sasaran</v>
      </c>
      <c r="K274" s="280" t="s">
        <v>650</v>
      </c>
      <c r="L274" s="281" t="str">
        <f t="shared" si="109"/>
        <v>Isi Sasaran</v>
      </c>
      <c r="M274" s="371"/>
      <c r="N274" s="371"/>
      <c r="O274" s="272"/>
      <c r="P274" s="272"/>
      <c r="Q274" s="272"/>
      <c r="R274" s="272"/>
    </row>
    <row r="275" spans="1:18" ht="12.75" customHeight="1">
      <c r="A275" s="272"/>
      <c r="B275" s="371"/>
      <c r="C275" s="371"/>
      <c r="D275" s="371"/>
      <c r="E275" s="371"/>
      <c r="F275" s="278">
        <v>3</v>
      </c>
      <c r="G275" s="279"/>
      <c r="H275" s="288" t="str">
        <f t="shared" si="61"/>
        <v>Belum Diisi</v>
      </c>
      <c r="I275" s="280" t="s">
        <v>650</v>
      </c>
      <c r="J275" s="281" t="str">
        <f t="shared" si="108"/>
        <v>Isi Sasaran</v>
      </c>
      <c r="K275" s="280" t="s">
        <v>650</v>
      </c>
      <c r="L275" s="281" t="str">
        <f t="shared" si="109"/>
        <v>Isi Sasaran</v>
      </c>
      <c r="M275" s="371"/>
      <c r="N275" s="371"/>
      <c r="O275" s="272"/>
      <c r="P275" s="272"/>
      <c r="Q275" s="272"/>
      <c r="R275" s="272"/>
    </row>
    <row r="276" spans="1:18" ht="12.75" customHeight="1">
      <c r="A276" s="272"/>
      <c r="B276" s="371"/>
      <c r="C276" s="371"/>
      <c r="D276" s="371"/>
      <c r="E276" s="371"/>
      <c r="F276" s="278">
        <v>4</v>
      </c>
      <c r="G276" s="279"/>
      <c r="H276" s="288" t="str">
        <f t="shared" si="61"/>
        <v>Belum Diisi</v>
      </c>
      <c r="I276" s="280" t="s">
        <v>650</v>
      </c>
      <c r="J276" s="281" t="str">
        <f t="shared" si="108"/>
        <v>Isi Sasaran</v>
      </c>
      <c r="K276" s="280" t="s">
        <v>650</v>
      </c>
      <c r="L276" s="281" t="str">
        <f t="shared" si="109"/>
        <v>Isi Sasaran</v>
      </c>
      <c r="M276" s="371"/>
      <c r="N276" s="371"/>
      <c r="O276" s="272"/>
      <c r="P276" s="272"/>
      <c r="Q276" s="272"/>
      <c r="R276" s="272"/>
    </row>
    <row r="277" spans="1:18" ht="12.75" customHeight="1">
      <c r="A277" s="272"/>
      <c r="B277" s="349"/>
      <c r="C277" s="349"/>
      <c r="D277" s="349"/>
      <c r="E277" s="349"/>
      <c r="F277" s="282">
        <v>5</v>
      </c>
      <c r="G277" s="283"/>
      <c r="H277" s="289" t="str">
        <f t="shared" si="61"/>
        <v>Belum Diisi</v>
      </c>
      <c r="I277" s="285" t="s">
        <v>650</v>
      </c>
      <c r="J277" s="286" t="str">
        <f t="shared" si="108"/>
        <v>Isi Sasaran</v>
      </c>
      <c r="K277" s="285" t="s">
        <v>650</v>
      </c>
      <c r="L277" s="286" t="str">
        <f t="shared" si="109"/>
        <v>Isi Sasaran</v>
      </c>
      <c r="M277" s="349"/>
      <c r="N277" s="349"/>
      <c r="O277" s="272"/>
      <c r="P277" s="272"/>
      <c r="Q277" s="272"/>
      <c r="R277" s="272"/>
    </row>
    <row r="278" spans="1:18" ht="15.75" customHeight="1">
      <c r="A278" s="272"/>
      <c r="B278" s="418">
        <v>25</v>
      </c>
      <c r="C278" s="426"/>
      <c r="D278" s="419" t="s">
        <v>650</v>
      </c>
      <c r="E278" s="427" t="str">
        <f>IF(D278="Y",1,IF(D278="T",0,IF(D278="Y/T","Belum diisi","Error")))</f>
        <v>Belum diisi</v>
      </c>
      <c r="F278" s="273">
        <v>1</v>
      </c>
      <c r="G278" s="274"/>
      <c r="H278" s="290" t="str">
        <f t="shared" si="61"/>
        <v>Belum Diisi</v>
      </c>
      <c r="I278" s="276" t="s">
        <v>650</v>
      </c>
      <c r="J278" s="277" t="str">
        <f t="shared" ref="J278:J282" si="110">IF($D$278="Y/T","Isi Sasaran",IF($E$278=0,0,IF(I278="Y",1,IF(I278="T",0,"Isi Dulu"))))</f>
        <v>Isi Sasaran</v>
      </c>
      <c r="K278" s="276" t="s">
        <v>650</v>
      </c>
      <c r="L278" s="277" t="str">
        <f t="shared" ref="L278:L282" si="111">IF($D$278="Y/T","Isi Sasaran",IF($E$278=0,0,IF(K278="Y",1,IF(K278="T",0,"Isi Dulu"))))</f>
        <v>Isi Sasaran</v>
      </c>
      <c r="M278" s="429" t="s">
        <v>650</v>
      </c>
      <c r="N278" s="430" t="str">
        <f>IF(M278="Y",1,IF(M278="T",0,IF(M278="Y/T","Belum diisi","Error")))</f>
        <v>Belum diisi</v>
      </c>
      <c r="O278" s="272"/>
      <c r="P278" s="272"/>
      <c r="Q278" s="272"/>
      <c r="R278" s="272"/>
    </row>
    <row r="279" spans="1:18" ht="12.75" customHeight="1">
      <c r="A279" s="272"/>
      <c r="B279" s="371"/>
      <c r="C279" s="371"/>
      <c r="D279" s="371"/>
      <c r="E279" s="371"/>
      <c r="F279" s="278">
        <v>2</v>
      </c>
      <c r="G279" s="279"/>
      <c r="H279" s="288" t="str">
        <f t="shared" si="61"/>
        <v>Belum Diisi</v>
      </c>
      <c r="I279" s="280" t="s">
        <v>650</v>
      </c>
      <c r="J279" s="281" t="str">
        <f t="shared" si="110"/>
        <v>Isi Sasaran</v>
      </c>
      <c r="K279" s="280" t="s">
        <v>650</v>
      </c>
      <c r="L279" s="281" t="str">
        <f t="shared" si="111"/>
        <v>Isi Sasaran</v>
      </c>
      <c r="M279" s="371"/>
      <c r="N279" s="371"/>
      <c r="O279" s="272"/>
      <c r="P279" s="272"/>
      <c r="Q279" s="272"/>
      <c r="R279" s="272"/>
    </row>
    <row r="280" spans="1:18" ht="12.75" customHeight="1">
      <c r="A280" s="272"/>
      <c r="B280" s="371"/>
      <c r="C280" s="371"/>
      <c r="D280" s="371"/>
      <c r="E280" s="371"/>
      <c r="F280" s="278">
        <v>3</v>
      </c>
      <c r="G280" s="279"/>
      <c r="H280" s="288" t="str">
        <f t="shared" si="61"/>
        <v>Belum Diisi</v>
      </c>
      <c r="I280" s="280" t="s">
        <v>650</v>
      </c>
      <c r="J280" s="281" t="str">
        <f t="shared" si="110"/>
        <v>Isi Sasaran</v>
      </c>
      <c r="K280" s="280" t="s">
        <v>650</v>
      </c>
      <c r="L280" s="281" t="str">
        <f t="shared" si="111"/>
        <v>Isi Sasaran</v>
      </c>
      <c r="M280" s="371"/>
      <c r="N280" s="371"/>
      <c r="O280" s="272"/>
      <c r="P280" s="272"/>
      <c r="Q280" s="272"/>
      <c r="R280" s="272"/>
    </row>
    <row r="281" spans="1:18" ht="12.75" customHeight="1">
      <c r="A281" s="272"/>
      <c r="B281" s="371"/>
      <c r="C281" s="371"/>
      <c r="D281" s="371"/>
      <c r="E281" s="371"/>
      <c r="F281" s="278">
        <v>4</v>
      </c>
      <c r="G281" s="279"/>
      <c r="H281" s="288" t="str">
        <f t="shared" si="61"/>
        <v>Belum Diisi</v>
      </c>
      <c r="I281" s="280" t="s">
        <v>650</v>
      </c>
      <c r="J281" s="281" t="str">
        <f t="shared" si="110"/>
        <v>Isi Sasaran</v>
      </c>
      <c r="K281" s="280" t="s">
        <v>650</v>
      </c>
      <c r="L281" s="281" t="str">
        <f t="shared" si="111"/>
        <v>Isi Sasaran</v>
      </c>
      <c r="M281" s="371"/>
      <c r="N281" s="371"/>
      <c r="O281" s="272"/>
      <c r="P281" s="272"/>
      <c r="Q281" s="272"/>
      <c r="R281" s="272"/>
    </row>
    <row r="282" spans="1:18" ht="12.75" customHeight="1">
      <c r="A282" s="272"/>
      <c r="B282" s="349"/>
      <c r="C282" s="349"/>
      <c r="D282" s="349"/>
      <c r="E282" s="349"/>
      <c r="F282" s="282">
        <v>5</v>
      </c>
      <c r="G282" s="283"/>
      <c r="H282" s="289" t="str">
        <f t="shared" si="61"/>
        <v>Belum Diisi</v>
      </c>
      <c r="I282" s="285" t="s">
        <v>650</v>
      </c>
      <c r="J282" s="286" t="str">
        <f t="shared" si="110"/>
        <v>Isi Sasaran</v>
      </c>
      <c r="K282" s="285" t="s">
        <v>650</v>
      </c>
      <c r="L282" s="286" t="str">
        <f t="shared" si="111"/>
        <v>Isi Sasaran</v>
      </c>
      <c r="M282" s="349"/>
      <c r="N282" s="349"/>
      <c r="O282" s="272"/>
      <c r="P282" s="272"/>
      <c r="Q282" s="272"/>
      <c r="R282" s="272"/>
    </row>
    <row r="283" spans="1:18" ht="15.75" customHeight="1">
      <c r="A283" s="272"/>
      <c r="B283" s="418">
        <v>26</v>
      </c>
      <c r="C283" s="426"/>
      <c r="D283" s="419" t="s">
        <v>650</v>
      </c>
      <c r="E283" s="427" t="str">
        <f>IF(D283="Y",1,IF(D283="T",0,IF(D283="Y/T","Belum diisi","Error")))</f>
        <v>Belum diisi</v>
      </c>
      <c r="F283" s="273">
        <v>1</v>
      </c>
      <c r="G283" s="274"/>
      <c r="H283" s="290" t="str">
        <f t="shared" si="61"/>
        <v>Belum Diisi</v>
      </c>
      <c r="I283" s="276" t="s">
        <v>650</v>
      </c>
      <c r="J283" s="277" t="str">
        <f t="shared" ref="J283:J287" si="112">IF($D$283="Y/T","Isi Sasaran",IF($E$283=0,0,IF(I283="Y",1,IF(I283="T",0,"Isi Dulu"))))</f>
        <v>Isi Sasaran</v>
      </c>
      <c r="K283" s="276" t="s">
        <v>650</v>
      </c>
      <c r="L283" s="277" t="str">
        <f t="shared" ref="L283:L287" si="113">IF($D$283="Y/T","Isi Sasaran",IF($E$283=0,0,IF(K283="Y",1,IF(K283="T",0,"Isi Dulu"))))</f>
        <v>Isi Sasaran</v>
      </c>
      <c r="M283" s="429" t="s">
        <v>650</v>
      </c>
      <c r="N283" s="430" t="str">
        <f>IF(M283="Y",1,IF(M283="T",0,IF(M283="Y/T","Belum diisi","Error")))</f>
        <v>Belum diisi</v>
      </c>
      <c r="O283" s="272"/>
      <c r="P283" s="272"/>
      <c r="Q283" s="272"/>
      <c r="R283" s="272"/>
    </row>
    <row r="284" spans="1:18" ht="12.75" customHeight="1">
      <c r="A284" s="272"/>
      <c r="B284" s="371"/>
      <c r="C284" s="371"/>
      <c r="D284" s="371"/>
      <c r="E284" s="371"/>
      <c r="F284" s="278">
        <v>2</v>
      </c>
      <c r="G284" s="279"/>
      <c r="H284" s="288" t="str">
        <f t="shared" si="61"/>
        <v>Belum Diisi</v>
      </c>
      <c r="I284" s="280" t="s">
        <v>650</v>
      </c>
      <c r="J284" s="281" t="str">
        <f t="shared" si="112"/>
        <v>Isi Sasaran</v>
      </c>
      <c r="K284" s="280" t="s">
        <v>650</v>
      </c>
      <c r="L284" s="281" t="str">
        <f t="shared" si="113"/>
        <v>Isi Sasaran</v>
      </c>
      <c r="M284" s="371"/>
      <c r="N284" s="371"/>
      <c r="O284" s="272"/>
      <c r="P284" s="272"/>
      <c r="Q284" s="272"/>
      <c r="R284" s="272"/>
    </row>
    <row r="285" spans="1:18" ht="12.75" customHeight="1">
      <c r="A285" s="272"/>
      <c r="B285" s="371"/>
      <c r="C285" s="371"/>
      <c r="D285" s="371"/>
      <c r="E285" s="371"/>
      <c r="F285" s="278">
        <v>3</v>
      </c>
      <c r="G285" s="279"/>
      <c r="H285" s="288" t="str">
        <f t="shared" si="61"/>
        <v>Belum Diisi</v>
      </c>
      <c r="I285" s="280" t="s">
        <v>650</v>
      </c>
      <c r="J285" s="281" t="str">
        <f t="shared" si="112"/>
        <v>Isi Sasaran</v>
      </c>
      <c r="K285" s="280" t="s">
        <v>650</v>
      </c>
      <c r="L285" s="281" t="str">
        <f t="shared" si="113"/>
        <v>Isi Sasaran</v>
      </c>
      <c r="M285" s="371"/>
      <c r="N285" s="371"/>
      <c r="O285" s="272"/>
      <c r="P285" s="272"/>
      <c r="Q285" s="272"/>
      <c r="R285" s="272"/>
    </row>
    <row r="286" spans="1:18" ht="12.75" customHeight="1">
      <c r="A286" s="272"/>
      <c r="B286" s="371"/>
      <c r="C286" s="371"/>
      <c r="D286" s="371"/>
      <c r="E286" s="371"/>
      <c r="F286" s="278">
        <v>4</v>
      </c>
      <c r="G286" s="279"/>
      <c r="H286" s="288" t="str">
        <f t="shared" si="61"/>
        <v>Belum Diisi</v>
      </c>
      <c r="I286" s="280" t="s">
        <v>650</v>
      </c>
      <c r="J286" s="281" t="str">
        <f t="shared" si="112"/>
        <v>Isi Sasaran</v>
      </c>
      <c r="K286" s="280" t="s">
        <v>650</v>
      </c>
      <c r="L286" s="281" t="str">
        <f t="shared" si="113"/>
        <v>Isi Sasaran</v>
      </c>
      <c r="M286" s="371"/>
      <c r="N286" s="371"/>
      <c r="O286" s="272"/>
      <c r="P286" s="272"/>
      <c r="Q286" s="272"/>
      <c r="R286" s="272"/>
    </row>
    <row r="287" spans="1:18" ht="12.75" customHeight="1">
      <c r="A287" s="272"/>
      <c r="B287" s="349"/>
      <c r="C287" s="349"/>
      <c r="D287" s="349"/>
      <c r="E287" s="349"/>
      <c r="F287" s="282">
        <v>5</v>
      </c>
      <c r="G287" s="283"/>
      <c r="H287" s="289" t="str">
        <f t="shared" si="61"/>
        <v>Belum Diisi</v>
      </c>
      <c r="I287" s="285" t="s">
        <v>650</v>
      </c>
      <c r="J287" s="286" t="str">
        <f t="shared" si="112"/>
        <v>Isi Sasaran</v>
      </c>
      <c r="K287" s="285" t="s">
        <v>650</v>
      </c>
      <c r="L287" s="286" t="str">
        <f t="shared" si="113"/>
        <v>Isi Sasaran</v>
      </c>
      <c r="M287" s="349"/>
      <c r="N287" s="349"/>
      <c r="O287" s="272"/>
      <c r="P287" s="272"/>
      <c r="Q287" s="272"/>
      <c r="R287" s="272"/>
    </row>
    <row r="288" spans="1:18" ht="15.75" customHeight="1">
      <c r="A288" s="272"/>
      <c r="B288" s="418">
        <v>27</v>
      </c>
      <c r="C288" s="426"/>
      <c r="D288" s="419" t="s">
        <v>650</v>
      </c>
      <c r="E288" s="427" t="str">
        <f>IF(D288="Y",1,IF(D288="T",0,IF(D288="Y/T","Belum diisi","Error")))</f>
        <v>Belum diisi</v>
      </c>
      <c r="F288" s="273">
        <v>1</v>
      </c>
      <c r="G288" s="274"/>
      <c r="H288" s="290" t="str">
        <f t="shared" si="61"/>
        <v>Belum Diisi</v>
      </c>
      <c r="I288" s="276" t="s">
        <v>650</v>
      </c>
      <c r="J288" s="277" t="str">
        <f t="shared" ref="J288:J292" si="114">IF($D$288="Y/T","Isi Sasaran",IF($E$288=0,0,IF(I288="Y",1,IF(I288="T",0,"Isi Dulu"))))</f>
        <v>Isi Sasaran</v>
      </c>
      <c r="K288" s="276" t="s">
        <v>650</v>
      </c>
      <c r="L288" s="277" t="str">
        <f t="shared" ref="L288:L292" si="115">IF($D$288="Y/T","Isi Sasaran",IF($E$288=0,0,IF(K288="Y",1,IF(K288="T",0,"Isi Dulu"))))</f>
        <v>Isi Sasaran</v>
      </c>
      <c r="M288" s="429" t="s">
        <v>650</v>
      </c>
      <c r="N288" s="430" t="str">
        <f>IF(M288="Y",1,IF(M288="T",0,IF(M288="Y/T","Belum diisi","Error")))</f>
        <v>Belum diisi</v>
      </c>
      <c r="O288" s="272"/>
      <c r="P288" s="272"/>
      <c r="Q288" s="272"/>
      <c r="R288" s="272"/>
    </row>
    <row r="289" spans="1:18" ht="12.75" customHeight="1">
      <c r="A289" s="272"/>
      <c r="B289" s="371"/>
      <c r="C289" s="371"/>
      <c r="D289" s="371"/>
      <c r="E289" s="371"/>
      <c r="F289" s="278">
        <v>2</v>
      </c>
      <c r="G289" s="279"/>
      <c r="H289" s="288" t="str">
        <f t="shared" si="61"/>
        <v>Belum Diisi</v>
      </c>
      <c r="I289" s="280" t="s">
        <v>650</v>
      </c>
      <c r="J289" s="281" t="str">
        <f t="shared" si="114"/>
        <v>Isi Sasaran</v>
      </c>
      <c r="K289" s="280" t="s">
        <v>650</v>
      </c>
      <c r="L289" s="281" t="str">
        <f t="shared" si="115"/>
        <v>Isi Sasaran</v>
      </c>
      <c r="M289" s="371"/>
      <c r="N289" s="371"/>
      <c r="O289" s="272"/>
      <c r="P289" s="272"/>
      <c r="Q289" s="272"/>
      <c r="R289" s="272"/>
    </row>
    <row r="290" spans="1:18" ht="12.75" customHeight="1">
      <c r="A290" s="272"/>
      <c r="B290" s="371"/>
      <c r="C290" s="371"/>
      <c r="D290" s="371"/>
      <c r="E290" s="371"/>
      <c r="F290" s="278">
        <v>3</v>
      </c>
      <c r="G290" s="279"/>
      <c r="H290" s="288" t="str">
        <f t="shared" si="61"/>
        <v>Belum Diisi</v>
      </c>
      <c r="I290" s="280" t="s">
        <v>650</v>
      </c>
      <c r="J290" s="281" t="str">
        <f t="shared" si="114"/>
        <v>Isi Sasaran</v>
      </c>
      <c r="K290" s="280" t="s">
        <v>650</v>
      </c>
      <c r="L290" s="281" t="str">
        <f t="shared" si="115"/>
        <v>Isi Sasaran</v>
      </c>
      <c r="M290" s="371"/>
      <c r="N290" s="371"/>
      <c r="O290" s="272"/>
      <c r="P290" s="272"/>
      <c r="Q290" s="272"/>
      <c r="R290" s="272"/>
    </row>
    <row r="291" spans="1:18" ht="12.75" customHeight="1">
      <c r="A291" s="272"/>
      <c r="B291" s="371"/>
      <c r="C291" s="371"/>
      <c r="D291" s="371"/>
      <c r="E291" s="371"/>
      <c r="F291" s="278">
        <v>4</v>
      </c>
      <c r="G291" s="279"/>
      <c r="H291" s="288" t="str">
        <f t="shared" si="61"/>
        <v>Belum Diisi</v>
      </c>
      <c r="I291" s="280" t="s">
        <v>650</v>
      </c>
      <c r="J291" s="281" t="str">
        <f t="shared" si="114"/>
        <v>Isi Sasaran</v>
      </c>
      <c r="K291" s="280" t="s">
        <v>650</v>
      </c>
      <c r="L291" s="281" t="str">
        <f t="shared" si="115"/>
        <v>Isi Sasaran</v>
      </c>
      <c r="M291" s="371"/>
      <c r="N291" s="371"/>
      <c r="O291" s="272"/>
      <c r="P291" s="272"/>
      <c r="Q291" s="272"/>
      <c r="R291" s="272"/>
    </row>
    <row r="292" spans="1:18" ht="12.75" customHeight="1">
      <c r="A292" s="272"/>
      <c r="B292" s="349"/>
      <c r="C292" s="349"/>
      <c r="D292" s="349"/>
      <c r="E292" s="349"/>
      <c r="F292" s="282">
        <v>5</v>
      </c>
      <c r="G292" s="283"/>
      <c r="H292" s="289" t="str">
        <f t="shared" si="61"/>
        <v>Belum Diisi</v>
      </c>
      <c r="I292" s="285" t="s">
        <v>650</v>
      </c>
      <c r="J292" s="286" t="str">
        <f t="shared" si="114"/>
        <v>Isi Sasaran</v>
      </c>
      <c r="K292" s="285" t="s">
        <v>650</v>
      </c>
      <c r="L292" s="286" t="str">
        <f t="shared" si="115"/>
        <v>Isi Sasaran</v>
      </c>
      <c r="M292" s="349"/>
      <c r="N292" s="349"/>
      <c r="O292" s="272"/>
      <c r="P292" s="272"/>
      <c r="Q292" s="272"/>
      <c r="R292" s="272"/>
    </row>
    <row r="293" spans="1:18" ht="15.75" customHeight="1">
      <c r="A293" s="272"/>
      <c r="B293" s="418">
        <v>28</v>
      </c>
      <c r="C293" s="426"/>
      <c r="D293" s="419" t="s">
        <v>650</v>
      </c>
      <c r="E293" s="427" t="str">
        <f>IF(D293="Y",1,IF(D293="T",0,IF(D293="Y/T","Belum diisi","Error")))</f>
        <v>Belum diisi</v>
      </c>
      <c r="F293" s="273">
        <v>1</v>
      </c>
      <c r="G293" s="274"/>
      <c r="H293" s="290" t="str">
        <f t="shared" si="61"/>
        <v>Belum Diisi</v>
      </c>
      <c r="I293" s="276" t="s">
        <v>650</v>
      </c>
      <c r="J293" s="277" t="str">
        <f t="shared" ref="J293:J297" si="116">IF($D$293="Y/T","Isi Sasaran",IF($E$293=0,0,IF(I293="Y",1,IF(I293="T",0,"Isi Dulu"))))</f>
        <v>Isi Sasaran</v>
      </c>
      <c r="K293" s="276" t="s">
        <v>650</v>
      </c>
      <c r="L293" s="277" t="str">
        <f t="shared" ref="L293:L297" si="117">IF($D$293="Y/T","Isi Sasaran",IF($E$293=0,0,IF(K293="Y",1,IF(K293="T",0,"Isi Dulu"))))</f>
        <v>Isi Sasaran</v>
      </c>
      <c r="M293" s="429" t="s">
        <v>650</v>
      </c>
      <c r="N293" s="430" t="str">
        <f>IF(M293="Y",1,IF(M293="T",0,IF(M293="Y/T","Belum diisi","Error")))</f>
        <v>Belum diisi</v>
      </c>
      <c r="O293" s="272"/>
      <c r="P293" s="272"/>
      <c r="Q293" s="272"/>
      <c r="R293" s="272"/>
    </row>
    <row r="294" spans="1:18" ht="12.75" customHeight="1">
      <c r="A294" s="272"/>
      <c r="B294" s="371"/>
      <c r="C294" s="371"/>
      <c r="D294" s="371"/>
      <c r="E294" s="371"/>
      <c r="F294" s="278">
        <v>2</v>
      </c>
      <c r="G294" s="279"/>
      <c r="H294" s="288" t="str">
        <f t="shared" si="61"/>
        <v>Belum Diisi</v>
      </c>
      <c r="I294" s="280" t="s">
        <v>650</v>
      </c>
      <c r="J294" s="281" t="str">
        <f t="shared" si="116"/>
        <v>Isi Sasaran</v>
      </c>
      <c r="K294" s="280" t="s">
        <v>650</v>
      </c>
      <c r="L294" s="281" t="str">
        <f t="shared" si="117"/>
        <v>Isi Sasaran</v>
      </c>
      <c r="M294" s="371"/>
      <c r="N294" s="371"/>
      <c r="O294" s="272"/>
      <c r="P294" s="272"/>
      <c r="Q294" s="272"/>
      <c r="R294" s="272"/>
    </row>
    <row r="295" spans="1:18" ht="12.75" customHeight="1">
      <c r="A295" s="272"/>
      <c r="B295" s="371"/>
      <c r="C295" s="371"/>
      <c r="D295" s="371"/>
      <c r="E295" s="371"/>
      <c r="F295" s="278">
        <v>3</v>
      </c>
      <c r="G295" s="279"/>
      <c r="H295" s="288" t="str">
        <f t="shared" si="61"/>
        <v>Belum Diisi</v>
      </c>
      <c r="I295" s="280" t="s">
        <v>650</v>
      </c>
      <c r="J295" s="281" t="str">
        <f t="shared" si="116"/>
        <v>Isi Sasaran</v>
      </c>
      <c r="K295" s="280" t="s">
        <v>650</v>
      </c>
      <c r="L295" s="281" t="str">
        <f t="shared" si="117"/>
        <v>Isi Sasaran</v>
      </c>
      <c r="M295" s="371"/>
      <c r="N295" s="371"/>
      <c r="O295" s="272"/>
      <c r="P295" s="272"/>
      <c r="Q295" s="272"/>
      <c r="R295" s="272"/>
    </row>
    <row r="296" spans="1:18" ht="12.75" customHeight="1">
      <c r="A296" s="272"/>
      <c r="B296" s="371"/>
      <c r="C296" s="371"/>
      <c r="D296" s="371"/>
      <c r="E296" s="371"/>
      <c r="F296" s="278">
        <v>4</v>
      </c>
      <c r="G296" s="279"/>
      <c r="H296" s="288" t="str">
        <f t="shared" si="61"/>
        <v>Belum Diisi</v>
      </c>
      <c r="I296" s="280" t="s">
        <v>650</v>
      </c>
      <c r="J296" s="281" t="str">
        <f t="shared" si="116"/>
        <v>Isi Sasaran</v>
      </c>
      <c r="K296" s="280" t="s">
        <v>650</v>
      </c>
      <c r="L296" s="281" t="str">
        <f t="shared" si="117"/>
        <v>Isi Sasaran</v>
      </c>
      <c r="M296" s="371"/>
      <c r="N296" s="371"/>
      <c r="O296" s="272"/>
      <c r="P296" s="272"/>
      <c r="Q296" s="272"/>
      <c r="R296" s="272"/>
    </row>
    <row r="297" spans="1:18" ht="12.75" customHeight="1">
      <c r="A297" s="272"/>
      <c r="B297" s="349"/>
      <c r="C297" s="349"/>
      <c r="D297" s="349"/>
      <c r="E297" s="349"/>
      <c r="F297" s="282">
        <v>5</v>
      </c>
      <c r="G297" s="283"/>
      <c r="H297" s="289" t="str">
        <f t="shared" si="61"/>
        <v>Belum Diisi</v>
      </c>
      <c r="I297" s="285" t="s">
        <v>650</v>
      </c>
      <c r="J297" s="286" t="str">
        <f t="shared" si="116"/>
        <v>Isi Sasaran</v>
      </c>
      <c r="K297" s="285" t="s">
        <v>650</v>
      </c>
      <c r="L297" s="286" t="str">
        <f t="shared" si="117"/>
        <v>Isi Sasaran</v>
      </c>
      <c r="M297" s="349"/>
      <c r="N297" s="349"/>
      <c r="O297" s="272"/>
      <c r="P297" s="272"/>
      <c r="Q297" s="272"/>
      <c r="R297" s="272"/>
    </row>
    <row r="298" spans="1:18" ht="15.75" customHeight="1">
      <c r="A298" s="272"/>
      <c r="B298" s="418">
        <v>29</v>
      </c>
      <c r="C298" s="426"/>
      <c r="D298" s="419" t="s">
        <v>650</v>
      </c>
      <c r="E298" s="427" t="str">
        <f>IF(D298="Y",1,IF(D298="T",0,IF(D298="Y/T","Belum diisi","Error")))</f>
        <v>Belum diisi</v>
      </c>
      <c r="F298" s="273">
        <v>1</v>
      </c>
      <c r="G298" s="274"/>
      <c r="H298" s="290" t="str">
        <f t="shared" si="61"/>
        <v>Belum Diisi</v>
      </c>
      <c r="I298" s="276" t="s">
        <v>650</v>
      </c>
      <c r="J298" s="277" t="str">
        <f t="shared" ref="J298:J302" si="118">IF($D$298="Y/T","Isi Sasaran",IF($E$298=0,0,IF(I298="Y",1,IF(I298="T",0,"Isi Dulu"))))</f>
        <v>Isi Sasaran</v>
      </c>
      <c r="K298" s="276" t="s">
        <v>650</v>
      </c>
      <c r="L298" s="277" t="str">
        <f t="shared" ref="L298:L302" si="119">IF($D$298="Y/T","Isi Sasaran",IF($E$298=0,0,IF(K298="Y",1,IF(K298="T",0,"Isi Dulu"))))</f>
        <v>Isi Sasaran</v>
      </c>
      <c r="M298" s="429" t="s">
        <v>650</v>
      </c>
      <c r="N298" s="430" t="str">
        <f>IF(M298="Y",1,IF(M298="T",0,IF(M298="Y/T","Belum diisi","Error")))</f>
        <v>Belum diisi</v>
      </c>
      <c r="O298" s="272"/>
      <c r="P298" s="272"/>
      <c r="Q298" s="272"/>
      <c r="R298" s="272"/>
    </row>
    <row r="299" spans="1:18" ht="12.75" customHeight="1">
      <c r="A299" s="272"/>
      <c r="B299" s="371"/>
      <c r="C299" s="371"/>
      <c r="D299" s="371"/>
      <c r="E299" s="371"/>
      <c r="F299" s="278">
        <v>2</v>
      </c>
      <c r="G299" s="279"/>
      <c r="H299" s="288" t="str">
        <f t="shared" si="61"/>
        <v>Belum Diisi</v>
      </c>
      <c r="I299" s="280" t="s">
        <v>650</v>
      </c>
      <c r="J299" s="281" t="str">
        <f t="shared" si="118"/>
        <v>Isi Sasaran</v>
      </c>
      <c r="K299" s="280" t="s">
        <v>650</v>
      </c>
      <c r="L299" s="281" t="str">
        <f t="shared" si="119"/>
        <v>Isi Sasaran</v>
      </c>
      <c r="M299" s="371"/>
      <c r="N299" s="371"/>
      <c r="O299" s="272"/>
      <c r="P299" s="272"/>
      <c r="Q299" s="272"/>
      <c r="R299" s="272"/>
    </row>
    <row r="300" spans="1:18" ht="12.75" customHeight="1">
      <c r="A300" s="272"/>
      <c r="B300" s="371"/>
      <c r="C300" s="371"/>
      <c r="D300" s="371"/>
      <c r="E300" s="371"/>
      <c r="F300" s="278">
        <v>3</v>
      </c>
      <c r="G300" s="279"/>
      <c r="H300" s="288" t="str">
        <f t="shared" si="61"/>
        <v>Belum Diisi</v>
      </c>
      <c r="I300" s="280" t="s">
        <v>650</v>
      </c>
      <c r="J300" s="281" t="str">
        <f t="shared" si="118"/>
        <v>Isi Sasaran</v>
      </c>
      <c r="K300" s="280" t="s">
        <v>650</v>
      </c>
      <c r="L300" s="281" t="str">
        <f t="shared" si="119"/>
        <v>Isi Sasaran</v>
      </c>
      <c r="M300" s="371"/>
      <c r="N300" s="371"/>
      <c r="O300" s="272"/>
      <c r="P300" s="272"/>
      <c r="Q300" s="272"/>
      <c r="R300" s="272"/>
    </row>
    <row r="301" spans="1:18" ht="12.75" customHeight="1">
      <c r="A301" s="272"/>
      <c r="B301" s="371"/>
      <c r="C301" s="371"/>
      <c r="D301" s="371"/>
      <c r="E301" s="371"/>
      <c r="F301" s="278">
        <v>4</v>
      </c>
      <c r="G301" s="279"/>
      <c r="H301" s="288" t="str">
        <f t="shared" si="61"/>
        <v>Belum Diisi</v>
      </c>
      <c r="I301" s="280" t="s">
        <v>650</v>
      </c>
      <c r="J301" s="281" t="str">
        <f t="shared" si="118"/>
        <v>Isi Sasaran</v>
      </c>
      <c r="K301" s="280" t="s">
        <v>650</v>
      </c>
      <c r="L301" s="281" t="str">
        <f t="shared" si="119"/>
        <v>Isi Sasaran</v>
      </c>
      <c r="M301" s="371"/>
      <c r="N301" s="371"/>
      <c r="O301" s="272"/>
      <c r="P301" s="272"/>
      <c r="Q301" s="272"/>
      <c r="R301" s="272"/>
    </row>
    <row r="302" spans="1:18" ht="12.75" customHeight="1">
      <c r="A302" s="272"/>
      <c r="B302" s="349"/>
      <c r="C302" s="349"/>
      <c r="D302" s="349"/>
      <c r="E302" s="349"/>
      <c r="F302" s="282">
        <v>5</v>
      </c>
      <c r="G302" s="283"/>
      <c r="H302" s="289" t="str">
        <f t="shared" si="61"/>
        <v>Belum Diisi</v>
      </c>
      <c r="I302" s="285" t="s">
        <v>650</v>
      </c>
      <c r="J302" s="286" t="str">
        <f t="shared" si="118"/>
        <v>Isi Sasaran</v>
      </c>
      <c r="K302" s="285" t="s">
        <v>650</v>
      </c>
      <c r="L302" s="286" t="str">
        <f t="shared" si="119"/>
        <v>Isi Sasaran</v>
      </c>
      <c r="M302" s="349"/>
      <c r="N302" s="349"/>
      <c r="O302" s="272"/>
      <c r="P302" s="272"/>
      <c r="Q302" s="272"/>
      <c r="R302" s="272"/>
    </row>
    <row r="303" spans="1:18" ht="15.75" customHeight="1">
      <c r="A303" s="272"/>
      <c r="B303" s="418">
        <v>30</v>
      </c>
      <c r="C303" s="426"/>
      <c r="D303" s="419" t="s">
        <v>650</v>
      </c>
      <c r="E303" s="427" t="str">
        <f>IF(D303="Y",1,IF(D303="T",0,IF(D303="Y/T","Belum diisi","Error")))</f>
        <v>Belum diisi</v>
      </c>
      <c r="F303" s="273">
        <v>1</v>
      </c>
      <c r="G303" s="274"/>
      <c r="H303" s="290" t="str">
        <f t="shared" si="61"/>
        <v>Belum Diisi</v>
      </c>
      <c r="I303" s="285" t="s">
        <v>650</v>
      </c>
      <c r="J303" s="277" t="str">
        <f t="shared" ref="J303:J307" si="120">IF($D$303="Y/T","Isi Sasaran",IF($E$303=0,0,IF(I303="Y",1,IF(I303="T",0,"Isi Dulu"))))</f>
        <v>Isi Sasaran</v>
      </c>
      <c r="K303" s="285" t="s">
        <v>650</v>
      </c>
      <c r="L303" s="277" t="str">
        <f t="shared" ref="L303:L307" si="121">IF($D$303="Y/T","Isi Sasaran",IF($E$303=0,0,IF(K303="Y",1,IF(K303="T",0,"Isi Dulu"))))</f>
        <v>Isi Sasaran</v>
      </c>
      <c r="M303" s="429" t="s">
        <v>650</v>
      </c>
      <c r="N303" s="430" t="str">
        <f>IF(M303="Y",1,IF(M303="T",0,IF(M303="Y/T","Belum diisi","Error")))</f>
        <v>Belum diisi</v>
      </c>
      <c r="O303" s="272"/>
      <c r="P303" s="272"/>
      <c r="Q303" s="272"/>
      <c r="R303" s="272"/>
    </row>
    <row r="304" spans="1:18" ht="12.75" customHeight="1">
      <c r="A304" s="272"/>
      <c r="B304" s="371"/>
      <c r="C304" s="371"/>
      <c r="D304" s="371"/>
      <c r="E304" s="371"/>
      <c r="F304" s="278">
        <v>2</v>
      </c>
      <c r="G304" s="279"/>
      <c r="H304" s="288" t="str">
        <f t="shared" si="61"/>
        <v>Belum Diisi</v>
      </c>
      <c r="I304" s="280" t="s">
        <v>650</v>
      </c>
      <c r="J304" s="281" t="str">
        <f t="shared" si="120"/>
        <v>Isi Sasaran</v>
      </c>
      <c r="K304" s="280" t="s">
        <v>650</v>
      </c>
      <c r="L304" s="281" t="str">
        <f t="shared" si="121"/>
        <v>Isi Sasaran</v>
      </c>
      <c r="M304" s="371"/>
      <c r="N304" s="371"/>
      <c r="O304" s="272"/>
      <c r="P304" s="272"/>
      <c r="Q304" s="272"/>
      <c r="R304" s="272"/>
    </row>
    <row r="305" spans="1:18" ht="12.75" customHeight="1">
      <c r="A305" s="272"/>
      <c r="B305" s="371"/>
      <c r="C305" s="371"/>
      <c r="D305" s="371"/>
      <c r="E305" s="371"/>
      <c r="F305" s="278">
        <v>3</v>
      </c>
      <c r="G305" s="279"/>
      <c r="H305" s="288" t="str">
        <f t="shared" si="61"/>
        <v>Belum Diisi</v>
      </c>
      <c r="I305" s="280" t="s">
        <v>650</v>
      </c>
      <c r="J305" s="281" t="str">
        <f t="shared" si="120"/>
        <v>Isi Sasaran</v>
      </c>
      <c r="K305" s="280" t="s">
        <v>650</v>
      </c>
      <c r="L305" s="281" t="str">
        <f t="shared" si="121"/>
        <v>Isi Sasaran</v>
      </c>
      <c r="M305" s="371"/>
      <c r="N305" s="371"/>
      <c r="O305" s="272"/>
      <c r="P305" s="272"/>
      <c r="Q305" s="272"/>
      <c r="R305" s="272"/>
    </row>
    <row r="306" spans="1:18" ht="12.75" customHeight="1">
      <c r="A306" s="272"/>
      <c r="B306" s="371"/>
      <c r="C306" s="371"/>
      <c r="D306" s="371"/>
      <c r="E306" s="371"/>
      <c r="F306" s="278">
        <v>4</v>
      </c>
      <c r="G306" s="279"/>
      <c r="H306" s="288" t="str">
        <f t="shared" si="61"/>
        <v>Belum Diisi</v>
      </c>
      <c r="I306" s="280" t="s">
        <v>650</v>
      </c>
      <c r="J306" s="281" t="str">
        <f t="shared" si="120"/>
        <v>Isi Sasaran</v>
      </c>
      <c r="K306" s="280" t="s">
        <v>650</v>
      </c>
      <c r="L306" s="281" t="str">
        <f t="shared" si="121"/>
        <v>Isi Sasaran</v>
      </c>
      <c r="M306" s="371"/>
      <c r="N306" s="371"/>
      <c r="O306" s="272"/>
      <c r="P306" s="272"/>
      <c r="Q306" s="272"/>
      <c r="R306" s="272"/>
    </row>
    <row r="307" spans="1:18" ht="12.75" customHeight="1">
      <c r="A307" s="272"/>
      <c r="B307" s="349"/>
      <c r="C307" s="349"/>
      <c r="D307" s="349"/>
      <c r="E307" s="349"/>
      <c r="F307" s="282">
        <v>5</v>
      </c>
      <c r="G307" s="283"/>
      <c r="H307" s="289" t="str">
        <f t="shared" si="61"/>
        <v>Belum Diisi</v>
      </c>
      <c r="I307" s="280" t="s">
        <v>650</v>
      </c>
      <c r="J307" s="286" t="str">
        <f t="shared" si="120"/>
        <v>Isi Sasaran</v>
      </c>
      <c r="K307" s="280" t="s">
        <v>650</v>
      </c>
      <c r="L307" s="286" t="str">
        <f t="shared" si="121"/>
        <v>Isi Sasaran</v>
      </c>
      <c r="M307" s="349"/>
      <c r="N307" s="349"/>
      <c r="O307" s="272"/>
      <c r="P307" s="272"/>
      <c r="Q307" s="272"/>
      <c r="R307" s="272"/>
    </row>
    <row r="308" spans="1:18" ht="12.75" customHeight="1">
      <c r="A308" s="272"/>
      <c r="B308" s="301"/>
      <c r="C308" s="292"/>
      <c r="D308" s="293"/>
      <c r="E308" s="302" t="e">
        <f>AVERAGE(E158:E307)</f>
        <v>#DIV/0!</v>
      </c>
      <c r="F308" s="301"/>
      <c r="G308" s="296"/>
      <c r="H308" s="294" t="e">
        <f>AVERAGE(H158:H307)</f>
        <v>#DIV/0!</v>
      </c>
      <c r="I308" s="303"/>
      <c r="J308" s="294" t="e">
        <f>AVERAGE(J158:J307)</f>
        <v>#DIV/0!</v>
      </c>
      <c r="K308" s="303"/>
      <c r="L308" s="294" t="e">
        <f>AVERAGE(L158:L307)</f>
        <v>#DIV/0!</v>
      </c>
      <c r="M308" s="303"/>
      <c r="N308" s="294" t="e">
        <f>AVERAGE(N158:N307)</f>
        <v>#DIV/0!</v>
      </c>
      <c r="O308" s="272"/>
      <c r="P308" s="272"/>
      <c r="Q308" s="272"/>
      <c r="R308" s="272"/>
    </row>
    <row r="309" spans="1:18" ht="12.75" customHeight="1">
      <c r="A309" s="272"/>
      <c r="B309" s="431" t="s">
        <v>1260</v>
      </c>
      <c r="C309" s="360"/>
      <c r="D309" s="360"/>
      <c r="E309" s="360"/>
      <c r="F309" s="360"/>
      <c r="G309" s="360"/>
      <c r="H309" s="360"/>
      <c r="I309" s="360"/>
      <c r="J309" s="360"/>
      <c r="K309" s="360"/>
      <c r="L309" s="360"/>
      <c r="M309" s="360"/>
      <c r="N309" s="351"/>
      <c r="O309" s="272"/>
      <c r="P309" s="272"/>
      <c r="Q309" s="272"/>
      <c r="R309" s="272"/>
    </row>
    <row r="310" spans="1:18" ht="12.75" customHeight="1">
      <c r="A310" s="272"/>
      <c r="B310" s="418">
        <v>1</v>
      </c>
      <c r="C310" s="426"/>
      <c r="D310" s="419" t="s">
        <v>650</v>
      </c>
      <c r="E310" s="427" t="str">
        <f>IF(D310="Y",1,IF(D310="T",0,IF(D310="Y/T","Belum diisi","Error")))</f>
        <v>Belum diisi</v>
      </c>
      <c r="F310" s="273">
        <v>1</v>
      </c>
      <c r="G310" s="274"/>
      <c r="H310" s="275" t="str">
        <f t="shared" ref="H310:H409" si="122">IF(OR(J310="Isi Dulu",L310="Isi Dulu",J310="Isi Sasaran",L310="Isi Sasaran"),"Belum Diisi",IF(SUM(J310,L310)=2,1,IF(SUM(J310,L310)=1,0,IF(SUM(J310,L310)=0,0,"Error"))))</f>
        <v>Belum Diisi</v>
      </c>
      <c r="I310" s="276" t="s">
        <v>650</v>
      </c>
      <c r="J310" s="277" t="str">
        <f t="shared" ref="J310:J314" si="123">IF($D$310="Y/T","Isi Sasaran",IF($E$310=0,0,IF(I310="Y",1,IF(I310="T",0,"Isi Dulu"))))</f>
        <v>Isi Sasaran</v>
      </c>
      <c r="K310" s="276" t="s">
        <v>650</v>
      </c>
      <c r="L310" s="277" t="str">
        <f t="shared" ref="L310:L314" si="124">IF($D$310="Y/T","Isi Sasaran",IF($E$310=0,0,IF(K310="Y",1,IF(K310="T",0,"Isi Dulu"))))</f>
        <v>Isi Sasaran</v>
      </c>
      <c r="M310" s="429" t="s">
        <v>650</v>
      </c>
      <c r="N310" s="430" t="str">
        <f>IF(M310="Y",1,IF(M310="T",0,IF(M310="Y/T","Belum diisi","Error")))</f>
        <v>Belum diisi</v>
      </c>
      <c r="O310" s="272"/>
      <c r="P310" s="272"/>
      <c r="Q310" s="272"/>
      <c r="R310" s="272"/>
    </row>
    <row r="311" spans="1:18" ht="12.75" customHeight="1">
      <c r="A311" s="272"/>
      <c r="B311" s="371"/>
      <c r="C311" s="371"/>
      <c r="D311" s="371"/>
      <c r="E311" s="371"/>
      <c r="F311" s="278">
        <v>2</v>
      </c>
      <c r="G311" s="279"/>
      <c r="H311" s="275" t="str">
        <f t="shared" si="122"/>
        <v>Belum Diisi</v>
      </c>
      <c r="I311" s="280" t="s">
        <v>650</v>
      </c>
      <c r="J311" s="277" t="str">
        <f t="shared" si="123"/>
        <v>Isi Sasaran</v>
      </c>
      <c r="K311" s="280" t="s">
        <v>650</v>
      </c>
      <c r="L311" s="277" t="str">
        <f t="shared" si="124"/>
        <v>Isi Sasaran</v>
      </c>
      <c r="M311" s="371"/>
      <c r="N311" s="371"/>
      <c r="O311" s="272"/>
      <c r="P311" s="272"/>
      <c r="Q311" s="272"/>
      <c r="R311" s="272"/>
    </row>
    <row r="312" spans="1:18" ht="12.75" customHeight="1">
      <c r="A312" s="272"/>
      <c r="B312" s="371"/>
      <c r="C312" s="371"/>
      <c r="D312" s="371"/>
      <c r="E312" s="371"/>
      <c r="F312" s="278">
        <v>3</v>
      </c>
      <c r="G312" s="279"/>
      <c r="H312" s="275" t="str">
        <f t="shared" si="122"/>
        <v>Belum Diisi</v>
      </c>
      <c r="I312" s="280" t="s">
        <v>650</v>
      </c>
      <c r="J312" s="277" t="str">
        <f t="shared" si="123"/>
        <v>Isi Sasaran</v>
      </c>
      <c r="K312" s="280" t="s">
        <v>650</v>
      </c>
      <c r="L312" s="277" t="str">
        <f t="shared" si="124"/>
        <v>Isi Sasaran</v>
      </c>
      <c r="M312" s="371"/>
      <c r="N312" s="371"/>
      <c r="O312" s="272"/>
      <c r="P312" s="272"/>
      <c r="Q312" s="272"/>
      <c r="R312" s="272"/>
    </row>
    <row r="313" spans="1:18" ht="12.75" customHeight="1">
      <c r="A313" s="272"/>
      <c r="B313" s="371"/>
      <c r="C313" s="371"/>
      <c r="D313" s="371"/>
      <c r="E313" s="371"/>
      <c r="F313" s="278">
        <v>4</v>
      </c>
      <c r="G313" s="279"/>
      <c r="H313" s="275" t="str">
        <f t="shared" si="122"/>
        <v>Belum Diisi</v>
      </c>
      <c r="I313" s="280" t="s">
        <v>650</v>
      </c>
      <c r="J313" s="277" t="str">
        <f t="shared" si="123"/>
        <v>Isi Sasaran</v>
      </c>
      <c r="K313" s="280" t="s">
        <v>650</v>
      </c>
      <c r="L313" s="277" t="str">
        <f t="shared" si="124"/>
        <v>Isi Sasaran</v>
      </c>
      <c r="M313" s="371"/>
      <c r="N313" s="371"/>
      <c r="O313" s="272"/>
      <c r="P313" s="272"/>
      <c r="Q313" s="272"/>
      <c r="R313" s="272"/>
    </row>
    <row r="314" spans="1:18" ht="12.75" customHeight="1">
      <c r="A314" s="272"/>
      <c r="B314" s="349"/>
      <c r="C314" s="349"/>
      <c r="D314" s="349"/>
      <c r="E314" s="349"/>
      <c r="F314" s="282">
        <v>5</v>
      </c>
      <c r="G314" s="283"/>
      <c r="H314" s="284" t="str">
        <f t="shared" si="122"/>
        <v>Belum Diisi</v>
      </c>
      <c r="I314" s="285" t="s">
        <v>650</v>
      </c>
      <c r="J314" s="277" t="str">
        <f t="shared" si="123"/>
        <v>Isi Sasaran</v>
      </c>
      <c r="K314" s="285" t="s">
        <v>650</v>
      </c>
      <c r="L314" s="277" t="str">
        <f t="shared" si="124"/>
        <v>Isi Sasaran</v>
      </c>
      <c r="M314" s="349"/>
      <c r="N314" s="349"/>
      <c r="O314" s="272"/>
      <c r="P314" s="272"/>
      <c r="Q314" s="272"/>
      <c r="R314" s="272"/>
    </row>
    <row r="315" spans="1:18" ht="12.75" customHeight="1">
      <c r="A315" s="272"/>
      <c r="B315" s="418">
        <v>2</v>
      </c>
      <c r="C315" s="426"/>
      <c r="D315" s="419" t="s">
        <v>650</v>
      </c>
      <c r="E315" s="427" t="str">
        <f>IF(D315="Y",1,IF(D315="T",0,IF(D315="Y/T","Belum diisi","Error")))</f>
        <v>Belum diisi</v>
      </c>
      <c r="F315" s="273">
        <v>1</v>
      </c>
      <c r="G315" s="274"/>
      <c r="H315" s="287" t="str">
        <f t="shared" si="122"/>
        <v>Belum Diisi</v>
      </c>
      <c r="I315" s="276" t="s">
        <v>650</v>
      </c>
      <c r="J315" s="277" t="str">
        <f t="shared" ref="J315:J319" si="125">IF($D$315="Y/T","Isi Sasaran",IF($E$315=0,0,IF(I315="Y",1,IF(I315="T",0,"Isi Dulu"))))</f>
        <v>Isi Sasaran</v>
      </c>
      <c r="K315" s="276" t="s">
        <v>650</v>
      </c>
      <c r="L315" s="277" t="str">
        <f t="shared" ref="L315:L319" si="126">IF($D$315="Y/T","Isi Sasaran",IF($E$315=0,0,IF(K315="Y",1,IF(K315="T",0,"Isi Dulu"))))</f>
        <v>Isi Sasaran</v>
      </c>
      <c r="M315" s="429" t="s">
        <v>650</v>
      </c>
      <c r="N315" s="430" t="str">
        <f>IF(M315="Y",1,IF(M315="T",0,IF(M315="Y/T","Belum diisi","Error")))</f>
        <v>Belum diisi</v>
      </c>
      <c r="O315" s="272"/>
      <c r="P315" s="272"/>
      <c r="Q315" s="272"/>
      <c r="R315" s="272"/>
    </row>
    <row r="316" spans="1:18" ht="12.75" customHeight="1">
      <c r="A316" s="272"/>
      <c r="B316" s="371"/>
      <c r="C316" s="371"/>
      <c r="D316" s="371"/>
      <c r="E316" s="371"/>
      <c r="F316" s="278">
        <v>2</v>
      </c>
      <c r="G316" s="279"/>
      <c r="H316" s="288" t="str">
        <f t="shared" si="122"/>
        <v>Belum Diisi</v>
      </c>
      <c r="I316" s="280" t="s">
        <v>650</v>
      </c>
      <c r="J316" s="277" t="str">
        <f t="shared" si="125"/>
        <v>Isi Sasaran</v>
      </c>
      <c r="K316" s="280" t="s">
        <v>650</v>
      </c>
      <c r="L316" s="277" t="str">
        <f t="shared" si="126"/>
        <v>Isi Sasaran</v>
      </c>
      <c r="M316" s="371"/>
      <c r="N316" s="371"/>
      <c r="O316" s="272"/>
      <c r="P316" s="272"/>
      <c r="Q316" s="272"/>
      <c r="R316" s="272"/>
    </row>
    <row r="317" spans="1:18" ht="12.75" customHeight="1">
      <c r="A317" s="272"/>
      <c r="B317" s="371"/>
      <c r="C317" s="371"/>
      <c r="D317" s="371"/>
      <c r="E317" s="371"/>
      <c r="F317" s="278">
        <v>3</v>
      </c>
      <c r="G317" s="279"/>
      <c r="H317" s="288" t="str">
        <f t="shared" si="122"/>
        <v>Belum Diisi</v>
      </c>
      <c r="I317" s="280" t="s">
        <v>650</v>
      </c>
      <c r="J317" s="277" t="str">
        <f t="shared" si="125"/>
        <v>Isi Sasaran</v>
      </c>
      <c r="K317" s="280" t="s">
        <v>650</v>
      </c>
      <c r="L317" s="277" t="str">
        <f t="shared" si="126"/>
        <v>Isi Sasaran</v>
      </c>
      <c r="M317" s="371"/>
      <c r="N317" s="371"/>
      <c r="O317" s="272"/>
      <c r="P317" s="272"/>
      <c r="Q317" s="272"/>
      <c r="R317" s="272"/>
    </row>
    <row r="318" spans="1:18" ht="12.75" customHeight="1">
      <c r="A318" s="272"/>
      <c r="B318" s="371"/>
      <c r="C318" s="371"/>
      <c r="D318" s="371"/>
      <c r="E318" s="371"/>
      <c r="F318" s="278">
        <v>4</v>
      </c>
      <c r="G318" s="279"/>
      <c r="H318" s="288" t="str">
        <f t="shared" si="122"/>
        <v>Belum Diisi</v>
      </c>
      <c r="I318" s="280" t="s">
        <v>650</v>
      </c>
      <c r="J318" s="277" t="str">
        <f t="shared" si="125"/>
        <v>Isi Sasaran</v>
      </c>
      <c r="K318" s="280" t="s">
        <v>650</v>
      </c>
      <c r="L318" s="277" t="str">
        <f t="shared" si="126"/>
        <v>Isi Sasaran</v>
      </c>
      <c r="M318" s="371"/>
      <c r="N318" s="371"/>
      <c r="O318" s="272"/>
      <c r="P318" s="272"/>
      <c r="Q318" s="272"/>
      <c r="R318" s="272"/>
    </row>
    <row r="319" spans="1:18" ht="12.75" customHeight="1">
      <c r="A319" s="272"/>
      <c r="B319" s="349"/>
      <c r="C319" s="349"/>
      <c r="D319" s="349"/>
      <c r="E319" s="349"/>
      <c r="F319" s="282">
        <v>5</v>
      </c>
      <c r="G319" s="283"/>
      <c r="H319" s="289" t="str">
        <f t="shared" si="122"/>
        <v>Belum Diisi</v>
      </c>
      <c r="I319" s="285" t="s">
        <v>650</v>
      </c>
      <c r="J319" s="277" t="str">
        <f t="shared" si="125"/>
        <v>Isi Sasaran</v>
      </c>
      <c r="K319" s="285" t="s">
        <v>650</v>
      </c>
      <c r="L319" s="277" t="str">
        <f t="shared" si="126"/>
        <v>Isi Sasaran</v>
      </c>
      <c r="M319" s="349"/>
      <c r="N319" s="349"/>
      <c r="O319" s="272"/>
      <c r="P319" s="272"/>
      <c r="Q319" s="272"/>
      <c r="R319" s="272"/>
    </row>
    <row r="320" spans="1:18" ht="12.75" customHeight="1">
      <c r="A320" s="272"/>
      <c r="B320" s="418">
        <v>3</v>
      </c>
      <c r="C320" s="426"/>
      <c r="D320" s="419" t="s">
        <v>650</v>
      </c>
      <c r="E320" s="427" t="str">
        <f>IF(D320="Y",1,IF(D320="T",0,IF(D320="Y/T","Belum diisi","Error")))</f>
        <v>Belum diisi</v>
      </c>
      <c r="F320" s="273">
        <v>1</v>
      </c>
      <c r="G320" s="274"/>
      <c r="H320" s="290" t="str">
        <f t="shared" si="122"/>
        <v>Belum Diisi</v>
      </c>
      <c r="I320" s="276" t="s">
        <v>650</v>
      </c>
      <c r="J320" s="277" t="str">
        <f t="shared" ref="J320:J324" si="127">IF($D$320="Y/T","Isi Sasaran",IF($E$320=0,0,IF(I320="Y",1,IF(I320="T",0,"Isi Dulu"))))</f>
        <v>Isi Sasaran</v>
      </c>
      <c r="K320" s="276" t="s">
        <v>650</v>
      </c>
      <c r="L320" s="277" t="str">
        <f>IF($D$320="Y/T","Isi Sasaran",IF($E$320=0,0,IF(K320="Y",1,IF(K320="T",0,"Isi Dulu"))))</f>
        <v>Isi Sasaran</v>
      </c>
      <c r="M320" s="429" t="s">
        <v>650</v>
      </c>
      <c r="N320" s="430" t="str">
        <f>IF(M320="Y",1,IF(M320="T",0,IF(M320="Y/T","Belum diisi","Error")))</f>
        <v>Belum diisi</v>
      </c>
      <c r="O320" s="272"/>
      <c r="P320" s="272"/>
      <c r="Q320" s="272"/>
      <c r="R320" s="272"/>
    </row>
    <row r="321" spans="1:18" ht="12.75" customHeight="1">
      <c r="A321" s="272"/>
      <c r="B321" s="371"/>
      <c r="C321" s="371"/>
      <c r="D321" s="371"/>
      <c r="E321" s="371"/>
      <c r="F321" s="278">
        <v>2</v>
      </c>
      <c r="G321" s="279"/>
      <c r="H321" s="288" t="str">
        <f t="shared" si="122"/>
        <v>Belum Diisi</v>
      </c>
      <c r="I321" s="280" t="s">
        <v>650</v>
      </c>
      <c r="J321" s="277" t="str">
        <f t="shared" si="127"/>
        <v>Isi Sasaran</v>
      </c>
      <c r="K321" s="280" t="s">
        <v>650</v>
      </c>
      <c r="L321" s="277" t="str">
        <f t="shared" ref="L321:L324" si="128">IF($D$168="Y/T","Isi Sasaran",IF($E$168=0,0,IF(K321="Y",1,IF(K321="T",0,"Isi Dulu"))))</f>
        <v>Isi Sasaran</v>
      </c>
      <c r="M321" s="371"/>
      <c r="N321" s="371"/>
      <c r="O321" s="272"/>
      <c r="P321" s="272"/>
      <c r="Q321" s="272"/>
      <c r="R321" s="272"/>
    </row>
    <row r="322" spans="1:18" ht="12.75" customHeight="1">
      <c r="A322" s="272"/>
      <c r="B322" s="371"/>
      <c r="C322" s="371"/>
      <c r="D322" s="371"/>
      <c r="E322" s="371"/>
      <c r="F322" s="278">
        <v>3</v>
      </c>
      <c r="G322" s="279"/>
      <c r="H322" s="288" t="str">
        <f t="shared" si="122"/>
        <v>Belum Diisi</v>
      </c>
      <c r="I322" s="280" t="s">
        <v>650</v>
      </c>
      <c r="J322" s="277" t="str">
        <f t="shared" si="127"/>
        <v>Isi Sasaran</v>
      </c>
      <c r="K322" s="280" t="s">
        <v>650</v>
      </c>
      <c r="L322" s="277" t="str">
        <f t="shared" si="128"/>
        <v>Isi Sasaran</v>
      </c>
      <c r="M322" s="371"/>
      <c r="N322" s="371"/>
      <c r="O322" s="272"/>
      <c r="P322" s="272"/>
      <c r="Q322" s="272"/>
      <c r="R322" s="272"/>
    </row>
    <row r="323" spans="1:18" ht="12.75" customHeight="1">
      <c r="A323" s="272"/>
      <c r="B323" s="371"/>
      <c r="C323" s="371"/>
      <c r="D323" s="371"/>
      <c r="E323" s="371"/>
      <c r="F323" s="278">
        <v>4</v>
      </c>
      <c r="G323" s="279"/>
      <c r="H323" s="288" t="str">
        <f t="shared" si="122"/>
        <v>Belum Diisi</v>
      </c>
      <c r="I323" s="280" t="s">
        <v>650</v>
      </c>
      <c r="J323" s="277" t="str">
        <f t="shared" si="127"/>
        <v>Isi Sasaran</v>
      </c>
      <c r="K323" s="280" t="s">
        <v>650</v>
      </c>
      <c r="L323" s="277" t="str">
        <f t="shared" si="128"/>
        <v>Isi Sasaran</v>
      </c>
      <c r="M323" s="371"/>
      <c r="N323" s="371"/>
      <c r="O323" s="272"/>
      <c r="P323" s="272"/>
      <c r="Q323" s="272"/>
      <c r="R323" s="272"/>
    </row>
    <row r="324" spans="1:18" ht="12.75" customHeight="1">
      <c r="A324" s="272"/>
      <c r="B324" s="349"/>
      <c r="C324" s="349"/>
      <c r="D324" s="349"/>
      <c r="E324" s="349"/>
      <c r="F324" s="282">
        <v>5</v>
      </c>
      <c r="G324" s="283"/>
      <c r="H324" s="289" t="str">
        <f t="shared" si="122"/>
        <v>Belum Diisi</v>
      </c>
      <c r="I324" s="285" t="s">
        <v>650</v>
      </c>
      <c r="J324" s="277" t="str">
        <f t="shared" si="127"/>
        <v>Isi Sasaran</v>
      </c>
      <c r="K324" s="285" t="s">
        <v>650</v>
      </c>
      <c r="L324" s="277" t="str">
        <f t="shared" si="128"/>
        <v>Isi Sasaran</v>
      </c>
      <c r="M324" s="349"/>
      <c r="N324" s="349"/>
      <c r="O324" s="272"/>
      <c r="P324" s="272"/>
      <c r="Q324" s="272"/>
      <c r="R324" s="272"/>
    </row>
    <row r="325" spans="1:18" ht="12.75" customHeight="1">
      <c r="A325" s="272"/>
      <c r="B325" s="418">
        <v>4</v>
      </c>
      <c r="C325" s="426"/>
      <c r="D325" s="419" t="s">
        <v>650</v>
      </c>
      <c r="E325" s="427" t="str">
        <f>IF(D325="Y",1,IF(D325="T",0,IF(D325="Y/T","Belum diisi","Error")))</f>
        <v>Belum diisi</v>
      </c>
      <c r="F325" s="273">
        <v>1</v>
      </c>
      <c r="G325" s="274"/>
      <c r="H325" s="290" t="str">
        <f t="shared" si="122"/>
        <v>Belum Diisi</v>
      </c>
      <c r="I325" s="276" t="s">
        <v>650</v>
      </c>
      <c r="J325" s="277" t="str">
        <f t="shared" ref="J325:J329" si="129">IF($D$173="Y/T","Isi Sasaran",IF($E$173=0,0,IF(I325="Y",1,IF(I325="T",0,"Isi Dulu"))))</f>
        <v>Isi Sasaran</v>
      </c>
      <c r="K325" s="276" t="s">
        <v>650</v>
      </c>
      <c r="L325" s="277" t="str">
        <f t="shared" ref="L325:L329" si="130">IF($D$325="Y/T","Isi Sasaran",IF($E$325=0,0,IF(K325="Y",1,IF(K325="T",0,"Isi Dulu"))))</f>
        <v>Isi Sasaran</v>
      </c>
      <c r="M325" s="429" t="s">
        <v>650</v>
      </c>
      <c r="N325" s="430" t="str">
        <f>IF(M325="Y",1,IF(M325="T",0,IF(M325="Y/T","Belum diisi","Error")))</f>
        <v>Belum diisi</v>
      </c>
      <c r="O325" s="272"/>
      <c r="P325" s="272"/>
      <c r="Q325" s="272"/>
      <c r="R325" s="272"/>
    </row>
    <row r="326" spans="1:18" ht="12.75" customHeight="1">
      <c r="A326" s="272"/>
      <c r="B326" s="371"/>
      <c r="C326" s="371"/>
      <c r="D326" s="371"/>
      <c r="E326" s="371"/>
      <c r="F326" s="278">
        <v>2</v>
      </c>
      <c r="G326" s="279"/>
      <c r="H326" s="288" t="str">
        <f t="shared" si="122"/>
        <v>Belum Diisi</v>
      </c>
      <c r="I326" s="280" t="s">
        <v>650</v>
      </c>
      <c r="J326" s="277" t="str">
        <f t="shared" si="129"/>
        <v>Isi Sasaran</v>
      </c>
      <c r="K326" s="280" t="s">
        <v>650</v>
      </c>
      <c r="L326" s="277" t="str">
        <f t="shared" si="130"/>
        <v>Isi Sasaran</v>
      </c>
      <c r="M326" s="371"/>
      <c r="N326" s="371"/>
      <c r="O326" s="272"/>
      <c r="P326" s="272"/>
      <c r="Q326" s="272"/>
      <c r="R326" s="272"/>
    </row>
    <row r="327" spans="1:18" ht="12.75" customHeight="1">
      <c r="A327" s="272"/>
      <c r="B327" s="371"/>
      <c r="C327" s="371"/>
      <c r="D327" s="371"/>
      <c r="E327" s="371"/>
      <c r="F327" s="278">
        <v>3</v>
      </c>
      <c r="G327" s="279"/>
      <c r="H327" s="288" t="str">
        <f t="shared" si="122"/>
        <v>Belum Diisi</v>
      </c>
      <c r="I327" s="280" t="s">
        <v>650</v>
      </c>
      <c r="J327" s="277" t="str">
        <f t="shared" si="129"/>
        <v>Isi Sasaran</v>
      </c>
      <c r="K327" s="280" t="s">
        <v>650</v>
      </c>
      <c r="L327" s="277" t="str">
        <f t="shared" si="130"/>
        <v>Isi Sasaran</v>
      </c>
      <c r="M327" s="371"/>
      <c r="N327" s="371"/>
      <c r="O327" s="272"/>
      <c r="P327" s="272"/>
      <c r="Q327" s="272"/>
      <c r="R327" s="272"/>
    </row>
    <row r="328" spans="1:18" ht="12.75" customHeight="1">
      <c r="A328" s="272"/>
      <c r="B328" s="371"/>
      <c r="C328" s="371"/>
      <c r="D328" s="371"/>
      <c r="E328" s="371"/>
      <c r="F328" s="278">
        <v>4</v>
      </c>
      <c r="G328" s="279"/>
      <c r="H328" s="288" t="str">
        <f t="shared" si="122"/>
        <v>Belum Diisi</v>
      </c>
      <c r="I328" s="280" t="s">
        <v>650</v>
      </c>
      <c r="J328" s="277" t="str">
        <f t="shared" si="129"/>
        <v>Isi Sasaran</v>
      </c>
      <c r="K328" s="280" t="s">
        <v>650</v>
      </c>
      <c r="L328" s="277" t="str">
        <f t="shared" si="130"/>
        <v>Isi Sasaran</v>
      </c>
      <c r="M328" s="371"/>
      <c r="N328" s="371"/>
      <c r="O328" s="272"/>
      <c r="P328" s="272"/>
      <c r="Q328" s="272"/>
      <c r="R328" s="272"/>
    </row>
    <row r="329" spans="1:18" ht="12.75" customHeight="1">
      <c r="A329" s="272"/>
      <c r="B329" s="349"/>
      <c r="C329" s="349"/>
      <c r="D329" s="349"/>
      <c r="E329" s="349"/>
      <c r="F329" s="282">
        <v>5</v>
      </c>
      <c r="G329" s="283"/>
      <c r="H329" s="289" t="str">
        <f t="shared" si="122"/>
        <v>Belum Diisi</v>
      </c>
      <c r="I329" s="285" t="s">
        <v>650</v>
      </c>
      <c r="J329" s="277" t="str">
        <f t="shared" si="129"/>
        <v>Isi Sasaran</v>
      </c>
      <c r="K329" s="285" t="s">
        <v>650</v>
      </c>
      <c r="L329" s="277" t="str">
        <f t="shared" si="130"/>
        <v>Isi Sasaran</v>
      </c>
      <c r="M329" s="349"/>
      <c r="N329" s="349"/>
      <c r="O329" s="272"/>
      <c r="P329" s="272"/>
      <c r="Q329" s="272"/>
      <c r="R329" s="272"/>
    </row>
    <row r="330" spans="1:18" ht="12.75" customHeight="1">
      <c r="A330" s="272"/>
      <c r="B330" s="418">
        <v>5</v>
      </c>
      <c r="C330" s="426"/>
      <c r="D330" s="419" t="s">
        <v>650</v>
      </c>
      <c r="E330" s="427" t="str">
        <f>IF(D330="Y",1,IF(D330="T",0,IF(D330="Y/T","Belum diisi","Error")))</f>
        <v>Belum diisi</v>
      </c>
      <c r="F330" s="273">
        <v>1</v>
      </c>
      <c r="G330" s="274"/>
      <c r="H330" s="290" t="str">
        <f t="shared" si="122"/>
        <v>Belum Diisi</v>
      </c>
      <c r="I330" s="276" t="s">
        <v>650</v>
      </c>
      <c r="J330" s="277" t="str">
        <f t="shared" ref="J330:J334" si="131">IF($D$330="Y/T","Isi Sasaran",IF($E$330=0,0,IF(I330="Y",1,IF(I330="T",0,"Isi Dulu"))))</f>
        <v>Isi Sasaran</v>
      </c>
      <c r="K330" s="276" t="s">
        <v>650</v>
      </c>
      <c r="L330" s="277" t="str">
        <f t="shared" ref="L330:L334" si="132">IF($D$330="Y/T","Isi Sasaran",IF($E$330=0,0,IF(K330="Y",1,IF(K330="T",0,"Isi Dulu"))))</f>
        <v>Isi Sasaran</v>
      </c>
      <c r="M330" s="429" t="s">
        <v>650</v>
      </c>
      <c r="N330" s="430" t="str">
        <f>IF(M330="Y",1,IF(M330="T",0,IF(M330="Y/T","Belum diisi","Error")))</f>
        <v>Belum diisi</v>
      </c>
      <c r="O330" s="272"/>
      <c r="P330" s="272"/>
      <c r="Q330" s="272"/>
      <c r="R330" s="272"/>
    </row>
    <row r="331" spans="1:18" ht="12.75" customHeight="1">
      <c r="A331" s="272"/>
      <c r="B331" s="371"/>
      <c r="C331" s="371"/>
      <c r="D331" s="371"/>
      <c r="E331" s="371"/>
      <c r="F331" s="278">
        <v>2</v>
      </c>
      <c r="G331" s="279"/>
      <c r="H331" s="288" t="str">
        <f t="shared" si="122"/>
        <v>Belum Diisi</v>
      </c>
      <c r="I331" s="280" t="s">
        <v>650</v>
      </c>
      <c r="J331" s="277" t="str">
        <f t="shared" si="131"/>
        <v>Isi Sasaran</v>
      </c>
      <c r="K331" s="280" t="s">
        <v>650</v>
      </c>
      <c r="L331" s="277" t="str">
        <f t="shared" si="132"/>
        <v>Isi Sasaran</v>
      </c>
      <c r="M331" s="371"/>
      <c r="N331" s="371"/>
      <c r="O331" s="272"/>
      <c r="P331" s="272"/>
      <c r="Q331" s="272"/>
      <c r="R331" s="272"/>
    </row>
    <row r="332" spans="1:18" ht="12.75" customHeight="1">
      <c r="A332" s="272"/>
      <c r="B332" s="371"/>
      <c r="C332" s="371"/>
      <c r="D332" s="371"/>
      <c r="E332" s="371"/>
      <c r="F332" s="278">
        <v>3</v>
      </c>
      <c r="G332" s="279"/>
      <c r="H332" s="288" t="str">
        <f t="shared" si="122"/>
        <v>Belum Diisi</v>
      </c>
      <c r="I332" s="280" t="s">
        <v>650</v>
      </c>
      <c r="J332" s="277" t="str">
        <f t="shared" si="131"/>
        <v>Isi Sasaran</v>
      </c>
      <c r="K332" s="280" t="s">
        <v>650</v>
      </c>
      <c r="L332" s="277" t="str">
        <f t="shared" si="132"/>
        <v>Isi Sasaran</v>
      </c>
      <c r="M332" s="371"/>
      <c r="N332" s="371"/>
      <c r="O332" s="272"/>
      <c r="P332" s="272"/>
      <c r="Q332" s="272"/>
      <c r="R332" s="272"/>
    </row>
    <row r="333" spans="1:18" ht="12.75" customHeight="1">
      <c r="A333" s="272"/>
      <c r="B333" s="371"/>
      <c r="C333" s="371"/>
      <c r="D333" s="371"/>
      <c r="E333" s="371"/>
      <c r="F333" s="278">
        <v>4</v>
      </c>
      <c r="G333" s="279"/>
      <c r="H333" s="288" t="str">
        <f t="shared" si="122"/>
        <v>Belum Diisi</v>
      </c>
      <c r="I333" s="280" t="s">
        <v>650</v>
      </c>
      <c r="J333" s="277" t="str">
        <f t="shared" si="131"/>
        <v>Isi Sasaran</v>
      </c>
      <c r="K333" s="280" t="s">
        <v>650</v>
      </c>
      <c r="L333" s="277" t="str">
        <f t="shared" si="132"/>
        <v>Isi Sasaran</v>
      </c>
      <c r="M333" s="371"/>
      <c r="N333" s="371"/>
      <c r="O333" s="272"/>
      <c r="P333" s="272"/>
      <c r="Q333" s="272"/>
      <c r="R333" s="272"/>
    </row>
    <row r="334" spans="1:18" ht="12.75" customHeight="1">
      <c r="A334" s="272"/>
      <c r="B334" s="349"/>
      <c r="C334" s="349"/>
      <c r="D334" s="349"/>
      <c r="E334" s="349"/>
      <c r="F334" s="282">
        <v>5</v>
      </c>
      <c r="G334" s="283"/>
      <c r="H334" s="289" t="str">
        <f t="shared" si="122"/>
        <v>Belum Diisi</v>
      </c>
      <c r="I334" s="285" t="s">
        <v>650</v>
      </c>
      <c r="J334" s="277" t="str">
        <f t="shared" si="131"/>
        <v>Isi Sasaran</v>
      </c>
      <c r="K334" s="285" t="s">
        <v>650</v>
      </c>
      <c r="L334" s="277" t="str">
        <f t="shared" si="132"/>
        <v>Isi Sasaran</v>
      </c>
      <c r="M334" s="349"/>
      <c r="N334" s="349"/>
      <c r="O334" s="272"/>
      <c r="P334" s="272"/>
      <c r="Q334" s="272"/>
      <c r="R334" s="272"/>
    </row>
    <row r="335" spans="1:18" ht="12.75" customHeight="1">
      <c r="A335" s="272"/>
      <c r="B335" s="418">
        <v>6</v>
      </c>
      <c r="C335" s="426"/>
      <c r="D335" s="419" t="s">
        <v>650</v>
      </c>
      <c r="E335" s="427" t="str">
        <f>IF(D335="Y",1,IF(D335="T",0,IF(D335="Y/T","Belum diisi","Error")))</f>
        <v>Belum diisi</v>
      </c>
      <c r="F335" s="273">
        <v>1</v>
      </c>
      <c r="G335" s="274"/>
      <c r="H335" s="290" t="str">
        <f t="shared" si="122"/>
        <v>Belum Diisi</v>
      </c>
      <c r="I335" s="276" t="s">
        <v>650</v>
      </c>
      <c r="J335" s="277" t="str">
        <f t="shared" ref="J335:J339" si="133">IF($D$335="Y/T","Isi Sasaran",IF($E$335=0,0,IF(I335="Y",1,IF(I335="T",0,"Isi Dulu"))))</f>
        <v>Isi Sasaran</v>
      </c>
      <c r="K335" s="276" t="s">
        <v>650</v>
      </c>
      <c r="L335" s="277" t="str">
        <f t="shared" ref="L335:L339" si="134">IF($D$335="Y/T","Isi Sasaran",IF($E$335=0,0,IF(K335="Y",1,IF(K335="T",0,"Isi Dulu"))))</f>
        <v>Isi Sasaran</v>
      </c>
      <c r="M335" s="429" t="s">
        <v>650</v>
      </c>
      <c r="N335" s="430" t="str">
        <f>IF(M335="Y",1,IF(M335="T",0,IF(M335="Y/T","Belum diisi","Error")))</f>
        <v>Belum diisi</v>
      </c>
      <c r="O335" s="272"/>
      <c r="P335" s="272"/>
      <c r="Q335" s="272"/>
      <c r="R335" s="272"/>
    </row>
    <row r="336" spans="1:18" ht="12.75" customHeight="1">
      <c r="A336" s="272"/>
      <c r="B336" s="371"/>
      <c r="C336" s="371"/>
      <c r="D336" s="371"/>
      <c r="E336" s="371"/>
      <c r="F336" s="278">
        <v>2</v>
      </c>
      <c r="G336" s="279"/>
      <c r="H336" s="288" t="str">
        <f t="shared" si="122"/>
        <v>Belum Diisi</v>
      </c>
      <c r="I336" s="280" t="s">
        <v>650</v>
      </c>
      <c r="J336" s="277" t="str">
        <f t="shared" si="133"/>
        <v>Isi Sasaran</v>
      </c>
      <c r="K336" s="280" t="s">
        <v>650</v>
      </c>
      <c r="L336" s="277" t="str">
        <f t="shared" si="134"/>
        <v>Isi Sasaran</v>
      </c>
      <c r="M336" s="371"/>
      <c r="N336" s="371"/>
      <c r="O336" s="272"/>
      <c r="P336" s="272"/>
      <c r="Q336" s="272"/>
      <c r="R336" s="272"/>
    </row>
    <row r="337" spans="1:18" ht="12.75" customHeight="1">
      <c r="A337" s="272"/>
      <c r="B337" s="371"/>
      <c r="C337" s="371"/>
      <c r="D337" s="371"/>
      <c r="E337" s="371"/>
      <c r="F337" s="278">
        <v>3</v>
      </c>
      <c r="G337" s="279"/>
      <c r="H337" s="288" t="str">
        <f t="shared" si="122"/>
        <v>Belum Diisi</v>
      </c>
      <c r="I337" s="280" t="s">
        <v>650</v>
      </c>
      <c r="J337" s="277" t="str">
        <f t="shared" si="133"/>
        <v>Isi Sasaran</v>
      </c>
      <c r="K337" s="280" t="s">
        <v>650</v>
      </c>
      <c r="L337" s="277" t="str">
        <f t="shared" si="134"/>
        <v>Isi Sasaran</v>
      </c>
      <c r="M337" s="371"/>
      <c r="N337" s="371"/>
      <c r="O337" s="272"/>
      <c r="P337" s="272"/>
      <c r="Q337" s="272"/>
      <c r="R337" s="272"/>
    </row>
    <row r="338" spans="1:18" ht="12.75" customHeight="1">
      <c r="A338" s="272"/>
      <c r="B338" s="371"/>
      <c r="C338" s="371"/>
      <c r="D338" s="371"/>
      <c r="E338" s="371"/>
      <c r="F338" s="278">
        <v>4</v>
      </c>
      <c r="G338" s="279"/>
      <c r="H338" s="288" t="str">
        <f t="shared" si="122"/>
        <v>Belum Diisi</v>
      </c>
      <c r="I338" s="280" t="s">
        <v>650</v>
      </c>
      <c r="J338" s="277" t="str">
        <f t="shared" si="133"/>
        <v>Isi Sasaran</v>
      </c>
      <c r="K338" s="280" t="s">
        <v>650</v>
      </c>
      <c r="L338" s="277" t="str">
        <f t="shared" si="134"/>
        <v>Isi Sasaran</v>
      </c>
      <c r="M338" s="371"/>
      <c r="N338" s="371"/>
      <c r="O338" s="272"/>
      <c r="P338" s="272"/>
      <c r="Q338" s="272"/>
      <c r="R338" s="272"/>
    </row>
    <row r="339" spans="1:18" ht="12.75" customHeight="1">
      <c r="A339" s="272"/>
      <c r="B339" s="349"/>
      <c r="C339" s="349"/>
      <c r="D339" s="349"/>
      <c r="E339" s="349"/>
      <c r="F339" s="282">
        <v>5</v>
      </c>
      <c r="G339" s="283"/>
      <c r="H339" s="289" t="str">
        <f t="shared" si="122"/>
        <v>Belum Diisi</v>
      </c>
      <c r="I339" s="285" t="s">
        <v>650</v>
      </c>
      <c r="J339" s="277" t="str">
        <f t="shared" si="133"/>
        <v>Isi Sasaran</v>
      </c>
      <c r="K339" s="285" t="s">
        <v>650</v>
      </c>
      <c r="L339" s="277" t="str">
        <f t="shared" si="134"/>
        <v>Isi Sasaran</v>
      </c>
      <c r="M339" s="349"/>
      <c r="N339" s="349"/>
      <c r="O339" s="272"/>
      <c r="P339" s="272"/>
      <c r="Q339" s="272"/>
      <c r="R339" s="272"/>
    </row>
    <row r="340" spans="1:18" ht="12.75" customHeight="1">
      <c r="A340" s="272"/>
      <c r="B340" s="418">
        <v>7</v>
      </c>
      <c r="C340" s="426"/>
      <c r="D340" s="419" t="s">
        <v>650</v>
      </c>
      <c r="E340" s="427" t="str">
        <f>IF(D340="Y",1,IF(D340="T",0,IF(D340="Y/T","Belum diisi","Error")))</f>
        <v>Belum diisi</v>
      </c>
      <c r="F340" s="273">
        <v>1</v>
      </c>
      <c r="G340" s="274"/>
      <c r="H340" s="290" t="str">
        <f t="shared" si="122"/>
        <v>Belum Diisi</v>
      </c>
      <c r="I340" s="276" t="s">
        <v>650</v>
      </c>
      <c r="J340" s="277" t="str">
        <f t="shared" ref="J340:J344" si="135">IF($D$340="Y/T","Isi Sasaran",IF($E$340=0,0,IF(I340="Y",1,IF(I340="T",0,"Isi Dulu"))))</f>
        <v>Isi Sasaran</v>
      </c>
      <c r="K340" s="276" t="s">
        <v>650</v>
      </c>
      <c r="L340" s="277" t="str">
        <f t="shared" ref="L340:L344" si="136">IF($D$340="Y/T","Isi Sasaran",IF($E$340=0,0,IF(K340="Y",1,IF(K340="T",0,"Isi Dulu"))))</f>
        <v>Isi Sasaran</v>
      </c>
      <c r="M340" s="429" t="s">
        <v>650</v>
      </c>
      <c r="N340" s="430" t="str">
        <f>IF(M340="Y",1,IF(M340="T",0,IF(M340="Y/T","Belum diisi","Error")))</f>
        <v>Belum diisi</v>
      </c>
      <c r="O340" s="272"/>
      <c r="P340" s="272"/>
      <c r="Q340" s="272"/>
      <c r="R340" s="272"/>
    </row>
    <row r="341" spans="1:18" ht="12.75" customHeight="1">
      <c r="A341" s="272"/>
      <c r="B341" s="371"/>
      <c r="C341" s="371"/>
      <c r="D341" s="371"/>
      <c r="E341" s="371"/>
      <c r="F341" s="278">
        <v>2</v>
      </c>
      <c r="G341" s="279"/>
      <c r="H341" s="288" t="str">
        <f t="shared" si="122"/>
        <v>Belum Diisi</v>
      </c>
      <c r="I341" s="280" t="s">
        <v>650</v>
      </c>
      <c r="J341" s="277" t="str">
        <f t="shared" si="135"/>
        <v>Isi Sasaran</v>
      </c>
      <c r="K341" s="280" t="s">
        <v>650</v>
      </c>
      <c r="L341" s="277" t="str">
        <f t="shared" si="136"/>
        <v>Isi Sasaran</v>
      </c>
      <c r="M341" s="371"/>
      <c r="N341" s="371"/>
      <c r="O341" s="272"/>
      <c r="P341" s="272"/>
      <c r="Q341" s="272"/>
      <c r="R341" s="272"/>
    </row>
    <row r="342" spans="1:18" ht="12.75" customHeight="1">
      <c r="A342" s="272"/>
      <c r="B342" s="371"/>
      <c r="C342" s="371"/>
      <c r="D342" s="371"/>
      <c r="E342" s="371"/>
      <c r="F342" s="278">
        <v>3</v>
      </c>
      <c r="G342" s="279"/>
      <c r="H342" s="288" t="str">
        <f t="shared" si="122"/>
        <v>Belum Diisi</v>
      </c>
      <c r="I342" s="280" t="s">
        <v>650</v>
      </c>
      <c r="J342" s="277" t="str">
        <f t="shared" si="135"/>
        <v>Isi Sasaran</v>
      </c>
      <c r="K342" s="280" t="s">
        <v>650</v>
      </c>
      <c r="L342" s="277" t="str">
        <f t="shared" si="136"/>
        <v>Isi Sasaran</v>
      </c>
      <c r="M342" s="371"/>
      <c r="N342" s="371"/>
      <c r="O342" s="272"/>
      <c r="P342" s="272"/>
      <c r="Q342" s="272"/>
      <c r="R342" s="272"/>
    </row>
    <row r="343" spans="1:18" ht="12.75" customHeight="1">
      <c r="A343" s="272"/>
      <c r="B343" s="371"/>
      <c r="C343" s="371"/>
      <c r="D343" s="371"/>
      <c r="E343" s="371"/>
      <c r="F343" s="278">
        <v>4</v>
      </c>
      <c r="G343" s="279"/>
      <c r="H343" s="288" t="str">
        <f t="shared" si="122"/>
        <v>Belum Diisi</v>
      </c>
      <c r="I343" s="280" t="s">
        <v>650</v>
      </c>
      <c r="J343" s="277" t="str">
        <f t="shared" si="135"/>
        <v>Isi Sasaran</v>
      </c>
      <c r="K343" s="280" t="s">
        <v>650</v>
      </c>
      <c r="L343" s="277" t="str">
        <f t="shared" si="136"/>
        <v>Isi Sasaran</v>
      </c>
      <c r="M343" s="371"/>
      <c r="N343" s="371"/>
      <c r="O343" s="272"/>
      <c r="P343" s="272"/>
      <c r="Q343" s="272"/>
      <c r="R343" s="272"/>
    </row>
    <row r="344" spans="1:18" ht="12.75" customHeight="1">
      <c r="A344" s="272"/>
      <c r="B344" s="349"/>
      <c r="C344" s="349"/>
      <c r="D344" s="349"/>
      <c r="E344" s="349"/>
      <c r="F344" s="282">
        <v>5</v>
      </c>
      <c r="G344" s="283"/>
      <c r="H344" s="289" t="str">
        <f t="shared" si="122"/>
        <v>Belum Diisi</v>
      </c>
      <c r="I344" s="285" t="s">
        <v>650</v>
      </c>
      <c r="J344" s="277" t="str">
        <f t="shared" si="135"/>
        <v>Isi Sasaran</v>
      </c>
      <c r="K344" s="285" t="s">
        <v>650</v>
      </c>
      <c r="L344" s="277" t="str">
        <f t="shared" si="136"/>
        <v>Isi Sasaran</v>
      </c>
      <c r="M344" s="349"/>
      <c r="N344" s="349"/>
      <c r="O344" s="272"/>
      <c r="P344" s="272"/>
      <c r="Q344" s="272"/>
      <c r="R344" s="272"/>
    </row>
    <row r="345" spans="1:18" ht="12.75" customHeight="1">
      <c r="A345" s="272"/>
      <c r="B345" s="418">
        <v>8</v>
      </c>
      <c r="C345" s="426"/>
      <c r="D345" s="419" t="s">
        <v>650</v>
      </c>
      <c r="E345" s="427" t="str">
        <f>IF(D345="Y",1,IF(D345="T",0,IF(D345="Y/T","Belum diisi","Error")))</f>
        <v>Belum diisi</v>
      </c>
      <c r="F345" s="273">
        <v>1</v>
      </c>
      <c r="G345" s="274"/>
      <c r="H345" s="290" t="str">
        <f t="shared" si="122"/>
        <v>Belum Diisi</v>
      </c>
      <c r="I345" s="276" t="s">
        <v>650</v>
      </c>
      <c r="J345" s="277" t="str">
        <f t="shared" ref="J345:J349" si="137">IF($D$345="Y/T","Isi Sasaran",IF($E$345=0,0,IF(I345="Y",1,IF(I345="T",0,"Isi Dulu"))))</f>
        <v>Isi Sasaran</v>
      </c>
      <c r="K345" s="276" t="s">
        <v>650</v>
      </c>
      <c r="L345" s="277" t="str">
        <f t="shared" ref="L345:L349" si="138">IF($D$345="Y/T","Isi Sasaran",IF($E$345=0,0,IF(K345="Y",1,IF(K345="T",0,"Isi Dulu"))))</f>
        <v>Isi Sasaran</v>
      </c>
      <c r="M345" s="429" t="s">
        <v>650</v>
      </c>
      <c r="N345" s="430" t="str">
        <f>IF(M345="Y",1,IF(M345="T",0,IF(M345="Y/T","Belum diisi","Error")))</f>
        <v>Belum diisi</v>
      </c>
      <c r="O345" s="272"/>
      <c r="P345" s="272"/>
      <c r="Q345" s="272"/>
      <c r="R345" s="272"/>
    </row>
    <row r="346" spans="1:18" ht="12.75" customHeight="1">
      <c r="A346" s="272"/>
      <c r="B346" s="371"/>
      <c r="C346" s="371"/>
      <c r="D346" s="371"/>
      <c r="E346" s="371"/>
      <c r="F346" s="278">
        <v>2</v>
      </c>
      <c r="G346" s="279"/>
      <c r="H346" s="288" t="str">
        <f t="shared" si="122"/>
        <v>Belum Diisi</v>
      </c>
      <c r="I346" s="280" t="s">
        <v>650</v>
      </c>
      <c r="J346" s="277" t="str">
        <f t="shared" si="137"/>
        <v>Isi Sasaran</v>
      </c>
      <c r="K346" s="280" t="s">
        <v>650</v>
      </c>
      <c r="L346" s="277" t="str">
        <f t="shared" si="138"/>
        <v>Isi Sasaran</v>
      </c>
      <c r="M346" s="371"/>
      <c r="N346" s="371"/>
      <c r="O346" s="272"/>
      <c r="P346" s="272"/>
      <c r="Q346" s="272"/>
      <c r="R346" s="272"/>
    </row>
    <row r="347" spans="1:18" ht="12.75" customHeight="1">
      <c r="A347" s="272"/>
      <c r="B347" s="371"/>
      <c r="C347" s="371"/>
      <c r="D347" s="371"/>
      <c r="E347" s="371"/>
      <c r="F347" s="278">
        <v>3</v>
      </c>
      <c r="G347" s="279"/>
      <c r="H347" s="288" t="str">
        <f t="shared" si="122"/>
        <v>Belum Diisi</v>
      </c>
      <c r="I347" s="280" t="s">
        <v>650</v>
      </c>
      <c r="J347" s="277" t="str">
        <f t="shared" si="137"/>
        <v>Isi Sasaran</v>
      </c>
      <c r="K347" s="280" t="s">
        <v>650</v>
      </c>
      <c r="L347" s="277" t="str">
        <f t="shared" si="138"/>
        <v>Isi Sasaran</v>
      </c>
      <c r="M347" s="371"/>
      <c r="N347" s="371"/>
      <c r="O347" s="272"/>
      <c r="P347" s="272"/>
      <c r="Q347" s="272"/>
      <c r="R347" s="272"/>
    </row>
    <row r="348" spans="1:18" ht="12.75" customHeight="1">
      <c r="A348" s="272"/>
      <c r="B348" s="371"/>
      <c r="C348" s="371"/>
      <c r="D348" s="371"/>
      <c r="E348" s="371"/>
      <c r="F348" s="278">
        <v>4</v>
      </c>
      <c r="G348" s="279"/>
      <c r="H348" s="288" t="str">
        <f t="shared" si="122"/>
        <v>Belum Diisi</v>
      </c>
      <c r="I348" s="280" t="s">
        <v>650</v>
      </c>
      <c r="J348" s="277" t="str">
        <f t="shared" si="137"/>
        <v>Isi Sasaran</v>
      </c>
      <c r="K348" s="280" t="s">
        <v>650</v>
      </c>
      <c r="L348" s="277" t="str">
        <f t="shared" si="138"/>
        <v>Isi Sasaran</v>
      </c>
      <c r="M348" s="371"/>
      <c r="N348" s="371"/>
      <c r="O348" s="272"/>
      <c r="P348" s="272"/>
      <c r="Q348" s="272"/>
      <c r="R348" s="272"/>
    </row>
    <row r="349" spans="1:18" ht="12.75" customHeight="1">
      <c r="A349" s="272"/>
      <c r="B349" s="349"/>
      <c r="C349" s="349"/>
      <c r="D349" s="349"/>
      <c r="E349" s="349"/>
      <c r="F349" s="282">
        <v>5</v>
      </c>
      <c r="G349" s="283"/>
      <c r="H349" s="289" t="str">
        <f t="shared" si="122"/>
        <v>Belum Diisi</v>
      </c>
      <c r="I349" s="285" t="s">
        <v>650</v>
      </c>
      <c r="J349" s="277" t="str">
        <f t="shared" si="137"/>
        <v>Isi Sasaran</v>
      </c>
      <c r="K349" s="285" t="s">
        <v>650</v>
      </c>
      <c r="L349" s="277" t="str">
        <f t="shared" si="138"/>
        <v>Isi Sasaran</v>
      </c>
      <c r="M349" s="349"/>
      <c r="N349" s="349"/>
      <c r="O349" s="272"/>
      <c r="P349" s="272"/>
      <c r="Q349" s="272"/>
      <c r="R349" s="272"/>
    </row>
    <row r="350" spans="1:18" ht="12.75" customHeight="1">
      <c r="A350" s="272"/>
      <c r="B350" s="418">
        <v>9</v>
      </c>
      <c r="C350" s="426"/>
      <c r="D350" s="419" t="s">
        <v>650</v>
      </c>
      <c r="E350" s="427" t="str">
        <f>IF(D350="Y",1,IF(D350="T",0,IF(D350="Y/T","Belum diisi","Error")))</f>
        <v>Belum diisi</v>
      </c>
      <c r="F350" s="273">
        <v>1</v>
      </c>
      <c r="G350" s="274"/>
      <c r="H350" s="290" t="str">
        <f t="shared" si="122"/>
        <v>Belum Diisi</v>
      </c>
      <c r="I350" s="276" t="s">
        <v>650</v>
      </c>
      <c r="J350" s="277" t="str">
        <f t="shared" ref="J350:J354" si="139">IF($D$350="Y/T","Isi Sasaran",IF($E$350=0,0,IF(I350="Y",1,IF(I350="T",0,"Isi Dulu"))))</f>
        <v>Isi Sasaran</v>
      </c>
      <c r="K350" s="276" t="s">
        <v>650</v>
      </c>
      <c r="L350" s="277" t="str">
        <f t="shared" ref="L350:L354" si="140">IF($D$350="Y/T","Isi Sasaran",IF($E$350=0,0,IF(K350="Y",1,IF(K350="T",0,"Isi Dulu"))))</f>
        <v>Isi Sasaran</v>
      </c>
      <c r="M350" s="429" t="s">
        <v>650</v>
      </c>
      <c r="N350" s="430" t="str">
        <f>IF(M350="Y",1,IF(M350="T",0,IF(M350="Y/T","Belum diisi","Error")))</f>
        <v>Belum diisi</v>
      </c>
      <c r="O350" s="272"/>
      <c r="P350" s="272"/>
      <c r="Q350" s="272"/>
      <c r="R350" s="272"/>
    </row>
    <row r="351" spans="1:18" ht="12.75" customHeight="1">
      <c r="A351" s="272"/>
      <c r="B351" s="371"/>
      <c r="C351" s="371"/>
      <c r="D351" s="371"/>
      <c r="E351" s="371"/>
      <c r="F351" s="278">
        <v>2</v>
      </c>
      <c r="G351" s="279"/>
      <c r="H351" s="288" t="str">
        <f t="shared" si="122"/>
        <v>Belum Diisi</v>
      </c>
      <c r="I351" s="280" t="s">
        <v>650</v>
      </c>
      <c r="J351" s="277" t="str">
        <f t="shared" si="139"/>
        <v>Isi Sasaran</v>
      </c>
      <c r="K351" s="280" t="s">
        <v>650</v>
      </c>
      <c r="L351" s="277" t="str">
        <f t="shared" si="140"/>
        <v>Isi Sasaran</v>
      </c>
      <c r="M351" s="371"/>
      <c r="N351" s="371"/>
      <c r="O351" s="272"/>
      <c r="P351" s="272"/>
      <c r="Q351" s="272"/>
      <c r="R351" s="272"/>
    </row>
    <row r="352" spans="1:18" ht="12.75" customHeight="1">
      <c r="A352" s="272"/>
      <c r="B352" s="371"/>
      <c r="C352" s="371"/>
      <c r="D352" s="371"/>
      <c r="E352" s="371"/>
      <c r="F352" s="278">
        <v>3</v>
      </c>
      <c r="G352" s="279"/>
      <c r="H352" s="288" t="str">
        <f t="shared" si="122"/>
        <v>Belum Diisi</v>
      </c>
      <c r="I352" s="280" t="s">
        <v>650</v>
      </c>
      <c r="J352" s="277" t="str">
        <f t="shared" si="139"/>
        <v>Isi Sasaran</v>
      </c>
      <c r="K352" s="280" t="s">
        <v>650</v>
      </c>
      <c r="L352" s="277" t="str">
        <f t="shared" si="140"/>
        <v>Isi Sasaran</v>
      </c>
      <c r="M352" s="371"/>
      <c r="N352" s="371"/>
      <c r="O352" s="272"/>
      <c r="P352" s="272"/>
      <c r="Q352" s="272"/>
      <c r="R352" s="272"/>
    </row>
    <row r="353" spans="1:18" ht="12.75" customHeight="1">
      <c r="A353" s="272"/>
      <c r="B353" s="371"/>
      <c r="C353" s="371"/>
      <c r="D353" s="371"/>
      <c r="E353" s="371"/>
      <c r="F353" s="278">
        <v>4</v>
      </c>
      <c r="G353" s="279"/>
      <c r="H353" s="288" t="str">
        <f t="shared" si="122"/>
        <v>Belum Diisi</v>
      </c>
      <c r="I353" s="280" t="s">
        <v>650</v>
      </c>
      <c r="J353" s="277" t="str">
        <f t="shared" si="139"/>
        <v>Isi Sasaran</v>
      </c>
      <c r="K353" s="280" t="s">
        <v>650</v>
      </c>
      <c r="L353" s="277" t="str">
        <f t="shared" si="140"/>
        <v>Isi Sasaran</v>
      </c>
      <c r="M353" s="371"/>
      <c r="N353" s="371"/>
      <c r="O353" s="272"/>
      <c r="P353" s="272"/>
      <c r="Q353" s="272"/>
      <c r="R353" s="272"/>
    </row>
    <row r="354" spans="1:18" ht="12.75" customHeight="1">
      <c r="A354" s="272"/>
      <c r="B354" s="349"/>
      <c r="C354" s="349"/>
      <c r="D354" s="349"/>
      <c r="E354" s="349"/>
      <c r="F354" s="282">
        <v>5</v>
      </c>
      <c r="G354" s="283"/>
      <c r="H354" s="289" t="str">
        <f t="shared" si="122"/>
        <v>Belum Diisi</v>
      </c>
      <c r="I354" s="285" t="s">
        <v>650</v>
      </c>
      <c r="J354" s="277" t="str">
        <f t="shared" si="139"/>
        <v>Isi Sasaran</v>
      </c>
      <c r="K354" s="285" t="s">
        <v>650</v>
      </c>
      <c r="L354" s="277" t="str">
        <f t="shared" si="140"/>
        <v>Isi Sasaran</v>
      </c>
      <c r="M354" s="349"/>
      <c r="N354" s="349"/>
      <c r="O354" s="272"/>
      <c r="P354" s="272"/>
      <c r="Q354" s="272"/>
      <c r="R354" s="272"/>
    </row>
    <row r="355" spans="1:18" ht="12.75" customHeight="1">
      <c r="A355" s="272"/>
      <c r="B355" s="418">
        <v>10</v>
      </c>
      <c r="C355" s="426"/>
      <c r="D355" s="419" t="s">
        <v>650</v>
      </c>
      <c r="E355" s="427" t="str">
        <f>IF(D355="Y",1,IF(D355="T",0,IF(D355="Y/T","Belum diisi","Error")))</f>
        <v>Belum diisi</v>
      </c>
      <c r="F355" s="273">
        <v>1</v>
      </c>
      <c r="G355" s="274"/>
      <c r="H355" s="290" t="str">
        <f t="shared" si="122"/>
        <v>Belum Diisi</v>
      </c>
      <c r="I355" s="276" t="s">
        <v>650</v>
      </c>
      <c r="J355" s="277" t="str">
        <f t="shared" ref="J355:J359" si="141">IF($D$355="Y/T","Isi Sasaran",IF($E$355=0,0,IF(I355="Y",1,IF(I355="T",0,"Isi Dulu"))))</f>
        <v>Isi Sasaran</v>
      </c>
      <c r="K355" s="276" t="s">
        <v>650</v>
      </c>
      <c r="L355" s="277" t="str">
        <f t="shared" ref="L355:L359" si="142">IF($D$355="Y/T","Isi Sasaran",IF($E$355=0,0,IF(K355="Y",1,IF(K355="T",0,"Isi Dulu"))))</f>
        <v>Isi Sasaran</v>
      </c>
      <c r="M355" s="429" t="s">
        <v>650</v>
      </c>
      <c r="N355" s="430" t="str">
        <f>IF(M355="Y",1,IF(M355="T",0,IF(M355="Y/T","Belum diisi","Error")))</f>
        <v>Belum diisi</v>
      </c>
      <c r="O355" s="272"/>
      <c r="P355" s="272"/>
      <c r="Q355" s="272"/>
      <c r="R355" s="272"/>
    </row>
    <row r="356" spans="1:18" ht="12.75" customHeight="1">
      <c r="A356" s="272"/>
      <c r="B356" s="371"/>
      <c r="C356" s="371"/>
      <c r="D356" s="371"/>
      <c r="E356" s="371"/>
      <c r="F356" s="278">
        <v>2</v>
      </c>
      <c r="G356" s="279"/>
      <c r="H356" s="288" t="str">
        <f t="shared" si="122"/>
        <v>Belum Diisi</v>
      </c>
      <c r="I356" s="280" t="s">
        <v>650</v>
      </c>
      <c r="J356" s="277" t="str">
        <f t="shared" si="141"/>
        <v>Isi Sasaran</v>
      </c>
      <c r="K356" s="280" t="s">
        <v>650</v>
      </c>
      <c r="L356" s="277" t="str">
        <f t="shared" si="142"/>
        <v>Isi Sasaran</v>
      </c>
      <c r="M356" s="371"/>
      <c r="N356" s="371"/>
      <c r="O356" s="272"/>
      <c r="P356" s="272"/>
      <c r="Q356" s="272"/>
      <c r="R356" s="272"/>
    </row>
    <row r="357" spans="1:18" ht="12.75" customHeight="1">
      <c r="A357" s="272"/>
      <c r="B357" s="371"/>
      <c r="C357" s="371"/>
      <c r="D357" s="371"/>
      <c r="E357" s="371"/>
      <c r="F357" s="278">
        <v>3</v>
      </c>
      <c r="G357" s="279"/>
      <c r="H357" s="288" t="str">
        <f t="shared" si="122"/>
        <v>Belum Diisi</v>
      </c>
      <c r="I357" s="280" t="s">
        <v>650</v>
      </c>
      <c r="J357" s="277" t="str">
        <f t="shared" si="141"/>
        <v>Isi Sasaran</v>
      </c>
      <c r="K357" s="280" t="s">
        <v>650</v>
      </c>
      <c r="L357" s="277" t="str">
        <f t="shared" si="142"/>
        <v>Isi Sasaran</v>
      </c>
      <c r="M357" s="371"/>
      <c r="N357" s="371"/>
      <c r="O357" s="272"/>
      <c r="P357" s="272"/>
      <c r="Q357" s="272"/>
      <c r="R357" s="272"/>
    </row>
    <row r="358" spans="1:18" ht="12.75" customHeight="1">
      <c r="A358" s="272"/>
      <c r="B358" s="371"/>
      <c r="C358" s="371"/>
      <c r="D358" s="371"/>
      <c r="E358" s="371"/>
      <c r="F358" s="278">
        <v>4</v>
      </c>
      <c r="G358" s="279"/>
      <c r="H358" s="288" t="str">
        <f t="shared" si="122"/>
        <v>Belum Diisi</v>
      </c>
      <c r="I358" s="280" t="s">
        <v>650</v>
      </c>
      <c r="J358" s="277" t="str">
        <f t="shared" si="141"/>
        <v>Isi Sasaran</v>
      </c>
      <c r="K358" s="280" t="s">
        <v>650</v>
      </c>
      <c r="L358" s="277" t="str">
        <f t="shared" si="142"/>
        <v>Isi Sasaran</v>
      </c>
      <c r="M358" s="371"/>
      <c r="N358" s="371"/>
      <c r="O358" s="272"/>
      <c r="P358" s="272"/>
      <c r="Q358" s="272"/>
      <c r="R358" s="272"/>
    </row>
    <row r="359" spans="1:18" ht="12.75" customHeight="1">
      <c r="A359" s="272"/>
      <c r="B359" s="349"/>
      <c r="C359" s="349"/>
      <c r="D359" s="349"/>
      <c r="E359" s="349"/>
      <c r="F359" s="282">
        <v>5</v>
      </c>
      <c r="G359" s="283"/>
      <c r="H359" s="289" t="str">
        <f t="shared" si="122"/>
        <v>Belum Diisi</v>
      </c>
      <c r="I359" s="285" t="s">
        <v>650</v>
      </c>
      <c r="J359" s="277" t="str">
        <f t="shared" si="141"/>
        <v>Isi Sasaran</v>
      </c>
      <c r="K359" s="285" t="s">
        <v>650</v>
      </c>
      <c r="L359" s="277" t="str">
        <f t="shared" si="142"/>
        <v>Isi Sasaran</v>
      </c>
      <c r="M359" s="349"/>
      <c r="N359" s="349"/>
      <c r="O359" s="272"/>
      <c r="P359" s="272"/>
      <c r="Q359" s="272"/>
      <c r="R359" s="272"/>
    </row>
    <row r="360" spans="1:18" ht="12.75" customHeight="1">
      <c r="A360" s="272"/>
      <c r="B360" s="418">
        <v>11</v>
      </c>
      <c r="C360" s="426"/>
      <c r="D360" s="419" t="s">
        <v>650</v>
      </c>
      <c r="E360" s="427" t="str">
        <f>IF(D360="Y",1,IF(D360="T",0,IF(D360="Y/T","Belum diisi","Error")))</f>
        <v>Belum diisi</v>
      </c>
      <c r="F360" s="273">
        <v>1</v>
      </c>
      <c r="G360" s="274"/>
      <c r="H360" s="290" t="str">
        <f t="shared" si="122"/>
        <v>Belum Diisi</v>
      </c>
      <c r="I360" s="276" t="s">
        <v>650</v>
      </c>
      <c r="J360" s="277" t="str">
        <f t="shared" ref="J360:J364" si="143">IF($D$360="Y/T","Isi Sasaran",IF($E$360=0,0,IF(I360="Y",1,IF(I360="T",0,"Isi Dulu"))))</f>
        <v>Isi Sasaran</v>
      </c>
      <c r="K360" s="276" t="s">
        <v>650</v>
      </c>
      <c r="L360" s="277" t="str">
        <f t="shared" ref="L360:L364" si="144">IF($D$360="Y/T","Isi Sasaran",IF($E$360=0,0,IF(K360="Y",1,IF(K360="T",0,"Isi Dulu"))))</f>
        <v>Isi Sasaran</v>
      </c>
      <c r="M360" s="429" t="s">
        <v>650</v>
      </c>
      <c r="N360" s="430" t="str">
        <f>IF(M360="Y",1,IF(M360="T",0,IF(M360="Y/T","Belum diisi","Error")))</f>
        <v>Belum diisi</v>
      </c>
      <c r="O360" s="272"/>
      <c r="P360" s="272"/>
      <c r="Q360" s="272"/>
      <c r="R360" s="272"/>
    </row>
    <row r="361" spans="1:18" ht="12.75" customHeight="1">
      <c r="A361" s="272"/>
      <c r="B361" s="371"/>
      <c r="C361" s="371"/>
      <c r="D361" s="371"/>
      <c r="E361" s="371"/>
      <c r="F361" s="278">
        <v>2</v>
      </c>
      <c r="G361" s="279"/>
      <c r="H361" s="288" t="str">
        <f t="shared" si="122"/>
        <v>Belum Diisi</v>
      </c>
      <c r="I361" s="280" t="s">
        <v>650</v>
      </c>
      <c r="J361" s="277" t="str">
        <f t="shared" si="143"/>
        <v>Isi Sasaran</v>
      </c>
      <c r="K361" s="280" t="s">
        <v>650</v>
      </c>
      <c r="L361" s="277" t="str">
        <f t="shared" si="144"/>
        <v>Isi Sasaran</v>
      </c>
      <c r="M361" s="371"/>
      <c r="N361" s="371"/>
      <c r="O361" s="272"/>
      <c r="P361" s="272"/>
      <c r="Q361" s="272"/>
      <c r="R361" s="272"/>
    </row>
    <row r="362" spans="1:18" ht="12.75" customHeight="1">
      <c r="A362" s="272"/>
      <c r="B362" s="371"/>
      <c r="C362" s="371"/>
      <c r="D362" s="371"/>
      <c r="E362" s="371"/>
      <c r="F362" s="278">
        <v>3</v>
      </c>
      <c r="G362" s="279"/>
      <c r="H362" s="288" t="str">
        <f t="shared" si="122"/>
        <v>Belum Diisi</v>
      </c>
      <c r="I362" s="280" t="s">
        <v>650</v>
      </c>
      <c r="J362" s="277" t="str">
        <f t="shared" si="143"/>
        <v>Isi Sasaran</v>
      </c>
      <c r="K362" s="280" t="s">
        <v>650</v>
      </c>
      <c r="L362" s="277" t="str">
        <f t="shared" si="144"/>
        <v>Isi Sasaran</v>
      </c>
      <c r="M362" s="371"/>
      <c r="N362" s="371"/>
      <c r="O362" s="272"/>
      <c r="P362" s="272"/>
      <c r="Q362" s="272"/>
      <c r="R362" s="272"/>
    </row>
    <row r="363" spans="1:18" ht="12.75" customHeight="1">
      <c r="A363" s="272"/>
      <c r="B363" s="371"/>
      <c r="C363" s="371"/>
      <c r="D363" s="371"/>
      <c r="E363" s="371"/>
      <c r="F363" s="278">
        <v>4</v>
      </c>
      <c r="G363" s="279"/>
      <c r="H363" s="288" t="str">
        <f t="shared" si="122"/>
        <v>Belum Diisi</v>
      </c>
      <c r="I363" s="280" t="s">
        <v>650</v>
      </c>
      <c r="J363" s="277" t="str">
        <f t="shared" si="143"/>
        <v>Isi Sasaran</v>
      </c>
      <c r="K363" s="280" t="s">
        <v>650</v>
      </c>
      <c r="L363" s="277" t="str">
        <f t="shared" si="144"/>
        <v>Isi Sasaran</v>
      </c>
      <c r="M363" s="371"/>
      <c r="N363" s="371"/>
      <c r="O363" s="272"/>
      <c r="P363" s="272"/>
      <c r="Q363" s="272"/>
      <c r="R363" s="272"/>
    </row>
    <row r="364" spans="1:18" ht="12.75" customHeight="1">
      <c r="A364" s="272"/>
      <c r="B364" s="349"/>
      <c r="C364" s="349"/>
      <c r="D364" s="349"/>
      <c r="E364" s="349"/>
      <c r="F364" s="282">
        <v>5</v>
      </c>
      <c r="G364" s="283"/>
      <c r="H364" s="289" t="str">
        <f t="shared" si="122"/>
        <v>Belum Diisi</v>
      </c>
      <c r="I364" s="285" t="s">
        <v>650</v>
      </c>
      <c r="J364" s="277" t="str">
        <f t="shared" si="143"/>
        <v>Isi Sasaran</v>
      </c>
      <c r="K364" s="285" t="s">
        <v>650</v>
      </c>
      <c r="L364" s="277" t="str">
        <f t="shared" si="144"/>
        <v>Isi Sasaran</v>
      </c>
      <c r="M364" s="349"/>
      <c r="N364" s="349"/>
      <c r="O364" s="272"/>
      <c r="P364" s="272"/>
      <c r="Q364" s="272"/>
      <c r="R364" s="272"/>
    </row>
    <row r="365" spans="1:18" ht="12.75" customHeight="1">
      <c r="A365" s="272"/>
      <c r="B365" s="418">
        <v>12</v>
      </c>
      <c r="C365" s="426"/>
      <c r="D365" s="419" t="s">
        <v>650</v>
      </c>
      <c r="E365" s="427" t="str">
        <f>IF(D365="Y",1,IF(D365="T",0,IF(D365="Y/T","Belum diisi","Error")))</f>
        <v>Belum diisi</v>
      </c>
      <c r="F365" s="273">
        <v>1</v>
      </c>
      <c r="G365" s="274"/>
      <c r="H365" s="290" t="str">
        <f t="shared" si="122"/>
        <v>Belum Diisi</v>
      </c>
      <c r="I365" s="276" t="s">
        <v>650</v>
      </c>
      <c r="J365" s="277" t="str">
        <f t="shared" ref="J365:J369" si="145">IF($D$365="Y/T","Isi Sasaran",IF($E$365=0,0,IF(I365="Y",1,IF(I365="T",0,"Isi Dulu"))))</f>
        <v>Isi Sasaran</v>
      </c>
      <c r="K365" s="276" t="s">
        <v>650</v>
      </c>
      <c r="L365" s="277" t="str">
        <f t="shared" ref="L365:L369" si="146">IF($D$365="Y/T","Isi Sasaran",IF($E$365=0,0,IF(K365="Y",1,IF(K365="T",0,"Isi Dulu"))))</f>
        <v>Isi Sasaran</v>
      </c>
      <c r="M365" s="429" t="s">
        <v>650</v>
      </c>
      <c r="N365" s="430" t="str">
        <f>IF(M365="Y",1,IF(M365="T",0,IF(M365="Y/T","Belum diisi","Error")))</f>
        <v>Belum diisi</v>
      </c>
      <c r="O365" s="272"/>
      <c r="P365" s="272"/>
      <c r="Q365" s="272"/>
      <c r="R365" s="272"/>
    </row>
    <row r="366" spans="1:18" ht="12.75" customHeight="1">
      <c r="A366" s="272"/>
      <c r="B366" s="371"/>
      <c r="C366" s="371"/>
      <c r="D366" s="371"/>
      <c r="E366" s="371"/>
      <c r="F366" s="278">
        <v>2</v>
      </c>
      <c r="G366" s="279"/>
      <c r="H366" s="288" t="str">
        <f t="shared" si="122"/>
        <v>Belum Diisi</v>
      </c>
      <c r="I366" s="280" t="s">
        <v>650</v>
      </c>
      <c r="J366" s="277" t="str">
        <f t="shared" si="145"/>
        <v>Isi Sasaran</v>
      </c>
      <c r="K366" s="280" t="s">
        <v>650</v>
      </c>
      <c r="L366" s="277" t="str">
        <f t="shared" si="146"/>
        <v>Isi Sasaran</v>
      </c>
      <c r="M366" s="371"/>
      <c r="N366" s="371"/>
      <c r="O366" s="272"/>
      <c r="P366" s="272"/>
      <c r="Q366" s="272"/>
      <c r="R366" s="272"/>
    </row>
    <row r="367" spans="1:18" ht="12.75" customHeight="1">
      <c r="A367" s="272"/>
      <c r="B367" s="371"/>
      <c r="C367" s="371"/>
      <c r="D367" s="371"/>
      <c r="E367" s="371"/>
      <c r="F367" s="278">
        <v>3</v>
      </c>
      <c r="G367" s="279"/>
      <c r="H367" s="288" t="str">
        <f t="shared" si="122"/>
        <v>Belum Diisi</v>
      </c>
      <c r="I367" s="280" t="s">
        <v>650</v>
      </c>
      <c r="J367" s="277" t="str">
        <f t="shared" si="145"/>
        <v>Isi Sasaran</v>
      </c>
      <c r="K367" s="280" t="s">
        <v>650</v>
      </c>
      <c r="L367" s="277" t="str">
        <f t="shared" si="146"/>
        <v>Isi Sasaran</v>
      </c>
      <c r="M367" s="371"/>
      <c r="N367" s="371"/>
      <c r="O367" s="272"/>
      <c r="P367" s="272"/>
      <c r="Q367" s="272"/>
      <c r="R367" s="272"/>
    </row>
    <row r="368" spans="1:18" ht="12.75" customHeight="1">
      <c r="A368" s="272"/>
      <c r="B368" s="371"/>
      <c r="C368" s="371"/>
      <c r="D368" s="371"/>
      <c r="E368" s="371"/>
      <c r="F368" s="278">
        <v>4</v>
      </c>
      <c r="G368" s="279"/>
      <c r="H368" s="288" t="str">
        <f t="shared" si="122"/>
        <v>Belum Diisi</v>
      </c>
      <c r="I368" s="280" t="s">
        <v>650</v>
      </c>
      <c r="J368" s="277" t="str">
        <f t="shared" si="145"/>
        <v>Isi Sasaran</v>
      </c>
      <c r="K368" s="280" t="s">
        <v>650</v>
      </c>
      <c r="L368" s="277" t="str">
        <f t="shared" si="146"/>
        <v>Isi Sasaran</v>
      </c>
      <c r="M368" s="371"/>
      <c r="N368" s="371"/>
      <c r="O368" s="272"/>
      <c r="P368" s="272"/>
      <c r="Q368" s="272"/>
      <c r="R368" s="272"/>
    </row>
    <row r="369" spans="1:18" ht="12.75" customHeight="1">
      <c r="A369" s="272"/>
      <c r="B369" s="349"/>
      <c r="C369" s="349"/>
      <c r="D369" s="349"/>
      <c r="E369" s="349"/>
      <c r="F369" s="282">
        <v>5</v>
      </c>
      <c r="G369" s="283"/>
      <c r="H369" s="289" t="str">
        <f t="shared" si="122"/>
        <v>Belum Diisi</v>
      </c>
      <c r="I369" s="285" t="s">
        <v>650</v>
      </c>
      <c r="J369" s="277" t="str">
        <f t="shared" si="145"/>
        <v>Isi Sasaran</v>
      </c>
      <c r="K369" s="285" t="s">
        <v>650</v>
      </c>
      <c r="L369" s="277" t="str">
        <f t="shared" si="146"/>
        <v>Isi Sasaran</v>
      </c>
      <c r="M369" s="349"/>
      <c r="N369" s="349"/>
      <c r="O369" s="272"/>
      <c r="P369" s="272"/>
      <c r="Q369" s="272"/>
      <c r="R369" s="272"/>
    </row>
    <row r="370" spans="1:18" ht="12.75" customHeight="1">
      <c r="A370" s="272"/>
      <c r="B370" s="418">
        <v>13</v>
      </c>
      <c r="C370" s="426"/>
      <c r="D370" s="419" t="s">
        <v>650</v>
      </c>
      <c r="E370" s="427" t="str">
        <f>IF(D370="Y",1,IF(D370="T",0,IF(D370="Y/T","Belum diisi","Error")))</f>
        <v>Belum diisi</v>
      </c>
      <c r="F370" s="273">
        <v>1</v>
      </c>
      <c r="G370" s="274"/>
      <c r="H370" s="290" t="str">
        <f t="shared" si="122"/>
        <v>Belum Diisi</v>
      </c>
      <c r="I370" s="276" t="s">
        <v>650</v>
      </c>
      <c r="J370" s="277" t="str">
        <f t="shared" ref="J370:J374" si="147">IF($D$370="Y/T","Isi Sasaran",IF($E$370=0,0,IF(I370="Y",1,IF(I370="T",0,"Isi Dulu"))))</f>
        <v>Isi Sasaran</v>
      </c>
      <c r="K370" s="276" t="s">
        <v>650</v>
      </c>
      <c r="L370" s="277" t="str">
        <f t="shared" ref="L370:L374" si="148">IF($D$370="Y/T","Isi Sasaran",IF($E$370=0,0,IF(K370="Y",1,IF(K370="T",0,"Isi Dulu"))))</f>
        <v>Isi Sasaran</v>
      </c>
      <c r="M370" s="429" t="s">
        <v>650</v>
      </c>
      <c r="N370" s="430" t="str">
        <f>IF(M370="Y",1,IF(M370="T",0,IF(M370="Y/T","Belum diisi","Error")))</f>
        <v>Belum diisi</v>
      </c>
      <c r="O370" s="272"/>
      <c r="P370" s="272"/>
      <c r="Q370" s="272"/>
      <c r="R370" s="272"/>
    </row>
    <row r="371" spans="1:18" ht="12.75" customHeight="1">
      <c r="A371" s="272"/>
      <c r="B371" s="371"/>
      <c r="C371" s="371"/>
      <c r="D371" s="371"/>
      <c r="E371" s="371"/>
      <c r="F371" s="278">
        <v>2</v>
      </c>
      <c r="G371" s="279"/>
      <c r="H371" s="288" t="str">
        <f t="shared" si="122"/>
        <v>Belum Diisi</v>
      </c>
      <c r="I371" s="280" t="s">
        <v>650</v>
      </c>
      <c r="J371" s="277" t="str">
        <f t="shared" si="147"/>
        <v>Isi Sasaran</v>
      </c>
      <c r="K371" s="280" t="s">
        <v>650</v>
      </c>
      <c r="L371" s="277" t="str">
        <f t="shared" si="148"/>
        <v>Isi Sasaran</v>
      </c>
      <c r="M371" s="371"/>
      <c r="N371" s="371"/>
      <c r="O371" s="272"/>
      <c r="P371" s="272"/>
      <c r="Q371" s="272"/>
      <c r="R371" s="272"/>
    </row>
    <row r="372" spans="1:18" ht="12.75" customHeight="1">
      <c r="A372" s="272"/>
      <c r="B372" s="371"/>
      <c r="C372" s="371"/>
      <c r="D372" s="371"/>
      <c r="E372" s="371"/>
      <c r="F372" s="278">
        <v>3</v>
      </c>
      <c r="G372" s="279"/>
      <c r="H372" s="288" t="str">
        <f t="shared" si="122"/>
        <v>Belum Diisi</v>
      </c>
      <c r="I372" s="280" t="s">
        <v>650</v>
      </c>
      <c r="J372" s="277" t="str">
        <f t="shared" si="147"/>
        <v>Isi Sasaran</v>
      </c>
      <c r="K372" s="280" t="s">
        <v>650</v>
      </c>
      <c r="L372" s="277" t="str">
        <f t="shared" si="148"/>
        <v>Isi Sasaran</v>
      </c>
      <c r="M372" s="371"/>
      <c r="N372" s="371"/>
      <c r="O372" s="272"/>
      <c r="P372" s="272"/>
      <c r="Q372" s="272"/>
      <c r="R372" s="272"/>
    </row>
    <row r="373" spans="1:18" ht="12.75" customHeight="1">
      <c r="A373" s="272"/>
      <c r="B373" s="371"/>
      <c r="C373" s="371"/>
      <c r="D373" s="371"/>
      <c r="E373" s="371"/>
      <c r="F373" s="278">
        <v>4</v>
      </c>
      <c r="G373" s="279"/>
      <c r="H373" s="288" t="str">
        <f t="shared" si="122"/>
        <v>Belum Diisi</v>
      </c>
      <c r="I373" s="280" t="s">
        <v>650</v>
      </c>
      <c r="J373" s="277" t="str">
        <f t="shared" si="147"/>
        <v>Isi Sasaran</v>
      </c>
      <c r="K373" s="280" t="s">
        <v>650</v>
      </c>
      <c r="L373" s="277" t="str">
        <f t="shared" si="148"/>
        <v>Isi Sasaran</v>
      </c>
      <c r="M373" s="371"/>
      <c r="N373" s="371"/>
      <c r="O373" s="272"/>
      <c r="P373" s="272"/>
      <c r="Q373" s="272"/>
      <c r="R373" s="272"/>
    </row>
    <row r="374" spans="1:18" ht="12.75" customHeight="1">
      <c r="A374" s="272"/>
      <c r="B374" s="349"/>
      <c r="C374" s="349"/>
      <c r="D374" s="349"/>
      <c r="E374" s="349"/>
      <c r="F374" s="282">
        <v>5</v>
      </c>
      <c r="G374" s="283"/>
      <c r="H374" s="289" t="str">
        <f t="shared" si="122"/>
        <v>Belum Diisi</v>
      </c>
      <c r="I374" s="285" t="s">
        <v>650</v>
      </c>
      <c r="J374" s="277" t="str">
        <f t="shared" si="147"/>
        <v>Isi Sasaran</v>
      </c>
      <c r="K374" s="285" t="s">
        <v>650</v>
      </c>
      <c r="L374" s="277" t="str">
        <f t="shared" si="148"/>
        <v>Isi Sasaran</v>
      </c>
      <c r="M374" s="349"/>
      <c r="N374" s="349"/>
      <c r="O374" s="272"/>
      <c r="P374" s="272"/>
      <c r="Q374" s="272"/>
      <c r="R374" s="272"/>
    </row>
    <row r="375" spans="1:18" ht="12.75" customHeight="1">
      <c r="A375" s="272"/>
      <c r="B375" s="418">
        <v>14</v>
      </c>
      <c r="C375" s="426"/>
      <c r="D375" s="419" t="s">
        <v>650</v>
      </c>
      <c r="E375" s="427" t="str">
        <f>IF(D375="Y",1,IF(D375="T",0,IF(D375="Y/T","Belum diisi","Error")))</f>
        <v>Belum diisi</v>
      </c>
      <c r="F375" s="273">
        <v>1</v>
      </c>
      <c r="G375" s="274"/>
      <c r="H375" s="290" t="str">
        <f t="shared" si="122"/>
        <v>Belum Diisi</v>
      </c>
      <c r="I375" s="276" t="s">
        <v>650</v>
      </c>
      <c r="J375" s="277" t="str">
        <f>IF($D$375="Y/T","Isi Sasaran",IF($E$375=0,0,IF(I375="Y",1,IF(I375="T",0,"Isi Dulu"))))</f>
        <v>Isi Sasaran</v>
      </c>
      <c r="K375" s="276" t="s">
        <v>650</v>
      </c>
      <c r="L375" s="277" t="str">
        <f t="shared" ref="L375:L379" si="149">IF($D$375="Y/T","Isi Sasaran",IF($E$375=0,0,IF(K375="Y",1,IF(K375="T",0,"Isi Dulu"))))</f>
        <v>Isi Sasaran</v>
      </c>
      <c r="M375" s="429" t="s">
        <v>650</v>
      </c>
      <c r="N375" s="430" t="str">
        <f>IF(M375="Y",1,IF(M375="T",0,IF(M375="Y/T","Belum diisi","Error")))</f>
        <v>Belum diisi</v>
      </c>
      <c r="O375" s="272"/>
      <c r="P375" s="272"/>
      <c r="Q375" s="272"/>
      <c r="R375" s="272"/>
    </row>
    <row r="376" spans="1:18" ht="12.75" customHeight="1">
      <c r="A376" s="272"/>
      <c r="B376" s="371"/>
      <c r="C376" s="371"/>
      <c r="D376" s="371"/>
      <c r="E376" s="371"/>
      <c r="F376" s="278">
        <v>2</v>
      </c>
      <c r="G376" s="279"/>
      <c r="H376" s="288" t="str">
        <f t="shared" si="122"/>
        <v>Belum Diisi</v>
      </c>
      <c r="I376" s="280" t="s">
        <v>650</v>
      </c>
      <c r="J376" s="281" t="str">
        <f t="shared" ref="J376:J379" si="150">IF($D$223="Y/T","Isi Sasaran",IF($E$223=0,0,IF(I376="Y",1,IF(I376="T",0,"Isi Dulu"))))</f>
        <v>Isi Sasaran</v>
      </c>
      <c r="K376" s="280" t="s">
        <v>650</v>
      </c>
      <c r="L376" s="277" t="str">
        <f t="shared" si="149"/>
        <v>Isi Sasaran</v>
      </c>
      <c r="M376" s="371"/>
      <c r="N376" s="371"/>
      <c r="O376" s="272"/>
      <c r="P376" s="272"/>
      <c r="Q376" s="272"/>
      <c r="R376" s="272"/>
    </row>
    <row r="377" spans="1:18" ht="12.75" customHeight="1">
      <c r="A377" s="272"/>
      <c r="B377" s="371"/>
      <c r="C377" s="371"/>
      <c r="D377" s="371"/>
      <c r="E377" s="371"/>
      <c r="F377" s="278">
        <v>3</v>
      </c>
      <c r="G377" s="279"/>
      <c r="H377" s="288" t="str">
        <f t="shared" si="122"/>
        <v>Belum Diisi</v>
      </c>
      <c r="I377" s="280" t="s">
        <v>650</v>
      </c>
      <c r="J377" s="281" t="str">
        <f t="shared" si="150"/>
        <v>Isi Sasaran</v>
      </c>
      <c r="K377" s="280" t="s">
        <v>650</v>
      </c>
      <c r="L377" s="277" t="str">
        <f t="shared" si="149"/>
        <v>Isi Sasaran</v>
      </c>
      <c r="M377" s="371"/>
      <c r="N377" s="371"/>
      <c r="O377" s="272"/>
      <c r="P377" s="272"/>
      <c r="Q377" s="272"/>
      <c r="R377" s="272"/>
    </row>
    <row r="378" spans="1:18" ht="12.75" customHeight="1">
      <c r="A378" s="272"/>
      <c r="B378" s="371"/>
      <c r="C378" s="371"/>
      <c r="D378" s="371"/>
      <c r="E378" s="371"/>
      <c r="F378" s="278">
        <v>4</v>
      </c>
      <c r="G378" s="279"/>
      <c r="H378" s="288" t="str">
        <f t="shared" si="122"/>
        <v>Belum Diisi</v>
      </c>
      <c r="I378" s="280" t="s">
        <v>650</v>
      </c>
      <c r="J378" s="281" t="str">
        <f t="shared" si="150"/>
        <v>Isi Sasaran</v>
      </c>
      <c r="K378" s="280" t="s">
        <v>650</v>
      </c>
      <c r="L378" s="277" t="str">
        <f t="shared" si="149"/>
        <v>Isi Sasaran</v>
      </c>
      <c r="M378" s="371"/>
      <c r="N378" s="371"/>
      <c r="O378" s="272"/>
      <c r="P378" s="272"/>
      <c r="Q378" s="272"/>
      <c r="R378" s="272"/>
    </row>
    <row r="379" spans="1:18" ht="12.75" customHeight="1">
      <c r="A379" s="272"/>
      <c r="B379" s="349"/>
      <c r="C379" s="349"/>
      <c r="D379" s="349"/>
      <c r="E379" s="349"/>
      <c r="F379" s="282">
        <v>5</v>
      </c>
      <c r="G379" s="283"/>
      <c r="H379" s="289" t="str">
        <f t="shared" si="122"/>
        <v>Belum Diisi</v>
      </c>
      <c r="I379" s="285" t="s">
        <v>650</v>
      </c>
      <c r="J379" s="286" t="str">
        <f t="shared" si="150"/>
        <v>Isi Sasaran</v>
      </c>
      <c r="K379" s="285" t="s">
        <v>650</v>
      </c>
      <c r="L379" s="277" t="str">
        <f t="shared" si="149"/>
        <v>Isi Sasaran</v>
      </c>
      <c r="M379" s="349"/>
      <c r="N379" s="349"/>
      <c r="O379" s="272"/>
      <c r="P379" s="272"/>
      <c r="Q379" s="272"/>
      <c r="R379" s="272"/>
    </row>
    <row r="380" spans="1:18" ht="12.75" customHeight="1">
      <c r="A380" s="272"/>
      <c r="B380" s="418">
        <v>15</v>
      </c>
      <c r="C380" s="426"/>
      <c r="D380" s="419" t="s">
        <v>650</v>
      </c>
      <c r="E380" s="427" t="str">
        <f>IF(D380="Y",1,IF(D380="T",0,IF(D380="Y/T","Belum diisi","Error")))</f>
        <v>Belum diisi</v>
      </c>
      <c r="F380" s="273">
        <v>1</v>
      </c>
      <c r="G380" s="274"/>
      <c r="H380" s="290" t="str">
        <f t="shared" si="122"/>
        <v>Belum Diisi</v>
      </c>
      <c r="I380" s="276" t="s">
        <v>650</v>
      </c>
      <c r="J380" s="277" t="str">
        <f t="shared" ref="J380:J384" si="151">IF($D$380="Y/T","Isi Sasaran",IF($E$380=0,0,IF(I380="Y",1,IF(I380="T",0,"Isi Dulu"))))</f>
        <v>Isi Sasaran</v>
      </c>
      <c r="K380" s="276" t="s">
        <v>650</v>
      </c>
      <c r="L380" s="277" t="str">
        <f t="shared" ref="L380:L384" si="152">IF($D$380="Y/T","Isi Sasaran",IF($E$380=0,0,IF(K380="Y",1,IF(K380="T",0,"Isi Dulu"))))</f>
        <v>Isi Sasaran</v>
      </c>
      <c r="M380" s="429" t="s">
        <v>650</v>
      </c>
      <c r="N380" s="430" t="str">
        <f>IF(M380="Y",1,IF(M380="T",0,IF(M380="Y/T","Belum diisi","Error")))</f>
        <v>Belum diisi</v>
      </c>
      <c r="O380" s="272"/>
      <c r="P380" s="272"/>
      <c r="Q380" s="272"/>
      <c r="R380" s="272"/>
    </row>
    <row r="381" spans="1:18" ht="12.75" customHeight="1">
      <c r="A381" s="272"/>
      <c r="B381" s="371"/>
      <c r="C381" s="371"/>
      <c r="D381" s="371"/>
      <c r="E381" s="371"/>
      <c r="F381" s="278">
        <v>2</v>
      </c>
      <c r="G381" s="279"/>
      <c r="H381" s="288" t="str">
        <f t="shared" si="122"/>
        <v>Belum Diisi</v>
      </c>
      <c r="I381" s="280" t="s">
        <v>650</v>
      </c>
      <c r="J381" s="277" t="str">
        <f t="shared" si="151"/>
        <v>Isi Sasaran</v>
      </c>
      <c r="K381" s="280" t="s">
        <v>650</v>
      </c>
      <c r="L381" s="277" t="str">
        <f t="shared" si="152"/>
        <v>Isi Sasaran</v>
      </c>
      <c r="M381" s="371"/>
      <c r="N381" s="371"/>
      <c r="O381" s="272"/>
      <c r="P381" s="272"/>
      <c r="Q381" s="272"/>
      <c r="R381" s="272"/>
    </row>
    <row r="382" spans="1:18" ht="12.75" customHeight="1">
      <c r="A382" s="272"/>
      <c r="B382" s="371"/>
      <c r="C382" s="371"/>
      <c r="D382" s="371"/>
      <c r="E382" s="371"/>
      <c r="F382" s="278">
        <v>3</v>
      </c>
      <c r="G382" s="279"/>
      <c r="H382" s="288" t="str">
        <f t="shared" si="122"/>
        <v>Belum Diisi</v>
      </c>
      <c r="I382" s="280" t="s">
        <v>650</v>
      </c>
      <c r="J382" s="277" t="str">
        <f t="shared" si="151"/>
        <v>Isi Sasaran</v>
      </c>
      <c r="K382" s="280" t="s">
        <v>650</v>
      </c>
      <c r="L382" s="277" t="str">
        <f t="shared" si="152"/>
        <v>Isi Sasaran</v>
      </c>
      <c r="M382" s="371"/>
      <c r="N382" s="371"/>
      <c r="O382" s="272"/>
      <c r="P382" s="272"/>
      <c r="Q382" s="272"/>
      <c r="R382" s="272"/>
    </row>
    <row r="383" spans="1:18" ht="12.75" customHeight="1">
      <c r="A383" s="272"/>
      <c r="B383" s="371"/>
      <c r="C383" s="371"/>
      <c r="D383" s="371"/>
      <c r="E383" s="371"/>
      <c r="F383" s="278">
        <v>4</v>
      </c>
      <c r="G383" s="279"/>
      <c r="H383" s="288" t="str">
        <f t="shared" si="122"/>
        <v>Belum Diisi</v>
      </c>
      <c r="I383" s="280" t="s">
        <v>650</v>
      </c>
      <c r="J383" s="277" t="str">
        <f t="shared" si="151"/>
        <v>Isi Sasaran</v>
      </c>
      <c r="K383" s="280" t="s">
        <v>650</v>
      </c>
      <c r="L383" s="277" t="str">
        <f t="shared" si="152"/>
        <v>Isi Sasaran</v>
      </c>
      <c r="M383" s="371"/>
      <c r="N383" s="371"/>
      <c r="O383" s="272"/>
      <c r="P383" s="272"/>
      <c r="Q383" s="272"/>
      <c r="R383" s="272"/>
    </row>
    <row r="384" spans="1:18" ht="12.75" customHeight="1">
      <c r="A384" s="272"/>
      <c r="B384" s="349"/>
      <c r="C384" s="349"/>
      <c r="D384" s="349"/>
      <c r="E384" s="349"/>
      <c r="F384" s="282">
        <v>5</v>
      </c>
      <c r="G384" s="283"/>
      <c r="H384" s="289" t="str">
        <f t="shared" si="122"/>
        <v>Belum Diisi</v>
      </c>
      <c r="I384" s="285" t="s">
        <v>650</v>
      </c>
      <c r="J384" s="277" t="str">
        <f t="shared" si="151"/>
        <v>Isi Sasaran</v>
      </c>
      <c r="K384" s="285" t="s">
        <v>650</v>
      </c>
      <c r="L384" s="277" t="str">
        <f t="shared" si="152"/>
        <v>Isi Sasaran</v>
      </c>
      <c r="M384" s="349"/>
      <c r="N384" s="349"/>
      <c r="O384" s="272"/>
      <c r="P384" s="272"/>
      <c r="Q384" s="272"/>
      <c r="R384" s="272"/>
    </row>
    <row r="385" spans="1:18" ht="12.75" customHeight="1">
      <c r="A385" s="272"/>
      <c r="B385" s="418">
        <v>16</v>
      </c>
      <c r="C385" s="426"/>
      <c r="D385" s="419" t="s">
        <v>650</v>
      </c>
      <c r="E385" s="427" t="str">
        <f>IF(D385="Y",1,IF(D385="T",0,IF(D385="Y/T","Belum diisi","Error")))</f>
        <v>Belum diisi</v>
      </c>
      <c r="F385" s="273">
        <v>1</v>
      </c>
      <c r="G385" s="274"/>
      <c r="H385" s="290" t="str">
        <f t="shared" si="122"/>
        <v>Belum Diisi</v>
      </c>
      <c r="I385" s="276" t="s">
        <v>650</v>
      </c>
      <c r="J385" s="277" t="str">
        <f t="shared" ref="J385:J389" si="153">IF($D$385="Y/T","Isi Sasaran",IF($E$385=0,0,IF(I385="Y",1,IF(I385="T",0,"Isi Dulu"))))</f>
        <v>Isi Sasaran</v>
      </c>
      <c r="K385" s="276" t="s">
        <v>650</v>
      </c>
      <c r="L385" s="277" t="str">
        <f t="shared" ref="L385:L389" si="154">IF($D$385="Y/T","Isi Sasaran",IF($E$385=0,0,IF(K385="Y",1,IF(K385="T",0,"Isi Dulu"))))</f>
        <v>Isi Sasaran</v>
      </c>
      <c r="M385" s="429" t="s">
        <v>650</v>
      </c>
      <c r="N385" s="430" t="str">
        <f>IF(M385="Y",1,IF(M385="T",0,IF(M385="Y/T","Belum diisi","Error")))</f>
        <v>Belum diisi</v>
      </c>
      <c r="O385" s="272"/>
      <c r="P385" s="272"/>
      <c r="Q385" s="272"/>
      <c r="R385" s="272"/>
    </row>
    <row r="386" spans="1:18" ht="12.75" customHeight="1">
      <c r="A386" s="272"/>
      <c r="B386" s="371"/>
      <c r="C386" s="371"/>
      <c r="D386" s="371"/>
      <c r="E386" s="371"/>
      <c r="F386" s="278">
        <v>2</v>
      </c>
      <c r="G386" s="279"/>
      <c r="H386" s="288" t="str">
        <f t="shared" si="122"/>
        <v>Belum Diisi</v>
      </c>
      <c r="I386" s="280" t="s">
        <v>650</v>
      </c>
      <c r="J386" s="277" t="str">
        <f t="shared" si="153"/>
        <v>Isi Sasaran</v>
      </c>
      <c r="K386" s="280" t="s">
        <v>650</v>
      </c>
      <c r="L386" s="277" t="str">
        <f t="shared" si="154"/>
        <v>Isi Sasaran</v>
      </c>
      <c r="M386" s="371"/>
      <c r="N386" s="371"/>
      <c r="O386" s="272"/>
      <c r="P386" s="272"/>
      <c r="Q386" s="272"/>
      <c r="R386" s="272"/>
    </row>
    <row r="387" spans="1:18" ht="12.75" customHeight="1">
      <c r="A387" s="272"/>
      <c r="B387" s="371"/>
      <c r="C387" s="371"/>
      <c r="D387" s="371"/>
      <c r="E387" s="371"/>
      <c r="F387" s="278">
        <v>3</v>
      </c>
      <c r="G387" s="279"/>
      <c r="H387" s="288" t="str">
        <f t="shared" si="122"/>
        <v>Belum Diisi</v>
      </c>
      <c r="I387" s="280" t="s">
        <v>650</v>
      </c>
      <c r="J387" s="277" t="str">
        <f t="shared" si="153"/>
        <v>Isi Sasaran</v>
      </c>
      <c r="K387" s="280" t="s">
        <v>650</v>
      </c>
      <c r="L387" s="277" t="str">
        <f t="shared" si="154"/>
        <v>Isi Sasaran</v>
      </c>
      <c r="M387" s="371"/>
      <c r="N387" s="371"/>
      <c r="O387" s="272"/>
      <c r="P387" s="272"/>
      <c r="Q387" s="272"/>
      <c r="R387" s="272"/>
    </row>
    <row r="388" spans="1:18" ht="12.75" customHeight="1">
      <c r="A388" s="272"/>
      <c r="B388" s="371"/>
      <c r="C388" s="371"/>
      <c r="D388" s="371"/>
      <c r="E388" s="371"/>
      <c r="F388" s="278">
        <v>4</v>
      </c>
      <c r="G388" s="279"/>
      <c r="H388" s="288" t="str">
        <f t="shared" si="122"/>
        <v>Belum Diisi</v>
      </c>
      <c r="I388" s="280" t="s">
        <v>650</v>
      </c>
      <c r="J388" s="277" t="str">
        <f t="shared" si="153"/>
        <v>Isi Sasaran</v>
      </c>
      <c r="K388" s="280" t="s">
        <v>650</v>
      </c>
      <c r="L388" s="277" t="str">
        <f t="shared" si="154"/>
        <v>Isi Sasaran</v>
      </c>
      <c r="M388" s="371"/>
      <c r="N388" s="371"/>
      <c r="O388" s="272"/>
      <c r="P388" s="272"/>
      <c r="Q388" s="272"/>
      <c r="R388" s="272"/>
    </row>
    <row r="389" spans="1:18" ht="12.75" customHeight="1">
      <c r="A389" s="272"/>
      <c r="B389" s="349"/>
      <c r="C389" s="349"/>
      <c r="D389" s="349"/>
      <c r="E389" s="349"/>
      <c r="F389" s="282">
        <v>5</v>
      </c>
      <c r="G389" s="283"/>
      <c r="H389" s="289" t="str">
        <f t="shared" si="122"/>
        <v>Belum Diisi</v>
      </c>
      <c r="I389" s="285" t="s">
        <v>650</v>
      </c>
      <c r="J389" s="277" t="str">
        <f t="shared" si="153"/>
        <v>Isi Sasaran</v>
      </c>
      <c r="K389" s="285" t="s">
        <v>650</v>
      </c>
      <c r="L389" s="277" t="str">
        <f t="shared" si="154"/>
        <v>Isi Sasaran</v>
      </c>
      <c r="M389" s="349"/>
      <c r="N389" s="349"/>
      <c r="O389" s="272"/>
      <c r="P389" s="272"/>
      <c r="Q389" s="272"/>
      <c r="R389" s="272"/>
    </row>
    <row r="390" spans="1:18" ht="12.75" customHeight="1">
      <c r="A390" s="272"/>
      <c r="B390" s="418">
        <v>17</v>
      </c>
      <c r="C390" s="426"/>
      <c r="D390" s="419" t="s">
        <v>650</v>
      </c>
      <c r="E390" s="427" t="str">
        <f>IF(D390="Y",1,IF(D390="T",0,IF(D390="Y/T","Belum diisi","Error")))</f>
        <v>Belum diisi</v>
      </c>
      <c r="F390" s="273">
        <v>1</v>
      </c>
      <c r="G390" s="274"/>
      <c r="H390" s="290" t="str">
        <f t="shared" si="122"/>
        <v>Belum Diisi</v>
      </c>
      <c r="I390" s="276" t="s">
        <v>650</v>
      </c>
      <c r="J390" s="277" t="str">
        <f t="shared" ref="J390:J394" si="155">IF($D$390="Y/T","Isi Sasaran",IF($E$390=0,0,IF(I390="Y",1,IF(I390="T",0,"Isi Dulu"))))</f>
        <v>Isi Sasaran</v>
      </c>
      <c r="K390" s="276" t="s">
        <v>650</v>
      </c>
      <c r="L390" s="277" t="str">
        <f t="shared" ref="L390:L394" si="156">IF($D$390="Y/T","Isi Sasaran",IF($E$390=0,0,IF(K390="Y",1,IF(K390="T",0,"Isi Dulu"))))</f>
        <v>Isi Sasaran</v>
      </c>
      <c r="M390" s="429" t="s">
        <v>650</v>
      </c>
      <c r="N390" s="430" t="str">
        <f>IF(M390="Y",1,IF(M390="T",0,IF(M390="Y/T","Belum diisi","Error")))</f>
        <v>Belum diisi</v>
      </c>
      <c r="O390" s="272"/>
      <c r="P390" s="272"/>
      <c r="Q390" s="272"/>
      <c r="R390" s="272"/>
    </row>
    <row r="391" spans="1:18" ht="12.75" customHeight="1">
      <c r="A391" s="272"/>
      <c r="B391" s="371"/>
      <c r="C391" s="371"/>
      <c r="D391" s="371"/>
      <c r="E391" s="371"/>
      <c r="F391" s="278">
        <v>2</v>
      </c>
      <c r="G391" s="279"/>
      <c r="H391" s="288" t="str">
        <f t="shared" si="122"/>
        <v>Belum Diisi</v>
      </c>
      <c r="I391" s="280" t="s">
        <v>650</v>
      </c>
      <c r="J391" s="277" t="str">
        <f t="shared" si="155"/>
        <v>Isi Sasaran</v>
      </c>
      <c r="K391" s="280" t="s">
        <v>650</v>
      </c>
      <c r="L391" s="277" t="str">
        <f t="shared" si="156"/>
        <v>Isi Sasaran</v>
      </c>
      <c r="M391" s="371"/>
      <c r="N391" s="371"/>
      <c r="O391" s="272"/>
      <c r="P391" s="272"/>
      <c r="Q391" s="272"/>
      <c r="R391" s="272"/>
    </row>
    <row r="392" spans="1:18" ht="12.75" customHeight="1">
      <c r="A392" s="272"/>
      <c r="B392" s="371"/>
      <c r="C392" s="371"/>
      <c r="D392" s="371"/>
      <c r="E392" s="371"/>
      <c r="F392" s="278">
        <v>3</v>
      </c>
      <c r="G392" s="279"/>
      <c r="H392" s="288" t="str">
        <f t="shared" si="122"/>
        <v>Belum Diisi</v>
      </c>
      <c r="I392" s="280" t="s">
        <v>650</v>
      </c>
      <c r="J392" s="277" t="str">
        <f t="shared" si="155"/>
        <v>Isi Sasaran</v>
      </c>
      <c r="K392" s="280" t="s">
        <v>650</v>
      </c>
      <c r="L392" s="277" t="str">
        <f t="shared" si="156"/>
        <v>Isi Sasaran</v>
      </c>
      <c r="M392" s="371"/>
      <c r="N392" s="371"/>
      <c r="O392" s="272"/>
      <c r="P392" s="272"/>
      <c r="Q392" s="272"/>
      <c r="R392" s="272"/>
    </row>
    <row r="393" spans="1:18" ht="12.75" customHeight="1">
      <c r="A393" s="272"/>
      <c r="B393" s="371"/>
      <c r="C393" s="371"/>
      <c r="D393" s="371"/>
      <c r="E393" s="371"/>
      <c r="F393" s="278">
        <v>4</v>
      </c>
      <c r="G393" s="279"/>
      <c r="H393" s="288" t="str">
        <f t="shared" si="122"/>
        <v>Belum Diisi</v>
      </c>
      <c r="I393" s="280" t="s">
        <v>650</v>
      </c>
      <c r="J393" s="277" t="str">
        <f t="shared" si="155"/>
        <v>Isi Sasaran</v>
      </c>
      <c r="K393" s="280" t="s">
        <v>650</v>
      </c>
      <c r="L393" s="277" t="str">
        <f t="shared" si="156"/>
        <v>Isi Sasaran</v>
      </c>
      <c r="M393" s="371"/>
      <c r="N393" s="371"/>
      <c r="O393" s="272"/>
      <c r="P393" s="272"/>
      <c r="Q393" s="272"/>
      <c r="R393" s="272"/>
    </row>
    <row r="394" spans="1:18" ht="12.75" customHeight="1">
      <c r="A394" s="272"/>
      <c r="B394" s="349"/>
      <c r="C394" s="349"/>
      <c r="D394" s="349"/>
      <c r="E394" s="349"/>
      <c r="F394" s="282">
        <v>5</v>
      </c>
      <c r="G394" s="283"/>
      <c r="H394" s="289" t="str">
        <f t="shared" si="122"/>
        <v>Belum Diisi</v>
      </c>
      <c r="I394" s="285" t="s">
        <v>650</v>
      </c>
      <c r="J394" s="277" t="str">
        <f t="shared" si="155"/>
        <v>Isi Sasaran</v>
      </c>
      <c r="K394" s="285" t="s">
        <v>650</v>
      </c>
      <c r="L394" s="277" t="str">
        <f t="shared" si="156"/>
        <v>Isi Sasaran</v>
      </c>
      <c r="M394" s="349"/>
      <c r="N394" s="349"/>
      <c r="O394" s="272"/>
      <c r="P394" s="272"/>
      <c r="Q394" s="272"/>
      <c r="R394" s="272"/>
    </row>
    <row r="395" spans="1:18" ht="12.75" customHeight="1">
      <c r="A395" s="272"/>
      <c r="B395" s="418">
        <v>18</v>
      </c>
      <c r="C395" s="426"/>
      <c r="D395" s="419" t="s">
        <v>650</v>
      </c>
      <c r="E395" s="427" t="str">
        <f>IF(D395="Y",1,IF(D395="T",0,IF(D395="Y/T","Belum diisi","Error")))</f>
        <v>Belum diisi</v>
      </c>
      <c r="F395" s="273">
        <v>1</v>
      </c>
      <c r="G395" s="274"/>
      <c r="H395" s="290" t="str">
        <f t="shared" si="122"/>
        <v>Belum Diisi</v>
      </c>
      <c r="I395" s="276" t="s">
        <v>650</v>
      </c>
      <c r="J395" s="277" t="str">
        <f t="shared" ref="J395:J399" si="157">IF($D$395="Y/T","Isi Sasaran",IF($E$395=0,0,IF(I395="Y",1,IF(I395="T",0,"Isi Dulu"))))</f>
        <v>Isi Sasaran</v>
      </c>
      <c r="K395" s="276" t="s">
        <v>650</v>
      </c>
      <c r="L395" s="277" t="str">
        <f t="shared" ref="L395:L399" si="158">IF($D$395="Y/T","Isi Sasaran",IF($E$395=0,0,IF(K395="Y",1,IF(K395="T",0,"Isi Dulu"))))</f>
        <v>Isi Sasaran</v>
      </c>
      <c r="M395" s="429" t="s">
        <v>650</v>
      </c>
      <c r="N395" s="430" t="str">
        <f>IF(M395="Y",1,IF(M395="T",0,IF(M395="Y/T","Belum diisi","Error")))</f>
        <v>Belum diisi</v>
      </c>
      <c r="O395" s="272"/>
      <c r="P395" s="272"/>
      <c r="Q395" s="272"/>
      <c r="R395" s="272"/>
    </row>
    <row r="396" spans="1:18" ht="12.75" customHeight="1">
      <c r="A396" s="272"/>
      <c r="B396" s="371"/>
      <c r="C396" s="371"/>
      <c r="D396" s="371"/>
      <c r="E396" s="371"/>
      <c r="F396" s="278">
        <v>2</v>
      </c>
      <c r="G396" s="279"/>
      <c r="H396" s="288" t="str">
        <f t="shared" si="122"/>
        <v>Belum Diisi</v>
      </c>
      <c r="I396" s="280" t="s">
        <v>650</v>
      </c>
      <c r="J396" s="277" t="str">
        <f t="shared" si="157"/>
        <v>Isi Sasaran</v>
      </c>
      <c r="K396" s="280" t="s">
        <v>650</v>
      </c>
      <c r="L396" s="277" t="str">
        <f t="shared" si="158"/>
        <v>Isi Sasaran</v>
      </c>
      <c r="M396" s="371"/>
      <c r="N396" s="371"/>
      <c r="O396" s="272"/>
      <c r="P396" s="272"/>
      <c r="Q396" s="272"/>
      <c r="R396" s="272"/>
    </row>
    <row r="397" spans="1:18" ht="12.75" customHeight="1">
      <c r="A397" s="272"/>
      <c r="B397" s="371"/>
      <c r="C397" s="371"/>
      <c r="D397" s="371"/>
      <c r="E397" s="371"/>
      <c r="F397" s="278">
        <v>3</v>
      </c>
      <c r="G397" s="279"/>
      <c r="H397" s="288" t="str">
        <f t="shared" si="122"/>
        <v>Belum Diisi</v>
      </c>
      <c r="I397" s="280" t="s">
        <v>650</v>
      </c>
      <c r="J397" s="277" t="str">
        <f t="shared" si="157"/>
        <v>Isi Sasaran</v>
      </c>
      <c r="K397" s="280" t="s">
        <v>650</v>
      </c>
      <c r="L397" s="277" t="str">
        <f t="shared" si="158"/>
        <v>Isi Sasaran</v>
      </c>
      <c r="M397" s="371"/>
      <c r="N397" s="371"/>
      <c r="O397" s="272"/>
      <c r="P397" s="272"/>
      <c r="Q397" s="272"/>
      <c r="R397" s="272"/>
    </row>
    <row r="398" spans="1:18" ht="12.75" customHeight="1">
      <c r="A398" s="272"/>
      <c r="B398" s="371"/>
      <c r="C398" s="371"/>
      <c r="D398" s="371"/>
      <c r="E398" s="371"/>
      <c r="F398" s="278">
        <v>4</v>
      </c>
      <c r="G398" s="279"/>
      <c r="H398" s="288" t="str">
        <f t="shared" si="122"/>
        <v>Belum Diisi</v>
      </c>
      <c r="I398" s="280" t="s">
        <v>650</v>
      </c>
      <c r="J398" s="277" t="str">
        <f t="shared" si="157"/>
        <v>Isi Sasaran</v>
      </c>
      <c r="K398" s="280" t="s">
        <v>650</v>
      </c>
      <c r="L398" s="277" t="str">
        <f t="shared" si="158"/>
        <v>Isi Sasaran</v>
      </c>
      <c r="M398" s="371"/>
      <c r="N398" s="371"/>
      <c r="O398" s="272"/>
      <c r="P398" s="272"/>
      <c r="Q398" s="272"/>
      <c r="R398" s="272"/>
    </row>
    <row r="399" spans="1:18" ht="12.75" customHeight="1">
      <c r="A399" s="272"/>
      <c r="B399" s="349"/>
      <c r="C399" s="349"/>
      <c r="D399" s="349"/>
      <c r="E399" s="349"/>
      <c r="F399" s="282">
        <v>5</v>
      </c>
      <c r="G399" s="283"/>
      <c r="H399" s="289" t="str">
        <f t="shared" si="122"/>
        <v>Belum Diisi</v>
      </c>
      <c r="I399" s="285" t="s">
        <v>650</v>
      </c>
      <c r="J399" s="277" t="str">
        <f t="shared" si="157"/>
        <v>Isi Sasaran</v>
      </c>
      <c r="K399" s="285" t="s">
        <v>650</v>
      </c>
      <c r="L399" s="277" t="str">
        <f t="shared" si="158"/>
        <v>Isi Sasaran</v>
      </c>
      <c r="M399" s="349"/>
      <c r="N399" s="349"/>
      <c r="O399" s="272"/>
      <c r="P399" s="272"/>
      <c r="Q399" s="272"/>
      <c r="R399" s="272"/>
    </row>
    <row r="400" spans="1:18" ht="12.75" customHeight="1">
      <c r="A400" s="272"/>
      <c r="B400" s="418">
        <v>19</v>
      </c>
      <c r="C400" s="426"/>
      <c r="D400" s="419" t="s">
        <v>650</v>
      </c>
      <c r="E400" s="427" t="str">
        <f>IF(D400="Y",1,IF(D400="T",0,IF(D400="Y/T","Belum diisi","Error")))</f>
        <v>Belum diisi</v>
      </c>
      <c r="F400" s="273">
        <v>1</v>
      </c>
      <c r="G400" s="274"/>
      <c r="H400" s="290" t="str">
        <f t="shared" si="122"/>
        <v>Belum Diisi</v>
      </c>
      <c r="I400" s="276" t="s">
        <v>650</v>
      </c>
      <c r="J400" s="277" t="str">
        <f t="shared" ref="J400:J404" si="159">IF($D$400="Y/T","Isi Sasaran",IF($E$400=0,0,IF(I400="Y",1,IF(I400="T",0,"Isi Dulu"))))</f>
        <v>Isi Sasaran</v>
      </c>
      <c r="K400" s="276" t="s">
        <v>650</v>
      </c>
      <c r="L400" s="277" t="str">
        <f t="shared" ref="L400:L404" si="160">IF($D$400="Y/T","Isi Sasaran",IF($E$400=0,0,IF(K400="Y",1,IF(K400="T",0,"Isi Dulu"))))</f>
        <v>Isi Sasaran</v>
      </c>
      <c r="M400" s="429" t="s">
        <v>650</v>
      </c>
      <c r="N400" s="430" t="str">
        <f>IF(M400="Y",1,IF(M400="T",0,IF(M400="Y/T","Belum diisi","Error")))</f>
        <v>Belum diisi</v>
      </c>
      <c r="O400" s="272"/>
      <c r="P400" s="272"/>
      <c r="Q400" s="272"/>
      <c r="R400" s="272"/>
    </row>
    <row r="401" spans="1:18" ht="12.75" customHeight="1">
      <c r="A401" s="272"/>
      <c r="B401" s="371"/>
      <c r="C401" s="371"/>
      <c r="D401" s="371"/>
      <c r="E401" s="371"/>
      <c r="F401" s="278">
        <v>2</v>
      </c>
      <c r="G401" s="279"/>
      <c r="H401" s="288" t="str">
        <f t="shared" si="122"/>
        <v>Belum Diisi</v>
      </c>
      <c r="I401" s="280" t="s">
        <v>650</v>
      </c>
      <c r="J401" s="277" t="str">
        <f t="shared" si="159"/>
        <v>Isi Sasaran</v>
      </c>
      <c r="K401" s="280" t="s">
        <v>650</v>
      </c>
      <c r="L401" s="277" t="str">
        <f t="shared" si="160"/>
        <v>Isi Sasaran</v>
      </c>
      <c r="M401" s="371"/>
      <c r="N401" s="371"/>
      <c r="O401" s="272"/>
      <c r="P401" s="272"/>
      <c r="Q401" s="272"/>
      <c r="R401" s="272"/>
    </row>
    <row r="402" spans="1:18" ht="12.75" customHeight="1">
      <c r="A402" s="272"/>
      <c r="B402" s="371"/>
      <c r="C402" s="371"/>
      <c r="D402" s="371"/>
      <c r="E402" s="371"/>
      <c r="F402" s="278">
        <v>3</v>
      </c>
      <c r="G402" s="279"/>
      <c r="H402" s="288" t="str">
        <f t="shared" si="122"/>
        <v>Belum Diisi</v>
      </c>
      <c r="I402" s="280" t="s">
        <v>650</v>
      </c>
      <c r="J402" s="277" t="str">
        <f t="shared" si="159"/>
        <v>Isi Sasaran</v>
      </c>
      <c r="K402" s="280" t="s">
        <v>650</v>
      </c>
      <c r="L402" s="277" t="str">
        <f t="shared" si="160"/>
        <v>Isi Sasaran</v>
      </c>
      <c r="M402" s="371"/>
      <c r="N402" s="371"/>
      <c r="O402" s="272"/>
      <c r="P402" s="272"/>
      <c r="Q402" s="272"/>
      <c r="R402" s="272"/>
    </row>
    <row r="403" spans="1:18" ht="12.75" customHeight="1">
      <c r="A403" s="272"/>
      <c r="B403" s="371"/>
      <c r="C403" s="371"/>
      <c r="D403" s="371"/>
      <c r="E403" s="371"/>
      <c r="F403" s="278">
        <v>4</v>
      </c>
      <c r="G403" s="279"/>
      <c r="H403" s="288" t="str">
        <f t="shared" si="122"/>
        <v>Belum Diisi</v>
      </c>
      <c r="I403" s="280" t="s">
        <v>650</v>
      </c>
      <c r="J403" s="277" t="str">
        <f t="shared" si="159"/>
        <v>Isi Sasaran</v>
      </c>
      <c r="K403" s="280" t="s">
        <v>650</v>
      </c>
      <c r="L403" s="277" t="str">
        <f t="shared" si="160"/>
        <v>Isi Sasaran</v>
      </c>
      <c r="M403" s="371"/>
      <c r="N403" s="371"/>
      <c r="O403" s="272"/>
      <c r="P403" s="272"/>
      <c r="Q403" s="272"/>
      <c r="R403" s="272"/>
    </row>
    <row r="404" spans="1:18" ht="12.75" customHeight="1">
      <c r="A404" s="272"/>
      <c r="B404" s="349"/>
      <c r="C404" s="349"/>
      <c r="D404" s="349"/>
      <c r="E404" s="349"/>
      <c r="F404" s="282">
        <v>5</v>
      </c>
      <c r="G404" s="283"/>
      <c r="H404" s="289" t="str">
        <f t="shared" si="122"/>
        <v>Belum Diisi</v>
      </c>
      <c r="I404" s="285" t="s">
        <v>650</v>
      </c>
      <c r="J404" s="277" t="str">
        <f t="shared" si="159"/>
        <v>Isi Sasaran</v>
      </c>
      <c r="K404" s="285" t="s">
        <v>650</v>
      </c>
      <c r="L404" s="277" t="str">
        <f t="shared" si="160"/>
        <v>Isi Sasaran</v>
      </c>
      <c r="M404" s="349"/>
      <c r="N404" s="349"/>
      <c r="O404" s="272"/>
      <c r="P404" s="272"/>
      <c r="Q404" s="272"/>
      <c r="R404" s="272"/>
    </row>
    <row r="405" spans="1:18" ht="12.75" customHeight="1">
      <c r="A405" s="272"/>
      <c r="B405" s="418">
        <v>30</v>
      </c>
      <c r="C405" s="426"/>
      <c r="D405" s="419" t="s">
        <v>650</v>
      </c>
      <c r="E405" s="427" t="str">
        <f>IF(D405="Y",1,IF(D405="T",0,IF(D405="Y/T","Belum diisi","Error")))</f>
        <v>Belum diisi</v>
      </c>
      <c r="F405" s="273">
        <v>1</v>
      </c>
      <c r="G405" s="274"/>
      <c r="H405" s="290" t="str">
        <f t="shared" si="122"/>
        <v>Belum Diisi</v>
      </c>
      <c r="I405" s="285" t="s">
        <v>650</v>
      </c>
      <c r="J405" s="277" t="str">
        <f t="shared" ref="J405:J409" si="161">IF($D$405="Y/T","Isi Sasaran",IF($E$405=0,0,IF(I405="Y",1,IF(I405="T",0,"Isi Dulu"))))</f>
        <v>Isi Sasaran</v>
      </c>
      <c r="K405" s="285" t="s">
        <v>650</v>
      </c>
      <c r="L405" s="277" t="str">
        <f t="shared" ref="L405:L409" si="162">IF($D$405="Y/T","Isi Sasaran",IF($E$405=0,0,IF(K405="Y",1,IF(K405="T",0,"Isi Dulu"))))</f>
        <v>Isi Sasaran</v>
      </c>
      <c r="M405" s="429" t="s">
        <v>650</v>
      </c>
      <c r="N405" s="430" t="str">
        <f>IF(M405="Y",1,IF(M405="T",0,IF(M405="Y/T","Belum diisi","Error")))</f>
        <v>Belum diisi</v>
      </c>
      <c r="O405" s="272"/>
      <c r="P405" s="272"/>
      <c r="Q405" s="272"/>
      <c r="R405" s="272"/>
    </row>
    <row r="406" spans="1:18" ht="12.75" customHeight="1">
      <c r="A406" s="272"/>
      <c r="B406" s="371"/>
      <c r="C406" s="371"/>
      <c r="D406" s="371"/>
      <c r="E406" s="371"/>
      <c r="F406" s="278">
        <v>2</v>
      </c>
      <c r="G406" s="279"/>
      <c r="H406" s="288" t="str">
        <f t="shared" si="122"/>
        <v>Belum Diisi</v>
      </c>
      <c r="I406" s="280" t="s">
        <v>650</v>
      </c>
      <c r="J406" s="277" t="str">
        <f t="shared" si="161"/>
        <v>Isi Sasaran</v>
      </c>
      <c r="K406" s="280" t="s">
        <v>650</v>
      </c>
      <c r="L406" s="277" t="str">
        <f t="shared" si="162"/>
        <v>Isi Sasaran</v>
      </c>
      <c r="M406" s="371"/>
      <c r="N406" s="371"/>
      <c r="O406" s="272"/>
      <c r="P406" s="272"/>
      <c r="Q406" s="272"/>
      <c r="R406" s="272"/>
    </row>
    <row r="407" spans="1:18" ht="12.75" customHeight="1">
      <c r="A407" s="272"/>
      <c r="B407" s="371"/>
      <c r="C407" s="371"/>
      <c r="D407" s="371"/>
      <c r="E407" s="371"/>
      <c r="F407" s="278">
        <v>3</v>
      </c>
      <c r="G407" s="279"/>
      <c r="H407" s="288" t="str">
        <f t="shared" si="122"/>
        <v>Belum Diisi</v>
      </c>
      <c r="I407" s="280" t="s">
        <v>650</v>
      </c>
      <c r="J407" s="277" t="str">
        <f t="shared" si="161"/>
        <v>Isi Sasaran</v>
      </c>
      <c r="K407" s="280" t="s">
        <v>650</v>
      </c>
      <c r="L407" s="277" t="str">
        <f t="shared" si="162"/>
        <v>Isi Sasaran</v>
      </c>
      <c r="M407" s="371"/>
      <c r="N407" s="371"/>
      <c r="O407" s="272"/>
      <c r="P407" s="272"/>
      <c r="Q407" s="272"/>
      <c r="R407" s="272"/>
    </row>
    <row r="408" spans="1:18" ht="12.75" customHeight="1">
      <c r="A408" s="272"/>
      <c r="B408" s="371"/>
      <c r="C408" s="371"/>
      <c r="D408" s="371"/>
      <c r="E408" s="371"/>
      <c r="F408" s="278">
        <v>4</v>
      </c>
      <c r="G408" s="279"/>
      <c r="H408" s="288" t="str">
        <f t="shared" si="122"/>
        <v>Belum Diisi</v>
      </c>
      <c r="I408" s="280" t="s">
        <v>650</v>
      </c>
      <c r="J408" s="277" t="str">
        <f t="shared" si="161"/>
        <v>Isi Sasaran</v>
      </c>
      <c r="K408" s="280" t="s">
        <v>650</v>
      </c>
      <c r="L408" s="277" t="str">
        <f t="shared" si="162"/>
        <v>Isi Sasaran</v>
      </c>
      <c r="M408" s="371"/>
      <c r="N408" s="371"/>
      <c r="O408" s="272"/>
      <c r="P408" s="272"/>
      <c r="Q408" s="272"/>
      <c r="R408" s="272"/>
    </row>
    <row r="409" spans="1:18" ht="12.75" customHeight="1">
      <c r="A409" s="12"/>
      <c r="B409" s="349"/>
      <c r="C409" s="349"/>
      <c r="D409" s="349"/>
      <c r="E409" s="349"/>
      <c r="F409" s="282">
        <v>5</v>
      </c>
      <c r="G409" s="283"/>
      <c r="H409" s="289" t="str">
        <f t="shared" si="122"/>
        <v>Belum Diisi</v>
      </c>
      <c r="I409" s="280" t="s">
        <v>650</v>
      </c>
      <c r="J409" s="277" t="str">
        <f t="shared" si="161"/>
        <v>Isi Sasaran</v>
      </c>
      <c r="K409" s="280" t="s">
        <v>650</v>
      </c>
      <c r="L409" s="277" t="str">
        <f t="shared" si="162"/>
        <v>Isi Sasaran</v>
      </c>
      <c r="M409" s="349"/>
      <c r="N409" s="349"/>
      <c r="O409" s="272"/>
      <c r="P409" s="272"/>
      <c r="Q409" s="272"/>
      <c r="R409" s="272"/>
    </row>
    <row r="410" spans="1:18" ht="12.75" customHeight="1">
      <c r="A410" s="272"/>
      <c r="B410" s="301"/>
      <c r="C410" s="292"/>
      <c r="D410" s="293"/>
      <c r="E410" s="294" t="e">
        <f>AVERAGE(E310:E409)</f>
        <v>#DIV/0!</v>
      </c>
      <c r="F410" s="296"/>
      <c r="G410" s="296"/>
      <c r="H410" s="294" t="e">
        <f>AVERAGE(H310:H409)</f>
        <v>#DIV/0!</v>
      </c>
      <c r="I410" s="303"/>
      <c r="J410" s="294" t="e">
        <f>AVERAGE(J310:J409)</f>
        <v>#DIV/0!</v>
      </c>
      <c r="K410" s="303"/>
      <c r="L410" s="294" t="e">
        <f>AVERAGE(L310:L409)</f>
        <v>#DIV/0!</v>
      </c>
      <c r="M410" s="303"/>
      <c r="N410" s="294" t="e">
        <f>AVERAGE(N310:N409)</f>
        <v>#DIV/0!</v>
      </c>
      <c r="O410" s="272"/>
      <c r="P410" s="272"/>
      <c r="Q410" s="272"/>
      <c r="R410" s="272"/>
    </row>
    <row r="411" spans="1:18" ht="12.75" customHeight="1">
      <c r="A411" s="272"/>
      <c r="B411" s="431" t="s">
        <v>1261</v>
      </c>
      <c r="C411" s="360"/>
      <c r="D411" s="360"/>
      <c r="E411" s="360"/>
      <c r="F411" s="360"/>
      <c r="G411" s="360"/>
      <c r="H411" s="360"/>
      <c r="I411" s="360"/>
      <c r="J411" s="360"/>
      <c r="K411" s="360"/>
      <c r="L411" s="360"/>
      <c r="M411" s="360"/>
      <c r="N411" s="351"/>
      <c r="O411" s="272"/>
      <c r="P411" s="272"/>
      <c r="Q411" s="272"/>
      <c r="R411" s="272"/>
    </row>
    <row r="412" spans="1:18" ht="12.75" customHeight="1">
      <c r="A412" s="272"/>
      <c r="B412" s="418">
        <v>1</v>
      </c>
      <c r="C412" s="426"/>
      <c r="D412" s="419" t="s">
        <v>650</v>
      </c>
      <c r="E412" s="427" t="str">
        <f>IF(D412="Y",1,IF(D412="T",0,IF(D412="Y/T","Belum diisi","Error")))</f>
        <v>Belum diisi</v>
      </c>
      <c r="F412" s="273">
        <v>1</v>
      </c>
      <c r="G412" s="274"/>
      <c r="H412" s="275" t="str">
        <f t="shared" ref="H412:H561" si="163">IF(OR(J412="Isi Dulu",L412="Isi Dulu",J412="Isi Sasaran",L412="Isi Sasaran"),"Belum Diisi",IF(SUM(J412,L412)=2,1,IF(SUM(J412,L412)=1,0,IF(SUM(J412,L412)=0,0,"Error"))))</f>
        <v>Belum Diisi</v>
      </c>
      <c r="I412" s="276" t="s">
        <v>650</v>
      </c>
      <c r="J412" s="277" t="str">
        <f t="shared" ref="J412:J416" si="164">IF($D$412="Y/T","Isi Sasaran",IF($E$412=0,0,IF(I412="Y",1,IF(I412="T",0,"Isi Dulu"))))</f>
        <v>Isi Sasaran</v>
      </c>
      <c r="K412" s="276" t="s">
        <v>650</v>
      </c>
      <c r="L412" s="277" t="str">
        <f t="shared" ref="L412:L416" si="165">IF($D$412="Y/T","Isi Sasaran",IF($E$412=0,0,IF(K412="Y",1,IF(K412="T",0,"Isi Dulu"))))</f>
        <v>Isi Sasaran</v>
      </c>
      <c r="M412" s="429" t="s">
        <v>650</v>
      </c>
      <c r="N412" s="430" t="str">
        <f>IF(M412="Y",1,IF(M412="T",0,IF(M412="Y/T","Belum diisi","Error")))</f>
        <v>Belum diisi</v>
      </c>
      <c r="O412" s="272"/>
      <c r="P412" s="272"/>
      <c r="Q412" s="272"/>
      <c r="R412" s="272"/>
    </row>
    <row r="413" spans="1:18" ht="12.75" customHeight="1">
      <c r="A413" s="272"/>
      <c r="B413" s="371"/>
      <c r="C413" s="371"/>
      <c r="D413" s="371"/>
      <c r="E413" s="371"/>
      <c r="F413" s="278">
        <v>2</v>
      </c>
      <c r="G413" s="279"/>
      <c r="H413" s="275" t="str">
        <f t="shared" si="163"/>
        <v>Belum Diisi</v>
      </c>
      <c r="I413" s="280" t="s">
        <v>650</v>
      </c>
      <c r="J413" s="281" t="str">
        <f t="shared" si="164"/>
        <v>Isi Sasaran</v>
      </c>
      <c r="K413" s="280" t="s">
        <v>650</v>
      </c>
      <c r="L413" s="281" t="str">
        <f t="shared" si="165"/>
        <v>Isi Sasaran</v>
      </c>
      <c r="M413" s="371"/>
      <c r="N413" s="371"/>
      <c r="O413" s="272"/>
      <c r="P413" s="272"/>
      <c r="Q413" s="272"/>
      <c r="R413" s="272"/>
    </row>
    <row r="414" spans="1:18" ht="12.75" customHeight="1">
      <c r="A414" s="272"/>
      <c r="B414" s="371"/>
      <c r="C414" s="371"/>
      <c r="D414" s="371"/>
      <c r="E414" s="371"/>
      <c r="F414" s="278">
        <v>3</v>
      </c>
      <c r="G414" s="279"/>
      <c r="H414" s="275" t="str">
        <f t="shared" si="163"/>
        <v>Belum Diisi</v>
      </c>
      <c r="I414" s="280" t="s">
        <v>650</v>
      </c>
      <c r="J414" s="281" t="str">
        <f t="shared" si="164"/>
        <v>Isi Sasaran</v>
      </c>
      <c r="K414" s="280" t="s">
        <v>650</v>
      </c>
      <c r="L414" s="281" t="str">
        <f t="shared" si="165"/>
        <v>Isi Sasaran</v>
      </c>
      <c r="M414" s="371"/>
      <c r="N414" s="371"/>
      <c r="O414" s="272"/>
      <c r="P414" s="272"/>
      <c r="Q414" s="272"/>
      <c r="R414" s="272"/>
    </row>
    <row r="415" spans="1:18" ht="12.75" customHeight="1">
      <c r="A415" s="272"/>
      <c r="B415" s="371"/>
      <c r="C415" s="371"/>
      <c r="D415" s="371"/>
      <c r="E415" s="371"/>
      <c r="F415" s="278">
        <v>4</v>
      </c>
      <c r="G415" s="279"/>
      <c r="H415" s="275" t="str">
        <f t="shared" si="163"/>
        <v>Belum Diisi</v>
      </c>
      <c r="I415" s="280" t="s">
        <v>650</v>
      </c>
      <c r="J415" s="281" t="str">
        <f t="shared" si="164"/>
        <v>Isi Sasaran</v>
      </c>
      <c r="K415" s="280" t="s">
        <v>650</v>
      </c>
      <c r="L415" s="281" t="str">
        <f t="shared" si="165"/>
        <v>Isi Sasaran</v>
      </c>
      <c r="M415" s="371"/>
      <c r="N415" s="371"/>
      <c r="O415" s="272"/>
      <c r="P415" s="272"/>
      <c r="Q415" s="272"/>
      <c r="R415" s="272"/>
    </row>
    <row r="416" spans="1:18" ht="12.75" customHeight="1">
      <c r="A416" s="272"/>
      <c r="B416" s="349"/>
      <c r="C416" s="349"/>
      <c r="D416" s="349"/>
      <c r="E416" s="349"/>
      <c r="F416" s="282">
        <v>5</v>
      </c>
      <c r="G416" s="283"/>
      <c r="H416" s="284" t="str">
        <f t="shared" si="163"/>
        <v>Belum Diisi</v>
      </c>
      <c r="I416" s="285" t="s">
        <v>650</v>
      </c>
      <c r="J416" s="286" t="str">
        <f t="shared" si="164"/>
        <v>Isi Sasaran</v>
      </c>
      <c r="K416" s="285" t="s">
        <v>650</v>
      </c>
      <c r="L416" s="286" t="str">
        <f t="shared" si="165"/>
        <v>Isi Sasaran</v>
      </c>
      <c r="M416" s="349"/>
      <c r="N416" s="349"/>
      <c r="O416" s="272"/>
      <c r="P416" s="272"/>
      <c r="Q416" s="272"/>
      <c r="R416" s="272"/>
    </row>
    <row r="417" spans="1:18" ht="12.75" customHeight="1">
      <c r="A417" s="272"/>
      <c r="B417" s="418">
        <v>2</v>
      </c>
      <c r="C417" s="426"/>
      <c r="D417" s="419" t="s">
        <v>650</v>
      </c>
      <c r="E417" s="427" t="str">
        <f>IF(D417="Y",1,IF(D417="T",0,IF(D417="Y/T","Belum diisi","Error")))</f>
        <v>Belum diisi</v>
      </c>
      <c r="F417" s="273">
        <v>1</v>
      </c>
      <c r="G417" s="274"/>
      <c r="H417" s="287" t="str">
        <f t="shared" si="163"/>
        <v>Belum Diisi</v>
      </c>
      <c r="I417" s="276" t="s">
        <v>650</v>
      </c>
      <c r="J417" s="277" t="str">
        <f t="shared" ref="J417:J421" si="166">IF($D$417="Y/T","Isi Sasaran",IF($E$417=0,0,IF(I417="Y",1,IF(I417="T",0,"Isi Dulu"))))</f>
        <v>Isi Sasaran</v>
      </c>
      <c r="K417" s="276" t="s">
        <v>650</v>
      </c>
      <c r="L417" s="277" t="str">
        <f t="shared" ref="L417:L421" si="167">IF($D$417="Y/T","Isi Sasaran",IF($E$417=0,0,IF(K417="Y",1,IF(K417="T",0,"Isi Dulu"))))</f>
        <v>Isi Sasaran</v>
      </c>
      <c r="M417" s="429" t="s">
        <v>650</v>
      </c>
      <c r="N417" s="430" t="str">
        <f>IF(M417="Y",1,IF(M417="T",0,IF(M417="Y/T","Belum diisi","Error")))</f>
        <v>Belum diisi</v>
      </c>
      <c r="O417" s="272"/>
      <c r="P417" s="272"/>
      <c r="Q417" s="272"/>
      <c r="R417" s="272"/>
    </row>
    <row r="418" spans="1:18" ht="12.75" customHeight="1">
      <c r="A418" s="272"/>
      <c r="B418" s="371"/>
      <c r="C418" s="371"/>
      <c r="D418" s="371"/>
      <c r="E418" s="371"/>
      <c r="F418" s="278">
        <v>2</v>
      </c>
      <c r="G418" s="279"/>
      <c r="H418" s="288" t="str">
        <f t="shared" si="163"/>
        <v>Belum Diisi</v>
      </c>
      <c r="I418" s="280" t="s">
        <v>650</v>
      </c>
      <c r="J418" s="281" t="str">
        <f t="shared" si="166"/>
        <v>Isi Sasaran</v>
      </c>
      <c r="K418" s="280" t="s">
        <v>650</v>
      </c>
      <c r="L418" s="281" t="str">
        <f t="shared" si="167"/>
        <v>Isi Sasaran</v>
      </c>
      <c r="M418" s="371"/>
      <c r="N418" s="371"/>
      <c r="O418" s="272"/>
      <c r="P418" s="272"/>
      <c r="Q418" s="272"/>
      <c r="R418" s="272"/>
    </row>
    <row r="419" spans="1:18" ht="12.75" customHeight="1">
      <c r="A419" s="272"/>
      <c r="B419" s="371"/>
      <c r="C419" s="371"/>
      <c r="D419" s="371"/>
      <c r="E419" s="371"/>
      <c r="F419" s="278">
        <v>3</v>
      </c>
      <c r="G419" s="279"/>
      <c r="H419" s="288" t="str">
        <f t="shared" si="163"/>
        <v>Belum Diisi</v>
      </c>
      <c r="I419" s="280" t="s">
        <v>650</v>
      </c>
      <c r="J419" s="281" t="str">
        <f t="shared" si="166"/>
        <v>Isi Sasaran</v>
      </c>
      <c r="K419" s="280" t="s">
        <v>650</v>
      </c>
      <c r="L419" s="281" t="str">
        <f t="shared" si="167"/>
        <v>Isi Sasaran</v>
      </c>
      <c r="M419" s="371"/>
      <c r="N419" s="371"/>
      <c r="O419" s="272"/>
      <c r="P419" s="272"/>
      <c r="Q419" s="272"/>
      <c r="R419" s="272"/>
    </row>
    <row r="420" spans="1:18" ht="12.75" customHeight="1">
      <c r="A420" s="272"/>
      <c r="B420" s="371"/>
      <c r="C420" s="371"/>
      <c r="D420" s="371"/>
      <c r="E420" s="371"/>
      <c r="F420" s="278">
        <v>4</v>
      </c>
      <c r="G420" s="279"/>
      <c r="H420" s="288" t="str">
        <f t="shared" si="163"/>
        <v>Belum Diisi</v>
      </c>
      <c r="I420" s="280" t="s">
        <v>650</v>
      </c>
      <c r="J420" s="281" t="str">
        <f t="shared" si="166"/>
        <v>Isi Sasaran</v>
      </c>
      <c r="K420" s="280" t="s">
        <v>650</v>
      </c>
      <c r="L420" s="281" t="str">
        <f t="shared" si="167"/>
        <v>Isi Sasaran</v>
      </c>
      <c r="M420" s="371"/>
      <c r="N420" s="371"/>
      <c r="O420" s="272"/>
      <c r="P420" s="272"/>
      <c r="Q420" s="272"/>
      <c r="R420" s="272"/>
    </row>
    <row r="421" spans="1:18" ht="12.75" customHeight="1">
      <c r="A421" s="272"/>
      <c r="B421" s="349"/>
      <c r="C421" s="349"/>
      <c r="D421" s="349"/>
      <c r="E421" s="349"/>
      <c r="F421" s="282">
        <v>5</v>
      </c>
      <c r="G421" s="283"/>
      <c r="H421" s="289" t="str">
        <f t="shared" si="163"/>
        <v>Belum Diisi</v>
      </c>
      <c r="I421" s="285" t="s">
        <v>650</v>
      </c>
      <c r="J421" s="286" t="str">
        <f t="shared" si="166"/>
        <v>Isi Sasaran</v>
      </c>
      <c r="K421" s="285" t="s">
        <v>650</v>
      </c>
      <c r="L421" s="286" t="str">
        <f t="shared" si="167"/>
        <v>Isi Sasaran</v>
      </c>
      <c r="M421" s="349"/>
      <c r="N421" s="349"/>
      <c r="O421" s="272"/>
      <c r="P421" s="272"/>
      <c r="Q421" s="272"/>
      <c r="R421" s="272"/>
    </row>
    <row r="422" spans="1:18" ht="12.75" customHeight="1">
      <c r="A422" s="272"/>
      <c r="B422" s="418">
        <v>3</v>
      </c>
      <c r="C422" s="426"/>
      <c r="D422" s="419" t="s">
        <v>650</v>
      </c>
      <c r="E422" s="427" t="str">
        <f>IF(D422="Y",1,IF(D422="T",0,IF(D422="Y/T","Belum diisi","Error")))</f>
        <v>Belum diisi</v>
      </c>
      <c r="F422" s="273">
        <v>1</v>
      </c>
      <c r="G422" s="274"/>
      <c r="H422" s="290" t="str">
        <f t="shared" si="163"/>
        <v>Belum Diisi</v>
      </c>
      <c r="I422" s="276" t="s">
        <v>650</v>
      </c>
      <c r="J422" s="277" t="str">
        <f t="shared" ref="J422:J426" si="168">IF($D$422="Y/T","Isi Sasaran",IF($E$422=0,0,IF(I422="Y",1,IF(I422="T",0,"Isi Dulu"))))</f>
        <v>Isi Sasaran</v>
      </c>
      <c r="K422" s="276" t="s">
        <v>650</v>
      </c>
      <c r="L422" s="277" t="str">
        <f t="shared" ref="L422:L426" si="169">IF($D$422="Y/T","Isi Sasaran",IF($E$422=0,0,IF(K422="Y",1,IF(K422="T",0,"Isi Dulu"))))</f>
        <v>Isi Sasaran</v>
      </c>
      <c r="M422" s="429" t="s">
        <v>650</v>
      </c>
      <c r="N422" s="430" t="str">
        <f>IF(M422="Y",1,IF(M422="T",0,IF(M422="Y/T","Belum diisi","Error")))</f>
        <v>Belum diisi</v>
      </c>
      <c r="O422" s="272"/>
      <c r="P422" s="272"/>
      <c r="Q422" s="272"/>
      <c r="R422" s="272"/>
    </row>
    <row r="423" spans="1:18" ht="12.75" customHeight="1">
      <c r="A423" s="272"/>
      <c r="B423" s="371"/>
      <c r="C423" s="371"/>
      <c r="D423" s="371"/>
      <c r="E423" s="371"/>
      <c r="F423" s="278">
        <v>2</v>
      </c>
      <c r="G423" s="279"/>
      <c r="H423" s="288" t="str">
        <f t="shared" si="163"/>
        <v>Belum Diisi</v>
      </c>
      <c r="I423" s="280" t="s">
        <v>650</v>
      </c>
      <c r="J423" s="281" t="str">
        <f t="shared" si="168"/>
        <v>Isi Sasaran</v>
      </c>
      <c r="K423" s="280" t="s">
        <v>650</v>
      </c>
      <c r="L423" s="281" t="str">
        <f t="shared" si="169"/>
        <v>Isi Sasaran</v>
      </c>
      <c r="M423" s="371"/>
      <c r="N423" s="371"/>
      <c r="O423" s="272"/>
      <c r="P423" s="272"/>
      <c r="Q423" s="272"/>
      <c r="R423" s="272"/>
    </row>
    <row r="424" spans="1:18" ht="12.75" customHeight="1">
      <c r="A424" s="272"/>
      <c r="B424" s="371"/>
      <c r="C424" s="371"/>
      <c r="D424" s="371"/>
      <c r="E424" s="371"/>
      <c r="F424" s="278">
        <v>3</v>
      </c>
      <c r="G424" s="279"/>
      <c r="H424" s="288" t="str">
        <f t="shared" si="163"/>
        <v>Belum Diisi</v>
      </c>
      <c r="I424" s="280" t="s">
        <v>650</v>
      </c>
      <c r="J424" s="281" t="str">
        <f t="shared" si="168"/>
        <v>Isi Sasaran</v>
      </c>
      <c r="K424" s="280" t="s">
        <v>650</v>
      </c>
      <c r="L424" s="281" t="str">
        <f t="shared" si="169"/>
        <v>Isi Sasaran</v>
      </c>
      <c r="M424" s="371"/>
      <c r="N424" s="371"/>
      <c r="O424" s="272"/>
      <c r="P424" s="272"/>
      <c r="Q424" s="272"/>
      <c r="R424" s="272"/>
    </row>
    <row r="425" spans="1:18" ht="12.75" customHeight="1">
      <c r="A425" s="272"/>
      <c r="B425" s="371"/>
      <c r="C425" s="371"/>
      <c r="D425" s="371"/>
      <c r="E425" s="371"/>
      <c r="F425" s="278">
        <v>4</v>
      </c>
      <c r="G425" s="279"/>
      <c r="H425" s="288" t="str">
        <f t="shared" si="163"/>
        <v>Belum Diisi</v>
      </c>
      <c r="I425" s="280" t="s">
        <v>650</v>
      </c>
      <c r="J425" s="281" t="str">
        <f t="shared" si="168"/>
        <v>Isi Sasaran</v>
      </c>
      <c r="K425" s="280" t="s">
        <v>650</v>
      </c>
      <c r="L425" s="281" t="str">
        <f t="shared" si="169"/>
        <v>Isi Sasaran</v>
      </c>
      <c r="M425" s="371"/>
      <c r="N425" s="371"/>
      <c r="O425" s="272"/>
      <c r="P425" s="272"/>
      <c r="Q425" s="272"/>
      <c r="R425" s="272"/>
    </row>
    <row r="426" spans="1:18" ht="12.75" customHeight="1">
      <c r="A426" s="272"/>
      <c r="B426" s="349"/>
      <c r="C426" s="349"/>
      <c r="D426" s="349"/>
      <c r="E426" s="349"/>
      <c r="F426" s="282">
        <v>5</v>
      </c>
      <c r="G426" s="283"/>
      <c r="H426" s="289" t="str">
        <f t="shared" si="163"/>
        <v>Belum Diisi</v>
      </c>
      <c r="I426" s="285" t="s">
        <v>650</v>
      </c>
      <c r="J426" s="286" t="str">
        <f t="shared" si="168"/>
        <v>Isi Sasaran</v>
      </c>
      <c r="K426" s="285" t="s">
        <v>650</v>
      </c>
      <c r="L426" s="286" t="str">
        <f t="shared" si="169"/>
        <v>Isi Sasaran</v>
      </c>
      <c r="M426" s="349"/>
      <c r="N426" s="349"/>
      <c r="O426" s="272"/>
      <c r="P426" s="272"/>
      <c r="Q426" s="272"/>
      <c r="R426" s="272"/>
    </row>
    <row r="427" spans="1:18" ht="12.75" customHeight="1">
      <c r="A427" s="272"/>
      <c r="B427" s="418">
        <v>4</v>
      </c>
      <c r="C427" s="426"/>
      <c r="D427" s="419" t="s">
        <v>650</v>
      </c>
      <c r="E427" s="427" t="str">
        <f>IF(D427="Y",1,IF(D427="T",0,IF(D427="Y/T","Belum diisi","Error")))</f>
        <v>Belum diisi</v>
      </c>
      <c r="F427" s="273">
        <v>1</v>
      </c>
      <c r="G427" s="274"/>
      <c r="H427" s="290" t="str">
        <f t="shared" si="163"/>
        <v>Belum Diisi</v>
      </c>
      <c r="I427" s="276" t="s">
        <v>650</v>
      </c>
      <c r="J427" s="277" t="str">
        <f t="shared" ref="J427:J431" si="170">IF($D$427="Y/T","Isi Sasaran",IF($E$427=0,0,IF(I427="Y",1,IF(I427="T",0,"Isi Dulu"))))</f>
        <v>Isi Sasaran</v>
      </c>
      <c r="K427" s="276" t="s">
        <v>650</v>
      </c>
      <c r="L427" s="277" t="str">
        <f t="shared" ref="L427:L431" si="171">IF($D$427="Y/T","Isi Sasaran",IF($E$427=0,0,IF(K427="Y",1,IF(K427="T",0,"Isi Dulu"))))</f>
        <v>Isi Sasaran</v>
      </c>
      <c r="M427" s="429" t="s">
        <v>650</v>
      </c>
      <c r="N427" s="430" t="str">
        <f>IF(M427="Y",1,IF(M427="T",0,IF(M427="Y/T","Belum diisi","Error")))</f>
        <v>Belum diisi</v>
      </c>
      <c r="O427" s="272"/>
      <c r="P427" s="272"/>
      <c r="Q427" s="272"/>
      <c r="R427" s="272"/>
    </row>
    <row r="428" spans="1:18" ht="12.75" customHeight="1">
      <c r="A428" s="272"/>
      <c r="B428" s="371"/>
      <c r="C428" s="371"/>
      <c r="D428" s="371"/>
      <c r="E428" s="371"/>
      <c r="F428" s="278">
        <v>2</v>
      </c>
      <c r="G428" s="279"/>
      <c r="H428" s="288" t="str">
        <f t="shared" si="163"/>
        <v>Belum Diisi</v>
      </c>
      <c r="I428" s="280" t="s">
        <v>650</v>
      </c>
      <c r="J428" s="281" t="str">
        <f t="shared" si="170"/>
        <v>Isi Sasaran</v>
      </c>
      <c r="K428" s="280" t="s">
        <v>650</v>
      </c>
      <c r="L428" s="281" t="str">
        <f t="shared" si="171"/>
        <v>Isi Sasaran</v>
      </c>
      <c r="M428" s="371"/>
      <c r="N428" s="371"/>
      <c r="O428" s="272"/>
      <c r="P428" s="272"/>
      <c r="Q428" s="272"/>
      <c r="R428" s="272"/>
    </row>
    <row r="429" spans="1:18" ht="12.75" customHeight="1">
      <c r="A429" s="272"/>
      <c r="B429" s="371"/>
      <c r="C429" s="371"/>
      <c r="D429" s="371"/>
      <c r="E429" s="371"/>
      <c r="F429" s="278">
        <v>3</v>
      </c>
      <c r="G429" s="279"/>
      <c r="H429" s="288" t="str">
        <f t="shared" si="163"/>
        <v>Belum Diisi</v>
      </c>
      <c r="I429" s="280" t="s">
        <v>650</v>
      </c>
      <c r="J429" s="281" t="str">
        <f t="shared" si="170"/>
        <v>Isi Sasaran</v>
      </c>
      <c r="K429" s="280" t="s">
        <v>650</v>
      </c>
      <c r="L429" s="281" t="str">
        <f t="shared" si="171"/>
        <v>Isi Sasaran</v>
      </c>
      <c r="M429" s="371"/>
      <c r="N429" s="371"/>
      <c r="O429" s="272"/>
      <c r="P429" s="272"/>
      <c r="Q429" s="272"/>
      <c r="R429" s="272"/>
    </row>
    <row r="430" spans="1:18" ht="12.75" customHeight="1">
      <c r="A430" s="272"/>
      <c r="B430" s="371"/>
      <c r="C430" s="371"/>
      <c r="D430" s="371"/>
      <c r="E430" s="371"/>
      <c r="F430" s="278">
        <v>4</v>
      </c>
      <c r="G430" s="279"/>
      <c r="H430" s="288" t="str">
        <f t="shared" si="163"/>
        <v>Belum Diisi</v>
      </c>
      <c r="I430" s="280" t="s">
        <v>650</v>
      </c>
      <c r="J430" s="281" t="str">
        <f t="shared" si="170"/>
        <v>Isi Sasaran</v>
      </c>
      <c r="K430" s="280" t="s">
        <v>650</v>
      </c>
      <c r="L430" s="281" t="str">
        <f t="shared" si="171"/>
        <v>Isi Sasaran</v>
      </c>
      <c r="M430" s="371"/>
      <c r="N430" s="371"/>
      <c r="O430" s="272"/>
      <c r="P430" s="272"/>
      <c r="Q430" s="272"/>
      <c r="R430" s="272"/>
    </row>
    <row r="431" spans="1:18" ht="12.75" customHeight="1">
      <c r="A431" s="272"/>
      <c r="B431" s="349"/>
      <c r="C431" s="349"/>
      <c r="D431" s="349"/>
      <c r="E431" s="349"/>
      <c r="F431" s="282">
        <v>5</v>
      </c>
      <c r="G431" s="283"/>
      <c r="H431" s="289" t="str">
        <f t="shared" si="163"/>
        <v>Belum Diisi</v>
      </c>
      <c r="I431" s="285" t="s">
        <v>650</v>
      </c>
      <c r="J431" s="286" t="str">
        <f t="shared" si="170"/>
        <v>Isi Sasaran</v>
      </c>
      <c r="K431" s="285" t="s">
        <v>650</v>
      </c>
      <c r="L431" s="286" t="str">
        <f t="shared" si="171"/>
        <v>Isi Sasaran</v>
      </c>
      <c r="M431" s="349"/>
      <c r="N431" s="349"/>
      <c r="O431" s="272"/>
      <c r="P431" s="272"/>
      <c r="Q431" s="272"/>
      <c r="R431" s="272"/>
    </row>
    <row r="432" spans="1:18" ht="12.75" customHeight="1">
      <c r="A432" s="272"/>
      <c r="B432" s="418">
        <v>5</v>
      </c>
      <c r="C432" s="426"/>
      <c r="D432" s="419" t="s">
        <v>650</v>
      </c>
      <c r="E432" s="427" t="str">
        <f>IF(D432="Y",1,IF(D432="T",0,IF(D432="Y/T","Belum diisi","Error")))</f>
        <v>Belum diisi</v>
      </c>
      <c r="F432" s="273">
        <v>1</v>
      </c>
      <c r="G432" s="274"/>
      <c r="H432" s="290" t="str">
        <f t="shared" si="163"/>
        <v>Belum Diisi</v>
      </c>
      <c r="I432" s="276" t="s">
        <v>650</v>
      </c>
      <c r="J432" s="277" t="str">
        <f t="shared" ref="J432:J436" si="172">IF($D$432="Y/T","Isi Sasaran",IF($E$432=0,0,IF(I432="Y",1,IF(I432="T",0,"Isi Dulu"))))</f>
        <v>Isi Sasaran</v>
      </c>
      <c r="K432" s="276" t="s">
        <v>650</v>
      </c>
      <c r="L432" s="277" t="str">
        <f t="shared" ref="L432:L436" si="173">IF($D$432="Y/T","Isi Sasaran",IF($E$432=0,0,IF(K432="Y",1,IF(K432="T",0,"Isi Dulu"))))</f>
        <v>Isi Sasaran</v>
      </c>
      <c r="M432" s="429" t="s">
        <v>650</v>
      </c>
      <c r="N432" s="430" t="str">
        <f>IF(M432="Y",1,IF(M432="T",0,IF(M432="Y/T","Belum diisi","Error")))</f>
        <v>Belum diisi</v>
      </c>
      <c r="O432" s="272"/>
      <c r="P432" s="272"/>
      <c r="Q432" s="272"/>
      <c r="R432" s="272"/>
    </row>
    <row r="433" spans="1:18" ht="12.75" customHeight="1">
      <c r="A433" s="272"/>
      <c r="B433" s="371"/>
      <c r="C433" s="371"/>
      <c r="D433" s="371"/>
      <c r="E433" s="371"/>
      <c r="F433" s="278">
        <v>2</v>
      </c>
      <c r="G433" s="279"/>
      <c r="H433" s="288" t="str">
        <f t="shared" si="163"/>
        <v>Belum Diisi</v>
      </c>
      <c r="I433" s="280" t="s">
        <v>650</v>
      </c>
      <c r="J433" s="281" t="str">
        <f t="shared" si="172"/>
        <v>Isi Sasaran</v>
      </c>
      <c r="K433" s="280" t="s">
        <v>650</v>
      </c>
      <c r="L433" s="281" t="str">
        <f t="shared" si="173"/>
        <v>Isi Sasaran</v>
      </c>
      <c r="M433" s="371"/>
      <c r="N433" s="371"/>
      <c r="O433" s="272"/>
      <c r="P433" s="272"/>
      <c r="Q433" s="272"/>
      <c r="R433" s="272"/>
    </row>
    <row r="434" spans="1:18" ht="12.75" customHeight="1">
      <c r="A434" s="272"/>
      <c r="B434" s="371"/>
      <c r="C434" s="371"/>
      <c r="D434" s="371"/>
      <c r="E434" s="371"/>
      <c r="F434" s="278">
        <v>3</v>
      </c>
      <c r="G434" s="279"/>
      <c r="H434" s="288" t="str">
        <f t="shared" si="163"/>
        <v>Belum Diisi</v>
      </c>
      <c r="I434" s="280" t="s">
        <v>650</v>
      </c>
      <c r="J434" s="281" t="str">
        <f t="shared" si="172"/>
        <v>Isi Sasaran</v>
      </c>
      <c r="K434" s="280" t="s">
        <v>650</v>
      </c>
      <c r="L434" s="281" t="str">
        <f t="shared" si="173"/>
        <v>Isi Sasaran</v>
      </c>
      <c r="M434" s="371"/>
      <c r="N434" s="371"/>
      <c r="O434" s="272"/>
      <c r="P434" s="272"/>
      <c r="Q434" s="272"/>
      <c r="R434" s="272"/>
    </row>
    <row r="435" spans="1:18" ht="12.75" customHeight="1">
      <c r="A435" s="272"/>
      <c r="B435" s="371"/>
      <c r="C435" s="371"/>
      <c r="D435" s="371"/>
      <c r="E435" s="371"/>
      <c r="F435" s="278">
        <v>4</v>
      </c>
      <c r="G435" s="279"/>
      <c r="H435" s="288" t="str">
        <f t="shared" si="163"/>
        <v>Belum Diisi</v>
      </c>
      <c r="I435" s="280" t="s">
        <v>650</v>
      </c>
      <c r="J435" s="281" t="str">
        <f t="shared" si="172"/>
        <v>Isi Sasaran</v>
      </c>
      <c r="K435" s="280" t="s">
        <v>650</v>
      </c>
      <c r="L435" s="281" t="str">
        <f t="shared" si="173"/>
        <v>Isi Sasaran</v>
      </c>
      <c r="M435" s="371"/>
      <c r="N435" s="371"/>
      <c r="O435" s="272"/>
      <c r="P435" s="272"/>
      <c r="Q435" s="272"/>
      <c r="R435" s="272"/>
    </row>
    <row r="436" spans="1:18" ht="12.75" customHeight="1">
      <c r="A436" s="272"/>
      <c r="B436" s="349"/>
      <c r="C436" s="349"/>
      <c r="D436" s="349"/>
      <c r="E436" s="349"/>
      <c r="F436" s="282">
        <v>5</v>
      </c>
      <c r="G436" s="283"/>
      <c r="H436" s="289" t="str">
        <f t="shared" si="163"/>
        <v>Belum Diisi</v>
      </c>
      <c r="I436" s="285" t="s">
        <v>650</v>
      </c>
      <c r="J436" s="286" t="str">
        <f t="shared" si="172"/>
        <v>Isi Sasaran</v>
      </c>
      <c r="K436" s="285" t="s">
        <v>650</v>
      </c>
      <c r="L436" s="286" t="str">
        <f t="shared" si="173"/>
        <v>Isi Sasaran</v>
      </c>
      <c r="M436" s="349"/>
      <c r="N436" s="349"/>
      <c r="O436" s="272"/>
      <c r="P436" s="272"/>
      <c r="Q436" s="272"/>
      <c r="R436" s="272"/>
    </row>
    <row r="437" spans="1:18" ht="12.75" customHeight="1">
      <c r="A437" s="272"/>
      <c r="B437" s="418">
        <v>6</v>
      </c>
      <c r="C437" s="426"/>
      <c r="D437" s="419" t="s">
        <v>650</v>
      </c>
      <c r="E437" s="427" t="str">
        <f>IF(D437="Y",1,IF(D437="T",0,IF(D437="Y/T","Belum diisi","Error")))</f>
        <v>Belum diisi</v>
      </c>
      <c r="F437" s="273">
        <v>1</v>
      </c>
      <c r="G437" s="274"/>
      <c r="H437" s="290" t="str">
        <f t="shared" si="163"/>
        <v>Belum Diisi</v>
      </c>
      <c r="I437" s="276" t="s">
        <v>650</v>
      </c>
      <c r="J437" s="277" t="str">
        <f t="shared" ref="J437:J441" si="174">IF($D$437="Y/T","Isi Sasaran",IF($E$437=0,0,IF(I437="Y",1,IF(I437="T",0,"Isi Dulu"))))</f>
        <v>Isi Sasaran</v>
      </c>
      <c r="K437" s="276" t="s">
        <v>650</v>
      </c>
      <c r="L437" s="277" t="str">
        <f t="shared" ref="L437:L441" si="175">IF($D$437="Y/T","Isi Sasaran",IF($E$437=0,0,IF(K437="Y",1,IF(K437="T",0,"Isi Dulu"))))</f>
        <v>Isi Sasaran</v>
      </c>
      <c r="M437" s="429" t="s">
        <v>650</v>
      </c>
      <c r="N437" s="430" t="str">
        <f>IF(M437="Y",1,IF(M437="T",0,IF(M437="Y/T","Belum diisi","Error")))</f>
        <v>Belum diisi</v>
      </c>
      <c r="O437" s="272"/>
      <c r="P437" s="272"/>
      <c r="Q437" s="272"/>
      <c r="R437" s="272"/>
    </row>
    <row r="438" spans="1:18" ht="12.75" customHeight="1">
      <c r="A438" s="272"/>
      <c r="B438" s="371"/>
      <c r="C438" s="371"/>
      <c r="D438" s="371"/>
      <c r="E438" s="371"/>
      <c r="F438" s="278">
        <v>2</v>
      </c>
      <c r="G438" s="279"/>
      <c r="H438" s="288" t="str">
        <f t="shared" si="163"/>
        <v>Belum Diisi</v>
      </c>
      <c r="I438" s="280" t="s">
        <v>650</v>
      </c>
      <c r="J438" s="281" t="str">
        <f t="shared" si="174"/>
        <v>Isi Sasaran</v>
      </c>
      <c r="K438" s="280" t="s">
        <v>650</v>
      </c>
      <c r="L438" s="281" t="str">
        <f t="shared" si="175"/>
        <v>Isi Sasaran</v>
      </c>
      <c r="M438" s="371"/>
      <c r="N438" s="371"/>
      <c r="O438" s="272"/>
      <c r="P438" s="272"/>
      <c r="Q438" s="272"/>
      <c r="R438" s="272"/>
    </row>
    <row r="439" spans="1:18" ht="12.75" customHeight="1">
      <c r="A439" s="272"/>
      <c r="B439" s="371"/>
      <c r="C439" s="371"/>
      <c r="D439" s="371"/>
      <c r="E439" s="371"/>
      <c r="F439" s="278">
        <v>3</v>
      </c>
      <c r="G439" s="279"/>
      <c r="H439" s="288" t="str">
        <f t="shared" si="163"/>
        <v>Belum Diisi</v>
      </c>
      <c r="I439" s="280" t="s">
        <v>650</v>
      </c>
      <c r="J439" s="281" t="str">
        <f t="shared" si="174"/>
        <v>Isi Sasaran</v>
      </c>
      <c r="K439" s="280" t="s">
        <v>650</v>
      </c>
      <c r="L439" s="281" t="str">
        <f t="shared" si="175"/>
        <v>Isi Sasaran</v>
      </c>
      <c r="M439" s="371"/>
      <c r="N439" s="371"/>
      <c r="O439" s="272"/>
      <c r="P439" s="272"/>
      <c r="Q439" s="272"/>
      <c r="R439" s="272"/>
    </row>
    <row r="440" spans="1:18" ht="12.75" customHeight="1">
      <c r="A440" s="272"/>
      <c r="B440" s="371"/>
      <c r="C440" s="371"/>
      <c r="D440" s="371"/>
      <c r="E440" s="371"/>
      <c r="F440" s="278">
        <v>4</v>
      </c>
      <c r="G440" s="279"/>
      <c r="H440" s="288" t="str">
        <f t="shared" si="163"/>
        <v>Belum Diisi</v>
      </c>
      <c r="I440" s="280" t="s">
        <v>650</v>
      </c>
      <c r="J440" s="281" t="str">
        <f t="shared" si="174"/>
        <v>Isi Sasaran</v>
      </c>
      <c r="K440" s="280" t="s">
        <v>650</v>
      </c>
      <c r="L440" s="281" t="str">
        <f t="shared" si="175"/>
        <v>Isi Sasaran</v>
      </c>
      <c r="M440" s="371"/>
      <c r="N440" s="371"/>
      <c r="O440" s="272"/>
      <c r="P440" s="272"/>
      <c r="Q440" s="272"/>
      <c r="R440" s="272"/>
    </row>
    <row r="441" spans="1:18" ht="12.75" customHeight="1">
      <c r="A441" s="272"/>
      <c r="B441" s="349"/>
      <c r="C441" s="349"/>
      <c r="D441" s="349"/>
      <c r="E441" s="349"/>
      <c r="F441" s="282">
        <v>5</v>
      </c>
      <c r="G441" s="283"/>
      <c r="H441" s="289" t="str">
        <f t="shared" si="163"/>
        <v>Belum Diisi</v>
      </c>
      <c r="I441" s="285" t="s">
        <v>650</v>
      </c>
      <c r="J441" s="286" t="str">
        <f t="shared" si="174"/>
        <v>Isi Sasaran</v>
      </c>
      <c r="K441" s="285" t="s">
        <v>650</v>
      </c>
      <c r="L441" s="286" t="str">
        <f t="shared" si="175"/>
        <v>Isi Sasaran</v>
      </c>
      <c r="M441" s="349"/>
      <c r="N441" s="349"/>
      <c r="O441" s="272"/>
      <c r="P441" s="272"/>
      <c r="Q441" s="272"/>
      <c r="R441" s="272"/>
    </row>
    <row r="442" spans="1:18" ht="12.75" customHeight="1">
      <c r="A442" s="272"/>
      <c r="B442" s="418">
        <v>7</v>
      </c>
      <c r="C442" s="426"/>
      <c r="D442" s="419" t="s">
        <v>650</v>
      </c>
      <c r="E442" s="427" t="str">
        <f>IF(D442="Y",1,IF(D442="T",0,IF(D442="Y/T","Belum diisi","Error")))</f>
        <v>Belum diisi</v>
      </c>
      <c r="F442" s="273">
        <v>1</v>
      </c>
      <c r="G442" s="274"/>
      <c r="H442" s="290" t="str">
        <f t="shared" si="163"/>
        <v>Belum Diisi</v>
      </c>
      <c r="I442" s="276" t="s">
        <v>650</v>
      </c>
      <c r="J442" s="277" t="str">
        <f t="shared" ref="J442:J446" si="176">IF($D$442="Y/T","Isi Sasaran",IF($E$442=0,0,IF(I442="Y",1,IF(I442="T",0,"Isi Dulu"))))</f>
        <v>Isi Sasaran</v>
      </c>
      <c r="K442" s="276" t="s">
        <v>650</v>
      </c>
      <c r="L442" s="277" t="str">
        <f t="shared" ref="L442:L446" si="177">IF($D$442="Y/T","Isi Sasaran",IF($E$442=0,0,IF(K442="Y",1,IF(K442="T",0,"Isi Dulu"))))</f>
        <v>Isi Sasaran</v>
      </c>
      <c r="M442" s="429" t="s">
        <v>650</v>
      </c>
      <c r="N442" s="430" t="str">
        <f>IF(M442="Y",1,IF(M442="T",0,IF(M442="Y/T","Belum diisi","Error")))</f>
        <v>Belum diisi</v>
      </c>
      <c r="O442" s="272"/>
      <c r="P442" s="272"/>
      <c r="Q442" s="272"/>
      <c r="R442" s="272"/>
    </row>
    <row r="443" spans="1:18" ht="12.75" customHeight="1">
      <c r="A443" s="272"/>
      <c r="B443" s="371"/>
      <c r="C443" s="371"/>
      <c r="D443" s="371"/>
      <c r="E443" s="371"/>
      <c r="F443" s="278">
        <v>2</v>
      </c>
      <c r="G443" s="279"/>
      <c r="H443" s="288" t="str">
        <f t="shared" si="163"/>
        <v>Belum Diisi</v>
      </c>
      <c r="I443" s="280" t="s">
        <v>650</v>
      </c>
      <c r="J443" s="281" t="str">
        <f t="shared" si="176"/>
        <v>Isi Sasaran</v>
      </c>
      <c r="K443" s="280" t="s">
        <v>650</v>
      </c>
      <c r="L443" s="281" t="str">
        <f t="shared" si="177"/>
        <v>Isi Sasaran</v>
      </c>
      <c r="M443" s="371"/>
      <c r="N443" s="371"/>
      <c r="O443" s="272"/>
      <c r="P443" s="272"/>
      <c r="Q443" s="272"/>
      <c r="R443" s="272"/>
    </row>
    <row r="444" spans="1:18" ht="12.75" customHeight="1">
      <c r="A444" s="272"/>
      <c r="B444" s="371"/>
      <c r="C444" s="371"/>
      <c r="D444" s="371"/>
      <c r="E444" s="371"/>
      <c r="F444" s="278">
        <v>3</v>
      </c>
      <c r="G444" s="279"/>
      <c r="H444" s="288" t="str">
        <f t="shared" si="163"/>
        <v>Belum Diisi</v>
      </c>
      <c r="I444" s="280" t="s">
        <v>650</v>
      </c>
      <c r="J444" s="281" t="str">
        <f t="shared" si="176"/>
        <v>Isi Sasaran</v>
      </c>
      <c r="K444" s="280" t="s">
        <v>650</v>
      </c>
      <c r="L444" s="281" t="str">
        <f t="shared" si="177"/>
        <v>Isi Sasaran</v>
      </c>
      <c r="M444" s="371"/>
      <c r="N444" s="371"/>
      <c r="O444" s="272"/>
      <c r="P444" s="272"/>
      <c r="Q444" s="272"/>
      <c r="R444" s="272"/>
    </row>
    <row r="445" spans="1:18" ht="12.75" customHeight="1">
      <c r="A445" s="272"/>
      <c r="B445" s="371"/>
      <c r="C445" s="371"/>
      <c r="D445" s="371"/>
      <c r="E445" s="371"/>
      <c r="F445" s="278">
        <v>4</v>
      </c>
      <c r="G445" s="279"/>
      <c r="H445" s="288" t="str">
        <f t="shared" si="163"/>
        <v>Belum Diisi</v>
      </c>
      <c r="I445" s="280" t="s">
        <v>650</v>
      </c>
      <c r="J445" s="281" t="str">
        <f t="shared" si="176"/>
        <v>Isi Sasaran</v>
      </c>
      <c r="K445" s="280" t="s">
        <v>650</v>
      </c>
      <c r="L445" s="281" t="str">
        <f t="shared" si="177"/>
        <v>Isi Sasaran</v>
      </c>
      <c r="M445" s="371"/>
      <c r="N445" s="371"/>
      <c r="O445" s="272"/>
      <c r="P445" s="272"/>
      <c r="Q445" s="272"/>
      <c r="R445" s="272"/>
    </row>
    <row r="446" spans="1:18" ht="12.75" customHeight="1">
      <c r="A446" s="272"/>
      <c r="B446" s="349"/>
      <c r="C446" s="349"/>
      <c r="D446" s="349"/>
      <c r="E446" s="349"/>
      <c r="F446" s="282">
        <v>5</v>
      </c>
      <c r="G446" s="283"/>
      <c r="H446" s="289" t="str">
        <f t="shared" si="163"/>
        <v>Belum Diisi</v>
      </c>
      <c r="I446" s="285" t="s">
        <v>650</v>
      </c>
      <c r="J446" s="286" t="str">
        <f t="shared" si="176"/>
        <v>Isi Sasaran</v>
      </c>
      <c r="K446" s="285" t="s">
        <v>650</v>
      </c>
      <c r="L446" s="286" t="str">
        <f t="shared" si="177"/>
        <v>Isi Sasaran</v>
      </c>
      <c r="M446" s="349"/>
      <c r="N446" s="349"/>
      <c r="O446" s="272"/>
      <c r="P446" s="272"/>
      <c r="Q446" s="272"/>
      <c r="R446" s="272"/>
    </row>
    <row r="447" spans="1:18" ht="12.75" customHeight="1">
      <c r="A447" s="272"/>
      <c r="B447" s="418">
        <v>8</v>
      </c>
      <c r="C447" s="426"/>
      <c r="D447" s="419" t="s">
        <v>650</v>
      </c>
      <c r="E447" s="427" t="str">
        <f>IF(D447="Y",1,IF(D447="T",0,IF(D447="Y/T","Belum diisi","Error")))</f>
        <v>Belum diisi</v>
      </c>
      <c r="F447" s="273">
        <v>1</v>
      </c>
      <c r="G447" s="274"/>
      <c r="H447" s="290" t="str">
        <f t="shared" si="163"/>
        <v>Belum Diisi</v>
      </c>
      <c r="I447" s="276" t="s">
        <v>650</v>
      </c>
      <c r="J447" s="277" t="str">
        <f t="shared" ref="J447:J451" si="178">IF($D$447="Y/T","Isi Sasaran",IF($E$447=0,0,IF(I447="Y",1,IF(I447="T",0,"Isi Dulu"))))</f>
        <v>Isi Sasaran</v>
      </c>
      <c r="K447" s="276" t="s">
        <v>650</v>
      </c>
      <c r="L447" s="277" t="str">
        <f t="shared" ref="L447:L451" si="179">IF($D$447="Y/T","Isi Sasaran",IF($E$447=0,0,IF(K447="Y",1,IF(K447="T",0,"Isi Dulu"))))</f>
        <v>Isi Sasaran</v>
      </c>
      <c r="M447" s="429" t="s">
        <v>650</v>
      </c>
      <c r="N447" s="430" t="str">
        <f>IF(M447="Y",1,IF(M447="T",0,IF(M447="Y/T","Belum diisi","Error")))</f>
        <v>Belum diisi</v>
      </c>
      <c r="O447" s="272"/>
      <c r="P447" s="272"/>
      <c r="Q447" s="272"/>
      <c r="R447" s="272"/>
    </row>
    <row r="448" spans="1:18" ht="12.75" customHeight="1">
      <c r="A448" s="272"/>
      <c r="B448" s="371"/>
      <c r="C448" s="371"/>
      <c r="D448" s="371"/>
      <c r="E448" s="371"/>
      <c r="F448" s="278">
        <v>2</v>
      </c>
      <c r="G448" s="279"/>
      <c r="H448" s="288" t="str">
        <f t="shared" si="163"/>
        <v>Belum Diisi</v>
      </c>
      <c r="I448" s="280" t="s">
        <v>650</v>
      </c>
      <c r="J448" s="281" t="str">
        <f t="shared" si="178"/>
        <v>Isi Sasaran</v>
      </c>
      <c r="K448" s="280" t="s">
        <v>650</v>
      </c>
      <c r="L448" s="281" t="str">
        <f t="shared" si="179"/>
        <v>Isi Sasaran</v>
      </c>
      <c r="M448" s="371"/>
      <c r="N448" s="371"/>
      <c r="O448" s="272"/>
      <c r="P448" s="272"/>
      <c r="Q448" s="272"/>
      <c r="R448" s="272"/>
    </row>
    <row r="449" spans="1:18" ht="12.75" customHeight="1">
      <c r="A449" s="272"/>
      <c r="B449" s="371"/>
      <c r="C449" s="371"/>
      <c r="D449" s="371"/>
      <c r="E449" s="371"/>
      <c r="F449" s="278">
        <v>3</v>
      </c>
      <c r="G449" s="279"/>
      <c r="H449" s="288" t="str">
        <f t="shared" si="163"/>
        <v>Belum Diisi</v>
      </c>
      <c r="I449" s="280" t="s">
        <v>650</v>
      </c>
      <c r="J449" s="281" t="str">
        <f t="shared" si="178"/>
        <v>Isi Sasaran</v>
      </c>
      <c r="K449" s="280" t="s">
        <v>650</v>
      </c>
      <c r="L449" s="281" t="str">
        <f t="shared" si="179"/>
        <v>Isi Sasaran</v>
      </c>
      <c r="M449" s="371"/>
      <c r="N449" s="371"/>
      <c r="O449" s="272"/>
      <c r="P449" s="272"/>
      <c r="Q449" s="272"/>
      <c r="R449" s="272"/>
    </row>
    <row r="450" spans="1:18" ht="12.75" customHeight="1">
      <c r="A450" s="272"/>
      <c r="B450" s="371"/>
      <c r="C450" s="371"/>
      <c r="D450" s="371"/>
      <c r="E450" s="371"/>
      <c r="F450" s="278">
        <v>4</v>
      </c>
      <c r="G450" s="279"/>
      <c r="H450" s="288" t="str">
        <f t="shared" si="163"/>
        <v>Belum Diisi</v>
      </c>
      <c r="I450" s="280" t="s">
        <v>650</v>
      </c>
      <c r="J450" s="281" t="str">
        <f t="shared" si="178"/>
        <v>Isi Sasaran</v>
      </c>
      <c r="K450" s="280" t="s">
        <v>650</v>
      </c>
      <c r="L450" s="281" t="str">
        <f t="shared" si="179"/>
        <v>Isi Sasaran</v>
      </c>
      <c r="M450" s="371"/>
      <c r="N450" s="371"/>
      <c r="O450" s="272"/>
      <c r="P450" s="272"/>
      <c r="Q450" s="272"/>
      <c r="R450" s="272"/>
    </row>
    <row r="451" spans="1:18" ht="12.75" customHeight="1">
      <c r="A451" s="272"/>
      <c r="B451" s="349"/>
      <c r="C451" s="349"/>
      <c r="D451" s="349"/>
      <c r="E451" s="349"/>
      <c r="F451" s="282">
        <v>5</v>
      </c>
      <c r="G451" s="283"/>
      <c r="H451" s="289" t="str">
        <f t="shared" si="163"/>
        <v>Belum Diisi</v>
      </c>
      <c r="I451" s="285" t="s">
        <v>650</v>
      </c>
      <c r="J451" s="286" t="str">
        <f t="shared" si="178"/>
        <v>Isi Sasaran</v>
      </c>
      <c r="K451" s="285" t="s">
        <v>650</v>
      </c>
      <c r="L451" s="286" t="str">
        <f t="shared" si="179"/>
        <v>Isi Sasaran</v>
      </c>
      <c r="M451" s="349"/>
      <c r="N451" s="349"/>
      <c r="O451" s="272"/>
      <c r="P451" s="272"/>
      <c r="Q451" s="272"/>
      <c r="R451" s="272"/>
    </row>
    <row r="452" spans="1:18" ht="12.75" customHeight="1">
      <c r="A452" s="272"/>
      <c r="B452" s="418">
        <v>9</v>
      </c>
      <c r="C452" s="426"/>
      <c r="D452" s="419" t="s">
        <v>650</v>
      </c>
      <c r="E452" s="427" t="str">
        <f>IF(D452="Y",1,IF(D452="T",0,IF(D452="Y/T","Belum diisi","Error")))</f>
        <v>Belum diisi</v>
      </c>
      <c r="F452" s="273">
        <v>1</v>
      </c>
      <c r="G452" s="274"/>
      <c r="H452" s="290" t="str">
        <f t="shared" si="163"/>
        <v>Belum Diisi</v>
      </c>
      <c r="I452" s="276" t="s">
        <v>650</v>
      </c>
      <c r="J452" s="277" t="str">
        <f t="shared" ref="J452:J456" si="180">IF($D$452="Y/T","Isi Sasaran",IF($E$452=0,0,IF(I452="Y",1,IF(I452="T",0,"Isi Dulu"))))</f>
        <v>Isi Sasaran</v>
      </c>
      <c r="K452" s="276" t="s">
        <v>650</v>
      </c>
      <c r="L452" s="277" t="str">
        <f t="shared" ref="L452:L456" si="181">IF($D$452="Y/T","Isi Sasaran",IF($E$452=0,0,IF(K452="Y",1,IF(K452="T",0,"Isi Dulu"))))</f>
        <v>Isi Sasaran</v>
      </c>
      <c r="M452" s="429" t="s">
        <v>650</v>
      </c>
      <c r="N452" s="430" t="str">
        <f>IF(M452="Y",1,IF(M452="T",0,IF(M452="Y/T","Belum diisi","Error")))</f>
        <v>Belum diisi</v>
      </c>
      <c r="O452" s="272"/>
      <c r="P452" s="272"/>
      <c r="Q452" s="272"/>
      <c r="R452" s="272"/>
    </row>
    <row r="453" spans="1:18" ht="12.75" customHeight="1">
      <c r="A453" s="272"/>
      <c r="B453" s="371"/>
      <c r="C453" s="371"/>
      <c r="D453" s="371"/>
      <c r="E453" s="371"/>
      <c r="F453" s="278">
        <v>2</v>
      </c>
      <c r="G453" s="279"/>
      <c r="H453" s="288" t="str">
        <f t="shared" si="163"/>
        <v>Belum Diisi</v>
      </c>
      <c r="I453" s="280" t="s">
        <v>650</v>
      </c>
      <c r="J453" s="281" t="str">
        <f t="shared" si="180"/>
        <v>Isi Sasaran</v>
      </c>
      <c r="K453" s="280" t="s">
        <v>650</v>
      </c>
      <c r="L453" s="281" t="str">
        <f t="shared" si="181"/>
        <v>Isi Sasaran</v>
      </c>
      <c r="M453" s="371"/>
      <c r="N453" s="371"/>
      <c r="O453" s="272"/>
      <c r="P453" s="272"/>
      <c r="Q453" s="272"/>
      <c r="R453" s="272"/>
    </row>
    <row r="454" spans="1:18" ht="12.75" customHeight="1">
      <c r="A454" s="272"/>
      <c r="B454" s="371"/>
      <c r="C454" s="371"/>
      <c r="D454" s="371"/>
      <c r="E454" s="371"/>
      <c r="F454" s="278">
        <v>3</v>
      </c>
      <c r="G454" s="279"/>
      <c r="H454" s="288" t="str">
        <f t="shared" si="163"/>
        <v>Belum Diisi</v>
      </c>
      <c r="I454" s="280" t="s">
        <v>650</v>
      </c>
      <c r="J454" s="281" t="str">
        <f t="shared" si="180"/>
        <v>Isi Sasaran</v>
      </c>
      <c r="K454" s="280" t="s">
        <v>650</v>
      </c>
      <c r="L454" s="281" t="str">
        <f t="shared" si="181"/>
        <v>Isi Sasaran</v>
      </c>
      <c r="M454" s="371"/>
      <c r="N454" s="371"/>
      <c r="O454" s="272"/>
      <c r="P454" s="272"/>
      <c r="Q454" s="272"/>
      <c r="R454" s="272"/>
    </row>
    <row r="455" spans="1:18" ht="12.75" customHeight="1">
      <c r="A455" s="272"/>
      <c r="B455" s="371"/>
      <c r="C455" s="371"/>
      <c r="D455" s="371"/>
      <c r="E455" s="371"/>
      <c r="F455" s="278">
        <v>4</v>
      </c>
      <c r="G455" s="279"/>
      <c r="H455" s="288" t="str">
        <f t="shared" si="163"/>
        <v>Belum Diisi</v>
      </c>
      <c r="I455" s="280" t="s">
        <v>650</v>
      </c>
      <c r="J455" s="281" t="str">
        <f t="shared" si="180"/>
        <v>Isi Sasaran</v>
      </c>
      <c r="K455" s="280" t="s">
        <v>650</v>
      </c>
      <c r="L455" s="281" t="str">
        <f t="shared" si="181"/>
        <v>Isi Sasaran</v>
      </c>
      <c r="M455" s="371"/>
      <c r="N455" s="371"/>
      <c r="O455" s="272"/>
      <c r="P455" s="272"/>
      <c r="Q455" s="272"/>
      <c r="R455" s="272"/>
    </row>
    <row r="456" spans="1:18" ht="12.75" customHeight="1">
      <c r="A456" s="272"/>
      <c r="B456" s="349"/>
      <c r="C456" s="349"/>
      <c r="D456" s="349"/>
      <c r="E456" s="349"/>
      <c r="F456" s="282">
        <v>5</v>
      </c>
      <c r="G456" s="283"/>
      <c r="H456" s="289" t="str">
        <f t="shared" si="163"/>
        <v>Belum Diisi</v>
      </c>
      <c r="I456" s="285" t="s">
        <v>650</v>
      </c>
      <c r="J456" s="286" t="str">
        <f t="shared" si="180"/>
        <v>Isi Sasaran</v>
      </c>
      <c r="K456" s="285" t="s">
        <v>650</v>
      </c>
      <c r="L456" s="286" t="str">
        <f t="shared" si="181"/>
        <v>Isi Sasaran</v>
      </c>
      <c r="M456" s="349"/>
      <c r="N456" s="349"/>
      <c r="O456" s="272"/>
      <c r="P456" s="272"/>
      <c r="Q456" s="272"/>
      <c r="R456" s="272"/>
    </row>
    <row r="457" spans="1:18" ht="12.75" customHeight="1">
      <c r="A457" s="272"/>
      <c r="B457" s="418">
        <v>10</v>
      </c>
      <c r="C457" s="426"/>
      <c r="D457" s="419" t="s">
        <v>650</v>
      </c>
      <c r="E457" s="427" t="str">
        <f>IF(D457="Y",1,IF(D457="T",0,IF(D457="Y/T","Belum diisi","Error")))</f>
        <v>Belum diisi</v>
      </c>
      <c r="F457" s="273">
        <v>1</v>
      </c>
      <c r="G457" s="274"/>
      <c r="H457" s="290" t="str">
        <f t="shared" si="163"/>
        <v>Belum Diisi</v>
      </c>
      <c r="I457" s="276" t="s">
        <v>650</v>
      </c>
      <c r="J457" s="277" t="str">
        <f t="shared" ref="J457:J461" si="182">IF($D$457="Y/T","Isi Sasaran",IF($E$457=0,0,IF(I457="Y",1,IF(I457="T",0,"Isi Dulu"))))</f>
        <v>Isi Sasaran</v>
      </c>
      <c r="K457" s="276" t="s">
        <v>650</v>
      </c>
      <c r="L457" s="277" t="str">
        <f t="shared" ref="L457:L461" si="183">IF($D$457="Y/T","Isi Sasaran",IF($E$457=0,0,IF(K457="Y",1,IF(K457="T",0,"Isi Dulu"))))</f>
        <v>Isi Sasaran</v>
      </c>
      <c r="M457" s="429" t="s">
        <v>650</v>
      </c>
      <c r="N457" s="430" t="str">
        <f>IF(M457="Y",1,IF(M457="T",0,IF(M457="Y/T","Belum diisi","Error")))</f>
        <v>Belum diisi</v>
      </c>
      <c r="O457" s="272"/>
      <c r="P457" s="272"/>
      <c r="Q457" s="272"/>
      <c r="R457" s="272"/>
    </row>
    <row r="458" spans="1:18" ht="12.75" customHeight="1">
      <c r="A458" s="272"/>
      <c r="B458" s="371"/>
      <c r="C458" s="371"/>
      <c r="D458" s="371"/>
      <c r="E458" s="371"/>
      <c r="F458" s="278">
        <v>2</v>
      </c>
      <c r="G458" s="279"/>
      <c r="H458" s="288" t="str">
        <f t="shared" si="163"/>
        <v>Belum Diisi</v>
      </c>
      <c r="I458" s="280" t="s">
        <v>650</v>
      </c>
      <c r="J458" s="281" t="str">
        <f t="shared" si="182"/>
        <v>Isi Sasaran</v>
      </c>
      <c r="K458" s="280" t="s">
        <v>650</v>
      </c>
      <c r="L458" s="281" t="str">
        <f t="shared" si="183"/>
        <v>Isi Sasaran</v>
      </c>
      <c r="M458" s="371"/>
      <c r="N458" s="371"/>
      <c r="O458" s="272"/>
      <c r="P458" s="272"/>
      <c r="Q458" s="272"/>
      <c r="R458" s="272"/>
    </row>
    <row r="459" spans="1:18" ht="12.75" customHeight="1">
      <c r="A459" s="272"/>
      <c r="B459" s="371"/>
      <c r="C459" s="371"/>
      <c r="D459" s="371"/>
      <c r="E459" s="371"/>
      <c r="F459" s="278">
        <v>3</v>
      </c>
      <c r="G459" s="279"/>
      <c r="H459" s="288" t="str">
        <f t="shared" si="163"/>
        <v>Belum Diisi</v>
      </c>
      <c r="I459" s="280" t="s">
        <v>650</v>
      </c>
      <c r="J459" s="281" t="str">
        <f t="shared" si="182"/>
        <v>Isi Sasaran</v>
      </c>
      <c r="K459" s="280" t="s">
        <v>650</v>
      </c>
      <c r="L459" s="281" t="str">
        <f t="shared" si="183"/>
        <v>Isi Sasaran</v>
      </c>
      <c r="M459" s="371"/>
      <c r="N459" s="371"/>
      <c r="O459" s="272"/>
      <c r="P459" s="272"/>
      <c r="Q459" s="272"/>
      <c r="R459" s="272"/>
    </row>
    <row r="460" spans="1:18" ht="12.75" customHeight="1">
      <c r="A460" s="272"/>
      <c r="B460" s="371"/>
      <c r="C460" s="371"/>
      <c r="D460" s="371"/>
      <c r="E460" s="371"/>
      <c r="F460" s="278">
        <v>4</v>
      </c>
      <c r="G460" s="279"/>
      <c r="H460" s="288" t="str">
        <f t="shared" si="163"/>
        <v>Belum Diisi</v>
      </c>
      <c r="I460" s="280" t="s">
        <v>650</v>
      </c>
      <c r="J460" s="281" t="str">
        <f t="shared" si="182"/>
        <v>Isi Sasaran</v>
      </c>
      <c r="K460" s="280" t="s">
        <v>650</v>
      </c>
      <c r="L460" s="281" t="str">
        <f t="shared" si="183"/>
        <v>Isi Sasaran</v>
      </c>
      <c r="M460" s="371"/>
      <c r="N460" s="371"/>
      <c r="O460" s="272"/>
      <c r="P460" s="272"/>
      <c r="Q460" s="272"/>
      <c r="R460" s="272"/>
    </row>
    <row r="461" spans="1:18" ht="12.75" customHeight="1">
      <c r="A461" s="272"/>
      <c r="B461" s="349"/>
      <c r="C461" s="349"/>
      <c r="D461" s="349"/>
      <c r="E461" s="349"/>
      <c r="F461" s="282">
        <v>5</v>
      </c>
      <c r="G461" s="283"/>
      <c r="H461" s="289" t="str">
        <f t="shared" si="163"/>
        <v>Belum Diisi</v>
      </c>
      <c r="I461" s="285" t="s">
        <v>650</v>
      </c>
      <c r="J461" s="286" t="str">
        <f t="shared" si="182"/>
        <v>Isi Sasaran</v>
      </c>
      <c r="K461" s="285" t="s">
        <v>650</v>
      </c>
      <c r="L461" s="286" t="str">
        <f t="shared" si="183"/>
        <v>Isi Sasaran</v>
      </c>
      <c r="M461" s="349"/>
      <c r="N461" s="349"/>
      <c r="O461" s="272"/>
      <c r="P461" s="272"/>
      <c r="Q461" s="272"/>
      <c r="R461" s="272"/>
    </row>
    <row r="462" spans="1:18" ht="12.75" customHeight="1">
      <c r="A462" s="272"/>
      <c r="B462" s="418">
        <v>11</v>
      </c>
      <c r="C462" s="426"/>
      <c r="D462" s="419" t="s">
        <v>650</v>
      </c>
      <c r="E462" s="427" t="str">
        <f>IF(D462="Y",1,IF(D462="T",0,IF(D462="Y/T","Belum diisi","Error")))</f>
        <v>Belum diisi</v>
      </c>
      <c r="F462" s="273">
        <v>1</v>
      </c>
      <c r="G462" s="274"/>
      <c r="H462" s="290" t="str">
        <f t="shared" si="163"/>
        <v>Belum Diisi</v>
      </c>
      <c r="I462" s="276" t="s">
        <v>650</v>
      </c>
      <c r="J462" s="277" t="str">
        <f t="shared" ref="J462:J466" si="184">IF($D$462="Y/T","Isi Sasaran",IF($E$462=0,0,IF(I462="Y",1,IF(I462="T",0,"Isi Dulu"))))</f>
        <v>Isi Sasaran</v>
      </c>
      <c r="K462" s="276" t="s">
        <v>650</v>
      </c>
      <c r="L462" s="277" t="str">
        <f t="shared" ref="L462:L466" si="185">IF($D$462="Y/T","Isi Sasaran",IF($E$462=0,0,IF(K462="Y",1,IF(K462="T",0,"Isi Dulu"))))</f>
        <v>Isi Sasaran</v>
      </c>
      <c r="M462" s="429" t="s">
        <v>650</v>
      </c>
      <c r="N462" s="430" t="str">
        <f>IF(M462="Y",1,IF(M462="T",0,IF(M462="Y/T","Belum diisi","Error")))</f>
        <v>Belum diisi</v>
      </c>
      <c r="O462" s="272"/>
      <c r="P462" s="272"/>
      <c r="Q462" s="272"/>
      <c r="R462" s="272"/>
    </row>
    <row r="463" spans="1:18" ht="12.75" customHeight="1">
      <c r="A463" s="272"/>
      <c r="B463" s="371"/>
      <c r="C463" s="371"/>
      <c r="D463" s="371"/>
      <c r="E463" s="371"/>
      <c r="F463" s="278">
        <v>2</v>
      </c>
      <c r="G463" s="279"/>
      <c r="H463" s="288" t="str">
        <f t="shared" si="163"/>
        <v>Belum Diisi</v>
      </c>
      <c r="I463" s="280" t="s">
        <v>650</v>
      </c>
      <c r="J463" s="281" t="str">
        <f t="shared" si="184"/>
        <v>Isi Sasaran</v>
      </c>
      <c r="K463" s="280" t="s">
        <v>650</v>
      </c>
      <c r="L463" s="281" t="str">
        <f t="shared" si="185"/>
        <v>Isi Sasaran</v>
      </c>
      <c r="M463" s="371"/>
      <c r="N463" s="371"/>
      <c r="O463" s="272"/>
      <c r="P463" s="272"/>
      <c r="Q463" s="272"/>
      <c r="R463" s="272"/>
    </row>
    <row r="464" spans="1:18" ht="12.75" customHeight="1">
      <c r="A464" s="272"/>
      <c r="B464" s="371"/>
      <c r="C464" s="371"/>
      <c r="D464" s="371"/>
      <c r="E464" s="371"/>
      <c r="F464" s="278">
        <v>3</v>
      </c>
      <c r="G464" s="279"/>
      <c r="H464" s="288" t="str">
        <f t="shared" si="163"/>
        <v>Belum Diisi</v>
      </c>
      <c r="I464" s="280" t="s">
        <v>650</v>
      </c>
      <c r="J464" s="281" t="str">
        <f t="shared" si="184"/>
        <v>Isi Sasaran</v>
      </c>
      <c r="K464" s="280" t="s">
        <v>650</v>
      </c>
      <c r="L464" s="281" t="str">
        <f t="shared" si="185"/>
        <v>Isi Sasaran</v>
      </c>
      <c r="M464" s="371"/>
      <c r="N464" s="371"/>
      <c r="O464" s="272"/>
      <c r="P464" s="272"/>
      <c r="Q464" s="272"/>
      <c r="R464" s="272"/>
    </row>
    <row r="465" spans="1:18" ht="12.75" customHeight="1">
      <c r="A465" s="272"/>
      <c r="B465" s="371"/>
      <c r="C465" s="371"/>
      <c r="D465" s="371"/>
      <c r="E465" s="371"/>
      <c r="F465" s="278">
        <v>4</v>
      </c>
      <c r="G465" s="279"/>
      <c r="H465" s="288" t="str">
        <f t="shared" si="163"/>
        <v>Belum Diisi</v>
      </c>
      <c r="I465" s="280" t="s">
        <v>650</v>
      </c>
      <c r="J465" s="281" t="str">
        <f t="shared" si="184"/>
        <v>Isi Sasaran</v>
      </c>
      <c r="K465" s="280" t="s">
        <v>650</v>
      </c>
      <c r="L465" s="281" t="str">
        <f t="shared" si="185"/>
        <v>Isi Sasaran</v>
      </c>
      <c r="M465" s="371"/>
      <c r="N465" s="371"/>
      <c r="O465" s="272"/>
      <c r="P465" s="272"/>
      <c r="Q465" s="272"/>
      <c r="R465" s="272"/>
    </row>
    <row r="466" spans="1:18" ht="12.75" customHeight="1">
      <c r="A466" s="272"/>
      <c r="B466" s="349"/>
      <c r="C466" s="349"/>
      <c r="D466" s="349"/>
      <c r="E466" s="349"/>
      <c r="F466" s="282">
        <v>5</v>
      </c>
      <c r="G466" s="283"/>
      <c r="H466" s="289" t="str">
        <f t="shared" si="163"/>
        <v>Belum Diisi</v>
      </c>
      <c r="I466" s="285" t="s">
        <v>650</v>
      </c>
      <c r="J466" s="286" t="str">
        <f t="shared" si="184"/>
        <v>Isi Sasaran</v>
      </c>
      <c r="K466" s="285" t="s">
        <v>650</v>
      </c>
      <c r="L466" s="286" t="str">
        <f t="shared" si="185"/>
        <v>Isi Sasaran</v>
      </c>
      <c r="M466" s="349"/>
      <c r="N466" s="349"/>
      <c r="O466" s="272"/>
      <c r="P466" s="272"/>
      <c r="Q466" s="272"/>
      <c r="R466" s="272"/>
    </row>
    <row r="467" spans="1:18" ht="12.75" customHeight="1">
      <c r="A467" s="272"/>
      <c r="B467" s="418">
        <v>12</v>
      </c>
      <c r="C467" s="426"/>
      <c r="D467" s="419" t="s">
        <v>650</v>
      </c>
      <c r="E467" s="427" t="str">
        <f>IF(D467="Y",1,IF(D467="T",0,IF(D467="Y/T","Belum diisi","Error")))</f>
        <v>Belum diisi</v>
      </c>
      <c r="F467" s="273">
        <v>1</v>
      </c>
      <c r="G467" s="274"/>
      <c r="H467" s="290" t="str">
        <f t="shared" si="163"/>
        <v>Belum Diisi</v>
      </c>
      <c r="I467" s="276" t="s">
        <v>650</v>
      </c>
      <c r="J467" s="277" t="str">
        <f t="shared" ref="J467:J471" si="186">IF($D$467="Y/T","Isi Sasaran",IF($E$467=0,0,IF(I467="Y",1,IF(I467="T",0,"Isi Dulu"))))</f>
        <v>Isi Sasaran</v>
      </c>
      <c r="K467" s="276" t="s">
        <v>650</v>
      </c>
      <c r="L467" s="277" t="str">
        <f t="shared" ref="L467:L471" si="187">IF($D$467="Y/T","Isi Sasaran",IF($E$467=0,0,IF(K467="Y",1,IF(K467="T",0,"Isi Dulu"))))</f>
        <v>Isi Sasaran</v>
      </c>
      <c r="M467" s="429" t="s">
        <v>650</v>
      </c>
      <c r="N467" s="430" t="str">
        <f>IF(M467="Y",1,IF(M467="T",0,IF(M467="Y/T","Belum diisi","Error")))</f>
        <v>Belum diisi</v>
      </c>
      <c r="O467" s="272"/>
      <c r="P467" s="272"/>
      <c r="Q467" s="272"/>
      <c r="R467" s="272"/>
    </row>
    <row r="468" spans="1:18" ht="12.75" customHeight="1">
      <c r="A468" s="272"/>
      <c r="B468" s="371"/>
      <c r="C468" s="371"/>
      <c r="D468" s="371"/>
      <c r="E468" s="371"/>
      <c r="F468" s="278">
        <v>2</v>
      </c>
      <c r="G468" s="279"/>
      <c r="H468" s="288" t="str">
        <f t="shared" si="163"/>
        <v>Belum Diisi</v>
      </c>
      <c r="I468" s="280" t="s">
        <v>650</v>
      </c>
      <c r="J468" s="281" t="str">
        <f t="shared" si="186"/>
        <v>Isi Sasaran</v>
      </c>
      <c r="K468" s="280" t="s">
        <v>650</v>
      </c>
      <c r="L468" s="281" t="str">
        <f t="shared" si="187"/>
        <v>Isi Sasaran</v>
      </c>
      <c r="M468" s="371"/>
      <c r="N468" s="371"/>
      <c r="O468" s="272"/>
      <c r="P468" s="272"/>
      <c r="Q468" s="272"/>
      <c r="R468" s="272"/>
    </row>
    <row r="469" spans="1:18" ht="12.75" customHeight="1">
      <c r="A469" s="272"/>
      <c r="B469" s="371"/>
      <c r="C469" s="371"/>
      <c r="D469" s="371"/>
      <c r="E469" s="371"/>
      <c r="F469" s="278">
        <v>3</v>
      </c>
      <c r="G469" s="279"/>
      <c r="H469" s="288" t="str">
        <f t="shared" si="163"/>
        <v>Belum Diisi</v>
      </c>
      <c r="I469" s="280" t="s">
        <v>650</v>
      </c>
      <c r="J469" s="281" t="str">
        <f t="shared" si="186"/>
        <v>Isi Sasaran</v>
      </c>
      <c r="K469" s="280" t="s">
        <v>650</v>
      </c>
      <c r="L469" s="281" t="str">
        <f t="shared" si="187"/>
        <v>Isi Sasaran</v>
      </c>
      <c r="M469" s="371"/>
      <c r="N469" s="371"/>
      <c r="O469" s="272"/>
      <c r="P469" s="272"/>
      <c r="Q469" s="272"/>
      <c r="R469" s="272"/>
    </row>
    <row r="470" spans="1:18" ht="12.75" customHeight="1">
      <c r="A470" s="272"/>
      <c r="B470" s="371"/>
      <c r="C470" s="371"/>
      <c r="D470" s="371"/>
      <c r="E470" s="371"/>
      <c r="F470" s="278">
        <v>4</v>
      </c>
      <c r="G470" s="279"/>
      <c r="H470" s="288" t="str">
        <f t="shared" si="163"/>
        <v>Belum Diisi</v>
      </c>
      <c r="I470" s="280" t="s">
        <v>650</v>
      </c>
      <c r="J470" s="281" t="str">
        <f t="shared" si="186"/>
        <v>Isi Sasaran</v>
      </c>
      <c r="K470" s="280" t="s">
        <v>650</v>
      </c>
      <c r="L470" s="281" t="str">
        <f t="shared" si="187"/>
        <v>Isi Sasaran</v>
      </c>
      <c r="M470" s="371"/>
      <c r="N470" s="371"/>
      <c r="O470" s="272"/>
      <c r="P470" s="272"/>
      <c r="Q470" s="272"/>
      <c r="R470" s="272"/>
    </row>
    <row r="471" spans="1:18" ht="12.75" customHeight="1">
      <c r="A471" s="272"/>
      <c r="B471" s="349"/>
      <c r="C471" s="349"/>
      <c r="D471" s="349"/>
      <c r="E471" s="349"/>
      <c r="F471" s="282">
        <v>5</v>
      </c>
      <c r="G471" s="283"/>
      <c r="H471" s="289" t="str">
        <f t="shared" si="163"/>
        <v>Belum Diisi</v>
      </c>
      <c r="I471" s="285" t="s">
        <v>650</v>
      </c>
      <c r="J471" s="286" t="str">
        <f t="shared" si="186"/>
        <v>Isi Sasaran</v>
      </c>
      <c r="K471" s="285" t="s">
        <v>650</v>
      </c>
      <c r="L471" s="286" t="str">
        <f t="shared" si="187"/>
        <v>Isi Sasaran</v>
      </c>
      <c r="M471" s="349"/>
      <c r="N471" s="349"/>
      <c r="O471" s="272"/>
      <c r="P471" s="272"/>
      <c r="Q471" s="272"/>
      <c r="R471" s="272"/>
    </row>
    <row r="472" spans="1:18" ht="12.75" customHeight="1">
      <c r="A472" s="272"/>
      <c r="B472" s="418">
        <v>13</v>
      </c>
      <c r="C472" s="426"/>
      <c r="D472" s="419" t="s">
        <v>650</v>
      </c>
      <c r="E472" s="427" t="str">
        <f>IF(D472="Y",1,IF(D472="T",0,IF(D472="Y/T","Belum diisi","Error")))</f>
        <v>Belum diisi</v>
      </c>
      <c r="F472" s="273">
        <v>1</v>
      </c>
      <c r="G472" s="274"/>
      <c r="H472" s="290" t="str">
        <f t="shared" si="163"/>
        <v>Belum Diisi</v>
      </c>
      <c r="I472" s="276" t="s">
        <v>650</v>
      </c>
      <c r="J472" s="277" t="str">
        <f t="shared" ref="J472:J476" si="188">IF($D$472="Y/T","Isi Sasaran",IF($E$472=0,0,IF(I472="Y",1,IF(I472="T",0,"Isi Dulu"))))</f>
        <v>Isi Sasaran</v>
      </c>
      <c r="K472" s="276" t="s">
        <v>650</v>
      </c>
      <c r="L472" s="277" t="str">
        <f t="shared" ref="L472:L476" si="189">IF($D$472="Y/T","Isi Sasaran",IF($E$472=0,0,IF(K472="Y",1,IF(K472="T",0,"Isi Dulu"))))</f>
        <v>Isi Sasaran</v>
      </c>
      <c r="M472" s="429" t="s">
        <v>650</v>
      </c>
      <c r="N472" s="430" t="str">
        <f>IF(M472="Y",1,IF(M472="T",0,IF(M472="Y/T","Belum diisi","Error")))</f>
        <v>Belum diisi</v>
      </c>
      <c r="O472" s="272"/>
      <c r="P472" s="272"/>
      <c r="Q472" s="272"/>
      <c r="R472" s="272"/>
    </row>
    <row r="473" spans="1:18" ht="12.75" customHeight="1">
      <c r="A473" s="272"/>
      <c r="B473" s="371"/>
      <c r="C473" s="371"/>
      <c r="D473" s="371"/>
      <c r="E473" s="371"/>
      <c r="F473" s="278">
        <v>2</v>
      </c>
      <c r="G473" s="279"/>
      <c r="H473" s="288" t="str">
        <f t="shared" si="163"/>
        <v>Belum Diisi</v>
      </c>
      <c r="I473" s="280" t="s">
        <v>650</v>
      </c>
      <c r="J473" s="281" t="str">
        <f t="shared" si="188"/>
        <v>Isi Sasaran</v>
      </c>
      <c r="K473" s="280" t="s">
        <v>650</v>
      </c>
      <c r="L473" s="281" t="str">
        <f t="shared" si="189"/>
        <v>Isi Sasaran</v>
      </c>
      <c r="M473" s="371"/>
      <c r="N473" s="371"/>
      <c r="O473" s="272"/>
      <c r="P473" s="272"/>
      <c r="Q473" s="272"/>
      <c r="R473" s="272"/>
    </row>
    <row r="474" spans="1:18" ht="12.75" customHeight="1">
      <c r="A474" s="272"/>
      <c r="B474" s="371"/>
      <c r="C474" s="371"/>
      <c r="D474" s="371"/>
      <c r="E474" s="371"/>
      <c r="F474" s="278">
        <v>3</v>
      </c>
      <c r="G474" s="279"/>
      <c r="H474" s="288" t="str">
        <f t="shared" si="163"/>
        <v>Belum Diisi</v>
      </c>
      <c r="I474" s="280" t="s">
        <v>650</v>
      </c>
      <c r="J474" s="281" t="str">
        <f t="shared" si="188"/>
        <v>Isi Sasaran</v>
      </c>
      <c r="K474" s="280" t="s">
        <v>650</v>
      </c>
      <c r="L474" s="281" t="str">
        <f t="shared" si="189"/>
        <v>Isi Sasaran</v>
      </c>
      <c r="M474" s="371"/>
      <c r="N474" s="371"/>
      <c r="O474" s="272"/>
      <c r="P474" s="272"/>
      <c r="Q474" s="272"/>
      <c r="R474" s="272"/>
    </row>
    <row r="475" spans="1:18" ht="12.75" customHeight="1">
      <c r="A475" s="272"/>
      <c r="B475" s="371"/>
      <c r="C475" s="371"/>
      <c r="D475" s="371"/>
      <c r="E475" s="371"/>
      <c r="F475" s="278">
        <v>4</v>
      </c>
      <c r="G475" s="279"/>
      <c r="H475" s="288" t="str">
        <f t="shared" si="163"/>
        <v>Belum Diisi</v>
      </c>
      <c r="I475" s="280" t="s">
        <v>650</v>
      </c>
      <c r="J475" s="281" t="str">
        <f t="shared" si="188"/>
        <v>Isi Sasaran</v>
      </c>
      <c r="K475" s="280" t="s">
        <v>650</v>
      </c>
      <c r="L475" s="281" t="str">
        <f t="shared" si="189"/>
        <v>Isi Sasaran</v>
      </c>
      <c r="M475" s="371"/>
      <c r="N475" s="371"/>
      <c r="O475" s="272"/>
      <c r="P475" s="272"/>
      <c r="Q475" s="272"/>
      <c r="R475" s="272"/>
    </row>
    <row r="476" spans="1:18" ht="12.75" customHeight="1">
      <c r="A476" s="272"/>
      <c r="B476" s="349"/>
      <c r="C476" s="349"/>
      <c r="D476" s="349"/>
      <c r="E476" s="349"/>
      <c r="F476" s="282">
        <v>5</v>
      </c>
      <c r="G476" s="283"/>
      <c r="H476" s="289" t="str">
        <f t="shared" si="163"/>
        <v>Belum Diisi</v>
      </c>
      <c r="I476" s="285" t="s">
        <v>650</v>
      </c>
      <c r="J476" s="286" t="str">
        <f t="shared" si="188"/>
        <v>Isi Sasaran</v>
      </c>
      <c r="K476" s="285" t="s">
        <v>650</v>
      </c>
      <c r="L476" s="286" t="str">
        <f t="shared" si="189"/>
        <v>Isi Sasaran</v>
      </c>
      <c r="M476" s="349"/>
      <c r="N476" s="349"/>
      <c r="O476" s="272"/>
      <c r="P476" s="272"/>
      <c r="Q476" s="272"/>
      <c r="R476" s="272"/>
    </row>
    <row r="477" spans="1:18" ht="12.75" customHeight="1">
      <c r="A477" s="272"/>
      <c r="B477" s="418">
        <v>14</v>
      </c>
      <c r="C477" s="426"/>
      <c r="D477" s="419" t="s">
        <v>650</v>
      </c>
      <c r="E477" s="427" t="str">
        <f>IF(D477="Y",1,IF(D477="T",0,IF(D477="Y/T","Belum diisi","Error")))</f>
        <v>Belum diisi</v>
      </c>
      <c r="F477" s="273">
        <v>1</v>
      </c>
      <c r="G477" s="274"/>
      <c r="H477" s="290" t="str">
        <f t="shared" si="163"/>
        <v>Belum Diisi</v>
      </c>
      <c r="I477" s="276" t="s">
        <v>650</v>
      </c>
      <c r="J477" s="277" t="str">
        <f t="shared" ref="J477:J481" si="190">IF($D$477="Y/T","Isi Sasaran",IF($E$477=0,0,IF(I477="Y",1,IF(I477="T",0,"Isi Dulu"))))</f>
        <v>Isi Sasaran</v>
      </c>
      <c r="K477" s="276" t="s">
        <v>650</v>
      </c>
      <c r="L477" s="277" t="str">
        <f t="shared" ref="L477:L481" si="191">IF($D$477="Y/T","Isi Sasaran",IF($E$477=0,0,IF(K477="Y",1,IF(K477="T",0,"Isi Dulu"))))</f>
        <v>Isi Sasaran</v>
      </c>
      <c r="M477" s="429" t="s">
        <v>650</v>
      </c>
      <c r="N477" s="430" t="str">
        <f>IF(M477="Y",1,IF(M477="T",0,IF(M477="Y/T","Belum diisi","Error")))</f>
        <v>Belum diisi</v>
      </c>
      <c r="O477" s="272"/>
      <c r="P477" s="272"/>
      <c r="Q477" s="272"/>
      <c r="R477" s="272"/>
    </row>
    <row r="478" spans="1:18" ht="12.75" customHeight="1">
      <c r="A478" s="272"/>
      <c r="B478" s="371"/>
      <c r="C478" s="371"/>
      <c r="D478" s="371"/>
      <c r="E478" s="371"/>
      <c r="F478" s="278">
        <v>2</v>
      </c>
      <c r="G478" s="279"/>
      <c r="H478" s="288" t="str">
        <f t="shared" si="163"/>
        <v>Belum Diisi</v>
      </c>
      <c r="I478" s="280" t="s">
        <v>650</v>
      </c>
      <c r="J478" s="281" t="str">
        <f t="shared" si="190"/>
        <v>Isi Sasaran</v>
      </c>
      <c r="K478" s="280" t="s">
        <v>650</v>
      </c>
      <c r="L478" s="281" t="str">
        <f t="shared" si="191"/>
        <v>Isi Sasaran</v>
      </c>
      <c r="M478" s="371"/>
      <c r="N478" s="371"/>
      <c r="O478" s="272"/>
      <c r="P478" s="272"/>
      <c r="Q478" s="272"/>
      <c r="R478" s="272"/>
    </row>
    <row r="479" spans="1:18" ht="12.75" customHeight="1">
      <c r="A479" s="272"/>
      <c r="B479" s="371"/>
      <c r="C479" s="371"/>
      <c r="D479" s="371"/>
      <c r="E479" s="371"/>
      <c r="F479" s="278">
        <v>3</v>
      </c>
      <c r="G479" s="279"/>
      <c r="H479" s="288" t="str">
        <f t="shared" si="163"/>
        <v>Belum Diisi</v>
      </c>
      <c r="I479" s="280" t="s">
        <v>650</v>
      </c>
      <c r="J479" s="281" t="str">
        <f t="shared" si="190"/>
        <v>Isi Sasaran</v>
      </c>
      <c r="K479" s="280" t="s">
        <v>650</v>
      </c>
      <c r="L479" s="281" t="str">
        <f t="shared" si="191"/>
        <v>Isi Sasaran</v>
      </c>
      <c r="M479" s="371"/>
      <c r="N479" s="371"/>
      <c r="O479" s="272"/>
      <c r="P479" s="272"/>
      <c r="Q479" s="272"/>
      <c r="R479" s="272"/>
    </row>
    <row r="480" spans="1:18" ht="12.75" customHeight="1">
      <c r="A480" s="272"/>
      <c r="B480" s="371"/>
      <c r="C480" s="371"/>
      <c r="D480" s="371"/>
      <c r="E480" s="371"/>
      <c r="F480" s="278">
        <v>4</v>
      </c>
      <c r="G480" s="279"/>
      <c r="H480" s="288" t="str">
        <f t="shared" si="163"/>
        <v>Belum Diisi</v>
      </c>
      <c r="I480" s="280" t="s">
        <v>650</v>
      </c>
      <c r="J480" s="281" t="str">
        <f t="shared" si="190"/>
        <v>Isi Sasaran</v>
      </c>
      <c r="K480" s="280" t="s">
        <v>650</v>
      </c>
      <c r="L480" s="281" t="str">
        <f t="shared" si="191"/>
        <v>Isi Sasaran</v>
      </c>
      <c r="M480" s="371"/>
      <c r="N480" s="371"/>
      <c r="O480" s="272"/>
      <c r="P480" s="272"/>
      <c r="Q480" s="272"/>
      <c r="R480" s="272"/>
    </row>
    <row r="481" spans="1:18" ht="12.75" customHeight="1">
      <c r="A481" s="272"/>
      <c r="B481" s="349"/>
      <c r="C481" s="349"/>
      <c r="D481" s="349"/>
      <c r="E481" s="349"/>
      <c r="F481" s="282">
        <v>5</v>
      </c>
      <c r="G481" s="283"/>
      <c r="H481" s="289" t="str">
        <f t="shared" si="163"/>
        <v>Belum Diisi</v>
      </c>
      <c r="I481" s="285" t="s">
        <v>650</v>
      </c>
      <c r="J481" s="286" t="str">
        <f t="shared" si="190"/>
        <v>Isi Sasaran</v>
      </c>
      <c r="K481" s="285" t="s">
        <v>650</v>
      </c>
      <c r="L481" s="286" t="str">
        <f t="shared" si="191"/>
        <v>Isi Sasaran</v>
      </c>
      <c r="M481" s="349"/>
      <c r="N481" s="349"/>
      <c r="O481" s="272"/>
      <c r="P481" s="272"/>
      <c r="Q481" s="272"/>
      <c r="R481" s="272"/>
    </row>
    <row r="482" spans="1:18" ht="12.75" customHeight="1">
      <c r="A482" s="272"/>
      <c r="B482" s="418">
        <v>15</v>
      </c>
      <c r="C482" s="426"/>
      <c r="D482" s="419" t="s">
        <v>650</v>
      </c>
      <c r="E482" s="427" t="str">
        <f>IF(D482="Y",1,IF(D482="T",0,IF(D482="Y/T","Belum diisi","Error")))</f>
        <v>Belum diisi</v>
      </c>
      <c r="F482" s="273">
        <v>1</v>
      </c>
      <c r="G482" s="274"/>
      <c r="H482" s="290" t="str">
        <f t="shared" si="163"/>
        <v>Belum Diisi</v>
      </c>
      <c r="I482" s="276" t="s">
        <v>650</v>
      </c>
      <c r="J482" s="277" t="str">
        <f t="shared" ref="J482:J486" si="192">IF($D$482="Y/T","Isi Sasaran",IF($E$482=0,0,IF(I482="Y",1,IF(I482="T",0,"Isi Dulu"))))</f>
        <v>Isi Sasaran</v>
      </c>
      <c r="K482" s="276" t="s">
        <v>650</v>
      </c>
      <c r="L482" s="277" t="str">
        <f t="shared" ref="L482:L486" si="193">IF($D$482="Y/T","Isi Sasaran",IF($E$482=0,0,IF(K482="Y",1,IF(K482="T",0,"Isi Dulu"))))</f>
        <v>Isi Sasaran</v>
      </c>
      <c r="M482" s="429" t="s">
        <v>650</v>
      </c>
      <c r="N482" s="430" t="str">
        <f>IF(M482="Y",1,IF(M482="T",0,IF(M482="Y/T","Belum diisi","Error")))</f>
        <v>Belum diisi</v>
      </c>
      <c r="O482" s="272"/>
      <c r="P482" s="272"/>
      <c r="Q482" s="272"/>
      <c r="R482" s="272"/>
    </row>
    <row r="483" spans="1:18" ht="12.75" customHeight="1">
      <c r="A483" s="272"/>
      <c r="B483" s="371"/>
      <c r="C483" s="371"/>
      <c r="D483" s="371"/>
      <c r="E483" s="371"/>
      <c r="F483" s="278">
        <v>2</v>
      </c>
      <c r="G483" s="279"/>
      <c r="H483" s="288" t="str">
        <f t="shared" si="163"/>
        <v>Belum Diisi</v>
      </c>
      <c r="I483" s="280" t="s">
        <v>650</v>
      </c>
      <c r="J483" s="281" t="str">
        <f t="shared" si="192"/>
        <v>Isi Sasaran</v>
      </c>
      <c r="K483" s="280" t="s">
        <v>650</v>
      </c>
      <c r="L483" s="281" t="str">
        <f t="shared" si="193"/>
        <v>Isi Sasaran</v>
      </c>
      <c r="M483" s="371"/>
      <c r="N483" s="371"/>
      <c r="O483" s="272"/>
      <c r="P483" s="272"/>
      <c r="Q483" s="272"/>
      <c r="R483" s="272"/>
    </row>
    <row r="484" spans="1:18" ht="12.75" customHeight="1">
      <c r="A484" s="272"/>
      <c r="B484" s="371"/>
      <c r="C484" s="371"/>
      <c r="D484" s="371"/>
      <c r="E484" s="371"/>
      <c r="F484" s="278">
        <v>3</v>
      </c>
      <c r="G484" s="279"/>
      <c r="H484" s="288" t="str">
        <f t="shared" si="163"/>
        <v>Belum Diisi</v>
      </c>
      <c r="I484" s="280" t="s">
        <v>650</v>
      </c>
      <c r="J484" s="281" t="str">
        <f t="shared" si="192"/>
        <v>Isi Sasaran</v>
      </c>
      <c r="K484" s="280" t="s">
        <v>650</v>
      </c>
      <c r="L484" s="281" t="str">
        <f t="shared" si="193"/>
        <v>Isi Sasaran</v>
      </c>
      <c r="M484" s="371"/>
      <c r="N484" s="371"/>
      <c r="O484" s="272"/>
      <c r="P484" s="272"/>
      <c r="Q484" s="272"/>
      <c r="R484" s="272"/>
    </row>
    <row r="485" spans="1:18" ht="12.75" customHeight="1">
      <c r="A485" s="272"/>
      <c r="B485" s="371"/>
      <c r="C485" s="371"/>
      <c r="D485" s="371"/>
      <c r="E485" s="371"/>
      <c r="F485" s="278">
        <v>4</v>
      </c>
      <c r="G485" s="279"/>
      <c r="H485" s="288" t="str">
        <f t="shared" si="163"/>
        <v>Belum Diisi</v>
      </c>
      <c r="I485" s="280" t="s">
        <v>650</v>
      </c>
      <c r="J485" s="281" t="str">
        <f t="shared" si="192"/>
        <v>Isi Sasaran</v>
      </c>
      <c r="K485" s="280" t="s">
        <v>650</v>
      </c>
      <c r="L485" s="281" t="str">
        <f t="shared" si="193"/>
        <v>Isi Sasaran</v>
      </c>
      <c r="M485" s="371"/>
      <c r="N485" s="371"/>
      <c r="O485" s="272"/>
      <c r="P485" s="272"/>
      <c r="Q485" s="272"/>
      <c r="R485" s="272"/>
    </row>
    <row r="486" spans="1:18" ht="12.75" customHeight="1">
      <c r="A486" s="272"/>
      <c r="B486" s="349"/>
      <c r="C486" s="349"/>
      <c r="D486" s="349"/>
      <c r="E486" s="349"/>
      <c r="F486" s="282">
        <v>5</v>
      </c>
      <c r="G486" s="283"/>
      <c r="H486" s="289" t="str">
        <f t="shared" si="163"/>
        <v>Belum Diisi</v>
      </c>
      <c r="I486" s="285" t="s">
        <v>650</v>
      </c>
      <c r="J486" s="286" t="str">
        <f t="shared" si="192"/>
        <v>Isi Sasaran</v>
      </c>
      <c r="K486" s="285" t="s">
        <v>650</v>
      </c>
      <c r="L486" s="286" t="str">
        <f t="shared" si="193"/>
        <v>Isi Sasaran</v>
      </c>
      <c r="M486" s="349"/>
      <c r="N486" s="349"/>
      <c r="O486" s="272"/>
      <c r="P486" s="272"/>
      <c r="Q486" s="272"/>
      <c r="R486" s="272"/>
    </row>
    <row r="487" spans="1:18" ht="12.75" customHeight="1">
      <c r="A487" s="272"/>
      <c r="B487" s="418">
        <v>16</v>
      </c>
      <c r="C487" s="426"/>
      <c r="D487" s="419" t="s">
        <v>650</v>
      </c>
      <c r="E487" s="427" t="str">
        <f>IF(D487="Y",1,IF(D487="T",0,IF(D487="Y/T","Belum diisi","Error")))</f>
        <v>Belum diisi</v>
      </c>
      <c r="F487" s="273">
        <v>1</v>
      </c>
      <c r="G487" s="274"/>
      <c r="H487" s="290" t="str">
        <f t="shared" si="163"/>
        <v>Belum Diisi</v>
      </c>
      <c r="I487" s="276" t="s">
        <v>650</v>
      </c>
      <c r="J487" s="277" t="str">
        <f t="shared" ref="J487:J491" si="194">IF($D$487="Y/T","Isi Sasaran",IF($E$487=0,0,IF(I487="Y",1,IF(I487="T",0,"Isi Dulu"))))</f>
        <v>Isi Sasaran</v>
      </c>
      <c r="K487" s="276" t="s">
        <v>650</v>
      </c>
      <c r="L487" s="277" t="str">
        <f t="shared" ref="L487:L491" si="195">IF($D$487="Y/T","Isi Sasaran",IF($E$487=0,0,IF(K487="Y",1,IF(K487="T",0,"Isi Dulu"))))</f>
        <v>Isi Sasaran</v>
      </c>
      <c r="M487" s="429" t="s">
        <v>650</v>
      </c>
      <c r="N487" s="430" t="str">
        <f>IF(M487="Y",1,IF(M487="T",0,IF(M487="Y/T","Belum diisi","Error")))</f>
        <v>Belum diisi</v>
      </c>
      <c r="O487" s="272"/>
      <c r="P487" s="272"/>
      <c r="Q487" s="272"/>
      <c r="R487" s="272"/>
    </row>
    <row r="488" spans="1:18" ht="12.75" customHeight="1">
      <c r="A488" s="272"/>
      <c r="B488" s="371"/>
      <c r="C488" s="371"/>
      <c r="D488" s="371"/>
      <c r="E488" s="371"/>
      <c r="F488" s="278">
        <v>2</v>
      </c>
      <c r="G488" s="279"/>
      <c r="H488" s="288" t="str">
        <f t="shared" si="163"/>
        <v>Belum Diisi</v>
      </c>
      <c r="I488" s="280" t="s">
        <v>650</v>
      </c>
      <c r="J488" s="281" t="str">
        <f t="shared" si="194"/>
        <v>Isi Sasaran</v>
      </c>
      <c r="K488" s="280" t="s">
        <v>650</v>
      </c>
      <c r="L488" s="281" t="str">
        <f t="shared" si="195"/>
        <v>Isi Sasaran</v>
      </c>
      <c r="M488" s="371"/>
      <c r="N488" s="371"/>
      <c r="O488" s="272"/>
      <c r="P488" s="272"/>
      <c r="Q488" s="272"/>
      <c r="R488" s="272"/>
    </row>
    <row r="489" spans="1:18" ht="12.75" customHeight="1">
      <c r="A489" s="272"/>
      <c r="B489" s="371"/>
      <c r="C489" s="371"/>
      <c r="D489" s="371"/>
      <c r="E489" s="371"/>
      <c r="F489" s="278">
        <v>3</v>
      </c>
      <c r="G489" s="279"/>
      <c r="H489" s="288" t="str">
        <f t="shared" si="163"/>
        <v>Belum Diisi</v>
      </c>
      <c r="I489" s="280" t="s">
        <v>650</v>
      </c>
      <c r="J489" s="281" t="str">
        <f t="shared" si="194"/>
        <v>Isi Sasaran</v>
      </c>
      <c r="K489" s="280" t="s">
        <v>650</v>
      </c>
      <c r="L489" s="281" t="str">
        <f t="shared" si="195"/>
        <v>Isi Sasaran</v>
      </c>
      <c r="M489" s="371"/>
      <c r="N489" s="371"/>
      <c r="O489" s="272"/>
      <c r="P489" s="272"/>
      <c r="Q489" s="272"/>
      <c r="R489" s="272"/>
    </row>
    <row r="490" spans="1:18" ht="12.75" customHeight="1">
      <c r="A490" s="272"/>
      <c r="B490" s="371"/>
      <c r="C490" s="371"/>
      <c r="D490" s="371"/>
      <c r="E490" s="371"/>
      <c r="F490" s="278">
        <v>4</v>
      </c>
      <c r="G490" s="279"/>
      <c r="H490" s="288" t="str">
        <f t="shared" si="163"/>
        <v>Belum Diisi</v>
      </c>
      <c r="I490" s="280" t="s">
        <v>650</v>
      </c>
      <c r="J490" s="281" t="str">
        <f t="shared" si="194"/>
        <v>Isi Sasaran</v>
      </c>
      <c r="K490" s="280" t="s">
        <v>650</v>
      </c>
      <c r="L490" s="281" t="str">
        <f t="shared" si="195"/>
        <v>Isi Sasaran</v>
      </c>
      <c r="M490" s="371"/>
      <c r="N490" s="371"/>
      <c r="O490" s="272"/>
      <c r="P490" s="272"/>
      <c r="Q490" s="272"/>
      <c r="R490" s="272"/>
    </row>
    <row r="491" spans="1:18" ht="12.75" customHeight="1">
      <c r="A491" s="272"/>
      <c r="B491" s="349"/>
      <c r="C491" s="349"/>
      <c r="D491" s="349"/>
      <c r="E491" s="349"/>
      <c r="F491" s="282">
        <v>5</v>
      </c>
      <c r="G491" s="283"/>
      <c r="H491" s="289" t="str">
        <f t="shared" si="163"/>
        <v>Belum Diisi</v>
      </c>
      <c r="I491" s="285" t="s">
        <v>650</v>
      </c>
      <c r="J491" s="286" t="str">
        <f t="shared" si="194"/>
        <v>Isi Sasaran</v>
      </c>
      <c r="K491" s="285" t="s">
        <v>650</v>
      </c>
      <c r="L491" s="286" t="str">
        <f t="shared" si="195"/>
        <v>Isi Sasaran</v>
      </c>
      <c r="M491" s="349"/>
      <c r="N491" s="349"/>
      <c r="O491" s="272"/>
      <c r="P491" s="272"/>
      <c r="Q491" s="272"/>
      <c r="R491" s="272"/>
    </row>
    <row r="492" spans="1:18" ht="12.75" customHeight="1">
      <c r="A492" s="272"/>
      <c r="B492" s="418">
        <v>17</v>
      </c>
      <c r="C492" s="426"/>
      <c r="D492" s="419" t="s">
        <v>650</v>
      </c>
      <c r="E492" s="427" t="str">
        <f>IF(D492="Y",1,IF(D492="T",0,IF(D492="Y/T","Belum diisi","Error")))</f>
        <v>Belum diisi</v>
      </c>
      <c r="F492" s="273">
        <v>1</v>
      </c>
      <c r="G492" s="274"/>
      <c r="H492" s="290" t="str">
        <f t="shared" si="163"/>
        <v>Belum Diisi</v>
      </c>
      <c r="I492" s="276" t="s">
        <v>650</v>
      </c>
      <c r="J492" s="277" t="str">
        <f t="shared" ref="J492:J496" si="196">IF($D$492="Y/T","Isi Sasaran",IF($E$492=0,0,IF(I492="Y",1,IF(I492="T",0,"Isi Dulu"))))</f>
        <v>Isi Sasaran</v>
      </c>
      <c r="K492" s="276" t="s">
        <v>650</v>
      </c>
      <c r="L492" s="277" t="str">
        <f t="shared" ref="L492:L496" si="197">IF($D$492="Y/T","Isi Sasaran",IF($E$492=0,0,IF(K492="Y",1,IF(K492="T",0,"Isi Dulu"))))</f>
        <v>Isi Sasaran</v>
      </c>
      <c r="M492" s="429" t="s">
        <v>650</v>
      </c>
      <c r="N492" s="430" t="str">
        <f>IF(M492="Y",1,IF(M492="T",0,IF(M492="Y/T","Belum diisi","Error")))</f>
        <v>Belum diisi</v>
      </c>
      <c r="O492" s="272"/>
      <c r="P492" s="272"/>
      <c r="Q492" s="272"/>
      <c r="R492" s="272"/>
    </row>
    <row r="493" spans="1:18" ht="12.75" customHeight="1">
      <c r="A493" s="272"/>
      <c r="B493" s="371"/>
      <c r="C493" s="371"/>
      <c r="D493" s="371"/>
      <c r="E493" s="371"/>
      <c r="F493" s="278">
        <v>2</v>
      </c>
      <c r="G493" s="279"/>
      <c r="H493" s="288" t="str">
        <f t="shared" si="163"/>
        <v>Belum Diisi</v>
      </c>
      <c r="I493" s="280" t="s">
        <v>650</v>
      </c>
      <c r="J493" s="281" t="str">
        <f t="shared" si="196"/>
        <v>Isi Sasaran</v>
      </c>
      <c r="K493" s="280" t="s">
        <v>650</v>
      </c>
      <c r="L493" s="281" t="str">
        <f t="shared" si="197"/>
        <v>Isi Sasaran</v>
      </c>
      <c r="M493" s="371"/>
      <c r="N493" s="371"/>
      <c r="O493" s="272"/>
      <c r="P493" s="272"/>
      <c r="Q493" s="272"/>
      <c r="R493" s="272"/>
    </row>
    <row r="494" spans="1:18" ht="12.75" customHeight="1">
      <c r="A494" s="272"/>
      <c r="B494" s="371"/>
      <c r="C494" s="371"/>
      <c r="D494" s="371"/>
      <c r="E494" s="371"/>
      <c r="F494" s="278">
        <v>3</v>
      </c>
      <c r="G494" s="279"/>
      <c r="H494" s="288" t="str">
        <f t="shared" si="163"/>
        <v>Belum Diisi</v>
      </c>
      <c r="I494" s="280" t="s">
        <v>650</v>
      </c>
      <c r="J494" s="281" t="str">
        <f t="shared" si="196"/>
        <v>Isi Sasaran</v>
      </c>
      <c r="K494" s="280" t="s">
        <v>650</v>
      </c>
      <c r="L494" s="281" t="str">
        <f t="shared" si="197"/>
        <v>Isi Sasaran</v>
      </c>
      <c r="M494" s="371"/>
      <c r="N494" s="371"/>
      <c r="O494" s="272"/>
      <c r="P494" s="272"/>
      <c r="Q494" s="272"/>
      <c r="R494" s="272"/>
    </row>
    <row r="495" spans="1:18" ht="12.75" customHeight="1">
      <c r="A495" s="272"/>
      <c r="B495" s="371"/>
      <c r="C495" s="371"/>
      <c r="D495" s="371"/>
      <c r="E495" s="371"/>
      <c r="F495" s="278">
        <v>4</v>
      </c>
      <c r="G495" s="279"/>
      <c r="H495" s="288" t="str">
        <f t="shared" si="163"/>
        <v>Belum Diisi</v>
      </c>
      <c r="I495" s="280" t="s">
        <v>650</v>
      </c>
      <c r="J495" s="281" t="str">
        <f t="shared" si="196"/>
        <v>Isi Sasaran</v>
      </c>
      <c r="K495" s="280" t="s">
        <v>650</v>
      </c>
      <c r="L495" s="281" t="str">
        <f t="shared" si="197"/>
        <v>Isi Sasaran</v>
      </c>
      <c r="M495" s="371"/>
      <c r="N495" s="371"/>
      <c r="O495" s="272"/>
      <c r="P495" s="272"/>
      <c r="Q495" s="272"/>
      <c r="R495" s="272"/>
    </row>
    <row r="496" spans="1:18" ht="12.75" customHeight="1">
      <c r="A496" s="272"/>
      <c r="B496" s="349"/>
      <c r="C496" s="349"/>
      <c r="D496" s="349"/>
      <c r="E496" s="349"/>
      <c r="F496" s="282">
        <v>5</v>
      </c>
      <c r="G496" s="283"/>
      <c r="H496" s="289" t="str">
        <f t="shared" si="163"/>
        <v>Belum Diisi</v>
      </c>
      <c r="I496" s="285" t="s">
        <v>650</v>
      </c>
      <c r="J496" s="286" t="str">
        <f t="shared" si="196"/>
        <v>Isi Sasaran</v>
      </c>
      <c r="K496" s="285" t="s">
        <v>650</v>
      </c>
      <c r="L496" s="286" t="str">
        <f t="shared" si="197"/>
        <v>Isi Sasaran</v>
      </c>
      <c r="M496" s="349"/>
      <c r="N496" s="349"/>
      <c r="O496" s="272"/>
      <c r="P496" s="272"/>
      <c r="Q496" s="272"/>
      <c r="R496" s="272"/>
    </row>
    <row r="497" spans="1:18" ht="12.75" customHeight="1">
      <c r="A497" s="272"/>
      <c r="B497" s="418">
        <v>18</v>
      </c>
      <c r="C497" s="426"/>
      <c r="D497" s="419" t="s">
        <v>650</v>
      </c>
      <c r="E497" s="427" t="str">
        <f>IF(D497="Y",1,IF(D497="T",0,IF(D497="Y/T","Belum diisi","Error")))</f>
        <v>Belum diisi</v>
      </c>
      <c r="F497" s="273">
        <v>1</v>
      </c>
      <c r="G497" s="274"/>
      <c r="H497" s="290" t="str">
        <f t="shared" si="163"/>
        <v>Belum Diisi</v>
      </c>
      <c r="I497" s="276" t="s">
        <v>650</v>
      </c>
      <c r="J497" s="277" t="str">
        <f t="shared" ref="J497:J501" si="198">IF($D$497="Y/T","Isi Sasaran",IF($E$497=0,0,IF(I497="Y",1,IF(I497="T",0,"Isi Dulu"))))</f>
        <v>Isi Sasaran</v>
      </c>
      <c r="K497" s="276" t="s">
        <v>650</v>
      </c>
      <c r="L497" s="277" t="str">
        <f t="shared" ref="L497:L501" si="199">IF($D$497="Y/T","Isi Sasaran",IF($E$497=0,0,IF(K497="Y",1,IF(K497="T",0,"Isi Dulu"))))</f>
        <v>Isi Sasaran</v>
      </c>
      <c r="M497" s="429" t="s">
        <v>650</v>
      </c>
      <c r="N497" s="430" t="str">
        <f>IF(M497="Y",1,IF(M497="T",0,IF(M497="Y/T","Belum diisi","Error")))</f>
        <v>Belum diisi</v>
      </c>
      <c r="O497" s="272"/>
      <c r="P497" s="272"/>
      <c r="Q497" s="272"/>
      <c r="R497" s="272"/>
    </row>
    <row r="498" spans="1:18" ht="12.75" customHeight="1">
      <c r="A498" s="272"/>
      <c r="B498" s="371"/>
      <c r="C498" s="371"/>
      <c r="D498" s="371"/>
      <c r="E498" s="371"/>
      <c r="F498" s="278">
        <v>2</v>
      </c>
      <c r="G498" s="279"/>
      <c r="H498" s="288" t="str">
        <f t="shared" si="163"/>
        <v>Belum Diisi</v>
      </c>
      <c r="I498" s="280" t="s">
        <v>650</v>
      </c>
      <c r="J498" s="281" t="str">
        <f t="shared" si="198"/>
        <v>Isi Sasaran</v>
      </c>
      <c r="K498" s="280" t="s">
        <v>650</v>
      </c>
      <c r="L498" s="281" t="str">
        <f t="shared" si="199"/>
        <v>Isi Sasaran</v>
      </c>
      <c r="M498" s="371"/>
      <c r="N498" s="371"/>
      <c r="O498" s="272"/>
      <c r="P498" s="272"/>
      <c r="Q498" s="272"/>
      <c r="R498" s="272"/>
    </row>
    <row r="499" spans="1:18" ht="12.75" customHeight="1">
      <c r="A499" s="272"/>
      <c r="B499" s="371"/>
      <c r="C499" s="371"/>
      <c r="D499" s="371"/>
      <c r="E499" s="371"/>
      <c r="F499" s="278">
        <v>3</v>
      </c>
      <c r="G499" s="279"/>
      <c r="H499" s="288" t="str">
        <f t="shared" si="163"/>
        <v>Belum Diisi</v>
      </c>
      <c r="I499" s="280" t="s">
        <v>650</v>
      </c>
      <c r="J499" s="281" t="str">
        <f t="shared" si="198"/>
        <v>Isi Sasaran</v>
      </c>
      <c r="K499" s="280" t="s">
        <v>650</v>
      </c>
      <c r="L499" s="281" t="str">
        <f t="shared" si="199"/>
        <v>Isi Sasaran</v>
      </c>
      <c r="M499" s="371"/>
      <c r="N499" s="371"/>
      <c r="O499" s="272"/>
      <c r="P499" s="272"/>
      <c r="Q499" s="272"/>
      <c r="R499" s="272"/>
    </row>
    <row r="500" spans="1:18" ht="12.75" customHeight="1">
      <c r="A500" s="272"/>
      <c r="B500" s="371"/>
      <c r="C500" s="371"/>
      <c r="D500" s="371"/>
      <c r="E500" s="371"/>
      <c r="F500" s="278">
        <v>4</v>
      </c>
      <c r="G500" s="279"/>
      <c r="H500" s="288" t="str">
        <f t="shared" si="163"/>
        <v>Belum Diisi</v>
      </c>
      <c r="I500" s="280" t="s">
        <v>650</v>
      </c>
      <c r="J500" s="281" t="str">
        <f t="shared" si="198"/>
        <v>Isi Sasaran</v>
      </c>
      <c r="K500" s="280" t="s">
        <v>650</v>
      </c>
      <c r="L500" s="281" t="str">
        <f t="shared" si="199"/>
        <v>Isi Sasaran</v>
      </c>
      <c r="M500" s="371"/>
      <c r="N500" s="371"/>
      <c r="O500" s="272"/>
      <c r="P500" s="272"/>
      <c r="Q500" s="272"/>
      <c r="R500" s="272"/>
    </row>
    <row r="501" spans="1:18" ht="12.75" customHeight="1">
      <c r="A501" s="272"/>
      <c r="B501" s="349"/>
      <c r="C501" s="349"/>
      <c r="D501" s="349"/>
      <c r="E501" s="349"/>
      <c r="F501" s="282">
        <v>5</v>
      </c>
      <c r="G501" s="283"/>
      <c r="H501" s="289" t="str">
        <f t="shared" si="163"/>
        <v>Belum Diisi</v>
      </c>
      <c r="I501" s="285" t="s">
        <v>650</v>
      </c>
      <c r="J501" s="286" t="str">
        <f t="shared" si="198"/>
        <v>Isi Sasaran</v>
      </c>
      <c r="K501" s="285" t="s">
        <v>650</v>
      </c>
      <c r="L501" s="286" t="str">
        <f t="shared" si="199"/>
        <v>Isi Sasaran</v>
      </c>
      <c r="M501" s="349"/>
      <c r="N501" s="349"/>
      <c r="O501" s="272"/>
      <c r="P501" s="272"/>
      <c r="Q501" s="272"/>
      <c r="R501" s="272"/>
    </row>
    <row r="502" spans="1:18" ht="12.75" customHeight="1">
      <c r="A502" s="272"/>
      <c r="B502" s="418">
        <v>19</v>
      </c>
      <c r="C502" s="426"/>
      <c r="D502" s="419" t="s">
        <v>650</v>
      </c>
      <c r="E502" s="427" t="str">
        <f>IF(D502="Y",1,IF(D502="T",0,IF(D502="Y/T","Belum diisi","Error")))</f>
        <v>Belum diisi</v>
      </c>
      <c r="F502" s="273">
        <v>1</v>
      </c>
      <c r="G502" s="274"/>
      <c r="H502" s="290" t="str">
        <f t="shared" si="163"/>
        <v>Belum Diisi</v>
      </c>
      <c r="I502" s="276" t="s">
        <v>650</v>
      </c>
      <c r="J502" s="277" t="str">
        <f t="shared" ref="J502:J506" si="200">IF($D$502="Y/T","Isi Sasaran",IF($E$502=0,0,IF(I502="Y",1,IF(I502="T",0,"Isi Dulu"))))</f>
        <v>Isi Sasaran</v>
      </c>
      <c r="K502" s="276" t="s">
        <v>650</v>
      </c>
      <c r="L502" s="277" t="str">
        <f t="shared" ref="L502:L506" si="201">IF($D$502="Y/T","Isi Sasaran",IF($E$502=0,0,IF(K502="Y",1,IF(K502="T",0,"Isi Dulu"))))</f>
        <v>Isi Sasaran</v>
      </c>
      <c r="M502" s="429" t="s">
        <v>650</v>
      </c>
      <c r="N502" s="430" t="str">
        <f>IF(M502="Y",1,IF(M502="T",0,IF(M502="Y/T","Belum diisi","Error")))</f>
        <v>Belum diisi</v>
      </c>
      <c r="O502" s="272"/>
      <c r="P502" s="272"/>
      <c r="Q502" s="272"/>
      <c r="R502" s="272"/>
    </row>
    <row r="503" spans="1:18" ht="12.75" customHeight="1">
      <c r="A503" s="272"/>
      <c r="B503" s="371"/>
      <c r="C503" s="371"/>
      <c r="D503" s="371"/>
      <c r="E503" s="371"/>
      <c r="F503" s="278">
        <v>2</v>
      </c>
      <c r="G503" s="279"/>
      <c r="H503" s="288" t="str">
        <f t="shared" si="163"/>
        <v>Belum Diisi</v>
      </c>
      <c r="I503" s="280" t="s">
        <v>650</v>
      </c>
      <c r="J503" s="281" t="str">
        <f t="shared" si="200"/>
        <v>Isi Sasaran</v>
      </c>
      <c r="K503" s="280" t="s">
        <v>650</v>
      </c>
      <c r="L503" s="281" t="str">
        <f t="shared" si="201"/>
        <v>Isi Sasaran</v>
      </c>
      <c r="M503" s="371"/>
      <c r="N503" s="371"/>
      <c r="O503" s="272"/>
      <c r="P503" s="272"/>
      <c r="Q503" s="272"/>
      <c r="R503" s="272"/>
    </row>
    <row r="504" spans="1:18" ht="12.75" customHeight="1">
      <c r="A504" s="272"/>
      <c r="B504" s="371"/>
      <c r="C504" s="371"/>
      <c r="D504" s="371"/>
      <c r="E504" s="371"/>
      <c r="F504" s="278">
        <v>3</v>
      </c>
      <c r="G504" s="279"/>
      <c r="H504" s="288" t="str">
        <f t="shared" si="163"/>
        <v>Belum Diisi</v>
      </c>
      <c r="I504" s="280" t="s">
        <v>650</v>
      </c>
      <c r="J504" s="281" t="str">
        <f t="shared" si="200"/>
        <v>Isi Sasaran</v>
      </c>
      <c r="K504" s="280" t="s">
        <v>650</v>
      </c>
      <c r="L504" s="281" t="str">
        <f t="shared" si="201"/>
        <v>Isi Sasaran</v>
      </c>
      <c r="M504" s="371"/>
      <c r="N504" s="371"/>
      <c r="O504" s="272"/>
      <c r="P504" s="272"/>
      <c r="Q504" s="272"/>
      <c r="R504" s="272"/>
    </row>
    <row r="505" spans="1:18" ht="12.75" customHeight="1">
      <c r="A505" s="272"/>
      <c r="B505" s="371"/>
      <c r="C505" s="371"/>
      <c r="D505" s="371"/>
      <c r="E505" s="371"/>
      <c r="F505" s="278">
        <v>4</v>
      </c>
      <c r="G505" s="279"/>
      <c r="H505" s="288" t="str">
        <f t="shared" si="163"/>
        <v>Belum Diisi</v>
      </c>
      <c r="I505" s="280" t="s">
        <v>650</v>
      </c>
      <c r="J505" s="281" t="str">
        <f t="shared" si="200"/>
        <v>Isi Sasaran</v>
      </c>
      <c r="K505" s="280" t="s">
        <v>650</v>
      </c>
      <c r="L505" s="281" t="str">
        <f t="shared" si="201"/>
        <v>Isi Sasaran</v>
      </c>
      <c r="M505" s="371"/>
      <c r="N505" s="371"/>
      <c r="O505" s="272"/>
      <c r="P505" s="272"/>
      <c r="Q505" s="272"/>
      <c r="R505" s="272"/>
    </row>
    <row r="506" spans="1:18" ht="12.75" customHeight="1">
      <c r="A506" s="272"/>
      <c r="B506" s="349"/>
      <c r="C506" s="349"/>
      <c r="D506" s="349"/>
      <c r="E506" s="349"/>
      <c r="F506" s="282">
        <v>5</v>
      </c>
      <c r="G506" s="283"/>
      <c r="H506" s="289" t="str">
        <f t="shared" si="163"/>
        <v>Belum Diisi</v>
      </c>
      <c r="I506" s="285" t="s">
        <v>650</v>
      </c>
      <c r="J506" s="286" t="str">
        <f t="shared" si="200"/>
        <v>Isi Sasaran</v>
      </c>
      <c r="K506" s="285" t="s">
        <v>650</v>
      </c>
      <c r="L506" s="286" t="str">
        <f t="shared" si="201"/>
        <v>Isi Sasaran</v>
      </c>
      <c r="M506" s="349"/>
      <c r="N506" s="349"/>
      <c r="O506" s="272"/>
      <c r="P506" s="272"/>
      <c r="Q506" s="272"/>
      <c r="R506" s="272"/>
    </row>
    <row r="507" spans="1:18" ht="12.75" customHeight="1">
      <c r="A507" s="272"/>
      <c r="B507" s="418">
        <v>20</v>
      </c>
      <c r="C507" s="426"/>
      <c r="D507" s="419" t="s">
        <v>650</v>
      </c>
      <c r="E507" s="427" t="str">
        <f>IF(D507="Y",1,IF(D507="T",0,IF(D507="Y/T","Belum diisi","Error")))</f>
        <v>Belum diisi</v>
      </c>
      <c r="F507" s="273">
        <v>1</v>
      </c>
      <c r="G507" s="274"/>
      <c r="H507" s="290" t="str">
        <f t="shared" si="163"/>
        <v>Belum Diisi</v>
      </c>
      <c r="I507" s="276" t="s">
        <v>650</v>
      </c>
      <c r="J507" s="277" t="str">
        <f t="shared" ref="J507:J511" si="202">IF($D$507="Y/T","Isi Sasaran",IF($E$507=0,0,IF(I507="Y",1,IF(I507="T",0,"Isi Dulu"))))</f>
        <v>Isi Sasaran</v>
      </c>
      <c r="K507" s="276" t="s">
        <v>650</v>
      </c>
      <c r="L507" s="277" t="str">
        <f t="shared" ref="L507:L511" si="203">IF($D$507="Y/T","Isi Sasaran",IF($E$507=0,0,IF(K507="Y",1,IF(K507="T",0,"Isi Dulu"))))</f>
        <v>Isi Sasaran</v>
      </c>
      <c r="M507" s="429" t="s">
        <v>650</v>
      </c>
      <c r="N507" s="430" t="str">
        <f>IF(M507="Y",1,IF(M507="T",0,IF(M507="Y/T","Belum diisi","Error")))</f>
        <v>Belum diisi</v>
      </c>
      <c r="O507" s="272"/>
      <c r="P507" s="272"/>
      <c r="Q507" s="272"/>
      <c r="R507" s="272"/>
    </row>
    <row r="508" spans="1:18" ht="12.75" customHeight="1">
      <c r="A508" s="272"/>
      <c r="B508" s="371"/>
      <c r="C508" s="371"/>
      <c r="D508" s="371"/>
      <c r="E508" s="371"/>
      <c r="F508" s="278">
        <v>2</v>
      </c>
      <c r="G508" s="279"/>
      <c r="H508" s="288" t="str">
        <f t="shared" si="163"/>
        <v>Belum Diisi</v>
      </c>
      <c r="I508" s="280" t="s">
        <v>650</v>
      </c>
      <c r="J508" s="281" t="str">
        <f t="shared" si="202"/>
        <v>Isi Sasaran</v>
      </c>
      <c r="K508" s="280" t="s">
        <v>650</v>
      </c>
      <c r="L508" s="281" t="str">
        <f t="shared" si="203"/>
        <v>Isi Sasaran</v>
      </c>
      <c r="M508" s="371"/>
      <c r="N508" s="371"/>
      <c r="O508" s="272"/>
      <c r="P508" s="272"/>
      <c r="Q508" s="272"/>
      <c r="R508" s="272"/>
    </row>
    <row r="509" spans="1:18" ht="12.75" customHeight="1">
      <c r="A509" s="272"/>
      <c r="B509" s="371"/>
      <c r="C509" s="371"/>
      <c r="D509" s="371"/>
      <c r="E509" s="371"/>
      <c r="F509" s="278">
        <v>3</v>
      </c>
      <c r="G509" s="279"/>
      <c r="H509" s="288" t="str">
        <f t="shared" si="163"/>
        <v>Belum Diisi</v>
      </c>
      <c r="I509" s="280" t="s">
        <v>650</v>
      </c>
      <c r="J509" s="281" t="str">
        <f t="shared" si="202"/>
        <v>Isi Sasaran</v>
      </c>
      <c r="K509" s="280" t="s">
        <v>650</v>
      </c>
      <c r="L509" s="281" t="str">
        <f t="shared" si="203"/>
        <v>Isi Sasaran</v>
      </c>
      <c r="M509" s="371"/>
      <c r="N509" s="371"/>
      <c r="O509" s="272"/>
      <c r="P509" s="272"/>
      <c r="Q509" s="272"/>
      <c r="R509" s="272"/>
    </row>
    <row r="510" spans="1:18" ht="12.75" customHeight="1">
      <c r="A510" s="272"/>
      <c r="B510" s="371"/>
      <c r="C510" s="371"/>
      <c r="D510" s="371"/>
      <c r="E510" s="371"/>
      <c r="F510" s="278">
        <v>4</v>
      </c>
      <c r="G510" s="279"/>
      <c r="H510" s="288" t="str">
        <f t="shared" si="163"/>
        <v>Belum Diisi</v>
      </c>
      <c r="I510" s="280" t="s">
        <v>650</v>
      </c>
      <c r="J510" s="281" t="str">
        <f t="shared" si="202"/>
        <v>Isi Sasaran</v>
      </c>
      <c r="K510" s="280" t="s">
        <v>650</v>
      </c>
      <c r="L510" s="281" t="str">
        <f t="shared" si="203"/>
        <v>Isi Sasaran</v>
      </c>
      <c r="M510" s="371"/>
      <c r="N510" s="371"/>
      <c r="O510" s="272"/>
      <c r="P510" s="272"/>
      <c r="Q510" s="272"/>
      <c r="R510" s="272"/>
    </row>
    <row r="511" spans="1:18" ht="12.75" customHeight="1">
      <c r="A511" s="272"/>
      <c r="B511" s="349"/>
      <c r="C511" s="349"/>
      <c r="D511" s="349"/>
      <c r="E511" s="349"/>
      <c r="F511" s="282">
        <v>5</v>
      </c>
      <c r="G511" s="283"/>
      <c r="H511" s="289" t="str">
        <f t="shared" si="163"/>
        <v>Belum Diisi</v>
      </c>
      <c r="I511" s="285" t="s">
        <v>650</v>
      </c>
      <c r="J511" s="286" t="str">
        <f t="shared" si="202"/>
        <v>Isi Sasaran</v>
      </c>
      <c r="K511" s="285" t="s">
        <v>650</v>
      </c>
      <c r="L511" s="286" t="str">
        <f t="shared" si="203"/>
        <v>Isi Sasaran</v>
      </c>
      <c r="M511" s="349"/>
      <c r="N511" s="349"/>
      <c r="O511" s="272"/>
      <c r="P511" s="272"/>
      <c r="Q511" s="272"/>
      <c r="R511" s="272"/>
    </row>
    <row r="512" spans="1:18" ht="12.75" customHeight="1">
      <c r="A512" s="272"/>
      <c r="B512" s="418">
        <v>21</v>
      </c>
      <c r="C512" s="426"/>
      <c r="D512" s="419" t="s">
        <v>650</v>
      </c>
      <c r="E512" s="427" t="str">
        <f>IF(D512="Y",1,IF(D512="T",0,IF(D512="Y/T","Belum diisi","Error")))</f>
        <v>Belum diisi</v>
      </c>
      <c r="F512" s="273">
        <v>1</v>
      </c>
      <c r="G512" s="274"/>
      <c r="H512" s="290" t="str">
        <f t="shared" si="163"/>
        <v>Belum Diisi</v>
      </c>
      <c r="I512" s="276" t="s">
        <v>650</v>
      </c>
      <c r="J512" s="277" t="str">
        <f t="shared" ref="J512:J516" si="204">IF($D$512="Y/T","Isi Sasaran",IF($E$512=0,0,IF(I512="Y",1,IF(I512="T",0,"Isi Dulu"))))</f>
        <v>Isi Sasaran</v>
      </c>
      <c r="K512" s="276" t="s">
        <v>650</v>
      </c>
      <c r="L512" s="277" t="str">
        <f t="shared" ref="L512:L516" si="205">IF($D$512="Y/T","Isi Sasaran",IF($E$512=0,0,IF(K512="Y",1,IF(K512="T",0,"Isi Dulu"))))</f>
        <v>Isi Sasaran</v>
      </c>
      <c r="M512" s="429" t="s">
        <v>650</v>
      </c>
      <c r="N512" s="430" t="str">
        <f>IF(M512="Y",1,IF(M512="T",0,IF(M512="Y/T","Belum diisi","Error")))</f>
        <v>Belum diisi</v>
      </c>
      <c r="O512" s="272"/>
      <c r="P512" s="272"/>
      <c r="Q512" s="272"/>
      <c r="R512" s="272"/>
    </row>
    <row r="513" spans="1:18" ht="12.75" customHeight="1">
      <c r="A513" s="272"/>
      <c r="B513" s="371"/>
      <c r="C513" s="371"/>
      <c r="D513" s="371"/>
      <c r="E513" s="371"/>
      <c r="F513" s="278">
        <v>2</v>
      </c>
      <c r="G513" s="279"/>
      <c r="H513" s="288" t="str">
        <f t="shared" si="163"/>
        <v>Belum Diisi</v>
      </c>
      <c r="I513" s="280" t="s">
        <v>650</v>
      </c>
      <c r="J513" s="281" t="str">
        <f t="shared" si="204"/>
        <v>Isi Sasaran</v>
      </c>
      <c r="K513" s="280" t="s">
        <v>650</v>
      </c>
      <c r="L513" s="281" t="str">
        <f t="shared" si="205"/>
        <v>Isi Sasaran</v>
      </c>
      <c r="M513" s="371"/>
      <c r="N513" s="371"/>
      <c r="O513" s="272"/>
      <c r="P513" s="272"/>
      <c r="Q513" s="272"/>
      <c r="R513" s="272"/>
    </row>
    <row r="514" spans="1:18" ht="12.75" customHeight="1">
      <c r="A514" s="272"/>
      <c r="B514" s="371"/>
      <c r="C514" s="371"/>
      <c r="D514" s="371"/>
      <c r="E514" s="371"/>
      <c r="F514" s="278">
        <v>3</v>
      </c>
      <c r="G514" s="279"/>
      <c r="H514" s="288" t="str">
        <f t="shared" si="163"/>
        <v>Belum Diisi</v>
      </c>
      <c r="I514" s="280" t="s">
        <v>650</v>
      </c>
      <c r="J514" s="281" t="str">
        <f t="shared" si="204"/>
        <v>Isi Sasaran</v>
      </c>
      <c r="K514" s="280" t="s">
        <v>650</v>
      </c>
      <c r="L514" s="281" t="str">
        <f t="shared" si="205"/>
        <v>Isi Sasaran</v>
      </c>
      <c r="M514" s="371"/>
      <c r="N514" s="371"/>
      <c r="O514" s="272"/>
      <c r="P514" s="272"/>
      <c r="Q514" s="272"/>
      <c r="R514" s="272"/>
    </row>
    <row r="515" spans="1:18" ht="12.75" customHeight="1">
      <c r="A515" s="272"/>
      <c r="B515" s="371"/>
      <c r="C515" s="371"/>
      <c r="D515" s="371"/>
      <c r="E515" s="371"/>
      <c r="F515" s="278">
        <v>4</v>
      </c>
      <c r="G515" s="279"/>
      <c r="H515" s="288" t="str">
        <f t="shared" si="163"/>
        <v>Belum Diisi</v>
      </c>
      <c r="I515" s="280" t="s">
        <v>650</v>
      </c>
      <c r="J515" s="281" t="str">
        <f t="shared" si="204"/>
        <v>Isi Sasaran</v>
      </c>
      <c r="K515" s="280" t="s">
        <v>650</v>
      </c>
      <c r="L515" s="281" t="str">
        <f t="shared" si="205"/>
        <v>Isi Sasaran</v>
      </c>
      <c r="M515" s="371"/>
      <c r="N515" s="371"/>
      <c r="O515" s="272"/>
      <c r="P515" s="272"/>
      <c r="Q515" s="272"/>
      <c r="R515" s="272"/>
    </row>
    <row r="516" spans="1:18" ht="12.75" customHeight="1">
      <c r="A516" s="272"/>
      <c r="B516" s="349"/>
      <c r="C516" s="349"/>
      <c r="D516" s="349"/>
      <c r="E516" s="349"/>
      <c r="F516" s="282">
        <v>5</v>
      </c>
      <c r="G516" s="283"/>
      <c r="H516" s="289" t="str">
        <f t="shared" si="163"/>
        <v>Belum Diisi</v>
      </c>
      <c r="I516" s="285" t="s">
        <v>650</v>
      </c>
      <c r="J516" s="286" t="str">
        <f t="shared" si="204"/>
        <v>Isi Sasaran</v>
      </c>
      <c r="K516" s="285" t="s">
        <v>650</v>
      </c>
      <c r="L516" s="286" t="str">
        <f t="shared" si="205"/>
        <v>Isi Sasaran</v>
      </c>
      <c r="M516" s="349"/>
      <c r="N516" s="349"/>
      <c r="O516" s="272"/>
      <c r="P516" s="272"/>
      <c r="Q516" s="272"/>
      <c r="R516" s="272"/>
    </row>
    <row r="517" spans="1:18" ht="12.75" customHeight="1">
      <c r="A517" s="272"/>
      <c r="B517" s="418">
        <v>22</v>
      </c>
      <c r="C517" s="426"/>
      <c r="D517" s="419" t="s">
        <v>650</v>
      </c>
      <c r="E517" s="427" t="str">
        <f>IF(D517="Y",1,IF(D517="T",0,IF(D517="Y/T","Belum diisi","Error")))</f>
        <v>Belum diisi</v>
      </c>
      <c r="F517" s="273">
        <v>1</v>
      </c>
      <c r="G517" s="274"/>
      <c r="H517" s="290" t="str">
        <f t="shared" si="163"/>
        <v>Belum Diisi</v>
      </c>
      <c r="I517" s="276" t="s">
        <v>650</v>
      </c>
      <c r="J517" s="277" t="str">
        <f t="shared" ref="J517:J521" si="206">IF($D$517="Y/T","Isi Sasaran",IF($E$517=0,0,IF(I517="Y",1,IF(I517="T",0,"Isi Dulu"))))</f>
        <v>Isi Sasaran</v>
      </c>
      <c r="K517" s="276" t="s">
        <v>650</v>
      </c>
      <c r="L517" s="277" t="str">
        <f t="shared" ref="L517:L521" si="207">IF($D$517="Y/T","Isi Sasaran",IF($E$517=0,0,IF(K517="Y",1,IF(K517="T",0,"Isi Dulu"))))</f>
        <v>Isi Sasaran</v>
      </c>
      <c r="M517" s="429" t="s">
        <v>650</v>
      </c>
      <c r="N517" s="430" t="str">
        <f>IF(M517="Y",1,IF(M517="T",0,IF(M517="Y/T","Belum diisi","Error")))</f>
        <v>Belum diisi</v>
      </c>
      <c r="O517" s="272"/>
      <c r="P517" s="272"/>
      <c r="Q517" s="272"/>
      <c r="R517" s="272"/>
    </row>
    <row r="518" spans="1:18" ht="12.75" customHeight="1">
      <c r="A518" s="272"/>
      <c r="B518" s="371"/>
      <c r="C518" s="371"/>
      <c r="D518" s="371"/>
      <c r="E518" s="371"/>
      <c r="F518" s="278">
        <v>2</v>
      </c>
      <c r="G518" s="279"/>
      <c r="H518" s="288" t="str">
        <f t="shared" si="163"/>
        <v>Belum Diisi</v>
      </c>
      <c r="I518" s="280" t="s">
        <v>650</v>
      </c>
      <c r="J518" s="281" t="str">
        <f t="shared" si="206"/>
        <v>Isi Sasaran</v>
      </c>
      <c r="K518" s="280" t="s">
        <v>650</v>
      </c>
      <c r="L518" s="281" t="str">
        <f t="shared" si="207"/>
        <v>Isi Sasaran</v>
      </c>
      <c r="M518" s="371"/>
      <c r="N518" s="371"/>
      <c r="O518" s="272"/>
      <c r="P518" s="272"/>
      <c r="Q518" s="272"/>
      <c r="R518" s="272"/>
    </row>
    <row r="519" spans="1:18" ht="12.75" customHeight="1">
      <c r="A519" s="272"/>
      <c r="B519" s="371"/>
      <c r="C519" s="371"/>
      <c r="D519" s="371"/>
      <c r="E519" s="371"/>
      <c r="F519" s="278">
        <v>3</v>
      </c>
      <c r="G519" s="279"/>
      <c r="H519" s="288" t="str">
        <f t="shared" si="163"/>
        <v>Belum Diisi</v>
      </c>
      <c r="I519" s="280" t="s">
        <v>650</v>
      </c>
      <c r="J519" s="281" t="str">
        <f t="shared" si="206"/>
        <v>Isi Sasaran</v>
      </c>
      <c r="K519" s="280" t="s">
        <v>650</v>
      </c>
      <c r="L519" s="281" t="str">
        <f t="shared" si="207"/>
        <v>Isi Sasaran</v>
      </c>
      <c r="M519" s="371"/>
      <c r="N519" s="371"/>
      <c r="O519" s="272"/>
      <c r="P519" s="272"/>
      <c r="Q519" s="272"/>
      <c r="R519" s="272"/>
    </row>
    <row r="520" spans="1:18" ht="12.75" customHeight="1">
      <c r="A520" s="272"/>
      <c r="B520" s="371"/>
      <c r="C520" s="371"/>
      <c r="D520" s="371"/>
      <c r="E520" s="371"/>
      <c r="F520" s="278">
        <v>4</v>
      </c>
      <c r="G520" s="279"/>
      <c r="H520" s="288" t="str">
        <f t="shared" si="163"/>
        <v>Belum Diisi</v>
      </c>
      <c r="I520" s="280" t="s">
        <v>650</v>
      </c>
      <c r="J520" s="281" t="str">
        <f t="shared" si="206"/>
        <v>Isi Sasaran</v>
      </c>
      <c r="K520" s="280" t="s">
        <v>650</v>
      </c>
      <c r="L520" s="281" t="str">
        <f t="shared" si="207"/>
        <v>Isi Sasaran</v>
      </c>
      <c r="M520" s="371"/>
      <c r="N520" s="371"/>
      <c r="O520" s="272"/>
      <c r="P520" s="272"/>
      <c r="Q520" s="272"/>
      <c r="R520" s="272"/>
    </row>
    <row r="521" spans="1:18" ht="12.75" customHeight="1">
      <c r="A521" s="272"/>
      <c r="B521" s="349"/>
      <c r="C521" s="349"/>
      <c r="D521" s="349"/>
      <c r="E521" s="349"/>
      <c r="F521" s="282">
        <v>5</v>
      </c>
      <c r="G521" s="283"/>
      <c r="H521" s="289" t="str">
        <f t="shared" si="163"/>
        <v>Belum Diisi</v>
      </c>
      <c r="I521" s="285" t="s">
        <v>650</v>
      </c>
      <c r="J521" s="286" t="str">
        <f t="shared" si="206"/>
        <v>Isi Sasaran</v>
      </c>
      <c r="K521" s="285" t="s">
        <v>650</v>
      </c>
      <c r="L521" s="286" t="str">
        <f t="shared" si="207"/>
        <v>Isi Sasaran</v>
      </c>
      <c r="M521" s="349"/>
      <c r="N521" s="349"/>
      <c r="O521" s="272"/>
      <c r="P521" s="272"/>
      <c r="Q521" s="272"/>
      <c r="R521" s="272"/>
    </row>
    <row r="522" spans="1:18" ht="12.75" customHeight="1">
      <c r="A522" s="272"/>
      <c r="B522" s="418">
        <v>23</v>
      </c>
      <c r="C522" s="426"/>
      <c r="D522" s="419" t="s">
        <v>650</v>
      </c>
      <c r="E522" s="427" t="str">
        <f>IF(D522="Y",1,IF(D522="T",0,IF(D522="Y/T","Belum diisi","Error")))</f>
        <v>Belum diisi</v>
      </c>
      <c r="F522" s="273">
        <v>1</v>
      </c>
      <c r="G522" s="274"/>
      <c r="H522" s="290" t="str">
        <f t="shared" si="163"/>
        <v>Belum Diisi</v>
      </c>
      <c r="I522" s="276" t="s">
        <v>650</v>
      </c>
      <c r="J522" s="277" t="str">
        <f t="shared" ref="J522:J526" si="208">IF($D$522="Y/T","Isi Sasaran",IF($E$522=0,0,IF(I522="Y",1,IF(I522="T",0,"Isi Dulu"))))</f>
        <v>Isi Sasaran</v>
      </c>
      <c r="K522" s="276" t="s">
        <v>650</v>
      </c>
      <c r="L522" s="277" t="str">
        <f t="shared" ref="L522:L526" si="209">IF($D$522="Y/T","Isi Sasaran",IF($E$522=0,0,IF(K522="Y",1,IF(K522="T",0,"Isi Dulu"))))</f>
        <v>Isi Sasaran</v>
      </c>
      <c r="M522" s="429" t="s">
        <v>650</v>
      </c>
      <c r="N522" s="430" t="str">
        <f>IF(M522="Y",1,IF(M522="T",0,IF(M522="Y/T","Belum diisi","Error")))</f>
        <v>Belum diisi</v>
      </c>
      <c r="O522" s="272"/>
      <c r="P522" s="272"/>
      <c r="Q522" s="272"/>
      <c r="R522" s="272"/>
    </row>
    <row r="523" spans="1:18" ht="12.75" customHeight="1">
      <c r="A523" s="272"/>
      <c r="B523" s="371"/>
      <c r="C523" s="371"/>
      <c r="D523" s="371"/>
      <c r="E523" s="371"/>
      <c r="F523" s="278">
        <v>2</v>
      </c>
      <c r="G523" s="279"/>
      <c r="H523" s="288" t="str">
        <f t="shared" si="163"/>
        <v>Belum Diisi</v>
      </c>
      <c r="I523" s="280" t="s">
        <v>650</v>
      </c>
      <c r="J523" s="281" t="str">
        <f t="shared" si="208"/>
        <v>Isi Sasaran</v>
      </c>
      <c r="K523" s="280" t="s">
        <v>650</v>
      </c>
      <c r="L523" s="281" t="str">
        <f t="shared" si="209"/>
        <v>Isi Sasaran</v>
      </c>
      <c r="M523" s="371"/>
      <c r="N523" s="371"/>
      <c r="O523" s="272"/>
      <c r="P523" s="272"/>
      <c r="Q523" s="272"/>
      <c r="R523" s="272"/>
    </row>
    <row r="524" spans="1:18" ht="12.75" customHeight="1">
      <c r="A524" s="272"/>
      <c r="B524" s="371"/>
      <c r="C524" s="371"/>
      <c r="D524" s="371"/>
      <c r="E524" s="371"/>
      <c r="F524" s="278">
        <v>3</v>
      </c>
      <c r="G524" s="279"/>
      <c r="H524" s="288" t="str">
        <f t="shared" si="163"/>
        <v>Belum Diisi</v>
      </c>
      <c r="I524" s="280" t="s">
        <v>650</v>
      </c>
      <c r="J524" s="281" t="str">
        <f t="shared" si="208"/>
        <v>Isi Sasaran</v>
      </c>
      <c r="K524" s="280" t="s">
        <v>650</v>
      </c>
      <c r="L524" s="281" t="str">
        <f t="shared" si="209"/>
        <v>Isi Sasaran</v>
      </c>
      <c r="M524" s="371"/>
      <c r="N524" s="371"/>
      <c r="O524" s="272"/>
      <c r="P524" s="272"/>
      <c r="Q524" s="272"/>
      <c r="R524" s="272"/>
    </row>
    <row r="525" spans="1:18" ht="12.75" customHeight="1">
      <c r="A525" s="272"/>
      <c r="B525" s="371"/>
      <c r="C525" s="371"/>
      <c r="D525" s="371"/>
      <c r="E525" s="371"/>
      <c r="F525" s="278">
        <v>4</v>
      </c>
      <c r="G525" s="279"/>
      <c r="H525" s="288" t="str">
        <f t="shared" si="163"/>
        <v>Belum Diisi</v>
      </c>
      <c r="I525" s="280" t="s">
        <v>650</v>
      </c>
      <c r="J525" s="281" t="str">
        <f t="shared" si="208"/>
        <v>Isi Sasaran</v>
      </c>
      <c r="K525" s="280" t="s">
        <v>650</v>
      </c>
      <c r="L525" s="281" t="str">
        <f t="shared" si="209"/>
        <v>Isi Sasaran</v>
      </c>
      <c r="M525" s="371"/>
      <c r="N525" s="371"/>
      <c r="O525" s="272"/>
      <c r="P525" s="272"/>
      <c r="Q525" s="272"/>
      <c r="R525" s="272"/>
    </row>
    <row r="526" spans="1:18" ht="12.75" customHeight="1">
      <c r="A526" s="272"/>
      <c r="B526" s="349"/>
      <c r="C526" s="349"/>
      <c r="D526" s="349"/>
      <c r="E526" s="349"/>
      <c r="F526" s="282">
        <v>5</v>
      </c>
      <c r="G526" s="283"/>
      <c r="H526" s="289" t="str">
        <f t="shared" si="163"/>
        <v>Belum Diisi</v>
      </c>
      <c r="I526" s="285" t="s">
        <v>650</v>
      </c>
      <c r="J526" s="286" t="str">
        <f t="shared" si="208"/>
        <v>Isi Sasaran</v>
      </c>
      <c r="K526" s="285" t="s">
        <v>650</v>
      </c>
      <c r="L526" s="286" t="str">
        <f t="shared" si="209"/>
        <v>Isi Sasaran</v>
      </c>
      <c r="M526" s="349"/>
      <c r="N526" s="349"/>
      <c r="O526" s="272"/>
      <c r="P526" s="272"/>
      <c r="Q526" s="272"/>
      <c r="R526" s="272"/>
    </row>
    <row r="527" spans="1:18" ht="12.75" customHeight="1">
      <c r="A527" s="272"/>
      <c r="B527" s="418">
        <v>24</v>
      </c>
      <c r="C527" s="426"/>
      <c r="D527" s="419" t="s">
        <v>650</v>
      </c>
      <c r="E527" s="427" t="str">
        <f>IF(D527="Y",1,IF(D527="T",0,IF(D527="Y/T","Belum diisi","Error")))</f>
        <v>Belum diisi</v>
      </c>
      <c r="F527" s="273">
        <v>1</v>
      </c>
      <c r="G527" s="274"/>
      <c r="H527" s="290" t="str">
        <f t="shared" si="163"/>
        <v>Belum Diisi</v>
      </c>
      <c r="I527" s="276" t="s">
        <v>650</v>
      </c>
      <c r="J527" s="277" t="str">
        <f t="shared" ref="J527:J531" si="210">IF($D$527="Y/T","Isi Sasaran",IF($E$527=0,0,IF(I527="Y",1,IF(I527="T",0,"Isi Dulu"))))</f>
        <v>Isi Sasaran</v>
      </c>
      <c r="K527" s="276" t="s">
        <v>650</v>
      </c>
      <c r="L527" s="277" t="str">
        <f t="shared" ref="L527:L531" si="211">IF($D$527="Y/T","Isi Sasaran",IF($E$527=0,0,IF(K527="Y",1,IF(K527="T",0,"Isi Dulu"))))</f>
        <v>Isi Sasaran</v>
      </c>
      <c r="M527" s="429" t="s">
        <v>650</v>
      </c>
      <c r="N527" s="430" t="str">
        <f>IF(M527="Y",1,IF(M527="T",0,IF(M527="Y/T","Belum diisi","Error")))</f>
        <v>Belum diisi</v>
      </c>
      <c r="O527" s="272"/>
      <c r="P527" s="272"/>
      <c r="Q527" s="272"/>
      <c r="R527" s="272"/>
    </row>
    <row r="528" spans="1:18" ht="12.75" customHeight="1">
      <c r="A528" s="272"/>
      <c r="B528" s="371"/>
      <c r="C528" s="371"/>
      <c r="D528" s="371"/>
      <c r="E528" s="371"/>
      <c r="F528" s="278">
        <v>2</v>
      </c>
      <c r="G528" s="279"/>
      <c r="H528" s="288" t="str">
        <f t="shared" si="163"/>
        <v>Belum Diisi</v>
      </c>
      <c r="I528" s="280" t="s">
        <v>650</v>
      </c>
      <c r="J528" s="281" t="str">
        <f t="shared" si="210"/>
        <v>Isi Sasaran</v>
      </c>
      <c r="K528" s="280" t="s">
        <v>650</v>
      </c>
      <c r="L528" s="281" t="str">
        <f t="shared" si="211"/>
        <v>Isi Sasaran</v>
      </c>
      <c r="M528" s="371"/>
      <c r="N528" s="371"/>
      <c r="O528" s="272"/>
      <c r="P528" s="272"/>
      <c r="Q528" s="272"/>
      <c r="R528" s="272"/>
    </row>
    <row r="529" spans="1:18" ht="12.75" customHeight="1">
      <c r="A529" s="272"/>
      <c r="B529" s="371"/>
      <c r="C529" s="371"/>
      <c r="D529" s="371"/>
      <c r="E529" s="371"/>
      <c r="F529" s="278">
        <v>3</v>
      </c>
      <c r="G529" s="279"/>
      <c r="H529" s="288" t="str">
        <f t="shared" si="163"/>
        <v>Belum Diisi</v>
      </c>
      <c r="I529" s="280" t="s">
        <v>650</v>
      </c>
      <c r="J529" s="281" t="str">
        <f t="shared" si="210"/>
        <v>Isi Sasaran</v>
      </c>
      <c r="K529" s="280" t="s">
        <v>650</v>
      </c>
      <c r="L529" s="281" t="str">
        <f t="shared" si="211"/>
        <v>Isi Sasaran</v>
      </c>
      <c r="M529" s="371"/>
      <c r="N529" s="371"/>
      <c r="O529" s="272"/>
      <c r="P529" s="272"/>
      <c r="Q529" s="272"/>
      <c r="R529" s="272"/>
    </row>
    <row r="530" spans="1:18" ht="12.75" customHeight="1">
      <c r="A530" s="272"/>
      <c r="B530" s="371"/>
      <c r="C530" s="371"/>
      <c r="D530" s="371"/>
      <c r="E530" s="371"/>
      <c r="F530" s="278">
        <v>4</v>
      </c>
      <c r="G530" s="279"/>
      <c r="H530" s="288" t="str">
        <f t="shared" si="163"/>
        <v>Belum Diisi</v>
      </c>
      <c r="I530" s="280" t="s">
        <v>650</v>
      </c>
      <c r="J530" s="281" t="str">
        <f t="shared" si="210"/>
        <v>Isi Sasaran</v>
      </c>
      <c r="K530" s="280" t="s">
        <v>650</v>
      </c>
      <c r="L530" s="281" t="str">
        <f t="shared" si="211"/>
        <v>Isi Sasaran</v>
      </c>
      <c r="M530" s="371"/>
      <c r="N530" s="371"/>
      <c r="O530" s="272"/>
      <c r="P530" s="272"/>
      <c r="Q530" s="272"/>
      <c r="R530" s="272"/>
    </row>
    <row r="531" spans="1:18" ht="12.75" customHeight="1">
      <c r="A531" s="272"/>
      <c r="B531" s="349"/>
      <c r="C531" s="349"/>
      <c r="D531" s="349"/>
      <c r="E531" s="349"/>
      <c r="F531" s="282">
        <v>5</v>
      </c>
      <c r="G531" s="283"/>
      <c r="H531" s="289" t="str">
        <f t="shared" si="163"/>
        <v>Belum Diisi</v>
      </c>
      <c r="I531" s="285" t="s">
        <v>650</v>
      </c>
      <c r="J531" s="286" t="str">
        <f t="shared" si="210"/>
        <v>Isi Sasaran</v>
      </c>
      <c r="K531" s="285" t="s">
        <v>650</v>
      </c>
      <c r="L531" s="286" t="str">
        <f t="shared" si="211"/>
        <v>Isi Sasaran</v>
      </c>
      <c r="M531" s="349"/>
      <c r="N531" s="349"/>
      <c r="O531" s="272"/>
      <c r="P531" s="272"/>
      <c r="Q531" s="272"/>
      <c r="R531" s="272"/>
    </row>
    <row r="532" spans="1:18" ht="12.75" customHeight="1">
      <c r="A532" s="272"/>
      <c r="B532" s="418">
        <v>25</v>
      </c>
      <c r="C532" s="426"/>
      <c r="D532" s="419" t="s">
        <v>650</v>
      </c>
      <c r="E532" s="427" t="str">
        <f>IF(D532="Y",1,IF(D532="T",0,IF(D532="Y/T","Belum diisi","Error")))</f>
        <v>Belum diisi</v>
      </c>
      <c r="F532" s="273">
        <v>1</v>
      </c>
      <c r="G532" s="274"/>
      <c r="H532" s="290" t="str">
        <f t="shared" si="163"/>
        <v>Belum Diisi</v>
      </c>
      <c r="I532" s="276" t="s">
        <v>650</v>
      </c>
      <c r="J532" s="277" t="str">
        <f t="shared" ref="J532:J536" si="212">IF($D$532="Y/T","Isi Sasaran",IF($E$532=0,0,IF(I532="Y",1,IF(I532="T",0,"Isi Dulu"))))</f>
        <v>Isi Sasaran</v>
      </c>
      <c r="K532" s="276" t="s">
        <v>650</v>
      </c>
      <c r="L532" s="277" t="str">
        <f t="shared" ref="L532:L536" si="213">IF($D$532="Y/T","Isi Sasaran",IF($E$532=0,0,IF(K532="Y",1,IF(K532="T",0,"Isi Dulu"))))</f>
        <v>Isi Sasaran</v>
      </c>
      <c r="M532" s="429" t="s">
        <v>650</v>
      </c>
      <c r="N532" s="430" t="str">
        <f>IF(M532="Y",1,IF(M532="T",0,IF(M532="Y/T","Belum diisi","Error")))</f>
        <v>Belum diisi</v>
      </c>
      <c r="O532" s="272"/>
      <c r="P532" s="272"/>
      <c r="Q532" s="272"/>
      <c r="R532" s="272"/>
    </row>
    <row r="533" spans="1:18" ht="12.75" customHeight="1">
      <c r="A533" s="272"/>
      <c r="B533" s="371"/>
      <c r="C533" s="371"/>
      <c r="D533" s="371"/>
      <c r="E533" s="371"/>
      <c r="F533" s="278">
        <v>2</v>
      </c>
      <c r="G533" s="279"/>
      <c r="H533" s="288" t="str">
        <f t="shared" si="163"/>
        <v>Belum Diisi</v>
      </c>
      <c r="I533" s="280" t="s">
        <v>650</v>
      </c>
      <c r="J533" s="281" t="str">
        <f t="shared" si="212"/>
        <v>Isi Sasaran</v>
      </c>
      <c r="K533" s="280" t="s">
        <v>650</v>
      </c>
      <c r="L533" s="281" t="str">
        <f t="shared" si="213"/>
        <v>Isi Sasaran</v>
      </c>
      <c r="M533" s="371"/>
      <c r="N533" s="371"/>
      <c r="O533" s="272"/>
      <c r="P533" s="272"/>
      <c r="Q533" s="272"/>
      <c r="R533" s="272"/>
    </row>
    <row r="534" spans="1:18" ht="12.75" customHeight="1">
      <c r="A534" s="272"/>
      <c r="B534" s="371"/>
      <c r="C534" s="371"/>
      <c r="D534" s="371"/>
      <c r="E534" s="371"/>
      <c r="F534" s="278">
        <v>3</v>
      </c>
      <c r="G534" s="279"/>
      <c r="H534" s="288" t="str">
        <f t="shared" si="163"/>
        <v>Belum Diisi</v>
      </c>
      <c r="I534" s="280" t="s">
        <v>650</v>
      </c>
      <c r="J534" s="281" t="str">
        <f t="shared" si="212"/>
        <v>Isi Sasaran</v>
      </c>
      <c r="K534" s="280" t="s">
        <v>650</v>
      </c>
      <c r="L534" s="281" t="str">
        <f t="shared" si="213"/>
        <v>Isi Sasaran</v>
      </c>
      <c r="M534" s="371"/>
      <c r="N534" s="371"/>
      <c r="O534" s="272"/>
      <c r="P534" s="272"/>
      <c r="Q534" s="272"/>
      <c r="R534" s="272"/>
    </row>
    <row r="535" spans="1:18" ht="12.75" customHeight="1">
      <c r="A535" s="272"/>
      <c r="B535" s="371"/>
      <c r="C535" s="371"/>
      <c r="D535" s="371"/>
      <c r="E535" s="371"/>
      <c r="F535" s="278">
        <v>4</v>
      </c>
      <c r="G535" s="279"/>
      <c r="H535" s="288" t="str">
        <f t="shared" si="163"/>
        <v>Belum Diisi</v>
      </c>
      <c r="I535" s="280" t="s">
        <v>650</v>
      </c>
      <c r="J535" s="281" t="str">
        <f t="shared" si="212"/>
        <v>Isi Sasaran</v>
      </c>
      <c r="K535" s="280" t="s">
        <v>650</v>
      </c>
      <c r="L535" s="281" t="str">
        <f t="shared" si="213"/>
        <v>Isi Sasaran</v>
      </c>
      <c r="M535" s="371"/>
      <c r="N535" s="371"/>
      <c r="O535" s="272"/>
      <c r="P535" s="272"/>
      <c r="Q535" s="272"/>
      <c r="R535" s="272"/>
    </row>
    <row r="536" spans="1:18" ht="12.75" customHeight="1">
      <c r="A536" s="272"/>
      <c r="B536" s="349"/>
      <c r="C536" s="349"/>
      <c r="D536" s="349"/>
      <c r="E536" s="349"/>
      <c r="F536" s="282">
        <v>5</v>
      </c>
      <c r="G536" s="283"/>
      <c r="H536" s="289" t="str">
        <f t="shared" si="163"/>
        <v>Belum Diisi</v>
      </c>
      <c r="I536" s="285" t="s">
        <v>650</v>
      </c>
      <c r="J536" s="286" t="str">
        <f t="shared" si="212"/>
        <v>Isi Sasaran</v>
      </c>
      <c r="K536" s="285" t="s">
        <v>650</v>
      </c>
      <c r="L536" s="286" t="str">
        <f t="shared" si="213"/>
        <v>Isi Sasaran</v>
      </c>
      <c r="M536" s="349"/>
      <c r="N536" s="349"/>
      <c r="O536" s="272"/>
      <c r="P536" s="272"/>
      <c r="Q536" s="272"/>
      <c r="R536" s="272"/>
    </row>
    <row r="537" spans="1:18" ht="12.75" customHeight="1">
      <c r="A537" s="272"/>
      <c r="B537" s="418">
        <v>26</v>
      </c>
      <c r="C537" s="426"/>
      <c r="D537" s="419" t="s">
        <v>650</v>
      </c>
      <c r="E537" s="427" t="str">
        <f>IF(D537="Y",1,IF(D537="T",0,IF(D537="Y/T","Belum diisi","Error")))</f>
        <v>Belum diisi</v>
      </c>
      <c r="F537" s="273">
        <v>1</v>
      </c>
      <c r="G537" s="274"/>
      <c r="H537" s="290" t="str">
        <f t="shared" si="163"/>
        <v>Belum Diisi</v>
      </c>
      <c r="I537" s="276" t="s">
        <v>650</v>
      </c>
      <c r="J537" s="277" t="str">
        <f t="shared" ref="J537:J541" si="214">IF($D$537="Y/T","Isi Sasaran",IF($E$537=0,0,IF(I537="Y",1,IF(I537="T",0,"Isi Dulu"))))</f>
        <v>Isi Sasaran</v>
      </c>
      <c r="K537" s="276" t="s">
        <v>650</v>
      </c>
      <c r="L537" s="277" t="str">
        <f t="shared" ref="L537:L541" si="215">IF($D$537="Y/T","Isi Sasaran",IF($E$537=0,0,IF(K537="Y",1,IF(K537="T",0,"Isi Dulu"))))</f>
        <v>Isi Sasaran</v>
      </c>
      <c r="M537" s="429" t="s">
        <v>650</v>
      </c>
      <c r="N537" s="430" t="str">
        <f>IF(M537="Y",1,IF(M537="T",0,IF(M537="Y/T","Belum diisi","Error")))</f>
        <v>Belum diisi</v>
      </c>
      <c r="O537" s="272"/>
      <c r="P537" s="272"/>
      <c r="Q537" s="272"/>
      <c r="R537" s="272"/>
    </row>
    <row r="538" spans="1:18" ht="12.75" customHeight="1">
      <c r="A538" s="272"/>
      <c r="B538" s="371"/>
      <c r="C538" s="371"/>
      <c r="D538" s="371"/>
      <c r="E538" s="371"/>
      <c r="F538" s="278">
        <v>2</v>
      </c>
      <c r="G538" s="279"/>
      <c r="H538" s="288" t="str">
        <f t="shared" si="163"/>
        <v>Belum Diisi</v>
      </c>
      <c r="I538" s="280" t="s">
        <v>650</v>
      </c>
      <c r="J538" s="281" t="str">
        <f t="shared" si="214"/>
        <v>Isi Sasaran</v>
      </c>
      <c r="K538" s="280" t="s">
        <v>650</v>
      </c>
      <c r="L538" s="281" t="str">
        <f t="shared" si="215"/>
        <v>Isi Sasaran</v>
      </c>
      <c r="M538" s="371"/>
      <c r="N538" s="371"/>
      <c r="O538" s="272"/>
      <c r="P538" s="272"/>
      <c r="Q538" s="272"/>
      <c r="R538" s="272"/>
    </row>
    <row r="539" spans="1:18" ht="12.75" customHeight="1">
      <c r="A539" s="272"/>
      <c r="B539" s="371"/>
      <c r="C539" s="371"/>
      <c r="D539" s="371"/>
      <c r="E539" s="371"/>
      <c r="F539" s="278">
        <v>3</v>
      </c>
      <c r="G539" s="279"/>
      <c r="H539" s="288" t="str">
        <f t="shared" si="163"/>
        <v>Belum Diisi</v>
      </c>
      <c r="I539" s="280" t="s">
        <v>650</v>
      </c>
      <c r="J539" s="281" t="str">
        <f t="shared" si="214"/>
        <v>Isi Sasaran</v>
      </c>
      <c r="K539" s="280" t="s">
        <v>650</v>
      </c>
      <c r="L539" s="281" t="str">
        <f t="shared" si="215"/>
        <v>Isi Sasaran</v>
      </c>
      <c r="M539" s="371"/>
      <c r="N539" s="371"/>
      <c r="O539" s="272"/>
      <c r="P539" s="272"/>
      <c r="Q539" s="272"/>
      <c r="R539" s="272"/>
    </row>
    <row r="540" spans="1:18" ht="12.75" customHeight="1">
      <c r="A540" s="272"/>
      <c r="B540" s="371"/>
      <c r="C540" s="371"/>
      <c r="D540" s="371"/>
      <c r="E540" s="371"/>
      <c r="F540" s="278">
        <v>4</v>
      </c>
      <c r="G540" s="279"/>
      <c r="H540" s="288" t="str">
        <f t="shared" si="163"/>
        <v>Belum Diisi</v>
      </c>
      <c r="I540" s="280" t="s">
        <v>650</v>
      </c>
      <c r="J540" s="281" t="str">
        <f t="shared" si="214"/>
        <v>Isi Sasaran</v>
      </c>
      <c r="K540" s="280" t="s">
        <v>650</v>
      </c>
      <c r="L540" s="281" t="str">
        <f t="shared" si="215"/>
        <v>Isi Sasaran</v>
      </c>
      <c r="M540" s="371"/>
      <c r="N540" s="371"/>
      <c r="O540" s="272"/>
      <c r="P540" s="272"/>
      <c r="Q540" s="272"/>
      <c r="R540" s="272"/>
    </row>
    <row r="541" spans="1:18" ht="12.75" customHeight="1">
      <c r="A541" s="272"/>
      <c r="B541" s="349"/>
      <c r="C541" s="349"/>
      <c r="D541" s="349"/>
      <c r="E541" s="349"/>
      <c r="F541" s="282">
        <v>5</v>
      </c>
      <c r="G541" s="283"/>
      <c r="H541" s="289" t="str">
        <f t="shared" si="163"/>
        <v>Belum Diisi</v>
      </c>
      <c r="I541" s="285" t="s">
        <v>650</v>
      </c>
      <c r="J541" s="286" t="str">
        <f t="shared" si="214"/>
        <v>Isi Sasaran</v>
      </c>
      <c r="K541" s="285" t="s">
        <v>650</v>
      </c>
      <c r="L541" s="286" t="str">
        <f t="shared" si="215"/>
        <v>Isi Sasaran</v>
      </c>
      <c r="M541" s="349"/>
      <c r="N541" s="349"/>
      <c r="O541" s="272"/>
      <c r="P541" s="272"/>
      <c r="Q541" s="272"/>
      <c r="R541" s="272"/>
    </row>
    <row r="542" spans="1:18" ht="12.75" customHeight="1">
      <c r="A542" s="272"/>
      <c r="B542" s="418">
        <v>27</v>
      </c>
      <c r="C542" s="426"/>
      <c r="D542" s="419" t="s">
        <v>650</v>
      </c>
      <c r="E542" s="427" t="str">
        <f>IF(D542="Y",1,IF(D542="T",0,IF(D542="Y/T","Belum diisi","Error")))</f>
        <v>Belum diisi</v>
      </c>
      <c r="F542" s="273">
        <v>1</v>
      </c>
      <c r="G542" s="274"/>
      <c r="H542" s="290" t="str">
        <f t="shared" si="163"/>
        <v>Belum Diisi</v>
      </c>
      <c r="I542" s="276" t="s">
        <v>650</v>
      </c>
      <c r="J542" s="277" t="str">
        <f t="shared" ref="J542:J546" si="216">IF($D$542="Y/T","Isi Sasaran",IF($E$542=0,0,IF(I542="Y",1,IF(I542="T",0,"Isi Dulu"))))</f>
        <v>Isi Sasaran</v>
      </c>
      <c r="K542" s="276" t="s">
        <v>650</v>
      </c>
      <c r="L542" s="277" t="str">
        <f t="shared" ref="L542:L546" si="217">IF($D$542="Y/T","Isi Sasaran",IF($E$542=0,0,IF(K542="Y",1,IF(K542="T",0,"Isi Dulu"))))</f>
        <v>Isi Sasaran</v>
      </c>
      <c r="M542" s="429" t="s">
        <v>650</v>
      </c>
      <c r="N542" s="430" t="str">
        <f>IF(M542="Y",1,IF(M542="T",0,IF(M542="Y/T","Belum diisi","Error")))</f>
        <v>Belum diisi</v>
      </c>
      <c r="O542" s="272"/>
      <c r="P542" s="272"/>
      <c r="Q542" s="272"/>
      <c r="R542" s="272"/>
    </row>
    <row r="543" spans="1:18" ht="12.75" customHeight="1">
      <c r="A543" s="272"/>
      <c r="B543" s="371"/>
      <c r="C543" s="371"/>
      <c r="D543" s="371"/>
      <c r="E543" s="371"/>
      <c r="F543" s="278">
        <v>2</v>
      </c>
      <c r="G543" s="279"/>
      <c r="H543" s="288" t="str">
        <f t="shared" si="163"/>
        <v>Belum Diisi</v>
      </c>
      <c r="I543" s="280" t="s">
        <v>650</v>
      </c>
      <c r="J543" s="281" t="str">
        <f t="shared" si="216"/>
        <v>Isi Sasaran</v>
      </c>
      <c r="K543" s="280" t="s">
        <v>650</v>
      </c>
      <c r="L543" s="281" t="str">
        <f t="shared" si="217"/>
        <v>Isi Sasaran</v>
      </c>
      <c r="M543" s="371"/>
      <c r="N543" s="371"/>
      <c r="O543" s="272"/>
      <c r="P543" s="272"/>
      <c r="Q543" s="272"/>
      <c r="R543" s="272"/>
    </row>
    <row r="544" spans="1:18" ht="12.75" customHeight="1">
      <c r="A544" s="272"/>
      <c r="B544" s="371"/>
      <c r="C544" s="371"/>
      <c r="D544" s="371"/>
      <c r="E544" s="371"/>
      <c r="F544" s="278">
        <v>3</v>
      </c>
      <c r="G544" s="279"/>
      <c r="H544" s="288" t="str">
        <f t="shared" si="163"/>
        <v>Belum Diisi</v>
      </c>
      <c r="I544" s="280" t="s">
        <v>650</v>
      </c>
      <c r="J544" s="281" t="str">
        <f t="shared" si="216"/>
        <v>Isi Sasaran</v>
      </c>
      <c r="K544" s="280" t="s">
        <v>650</v>
      </c>
      <c r="L544" s="281" t="str">
        <f t="shared" si="217"/>
        <v>Isi Sasaran</v>
      </c>
      <c r="M544" s="371"/>
      <c r="N544" s="371"/>
      <c r="O544" s="272"/>
      <c r="P544" s="272"/>
      <c r="Q544" s="272"/>
      <c r="R544" s="272"/>
    </row>
    <row r="545" spans="1:18" ht="12.75" customHeight="1">
      <c r="A545" s="272"/>
      <c r="B545" s="371"/>
      <c r="C545" s="371"/>
      <c r="D545" s="371"/>
      <c r="E545" s="371"/>
      <c r="F545" s="278">
        <v>4</v>
      </c>
      <c r="G545" s="279"/>
      <c r="H545" s="288" t="str">
        <f t="shared" si="163"/>
        <v>Belum Diisi</v>
      </c>
      <c r="I545" s="280" t="s">
        <v>650</v>
      </c>
      <c r="J545" s="281" t="str">
        <f t="shared" si="216"/>
        <v>Isi Sasaran</v>
      </c>
      <c r="K545" s="280" t="s">
        <v>650</v>
      </c>
      <c r="L545" s="281" t="str">
        <f t="shared" si="217"/>
        <v>Isi Sasaran</v>
      </c>
      <c r="M545" s="371"/>
      <c r="N545" s="371"/>
      <c r="O545" s="272"/>
      <c r="P545" s="272"/>
      <c r="Q545" s="272"/>
      <c r="R545" s="272"/>
    </row>
    <row r="546" spans="1:18" ht="12.75" customHeight="1">
      <c r="A546" s="272"/>
      <c r="B546" s="349"/>
      <c r="C546" s="349"/>
      <c r="D546" s="349"/>
      <c r="E546" s="349"/>
      <c r="F546" s="282">
        <v>5</v>
      </c>
      <c r="G546" s="283"/>
      <c r="H546" s="289" t="str">
        <f t="shared" si="163"/>
        <v>Belum Diisi</v>
      </c>
      <c r="I546" s="285" t="s">
        <v>650</v>
      </c>
      <c r="J546" s="286" t="str">
        <f t="shared" si="216"/>
        <v>Isi Sasaran</v>
      </c>
      <c r="K546" s="285" t="s">
        <v>650</v>
      </c>
      <c r="L546" s="286" t="str">
        <f t="shared" si="217"/>
        <v>Isi Sasaran</v>
      </c>
      <c r="M546" s="349"/>
      <c r="N546" s="349"/>
      <c r="O546" s="272"/>
      <c r="P546" s="272"/>
      <c r="Q546" s="272"/>
      <c r="R546" s="272"/>
    </row>
    <row r="547" spans="1:18" ht="12.75" customHeight="1">
      <c r="A547" s="272"/>
      <c r="B547" s="418">
        <v>28</v>
      </c>
      <c r="C547" s="426"/>
      <c r="D547" s="419" t="s">
        <v>650</v>
      </c>
      <c r="E547" s="427" t="str">
        <f>IF(D547="Y",1,IF(D547="T",0,IF(D547="Y/T","Belum diisi","Error")))</f>
        <v>Belum diisi</v>
      </c>
      <c r="F547" s="273">
        <v>1</v>
      </c>
      <c r="G547" s="274"/>
      <c r="H547" s="290" t="str">
        <f t="shared" si="163"/>
        <v>Belum Diisi</v>
      </c>
      <c r="I547" s="276" t="s">
        <v>650</v>
      </c>
      <c r="J547" s="277" t="str">
        <f t="shared" ref="J547:J551" si="218">IF($D$547="Y/T","Isi Sasaran",IF($E$547=0,0,IF(I547="Y",1,IF(I547="T",0,"Isi Dulu"))))</f>
        <v>Isi Sasaran</v>
      </c>
      <c r="K547" s="276" t="s">
        <v>650</v>
      </c>
      <c r="L547" s="277" t="str">
        <f t="shared" ref="L547:L551" si="219">IF($D$547="Y/T","Isi Sasaran",IF($E$547=0,0,IF(K547="Y",1,IF(K547="T",0,"Isi Dulu"))))</f>
        <v>Isi Sasaran</v>
      </c>
      <c r="M547" s="429" t="s">
        <v>650</v>
      </c>
      <c r="N547" s="430" t="str">
        <f>IF(M547="Y",1,IF(M547="T",0,IF(M547="Y/T","Belum diisi","Error")))</f>
        <v>Belum diisi</v>
      </c>
      <c r="O547" s="272"/>
      <c r="P547" s="272"/>
      <c r="Q547" s="272"/>
      <c r="R547" s="272"/>
    </row>
    <row r="548" spans="1:18" ht="12.75" customHeight="1">
      <c r="A548" s="272"/>
      <c r="B548" s="371"/>
      <c r="C548" s="371"/>
      <c r="D548" s="371"/>
      <c r="E548" s="371"/>
      <c r="F548" s="278">
        <v>2</v>
      </c>
      <c r="G548" s="279"/>
      <c r="H548" s="288" t="str">
        <f t="shared" si="163"/>
        <v>Belum Diisi</v>
      </c>
      <c r="I548" s="280" t="s">
        <v>650</v>
      </c>
      <c r="J548" s="281" t="str">
        <f t="shared" si="218"/>
        <v>Isi Sasaran</v>
      </c>
      <c r="K548" s="280" t="s">
        <v>650</v>
      </c>
      <c r="L548" s="281" t="str">
        <f t="shared" si="219"/>
        <v>Isi Sasaran</v>
      </c>
      <c r="M548" s="371"/>
      <c r="N548" s="371"/>
      <c r="O548" s="272"/>
      <c r="P548" s="272"/>
      <c r="Q548" s="272"/>
      <c r="R548" s="272"/>
    </row>
    <row r="549" spans="1:18" ht="12.75" customHeight="1">
      <c r="A549" s="272"/>
      <c r="B549" s="371"/>
      <c r="C549" s="371"/>
      <c r="D549" s="371"/>
      <c r="E549" s="371"/>
      <c r="F549" s="278">
        <v>3</v>
      </c>
      <c r="G549" s="279"/>
      <c r="H549" s="288" t="str">
        <f t="shared" si="163"/>
        <v>Belum Diisi</v>
      </c>
      <c r="I549" s="280" t="s">
        <v>650</v>
      </c>
      <c r="J549" s="281" t="str">
        <f t="shared" si="218"/>
        <v>Isi Sasaran</v>
      </c>
      <c r="K549" s="280" t="s">
        <v>650</v>
      </c>
      <c r="L549" s="281" t="str">
        <f t="shared" si="219"/>
        <v>Isi Sasaran</v>
      </c>
      <c r="M549" s="371"/>
      <c r="N549" s="371"/>
      <c r="O549" s="272"/>
      <c r="P549" s="272"/>
      <c r="Q549" s="272"/>
      <c r="R549" s="272"/>
    </row>
    <row r="550" spans="1:18" ht="12.75" customHeight="1">
      <c r="A550" s="272"/>
      <c r="B550" s="371"/>
      <c r="C550" s="371"/>
      <c r="D550" s="371"/>
      <c r="E550" s="371"/>
      <c r="F550" s="278">
        <v>4</v>
      </c>
      <c r="G550" s="279"/>
      <c r="H550" s="288" t="str">
        <f t="shared" si="163"/>
        <v>Belum Diisi</v>
      </c>
      <c r="I550" s="280" t="s">
        <v>650</v>
      </c>
      <c r="J550" s="281" t="str">
        <f t="shared" si="218"/>
        <v>Isi Sasaran</v>
      </c>
      <c r="K550" s="280" t="s">
        <v>650</v>
      </c>
      <c r="L550" s="281" t="str">
        <f t="shared" si="219"/>
        <v>Isi Sasaran</v>
      </c>
      <c r="M550" s="371"/>
      <c r="N550" s="371"/>
      <c r="O550" s="272"/>
      <c r="P550" s="272"/>
      <c r="Q550" s="272"/>
      <c r="R550" s="272"/>
    </row>
    <row r="551" spans="1:18" ht="12.75" customHeight="1">
      <c r="A551" s="272"/>
      <c r="B551" s="349"/>
      <c r="C551" s="349"/>
      <c r="D551" s="349"/>
      <c r="E551" s="349"/>
      <c r="F551" s="282">
        <v>5</v>
      </c>
      <c r="G551" s="283"/>
      <c r="H551" s="289" t="str">
        <f t="shared" si="163"/>
        <v>Belum Diisi</v>
      </c>
      <c r="I551" s="285" t="s">
        <v>650</v>
      </c>
      <c r="J551" s="286" t="str">
        <f t="shared" si="218"/>
        <v>Isi Sasaran</v>
      </c>
      <c r="K551" s="285" t="s">
        <v>650</v>
      </c>
      <c r="L551" s="286" t="str">
        <f t="shared" si="219"/>
        <v>Isi Sasaran</v>
      </c>
      <c r="M551" s="349"/>
      <c r="N551" s="349"/>
      <c r="O551" s="272"/>
      <c r="P551" s="272"/>
      <c r="Q551" s="272"/>
      <c r="R551" s="272"/>
    </row>
    <row r="552" spans="1:18" ht="12.75" customHeight="1">
      <c r="A552" s="272"/>
      <c r="B552" s="418">
        <v>29</v>
      </c>
      <c r="C552" s="426"/>
      <c r="D552" s="419" t="s">
        <v>650</v>
      </c>
      <c r="E552" s="427" t="str">
        <f>IF(D552="Y",1,IF(D552="T",0,IF(D552="Y/T","Belum diisi","Error")))</f>
        <v>Belum diisi</v>
      </c>
      <c r="F552" s="273">
        <v>1</v>
      </c>
      <c r="G552" s="274"/>
      <c r="H552" s="290" t="str">
        <f t="shared" si="163"/>
        <v>Belum Diisi</v>
      </c>
      <c r="I552" s="276" t="s">
        <v>650</v>
      </c>
      <c r="J552" s="277" t="str">
        <f t="shared" ref="J552:J556" si="220">IF($D$552="Y/T","Isi Sasaran",IF($E$552=0,0,IF(I552="Y",1,IF(I552="T",0,"Isi Dulu"))))</f>
        <v>Isi Sasaran</v>
      </c>
      <c r="K552" s="276" t="s">
        <v>650</v>
      </c>
      <c r="L552" s="277" t="str">
        <f t="shared" ref="L552:L556" si="221">IF($D$552="Y/T","Isi Sasaran",IF($E$552=0,0,IF(K552="Y",1,IF(K552="T",0,"Isi Dulu"))))</f>
        <v>Isi Sasaran</v>
      </c>
      <c r="M552" s="429" t="s">
        <v>650</v>
      </c>
      <c r="N552" s="430" t="str">
        <f>IF(M552="Y",1,IF(M552="T",0,IF(M552="Y/T","Belum diisi","Error")))</f>
        <v>Belum diisi</v>
      </c>
      <c r="O552" s="272"/>
      <c r="P552" s="272"/>
      <c r="Q552" s="272"/>
      <c r="R552" s="272"/>
    </row>
    <row r="553" spans="1:18" ht="12.75" customHeight="1">
      <c r="A553" s="272"/>
      <c r="B553" s="371"/>
      <c r="C553" s="371"/>
      <c r="D553" s="371"/>
      <c r="E553" s="371"/>
      <c r="F553" s="278">
        <v>2</v>
      </c>
      <c r="G553" s="279"/>
      <c r="H553" s="288" t="str">
        <f t="shared" si="163"/>
        <v>Belum Diisi</v>
      </c>
      <c r="I553" s="280" t="s">
        <v>650</v>
      </c>
      <c r="J553" s="281" t="str">
        <f t="shared" si="220"/>
        <v>Isi Sasaran</v>
      </c>
      <c r="K553" s="280" t="s">
        <v>650</v>
      </c>
      <c r="L553" s="281" t="str">
        <f t="shared" si="221"/>
        <v>Isi Sasaran</v>
      </c>
      <c r="M553" s="371"/>
      <c r="N553" s="371"/>
      <c r="O553" s="272"/>
      <c r="P553" s="272"/>
      <c r="Q553" s="272"/>
      <c r="R553" s="272"/>
    </row>
    <row r="554" spans="1:18" ht="12.75" customHeight="1">
      <c r="A554" s="272"/>
      <c r="B554" s="371"/>
      <c r="C554" s="371"/>
      <c r="D554" s="371"/>
      <c r="E554" s="371"/>
      <c r="F554" s="278">
        <v>3</v>
      </c>
      <c r="G554" s="279"/>
      <c r="H554" s="288" t="str">
        <f t="shared" si="163"/>
        <v>Belum Diisi</v>
      </c>
      <c r="I554" s="280" t="s">
        <v>650</v>
      </c>
      <c r="J554" s="281" t="str">
        <f t="shared" si="220"/>
        <v>Isi Sasaran</v>
      </c>
      <c r="K554" s="280" t="s">
        <v>650</v>
      </c>
      <c r="L554" s="281" t="str">
        <f t="shared" si="221"/>
        <v>Isi Sasaran</v>
      </c>
      <c r="M554" s="371"/>
      <c r="N554" s="371"/>
      <c r="O554" s="272"/>
      <c r="P554" s="272"/>
      <c r="Q554" s="272"/>
      <c r="R554" s="272"/>
    </row>
    <row r="555" spans="1:18" ht="12.75" customHeight="1">
      <c r="A555" s="272"/>
      <c r="B555" s="371"/>
      <c r="C555" s="371"/>
      <c r="D555" s="371"/>
      <c r="E555" s="371"/>
      <c r="F555" s="278">
        <v>4</v>
      </c>
      <c r="G555" s="279"/>
      <c r="H555" s="288" t="str">
        <f t="shared" si="163"/>
        <v>Belum Diisi</v>
      </c>
      <c r="I555" s="280" t="s">
        <v>650</v>
      </c>
      <c r="J555" s="281" t="str">
        <f t="shared" si="220"/>
        <v>Isi Sasaran</v>
      </c>
      <c r="K555" s="280" t="s">
        <v>650</v>
      </c>
      <c r="L555" s="281" t="str">
        <f t="shared" si="221"/>
        <v>Isi Sasaran</v>
      </c>
      <c r="M555" s="371"/>
      <c r="N555" s="371"/>
      <c r="O555" s="272"/>
      <c r="P555" s="272"/>
      <c r="Q555" s="272"/>
      <c r="R555" s="272"/>
    </row>
    <row r="556" spans="1:18" ht="12.75" customHeight="1">
      <c r="A556" s="272"/>
      <c r="B556" s="349"/>
      <c r="C556" s="349"/>
      <c r="D556" s="349"/>
      <c r="E556" s="349"/>
      <c r="F556" s="282">
        <v>5</v>
      </c>
      <c r="G556" s="283"/>
      <c r="H556" s="289" t="str">
        <f t="shared" si="163"/>
        <v>Belum Diisi</v>
      </c>
      <c r="I556" s="285" t="s">
        <v>650</v>
      </c>
      <c r="J556" s="286" t="str">
        <f t="shared" si="220"/>
        <v>Isi Sasaran</v>
      </c>
      <c r="K556" s="285" t="s">
        <v>650</v>
      </c>
      <c r="L556" s="286" t="str">
        <f t="shared" si="221"/>
        <v>Isi Sasaran</v>
      </c>
      <c r="M556" s="349"/>
      <c r="N556" s="349"/>
      <c r="O556" s="272"/>
      <c r="P556" s="272"/>
      <c r="Q556" s="272"/>
      <c r="R556" s="272"/>
    </row>
    <row r="557" spans="1:18" ht="12.75" customHeight="1">
      <c r="A557" s="272"/>
      <c r="B557" s="418">
        <v>30</v>
      </c>
      <c r="C557" s="426"/>
      <c r="D557" s="419" t="s">
        <v>650</v>
      </c>
      <c r="E557" s="427" t="str">
        <f>IF(D557="Y",1,IF(D557="T",0,IF(D557="Y/T","Belum diisi","Error")))</f>
        <v>Belum diisi</v>
      </c>
      <c r="F557" s="273">
        <v>1</v>
      </c>
      <c r="G557" s="274"/>
      <c r="H557" s="290" t="str">
        <f t="shared" si="163"/>
        <v>Belum Diisi</v>
      </c>
      <c r="I557" s="285" t="s">
        <v>650</v>
      </c>
      <c r="J557" s="277" t="str">
        <f t="shared" ref="J557:J561" si="222">IF($D$557="Y/T","Isi Sasaran",IF($E$557=0,0,IF(I557="Y",1,IF(I557="T",0,"Isi Dulu"))))</f>
        <v>Isi Sasaran</v>
      </c>
      <c r="K557" s="285" t="s">
        <v>650</v>
      </c>
      <c r="L557" s="277" t="str">
        <f t="shared" ref="L557:L561" si="223">IF($D$557="Y/T","Isi Sasaran",IF($E$557=0,0,IF(K557="Y",1,IF(K557="T",0,"Isi Dulu"))))</f>
        <v>Isi Sasaran</v>
      </c>
      <c r="M557" s="429" t="s">
        <v>650</v>
      </c>
      <c r="N557" s="430" t="str">
        <f>IF(M557="Y",1,IF(M557="T",0,IF(M557="Y/T","Belum diisi","Error")))</f>
        <v>Belum diisi</v>
      </c>
      <c r="O557" s="272"/>
      <c r="P557" s="272"/>
      <c r="Q557" s="272"/>
      <c r="R557" s="272"/>
    </row>
    <row r="558" spans="1:18" ht="12.75" customHeight="1">
      <c r="A558" s="272"/>
      <c r="B558" s="371"/>
      <c r="C558" s="371"/>
      <c r="D558" s="371"/>
      <c r="E558" s="371"/>
      <c r="F558" s="278">
        <v>2</v>
      </c>
      <c r="G558" s="279"/>
      <c r="H558" s="288" t="str">
        <f t="shared" si="163"/>
        <v>Belum Diisi</v>
      </c>
      <c r="I558" s="280" t="s">
        <v>650</v>
      </c>
      <c r="J558" s="281" t="str">
        <f t="shared" si="222"/>
        <v>Isi Sasaran</v>
      </c>
      <c r="K558" s="280" t="s">
        <v>650</v>
      </c>
      <c r="L558" s="281" t="str">
        <f t="shared" si="223"/>
        <v>Isi Sasaran</v>
      </c>
      <c r="M558" s="371"/>
      <c r="N558" s="371"/>
      <c r="O558" s="272"/>
      <c r="P558" s="272"/>
      <c r="Q558" s="272"/>
      <c r="R558" s="272"/>
    </row>
    <row r="559" spans="1:18" ht="12.75" customHeight="1">
      <c r="A559" s="272"/>
      <c r="B559" s="371"/>
      <c r="C559" s="371"/>
      <c r="D559" s="371"/>
      <c r="E559" s="371"/>
      <c r="F559" s="278">
        <v>3</v>
      </c>
      <c r="G559" s="279"/>
      <c r="H559" s="288" t="str">
        <f t="shared" si="163"/>
        <v>Belum Diisi</v>
      </c>
      <c r="I559" s="280" t="s">
        <v>650</v>
      </c>
      <c r="J559" s="281" t="str">
        <f t="shared" si="222"/>
        <v>Isi Sasaran</v>
      </c>
      <c r="K559" s="280" t="s">
        <v>650</v>
      </c>
      <c r="L559" s="281" t="str">
        <f t="shared" si="223"/>
        <v>Isi Sasaran</v>
      </c>
      <c r="M559" s="371"/>
      <c r="N559" s="371"/>
      <c r="O559" s="272"/>
      <c r="P559" s="272"/>
      <c r="Q559" s="272"/>
      <c r="R559" s="272"/>
    </row>
    <row r="560" spans="1:18" ht="12.75" customHeight="1">
      <c r="A560" s="272"/>
      <c r="B560" s="371"/>
      <c r="C560" s="371"/>
      <c r="D560" s="371"/>
      <c r="E560" s="371"/>
      <c r="F560" s="278">
        <v>4</v>
      </c>
      <c r="G560" s="279"/>
      <c r="H560" s="288" t="str">
        <f t="shared" si="163"/>
        <v>Belum Diisi</v>
      </c>
      <c r="I560" s="280" t="s">
        <v>650</v>
      </c>
      <c r="J560" s="281" t="str">
        <f t="shared" si="222"/>
        <v>Isi Sasaran</v>
      </c>
      <c r="K560" s="280" t="s">
        <v>650</v>
      </c>
      <c r="L560" s="281" t="str">
        <f t="shared" si="223"/>
        <v>Isi Sasaran</v>
      </c>
      <c r="M560" s="371"/>
      <c r="N560" s="371"/>
      <c r="O560" s="272"/>
      <c r="P560" s="272"/>
      <c r="Q560" s="272"/>
      <c r="R560" s="272"/>
    </row>
    <row r="561" spans="1:18" ht="12.75" customHeight="1">
      <c r="A561" s="272"/>
      <c r="B561" s="349"/>
      <c r="C561" s="349"/>
      <c r="D561" s="349"/>
      <c r="E561" s="349"/>
      <c r="F561" s="282">
        <v>5</v>
      </c>
      <c r="G561" s="283"/>
      <c r="H561" s="289" t="str">
        <f t="shared" si="163"/>
        <v>Belum Diisi</v>
      </c>
      <c r="I561" s="280" t="s">
        <v>650</v>
      </c>
      <c r="J561" s="286" t="str">
        <f t="shared" si="222"/>
        <v>Isi Sasaran</v>
      </c>
      <c r="K561" s="280" t="s">
        <v>650</v>
      </c>
      <c r="L561" s="286" t="str">
        <f t="shared" si="223"/>
        <v>Isi Sasaran</v>
      </c>
      <c r="M561" s="349"/>
      <c r="N561" s="349"/>
      <c r="O561" s="272"/>
      <c r="P561" s="272"/>
      <c r="Q561" s="272"/>
      <c r="R561" s="272"/>
    </row>
    <row r="562" spans="1:18" ht="12.75" customHeight="1">
      <c r="A562" s="272"/>
      <c r="B562" s="301"/>
      <c r="C562" s="292"/>
      <c r="D562" s="293"/>
      <c r="E562" s="294" t="e">
        <f>AVERAGE(E412:E561)</f>
        <v>#DIV/0!</v>
      </c>
      <c r="F562" s="296"/>
      <c r="G562" s="296"/>
      <c r="H562" s="294" t="e">
        <f>AVERAGE(H412:H561)</f>
        <v>#DIV/0!</v>
      </c>
      <c r="I562" s="303"/>
      <c r="J562" s="294" t="e">
        <f>AVERAGE(J412:J561)</f>
        <v>#DIV/0!</v>
      </c>
      <c r="K562" s="303"/>
      <c r="L562" s="294" t="e">
        <f>AVERAGE(L412:L561)</f>
        <v>#DIV/0!</v>
      </c>
      <c r="M562" s="303"/>
      <c r="N562" s="294" t="e">
        <f>AVERAGE(N412:N561)</f>
        <v>#DIV/0!</v>
      </c>
      <c r="O562" s="272"/>
      <c r="P562" s="272"/>
      <c r="Q562" s="272"/>
      <c r="R562" s="272"/>
    </row>
  </sheetData>
  <mergeCells count="676">
    <mergeCell ref="D136:D140"/>
    <mergeCell ref="E136:E140"/>
    <mergeCell ref="B131:B135"/>
    <mergeCell ref="C131:C135"/>
    <mergeCell ref="D131:D135"/>
    <mergeCell ref="E131:E135"/>
    <mergeCell ref="B163:B167"/>
    <mergeCell ref="C163:C167"/>
    <mergeCell ref="D163:D167"/>
    <mergeCell ref="E163:E167"/>
    <mergeCell ref="B157:J157"/>
    <mergeCell ref="B158:B162"/>
    <mergeCell ref="E158:E162"/>
    <mergeCell ref="C146:C150"/>
    <mergeCell ref="D146:D150"/>
    <mergeCell ref="B193:B197"/>
    <mergeCell ref="C193:C197"/>
    <mergeCell ref="D193:D197"/>
    <mergeCell ref="E193:E197"/>
    <mergeCell ref="C188:C192"/>
    <mergeCell ref="D188:D192"/>
    <mergeCell ref="E188:E192"/>
    <mergeCell ref="B188:B192"/>
    <mergeCell ref="B183:B187"/>
    <mergeCell ref="C183:C187"/>
    <mergeCell ref="D183:D187"/>
    <mergeCell ref="E183:E187"/>
    <mergeCell ref="D198:D202"/>
    <mergeCell ref="E198:E202"/>
    <mergeCell ref="B208:B212"/>
    <mergeCell ref="B203:B207"/>
    <mergeCell ref="C203:C207"/>
    <mergeCell ref="D203:D207"/>
    <mergeCell ref="E203:E207"/>
    <mergeCell ref="B198:B202"/>
    <mergeCell ref="C198:C202"/>
    <mergeCell ref="B218:B222"/>
    <mergeCell ref="C218:C222"/>
    <mergeCell ref="C208:C212"/>
    <mergeCell ref="D208:D212"/>
    <mergeCell ref="D218:D222"/>
    <mergeCell ref="E218:E222"/>
    <mergeCell ref="B213:B217"/>
    <mergeCell ref="C213:C217"/>
    <mergeCell ref="D213:D217"/>
    <mergeCell ref="E213:E217"/>
    <mergeCell ref="E208:E212"/>
    <mergeCell ref="B233:B237"/>
    <mergeCell ref="C233:C237"/>
    <mergeCell ref="D233:D237"/>
    <mergeCell ref="E233:E237"/>
    <mergeCell ref="C228:C232"/>
    <mergeCell ref="D228:D232"/>
    <mergeCell ref="E228:E232"/>
    <mergeCell ref="B228:B232"/>
    <mergeCell ref="B223:B227"/>
    <mergeCell ref="C223:C227"/>
    <mergeCell ref="D223:D227"/>
    <mergeCell ref="E223:E227"/>
    <mergeCell ref="C263:C267"/>
    <mergeCell ref="D263:D267"/>
    <mergeCell ref="E263:E267"/>
    <mergeCell ref="B258:B262"/>
    <mergeCell ref="C258:C262"/>
    <mergeCell ref="D238:D242"/>
    <mergeCell ref="E238:E242"/>
    <mergeCell ref="B248:B252"/>
    <mergeCell ref="B243:B247"/>
    <mergeCell ref="C243:C247"/>
    <mergeCell ref="D243:D247"/>
    <mergeCell ref="E243:E247"/>
    <mergeCell ref="B238:B242"/>
    <mergeCell ref="C238:C242"/>
    <mergeCell ref="C248:C252"/>
    <mergeCell ref="D248:D252"/>
    <mergeCell ref="D11:D15"/>
    <mergeCell ref="E11:E15"/>
    <mergeCell ref="B21:B25"/>
    <mergeCell ref="B16:B20"/>
    <mergeCell ref="C16:C20"/>
    <mergeCell ref="D16:D20"/>
    <mergeCell ref="E16:E20"/>
    <mergeCell ref="B11:B15"/>
    <mergeCell ref="C11:C15"/>
    <mergeCell ref="D6:D10"/>
    <mergeCell ref="E6:E10"/>
    <mergeCell ref="C158:C162"/>
    <mergeCell ref="D158:D162"/>
    <mergeCell ref="B151:B155"/>
    <mergeCell ref="C151:C155"/>
    <mergeCell ref="D151:D155"/>
    <mergeCell ref="E151:E155"/>
    <mergeCell ref="E146:E150"/>
    <mergeCell ref="B146:B150"/>
    <mergeCell ref="B141:B145"/>
    <mergeCell ref="C141:C145"/>
    <mergeCell ref="D141:D145"/>
    <mergeCell ref="E141:E145"/>
    <mergeCell ref="B136:B140"/>
    <mergeCell ref="C136:C140"/>
    <mergeCell ref="B126:B130"/>
    <mergeCell ref="C126:C130"/>
    <mergeCell ref="D126:D130"/>
    <mergeCell ref="E126:E130"/>
    <mergeCell ref="C121:C125"/>
    <mergeCell ref="D121:D125"/>
    <mergeCell ref="E121:E125"/>
    <mergeCell ref="D111:D115"/>
    <mergeCell ref="B1:N1"/>
    <mergeCell ref="B2:N2"/>
    <mergeCell ref="B3:B4"/>
    <mergeCell ref="C3:C4"/>
    <mergeCell ref="D3:E4"/>
    <mergeCell ref="F3:F4"/>
    <mergeCell ref="G3:G4"/>
    <mergeCell ref="H3:H4"/>
    <mergeCell ref="I3:N3"/>
    <mergeCell ref="I4:J4"/>
    <mergeCell ref="B31:B35"/>
    <mergeCell ref="C31:C35"/>
    <mergeCell ref="D31:D35"/>
    <mergeCell ref="E31:E35"/>
    <mergeCell ref="B26:B30"/>
    <mergeCell ref="C26:C30"/>
    <mergeCell ref="D26:D30"/>
    <mergeCell ref="E26:E30"/>
    <mergeCell ref="E21:E25"/>
    <mergeCell ref="C21:C25"/>
    <mergeCell ref="D21:D25"/>
    <mergeCell ref="B46:B50"/>
    <mergeCell ref="C46:C50"/>
    <mergeCell ref="D46:D50"/>
    <mergeCell ref="E46:E50"/>
    <mergeCell ref="C41:C45"/>
    <mergeCell ref="D41:D45"/>
    <mergeCell ref="E41:E45"/>
    <mergeCell ref="B41:B45"/>
    <mergeCell ref="B36:B40"/>
    <mergeCell ref="C36:C40"/>
    <mergeCell ref="D36:D40"/>
    <mergeCell ref="E36:E40"/>
    <mergeCell ref="D51:D55"/>
    <mergeCell ref="E51:E55"/>
    <mergeCell ref="B61:B65"/>
    <mergeCell ref="B56:B60"/>
    <mergeCell ref="C56:C60"/>
    <mergeCell ref="D56:D60"/>
    <mergeCell ref="E56:E60"/>
    <mergeCell ref="B51:B55"/>
    <mergeCell ref="C51:C55"/>
    <mergeCell ref="B76:B80"/>
    <mergeCell ref="C76:C80"/>
    <mergeCell ref="D76:D80"/>
    <mergeCell ref="E76:E80"/>
    <mergeCell ref="B71:B75"/>
    <mergeCell ref="C71:C75"/>
    <mergeCell ref="C61:C65"/>
    <mergeCell ref="D61:D65"/>
    <mergeCell ref="D71:D75"/>
    <mergeCell ref="E71:E75"/>
    <mergeCell ref="B66:B70"/>
    <mergeCell ref="C66:C70"/>
    <mergeCell ref="D66:D70"/>
    <mergeCell ref="E66:E70"/>
    <mergeCell ref="E61:E65"/>
    <mergeCell ref="B91:B95"/>
    <mergeCell ref="C91:C95"/>
    <mergeCell ref="D91:D95"/>
    <mergeCell ref="E91:E95"/>
    <mergeCell ref="B86:B90"/>
    <mergeCell ref="C86:C90"/>
    <mergeCell ref="D86:D90"/>
    <mergeCell ref="E86:E90"/>
    <mergeCell ref="C81:C85"/>
    <mergeCell ref="D81:D85"/>
    <mergeCell ref="E81:E85"/>
    <mergeCell ref="B81:B85"/>
    <mergeCell ref="B273:B277"/>
    <mergeCell ref="C273:C277"/>
    <mergeCell ref="D273:D277"/>
    <mergeCell ref="E273:E277"/>
    <mergeCell ref="C101:C105"/>
    <mergeCell ref="D101:D105"/>
    <mergeCell ref="E101:E105"/>
    <mergeCell ref="B101:B105"/>
    <mergeCell ref="B96:B100"/>
    <mergeCell ref="C96:C100"/>
    <mergeCell ref="D96:D100"/>
    <mergeCell ref="E96:E100"/>
    <mergeCell ref="D258:D262"/>
    <mergeCell ref="E258:E262"/>
    <mergeCell ref="B253:B257"/>
    <mergeCell ref="C253:C257"/>
    <mergeCell ref="D253:D257"/>
    <mergeCell ref="E253:E257"/>
    <mergeCell ref="E248:E252"/>
    <mergeCell ref="C268:C272"/>
    <mergeCell ref="D268:D272"/>
    <mergeCell ref="E268:E272"/>
    <mergeCell ref="B268:B272"/>
    <mergeCell ref="B263:B267"/>
    <mergeCell ref="D178:D182"/>
    <mergeCell ref="E178:E182"/>
    <mergeCell ref="B106:B110"/>
    <mergeCell ref="C106:C110"/>
    <mergeCell ref="D106:D110"/>
    <mergeCell ref="E106:E110"/>
    <mergeCell ref="E111:E115"/>
    <mergeCell ref="B121:B125"/>
    <mergeCell ref="B116:B120"/>
    <mergeCell ref="C116:C120"/>
    <mergeCell ref="D116:D120"/>
    <mergeCell ref="E116:E120"/>
    <mergeCell ref="B111:B115"/>
    <mergeCell ref="C111:C115"/>
    <mergeCell ref="B178:B182"/>
    <mergeCell ref="C178:C182"/>
    <mergeCell ref="B173:B177"/>
    <mergeCell ref="C173:C177"/>
    <mergeCell ref="D173:D177"/>
    <mergeCell ref="E173:E177"/>
    <mergeCell ref="C168:C172"/>
    <mergeCell ref="D168:D172"/>
    <mergeCell ref="E168:E172"/>
    <mergeCell ref="B168:B172"/>
    <mergeCell ref="D497:D501"/>
    <mergeCell ref="E497:E501"/>
    <mergeCell ref="B492:B496"/>
    <mergeCell ref="C492:C496"/>
    <mergeCell ref="D472:D476"/>
    <mergeCell ref="E472:E476"/>
    <mergeCell ref="C330:C334"/>
    <mergeCell ref="D330:D334"/>
    <mergeCell ref="E330:E334"/>
    <mergeCell ref="C355:C359"/>
    <mergeCell ref="D355:D359"/>
    <mergeCell ref="D365:D369"/>
    <mergeCell ref="E365:E369"/>
    <mergeCell ref="B360:B364"/>
    <mergeCell ref="C360:C364"/>
    <mergeCell ref="D360:D364"/>
    <mergeCell ref="E360:E364"/>
    <mergeCell ref="E355:E359"/>
    <mergeCell ref="B355:B359"/>
    <mergeCell ref="C375:C379"/>
    <mergeCell ref="D375:D379"/>
    <mergeCell ref="E375:E379"/>
    <mergeCell ref="B375:B379"/>
    <mergeCell ref="B370:B374"/>
    <mergeCell ref="B527:B531"/>
    <mergeCell ref="C527:C531"/>
    <mergeCell ref="D527:D531"/>
    <mergeCell ref="E527:E531"/>
    <mergeCell ref="C522:C526"/>
    <mergeCell ref="D522:D526"/>
    <mergeCell ref="E522:E526"/>
    <mergeCell ref="B522:B526"/>
    <mergeCell ref="B517:B521"/>
    <mergeCell ref="C517:C521"/>
    <mergeCell ref="D517:D521"/>
    <mergeCell ref="E517:E521"/>
    <mergeCell ref="D278:D282"/>
    <mergeCell ref="E278:E282"/>
    <mergeCell ref="B288:B292"/>
    <mergeCell ref="B283:B287"/>
    <mergeCell ref="C283:C287"/>
    <mergeCell ref="D283:D287"/>
    <mergeCell ref="E283:E287"/>
    <mergeCell ref="B278:B282"/>
    <mergeCell ref="C278:C282"/>
    <mergeCell ref="C288:C292"/>
    <mergeCell ref="D288:D292"/>
    <mergeCell ref="D325:D329"/>
    <mergeCell ref="B303:B307"/>
    <mergeCell ref="C303:C307"/>
    <mergeCell ref="D303:D307"/>
    <mergeCell ref="B298:B302"/>
    <mergeCell ref="B310:B314"/>
    <mergeCell ref="C310:C314"/>
    <mergeCell ref="D310:D314"/>
    <mergeCell ref="D315:D319"/>
    <mergeCell ref="B325:B329"/>
    <mergeCell ref="C325:C329"/>
    <mergeCell ref="E325:E329"/>
    <mergeCell ref="B320:B324"/>
    <mergeCell ref="C320:C324"/>
    <mergeCell ref="D320:D324"/>
    <mergeCell ref="E320:E324"/>
    <mergeCell ref="B315:B319"/>
    <mergeCell ref="E315:E319"/>
    <mergeCell ref="C315:C319"/>
    <mergeCell ref="B350:B354"/>
    <mergeCell ref="C350:C354"/>
    <mergeCell ref="D350:D354"/>
    <mergeCell ref="E350:E354"/>
    <mergeCell ref="B345:B349"/>
    <mergeCell ref="C345:C349"/>
    <mergeCell ref="B340:B344"/>
    <mergeCell ref="C340:C344"/>
    <mergeCell ref="D340:D344"/>
    <mergeCell ref="E340:E344"/>
    <mergeCell ref="D345:D349"/>
    <mergeCell ref="E345:E349"/>
    <mergeCell ref="D335:D339"/>
    <mergeCell ref="E335:E339"/>
    <mergeCell ref="C335:C339"/>
    <mergeCell ref="B335:B339"/>
    <mergeCell ref="M390:M394"/>
    <mergeCell ref="N390:N394"/>
    <mergeCell ref="M385:M389"/>
    <mergeCell ref="N385:N389"/>
    <mergeCell ref="D385:D389"/>
    <mergeCell ref="E385:E389"/>
    <mergeCell ref="M380:M384"/>
    <mergeCell ref="E380:E384"/>
    <mergeCell ref="B390:B394"/>
    <mergeCell ref="C390:C394"/>
    <mergeCell ref="D390:D394"/>
    <mergeCell ref="E390:E394"/>
    <mergeCell ref="B385:B389"/>
    <mergeCell ref="C385:C389"/>
    <mergeCell ref="B380:B384"/>
    <mergeCell ref="C380:C384"/>
    <mergeCell ref="D380:D384"/>
    <mergeCell ref="N320:N324"/>
    <mergeCell ref="M320:M324"/>
    <mergeCell ref="M315:M319"/>
    <mergeCell ref="M335:M339"/>
    <mergeCell ref="M330:M334"/>
    <mergeCell ref="M325:M329"/>
    <mergeCell ref="N350:N354"/>
    <mergeCell ref="N345:N349"/>
    <mergeCell ref="N340:N344"/>
    <mergeCell ref="N335:N339"/>
    <mergeCell ref="N330:N334"/>
    <mergeCell ref="N325:N329"/>
    <mergeCell ref="M345:M349"/>
    <mergeCell ref="M340:M344"/>
    <mergeCell ref="D427:D431"/>
    <mergeCell ref="E427:E431"/>
    <mergeCell ref="C422:C426"/>
    <mergeCell ref="D422:D426"/>
    <mergeCell ref="E422:E426"/>
    <mergeCell ref="B422:B426"/>
    <mergeCell ref="B417:B421"/>
    <mergeCell ref="C417:C421"/>
    <mergeCell ref="B395:B399"/>
    <mergeCell ref="C395:C399"/>
    <mergeCell ref="D395:D399"/>
    <mergeCell ref="D417:D421"/>
    <mergeCell ref="E417:E421"/>
    <mergeCell ref="B405:B409"/>
    <mergeCell ref="C405:C409"/>
    <mergeCell ref="E405:E409"/>
    <mergeCell ref="B400:B404"/>
    <mergeCell ref="C400:C404"/>
    <mergeCell ref="D400:D404"/>
    <mergeCell ref="E400:E404"/>
    <mergeCell ref="E395:E399"/>
    <mergeCell ref="B447:B451"/>
    <mergeCell ref="C447:C451"/>
    <mergeCell ref="D447:D451"/>
    <mergeCell ref="E447:E451"/>
    <mergeCell ref="E442:E446"/>
    <mergeCell ref="B442:B446"/>
    <mergeCell ref="B437:B441"/>
    <mergeCell ref="C437:C441"/>
    <mergeCell ref="D437:D441"/>
    <mergeCell ref="E437:E441"/>
    <mergeCell ref="C462:C466"/>
    <mergeCell ref="D462:D466"/>
    <mergeCell ref="E462:E466"/>
    <mergeCell ref="B462:B466"/>
    <mergeCell ref="B457:B461"/>
    <mergeCell ref="C457:C461"/>
    <mergeCell ref="D457:D461"/>
    <mergeCell ref="E457:E461"/>
    <mergeCell ref="B452:B456"/>
    <mergeCell ref="C452:C456"/>
    <mergeCell ref="D452:D456"/>
    <mergeCell ref="E452:E456"/>
    <mergeCell ref="B477:B481"/>
    <mergeCell ref="C477:C481"/>
    <mergeCell ref="D477:D481"/>
    <mergeCell ref="E477:E481"/>
    <mergeCell ref="B472:B476"/>
    <mergeCell ref="C472:C476"/>
    <mergeCell ref="B467:B471"/>
    <mergeCell ref="C467:C471"/>
    <mergeCell ref="D467:D471"/>
    <mergeCell ref="E467:E471"/>
    <mergeCell ref="D512:D516"/>
    <mergeCell ref="E512:E516"/>
    <mergeCell ref="B487:B491"/>
    <mergeCell ref="C487:C491"/>
    <mergeCell ref="D487:D491"/>
    <mergeCell ref="E487:E491"/>
    <mergeCell ref="C482:C486"/>
    <mergeCell ref="D482:D486"/>
    <mergeCell ref="E482:E486"/>
    <mergeCell ref="B482:B486"/>
    <mergeCell ref="B512:B516"/>
    <mergeCell ref="C512:C516"/>
    <mergeCell ref="B507:B511"/>
    <mergeCell ref="C507:C511"/>
    <mergeCell ref="D507:D511"/>
    <mergeCell ref="E507:E511"/>
    <mergeCell ref="C502:C506"/>
    <mergeCell ref="D502:D506"/>
    <mergeCell ref="E502:E506"/>
    <mergeCell ref="D492:D496"/>
    <mergeCell ref="E492:E496"/>
    <mergeCell ref="B502:B506"/>
    <mergeCell ref="B497:B501"/>
    <mergeCell ref="C497:C501"/>
    <mergeCell ref="E532:E536"/>
    <mergeCell ref="B542:B546"/>
    <mergeCell ref="B537:B541"/>
    <mergeCell ref="C537:C541"/>
    <mergeCell ref="D537:D541"/>
    <mergeCell ref="E537:E541"/>
    <mergeCell ref="B532:B536"/>
    <mergeCell ref="C532:C536"/>
    <mergeCell ref="N532:N536"/>
    <mergeCell ref="M91:M95"/>
    <mergeCell ref="M86:M90"/>
    <mergeCell ref="M81:M85"/>
    <mergeCell ref="N81:N85"/>
    <mergeCell ref="M76:M80"/>
    <mergeCell ref="N76:N80"/>
    <mergeCell ref="B557:B561"/>
    <mergeCell ref="C557:C561"/>
    <mergeCell ref="D557:D561"/>
    <mergeCell ref="E557:E561"/>
    <mergeCell ref="N557:N561"/>
    <mergeCell ref="B552:B556"/>
    <mergeCell ref="E552:E556"/>
    <mergeCell ref="N552:N556"/>
    <mergeCell ref="C542:C546"/>
    <mergeCell ref="D542:D546"/>
    <mergeCell ref="C552:C556"/>
    <mergeCell ref="D552:D556"/>
    <mergeCell ref="B547:B551"/>
    <mergeCell ref="C547:C551"/>
    <mergeCell ref="D547:D551"/>
    <mergeCell ref="E547:E551"/>
    <mergeCell ref="E542:E546"/>
    <mergeCell ref="D532:D536"/>
    <mergeCell ref="N131:N135"/>
    <mergeCell ref="M131:M135"/>
    <mergeCell ref="M126:M130"/>
    <mergeCell ref="M121:M125"/>
    <mergeCell ref="M116:M120"/>
    <mergeCell ref="M111:M115"/>
    <mergeCell ref="M106:M110"/>
    <mergeCell ref="M101:M105"/>
    <mergeCell ref="M96:M100"/>
    <mergeCell ref="N168:N172"/>
    <mergeCell ref="M168:M172"/>
    <mergeCell ref="M163:M167"/>
    <mergeCell ref="M158:M162"/>
    <mergeCell ref="M151:M155"/>
    <mergeCell ref="M146:M150"/>
    <mergeCell ref="M141:M145"/>
    <mergeCell ref="M136:M140"/>
    <mergeCell ref="N158:N162"/>
    <mergeCell ref="N163:N167"/>
    <mergeCell ref="N151:N155"/>
    <mergeCell ref="N146:N150"/>
    <mergeCell ref="N141:N145"/>
    <mergeCell ref="N136:N140"/>
    <mergeCell ref="M193:M197"/>
    <mergeCell ref="M188:M192"/>
    <mergeCell ref="M183:M187"/>
    <mergeCell ref="M178:M182"/>
    <mergeCell ref="M173:M177"/>
    <mergeCell ref="N198:N202"/>
    <mergeCell ref="N193:N197"/>
    <mergeCell ref="N188:N192"/>
    <mergeCell ref="N183:N187"/>
    <mergeCell ref="N178:N182"/>
    <mergeCell ref="N173:N177"/>
    <mergeCell ref="M11:M15"/>
    <mergeCell ref="K4:L4"/>
    <mergeCell ref="M4:N4"/>
    <mergeCell ref="M6:M10"/>
    <mergeCell ref="N6:N10"/>
    <mergeCell ref="M56:M60"/>
    <mergeCell ref="M51:M55"/>
    <mergeCell ref="M46:M50"/>
    <mergeCell ref="M41:M45"/>
    <mergeCell ref="M36:M40"/>
    <mergeCell ref="M31:M35"/>
    <mergeCell ref="M26:M30"/>
    <mergeCell ref="N16:N20"/>
    <mergeCell ref="N11:N15"/>
    <mergeCell ref="N51:N55"/>
    <mergeCell ref="N46:N50"/>
    <mergeCell ref="N41:N45"/>
    <mergeCell ref="N36:N40"/>
    <mergeCell ref="N31:N35"/>
    <mergeCell ref="N26:N30"/>
    <mergeCell ref="N21:N25"/>
    <mergeCell ref="B5:N5"/>
    <mergeCell ref="B6:B10"/>
    <mergeCell ref="C6:C10"/>
    <mergeCell ref="M71:M75"/>
    <mergeCell ref="N71:N75"/>
    <mergeCell ref="M66:M70"/>
    <mergeCell ref="N66:N70"/>
    <mergeCell ref="M61:M65"/>
    <mergeCell ref="N61:N65"/>
    <mergeCell ref="N56:N60"/>
    <mergeCell ref="M21:M25"/>
    <mergeCell ref="M16:M20"/>
    <mergeCell ref="M238:M242"/>
    <mergeCell ref="M233:M237"/>
    <mergeCell ref="M228:M232"/>
    <mergeCell ref="N228:N232"/>
    <mergeCell ref="M223:M227"/>
    <mergeCell ref="N223:N227"/>
    <mergeCell ref="N91:N95"/>
    <mergeCell ref="N86:N90"/>
    <mergeCell ref="N126:N130"/>
    <mergeCell ref="N121:N125"/>
    <mergeCell ref="N116:N120"/>
    <mergeCell ref="N111:N115"/>
    <mergeCell ref="N106:N110"/>
    <mergeCell ref="N101:N105"/>
    <mergeCell ref="N96:N100"/>
    <mergeCell ref="M218:M222"/>
    <mergeCell ref="N218:N222"/>
    <mergeCell ref="M213:M217"/>
    <mergeCell ref="N213:N217"/>
    <mergeCell ref="M208:M212"/>
    <mergeCell ref="N208:N212"/>
    <mergeCell ref="N203:N207"/>
    <mergeCell ref="M203:M207"/>
    <mergeCell ref="M198:M202"/>
    <mergeCell ref="N278:N282"/>
    <mergeCell ref="M278:M282"/>
    <mergeCell ref="M273:M277"/>
    <mergeCell ref="M268:M272"/>
    <mergeCell ref="M263:M267"/>
    <mergeCell ref="M258:M262"/>
    <mergeCell ref="M253:M257"/>
    <mergeCell ref="M248:M252"/>
    <mergeCell ref="M243:M247"/>
    <mergeCell ref="M303:M307"/>
    <mergeCell ref="M298:M302"/>
    <mergeCell ref="M293:M297"/>
    <mergeCell ref="M288:M292"/>
    <mergeCell ref="M283:M287"/>
    <mergeCell ref="N315:N319"/>
    <mergeCell ref="N303:N307"/>
    <mergeCell ref="N298:N302"/>
    <mergeCell ref="N293:N297"/>
    <mergeCell ref="N288:N292"/>
    <mergeCell ref="N283:N287"/>
    <mergeCell ref="B309:N309"/>
    <mergeCell ref="E293:E297"/>
    <mergeCell ref="E288:E292"/>
    <mergeCell ref="E303:E307"/>
    <mergeCell ref="E298:E302"/>
    <mergeCell ref="E310:E314"/>
    <mergeCell ref="M310:M314"/>
    <mergeCell ref="N310:N314"/>
    <mergeCell ref="C298:C302"/>
    <mergeCell ref="D298:D302"/>
    <mergeCell ref="B293:B297"/>
    <mergeCell ref="C293:C297"/>
    <mergeCell ref="D293:D297"/>
    <mergeCell ref="B330:B334"/>
    <mergeCell ref="M370:M374"/>
    <mergeCell ref="N370:N374"/>
    <mergeCell ref="M365:M369"/>
    <mergeCell ref="N365:N369"/>
    <mergeCell ref="M360:M364"/>
    <mergeCell ref="N360:N364"/>
    <mergeCell ref="N355:N359"/>
    <mergeCell ref="M355:M359"/>
    <mergeCell ref="M350:M354"/>
    <mergeCell ref="C370:C374"/>
    <mergeCell ref="D370:D374"/>
    <mergeCell ref="E370:E374"/>
    <mergeCell ref="B365:B369"/>
    <mergeCell ref="C365:C369"/>
    <mergeCell ref="N238:N242"/>
    <mergeCell ref="N233:N237"/>
    <mergeCell ref="N273:N277"/>
    <mergeCell ref="N268:N272"/>
    <mergeCell ref="N263:N267"/>
    <mergeCell ref="N258:N262"/>
    <mergeCell ref="N253:N257"/>
    <mergeCell ref="N248:N252"/>
    <mergeCell ref="N243:N247"/>
    <mergeCell ref="N400:N404"/>
    <mergeCell ref="N395:N399"/>
    <mergeCell ref="N442:N446"/>
    <mergeCell ref="N380:N384"/>
    <mergeCell ref="M375:M379"/>
    <mergeCell ref="N375:N379"/>
    <mergeCell ref="C442:C446"/>
    <mergeCell ref="D442:D446"/>
    <mergeCell ref="B432:B436"/>
    <mergeCell ref="C432:C436"/>
    <mergeCell ref="M412:M416"/>
    <mergeCell ref="N412:N416"/>
    <mergeCell ref="D432:D436"/>
    <mergeCell ref="E432:E436"/>
    <mergeCell ref="B412:B416"/>
    <mergeCell ref="C412:C416"/>
    <mergeCell ref="D412:D416"/>
    <mergeCell ref="E412:E416"/>
    <mergeCell ref="B427:B431"/>
    <mergeCell ref="C427:C431"/>
    <mergeCell ref="M400:M404"/>
    <mergeCell ref="M395:M399"/>
    <mergeCell ref="B411:N411"/>
    <mergeCell ref="D405:D409"/>
    <mergeCell ref="N447:N451"/>
    <mergeCell ref="M447:M451"/>
    <mergeCell ref="M442:M446"/>
    <mergeCell ref="M437:M441"/>
    <mergeCell ref="M432:M436"/>
    <mergeCell ref="M427:M431"/>
    <mergeCell ref="M422:M426"/>
    <mergeCell ref="M417:M421"/>
    <mergeCell ref="M405:M409"/>
    <mergeCell ref="N437:N441"/>
    <mergeCell ref="N432:N436"/>
    <mergeCell ref="N427:N431"/>
    <mergeCell ref="N422:N426"/>
    <mergeCell ref="N417:N421"/>
    <mergeCell ref="N405:N409"/>
    <mergeCell ref="N482:N486"/>
    <mergeCell ref="M482:M486"/>
    <mergeCell ref="M477:M481"/>
    <mergeCell ref="M472:M476"/>
    <mergeCell ref="M467:M471"/>
    <mergeCell ref="M462:M466"/>
    <mergeCell ref="M457:M461"/>
    <mergeCell ref="M452:M456"/>
    <mergeCell ref="N477:N481"/>
    <mergeCell ref="N472:N476"/>
    <mergeCell ref="N467:N471"/>
    <mergeCell ref="N462:N466"/>
    <mergeCell ref="N457:N461"/>
    <mergeCell ref="N452:N456"/>
    <mergeCell ref="N527:N531"/>
    <mergeCell ref="M522:M526"/>
    <mergeCell ref="N522:N526"/>
    <mergeCell ref="M517:M521"/>
    <mergeCell ref="N517:N521"/>
    <mergeCell ref="M512:M516"/>
    <mergeCell ref="N512:N516"/>
    <mergeCell ref="M487:M491"/>
    <mergeCell ref="N487:N491"/>
    <mergeCell ref="M527:M531"/>
    <mergeCell ref="M507:M511"/>
    <mergeCell ref="N507:N511"/>
    <mergeCell ref="M502:M506"/>
    <mergeCell ref="N502:N506"/>
    <mergeCell ref="M497:M501"/>
    <mergeCell ref="N497:N501"/>
    <mergeCell ref="M492:M496"/>
    <mergeCell ref="N492:N496"/>
    <mergeCell ref="M557:M561"/>
    <mergeCell ref="M552:M556"/>
    <mergeCell ref="M547:M551"/>
    <mergeCell ref="N547:N551"/>
    <mergeCell ref="M542:M546"/>
    <mergeCell ref="N542:N546"/>
    <mergeCell ref="N537:N541"/>
    <mergeCell ref="M537:M541"/>
    <mergeCell ref="M532:M536"/>
  </mergeCells>
  <dataValidations count="1">
    <dataValidation type="list" allowBlank="1" showErrorMessage="1" sqref="D6 M6 D11 M11 D16 M16 D21 M21 D26 M26 D31 M31 D36 M36 D41 M41 D46 M46 D51 M51 D56 M56 D61 M61 D66 M66 D71 M71 D76 M76 D81 M81 D86 M86 D91 M91 D96 M96 D101 M101 D106 M106 D111 M111 D116 M116 D121 M121 D126 M126 D131 M131 D136 M136 D141 M141 D146 M146 D151 M151 I6:I155 K6:K155 D158 M158 D163 M163 D168 M168 D173 M173 D178 M178 D183 M183 D188 M188 D193 M193 D198 M198 D203 M203 D208 M208 D213 M213 D218 M218 D223 M223 D228 M228 D233 M233 D238 M238 D243 M243 D248 M248 D253 M253 D258 M258 D263 M263 D268 M268 D273 M273 D278 M278 D283 M283 D288 M288 D293 M293 D298 M298 D303 M303 I158:I307 K158:K307 D310 M310 D315 M315 D320 M320 D325 M325 D330 M330 D335 M335 D340 M340 D345 M345 D350 M350 D355 M355 D360 M360 D365 M365 D370 M370 D375 M375 D380 M380 D385 M385 D390 M390 D395 M395 D400 M400 D405 M405 I310:I409 K310:K409 D412 M412 D417 M417 D422 M422 D427 M427 D432 M432 D437 M437 D442 M442 D447 M447 D452 M452 D457 M457 D462 M462 D467 M467 D472 M472 D477 M477 D482 M482 D487 M487 D492 M492 D497 M497 D502 M502 D507 M507 D512 M512 D517 M517 D522 M522 D527 M527 D532 M532 D537 M537 D542 M542 D547 M547 D552 M552 D557 M557 I412:I561 K412:K561">
      <formula1>"Y,T,Y/T"</formula1>
    </dataValidation>
  </dataValidations>
  <pageMargins left="0.25" right="0.25" top="0.75" bottom="0.75" header="0" footer="0"/>
  <pageSetup paperSize="9"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562"/>
  <sheetViews>
    <sheetView workbookViewId="0">
      <pane ySplit="4" topLeftCell="A5" activePane="bottomLeft" state="frozen"/>
      <selection pane="bottomLeft" activeCell="B6" sqref="B6:B10"/>
    </sheetView>
  </sheetViews>
  <sheetFormatPr defaultColWidth="14.42578125" defaultRowHeight="15" customHeight="1"/>
  <cols>
    <col min="1" max="1" width="6.5703125" hidden="1" customWidth="1"/>
    <col min="2" max="2" width="3.85546875" customWidth="1"/>
    <col min="3" max="3" width="46.7109375" customWidth="1"/>
    <col min="4" max="4" width="4.140625" customWidth="1"/>
    <col min="5" max="5" width="8.85546875" customWidth="1"/>
    <col min="6" max="6" width="3.85546875" customWidth="1"/>
    <col min="7" max="7" width="47.28515625" customWidth="1"/>
    <col min="8" max="8" width="13.140625" customWidth="1"/>
    <col min="9" max="9" width="4.28515625" customWidth="1"/>
    <col min="10" max="10" width="13.5703125" customWidth="1"/>
    <col min="11" max="11" width="4.28515625" customWidth="1"/>
    <col min="12" max="12" width="14.5703125" customWidth="1"/>
    <col min="13" max="13" width="4.28515625" customWidth="1"/>
    <col min="14" max="14" width="15.28515625" customWidth="1"/>
    <col min="15" max="18" width="12.7109375" customWidth="1"/>
  </cols>
  <sheetData>
    <row r="1" spans="1:18" ht="12.75" customHeight="1">
      <c r="A1" s="12"/>
      <c r="B1" s="354" t="s">
        <v>1248</v>
      </c>
      <c r="C1" s="353"/>
      <c r="D1" s="353"/>
      <c r="E1" s="353"/>
      <c r="F1" s="353"/>
      <c r="G1" s="353"/>
      <c r="H1" s="353"/>
      <c r="I1" s="353"/>
      <c r="J1" s="353"/>
      <c r="K1" s="353"/>
      <c r="L1" s="353"/>
      <c r="M1" s="353"/>
      <c r="N1" s="353"/>
      <c r="O1" s="12"/>
      <c r="P1" s="12"/>
      <c r="Q1" s="12"/>
      <c r="R1" s="12"/>
    </row>
    <row r="2" spans="1:18" ht="12.75" customHeight="1">
      <c r="A2" s="12"/>
      <c r="B2" s="435" t="s">
        <v>642</v>
      </c>
      <c r="C2" s="436"/>
      <c r="D2" s="436"/>
      <c r="E2" s="436"/>
      <c r="F2" s="436"/>
      <c r="G2" s="436"/>
      <c r="H2" s="436"/>
      <c r="I2" s="436"/>
      <c r="J2" s="436"/>
      <c r="K2" s="436"/>
      <c r="L2" s="436"/>
      <c r="M2" s="436"/>
      <c r="N2" s="437"/>
      <c r="O2" s="12"/>
      <c r="P2" s="12"/>
      <c r="Q2" s="12"/>
      <c r="R2" s="12"/>
    </row>
    <row r="3" spans="1:18" ht="12.75" customHeight="1">
      <c r="A3" s="271"/>
      <c r="B3" s="433" t="s">
        <v>629</v>
      </c>
      <c r="C3" s="433" t="s">
        <v>1250</v>
      </c>
      <c r="D3" s="438" t="s">
        <v>1251</v>
      </c>
      <c r="E3" s="366"/>
      <c r="F3" s="433" t="s">
        <v>629</v>
      </c>
      <c r="G3" s="433" t="s">
        <v>1252</v>
      </c>
      <c r="H3" s="433" t="s">
        <v>1253</v>
      </c>
      <c r="I3" s="434" t="s">
        <v>1254</v>
      </c>
      <c r="J3" s="360"/>
      <c r="K3" s="360"/>
      <c r="L3" s="360"/>
      <c r="M3" s="360"/>
      <c r="N3" s="351"/>
      <c r="O3" s="271"/>
      <c r="P3" s="271"/>
      <c r="Q3" s="271"/>
      <c r="R3" s="271"/>
    </row>
    <row r="4" spans="1:18" ht="12.75" customHeight="1">
      <c r="A4" s="271"/>
      <c r="B4" s="349"/>
      <c r="C4" s="349"/>
      <c r="D4" s="395"/>
      <c r="E4" s="375"/>
      <c r="F4" s="349"/>
      <c r="G4" s="349"/>
      <c r="H4" s="349"/>
      <c r="I4" s="434" t="s">
        <v>1255</v>
      </c>
      <c r="J4" s="351"/>
      <c r="K4" s="434" t="s">
        <v>1256</v>
      </c>
      <c r="L4" s="351"/>
      <c r="M4" s="434" t="s">
        <v>1257</v>
      </c>
      <c r="N4" s="351"/>
      <c r="O4" s="271"/>
      <c r="P4" s="271"/>
      <c r="Q4" s="271"/>
      <c r="R4" s="271"/>
    </row>
    <row r="5" spans="1:18" ht="12.75" customHeight="1">
      <c r="A5" s="12"/>
      <c r="B5" s="428" t="s">
        <v>1262</v>
      </c>
      <c r="C5" s="360"/>
      <c r="D5" s="360"/>
      <c r="E5" s="360"/>
      <c r="F5" s="360"/>
      <c r="G5" s="360"/>
      <c r="H5" s="360"/>
      <c r="I5" s="360"/>
      <c r="J5" s="360"/>
      <c r="K5" s="360"/>
      <c r="L5" s="360"/>
      <c r="M5" s="360"/>
      <c r="N5" s="351"/>
      <c r="O5" s="12"/>
      <c r="P5" s="12"/>
      <c r="Q5" s="12"/>
      <c r="R5" s="12"/>
    </row>
    <row r="6" spans="1:18" ht="12.75" customHeight="1">
      <c r="A6" s="272"/>
      <c r="B6" s="418">
        <v>1</v>
      </c>
      <c r="C6" s="426"/>
      <c r="D6" s="419" t="s">
        <v>650</v>
      </c>
      <c r="E6" s="420" t="str">
        <f>IF(D6="Y",1,IF(D6="T",0,IF(D6="Y/T","Belum diisi","Error")))</f>
        <v>Belum diisi</v>
      </c>
      <c r="F6" s="273">
        <v>1</v>
      </c>
      <c r="G6" s="274"/>
      <c r="H6" s="275" t="str">
        <f t="shared" ref="H6:H155" si="0">IF(OR(J6="Isi Dulu",L6="Isi Dulu",J6="Isi Tujuan",L6="Isi Tujuan"),"Belum Diisi",IF(SUM(J6,L6)=2,1,IF(SUM(J6,L6)=1,0,IF(SUM(J6,L6)=0,0,"Error"))))</f>
        <v>Belum Diisi</v>
      </c>
      <c r="I6" s="276" t="s">
        <v>650</v>
      </c>
      <c r="J6" s="277" t="str">
        <f t="shared" ref="J6:J10" si="1">IF($D$6="Y/T","Isi Tujuan",IF($E$6=0,0,IF(I6="Y",1,IF(I6="T",0,"Isi Dulu"))))</f>
        <v>Isi Tujuan</v>
      </c>
      <c r="K6" s="276" t="s">
        <v>650</v>
      </c>
      <c r="L6" s="277" t="str">
        <f t="shared" ref="L6:L10" si="2">IF($D$6="Y/T","Isi Tujuan",IF($E$6=0,0,IF(K6="Y",1,IF(K6="T",0,"Isi Dulu"))))</f>
        <v>Isi Tujuan</v>
      </c>
      <c r="M6" s="429" t="s">
        <v>650</v>
      </c>
      <c r="N6" s="430" t="str">
        <f>IF(M6="Y",1,IF(M6="T",0,IF(M6="Y/T","Belum diisi","Error")))</f>
        <v>Belum diisi</v>
      </c>
      <c r="O6" s="272"/>
      <c r="P6" s="272"/>
      <c r="Q6" s="272"/>
      <c r="R6" s="272"/>
    </row>
    <row r="7" spans="1:18" ht="12.75" customHeight="1">
      <c r="A7" s="272"/>
      <c r="B7" s="371"/>
      <c r="C7" s="371"/>
      <c r="D7" s="371"/>
      <c r="E7" s="421"/>
      <c r="F7" s="278">
        <v>2</v>
      </c>
      <c r="G7" s="279"/>
      <c r="H7" s="275" t="str">
        <f t="shared" si="0"/>
        <v>Belum Diisi</v>
      </c>
      <c r="I7" s="280" t="s">
        <v>650</v>
      </c>
      <c r="J7" s="281" t="str">
        <f t="shared" si="1"/>
        <v>Isi Tujuan</v>
      </c>
      <c r="K7" s="280" t="s">
        <v>650</v>
      </c>
      <c r="L7" s="281" t="str">
        <f t="shared" si="2"/>
        <v>Isi Tujuan</v>
      </c>
      <c r="M7" s="371"/>
      <c r="N7" s="371"/>
      <c r="O7" s="272"/>
      <c r="P7" s="272"/>
      <c r="Q7" s="272"/>
      <c r="R7" s="272"/>
    </row>
    <row r="8" spans="1:18" ht="12.75" customHeight="1">
      <c r="A8" s="272"/>
      <c r="B8" s="371"/>
      <c r="C8" s="371"/>
      <c r="D8" s="371"/>
      <c r="E8" s="421"/>
      <c r="F8" s="278">
        <v>3</v>
      </c>
      <c r="G8" s="279"/>
      <c r="H8" s="275" t="str">
        <f t="shared" si="0"/>
        <v>Belum Diisi</v>
      </c>
      <c r="I8" s="280" t="s">
        <v>650</v>
      </c>
      <c r="J8" s="281" t="str">
        <f t="shared" si="1"/>
        <v>Isi Tujuan</v>
      </c>
      <c r="K8" s="280" t="s">
        <v>650</v>
      </c>
      <c r="L8" s="281" t="str">
        <f t="shared" si="2"/>
        <v>Isi Tujuan</v>
      </c>
      <c r="M8" s="371"/>
      <c r="N8" s="371"/>
      <c r="O8" s="272"/>
      <c r="P8" s="272"/>
      <c r="Q8" s="272"/>
      <c r="R8" s="272"/>
    </row>
    <row r="9" spans="1:18" ht="12.75" customHeight="1">
      <c r="A9" s="272"/>
      <c r="B9" s="371"/>
      <c r="C9" s="371"/>
      <c r="D9" s="371"/>
      <c r="E9" s="421"/>
      <c r="F9" s="278">
        <v>4</v>
      </c>
      <c r="G9" s="279"/>
      <c r="H9" s="275" t="str">
        <f t="shared" si="0"/>
        <v>Belum Diisi</v>
      </c>
      <c r="I9" s="280" t="s">
        <v>650</v>
      </c>
      <c r="J9" s="281" t="str">
        <f t="shared" si="1"/>
        <v>Isi Tujuan</v>
      </c>
      <c r="K9" s="280" t="s">
        <v>650</v>
      </c>
      <c r="L9" s="281" t="str">
        <f t="shared" si="2"/>
        <v>Isi Tujuan</v>
      </c>
      <c r="M9" s="371"/>
      <c r="N9" s="371"/>
      <c r="O9" s="272"/>
      <c r="P9" s="272"/>
      <c r="Q9" s="272"/>
      <c r="R9" s="272"/>
    </row>
    <row r="10" spans="1:18" ht="12.75" customHeight="1">
      <c r="A10" s="272"/>
      <c r="B10" s="349"/>
      <c r="C10" s="349"/>
      <c r="D10" s="349"/>
      <c r="E10" s="422"/>
      <c r="F10" s="282">
        <v>5</v>
      </c>
      <c r="G10" s="283"/>
      <c r="H10" s="284" t="str">
        <f t="shared" si="0"/>
        <v>Belum Diisi</v>
      </c>
      <c r="I10" s="285" t="s">
        <v>650</v>
      </c>
      <c r="J10" s="286" t="str">
        <f t="shared" si="1"/>
        <v>Isi Tujuan</v>
      </c>
      <c r="K10" s="285" t="s">
        <v>650</v>
      </c>
      <c r="L10" s="286" t="str">
        <f t="shared" si="2"/>
        <v>Isi Tujuan</v>
      </c>
      <c r="M10" s="349"/>
      <c r="N10" s="349"/>
      <c r="O10" s="272"/>
      <c r="P10" s="272"/>
      <c r="Q10" s="272"/>
      <c r="R10" s="272"/>
    </row>
    <row r="11" spans="1:18" ht="12.75" customHeight="1">
      <c r="A11" s="272"/>
      <c r="B11" s="418">
        <v>2</v>
      </c>
      <c r="C11" s="426"/>
      <c r="D11" s="419" t="s">
        <v>650</v>
      </c>
      <c r="E11" s="420" t="str">
        <f>IF(D11="Y",1,IF(D11="T",0,IF(D11="Y/T","Belum diisi","Error")))</f>
        <v>Belum diisi</v>
      </c>
      <c r="F11" s="273">
        <v>1</v>
      </c>
      <c r="G11" s="274"/>
      <c r="H11" s="287" t="str">
        <f t="shared" si="0"/>
        <v>Belum Diisi</v>
      </c>
      <c r="I11" s="276" t="s">
        <v>650</v>
      </c>
      <c r="J11" s="277" t="str">
        <f t="shared" ref="J11:J15" si="3">IF($D$11="Y/T","Isi Tujuan",IF($E$11=0,0,IF(I11="Y",1,IF(I11="T",0,"Isi Dulu"))))</f>
        <v>Isi Tujuan</v>
      </c>
      <c r="K11" s="276" t="s">
        <v>650</v>
      </c>
      <c r="L11" s="277" t="str">
        <f t="shared" ref="L11:L15" si="4">IF($D$11="Y/T","Isi Tujuan",IF($E$11=0,0,IF(K11="Y",1,IF(K11="T",0,"Isi Dulu"))))</f>
        <v>Isi Tujuan</v>
      </c>
      <c r="M11" s="429" t="s">
        <v>650</v>
      </c>
      <c r="N11" s="430" t="str">
        <f>IF(M11="Y",1,IF(M11="T",0,IF(M11="Y/T","Belum diisi","Error")))</f>
        <v>Belum diisi</v>
      </c>
      <c r="O11" s="272"/>
      <c r="P11" s="272"/>
      <c r="Q11" s="272"/>
      <c r="R11" s="272"/>
    </row>
    <row r="12" spans="1:18" ht="12.75" customHeight="1">
      <c r="A12" s="272"/>
      <c r="B12" s="371"/>
      <c r="C12" s="371"/>
      <c r="D12" s="371"/>
      <c r="E12" s="421"/>
      <c r="F12" s="278">
        <v>2</v>
      </c>
      <c r="G12" s="279"/>
      <c r="H12" s="288" t="str">
        <f t="shared" si="0"/>
        <v>Belum Diisi</v>
      </c>
      <c r="I12" s="280" t="s">
        <v>650</v>
      </c>
      <c r="J12" s="281" t="str">
        <f t="shared" si="3"/>
        <v>Isi Tujuan</v>
      </c>
      <c r="K12" s="280" t="s">
        <v>650</v>
      </c>
      <c r="L12" s="281" t="str">
        <f t="shared" si="4"/>
        <v>Isi Tujuan</v>
      </c>
      <c r="M12" s="371"/>
      <c r="N12" s="371"/>
      <c r="O12" s="272"/>
      <c r="P12" s="272"/>
      <c r="Q12" s="272"/>
      <c r="R12" s="272"/>
    </row>
    <row r="13" spans="1:18" ht="12.75" customHeight="1">
      <c r="A13" s="272"/>
      <c r="B13" s="371"/>
      <c r="C13" s="371"/>
      <c r="D13" s="371"/>
      <c r="E13" s="421"/>
      <c r="F13" s="278">
        <v>3</v>
      </c>
      <c r="G13" s="279"/>
      <c r="H13" s="288" t="str">
        <f t="shared" si="0"/>
        <v>Belum Diisi</v>
      </c>
      <c r="I13" s="280" t="s">
        <v>650</v>
      </c>
      <c r="J13" s="281" t="str">
        <f t="shared" si="3"/>
        <v>Isi Tujuan</v>
      </c>
      <c r="K13" s="280" t="s">
        <v>650</v>
      </c>
      <c r="L13" s="281" t="str">
        <f t="shared" si="4"/>
        <v>Isi Tujuan</v>
      </c>
      <c r="M13" s="371"/>
      <c r="N13" s="371"/>
      <c r="O13" s="272"/>
      <c r="P13" s="272"/>
      <c r="Q13" s="272"/>
      <c r="R13" s="272"/>
    </row>
    <row r="14" spans="1:18" ht="12.75" customHeight="1">
      <c r="A14" s="272"/>
      <c r="B14" s="371"/>
      <c r="C14" s="371"/>
      <c r="D14" s="371"/>
      <c r="E14" s="421"/>
      <c r="F14" s="278">
        <v>4</v>
      </c>
      <c r="G14" s="279"/>
      <c r="H14" s="288" t="str">
        <f t="shared" si="0"/>
        <v>Belum Diisi</v>
      </c>
      <c r="I14" s="280" t="s">
        <v>650</v>
      </c>
      <c r="J14" s="281" t="str">
        <f t="shared" si="3"/>
        <v>Isi Tujuan</v>
      </c>
      <c r="K14" s="280" t="s">
        <v>650</v>
      </c>
      <c r="L14" s="281" t="str">
        <f t="shared" si="4"/>
        <v>Isi Tujuan</v>
      </c>
      <c r="M14" s="371"/>
      <c r="N14" s="371"/>
      <c r="O14" s="272"/>
      <c r="P14" s="272"/>
      <c r="Q14" s="272"/>
      <c r="R14" s="272"/>
    </row>
    <row r="15" spans="1:18" ht="12.75" customHeight="1">
      <c r="A15" s="272"/>
      <c r="B15" s="349"/>
      <c r="C15" s="349"/>
      <c r="D15" s="349"/>
      <c r="E15" s="422"/>
      <c r="F15" s="282">
        <v>5</v>
      </c>
      <c r="G15" s="283"/>
      <c r="H15" s="289" t="str">
        <f t="shared" si="0"/>
        <v>Belum Diisi</v>
      </c>
      <c r="I15" s="285" t="s">
        <v>650</v>
      </c>
      <c r="J15" s="286" t="str">
        <f t="shared" si="3"/>
        <v>Isi Tujuan</v>
      </c>
      <c r="K15" s="285" t="s">
        <v>650</v>
      </c>
      <c r="L15" s="286" t="str">
        <f t="shared" si="4"/>
        <v>Isi Tujuan</v>
      </c>
      <c r="M15" s="349"/>
      <c r="N15" s="349"/>
      <c r="O15" s="272"/>
      <c r="P15" s="272"/>
      <c r="Q15" s="272"/>
      <c r="R15" s="272"/>
    </row>
    <row r="16" spans="1:18" ht="12.75" customHeight="1">
      <c r="A16" s="272"/>
      <c r="B16" s="418">
        <v>3</v>
      </c>
      <c r="C16" s="426"/>
      <c r="D16" s="419" t="s">
        <v>650</v>
      </c>
      <c r="E16" s="420" t="str">
        <f>IF(D16="Y",1,IF(D16="T",0,IF(D16="Y/T","Belum diisi","Error")))</f>
        <v>Belum diisi</v>
      </c>
      <c r="F16" s="273">
        <v>1</v>
      </c>
      <c r="G16" s="274"/>
      <c r="H16" s="290" t="str">
        <f t="shared" si="0"/>
        <v>Belum Diisi</v>
      </c>
      <c r="I16" s="276" t="s">
        <v>650</v>
      </c>
      <c r="J16" s="277" t="str">
        <f t="shared" ref="J16:J20" si="5">IF($D$16="Y/T","Isi Tujuan",IF($E$16=0,0,IF(I16="Y",1,IF(I16="T",0,"Isi Dulu"))))</f>
        <v>Isi Tujuan</v>
      </c>
      <c r="K16" s="276" t="s">
        <v>650</v>
      </c>
      <c r="L16" s="277" t="str">
        <f t="shared" ref="L16:L20" si="6">IF($D$16="Y/T","Isi Tujuan",IF($E$16=0,0,IF(K16="Y",1,IF(K16="T",0,"Isi Dulu"))))</f>
        <v>Isi Tujuan</v>
      </c>
      <c r="M16" s="429" t="s">
        <v>650</v>
      </c>
      <c r="N16" s="430" t="str">
        <f>IF(M16="Y",1,IF(M16="T",0,IF(M16="Y/T","Belum diisi","Error")))</f>
        <v>Belum diisi</v>
      </c>
      <c r="O16" s="272"/>
      <c r="P16" s="272"/>
      <c r="Q16" s="272"/>
      <c r="R16" s="272"/>
    </row>
    <row r="17" spans="1:18" ht="12.75" customHeight="1">
      <c r="A17" s="272"/>
      <c r="B17" s="371"/>
      <c r="C17" s="371"/>
      <c r="D17" s="371"/>
      <c r="E17" s="421"/>
      <c r="F17" s="278">
        <v>2</v>
      </c>
      <c r="G17" s="279"/>
      <c r="H17" s="288" t="str">
        <f t="shared" si="0"/>
        <v>Belum Diisi</v>
      </c>
      <c r="I17" s="280" t="s">
        <v>650</v>
      </c>
      <c r="J17" s="281" t="str">
        <f t="shared" si="5"/>
        <v>Isi Tujuan</v>
      </c>
      <c r="K17" s="280" t="s">
        <v>650</v>
      </c>
      <c r="L17" s="281" t="str">
        <f t="shared" si="6"/>
        <v>Isi Tujuan</v>
      </c>
      <c r="M17" s="371"/>
      <c r="N17" s="371"/>
      <c r="O17" s="272"/>
      <c r="P17" s="272"/>
      <c r="Q17" s="272"/>
      <c r="R17" s="272"/>
    </row>
    <row r="18" spans="1:18" ht="12.75" customHeight="1">
      <c r="A18" s="272"/>
      <c r="B18" s="371"/>
      <c r="C18" s="371"/>
      <c r="D18" s="371"/>
      <c r="E18" s="421"/>
      <c r="F18" s="278">
        <v>3</v>
      </c>
      <c r="G18" s="279"/>
      <c r="H18" s="288" t="str">
        <f t="shared" si="0"/>
        <v>Belum Diisi</v>
      </c>
      <c r="I18" s="280" t="s">
        <v>650</v>
      </c>
      <c r="J18" s="281" t="str">
        <f t="shared" si="5"/>
        <v>Isi Tujuan</v>
      </c>
      <c r="K18" s="280" t="s">
        <v>650</v>
      </c>
      <c r="L18" s="281" t="str">
        <f t="shared" si="6"/>
        <v>Isi Tujuan</v>
      </c>
      <c r="M18" s="371"/>
      <c r="N18" s="371"/>
      <c r="O18" s="272"/>
      <c r="P18" s="272"/>
      <c r="Q18" s="272"/>
      <c r="R18" s="272"/>
    </row>
    <row r="19" spans="1:18" ht="12.75" customHeight="1">
      <c r="A19" s="272"/>
      <c r="B19" s="371"/>
      <c r="C19" s="371"/>
      <c r="D19" s="371"/>
      <c r="E19" s="421"/>
      <c r="F19" s="278">
        <v>4</v>
      </c>
      <c r="G19" s="279"/>
      <c r="H19" s="288" t="str">
        <f t="shared" si="0"/>
        <v>Belum Diisi</v>
      </c>
      <c r="I19" s="280" t="s">
        <v>650</v>
      </c>
      <c r="J19" s="281" t="str">
        <f t="shared" si="5"/>
        <v>Isi Tujuan</v>
      </c>
      <c r="K19" s="280" t="s">
        <v>650</v>
      </c>
      <c r="L19" s="281" t="str">
        <f t="shared" si="6"/>
        <v>Isi Tujuan</v>
      </c>
      <c r="M19" s="371"/>
      <c r="N19" s="371"/>
      <c r="O19" s="272"/>
      <c r="P19" s="272"/>
      <c r="Q19" s="272"/>
      <c r="R19" s="272"/>
    </row>
    <row r="20" spans="1:18" ht="12.75" customHeight="1">
      <c r="A20" s="272"/>
      <c r="B20" s="349"/>
      <c r="C20" s="349"/>
      <c r="D20" s="349"/>
      <c r="E20" s="422"/>
      <c r="F20" s="282">
        <v>5</v>
      </c>
      <c r="G20" s="283"/>
      <c r="H20" s="289" t="str">
        <f t="shared" si="0"/>
        <v>Belum Diisi</v>
      </c>
      <c r="I20" s="285" t="s">
        <v>650</v>
      </c>
      <c r="J20" s="286" t="str">
        <f t="shared" si="5"/>
        <v>Isi Tujuan</v>
      </c>
      <c r="K20" s="285" t="s">
        <v>650</v>
      </c>
      <c r="L20" s="286" t="str">
        <f t="shared" si="6"/>
        <v>Isi Tujuan</v>
      </c>
      <c r="M20" s="349"/>
      <c r="N20" s="349"/>
      <c r="O20" s="272"/>
      <c r="P20" s="272"/>
      <c r="Q20" s="272"/>
      <c r="R20" s="272"/>
    </row>
    <row r="21" spans="1:18" ht="12.75" customHeight="1">
      <c r="A21" s="272"/>
      <c r="B21" s="418">
        <v>4</v>
      </c>
      <c r="C21" s="426"/>
      <c r="D21" s="419" t="s">
        <v>650</v>
      </c>
      <c r="E21" s="420" t="str">
        <f>IF(D21="Y",1,IF(D21="T",0,IF(D21="Y/T","Belum diisi","Error")))</f>
        <v>Belum diisi</v>
      </c>
      <c r="F21" s="273">
        <v>1</v>
      </c>
      <c r="G21" s="274"/>
      <c r="H21" s="290" t="str">
        <f t="shared" si="0"/>
        <v>Belum Diisi</v>
      </c>
      <c r="I21" s="276" t="s">
        <v>650</v>
      </c>
      <c r="J21" s="277" t="str">
        <f t="shared" ref="J21:J25" si="7">IF($D$21="Y/T","Isi Tujuan",IF($E$21=0,0,IF(I21="Y",1,IF(I21="T",0,"Isi Dulu"))))</f>
        <v>Isi Tujuan</v>
      </c>
      <c r="K21" s="276" t="s">
        <v>650</v>
      </c>
      <c r="L21" s="277" t="str">
        <f t="shared" ref="L21:L25" si="8">IF($D$21="Y/T","Isi Tujuan",IF($E$21=0,0,IF(K21="Y",1,IF(K21="T",0,"Isi Dulu"))))</f>
        <v>Isi Tujuan</v>
      </c>
      <c r="M21" s="429" t="s">
        <v>650</v>
      </c>
      <c r="N21" s="430" t="str">
        <f>IF(M21="Y",1,IF(M21="T",0,IF(M21="Y/T","Belum diisi","Error")))</f>
        <v>Belum diisi</v>
      </c>
      <c r="O21" s="272"/>
      <c r="P21" s="272"/>
      <c r="Q21" s="272"/>
      <c r="R21" s="272"/>
    </row>
    <row r="22" spans="1:18" ht="12.75" customHeight="1">
      <c r="A22" s="272"/>
      <c r="B22" s="371"/>
      <c r="C22" s="371"/>
      <c r="D22" s="371"/>
      <c r="E22" s="421"/>
      <c r="F22" s="278">
        <v>2</v>
      </c>
      <c r="G22" s="279"/>
      <c r="H22" s="288" t="str">
        <f t="shared" si="0"/>
        <v>Belum Diisi</v>
      </c>
      <c r="I22" s="280" t="s">
        <v>650</v>
      </c>
      <c r="J22" s="281" t="str">
        <f t="shared" si="7"/>
        <v>Isi Tujuan</v>
      </c>
      <c r="K22" s="280" t="s">
        <v>650</v>
      </c>
      <c r="L22" s="281" t="str">
        <f t="shared" si="8"/>
        <v>Isi Tujuan</v>
      </c>
      <c r="M22" s="371"/>
      <c r="N22" s="371"/>
      <c r="O22" s="272"/>
      <c r="P22" s="272"/>
      <c r="Q22" s="272"/>
      <c r="R22" s="272"/>
    </row>
    <row r="23" spans="1:18" ht="12.75" customHeight="1">
      <c r="A23" s="272"/>
      <c r="B23" s="371"/>
      <c r="C23" s="371"/>
      <c r="D23" s="371"/>
      <c r="E23" s="421"/>
      <c r="F23" s="278">
        <v>3</v>
      </c>
      <c r="G23" s="279"/>
      <c r="H23" s="288" t="str">
        <f t="shared" si="0"/>
        <v>Belum Diisi</v>
      </c>
      <c r="I23" s="280" t="s">
        <v>650</v>
      </c>
      <c r="J23" s="281" t="str">
        <f t="shared" si="7"/>
        <v>Isi Tujuan</v>
      </c>
      <c r="K23" s="280" t="s">
        <v>650</v>
      </c>
      <c r="L23" s="281" t="str">
        <f t="shared" si="8"/>
        <v>Isi Tujuan</v>
      </c>
      <c r="M23" s="371"/>
      <c r="N23" s="371"/>
      <c r="O23" s="272"/>
      <c r="P23" s="272"/>
      <c r="Q23" s="272"/>
      <c r="R23" s="272"/>
    </row>
    <row r="24" spans="1:18" ht="12.75" customHeight="1">
      <c r="A24" s="272"/>
      <c r="B24" s="371"/>
      <c r="C24" s="371"/>
      <c r="D24" s="371"/>
      <c r="E24" s="421"/>
      <c r="F24" s="278">
        <v>4</v>
      </c>
      <c r="G24" s="279"/>
      <c r="H24" s="288" t="str">
        <f t="shared" si="0"/>
        <v>Belum Diisi</v>
      </c>
      <c r="I24" s="280" t="s">
        <v>650</v>
      </c>
      <c r="J24" s="281" t="str">
        <f t="shared" si="7"/>
        <v>Isi Tujuan</v>
      </c>
      <c r="K24" s="280" t="s">
        <v>650</v>
      </c>
      <c r="L24" s="281" t="str">
        <f t="shared" si="8"/>
        <v>Isi Tujuan</v>
      </c>
      <c r="M24" s="371"/>
      <c r="N24" s="371"/>
      <c r="O24" s="272"/>
      <c r="P24" s="272"/>
      <c r="Q24" s="272"/>
      <c r="R24" s="272"/>
    </row>
    <row r="25" spans="1:18" ht="12.75" customHeight="1">
      <c r="A25" s="272"/>
      <c r="B25" s="349"/>
      <c r="C25" s="349"/>
      <c r="D25" s="349"/>
      <c r="E25" s="422"/>
      <c r="F25" s="282">
        <v>5</v>
      </c>
      <c r="G25" s="283"/>
      <c r="H25" s="289" t="str">
        <f t="shared" si="0"/>
        <v>Belum Diisi</v>
      </c>
      <c r="I25" s="285" t="s">
        <v>650</v>
      </c>
      <c r="J25" s="286" t="str">
        <f t="shared" si="7"/>
        <v>Isi Tujuan</v>
      </c>
      <c r="K25" s="285" t="s">
        <v>650</v>
      </c>
      <c r="L25" s="286" t="str">
        <f t="shared" si="8"/>
        <v>Isi Tujuan</v>
      </c>
      <c r="M25" s="349"/>
      <c r="N25" s="349"/>
      <c r="O25" s="272"/>
      <c r="P25" s="272"/>
      <c r="Q25" s="272"/>
      <c r="R25" s="272"/>
    </row>
    <row r="26" spans="1:18" ht="12.75" customHeight="1">
      <c r="A26" s="272"/>
      <c r="B26" s="418">
        <v>5</v>
      </c>
      <c r="C26" s="426"/>
      <c r="D26" s="419" t="s">
        <v>650</v>
      </c>
      <c r="E26" s="420" t="str">
        <f>IF(D26="Y",1,IF(D26="T",0,IF(D26="Y/T","Belum diisi","Error")))</f>
        <v>Belum diisi</v>
      </c>
      <c r="F26" s="273">
        <v>1</v>
      </c>
      <c r="G26" s="274"/>
      <c r="H26" s="290" t="str">
        <f t="shared" si="0"/>
        <v>Belum Diisi</v>
      </c>
      <c r="I26" s="276" t="s">
        <v>650</v>
      </c>
      <c r="J26" s="277" t="str">
        <f t="shared" ref="J26:J30" si="9">IF($D$26="Y/T","Isi Tujuan",IF($E$26=0,0,IF(I26="Y",1,IF(I26="T",0,"Isi Dulu"))))</f>
        <v>Isi Tujuan</v>
      </c>
      <c r="K26" s="276" t="s">
        <v>650</v>
      </c>
      <c r="L26" s="277" t="str">
        <f t="shared" ref="L26:L30" si="10">IF($D$26="Y/T","Isi Tujuan",IF($E$26=0,0,IF(K26="Y",1,IF(K26="T",0,"Isi Dulu"))))</f>
        <v>Isi Tujuan</v>
      </c>
      <c r="M26" s="429" t="s">
        <v>650</v>
      </c>
      <c r="N26" s="430" t="str">
        <f>IF(M26="Y",1,IF(M26="T",0,IF(M26="Y/T","Belum diisi","Error")))</f>
        <v>Belum diisi</v>
      </c>
      <c r="O26" s="272"/>
      <c r="P26" s="272"/>
      <c r="Q26" s="272"/>
      <c r="R26" s="272"/>
    </row>
    <row r="27" spans="1:18" ht="12.75" customHeight="1">
      <c r="A27" s="272"/>
      <c r="B27" s="371"/>
      <c r="C27" s="371"/>
      <c r="D27" s="371"/>
      <c r="E27" s="421"/>
      <c r="F27" s="278">
        <v>2</v>
      </c>
      <c r="G27" s="279"/>
      <c r="H27" s="288" t="str">
        <f t="shared" si="0"/>
        <v>Belum Diisi</v>
      </c>
      <c r="I27" s="280" t="s">
        <v>650</v>
      </c>
      <c r="J27" s="281" t="str">
        <f t="shared" si="9"/>
        <v>Isi Tujuan</v>
      </c>
      <c r="K27" s="280" t="s">
        <v>650</v>
      </c>
      <c r="L27" s="281" t="str">
        <f t="shared" si="10"/>
        <v>Isi Tujuan</v>
      </c>
      <c r="M27" s="371"/>
      <c r="N27" s="371"/>
      <c r="O27" s="272"/>
      <c r="P27" s="272"/>
      <c r="Q27" s="272"/>
      <c r="R27" s="272"/>
    </row>
    <row r="28" spans="1:18" ht="12.75" customHeight="1">
      <c r="A28" s="272"/>
      <c r="B28" s="371"/>
      <c r="C28" s="371"/>
      <c r="D28" s="371"/>
      <c r="E28" s="421"/>
      <c r="F28" s="278">
        <v>3</v>
      </c>
      <c r="G28" s="279"/>
      <c r="H28" s="288" t="str">
        <f t="shared" si="0"/>
        <v>Belum Diisi</v>
      </c>
      <c r="I28" s="280" t="s">
        <v>650</v>
      </c>
      <c r="J28" s="281" t="str">
        <f t="shared" si="9"/>
        <v>Isi Tujuan</v>
      </c>
      <c r="K28" s="280" t="s">
        <v>650</v>
      </c>
      <c r="L28" s="281" t="str">
        <f t="shared" si="10"/>
        <v>Isi Tujuan</v>
      </c>
      <c r="M28" s="371"/>
      <c r="N28" s="371"/>
      <c r="O28" s="272"/>
      <c r="P28" s="272"/>
      <c r="Q28" s="272"/>
      <c r="R28" s="272"/>
    </row>
    <row r="29" spans="1:18" ht="12.75" customHeight="1">
      <c r="A29" s="272"/>
      <c r="B29" s="371"/>
      <c r="C29" s="371"/>
      <c r="D29" s="371"/>
      <c r="E29" s="421"/>
      <c r="F29" s="278">
        <v>4</v>
      </c>
      <c r="G29" s="279"/>
      <c r="H29" s="288" t="str">
        <f t="shared" si="0"/>
        <v>Belum Diisi</v>
      </c>
      <c r="I29" s="280" t="s">
        <v>650</v>
      </c>
      <c r="J29" s="281" t="str">
        <f t="shared" si="9"/>
        <v>Isi Tujuan</v>
      </c>
      <c r="K29" s="280" t="s">
        <v>650</v>
      </c>
      <c r="L29" s="281" t="str">
        <f t="shared" si="10"/>
        <v>Isi Tujuan</v>
      </c>
      <c r="M29" s="371"/>
      <c r="N29" s="371"/>
      <c r="O29" s="272"/>
      <c r="P29" s="272"/>
      <c r="Q29" s="272"/>
      <c r="R29" s="272"/>
    </row>
    <row r="30" spans="1:18" ht="12.75" customHeight="1">
      <c r="A30" s="272"/>
      <c r="B30" s="349"/>
      <c r="C30" s="349"/>
      <c r="D30" s="349"/>
      <c r="E30" s="422"/>
      <c r="F30" s="282">
        <v>5</v>
      </c>
      <c r="G30" s="283"/>
      <c r="H30" s="289" t="str">
        <f t="shared" si="0"/>
        <v>Belum Diisi</v>
      </c>
      <c r="I30" s="285" t="s">
        <v>650</v>
      </c>
      <c r="J30" s="286" t="str">
        <f t="shared" si="9"/>
        <v>Isi Tujuan</v>
      </c>
      <c r="K30" s="285" t="s">
        <v>650</v>
      </c>
      <c r="L30" s="286" t="str">
        <f t="shared" si="10"/>
        <v>Isi Tujuan</v>
      </c>
      <c r="M30" s="349"/>
      <c r="N30" s="349"/>
      <c r="O30" s="272"/>
      <c r="P30" s="272"/>
      <c r="Q30" s="272"/>
      <c r="R30" s="272"/>
    </row>
    <row r="31" spans="1:18" ht="12.75" customHeight="1">
      <c r="A31" s="272"/>
      <c r="B31" s="418">
        <v>6</v>
      </c>
      <c r="C31" s="426"/>
      <c r="D31" s="419" t="s">
        <v>650</v>
      </c>
      <c r="E31" s="420" t="str">
        <f>IF(D31="Y",1,IF(D31="T",0,IF(D31="Y/T","Belum diisi","Error")))</f>
        <v>Belum diisi</v>
      </c>
      <c r="F31" s="273">
        <v>1</v>
      </c>
      <c r="G31" s="274"/>
      <c r="H31" s="290" t="str">
        <f t="shared" si="0"/>
        <v>Belum Diisi</v>
      </c>
      <c r="I31" s="276" t="s">
        <v>650</v>
      </c>
      <c r="J31" s="277" t="str">
        <f t="shared" ref="J31:J35" si="11">IF($D$31="Y/T","Isi Tujuan",IF($E$31=0,0,IF(I31="Y",1,IF(I31="T",0,"Isi Dulu"))))</f>
        <v>Isi Tujuan</v>
      </c>
      <c r="K31" s="276" t="s">
        <v>650</v>
      </c>
      <c r="L31" s="277" t="str">
        <f t="shared" ref="L31:L35" si="12">IF($D$31="Y/T","Isi Tujuan",IF($E$31=0,0,IF(K31="Y",1,IF(K31="T",0,"Isi Dulu"))))</f>
        <v>Isi Tujuan</v>
      </c>
      <c r="M31" s="429" t="s">
        <v>650</v>
      </c>
      <c r="N31" s="430" t="str">
        <f>IF(M31="Y",1,IF(M31="T",0,IF(M31="Y/T","Belum diisi","Error")))</f>
        <v>Belum diisi</v>
      </c>
      <c r="O31" s="272"/>
      <c r="P31" s="272"/>
      <c r="Q31" s="272"/>
      <c r="R31" s="272"/>
    </row>
    <row r="32" spans="1:18" ht="12.75" customHeight="1">
      <c r="A32" s="272"/>
      <c r="B32" s="371"/>
      <c r="C32" s="371"/>
      <c r="D32" s="371"/>
      <c r="E32" s="421"/>
      <c r="F32" s="278">
        <v>2</v>
      </c>
      <c r="G32" s="279"/>
      <c r="H32" s="288" t="str">
        <f t="shared" si="0"/>
        <v>Belum Diisi</v>
      </c>
      <c r="I32" s="280" t="s">
        <v>650</v>
      </c>
      <c r="J32" s="281" t="str">
        <f t="shared" si="11"/>
        <v>Isi Tujuan</v>
      </c>
      <c r="K32" s="280" t="s">
        <v>650</v>
      </c>
      <c r="L32" s="281" t="str">
        <f t="shared" si="12"/>
        <v>Isi Tujuan</v>
      </c>
      <c r="M32" s="371"/>
      <c r="N32" s="371"/>
      <c r="O32" s="272"/>
      <c r="P32" s="272"/>
      <c r="Q32" s="272"/>
      <c r="R32" s="272"/>
    </row>
    <row r="33" spans="1:18" ht="12.75" customHeight="1">
      <c r="A33" s="272"/>
      <c r="B33" s="371"/>
      <c r="C33" s="371"/>
      <c r="D33" s="371"/>
      <c r="E33" s="421"/>
      <c r="F33" s="278">
        <v>3</v>
      </c>
      <c r="G33" s="279"/>
      <c r="H33" s="288" t="str">
        <f t="shared" si="0"/>
        <v>Belum Diisi</v>
      </c>
      <c r="I33" s="280" t="s">
        <v>650</v>
      </c>
      <c r="J33" s="281" t="str">
        <f t="shared" si="11"/>
        <v>Isi Tujuan</v>
      </c>
      <c r="K33" s="280" t="s">
        <v>650</v>
      </c>
      <c r="L33" s="281" t="str">
        <f t="shared" si="12"/>
        <v>Isi Tujuan</v>
      </c>
      <c r="M33" s="371"/>
      <c r="N33" s="371"/>
      <c r="O33" s="272"/>
      <c r="P33" s="272"/>
      <c r="Q33" s="272"/>
      <c r="R33" s="272"/>
    </row>
    <row r="34" spans="1:18" ht="12.75" customHeight="1">
      <c r="A34" s="272"/>
      <c r="B34" s="371"/>
      <c r="C34" s="371"/>
      <c r="D34" s="371"/>
      <c r="E34" s="421"/>
      <c r="F34" s="278">
        <v>4</v>
      </c>
      <c r="G34" s="279"/>
      <c r="H34" s="288" t="str">
        <f t="shared" si="0"/>
        <v>Belum Diisi</v>
      </c>
      <c r="I34" s="280" t="s">
        <v>650</v>
      </c>
      <c r="J34" s="281" t="str">
        <f t="shared" si="11"/>
        <v>Isi Tujuan</v>
      </c>
      <c r="K34" s="280" t="s">
        <v>650</v>
      </c>
      <c r="L34" s="281" t="str">
        <f t="shared" si="12"/>
        <v>Isi Tujuan</v>
      </c>
      <c r="M34" s="371"/>
      <c r="N34" s="371"/>
      <c r="O34" s="272"/>
      <c r="P34" s="272"/>
      <c r="Q34" s="272"/>
      <c r="R34" s="272"/>
    </row>
    <row r="35" spans="1:18" ht="12.75" customHeight="1">
      <c r="A35" s="272"/>
      <c r="B35" s="349"/>
      <c r="C35" s="349"/>
      <c r="D35" s="349"/>
      <c r="E35" s="422"/>
      <c r="F35" s="282">
        <v>5</v>
      </c>
      <c r="G35" s="283"/>
      <c r="H35" s="289" t="str">
        <f t="shared" si="0"/>
        <v>Belum Diisi</v>
      </c>
      <c r="I35" s="285" t="s">
        <v>650</v>
      </c>
      <c r="J35" s="286" t="str">
        <f t="shared" si="11"/>
        <v>Isi Tujuan</v>
      </c>
      <c r="K35" s="285" t="s">
        <v>650</v>
      </c>
      <c r="L35" s="286" t="str">
        <f t="shared" si="12"/>
        <v>Isi Tujuan</v>
      </c>
      <c r="M35" s="349"/>
      <c r="N35" s="349"/>
      <c r="O35" s="272"/>
      <c r="P35" s="272"/>
      <c r="Q35" s="272"/>
      <c r="R35" s="272"/>
    </row>
    <row r="36" spans="1:18" ht="12.75" customHeight="1">
      <c r="A36" s="272"/>
      <c r="B36" s="418">
        <v>7</v>
      </c>
      <c r="C36" s="426"/>
      <c r="D36" s="419" t="s">
        <v>650</v>
      </c>
      <c r="E36" s="420" t="str">
        <f>IF(D36="Y",1,IF(D36="T",0,IF(D36="Y/T","Belum diisi","Error")))</f>
        <v>Belum diisi</v>
      </c>
      <c r="F36" s="273">
        <v>1</v>
      </c>
      <c r="G36" s="274"/>
      <c r="H36" s="290" t="str">
        <f t="shared" si="0"/>
        <v>Belum Diisi</v>
      </c>
      <c r="I36" s="276" t="s">
        <v>650</v>
      </c>
      <c r="J36" s="277" t="str">
        <f t="shared" ref="J36:J40" si="13">IF($D$36="Y/T","Isi Tujuan",IF($E$36=0,0,IF(I36="Y",1,IF(I36="T",0,"Isi Dulu"))))</f>
        <v>Isi Tujuan</v>
      </c>
      <c r="K36" s="276" t="s">
        <v>650</v>
      </c>
      <c r="L36" s="277" t="str">
        <f t="shared" ref="L36:L40" si="14">IF($D$36="Y/T","Isi Tujuan",IF($E$36=0,0,IF(K36="Y",1,IF(K36="T",0,"Isi Dulu"))))</f>
        <v>Isi Tujuan</v>
      </c>
      <c r="M36" s="429" t="s">
        <v>650</v>
      </c>
      <c r="N36" s="430" t="str">
        <f>IF(M36="Y",1,IF(M36="T",0,IF(M36="Y/T","Belum diisi","Error")))</f>
        <v>Belum diisi</v>
      </c>
      <c r="O36" s="272"/>
      <c r="P36" s="272"/>
      <c r="Q36" s="272"/>
      <c r="R36" s="272"/>
    </row>
    <row r="37" spans="1:18" ht="12.75" customHeight="1">
      <c r="A37" s="272"/>
      <c r="B37" s="371"/>
      <c r="C37" s="371"/>
      <c r="D37" s="371"/>
      <c r="E37" s="421"/>
      <c r="F37" s="278">
        <v>2</v>
      </c>
      <c r="G37" s="279"/>
      <c r="H37" s="288" t="str">
        <f t="shared" si="0"/>
        <v>Belum Diisi</v>
      </c>
      <c r="I37" s="280" t="s">
        <v>650</v>
      </c>
      <c r="J37" s="281" t="str">
        <f t="shared" si="13"/>
        <v>Isi Tujuan</v>
      </c>
      <c r="K37" s="280" t="s">
        <v>650</v>
      </c>
      <c r="L37" s="281" t="str">
        <f t="shared" si="14"/>
        <v>Isi Tujuan</v>
      </c>
      <c r="M37" s="371"/>
      <c r="N37" s="371"/>
      <c r="O37" s="272"/>
      <c r="P37" s="272"/>
      <c r="Q37" s="272"/>
      <c r="R37" s="272"/>
    </row>
    <row r="38" spans="1:18" ht="12.75" customHeight="1">
      <c r="A38" s="272"/>
      <c r="B38" s="371"/>
      <c r="C38" s="371"/>
      <c r="D38" s="371"/>
      <c r="E38" s="421"/>
      <c r="F38" s="278">
        <v>3</v>
      </c>
      <c r="G38" s="279"/>
      <c r="H38" s="288" t="str">
        <f t="shared" si="0"/>
        <v>Belum Diisi</v>
      </c>
      <c r="I38" s="280" t="s">
        <v>650</v>
      </c>
      <c r="J38" s="281" t="str">
        <f t="shared" si="13"/>
        <v>Isi Tujuan</v>
      </c>
      <c r="K38" s="280" t="s">
        <v>650</v>
      </c>
      <c r="L38" s="281" t="str">
        <f t="shared" si="14"/>
        <v>Isi Tujuan</v>
      </c>
      <c r="M38" s="371"/>
      <c r="N38" s="371"/>
      <c r="O38" s="272"/>
      <c r="P38" s="272"/>
      <c r="Q38" s="272"/>
      <c r="R38" s="272"/>
    </row>
    <row r="39" spans="1:18" ht="12.75" customHeight="1">
      <c r="A39" s="272"/>
      <c r="B39" s="371"/>
      <c r="C39" s="371"/>
      <c r="D39" s="371"/>
      <c r="E39" s="421"/>
      <c r="F39" s="278">
        <v>4</v>
      </c>
      <c r="G39" s="279"/>
      <c r="H39" s="288" t="str">
        <f t="shared" si="0"/>
        <v>Belum Diisi</v>
      </c>
      <c r="I39" s="280" t="s">
        <v>650</v>
      </c>
      <c r="J39" s="281" t="str">
        <f t="shared" si="13"/>
        <v>Isi Tujuan</v>
      </c>
      <c r="K39" s="280" t="s">
        <v>650</v>
      </c>
      <c r="L39" s="281" t="str">
        <f t="shared" si="14"/>
        <v>Isi Tujuan</v>
      </c>
      <c r="M39" s="371"/>
      <c r="N39" s="371"/>
      <c r="O39" s="272"/>
      <c r="P39" s="272"/>
      <c r="Q39" s="272"/>
      <c r="R39" s="272"/>
    </row>
    <row r="40" spans="1:18" ht="12.75" customHeight="1">
      <c r="A40" s="272"/>
      <c r="B40" s="349"/>
      <c r="C40" s="349"/>
      <c r="D40" s="349"/>
      <c r="E40" s="422"/>
      <c r="F40" s="282">
        <v>5</v>
      </c>
      <c r="G40" s="283"/>
      <c r="H40" s="289" t="str">
        <f t="shared" si="0"/>
        <v>Belum Diisi</v>
      </c>
      <c r="I40" s="285" t="s">
        <v>650</v>
      </c>
      <c r="J40" s="286" t="str">
        <f t="shared" si="13"/>
        <v>Isi Tujuan</v>
      </c>
      <c r="K40" s="285" t="s">
        <v>650</v>
      </c>
      <c r="L40" s="286" t="str">
        <f t="shared" si="14"/>
        <v>Isi Tujuan</v>
      </c>
      <c r="M40" s="349"/>
      <c r="N40" s="349"/>
      <c r="O40" s="272"/>
      <c r="P40" s="272"/>
      <c r="Q40" s="272"/>
      <c r="R40" s="272"/>
    </row>
    <row r="41" spans="1:18" ht="12.75" customHeight="1">
      <c r="A41" s="272"/>
      <c r="B41" s="418">
        <v>8</v>
      </c>
      <c r="C41" s="426"/>
      <c r="D41" s="419" t="s">
        <v>650</v>
      </c>
      <c r="E41" s="420" t="str">
        <f>IF(D41="Y",1,IF(D41="T",0,IF(D41="Y/T","Belum diisi","Error")))</f>
        <v>Belum diisi</v>
      </c>
      <c r="F41" s="273">
        <v>1</v>
      </c>
      <c r="G41" s="274"/>
      <c r="H41" s="290" t="str">
        <f t="shared" si="0"/>
        <v>Belum Diisi</v>
      </c>
      <c r="I41" s="276" t="s">
        <v>650</v>
      </c>
      <c r="J41" s="277" t="str">
        <f t="shared" ref="J41:J45" si="15">IF($D$41="Y/T","Isi Tujuan",IF($E$41=0,0,IF(I41="Y",1,IF(I41="T",0,"Isi Dulu"))))</f>
        <v>Isi Tujuan</v>
      </c>
      <c r="K41" s="276" t="s">
        <v>650</v>
      </c>
      <c r="L41" s="277" t="str">
        <f t="shared" ref="L41:L45" si="16">IF($D$41="Y/T","Isi Tujuan",IF($E$41=0,0,IF(K41="Y",1,IF(K41="T",0,"Isi Dulu"))))</f>
        <v>Isi Tujuan</v>
      </c>
      <c r="M41" s="429" t="s">
        <v>650</v>
      </c>
      <c r="N41" s="430" t="str">
        <f>IF(M41="Y",1,IF(M41="T",0,IF(M41="Y/T","Belum diisi","Error")))</f>
        <v>Belum diisi</v>
      </c>
      <c r="O41" s="272"/>
      <c r="P41" s="272"/>
      <c r="Q41" s="272"/>
      <c r="R41" s="272"/>
    </row>
    <row r="42" spans="1:18" ht="12.75" customHeight="1">
      <c r="A42" s="272"/>
      <c r="B42" s="371"/>
      <c r="C42" s="371"/>
      <c r="D42" s="371"/>
      <c r="E42" s="421"/>
      <c r="F42" s="278">
        <v>2</v>
      </c>
      <c r="G42" s="279"/>
      <c r="H42" s="288" t="str">
        <f t="shared" si="0"/>
        <v>Belum Diisi</v>
      </c>
      <c r="I42" s="280" t="s">
        <v>650</v>
      </c>
      <c r="J42" s="281" t="str">
        <f t="shared" si="15"/>
        <v>Isi Tujuan</v>
      </c>
      <c r="K42" s="280" t="s">
        <v>650</v>
      </c>
      <c r="L42" s="281" t="str">
        <f t="shared" si="16"/>
        <v>Isi Tujuan</v>
      </c>
      <c r="M42" s="371"/>
      <c r="N42" s="371"/>
      <c r="O42" s="272"/>
      <c r="P42" s="272"/>
      <c r="Q42" s="272"/>
      <c r="R42" s="272"/>
    </row>
    <row r="43" spans="1:18" ht="12.75" customHeight="1">
      <c r="A43" s="272"/>
      <c r="B43" s="371"/>
      <c r="C43" s="371"/>
      <c r="D43" s="371"/>
      <c r="E43" s="421"/>
      <c r="F43" s="278">
        <v>3</v>
      </c>
      <c r="G43" s="279"/>
      <c r="H43" s="288" t="str">
        <f t="shared" si="0"/>
        <v>Belum Diisi</v>
      </c>
      <c r="I43" s="280" t="s">
        <v>650</v>
      </c>
      <c r="J43" s="281" t="str">
        <f t="shared" si="15"/>
        <v>Isi Tujuan</v>
      </c>
      <c r="K43" s="280" t="s">
        <v>650</v>
      </c>
      <c r="L43" s="281" t="str">
        <f t="shared" si="16"/>
        <v>Isi Tujuan</v>
      </c>
      <c r="M43" s="371"/>
      <c r="N43" s="371"/>
      <c r="O43" s="272"/>
      <c r="P43" s="272"/>
      <c r="Q43" s="272"/>
      <c r="R43" s="272"/>
    </row>
    <row r="44" spans="1:18" ht="12.75" customHeight="1">
      <c r="A44" s="272"/>
      <c r="B44" s="371"/>
      <c r="C44" s="371"/>
      <c r="D44" s="371"/>
      <c r="E44" s="421"/>
      <c r="F44" s="278">
        <v>4</v>
      </c>
      <c r="G44" s="279"/>
      <c r="H44" s="288" t="str">
        <f t="shared" si="0"/>
        <v>Belum Diisi</v>
      </c>
      <c r="I44" s="280" t="s">
        <v>650</v>
      </c>
      <c r="J44" s="281" t="str">
        <f t="shared" si="15"/>
        <v>Isi Tujuan</v>
      </c>
      <c r="K44" s="280" t="s">
        <v>650</v>
      </c>
      <c r="L44" s="281" t="str">
        <f t="shared" si="16"/>
        <v>Isi Tujuan</v>
      </c>
      <c r="M44" s="371"/>
      <c r="N44" s="371"/>
      <c r="O44" s="272"/>
      <c r="P44" s="272"/>
      <c r="Q44" s="272"/>
      <c r="R44" s="272"/>
    </row>
    <row r="45" spans="1:18" ht="12.75" customHeight="1">
      <c r="A45" s="272"/>
      <c r="B45" s="349"/>
      <c r="C45" s="349"/>
      <c r="D45" s="349"/>
      <c r="E45" s="422"/>
      <c r="F45" s="282">
        <v>5</v>
      </c>
      <c r="G45" s="283"/>
      <c r="H45" s="289" t="str">
        <f t="shared" si="0"/>
        <v>Belum Diisi</v>
      </c>
      <c r="I45" s="285" t="s">
        <v>650</v>
      </c>
      <c r="J45" s="286" t="str">
        <f t="shared" si="15"/>
        <v>Isi Tujuan</v>
      </c>
      <c r="K45" s="285" t="s">
        <v>650</v>
      </c>
      <c r="L45" s="286" t="str">
        <f t="shared" si="16"/>
        <v>Isi Tujuan</v>
      </c>
      <c r="M45" s="349"/>
      <c r="N45" s="349"/>
      <c r="O45" s="272"/>
      <c r="P45" s="272"/>
      <c r="Q45" s="272"/>
      <c r="R45" s="272"/>
    </row>
    <row r="46" spans="1:18" ht="12.75" customHeight="1">
      <c r="A46" s="272"/>
      <c r="B46" s="418">
        <v>9</v>
      </c>
      <c r="C46" s="426"/>
      <c r="D46" s="419" t="s">
        <v>650</v>
      </c>
      <c r="E46" s="420" t="str">
        <f>IF(D46="Y",1,IF(D46="T",0,IF(D46="Y/T","Belum diisi","Error")))</f>
        <v>Belum diisi</v>
      </c>
      <c r="F46" s="273">
        <v>1</v>
      </c>
      <c r="G46" s="274"/>
      <c r="H46" s="290" t="str">
        <f t="shared" si="0"/>
        <v>Belum Diisi</v>
      </c>
      <c r="I46" s="276" t="s">
        <v>650</v>
      </c>
      <c r="J46" s="277" t="str">
        <f t="shared" ref="J46:J50" si="17">IF($D$46="Y/T","Isi Tujuan",IF($E$46=0,0,IF(I46="Y",1,IF(I46="T",0,"Isi Dulu"))))</f>
        <v>Isi Tujuan</v>
      </c>
      <c r="K46" s="276" t="s">
        <v>650</v>
      </c>
      <c r="L46" s="277" t="str">
        <f t="shared" ref="L46:L50" si="18">IF($D$46="Y/T","Isi Tujuan",IF($E$46=0,0,IF(K46="Y",1,IF(K46="T",0,"Isi Dulu"))))</f>
        <v>Isi Tujuan</v>
      </c>
      <c r="M46" s="429" t="s">
        <v>650</v>
      </c>
      <c r="N46" s="430" t="str">
        <f>IF(M46="Y",1,IF(M46="T",0,IF(M46="Y/T","Belum diisi","Error")))</f>
        <v>Belum diisi</v>
      </c>
      <c r="O46" s="272"/>
      <c r="P46" s="272"/>
      <c r="Q46" s="272"/>
      <c r="R46" s="272"/>
    </row>
    <row r="47" spans="1:18" ht="12.75" customHeight="1">
      <c r="A47" s="272"/>
      <c r="B47" s="371"/>
      <c r="C47" s="371"/>
      <c r="D47" s="371"/>
      <c r="E47" s="421"/>
      <c r="F47" s="278">
        <v>2</v>
      </c>
      <c r="G47" s="279"/>
      <c r="H47" s="288" t="str">
        <f t="shared" si="0"/>
        <v>Belum Diisi</v>
      </c>
      <c r="I47" s="280" t="s">
        <v>650</v>
      </c>
      <c r="J47" s="281" t="str">
        <f t="shared" si="17"/>
        <v>Isi Tujuan</v>
      </c>
      <c r="K47" s="280" t="s">
        <v>650</v>
      </c>
      <c r="L47" s="281" t="str">
        <f t="shared" si="18"/>
        <v>Isi Tujuan</v>
      </c>
      <c r="M47" s="371"/>
      <c r="N47" s="371"/>
      <c r="O47" s="272"/>
      <c r="P47" s="272"/>
      <c r="Q47" s="272"/>
      <c r="R47" s="272"/>
    </row>
    <row r="48" spans="1:18" ht="12.75" customHeight="1">
      <c r="A48" s="272"/>
      <c r="B48" s="371"/>
      <c r="C48" s="371"/>
      <c r="D48" s="371"/>
      <c r="E48" s="421"/>
      <c r="F48" s="278">
        <v>3</v>
      </c>
      <c r="G48" s="279"/>
      <c r="H48" s="288" t="str">
        <f t="shared" si="0"/>
        <v>Belum Diisi</v>
      </c>
      <c r="I48" s="280" t="s">
        <v>650</v>
      </c>
      <c r="J48" s="281" t="str">
        <f t="shared" si="17"/>
        <v>Isi Tujuan</v>
      </c>
      <c r="K48" s="280" t="s">
        <v>650</v>
      </c>
      <c r="L48" s="281" t="str">
        <f t="shared" si="18"/>
        <v>Isi Tujuan</v>
      </c>
      <c r="M48" s="371"/>
      <c r="N48" s="371"/>
      <c r="O48" s="272"/>
      <c r="P48" s="272"/>
      <c r="Q48" s="272"/>
      <c r="R48" s="272"/>
    </row>
    <row r="49" spans="1:18" ht="12.75" customHeight="1">
      <c r="A49" s="272"/>
      <c r="B49" s="371"/>
      <c r="C49" s="371"/>
      <c r="D49" s="371"/>
      <c r="E49" s="421"/>
      <c r="F49" s="278">
        <v>4</v>
      </c>
      <c r="G49" s="279"/>
      <c r="H49" s="288" t="str">
        <f t="shared" si="0"/>
        <v>Belum Diisi</v>
      </c>
      <c r="I49" s="280" t="s">
        <v>650</v>
      </c>
      <c r="J49" s="281" t="str">
        <f t="shared" si="17"/>
        <v>Isi Tujuan</v>
      </c>
      <c r="K49" s="280" t="s">
        <v>650</v>
      </c>
      <c r="L49" s="281" t="str">
        <f t="shared" si="18"/>
        <v>Isi Tujuan</v>
      </c>
      <c r="M49" s="371"/>
      <c r="N49" s="371"/>
      <c r="O49" s="272"/>
      <c r="P49" s="272"/>
      <c r="Q49" s="272"/>
      <c r="R49" s="272"/>
    </row>
    <row r="50" spans="1:18" ht="12.75" customHeight="1">
      <c r="A50" s="272"/>
      <c r="B50" s="349"/>
      <c r="C50" s="349"/>
      <c r="D50" s="349"/>
      <c r="E50" s="422"/>
      <c r="F50" s="282">
        <v>5</v>
      </c>
      <c r="G50" s="283"/>
      <c r="H50" s="289" t="str">
        <f t="shared" si="0"/>
        <v>Belum Diisi</v>
      </c>
      <c r="I50" s="285" t="s">
        <v>650</v>
      </c>
      <c r="J50" s="286" t="str">
        <f t="shared" si="17"/>
        <v>Isi Tujuan</v>
      </c>
      <c r="K50" s="285" t="s">
        <v>650</v>
      </c>
      <c r="L50" s="286" t="str">
        <f t="shared" si="18"/>
        <v>Isi Tujuan</v>
      </c>
      <c r="M50" s="349"/>
      <c r="N50" s="349"/>
      <c r="O50" s="272"/>
      <c r="P50" s="272"/>
      <c r="Q50" s="272"/>
      <c r="R50" s="272"/>
    </row>
    <row r="51" spans="1:18" ht="12.75" customHeight="1">
      <c r="A51" s="272"/>
      <c r="B51" s="418">
        <v>10</v>
      </c>
      <c r="C51" s="426"/>
      <c r="D51" s="419" t="s">
        <v>650</v>
      </c>
      <c r="E51" s="420" t="str">
        <f>IF(D51="Y",1,IF(D51="T",0,IF(D51="Y/T","Belum diisi","Error")))</f>
        <v>Belum diisi</v>
      </c>
      <c r="F51" s="273">
        <v>1</v>
      </c>
      <c r="G51" s="274"/>
      <c r="H51" s="290" t="str">
        <f t="shared" si="0"/>
        <v>Belum Diisi</v>
      </c>
      <c r="I51" s="276" t="s">
        <v>650</v>
      </c>
      <c r="J51" s="277" t="str">
        <f t="shared" ref="J51:J55" si="19">IF($D$51="Y/T","Isi Tujuan",IF($E$51=0,0,IF(I51="Y",1,IF(I51="T",0,"Isi Dulu"))))</f>
        <v>Isi Tujuan</v>
      </c>
      <c r="K51" s="276" t="s">
        <v>650</v>
      </c>
      <c r="L51" s="277" t="str">
        <f t="shared" ref="L51:L55" si="20">IF($D$51="Y/T","Isi Tujuan",IF($E$51=0,0,IF(K51="Y",1,IF(K51="T",0,"Isi Dulu"))))</f>
        <v>Isi Tujuan</v>
      </c>
      <c r="M51" s="429" t="s">
        <v>650</v>
      </c>
      <c r="N51" s="430" t="str">
        <f>IF(M51="Y",1,IF(M51="T",0,IF(M51="Y/T","Belum diisi","Error")))</f>
        <v>Belum diisi</v>
      </c>
      <c r="O51" s="272"/>
      <c r="P51" s="272"/>
      <c r="Q51" s="272"/>
      <c r="R51" s="272"/>
    </row>
    <row r="52" spans="1:18" ht="12.75" customHeight="1">
      <c r="A52" s="272"/>
      <c r="B52" s="371"/>
      <c r="C52" s="371"/>
      <c r="D52" s="371"/>
      <c r="E52" s="421"/>
      <c r="F52" s="278">
        <v>2</v>
      </c>
      <c r="G52" s="279"/>
      <c r="H52" s="288" t="str">
        <f t="shared" si="0"/>
        <v>Belum Diisi</v>
      </c>
      <c r="I52" s="280" t="s">
        <v>650</v>
      </c>
      <c r="J52" s="281" t="str">
        <f t="shared" si="19"/>
        <v>Isi Tujuan</v>
      </c>
      <c r="K52" s="280" t="s">
        <v>650</v>
      </c>
      <c r="L52" s="281" t="str">
        <f t="shared" si="20"/>
        <v>Isi Tujuan</v>
      </c>
      <c r="M52" s="371"/>
      <c r="N52" s="371"/>
      <c r="O52" s="272"/>
      <c r="P52" s="272"/>
      <c r="Q52" s="272"/>
      <c r="R52" s="272"/>
    </row>
    <row r="53" spans="1:18" ht="12.75" customHeight="1">
      <c r="A53" s="272"/>
      <c r="B53" s="371"/>
      <c r="C53" s="371"/>
      <c r="D53" s="371"/>
      <c r="E53" s="421"/>
      <c r="F53" s="278">
        <v>3</v>
      </c>
      <c r="G53" s="279"/>
      <c r="H53" s="288" t="str">
        <f t="shared" si="0"/>
        <v>Belum Diisi</v>
      </c>
      <c r="I53" s="280" t="s">
        <v>650</v>
      </c>
      <c r="J53" s="281" t="str">
        <f t="shared" si="19"/>
        <v>Isi Tujuan</v>
      </c>
      <c r="K53" s="280" t="s">
        <v>650</v>
      </c>
      <c r="L53" s="281" t="str">
        <f t="shared" si="20"/>
        <v>Isi Tujuan</v>
      </c>
      <c r="M53" s="371"/>
      <c r="N53" s="371"/>
      <c r="O53" s="272"/>
      <c r="P53" s="272"/>
      <c r="Q53" s="272"/>
      <c r="R53" s="272"/>
    </row>
    <row r="54" spans="1:18" ht="12.75" customHeight="1">
      <c r="A54" s="272"/>
      <c r="B54" s="371"/>
      <c r="C54" s="371"/>
      <c r="D54" s="371"/>
      <c r="E54" s="421"/>
      <c r="F54" s="278">
        <v>4</v>
      </c>
      <c r="G54" s="279"/>
      <c r="H54" s="288" t="str">
        <f t="shared" si="0"/>
        <v>Belum Diisi</v>
      </c>
      <c r="I54" s="280" t="s">
        <v>650</v>
      </c>
      <c r="J54" s="281" t="str">
        <f t="shared" si="19"/>
        <v>Isi Tujuan</v>
      </c>
      <c r="K54" s="280" t="s">
        <v>650</v>
      </c>
      <c r="L54" s="281" t="str">
        <f t="shared" si="20"/>
        <v>Isi Tujuan</v>
      </c>
      <c r="M54" s="371"/>
      <c r="N54" s="371"/>
      <c r="O54" s="272"/>
      <c r="P54" s="272"/>
      <c r="Q54" s="272"/>
      <c r="R54" s="272"/>
    </row>
    <row r="55" spans="1:18" ht="12.75" customHeight="1">
      <c r="A55" s="272"/>
      <c r="B55" s="349"/>
      <c r="C55" s="349"/>
      <c r="D55" s="349"/>
      <c r="E55" s="422"/>
      <c r="F55" s="282">
        <v>5</v>
      </c>
      <c r="G55" s="283"/>
      <c r="H55" s="289" t="str">
        <f t="shared" si="0"/>
        <v>Belum Diisi</v>
      </c>
      <c r="I55" s="285" t="s">
        <v>650</v>
      </c>
      <c r="J55" s="286" t="str">
        <f t="shared" si="19"/>
        <v>Isi Tujuan</v>
      </c>
      <c r="K55" s="285" t="s">
        <v>650</v>
      </c>
      <c r="L55" s="286" t="str">
        <f t="shared" si="20"/>
        <v>Isi Tujuan</v>
      </c>
      <c r="M55" s="349"/>
      <c r="N55" s="349"/>
      <c r="O55" s="272"/>
      <c r="P55" s="272"/>
      <c r="Q55" s="272"/>
      <c r="R55" s="272"/>
    </row>
    <row r="56" spans="1:18" ht="12.75" customHeight="1">
      <c r="A56" s="272"/>
      <c r="B56" s="418">
        <v>11</v>
      </c>
      <c r="C56" s="426"/>
      <c r="D56" s="419" t="s">
        <v>650</v>
      </c>
      <c r="E56" s="420" t="str">
        <f>IF(D56="Y",1,IF(D56="T",0,IF(D56="Y/T","Belum diisi","Error")))</f>
        <v>Belum diisi</v>
      </c>
      <c r="F56" s="273">
        <v>1</v>
      </c>
      <c r="G56" s="274"/>
      <c r="H56" s="290" t="str">
        <f t="shared" si="0"/>
        <v>Belum Diisi</v>
      </c>
      <c r="I56" s="276" t="s">
        <v>650</v>
      </c>
      <c r="J56" s="277" t="str">
        <f t="shared" ref="J56:J60" si="21">IF($D$56="Y/T","Isi Tujuan",IF($E$56=0,0,IF(I56="Y",1,IF(I56="T",0,"Isi Dulu"))))</f>
        <v>Isi Tujuan</v>
      </c>
      <c r="K56" s="276" t="s">
        <v>650</v>
      </c>
      <c r="L56" s="277" t="str">
        <f t="shared" ref="L56:L60" si="22">IF($D$56="Y/T","Isi Tujuan",IF($E$56=0,0,IF(K56="Y",1,IF(K56="T",0,"Isi Dulu"))))</f>
        <v>Isi Tujuan</v>
      </c>
      <c r="M56" s="429" t="s">
        <v>650</v>
      </c>
      <c r="N56" s="430" t="str">
        <f>IF(M56="Y",1,IF(M56="T",0,IF(M56="Y/T","Belum diisi","Error")))</f>
        <v>Belum diisi</v>
      </c>
      <c r="O56" s="272"/>
      <c r="P56" s="272"/>
      <c r="Q56" s="272"/>
      <c r="R56" s="272"/>
    </row>
    <row r="57" spans="1:18" ht="12.75" customHeight="1">
      <c r="A57" s="272"/>
      <c r="B57" s="371"/>
      <c r="C57" s="371"/>
      <c r="D57" s="371"/>
      <c r="E57" s="421"/>
      <c r="F57" s="278">
        <v>2</v>
      </c>
      <c r="G57" s="279"/>
      <c r="H57" s="288" t="str">
        <f t="shared" si="0"/>
        <v>Belum Diisi</v>
      </c>
      <c r="I57" s="280" t="s">
        <v>650</v>
      </c>
      <c r="J57" s="281" t="str">
        <f t="shared" si="21"/>
        <v>Isi Tujuan</v>
      </c>
      <c r="K57" s="280" t="s">
        <v>650</v>
      </c>
      <c r="L57" s="281" t="str">
        <f t="shared" si="22"/>
        <v>Isi Tujuan</v>
      </c>
      <c r="M57" s="371"/>
      <c r="N57" s="371"/>
      <c r="O57" s="272"/>
      <c r="P57" s="272"/>
      <c r="Q57" s="272"/>
      <c r="R57" s="272"/>
    </row>
    <row r="58" spans="1:18" ht="12.75" customHeight="1">
      <c r="A58" s="272"/>
      <c r="B58" s="371"/>
      <c r="C58" s="371"/>
      <c r="D58" s="371"/>
      <c r="E58" s="421"/>
      <c r="F58" s="278">
        <v>3</v>
      </c>
      <c r="G58" s="279"/>
      <c r="H58" s="288" t="str">
        <f t="shared" si="0"/>
        <v>Belum Diisi</v>
      </c>
      <c r="I58" s="280" t="s">
        <v>650</v>
      </c>
      <c r="J58" s="281" t="str">
        <f t="shared" si="21"/>
        <v>Isi Tujuan</v>
      </c>
      <c r="K58" s="280" t="s">
        <v>650</v>
      </c>
      <c r="L58" s="281" t="str">
        <f t="shared" si="22"/>
        <v>Isi Tujuan</v>
      </c>
      <c r="M58" s="371"/>
      <c r="N58" s="371"/>
      <c r="O58" s="272"/>
      <c r="P58" s="272"/>
      <c r="Q58" s="272"/>
      <c r="R58" s="272"/>
    </row>
    <row r="59" spans="1:18" ht="12.75" customHeight="1">
      <c r="A59" s="272"/>
      <c r="B59" s="371"/>
      <c r="C59" s="371"/>
      <c r="D59" s="371"/>
      <c r="E59" s="421"/>
      <c r="F59" s="278">
        <v>4</v>
      </c>
      <c r="G59" s="279"/>
      <c r="H59" s="288" t="str">
        <f t="shared" si="0"/>
        <v>Belum Diisi</v>
      </c>
      <c r="I59" s="280" t="s">
        <v>650</v>
      </c>
      <c r="J59" s="281" t="str">
        <f t="shared" si="21"/>
        <v>Isi Tujuan</v>
      </c>
      <c r="K59" s="280" t="s">
        <v>650</v>
      </c>
      <c r="L59" s="281" t="str">
        <f t="shared" si="22"/>
        <v>Isi Tujuan</v>
      </c>
      <c r="M59" s="371"/>
      <c r="N59" s="371"/>
      <c r="O59" s="272"/>
      <c r="P59" s="272"/>
      <c r="Q59" s="272"/>
      <c r="R59" s="272"/>
    </row>
    <row r="60" spans="1:18" ht="12.75" customHeight="1">
      <c r="A60" s="272"/>
      <c r="B60" s="349"/>
      <c r="C60" s="349"/>
      <c r="D60" s="349"/>
      <c r="E60" s="422"/>
      <c r="F60" s="282">
        <v>5</v>
      </c>
      <c r="G60" s="283"/>
      <c r="H60" s="289" t="str">
        <f t="shared" si="0"/>
        <v>Belum Diisi</v>
      </c>
      <c r="I60" s="285" t="s">
        <v>650</v>
      </c>
      <c r="J60" s="286" t="str">
        <f t="shared" si="21"/>
        <v>Isi Tujuan</v>
      </c>
      <c r="K60" s="285" t="s">
        <v>650</v>
      </c>
      <c r="L60" s="286" t="str">
        <f t="shared" si="22"/>
        <v>Isi Tujuan</v>
      </c>
      <c r="M60" s="349"/>
      <c r="N60" s="349"/>
      <c r="O60" s="272"/>
      <c r="P60" s="272"/>
      <c r="Q60" s="272"/>
      <c r="R60" s="272"/>
    </row>
    <row r="61" spans="1:18" ht="12.75" customHeight="1">
      <c r="A61" s="272"/>
      <c r="B61" s="418">
        <v>12</v>
      </c>
      <c r="C61" s="426"/>
      <c r="D61" s="419" t="s">
        <v>650</v>
      </c>
      <c r="E61" s="420" t="str">
        <f>IF(D61="Y",1,IF(D61="T",0,IF(D61="Y/T","Belum diisi","Error")))</f>
        <v>Belum diisi</v>
      </c>
      <c r="F61" s="273">
        <v>1</v>
      </c>
      <c r="G61" s="274"/>
      <c r="H61" s="290" t="str">
        <f t="shared" si="0"/>
        <v>Belum Diisi</v>
      </c>
      <c r="I61" s="276" t="s">
        <v>650</v>
      </c>
      <c r="J61" s="277" t="str">
        <f t="shared" ref="J61:J65" si="23">IF($D$61="Y/T","Isi Tujuan",IF($E$61=0,0,IF(I61="Y",1,IF(I61="T",0,"Isi Dulu"))))</f>
        <v>Isi Tujuan</v>
      </c>
      <c r="K61" s="276" t="s">
        <v>650</v>
      </c>
      <c r="L61" s="277" t="str">
        <f t="shared" ref="L61:L65" si="24">IF($D$61="Y/T","Isi Tujuan",IF($E$61=0,0,IF(K61="Y",1,IF(K61="T",0,"Isi Dulu"))))</f>
        <v>Isi Tujuan</v>
      </c>
      <c r="M61" s="429" t="s">
        <v>650</v>
      </c>
      <c r="N61" s="430" t="str">
        <f>IF(M61="Y",1,IF(M61="T",0,IF(M61="Y/T","Belum diisi","Error")))</f>
        <v>Belum diisi</v>
      </c>
      <c r="O61" s="272"/>
      <c r="P61" s="272"/>
      <c r="Q61" s="272"/>
      <c r="R61" s="272"/>
    </row>
    <row r="62" spans="1:18" ht="12.75" customHeight="1">
      <c r="A62" s="272"/>
      <c r="B62" s="371"/>
      <c r="C62" s="371"/>
      <c r="D62" s="371"/>
      <c r="E62" s="421"/>
      <c r="F62" s="278">
        <v>2</v>
      </c>
      <c r="G62" s="279"/>
      <c r="H62" s="288" t="str">
        <f t="shared" si="0"/>
        <v>Belum Diisi</v>
      </c>
      <c r="I62" s="280" t="s">
        <v>650</v>
      </c>
      <c r="J62" s="281" t="str">
        <f t="shared" si="23"/>
        <v>Isi Tujuan</v>
      </c>
      <c r="K62" s="280" t="s">
        <v>650</v>
      </c>
      <c r="L62" s="281" t="str">
        <f t="shared" si="24"/>
        <v>Isi Tujuan</v>
      </c>
      <c r="M62" s="371"/>
      <c r="N62" s="371"/>
      <c r="O62" s="272"/>
      <c r="P62" s="272"/>
      <c r="Q62" s="272"/>
      <c r="R62" s="272"/>
    </row>
    <row r="63" spans="1:18" ht="12.75" customHeight="1">
      <c r="A63" s="272"/>
      <c r="B63" s="371"/>
      <c r="C63" s="371"/>
      <c r="D63" s="371"/>
      <c r="E63" s="421"/>
      <c r="F63" s="278">
        <v>3</v>
      </c>
      <c r="G63" s="279"/>
      <c r="H63" s="288" t="str">
        <f t="shared" si="0"/>
        <v>Belum Diisi</v>
      </c>
      <c r="I63" s="280" t="s">
        <v>650</v>
      </c>
      <c r="J63" s="281" t="str">
        <f t="shared" si="23"/>
        <v>Isi Tujuan</v>
      </c>
      <c r="K63" s="280" t="s">
        <v>650</v>
      </c>
      <c r="L63" s="281" t="str">
        <f t="shared" si="24"/>
        <v>Isi Tujuan</v>
      </c>
      <c r="M63" s="371"/>
      <c r="N63" s="371"/>
      <c r="O63" s="272"/>
      <c r="P63" s="272"/>
      <c r="Q63" s="272"/>
      <c r="R63" s="272"/>
    </row>
    <row r="64" spans="1:18" ht="12.75" customHeight="1">
      <c r="A64" s="272"/>
      <c r="B64" s="371"/>
      <c r="C64" s="371"/>
      <c r="D64" s="371"/>
      <c r="E64" s="421"/>
      <c r="F64" s="278">
        <v>4</v>
      </c>
      <c r="G64" s="279"/>
      <c r="H64" s="288" t="str">
        <f t="shared" si="0"/>
        <v>Belum Diisi</v>
      </c>
      <c r="I64" s="280" t="s">
        <v>650</v>
      </c>
      <c r="J64" s="281" t="str">
        <f t="shared" si="23"/>
        <v>Isi Tujuan</v>
      </c>
      <c r="K64" s="280" t="s">
        <v>650</v>
      </c>
      <c r="L64" s="281" t="str">
        <f t="shared" si="24"/>
        <v>Isi Tujuan</v>
      </c>
      <c r="M64" s="371"/>
      <c r="N64" s="371"/>
      <c r="O64" s="272"/>
      <c r="P64" s="272"/>
      <c r="Q64" s="272"/>
      <c r="R64" s="272"/>
    </row>
    <row r="65" spans="1:18" ht="12.75" customHeight="1">
      <c r="A65" s="272"/>
      <c r="B65" s="349"/>
      <c r="C65" s="349"/>
      <c r="D65" s="349"/>
      <c r="E65" s="422"/>
      <c r="F65" s="282">
        <v>5</v>
      </c>
      <c r="G65" s="283"/>
      <c r="H65" s="289" t="str">
        <f t="shared" si="0"/>
        <v>Belum Diisi</v>
      </c>
      <c r="I65" s="285" t="s">
        <v>650</v>
      </c>
      <c r="J65" s="286" t="str">
        <f t="shared" si="23"/>
        <v>Isi Tujuan</v>
      </c>
      <c r="K65" s="285" t="s">
        <v>650</v>
      </c>
      <c r="L65" s="286" t="str">
        <f t="shared" si="24"/>
        <v>Isi Tujuan</v>
      </c>
      <c r="M65" s="349"/>
      <c r="N65" s="349"/>
      <c r="O65" s="272"/>
      <c r="P65" s="272"/>
      <c r="Q65" s="272"/>
      <c r="R65" s="272"/>
    </row>
    <row r="66" spans="1:18" ht="12.75" customHeight="1">
      <c r="A66" s="272"/>
      <c r="B66" s="418">
        <v>13</v>
      </c>
      <c r="C66" s="426"/>
      <c r="D66" s="419" t="s">
        <v>650</v>
      </c>
      <c r="E66" s="420" t="str">
        <f>IF(D66="Y",1,IF(D66="T",0,IF(D66="Y/T","Belum diisi","Error")))</f>
        <v>Belum diisi</v>
      </c>
      <c r="F66" s="273">
        <v>1</v>
      </c>
      <c r="G66" s="274"/>
      <c r="H66" s="290" t="str">
        <f t="shared" si="0"/>
        <v>Belum Diisi</v>
      </c>
      <c r="I66" s="276" t="s">
        <v>650</v>
      </c>
      <c r="J66" s="277" t="str">
        <f t="shared" ref="J66:J70" si="25">IF($D$66="Y/T","Isi Tujuan",IF($E$66=0,0,IF(I66="Y",1,IF(I66="T",0,"Isi Dulu"))))</f>
        <v>Isi Tujuan</v>
      </c>
      <c r="K66" s="276" t="s">
        <v>650</v>
      </c>
      <c r="L66" s="277" t="str">
        <f t="shared" ref="L66:L70" si="26">IF($D$66="Y/T","Isi Tujuan",IF($E$66=0,0,IF(K66="Y",1,IF(K66="T",0,"Isi Dulu"))))</f>
        <v>Isi Tujuan</v>
      </c>
      <c r="M66" s="429" t="s">
        <v>650</v>
      </c>
      <c r="N66" s="430" t="str">
        <f>IF(M66="Y",1,IF(M66="T",0,IF(M66="Y/T","Belum diisi","Error")))</f>
        <v>Belum diisi</v>
      </c>
      <c r="O66" s="272"/>
      <c r="P66" s="272"/>
      <c r="Q66" s="272"/>
      <c r="R66" s="272"/>
    </row>
    <row r="67" spans="1:18" ht="12.75" customHeight="1">
      <c r="A67" s="272"/>
      <c r="B67" s="371"/>
      <c r="C67" s="371"/>
      <c r="D67" s="371"/>
      <c r="E67" s="421"/>
      <c r="F67" s="278">
        <v>2</v>
      </c>
      <c r="G67" s="279"/>
      <c r="H67" s="288" t="str">
        <f t="shared" si="0"/>
        <v>Belum Diisi</v>
      </c>
      <c r="I67" s="280" t="s">
        <v>650</v>
      </c>
      <c r="J67" s="281" t="str">
        <f t="shared" si="25"/>
        <v>Isi Tujuan</v>
      </c>
      <c r="K67" s="280" t="s">
        <v>650</v>
      </c>
      <c r="L67" s="281" t="str">
        <f t="shared" si="26"/>
        <v>Isi Tujuan</v>
      </c>
      <c r="M67" s="371"/>
      <c r="N67" s="371"/>
      <c r="O67" s="272"/>
      <c r="P67" s="272"/>
      <c r="Q67" s="272"/>
      <c r="R67" s="272"/>
    </row>
    <row r="68" spans="1:18" ht="12.75" customHeight="1">
      <c r="A68" s="272"/>
      <c r="B68" s="371"/>
      <c r="C68" s="371"/>
      <c r="D68" s="371"/>
      <c r="E68" s="421"/>
      <c r="F68" s="278">
        <v>3</v>
      </c>
      <c r="G68" s="279"/>
      <c r="H68" s="288" t="str">
        <f t="shared" si="0"/>
        <v>Belum Diisi</v>
      </c>
      <c r="I68" s="280" t="s">
        <v>650</v>
      </c>
      <c r="J68" s="281" t="str">
        <f t="shared" si="25"/>
        <v>Isi Tujuan</v>
      </c>
      <c r="K68" s="280" t="s">
        <v>650</v>
      </c>
      <c r="L68" s="281" t="str">
        <f t="shared" si="26"/>
        <v>Isi Tujuan</v>
      </c>
      <c r="M68" s="371"/>
      <c r="N68" s="371"/>
      <c r="O68" s="272"/>
      <c r="P68" s="272"/>
      <c r="Q68" s="272"/>
      <c r="R68" s="272"/>
    </row>
    <row r="69" spans="1:18" ht="12.75" customHeight="1">
      <c r="A69" s="272"/>
      <c r="B69" s="371"/>
      <c r="C69" s="371"/>
      <c r="D69" s="371"/>
      <c r="E69" s="421"/>
      <c r="F69" s="278">
        <v>4</v>
      </c>
      <c r="G69" s="279"/>
      <c r="H69" s="288" t="str">
        <f t="shared" si="0"/>
        <v>Belum Diisi</v>
      </c>
      <c r="I69" s="280" t="s">
        <v>650</v>
      </c>
      <c r="J69" s="281" t="str">
        <f t="shared" si="25"/>
        <v>Isi Tujuan</v>
      </c>
      <c r="K69" s="280" t="s">
        <v>650</v>
      </c>
      <c r="L69" s="281" t="str">
        <f t="shared" si="26"/>
        <v>Isi Tujuan</v>
      </c>
      <c r="M69" s="371"/>
      <c r="N69" s="371"/>
      <c r="O69" s="272"/>
      <c r="P69" s="272"/>
      <c r="Q69" s="272"/>
      <c r="R69" s="272"/>
    </row>
    <row r="70" spans="1:18" ht="12.75" customHeight="1">
      <c r="A70" s="272"/>
      <c r="B70" s="349"/>
      <c r="C70" s="349"/>
      <c r="D70" s="349"/>
      <c r="E70" s="422"/>
      <c r="F70" s="282">
        <v>5</v>
      </c>
      <c r="G70" s="283"/>
      <c r="H70" s="289" t="str">
        <f t="shared" si="0"/>
        <v>Belum Diisi</v>
      </c>
      <c r="I70" s="285" t="s">
        <v>650</v>
      </c>
      <c r="J70" s="286" t="str">
        <f t="shared" si="25"/>
        <v>Isi Tujuan</v>
      </c>
      <c r="K70" s="285" t="s">
        <v>650</v>
      </c>
      <c r="L70" s="286" t="str">
        <f t="shared" si="26"/>
        <v>Isi Tujuan</v>
      </c>
      <c r="M70" s="349"/>
      <c r="N70" s="349"/>
      <c r="O70" s="272"/>
      <c r="P70" s="272"/>
      <c r="Q70" s="272"/>
      <c r="R70" s="272"/>
    </row>
    <row r="71" spans="1:18" ht="12.75" customHeight="1">
      <c r="A71" s="272"/>
      <c r="B71" s="418">
        <v>14</v>
      </c>
      <c r="C71" s="426"/>
      <c r="D71" s="419" t="s">
        <v>650</v>
      </c>
      <c r="E71" s="420" t="str">
        <f>IF(D71="Y",1,IF(D71="T",0,IF(D71="Y/T","Belum diisi","Error")))</f>
        <v>Belum diisi</v>
      </c>
      <c r="F71" s="273">
        <v>1</v>
      </c>
      <c r="G71" s="274"/>
      <c r="H71" s="290" t="str">
        <f t="shared" si="0"/>
        <v>Belum Diisi</v>
      </c>
      <c r="I71" s="276" t="s">
        <v>650</v>
      </c>
      <c r="J71" s="277" t="str">
        <f t="shared" ref="J71:J75" si="27">IF($D$71="Y/T","Isi Tujuan",IF($E$71=0,0,IF(I71="Y",1,IF(I71="T",0,"Isi Dulu"))))</f>
        <v>Isi Tujuan</v>
      </c>
      <c r="K71" s="276" t="s">
        <v>650</v>
      </c>
      <c r="L71" s="277" t="str">
        <f t="shared" ref="L71:L75" si="28">IF($D$71="Y/T","Isi Tujuan",IF($E$71=0,0,IF(K71="Y",1,IF(K71="T",0,"Isi Dulu"))))</f>
        <v>Isi Tujuan</v>
      </c>
      <c r="M71" s="429" t="s">
        <v>650</v>
      </c>
      <c r="N71" s="430" t="str">
        <f>IF(M71="Y",1,IF(M71="T",0,IF(M71="Y/T","Belum diisi","Error")))</f>
        <v>Belum diisi</v>
      </c>
      <c r="O71" s="272"/>
      <c r="P71" s="272"/>
      <c r="Q71" s="272"/>
      <c r="R71" s="272"/>
    </row>
    <row r="72" spans="1:18" ht="12.75" customHeight="1">
      <c r="A72" s="272"/>
      <c r="B72" s="371"/>
      <c r="C72" s="371"/>
      <c r="D72" s="371"/>
      <c r="E72" s="421"/>
      <c r="F72" s="278">
        <v>2</v>
      </c>
      <c r="G72" s="279"/>
      <c r="H72" s="288" t="str">
        <f t="shared" si="0"/>
        <v>Belum Diisi</v>
      </c>
      <c r="I72" s="280" t="s">
        <v>650</v>
      </c>
      <c r="J72" s="281" t="str">
        <f t="shared" si="27"/>
        <v>Isi Tujuan</v>
      </c>
      <c r="K72" s="280" t="s">
        <v>650</v>
      </c>
      <c r="L72" s="281" t="str">
        <f t="shared" si="28"/>
        <v>Isi Tujuan</v>
      </c>
      <c r="M72" s="371"/>
      <c r="N72" s="371"/>
      <c r="O72" s="272"/>
      <c r="P72" s="272"/>
      <c r="Q72" s="272"/>
      <c r="R72" s="272"/>
    </row>
    <row r="73" spans="1:18" ht="12.75" customHeight="1">
      <c r="A73" s="272"/>
      <c r="B73" s="371"/>
      <c r="C73" s="371"/>
      <c r="D73" s="371"/>
      <c r="E73" s="421"/>
      <c r="F73" s="278">
        <v>3</v>
      </c>
      <c r="G73" s="279"/>
      <c r="H73" s="288" t="str">
        <f t="shared" si="0"/>
        <v>Belum Diisi</v>
      </c>
      <c r="I73" s="280" t="s">
        <v>650</v>
      </c>
      <c r="J73" s="281" t="str">
        <f t="shared" si="27"/>
        <v>Isi Tujuan</v>
      </c>
      <c r="K73" s="280" t="s">
        <v>650</v>
      </c>
      <c r="L73" s="281" t="str">
        <f t="shared" si="28"/>
        <v>Isi Tujuan</v>
      </c>
      <c r="M73" s="371"/>
      <c r="N73" s="371"/>
      <c r="O73" s="272"/>
      <c r="P73" s="272"/>
      <c r="Q73" s="272"/>
      <c r="R73" s="272"/>
    </row>
    <row r="74" spans="1:18" ht="12.75" customHeight="1">
      <c r="A74" s="272"/>
      <c r="B74" s="371"/>
      <c r="C74" s="371"/>
      <c r="D74" s="371"/>
      <c r="E74" s="421"/>
      <c r="F74" s="278">
        <v>4</v>
      </c>
      <c r="G74" s="279"/>
      <c r="H74" s="288" t="str">
        <f t="shared" si="0"/>
        <v>Belum Diisi</v>
      </c>
      <c r="I74" s="280" t="s">
        <v>650</v>
      </c>
      <c r="J74" s="281" t="str">
        <f t="shared" si="27"/>
        <v>Isi Tujuan</v>
      </c>
      <c r="K74" s="280" t="s">
        <v>650</v>
      </c>
      <c r="L74" s="281" t="str">
        <f t="shared" si="28"/>
        <v>Isi Tujuan</v>
      </c>
      <c r="M74" s="371"/>
      <c r="N74" s="371"/>
      <c r="O74" s="272"/>
      <c r="P74" s="272"/>
      <c r="Q74" s="272"/>
      <c r="R74" s="272"/>
    </row>
    <row r="75" spans="1:18" ht="12.75" customHeight="1">
      <c r="A75" s="272"/>
      <c r="B75" s="349"/>
      <c r="C75" s="349"/>
      <c r="D75" s="349"/>
      <c r="E75" s="422"/>
      <c r="F75" s="282">
        <v>5</v>
      </c>
      <c r="G75" s="283"/>
      <c r="H75" s="289" t="str">
        <f t="shared" si="0"/>
        <v>Belum Diisi</v>
      </c>
      <c r="I75" s="285" t="s">
        <v>650</v>
      </c>
      <c r="J75" s="286" t="str">
        <f t="shared" si="27"/>
        <v>Isi Tujuan</v>
      </c>
      <c r="K75" s="285" t="s">
        <v>650</v>
      </c>
      <c r="L75" s="286" t="str">
        <f t="shared" si="28"/>
        <v>Isi Tujuan</v>
      </c>
      <c r="M75" s="349"/>
      <c r="N75" s="349"/>
      <c r="O75" s="272"/>
      <c r="P75" s="272"/>
      <c r="Q75" s="272"/>
      <c r="R75" s="272"/>
    </row>
    <row r="76" spans="1:18" ht="12.75" customHeight="1">
      <c r="A76" s="272"/>
      <c r="B76" s="418">
        <v>15</v>
      </c>
      <c r="C76" s="426"/>
      <c r="D76" s="419" t="s">
        <v>650</v>
      </c>
      <c r="E76" s="420" t="str">
        <f>IF(D76="Y",1,IF(D76="T",0,IF(D76="Y/T","Belum diisi","Error")))</f>
        <v>Belum diisi</v>
      </c>
      <c r="F76" s="273">
        <v>1</v>
      </c>
      <c r="G76" s="274"/>
      <c r="H76" s="290" t="str">
        <f t="shared" si="0"/>
        <v>Belum Diisi</v>
      </c>
      <c r="I76" s="276" t="s">
        <v>650</v>
      </c>
      <c r="J76" s="277" t="str">
        <f t="shared" ref="J76:J80" si="29">IF($D$76="Y/T","Isi Tujuan",IF($E$76=0,0,IF(I76="Y",1,IF(I76="T",0,"Isi Dulu"))))</f>
        <v>Isi Tujuan</v>
      </c>
      <c r="K76" s="276" t="s">
        <v>650</v>
      </c>
      <c r="L76" s="277" t="str">
        <f t="shared" ref="L76:L80" si="30">IF($D$76="Y/T","Isi Tujuan",IF($E$76=0,0,IF(K76="Y",1,IF(K76="T",0,"Isi Dulu"))))</f>
        <v>Isi Tujuan</v>
      </c>
      <c r="M76" s="429" t="s">
        <v>650</v>
      </c>
      <c r="N76" s="430" t="str">
        <f>IF(M76="Y",1,IF(M76="T",0,IF(M76="Y/T","Belum diisi","Error")))</f>
        <v>Belum diisi</v>
      </c>
      <c r="O76" s="272"/>
      <c r="P76" s="272"/>
      <c r="Q76" s="272"/>
      <c r="R76" s="272"/>
    </row>
    <row r="77" spans="1:18" ht="12.75" customHeight="1">
      <c r="A77" s="272"/>
      <c r="B77" s="371"/>
      <c r="C77" s="371"/>
      <c r="D77" s="371"/>
      <c r="E77" s="421"/>
      <c r="F77" s="278">
        <v>2</v>
      </c>
      <c r="G77" s="279"/>
      <c r="H77" s="288" t="str">
        <f t="shared" si="0"/>
        <v>Belum Diisi</v>
      </c>
      <c r="I77" s="280" t="s">
        <v>650</v>
      </c>
      <c r="J77" s="281" t="str">
        <f t="shared" si="29"/>
        <v>Isi Tujuan</v>
      </c>
      <c r="K77" s="280" t="s">
        <v>650</v>
      </c>
      <c r="L77" s="281" t="str">
        <f t="shared" si="30"/>
        <v>Isi Tujuan</v>
      </c>
      <c r="M77" s="371"/>
      <c r="N77" s="371"/>
      <c r="O77" s="272"/>
      <c r="P77" s="272"/>
      <c r="Q77" s="272"/>
      <c r="R77" s="272"/>
    </row>
    <row r="78" spans="1:18" ht="12.75" customHeight="1">
      <c r="A78" s="272"/>
      <c r="B78" s="371"/>
      <c r="C78" s="371"/>
      <c r="D78" s="371"/>
      <c r="E78" s="421"/>
      <c r="F78" s="278">
        <v>3</v>
      </c>
      <c r="G78" s="279"/>
      <c r="H78" s="288" t="str">
        <f t="shared" si="0"/>
        <v>Belum Diisi</v>
      </c>
      <c r="I78" s="280" t="s">
        <v>650</v>
      </c>
      <c r="J78" s="281" t="str">
        <f t="shared" si="29"/>
        <v>Isi Tujuan</v>
      </c>
      <c r="K78" s="280" t="s">
        <v>650</v>
      </c>
      <c r="L78" s="281" t="str">
        <f t="shared" si="30"/>
        <v>Isi Tujuan</v>
      </c>
      <c r="M78" s="371"/>
      <c r="N78" s="371"/>
      <c r="O78" s="272"/>
      <c r="P78" s="272"/>
      <c r="Q78" s="272"/>
      <c r="R78" s="272"/>
    </row>
    <row r="79" spans="1:18" ht="12.75" customHeight="1">
      <c r="A79" s="272"/>
      <c r="B79" s="371"/>
      <c r="C79" s="371"/>
      <c r="D79" s="371"/>
      <c r="E79" s="421"/>
      <c r="F79" s="278">
        <v>4</v>
      </c>
      <c r="G79" s="279"/>
      <c r="H79" s="288" t="str">
        <f t="shared" si="0"/>
        <v>Belum Diisi</v>
      </c>
      <c r="I79" s="280" t="s">
        <v>650</v>
      </c>
      <c r="J79" s="281" t="str">
        <f t="shared" si="29"/>
        <v>Isi Tujuan</v>
      </c>
      <c r="K79" s="280" t="s">
        <v>650</v>
      </c>
      <c r="L79" s="281" t="str">
        <f t="shared" si="30"/>
        <v>Isi Tujuan</v>
      </c>
      <c r="M79" s="371"/>
      <c r="N79" s="371"/>
      <c r="O79" s="272"/>
      <c r="P79" s="272"/>
      <c r="Q79" s="272"/>
      <c r="R79" s="272"/>
    </row>
    <row r="80" spans="1:18" ht="12.75" customHeight="1">
      <c r="A80" s="272"/>
      <c r="B80" s="349"/>
      <c r="C80" s="349"/>
      <c r="D80" s="349"/>
      <c r="E80" s="422"/>
      <c r="F80" s="282">
        <v>5</v>
      </c>
      <c r="G80" s="283"/>
      <c r="H80" s="289" t="str">
        <f t="shared" si="0"/>
        <v>Belum Diisi</v>
      </c>
      <c r="I80" s="285" t="s">
        <v>650</v>
      </c>
      <c r="J80" s="286" t="str">
        <f t="shared" si="29"/>
        <v>Isi Tujuan</v>
      </c>
      <c r="K80" s="285" t="s">
        <v>650</v>
      </c>
      <c r="L80" s="286" t="str">
        <f t="shared" si="30"/>
        <v>Isi Tujuan</v>
      </c>
      <c r="M80" s="349"/>
      <c r="N80" s="349"/>
      <c r="O80" s="272"/>
      <c r="P80" s="272"/>
      <c r="Q80" s="272"/>
      <c r="R80" s="272"/>
    </row>
    <row r="81" spans="1:18" ht="12.75" customHeight="1">
      <c r="A81" s="272"/>
      <c r="B81" s="418">
        <v>16</v>
      </c>
      <c r="C81" s="426"/>
      <c r="D81" s="419" t="s">
        <v>650</v>
      </c>
      <c r="E81" s="420" t="str">
        <f>IF(D81="Y",1,IF(D81="T",0,IF(D81="Y/T","Belum diisi","Error")))</f>
        <v>Belum diisi</v>
      </c>
      <c r="F81" s="273">
        <v>1</v>
      </c>
      <c r="G81" s="274"/>
      <c r="H81" s="290" t="str">
        <f t="shared" si="0"/>
        <v>Belum Diisi</v>
      </c>
      <c r="I81" s="276" t="s">
        <v>650</v>
      </c>
      <c r="J81" s="277" t="str">
        <f t="shared" ref="J81:J85" si="31">IF($D$81="Y/T","Isi Tujuan",IF($E$81=0,0,IF(I81="Y",1,IF(I81="T",0,"Isi Dulu"))))</f>
        <v>Isi Tujuan</v>
      </c>
      <c r="K81" s="276" t="s">
        <v>650</v>
      </c>
      <c r="L81" s="277" t="str">
        <f t="shared" ref="L81:L85" si="32">IF($D$81="Y/T","Isi Tujuan",IF($E$81=0,0,IF(K81="Y",1,IF(K81="T",0,"Isi Dulu"))))</f>
        <v>Isi Tujuan</v>
      </c>
      <c r="M81" s="429" t="s">
        <v>650</v>
      </c>
      <c r="N81" s="430" t="str">
        <f>IF(M81="Y",1,IF(M81="T",0,IF(M81="Y/T","Belum diisi","Error")))</f>
        <v>Belum diisi</v>
      </c>
      <c r="O81" s="272"/>
      <c r="P81" s="272"/>
      <c r="Q81" s="272"/>
      <c r="R81" s="272"/>
    </row>
    <row r="82" spans="1:18" ht="12.75" customHeight="1">
      <c r="A82" s="272"/>
      <c r="B82" s="371"/>
      <c r="C82" s="371"/>
      <c r="D82" s="371"/>
      <c r="E82" s="421"/>
      <c r="F82" s="278">
        <v>2</v>
      </c>
      <c r="G82" s="279"/>
      <c r="H82" s="288" t="str">
        <f t="shared" si="0"/>
        <v>Belum Diisi</v>
      </c>
      <c r="I82" s="280" t="s">
        <v>650</v>
      </c>
      <c r="J82" s="281" t="str">
        <f t="shared" si="31"/>
        <v>Isi Tujuan</v>
      </c>
      <c r="K82" s="280" t="s">
        <v>650</v>
      </c>
      <c r="L82" s="281" t="str">
        <f t="shared" si="32"/>
        <v>Isi Tujuan</v>
      </c>
      <c r="M82" s="371"/>
      <c r="N82" s="371"/>
      <c r="O82" s="272"/>
      <c r="P82" s="272"/>
      <c r="Q82" s="272"/>
      <c r="R82" s="272"/>
    </row>
    <row r="83" spans="1:18" ht="12.75" customHeight="1">
      <c r="A83" s="272"/>
      <c r="B83" s="371"/>
      <c r="C83" s="371"/>
      <c r="D83" s="371"/>
      <c r="E83" s="421"/>
      <c r="F83" s="278">
        <v>3</v>
      </c>
      <c r="G83" s="279"/>
      <c r="H83" s="288" t="str">
        <f t="shared" si="0"/>
        <v>Belum Diisi</v>
      </c>
      <c r="I83" s="280" t="s">
        <v>650</v>
      </c>
      <c r="J83" s="281" t="str">
        <f t="shared" si="31"/>
        <v>Isi Tujuan</v>
      </c>
      <c r="K83" s="280" t="s">
        <v>650</v>
      </c>
      <c r="L83" s="281" t="str">
        <f t="shared" si="32"/>
        <v>Isi Tujuan</v>
      </c>
      <c r="M83" s="371"/>
      <c r="N83" s="371"/>
      <c r="O83" s="272"/>
      <c r="P83" s="272"/>
      <c r="Q83" s="272"/>
      <c r="R83" s="272"/>
    </row>
    <row r="84" spans="1:18" ht="12.75" customHeight="1">
      <c r="A84" s="272"/>
      <c r="B84" s="371"/>
      <c r="C84" s="371"/>
      <c r="D84" s="371"/>
      <c r="E84" s="421"/>
      <c r="F84" s="278">
        <v>4</v>
      </c>
      <c r="G84" s="279"/>
      <c r="H84" s="288" t="str">
        <f t="shared" si="0"/>
        <v>Belum Diisi</v>
      </c>
      <c r="I84" s="280" t="s">
        <v>650</v>
      </c>
      <c r="J84" s="281" t="str">
        <f t="shared" si="31"/>
        <v>Isi Tujuan</v>
      </c>
      <c r="K84" s="280" t="s">
        <v>650</v>
      </c>
      <c r="L84" s="281" t="str">
        <f t="shared" si="32"/>
        <v>Isi Tujuan</v>
      </c>
      <c r="M84" s="371"/>
      <c r="N84" s="371"/>
      <c r="O84" s="272"/>
      <c r="P84" s="272"/>
      <c r="Q84" s="272"/>
      <c r="R84" s="272"/>
    </row>
    <row r="85" spans="1:18" ht="12.75" customHeight="1">
      <c r="A85" s="272"/>
      <c r="B85" s="349"/>
      <c r="C85" s="349"/>
      <c r="D85" s="349"/>
      <c r="E85" s="422"/>
      <c r="F85" s="282">
        <v>5</v>
      </c>
      <c r="G85" s="283"/>
      <c r="H85" s="289" t="str">
        <f t="shared" si="0"/>
        <v>Belum Diisi</v>
      </c>
      <c r="I85" s="285" t="s">
        <v>650</v>
      </c>
      <c r="J85" s="286" t="str">
        <f t="shared" si="31"/>
        <v>Isi Tujuan</v>
      </c>
      <c r="K85" s="285" t="s">
        <v>650</v>
      </c>
      <c r="L85" s="286" t="str">
        <f t="shared" si="32"/>
        <v>Isi Tujuan</v>
      </c>
      <c r="M85" s="349"/>
      <c r="N85" s="349"/>
      <c r="O85" s="272"/>
      <c r="P85" s="272"/>
      <c r="Q85" s="272"/>
      <c r="R85" s="272"/>
    </row>
    <row r="86" spans="1:18" ht="12.75" customHeight="1">
      <c r="A86" s="272"/>
      <c r="B86" s="418">
        <v>17</v>
      </c>
      <c r="C86" s="426"/>
      <c r="D86" s="419" t="s">
        <v>650</v>
      </c>
      <c r="E86" s="420" t="str">
        <f>IF(D86="Y",1,IF(D86="T",0,IF(D86="Y/T","Belum diisi","Error")))</f>
        <v>Belum diisi</v>
      </c>
      <c r="F86" s="273">
        <v>1</v>
      </c>
      <c r="G86" s="274"/>
      <c r="H86" s="290" t="str">
        <f t="shared" si="0"/>
        <v>Belum Diisi</v>
      </c>
      <c r="I86" s="276" t="s">
        <v>650</v>
      </c>
      <c r="J86" s="277" t="str">
        <f t="shared" ref="J86:J90" si="33">IF($D$86="Y/T","Isi Tujuan",IF($E$86=0,0,IF(I86="Y",1,IF(I86="T",0,"Isi Dulu"))))</f>
        <v>Isi Tujuan</v>
      </c>
      <c r="K86" s="276" t="s">
        <v>650</v>
      </c>
      <c r="L86" s="277" t="str">
        <f t="shared" ref="L86:L90" si="34">IF($D$86="Y/T","Isi Tujuan",IF($E$86=0,0,IF(K86="Y",1,IF(K86="T",0,"Isi Dulu"))))</f>
        <v>Isi Tujuan</v>
      </c>
      <c r="M86" s="429" t="s">
        <v>650</v>
      </c>
      <c r="N86" s="430" t="str">
        <f>IF(M86="Y",1,IF(M86="T",0,IF(M86="Y/T","Belum diisi","Error")))</f>
        <v>Belum diisi</v>
      </c>
      <c r="O86" s="272"/>
      <c r="P86" s="272"/>
      <c r="Q86" s="272"/>
      <c r="R86" s="272"/>
    </row>
    <row r="87" spans="1:18" ht="12.75" customHeight="1">
      <c r="A87" s="272"/>
      <c r="B87" s="371"/>
      <c r="C87" s="371"/>
      <c r="D87" s="371"/>
      <c r="E87" s="421"/>
      <c r="F87" s="278">
        <v>2</v>
      </c>
      <c r="G87" s="279"/>
      <c r="H87" s="288" t="str">
        <f t="shared" si="0"/>
        <v>Belum Diisi</v>
      </c>
      <c r="I87" s="280" t="s">
        <v>650</v>
      </c>
      <c r="J87" s="281" t="str">
        <f t="shared" si="33"/>
        <v>Isi Tujuan</v>
      </c>
      <c r="K87" s="280" t="s">
        <v>650</v>
      </c>
      <c r="L87" s="281" t="str">
        <f t="shared" si="34"/>
        <v>Isi Tujuan</v>
      </c>
      <c r="M87" s="371"/>
      <c r="N87" s="371"/>
      <c r="O87" s="272"/>
      <c r="P87" s="272"/>
      <c r="Q87" s="272"/>
      <c r="R87" s="272"/>
    </row>
    <row r="88" spans="1:18" ht="12.75" customHeight="1">
      <c r="A88" s="272"/>
      <c r="B88" s="371"/>
      <c r="C88" s="371"/>
      <c r="D88" s="371"/>
      <c r="E88" s="421"/>
      <c r="F88" s="278">
        <v>3</v>
      </c>
      <c r="G88" s="279"/>
      <c r="H88" s="288" t="str">
        <f t="shared" si="0"/>
        <v>Belum Diisi</v>
      </c>
      <c r="I88" s="280" t="s">
        <v>650</v>
      </c>
      <c r="J88" s="281" t="str">
        <f t="shared" si="33"/>
        <v>Isi Tujuan</v>
      </c>
      <c r="K88" s="280" t="s">
        <v>650</v>
      </c>
      <c r="L88" s="281" t="str">
        <f t="shared" si="34"/>
        <v>Isi Tujuan</v>
      </c>
      <c r="M88" s="371"/>
      <c r="N88" s="371"/>
      <c r="O88" s="272"/>
      <c r="P88" s="272"/>
      <c r="Q88" s="272"/>
      <c r="R88" s="272"/>
    </row>
    <row r="89" spans="1:18" ht="12.75" customHeight="1">
      <c r="A89" s="272"/>
      <c r="B89" s="371"/>
      <c r="C89" s="371"/>
      <c r="D89" s="371"/>
      <c r="E89" s="421"/>
      <c r="F89" s="278">
        <v>4</v>
      </c>
      <c r="G89" s="279"/>
      <c r="H89" s="288" t="str">
        <f t="shared" si="0"/>
        <v>Belum Diisi</v>
      </c>
      <c r="I89" s="280" t="s">
        <v>650</v>
      </c>
      <c r="J89" s="281" t="str">
        <f t="shared" si="33"/>
        <v>Isi Tujuan</v>
      </c>
      <c r="K89" s="280" t="s">
        <v>650</v>
      </c>
      <c r="L89" s="281" t="str">
        <f t="shared" si="34"/>
        <v>Isi Tujuan</v>
      </c>
      <c r="M89" s="371"/>
      <c r="N89" s="371"/>
      <c r="O89" s="272"/>
      <c r="P89" s="272"/>
      <c r="Q89" s="272"/>
      <c r="R89" s="272"/>
    </row>
    <row r="90" spans="1:18" ht="12.75" customHeight="1">
      <c r="A90" s="272"/>
      <c r="B90" s="349"/>
      <c r="C90" s="349"/>
      <c r="D90" s="349"/>
      <c r="E90" s="422"/>
      <c r="F90" s="282">
        <v>5</v>
      </c>
      <c r="G90" s="283"/>
      <c r="H90" s="289" t="str">
        <f t="shared" si="0"/>
        <v>Belum Diisi</v>
      </c>
      <c r="I90" s="285" t="s">
        <v>650</v>
      </c>
      <c r="J90" s="286" t="str">
        <f t="shared" si="33"/>
        <v>Isi Tujuan</v>
      </c>
      <c r="K90" s="285" t="s">
        <v>650</v>
      </c>
      <c r="L90" s="286" t="str">
        <f t="shared" si="34"/>
        <v>Isi Tujuan</v>
      </c>
      <c r="M90" s="349"/>
      <c r="N90" s="349"/>
      <c r="O90" s="272"/>
      <c r="P90" s="272"/>
      <c r="Q90" s="272"/>
      <c r="R90" s="272"/>
    </row>
    <row r="91" spans="1:18" ht="12.75" customHeight="1">
      <c r="A91" s="272"/>
      <c r="B91" s="418">
        <v>18</v>
      </c>
      <c r="C91" s="426"/>
      <c r="D91" s="419" t="s">
        <v>650</v>
      </c>
      <c r="E91" s="420" t="str">
        <f>IF(D91="Y",1,IF(D91="T",0,IF(D91="Y/T","Belum diisi","Error")))</f>
        <v>Belum diisi</v>
      </c>
      <c r="F91" s="273">
        <v>1</v>
      </c>
      <c r="G91" s="274"/>
      <c r="H91" s="290" t="str">
        <f t="shared" si="0"/>
        <v>Belum Diisi</v>
      </c>
      <c r="I91" s="276" t="s">
        <v>650</v>
      </c>
      <c r="J91" s="277" t="str">
        <f t="shared" ref="J91:J95" si="35">IF($D$91="Y/T","Isi Tujuan",IF($E$91=0,0,IF(I91="Y",1,IF(I91="T",0,"Isi Dulu"))))</f>
        <v>Isi Tujuan</v>
      </c>
      <c r="K91" s="276" t="s">
        <v>650</v>
      </c>
      <c r="L91" s="277" t="str">
        <f t="shared" ref="L91:L95" si="36">IF($D$91="Y/T","Isi Tujuan",IF($E$91=0,0,IF(K91="Y",1,IF(K91="T",0,"Isi Dulu"))))</f>
        <v>Isi Tujuan</v>
      </c>
      <c r="M91" s="429" t="s">
        <v>650</v>
      </c>
      <c r="N91" s="430" t="str">
        <f>IF(M91="Y",1,IF(M91="T",0,IF(M91="Y/T","Belum diisi","Error")))</f>
        <v>Belum diisi</v>
      </c>
      <c r="O91" s="272"/>
      <c r="P91" s="272"/>
      <c r="Q91" s="272"/>
      <c r="R91" s="272"/>
    </row>
    <row r="92" spans="1:18" ht="12.75" customHeight="1">
      <c r="A92" s="272"/>
      <c r="B92" s="371"/>
      <c r="C92" s="371"/>
      <c r="D92" s="371"/>
      <c r="E92" s="421"/>
      <c r="F92" s="278">
        <v>2</v>
      </c>
      <c r="G92" s="279"/>
      <c r="H92" s="288" t="str">
        <f t="shared" si="0"/>
        <v>Belum Diisi</v>
      </c>
      <c r="I92" s="280" t="s">
        <v>650</v>
      </c>
      <c r="J92" s="281" t="str">
        <f t="shared" si="35"/>
        <v>Isi Tujuan</v>
      </c>
      <c r="K92" s="280" t="s">
        <v>650</v>
      </c>
      <c r="L92" s="281" t="str">
        <f t="shared" si="36"/>
        <v>Isi Tujuan</v>
      </c>
      <c r="M92" s="371"/>
      <c r="N92" s="371"/>
      <c r="O92" s="272"/>
      <c r="P92" s="272"/>
      <c r="Q92" s="272"/>
      <c r="R92" s="272"/>
    </row>
    <row r="93" spans="1:18" ht="12.75" customHeight="1">
      <c r="A93" s="272"/>
      <c r="B93" s="371"/>
      <c r="C93" s="371"/>
      <c r="D93" s="371"/>
      <c r="E93" s="421"/>
      <c r="F93" s="278">
        <v>3</v>
      </c>
      <c r="G93" s="279"/>
      <c r="H93" s="288" t="str">
        <f t="shared" si="0"/>
        <v>Belum Diisi</v>
      </c>
      <c r="I93" s="280" t="s">
        <v>650</v>
      </c>
      <c r="J93" s="281" t="str">
        <f t="shared" si="35"/>
        <v>Isi Tujuan</v>
      </c>
      <c r="K93" s="280" t="s">
        <v>650</v>
      </c>
      <c r="L93" s="281" t="str">
        <f t="shared" si="36"/>
        <v>Isi Tujuan</v>
      </c>
      <c r="M93" s="371"/>
      <c r="N93" s="371"/>
      <c r="O93" s="272"/>
      <c r="P93" s="272"/>
      <c r="Q93" s="272"/>
      <c r="R93" s="272"/>
    </row>
    <row r="94" spans="1:18" ht="12.75" customHeight="1">
      <c r="A94" s="272"/>
      <c r="B94" s="371"/>
      <c r="C94" s="371"/>
      <c r="D94" s="371"/>
      <c r="E94" s="421"/>
      <c r="F94" s="278">
        <v>4</v>
      </c>
      <c r="G94" s="279"/>
      <c r="H94" s="288" t="str">
        <f t="shared" si="0"/>
        <v>Belum Diisi</v>
      </c>
      <c r="I94" s="280" t="s">
        <v>650</v>
      </c>
      <c r="J94" s="281" t="str">
        <f t="shared" si="35"/>
        <v>Isi Tujuan</v>
      </c>
      <c r="K94" s="280" t="s">
        <v>650</v>
      </c>
      <c r="L94" s="281" t="str">
        <f t="shared" si="36"/>
        <v>Isi Tujuan</v>
      </c>
      <c r="M94" s="371"/>
      <c r="N94" s="371"/>
      <c r="O94" s="272"/>
      <c r="P94" s="272"/>
      <c r="Q94" s="272"/>
      <c r="R94" s="272"/>
    </row>
    <row r="95" spans="1:18" ht="12.75" customHeight="1">
      <c r="A95" s="272"/>
      <c r="B95" s="349"/>
      <c r="C95" s="349"/>
      <c r="D95" s="349"/>
      <c r="E95" s="422"/>
      <c r="F95" s="282">
        <v>5</v>
      </c>
      <c r="G95" s="283"/>
      <c r="H95" s="289" t="str">
        <f t="shared" si="0"/>
        <v>Belum Diisi</v>
      </c>
      <c r="I95" s="285" t="s">
        <v>650</v>
      </c>
      <c r="J95" s="286" t="str">
        <f t="shared" si="35"/>
        <v>Isi Tujuan</v>
      </c>
      <c r="K95" s="285" t="s">
        <v>650</v>
      </c>
      <c r="L95" s="286" t="str">
        <f t="shared" si="36"/>
        <v>Isi Tujuan</v>
      </c>
      <c r="M95" s="349"/>
      <c r="N95" s="349"/>
      <c r="O95" s="272"/>
      <c r="P95" s="272"/>
      <c r="Q95" s="272"/>
      <c r="R95" s="272"/>
    </row>
    <row r="96" spans="1:18" ht="12.75" customHeight="1">
      <c r="A96" s="272"/>
      <c r="B96" s="418">
        <v>19</v>
      </c>
      <c r="C96" s="426"/>
      <c r="D96" s="419" t="s">
        <v>650</v>
      </c>
      <c r="E96" s="420" t="str">
        <f>IF(D96="Y",1,IF(D96="T",0,IF(D96="Y/T","Belum diisi","Error")))</f>
        <v>Belum diisi</v>
      </c>
      <c r="F96" s="273">
        <v>1</v>
      </c>
      <c r="G96" s="274"/>
      <c r="H96" s="290" t="str">
        <f t="shared" si="0"/>
        <v>Belum Diisi</v>
      </c>
      <c r="I96" s="276" t="s">
        <v>650</v>
      </c>
      <c r="J96" s="277" t="str">
        <f t="shared" ref="J96:J100" si="37">IF($D$96="Y/T","Isi Tujuan",IF($E$96=0,0,IF(I96="Y",1,IF(I96="T",0,"Isi Dulu"))))</f>
        <v>Isi Tujuan</v>
      </c>
      <c r="K96" s="276" t="s">
        <v>650</v>
      </c>
      <c r="L96" s="277" t="str">
        <f t="shared" ref="L96:L100" si="38">IF($D$96="Y/T","Isi Tujuan",IF($E$96=0,0,IF(K96="Y",1,IF(K96="T",0,"Isi Dulu"))))</f>
        <v>Isi Tujuan</v>
      </c>
      <c r="M96" s="429" t="s">
        <v>650</v>
      </c>
      <c r="N96" s="430" t="str">
        <f>IF(M96="Y",1,IF(M96="T",0,IF(M96="Y/T","Belum diisi","Error")))</f>
        <v>Belum diisi</v>
      </c>
      <c r="O96" s="272"/>
      <c r="P96" s="272"/>
      <c r="Q96" s="272"/>
      <c r="R96" s="272"/>
    </row>
    <row r="97" spans="1:18" ht="12.75" customHeight="1">
      <c r="A97" s="272"/>
      <c r="B97" s="371"/>
      <c r="C97" s="371"/>
      <c r="D97" s="371"/>
      <c r="E97" s="421"/>
      <c r="F97" s="278">
        <v>2</v>
      </c>
      <c r="G97" s="279"/>
      <c r="H97" s="288" t="str">
        <f t="shared" si="0"/>
        <v>Belum Diisi</v>
      </c>
      <c r="I97" s="280" t="s">
        <v>650</v>
      </c>
      <c r="J97" s="281" t="str">
        <f t="shared" si="37"/>
        <v>Isi Tujuan</v>
      </c>
      <c r="K97" s="280" t="s">
        <v>650</v>
      </c>
      <c r="L97" s="281" t="str">
        <f t="shared" si="38"/>
        <v>Isi Tujuan</v>
      </c>
      <c r="M97" s="371"/>
      <c r="N97" s="371"/>
      <c r="O97" s="272"/>
      <c r="P97" s="272"/>
      <c r="Q97" s="272"/>
      <c r="R97" s="272"/>
    </row>
    <row r="98" spans="1:18" ht="12.75" customHeight="1">
      <c r="A98" s="272"/>
      <c r="B98" s="371"/>
      <c r="C98" s="371"/>
      <c r="D98" s="371"/>
      <c r="E98" s="421"/>
      <c r="F98" s="278">
        <v>3</v>
      </c>
      <c r="G98" s="279"/>
      <c r="H98" s="288" t="str">
        <f t="shared" si="0"/>
        <v>Belum Diisi</v>
      </c>
      <c r="I98" s="280" t="s">
        <v>650</v>
      </c>
      <c r="J98" s="281" t="str">
        <f t="shared" si="37"/>
        <v>Isi Tujuan</v>
      </c>
      <c r="K98" s="280" t="s">
        <v>650</v>
      </c>
      <c r="L98" s="281" t="str">
        <f t="shared" si="38"/>
        <v>Isi Tujuan</v>
      </c>
      <c r="M98" s="371"/>
      <c r="N98" s="371"/>
      <c r="O98" s="272"/>
      <c r="P98" s="272"/>
      <c r="Q98" s="272"/>
      <c r="R98" s="272"/>
    </row>
    <row r="99" spans="1:18" ht="12.75" customHeight="1">
      <c r="A99" s="272"/>
      <c r="B99" s="371"/>
      <c r="C99" s="371"/>
      <c r="D99" s="371"/>
      <c r="E99" s="421"/>
      <c r="F99" s="278">
        <v>4</v>
      </c>
      <c r="G99" s="279"/>
      <c r="H99" s="288" t="str">
        <f t="shared" si="0"/>
        <v>Belum Diisi</v>
      </c>
      <c r="I99" s="280" t="s">
        <v>650</v>
      </c>
      <c r="J99" s="281" t="str">
        <f t="shared" si="37"/>
        <v>Isi Tujuan</v>
      </c>
      <c r="K99" s="280" t="s">
        <v>650</v>
      </c>
      <c r="L99" s="281" t="str">
        <f t="shared" si="38"/>
        <v>Isi Tujuan</v>
      </c>
      <c r="M99" s="371"/>
      <c r="N99" s="371"/>
      <c r="O99" s="272"/>
      <c r="P99" s="272"/>
      <c r="Q99" s="272"/>
      <c r="R99" s="272"/>
    </row>
    <row r="100" spans="1:18" ht="12.75" customHeight="1">
      <c r="A100" s="272"/>
      <c r="B100" s="349"/>
      <c r="C100" s="349"/>
      <c r="D100" s="349"/>
      <c r="E100" s="422"/>
      <c r="F100" s="282">
        <v>5</v>
      </c>
      <c r="G100" s="283"/>
      <c r="H100" s="289" t="str">
        <f t="shared" si="0"/>
        <v>Belum Diisi</v>
      </c>
      <c r="I100" s="285" t="s">
        <v>650</v>
      </c>
      <c r="J100" s="286" t="str">
        <f t="shared" si="37"/>
        <v>Isi Tujuan</v>
      </c>
      <c r="K100" s="285" t="s">
        <v>650</v>
      </c>
      <c r="L100" s="286" t="str">
        <f t="shared" si="38"/>
        <v>Isi Tujuan</v>
      </c>
      <c r="M100" s="349"/>
      <c r="N100" s="349"/>
      <c r="O100" s="272"/>
      <c r="P100" s="272"/>
      <c r="Q100" s="272"/>
      <c r="R100" s="272"/>
    </row>
    <row r="101" spans="1:18" ht="12.75" customHeight="1">
      <c r="A101" s="272"/>
      <c r="B101" s="418">
        <v>20</v>
      </c>
      <c r="C101" s="426"/>
      <c r="D101" s="419" t="s">
        <v>650</v>
      </c>
      <c r="E101" s="420" t="str">
        <f>IF(D101="Y",1,IF(D101="T",0,IF(D101="Y/T","Belum diisi","Error")))</f>
        <v>Belum diisi</v>
      </c>
      <c r="F101" s="273">
        <v>1</v>
      </c>
      <c r="G101" s="274"/>
      <c r="H101" s="290" t="str">
        <f t="shared" si="0"/>
        <v>Belum Diisi</v>
      </c>
      <c r="I101" s="276" t="s">
        <v>650</v>
      </c>
      <c r="J101" s="277" t="str">
        <f t="shared" ref="J101:J105" si="39">IF($D$101="Y/T","Isi Tujuan",IF($E$101=0,0,IF(I101="Y",1,IF(I101="T",0,"Isi Dulu"))))</f>
        <v>Isi Tujuan</v>
      </c>
      <c r="K101" s="276" t="s">
        <v>650</v>
      </c>
      <c r="L101" s="277" t="str">
        <f t="shared" ref="L101:L105" si="40">IF($D$101="Y/T","Isi Tujuan",IF($E$101=0,0,IF(K101="Y",1,IF(K101="T",0,"Isi Dulu"))))</f>
        <v>Isi Tujuan</v>
      </c>
      <c r="M101" s="429" t="s">
        <v>650</v>
      </c>
      <c r="N101" s="430" t="str">
        <f>IF(M101="Y",1,IF(M101="T",0,IF(M101="Y/T","Belum diisi","Error")))</f>
        <v>Belum diisi</v>
      </c>
      <c r="O101" s="272"/>
      <c r="P101" s="272"/>
      <c r="Q101" s="272"/>
      <c r="R101" s="272"/>
    </row>
    <row r="102" spans="1:18" ht="12.75" customHeight="1">
      <c r="A102" s="272"/>
      <c r="B102" s="371"/>
      <c r="C102" s="371"/>
      <c r="D102" s="371"/>
      <c r="E102" s="421"/>
      <c r="F102" s="278">
        <v>2</v>
      </c>
      <c r="G102" s="279"/>
      <c r="H102" s="288" t="str">
        <f t="shared" si="0"/>
        <v>Belum Diisi</v>
      </c>
      <c r="I102" s="280" t="s">
        <v>650</v>
      </c>
      <c r="J102" s="281" t="str">
        <f t="shared" si="39"/>
        <v>Isi Tujuan</v>
      </c>
      <c r="K102" s="280" t="s">
        <v>650</v>
      </c>
      <c r="L102" s="281" t="str">
        <f t="shared" si="40"/>
        <v>Isi Tujuan</v>
      </c>
      <c r="M102" s="371"/>
      <c r="N102" s="371"/>
      <c r="O102" s="272"/>
      <c r="P102" s="272"/>
      <c r="Q102" s="272"/>
      <c r="R102" s="272"/>
    </row>
    <row r="103" spans="1:18" ht="12.75" customHeight="1">
      <c r="A103" s="272"/>
      <c r="B103" s="371"/>
      <c r="C103" s="371"/>
      <c r="D103" s="371"/>
      <c r="E103" s="421"/>
      <c r="F103" s="278">
        <v>3</v>
      </c>
      <c r="G103" s="279"/>
      <c r="H103" s="288" t="str">
        <f t="shared" si="0"/>
        <v>Belum Diisi</v>
      </c>
      <c r="I103" s="280" t="s">
        <v>650</v>
      </c>
      <c r="J103" s="281" t="str">
        <f t="shared" si="39"/>
        <v>Isi Tujuan</v>
      </c>
      <c r="K103" s="280" t="s">
        <v>650</v>
      </c>
      <c r="L103" s="281" t="str">
        <f t="shared" si="40"/>
        <v>Isi Tujuan</v>
      </c>
      <c r="M103" s="371"/>
      <c r="N103" s="371"/>
      <c r="O103" s="272"/>
      <c r="P103" s="272"/>
      <c r="Q103" s="272"/>
      <c r="R103" s="272"/>
    </row>
    <row r="104" spans="1:18" ht="12.75" customHeight="1">
      <c r="A104" s="272"/>
      <c r="B104" s="371"/>
      <c r="C104" s="371"/>
      <c r="D104" s="371"/>
      <c r="E104" s="421"/>
      <c r="F104" s="278">
        <v>4</v>
      </c>
      <c r="G104" s="279"/>
      <c r="H104" s="288" t="str">
        <f t="shared" si="0"/>
        <v>Belum Diisi</v>
      </c>
      <c r="I104" s="280" t="s">
        <v>650</v>
      </c>
      <c r="J104" s="281" t="str">
        <f t="shared" si="39"/>
        <v>Isi Tujuan</v>
      </c>
      <c r="K104" s="280" t="s">
        <v>650</v>
      </c>
      <c r="L104" s="281" t="str">
        <f t="shared" si="40"/>
        <v>Isi Tujuan</v>
      </c>
      <c r="M104" s="371"/>
      <c r="N104" s="371"/>
      <c r="O104" s="272"/>
      <c r="P104" s="272"/>
      <c r="Q104" s="272"/>
      <c r="R104" s="272"/>
    </row>
    <row r="105" spans="1:18" ht="12.75" customHeight="1">
      <c r="A105" s="272"/>
      <c r="B105" s="349"/>
      <c r="C105" s="349"/>
      <c r="D105" s="349"/>
      <c r="E105" s="422"/>
      <c r="F105" s="282">
        <v>5</v>
      </c>
      <c r="G105" s="283"/>
      <c r="H105" s="289" t="str">
        <f t="shared" si="0"/>
        <v>Belum Diisi</v>
      </c>
      <c r="I105" s="285" t="s">
        <v>650</v>
      </c>
      <c r="J105" s="286" t="str">
        <f t="shared" si="39"/>
        <v>Isi Tujuan</v>
      </c>
      <c r="K105" s="285" t="s">
        <v>650</v>
      </c>
      <c r="L105" s="286" t="str">
        <f t="shared" si="40"/>
        <v>Isi Tujuan</v>
      </c>
      <c r="M105" s="349"/>
      <c r="N105" s="349"/>
      <c r="O105" s="272"/>
      <c r="P105" s="272"/>
      <c r="Q105" s="272"/>
      <c r="R105" s="272"/>
    </row>
    <row r="106" spans="1:18" ht="12.75" customHeight="1">
      <c r="A106" s="272"/>
      <c r="B106" s="418">
        <v>21</v>
      </c>
      <c r="C106" s="426"/>
      <c r="D106" s="419" t="s">
        <v>650</v>
      </c>
      <c r="E106" s="420" t="str">
        <f>IF(D106="Y",1,IF(D106="T",0,IF(D106="Y/T","Belum diisi","Error")))</f>
        <v>Belum diisi</v>
      </c>
      <c r="F106" s="273">
        <v>1</v>
      </c>
      <c r="G106" s="274"/>
      <c r="H106" s="290" t="str">
        <f t="shared" si="0"/>
        <v>Belum Diisi</v>
      </c>
      <c r="I106" s="276" t="s">
        <v>650</v>
      </c>
      <c r="J106" s="277" t="str">
        <f t="shared" ref="J106:J110" si="41">IF($D$106="Y/T","Isi Tujuan",IF($E$106=0,0,IF(I106="Y",1,IF(I106="T",0,"Isi Dulu"))))</f>
        <v>Isi Tujuan</v>
      </c>
      <c r="K106" s="276" t="s">
        <v>650</v>
      </c>
      <c r="L106" s="277" t="str">
        <f t="shared" ref="L106:L110" si="42">IF($D$106="Y/T","Isi Tujuan",IF($E$106=0,0,IF(K106="Y",1,IF(K106="T",0,"Isi Dulu"))))</f>
        <v>Isi Tujuan</v>
      </c>
      <c r="M106" s="429" t="s">
        <v>650</v>
      </c>
      <c r="N106" s="430" t="str">
        <f>IF(M106="Y",1,IF(M106="T",0,IF(M106="Y/T","Belum diisi","Error")))</f>
        <v>Belum diisi</v>
      </c>
      <c r="O106" s="272"/>
      <c r="P106" s="272"/>
      <c r="Q106" s="272"/>
      <c r="R106" s="272"/>
    </row>
    <row r="107" spans="1:18" ht="12.75" customHeight="1">
      <c r="A107" s="272"/>
      <c r="B107" s="371"/>
      <c r="C107" s="371"/>
      <c r="D107" s="371"/>
      <c r="E107" s="421"/>
      <c r="F107" s="278">
        <v>2</v>
      </c>
      <c r="G107" s="279"/>
      <c r="H107" s="288" t="str">
        <f t="shared" si="0"/>
        <v>Belum Diisi</v>
      </c>
      <c r="I107" s="280" t="s">
        <v>650</v>
      </c>
      <c r="J107" s="281" t="str">
        <f t="shared" si="41"/>
        <v>Isi Tujuan</v>
      </c>
      <c r="K107" s="280" t="s">
        <v>650</v>
      </c>
      <c r="L107" s="281" t="str">
        <f t="shared" si="42"/>
        <v>Isi Tujuan</v>
      </c>
      <c r="M107" s="371"/>
      <c r="N107" s="371"/>
      <c r="O107" s="272"/>
      <c r="P107" s="272"/>
      <c r="Q107" s="272"/>
      <c r="R107" s="272"/>
    </row>
    <row r="108" spans="1:18" ht="12.75" customHeight="1">
      <c r="A108" s="272"/>
      <c r="B108" s="371"/>
      <c r="C108" s="371"/>
      <c r="D108" s="371"/>
      <c r="E108" s="421"/>
      <c r="F108" s="278">
        <v>3</v>
      </c>
      <c r="G108" s="279"/>
      <c r="H108" s="288" t="str">
        <f t="shared" si="0"/>
        <v>Belum Diisi</v>
      </c>
      <c r="I108" s="280" t="s">
        <v>650</v>
      </c>
      <c r="J108" s="281" t="str">
        <f t="shared" si="41"/>
        <v>Isi Tujuan</v>
      </c>
      <c r="K108" s="280" t="s">
        <v>650</v>
      </c>
      <c r="L108" s="281" t="str">
        <f t="shared" si="42"/>
        <v>Isi Tujuan</v>
      </c>
      <c r="M108" s="371"/>
      <c r="N108" s="371"/>
      <c r="O108" s="272"/>
      <c r="P108" s="272"/>
      <c r="Q108" s="272"/>
      <c r="R108" s="272"/>
    </row>
    <row r="109" spans="1:18" ht="12.75" customHeight="1">
      <c r="A109" s="272"/>
      <c r="B109" s="371"/>
      <c r="C109" s="371"/>
      <c r="D109" s="371"/>
      <c r="E109" s="421"/>
      <c r="F109" s="278">
        <v>4</v>
      </c>
      <c r="G109" s="279"/>
      <c r="H109" s="288" t="str">
        <f t="shared" si="0"/>
        <v>Belum Diisi</v>
      </c>
      <c r="I109" s="280" t="s">
        <v>650</v>
      </c>
      <c r="J109" s="281" t="str">
        <f t="shared" si="41"/>
        <v>Isi Tujuan</v>
      </c>
      <c r="K109" s="280" t="s">
        <v>650</v>
      </c>
      <c r="L109" s="281" t="str">
        <f t="shared" si="42"/>
        <v>Isi Tujuan</v>
      </c>
      <c r="M109" s="371"/>
      <c r="N109" s="371"/>
      <c r="O109" s="272"/>
      <c r="P109" s="272"/>
      <c r="Q109" s="272"/>
      <c r="R109" s="272"/>
    </row>
    <row r="110" spans="1:18" ht="12.75" customHeight="1">
      <c r="A110" s="272"/>
      <c r="B110" s="349"/>
      <c r="C110" s="349"/>
      <c r="D110" s="349"/>
      <c r="E110" s="422"/>
      <c r="F110" s="282">
        <v>5</v>
      </c>
      <c r="G110" s="283"/>
      <c r="H110" s="289" t="str">
        <f t="shared" si="0"/>
        <v>Belum Diisi</v>
      </c>
      <c r="I110" s="285" t="s">
        <v>650</v>
      </c>
      <c r="J110" s="286" t="str">
        <f t="shared" si="41"/>
        <v>Isi Tujuan</v>
      </c>
      <c r="K110" s="285" t="s">
        <v>650</v>
      </c>
      <c r="L110" s="286" t="str">
        <f t="shared" si="42"/>
        <v>Isi Tujuan</v>
      </c>
      <c r="M110" s="349"/>
      <c r="N110" s="349"/>
      <c r="O110" s="272"/>
      <c r="P110" s="272"/>
      <c r="Q110" s="272"/>
      <c r="R110" s="272"/>
    </row>
    <row r="111" spans="1:18" ht="12.75" customHeight="1">
      <c r="A111" s="272"/>
      <c r="B111" s="418">
        <v>22</v>
      </c>
      <c r="C111" s="426"/>
      <c r="D111" s="419" t="s">
        <v>650</v>
      </c>
      <c r="E111" s="420" t="str">
        <f>IF(D111="Y",1,IF(D111="T",0,IF(D111="Y/T","Belum diisi","Error")))</f>
        <v>Belum diisi</v>
      </c>
      <c r="F111" s="273">
        <v>1</v>
      </c>
      <c r="G111" s="274"/>
      <c r="H111" s="290" t="str">
        <f t="shared" si="0"/>
        <v>Belum Diisi</v>
      </c>
      <c r="I111" s="276" t="s">
        <v>650</v>
      </c>
      <c r="J111" s="277" t="str">
        <f t="shared" ref="J111:J115" si="43">IF($D$111="Y/T","Isi Tujuan",IF($E$111=0,0,IF(I111="Y",1,IF(I111="T",0,"Isi Dulu"))))</f>
        <v>Isi Tujuan</v>
      </c>
      <c r="K111" s="276" t="s">
        <v>650</v>
      </c>
      <c r="L111" s="277" t="str">
        <f t="shared" ref="L111:L115" si="44">IF($D$111="Y/T","Isi Tujuan",IF($E$111=0,0,IF(K111="Y",1,IF(K111="T",0,"Isi Dulu"))))</f>
        <v>Isi Tujuan</v>
      </c>
      <c r="M111" s="429" t="s">
        <v>650</v>
      </c>
      <c r="N111" s="430" t="str">
        <f>IF(M111="Y",1,IF(M111="T",0,IF(M111="Y/T","Belum diisi","Error")))</f>
        <v>Belum diisi</v>
      </c>
      <c r="O111" s="272"/>
      <c r="P111" s="272"/>
      <c r="Q111" s="272"/>
      <c r="R111" s="272"/>
    </row>
    <row r="112" spans="1:18" ht="12.75" customHeight="1">
      <c r="A112" s="272"/>
      <c r="B112" s="371"/>
      <c r="C112" s="371"/>
      <c r="D112" s="371"/>
      <c r="E112" s="421"/>
      <c r="F112" s="278">
        <v>2</v>
      </c>
      <c r="G112" s="279"/>
      <c r="H112" s="288" t="str">
        <f t="shared" si="0"/>
        <v>Belum Diisi</v>
      </c>
      <c r="I112" s="280" t="s">
        <v>650</v>
      </c>
      <c r="J112" s="281" t="str">
        <f t="shared" si="43"/>
        <v>Isi Tujuan</v>
      </c>
      <c r="K112" s="280" t="s">
        <v>650</v>
      </c>
      <c r="L112" s="281" t="str">
        <f t="shared" si="44"/>
        <v>Isi Tujuan</v>
      </c>
      <c r="M112" s="371"/>
      <c r="N112" s="371"/>
      <c r="O112" s="272"/>
      <c r="P112" s="272"/>
      <c r="Q112" s="272"/>
      <c r="R112" s="272"/>
    </row>
    <row r="113" spans="1:18" ht="12.75" customHeight="1">
      <c r="A113" s="272"/>
      <c r="B113" s="371"/>
      <c r="C113" s="371"/>
      <c r="D113" s="371"/>
      <c r="E113" s="421"/>
      <c r="F113" s="278">
        <v>3</v>
      </c>
      <c r="G113" s="279"/>
      <c r="H113" s="288" t="str">
        <f t="shared" si="0"/>
        <v>Belum Diisi</v>
      </c>
      <c r="I113" s="280" t="s">
        <v>650</v>
      </c>
      <c r="J113" s="281" t="str">
        <f t="shared" si="43"/>
        <v>Isi Tujuan</v>
      </c>
      <c r="K113" s="280" t="s">
        <v>650</v>
      </c>
      <c r="L113" s="281" t="str">
        <f t="shared" si="44"/>
        <v>Isi Tujuan</v>
      </c>
      <c r="M113" s="371"/>
      <c r="N113" s="371"/>
      <c r="O113" s="272"/>
      <c r="P113" s="272"/>
      <c r="Q113" s="272"/>
      <c r="R113" s="272"/>
    </row>
    <row r="114" spans="1:18" ht="12.75" customHeight="1">
      <c r="A114" s="272"/>
      <c r="B114" s="371"/>
      <c r="C114" s="371"/>
      <c r="D114" s="371"/>
      <c r="E114" s="421"/>
      <c r="F114" s="278">
        <v>4</v>
      </c>
      <c r="G114" s="279"/>
      <c r="H114" s="288" t="str">
        <f t="shared" si="0"/>
        <v>Belum Diisi</v>
      </c>
      <c r="I114" s="280" t="s">
        <v>650</v>
      </c>
      <c r="J114" s="281" t="str">
        <f t="shared" si="43"/>
        <v>Isi Tujuan</v>
      </c>
      <c r="K114" s="280" t="s">
        <v>650</v>
      </c>
      <c r="L114" s="281" t="str">
        <f t="shared" si="44"/>
        <v>Isi Tujuan</v>
      </c>
      <c r="M114" s="371"/>
      <c r="N114" s="371"/>
      <c r="O114" s="272"/>
      <c r="P114" s="272"/>
      <c r="Q114" s="272"/>
      <c r="R114" s="272"/>
    </row>
    <row r="115" spans="1:18" ht="12.75" customHeight="1">
      <c r="A115" s="272"/>
      <c r="B115" s="349"/>
      <c r="C115" s="349"/>
      <c r="D115" s="349"/>
      <c r="E115" s="422"/>
      <c r="F115" s="282">
        <v>5</v>
      </c>
      <c r="G115" s="283"/>
      <c r="H115" s="289" t="str">
        <f t="shared" si="0"/>
        <v>Belum Diisi</v>
      </c>
      <c r="I115" s="285" t="s">
        <v>650</v>
      </c>
      <c r="J115" s="286" t="str">
        <f t="shared" si="43"/>
        <v>Isi Tujuan</v>
      </c>
      <c r="K115" s="285" t="s">
        <v>650</v>
      </c>
      <c r="L115" s="286" t="str">
        <f t="shared" si="44"/>
        <v>Isi Tujuan</v>
      </c>
      <c r="M115" s="349"/>
      <c r="N115" s="349"/>
      <c r="O115" s="272"/>
      <c r="P115" s="272"/>
      <c r="Q115" s="272"/>
      <c r="R115" s="272"/>
    </row>
    <row r="116" spans="1:18" ht="12.75" customHeight="1">
      <c r="A116" s="272"/>
      <c r="B116" s="418">
        <v>23</v>
      </c>
      <c r="C116" s="426"/>
      <c r="D116" s="419" t="s">
        <v>650</v>
      </c>
      <c r="E116" s="420" t="str">
        <f>IF(D116="Y",1,IF(D116="T",0,IF(D116="Y/T","Belum diisi","Error")))</f>
        <v>Belum diisi</v>
      </c>
      <c r="F116" s="273">
        <v>1</v>
      </c>
      <c r="G116" s="274"/>
      <c r="H116" s="290" t="str">
        <f t="shared" si="0"/>
        <v>Belum Diisi</v>
      </c>
      <c r="I116" s="276" t="s">
        <v>650</v>
      </c>
      <c r="J116" s="277" t="str">
        <f t="shared" ref="J116:J120" si="45">IF($D$116="Y/T","Isi Tujuan",IF($E$116=0,0,IF(I116="Y",1,IF(I116="T",0,"Isi Dulu"))))</f>
        <v>Isi Tujuan</v>
      </c>
      <c r="K116" s="276" t="s">
        <v>650</v>
      </c>
      <c r="L116" s="277" t="str">
        <f t="shared" ref="L116:L120" si="46">IF($D$116="Y/T","Isi Tujuan",IF($E$116=0,0,IF(K116="Y",1,IF(K116="T",0,"Isi Dulu"))))</f>
        <v>Isi Tujuan</v>
      </c>
      <c r="M116" s="429" t="s">
        <v>650</v>
      </c>
      <c r="N116" s="430" t="str">
        <f>IF(M116="Y",1,IF(M116="T",0,IF(M116="Y/T","Belum diisi","Error")))</f>
        <v>Belum diisi</v>
      </c>
      <c r="O116" s="272"/>
      <c r="P116" s="272"/>
      <c r="Q116" s="272"/>
      <c r="R116" s="272"/>
    </row>
    <row r="117" spans="1:18" ht="12.75" customHeight="1">
      <c r="A117" s="272"/>
      <c r="B117" s="371"/>
      <c r="C117" s="371"/>
      <c r="D117" s="371"/>
      <c r="E117" s="421"/>
      <c r="F117" s="278">
        <v>2</v>
      </c>
      <c r="G117" s="279"/>
      <c r="H117" s="288" t="str">
        <f t="shared" si="0"/>
        <v>Belum Diisi</v>
      </c>
      <c r="I117" s="280" t="s">
        <v>650</v>
      </c>
      <c r="J117" s="281" t="str">
        <f t="shared" si="45"/>
        <v>Isi Tujuan</v>
      </c>
      <c r="K117" s="280" t="s">
        <v>650</v>
      </c>
      <c r="L117" s="281" t="str">
        <f t="shared" si="46"/>
        <v>Isi Tujuan</v>
      </c>
      <c r="M117" s="371"/>
      <c r="N117" s="371"/>
      <c r="O117" s="272"/>
      <c r="P117" s="272"/>
      <c r="Q117" s="272"/>
      <c r="R117" s="272"/>
    </row>
    <row r="118" spans="1:18" ht="12.75" customHeight="1">
      <c r="A118" s="272"/>
      <c r="B118" s="371"/>
      <c r="C118" s="371"/>
      <c r="D118" s="371"/>
      <c r="E118" s="421"/>
      <c r="F118" s="278">
        <v>3</v>
      </c>
      <c r="G118" s="279"/>
      <c r="H118" s="288" t="str">
        <f t="shared" si="0"/>
        <v>Belum Diisi</v>
      </c>
      <c r="I118" s="280" t="s">
        <v>650</v>
      </c>
      <c r="J118" s="281" t="str">
        <f t="shared" si="45"/>
        <v>Isi Tujuan</v>
      </c>
      <c r="K118" s="280" t="s">
        <v>650</v>
      </c>
      <c r="L118" s="281" t="str">
        <f t="shared" si="46"/>
        <v>Isi Tujuan</v>
      </c>
      <c r="M118" s="371"/>
      <c r="N118" s="371"/>
      <c r="O118" s="272"/>
      <c r="P118" s="272"/>
      <c r="Q118" s="272"/>
      <c r="R118" s="272"/>
    </row>
    <row r="119" spans="1:18" ht="12.75" customHeight="1">
      <c r="A119" s="272"/>
      <c r="B119" s="371"/>
      <c r="C119" s="371"/>
      <c r="D119" s="371"/>
      <c r="E119" s="421"/>
      <c r="F119" s="278">
        <v>4</v>
      </c>
      <c r="G119" s="279"/>
      <c r="H119" s="288" t="str">
        <f t="shared" si="0"/>
        <v>Belum Diisi</v>
      </c>
      <c r="I119" s="280" t="s">
        <v>650</v>
      </c>
      <c r="J119" s="281" t="str">
        <f t="shared" si="45"/>
        <v>Isi Tujuan</v>
      </c>
      <c r="K119" s="280" t="s">
        <v>650</v>
      </c>
      <c r="L119" s="281" t="str">
        <f t="shared" si="46"/>
        <v>Isi Tujuan</v>
      </c>
      <c r="M119" s="371"/>
      <c r="N119" s="371"/>
      <c r="O119" s="272"/>
      <c r="P119" s="272"/>
      <c r="Q119" s="272"/>
      <c r="R119" s="272"/>
    </row>
    <row r="120" spans="1:18" ht="12.75" customHeight="1">
      <c r="A120" s="272"/>
      <c r="B120" s="349"/>
      <c r="C120" s="349"/>
      <c r="D120" s="349"/>
      <c r="E120" s="422"/>
      <c r="F120" s="282">
        <v>5</v>
      </c>
      <c r="G120" s="283"/>
      <c r="H120" s="289" t="str">
        <f t="shared" si="0"/>
        <v>Belum Diisi</v>
      </c>
      <c r="I120" s="285" t="s">
        <v>650</v>
      </c>
      <c r="J120" s="286" t="str">
        <f t="shared" si="45"/>
        <v>Isi Tujuan</v>
      </c>
      <c r="K120" s="285" t="s">
        <v>650</v>
      </c>
      <c r="L120" s="286" t="str">
        <f t="shared" si="46"/>
        <v>Isi Tujuan</v>
      </c>
      <c r="M120" s="349"/>
      <c r="N120" s="349"/>
      <c r="O120" s="272"/>
      <c r="P120" s="272"/>
      <c r="Q120" s="272"/>
      <c r="R120" s="272"/>
    </row>
    <row r="121" spans="1:18" ht="12.75" customHeight="1">
      <c r="A121" s="272"/>
      <c r="B121" s="418">
        <v>24</v>
      </c>
      <c r="C121" s="426"/>
      <c r="D121" s="419" t="s">
        <v>650</v>
      </c>
      <c r="E121" s="420" t="str">
        <f>IF(D121="Y",1,IF(D121="T",0,IF(D121="Y/T","Belum diisi","Error")))</f>
        <v>Belum diisi</v>
      </c>
      <c r="F121" s="273">
        <v>1</v>
      </c>
      <c r="G121" s="274"/>
      <c r="H121" s="290" t="str">
        <f t="shared" si="0"/>
        <v>Belum Diisi</v>
      </c>
      <c r="I121" s="276" t="s">
        <v>650</v>
      </c>
      <c r="J121" s="277" t="str">
        <f t="shared" ref="J121:J125" si="47">IF($D$121="Y/T","Isi Tujuan",IF($E$121=0,0,IF(I121="Y",1,IF(I121="T",0,"Isi Dulu"))))</f>
        <v>Isi Tujuan</v>
      </c>
      <c r="K121" s="276" t="s">
        <v>650</v>
      </c>
      <c r="L121" s="277" t="str">
        <f t="shared" ref="L121:L125" si="48">IF($D$121="Y/T","Isi Tujuan",IF($E$121=0,0,IF(K121="Y",1,IF(K121="T",0,"Isi Dulu"))))</f>
        <v>Isi Tujuan</v>
      </c>
      <c r="M121" s="429" t="s">
        <v>650</v>
      </c>
      <c r="N121" s="430" t="str">
        <f>IF(M121="Y",1,IF(M121="T",0,IF(M121="Y/T","Belum diisi","Error")))</f>
        <v>Belum diisi</v>
      </c>
      <c r="O121" s="272"/>
      <c r="P121" s="272"/>
      <c r="Q121" s="272"/>
      <c r="R121" s="272"/>
    </row>
    <row r="122" spans="1:18" ht="12.75" customHeight="1">
      <c r="A122" s="272"/>
      <c r="B122" s="371"/>
      <c r="C122" s="371"/>
      <c r="D122" s="371"/>
      <c r="E122" s="421"/>
      <c r="F122" s="278">
        <v>2</v>
      </c>
      <c r="G122" s="279"/>
      <c r="H122" s="288" t="str">
        <f t="shared" si="0"/>
        <v>Belum Diisi</v>
      </c>
      <c r="I122" s="280" t="s">
        <v>650</v>
      </c>
      <c r="J122" s="281" t="str">
        <f t="shared" si="47"/>
        <v>Isi Tujuan</v>
      </c>
      <c r="K122" s="280" t="s">
        <v>650</v>
      </c>
      <c r="L122" s="281" t="str">
        <f t="shared" si="48"/>
        <v>Isi Tujuan</v>
      </c>
      <c r="M122" s="371"/>
      <c r="N122" s="371"/>
      <c r="O122" s="272"/>
      <c r="P122" s="272"/>
      <c r="Q122" s="272"/>
      <c r="R122" s="272"/>
    </row>
    <row r="123" spans="1:18" ht="12.75" customHeight="1">
      <c r="A123" s="272"/>
      <c r="B123" s="371"/>
      <c r="C123" s="371"/>
      <c r="D123" s="371"/>
      <c r="E123" s="421"/>
      <c r="F123" s="278">
        <v>3</v>
      </c>
      <c r="G123" s="279"/>
      <c r="H123" s="288" t="str">
        <f t="shared" si="0"/>
        <v>Belum Diisi</v>
      </c>
      <c r="I123" s="280" t="s">
        <v>650</v>
      </c>
      <c r="J123" s="281" t="str">
        <f t="shared" si="47"/>
        <v>Isi Tujuan</v>
      </c>
      <c r="K123" s="280" t="s">
        <v>650</v>
      </c>
      <c r="L123" s="281" t="str">
        <f t="shared" si="48"/>
        <v>Isi Tujuan</v>
      </c>
      <c r="M123" s="371"/>
      <c r="N123" s="371"/>
      <c r="O123" s="272"/>
      <c r="P123" s="272"/>
      <c r="Q123" s="272"/>
      <c r="R123" s="272"/>
    </row>
    <row r="124" spans="1:18" ht="12.75" customHeight="1">
      <c r="A124" s="272"/>
      <c r="B124" s="371"/>
      <c r="C124" s="371"/>
      <c r="D124" s="371"/>
      <c r="E124" s="421"/>
      <c r="F124" s="278">
        <v>4</v>
      </c>
      <c r="G124" s="279"/>
      <c r="H124" s="288" t="str">
        <f t="shared" si="0"/>
        <v>Belum Diisi</v>
      </c>
      <c r="I124" s="280" t="s">
        <v>650</v>
      </c>
      <c r="J124" s="281" t="str">
        <f t="shared" si="47"/>
        <v>Isi Tujuan</v>
      </c>
      <c r="K124" s="280" t="s">
        <v>650</v>
      </c>
      <c r="L124" s="281" t="str">
        <f t="shared" si="48"/>
        <v>Isi Tujuan</v>
      </c>
      <c r="M124" s="371"/>
      <c r="N124" s="371"/>
      <c r="O124" s="272"/>
      <c r="P124" s="272"/>
      <c r="Q124" s="272"/>
      <c r="R124" s="272"/>
    </row>
    <row r="125" spans="1:18" ht="12.75" customHeight="1">
      <c r="A125" s="272"/>
      <c r="B125" s="349"/>
      <c r="C125" s="349"/>
      <c r="D125" s="349"/>
      <c r="E125" s="422"/>
      <c r="F125" s="282">
        <v>5</v>
      </c>
      <c r="G125" s="283"/>
      <c r="H125" s="289" t="str">
        <f t="shared" si="0"/>
        <v>Belum Diisi</v>
      </c>
      <c r="I125" s="285" t="s">
        <v>650</v>
      </c>
      <c r="J125" s="286" t="str">
        <f t="shared" si="47"/>
        <v>Isi Tujuan</v>
      </c>
      <c r="K125" s="285" t="s">
        <v>650</v>
      </c>
      <c r="L125" s="286" t="str">
        <f t="shared" si="48"/>
        <v>Isi Tujuan</v>
      </c>
      <c r="M125" s="349"/>
      <c r="N125" s="349"/>
      <c r="O125" s="272"/>
      <c r="P125" s="272"/>
      <c r="Q125" s="272"/>
      <c r="R125" s="272"/>
    </row>
    <row r="126" spans="1:18" ht="12.75" customHeight="1">
      <c r="A126" s="272"/>
      <c r="B126" s="418">
        <v>25</v>
      </c>
      <c r="C126" s="426"/>
      <c r="D126" s="419" t="s">
        <v>650</v>
      </c>
      <c r="E126" s="420" t="str">
        <f>IF(D126="Y",1,IF(D126="T",0,IF(D126="Y/T","Belum diisi","Error")))</f>
        <v>Belum diisi</v>
      </c>
      <c r="F126" s="273">
        <v>1</v>
      </c>
      <c r="G126" s="274"/>
      <c r="H126" s="290" t="str">
        <f t="shared" si="0"/>
        <v>Belum Diisi</v>
      </c>
      <c r="I126" s="276" t="s">
        <v>650</v>
      </c>
      <c r="J126" s="277" t="str">
        <f t="shared" ref="J126:J130" si="49">IF($D$126="Y/T","Isi Tujuan",IF($E$126=0,0,IF(I126="Y",1,IF(I126="T",0,"Isi Dulu"))))</f>
        <v>Isi Tujuan</v>
      </c>
      <c r="K126" s="276" t="s">
        <v>650</v>
      </c>
      <c r="L126" s="277" t="str">
        <f t="shared" ref="L126:L130" si="50">IF($D$126="Y/T","Isi Tujuan",IF($E$126=0,0,IF(K126="Y",1,IF(K126="T",0,"Isi Dulu"))))</f>
        <v>Isi Tujuan</v>
      </c>
      <c r="M126" s="429" t="s">
        <v>650</v>
      </c>
      <c r="N126" s="430" t="str">
        <f>IF(M126="Y",1,IF(M126="T",0,IF(M126="Y/T","Belum diisi","Error")))</f>
        <v>Belum diisi</v>
      </c>
      <c r="O126" s="272"/>
      <c r="P126" s="272"/>
      <c r="Q126" s="272"/>
      <c r="R126" s="272"/>
    </row>
    <row r="127" spans="1:18" ht="12.75" customHeight="1">
      <c r="A127" s="272"/>
      <c r="B127" s="371"/>
      <c r="C127" s="371"/>
      <c r="D127" s="371"/>
      <c r="E127" s="421"/>
      <c r="F127" s="278">
        <v>2</v>
      </c>
      <c r="G127" s="279"/>
      <c r="H127" s="288" t="str">
        <f t="shared" si="0"/>
        <v>Belum Diisi</v>
      </c>
      <c r="I127" s="280" t="s">
        <v>650</v>
      </c>
      <c r="J127" s="281" t="str">
        <f t="shared" si="49"/>
        <v>Isi Tujuan</v>
      </c>
      <c r="K127" s="280" t="s">
        <v>650</v>
      </c>
      <c r="L127" s="281" t="str">
        <f t="shared" si="50"/>
        <v>Isi Tujuan</v>
      </c>
      <c r="M127" s="371"/>
      <c r="N127" s="371"/>
      <c r="O127" s="272"/>
      <c r="P127" s="272"/>
      <c r="Q127" s="272"/>
      <c r="R127" s="272"/>
    </row>
    <row r="128" spans="1:18" ht="12.75" customHeight="1">
      <c r="A128" s="272"/>
      <c r="B128" s="371"/>
      <c r="C128" s="371"/>
      <c r="D128" s="371"/>
      <c r="E128" s="421"/>
      <c r="F128" s="278">
        <v>3</v>
      </c>
      <c r="G128" s="279"/>
      <c r="H128" s="288" t="str">
        <f t="shared" si="0"/>
        <v>Belum Diisi</v>
      </c>
      <c r="I128" s="280" t="s">
        <v>650</v>
      </c>
      <c r="J128" s="281" t="str">
        <f t="shared" si="49"/>
        <v>Isi Tujuan</v>
      </c>
      <c r="K128" s="280" t="s">
        <v>650</v>
      </c>
      <c r="L128" s="281" t="str">
        <f t="shared" si="50"/>
        <v>Isi Tujuan</v>
      </c>
      <c r="M128" s="371"/>
      <c r="N128" s="371"/>
      <c r="O128" s="272"/>
      <c r="P128" s="272"/>
      <c r="Q128" s="272"/>
      <c r="R128" s="272"/>
    </row>
    <row r="129" spans="1:18" ht="12.75" customHeight="1">
      <c r="A129" s="272"/>
      <c r="B129" s="371"/>
      <c r="C129" s="371"/>
      <c r="D129" s="371"/>
      <c r="E129" s="421"/>
      <c r="F129" s="278">
        <v>4</v>
      </c>
      <c r="G129" s="279"/>
      <c r="H129" s="288" t="str">
        <f t="shared" si="0"/>
        <v>Belum Diisi</v>
      </c>
      <c r="I129" s="280" t="s">
        <v>650</v>
      </c>
      <c r="J129" s="281" t="str">
        <f t="shared" si="49"/>
        <v>Isi Tujuan</v>
      </c>
      <c r="K129" s="280" t="s">
        <v>650</v>
      </c>
      <c r="L129" s="281" t="str">
        <f t="shared" si="50"/>
        <v>Isi Tujuan</v>
      </c>
      <c r="M129" s="371"/>
      <c r="N129" s="371"/>
      <c r="O129" s="272"/>
      <c r="P129" s="272"/>
      <c r="Q129" s="272"/>
      <c r="R129" s="272"/>
    </row>
    <row r="130" spans="1:18" ht="12.75" customHeight="1">
      <c r="A130" s="272"/>
      <c r="B130" s="349"/>
      <c r="C130" s="349"/>
      <c r="D130" s="349"/>
      <c r="E130" s="422"/>
      <c r="F130" s="282">
        <v>5</v>
      </c>
      <c r="G130" s="283"/>
      <c r="H130" s="289" t="str">
        <f t="shared" si="0"/>
        <v>Belum Diisi</v>
      </c>
      <c r="I130" s="285" t="s">
        <v>650</v>
      </c>
      <c r="J130" s="286" t="str">
        <f t="shared" si="49"/>
        <v>Isi Tujuan</v>
      </c>
      <c r="K130" s="285" t="s">
        <v>650</v>
      </c>
      <c r="L130" s="286" t="str">
        <f t="shared" si="50"/>
        <v>Isi Tujuan</v>
      </c>
      <c r="M130" s="349"/>
      <c r="N130" s="349"/>
      <c r="O130" s="272"/>
      <c r="P130" s="272"/>
      <c r="Q130" s="272"/>
      <c r="R130" s="272"/>
    </row>
    <row r="131" spans="1:18" ht="12.75" customHeight="1">
      <c r="A131" s="272"/>
      <c r="B131" s="418">
        <v>26</v>
      </c>
      <c r="C131" s="426"/>
      <c r="D131" s="419" t="s">
        <v>650</v>
      </c>
      <c r="E131" s="420" t="str">
        <f>IF(D131="Y",1,IF(D131="T",0,IF(D131="Y/T","Belum diisi","Error")))</f>
        <v>Belum diisi</v>
      </c>
      <c r="F131" s="273">
        <v>1</v>
      </c>
      <c r="G131" s="274"/>
      <c r="H131" s="290" t="str">
        <f t="shared" si="0"/>
        <v>Belum Diisi</v>
      </c>
      <c r="I131" s="276" t="s">
        <v>650</v>
      </c>
      <c r="J131" s="277" t="str">
        <f t="shared" ref="J131:J135" si="51">IF($D$131="Y/T","Isi Tujuan",IF($E$131=0,0,IF(I131="Y",1,IF(I131="T",0,"Isi Dulu"))))</f>
        <v>Isi Tujuan</v>
      </c>
      <c r="K131" s="276" t="s">
        <v>650</v>
      </c>
      <c r="L131" s="277" t="str">
        <f t="shared" ref="L131:L135" si="52">IF($D$131="Y/T","Isi Tujuan",IF($E$131=0,0,IF(K131="Y",1,IF(K131="T",0,"Isi Dulu"))))</f>
        <v>Isi Tujuan</v>
      </c>
      <c r="M131" s="429" t="s">
        <v>650</v>
      </c>
      <c r="N131" s="430" t="str">
        <f>IF(M131="Y",1,IF(M131="T",0,IF(M131="Y/T","Belum diisi","Error")))</f>
        <v>Belum diisi</v>
      </c>
      <c r="O131" s="272"/>
      <c r="P131" s="272"/>
      <c r="Q131" s="272"/>
      <c r="R131" s="272"/>
    </row>
    <row r="132" spans="1:18" ht="12.75" customHeight="1">
      <c r="A132" s="272"/>
      <c r="B132" s="371"/>
      <c r="C132" s="371"/>
      <c r="D132" s="371"/>
      <c r="E132" s="421"/>
      <c r="F132" s="278">
        <v>2</v>
      </c>
      <c r="G132" s="279"/>
      <c r="H132" s="288" t="str">
        <f t="shared" si="0"/>
        <v>Belum Diisi</v>
      </c>
      <c r="I132" s="280" t="s">
        <v>650</v>
      </c>
      <c r="J132" s="281" t="str">
        <f t="shared" si="51"/>
        <v>Isi Tujuan</v>
      </c>
      <c r="K132" s="280" t="s">
        <v>650</v>
      </c>
      <c r="L132" s="281" t="str">
        <f t="shared" si="52"/>
        <v>Isi Tujuan</v>
      </c>
      <c r="M132" s="371"/>
      <c r="N132" s="371"/>
      <c r="O132" s="272"/>
      <c r="P132" s="272"/>
      <c r="Q132" s="272"/>
      <c r="R132" s="272"/>
    </row>
    <row r="133" spans="1:18" ht="12.75" customHeight="1">
      <c r="A133" s="272"/>
      <c r="B133" s="371"/>
      <c r="C133" s="371"/>
      <c r="D133" s="371"/>
      <c r="E133" s="421"/>
      <c r="F133" s="278">
        <v>3</v>
      </c>
      <c r="G133" s="279"/>
      <c r="H133" s="288" t="str">
        <f t="shared" si="0"/>
        <v>Belum Diisi</v>
      </c>
      <c r="I133" s="280" t="s">
        <v>650</v>
      </c>
      <c r="J133" s="281" t="str">
        <f t="shared" si="51"/>
        <v>Isi Tujuan</v>
      </c>
      <c r="K133" s="280" t="s">
        <v>650</v>
      </c>
      <c r="L133" s="281" t="str">
        <f t="shared" si="52"/>
        <v>Isi Tujuan</v>
      </c>
      <c r="M133" s="371"/>
      <c r="N133" s="371"/>
      <c r="O133" s="272"/>
      <c r="P133" s="272"/>
      <c r="Q133" s="272"/>
      <c r="R133" s="272"/>
    </row>
    <row r="134" spans="1:18" ht="12.75" customHeight="1">
      <c r="A134" s="272"/>
      <c r="B134" s="371"/>
      <c r="C134" s="371"/>
      <c r="D134" s="371"/>
      <c r="E134" s="421"/>
      <c r="F134" s="278">
        <v>4</v>
      </c>
      <c r="G134" s="279"/>
      <c r="H134" s="288" t="str">
        <f t="shared" si="0"/>
        <v>Belum Diisi</v>
      </c>
      <c r="I134" s="280" t="s">
        <v>650</v>
      </c>
      <c r="J134" s="281" t="str">
        <f t="shared" si="51"/>
        <v>Isi Tujuan</v>
      </c>
      <c r="K134" s="280" t="s">
        <v>650</v>
      </c>
      <c r="L134" s="281" t="str">
        <f t="shared" si="52"/>
        <v>Isi Tujuan</v>
      </c>
      <c r="M134" s="371"/>
      <c r="N134" s="371"/>
      <c r="O134" s="272"/>
      <c r="P134" s="272"/>
      <c r="Q134" s="272"/>
      <c r="R134" s="272"/>
    </row>
    <row r="135" spans="1:18" ht="12.75" customHeight="1">
      <c r="A135" s="272"/>
      <c r="B135" s="349"/>
      <c r="C135" s="349"/>
      <c r="D135" s="349"/>
      <c r="E135" s="422"/>
      <c r="F135" s="282">
        <v>5</v>
      </c>
      <c r="G135" s="283"/>
      <c r="H135" s="289" t="str">
        <f t="shared" si="0"/>
        <v>Belum Diisi</v>
      </c>
      <c r="I135" s="285" t="s">
        <v>650</v>
      </c>
      <c r="J135" s="286" t="str">
        <f t="shared" si="51"/>
        <v>Isi Tujuan</v>
      </c>
      <c r="K135" s="285" t="s">
        <v>650</v>
      </c>
      <c r="L135" s="286" t="str">
        <f t="shared" si="52"/>
        <v>Isi Tujuan</v>
      </c>
      <c r="M135" s="349"/>
      <c r="N135" s="349"/>
      <c r="O135" s="272"/>
      <c r="P135" s="272"/>
      <c r="Q135" s="272"/>
      <c r="R135" s="272"/>
    </row>
    <row r="136" spans="1:18" ht="12.75" customHeight="1">
      <c r="A136" s="272"/>
      <c r="B136" s="418">
        <v>27</v>
      </c>
      <c r="C136" s="426"/>
      <c r="D136" s="419" t="s">
        <v>650</v>
      </c>
      <c r="E136" s="420" t="str">
        <f>IF(D136="Y",1,IF(D136="T",0,IF(D136="Y/T","Belum diisi","Error")))</f>
        <v>Belum diisi</v>
      </c>
      <c r="F136" s="273">
        <v>1</v>
      </c>
      <c r="G136" s="274"/>
      <c r="H136" s="290" t="str">
        <f t="shared" si="0"/>
        <v>Belum Diisi</v>
      </c>
      <c r="I136" s="276" t="s">
        <v>650</v>
      </c>
      <c r="J136" s="277" t="str">
        <f t="shared" ref="J136:J140" si="53">IF($D$136="Y/T","Isi Tujuan",IF($E$136=0,0,IF(I136="Y",1,IF(I136="T",0,"Isi Dulu"))))</f>
        <v>Isi Tujuan</v>
      </c>
      <c r="K136" s="276" t="s">
        <v>650</v>
      </c>
      <c r="L136" s="277" t="str">
        <f t="shared" ref="L136:L140" si="54">IF($D$136="Y/T","Isi Tujuan",IF($E$136=0,0,IF(K136="Y",1,IF(K136="T",0,"Isi Dulu"))))</f>
        <v>Isi Tujuan</v>
      </c>
      <c r="M136" s="429" t="s">
        <v>650</v>
      </c>
      <c r="N136" s="430" t="str">
        <f>IF(M136="Y",1,IF(M136="T",0,IF(M136="Y/T","Belum diisi","Error")))</f>
        <v>Belum diisi</v>
      </c>
      <c r="O136" s="272"/>
      <c r="P136" s="272"/>
      <c r="Q136" s="272"/>
      <c r="R136" s="272"/>
    </row>
    <row r="137" spans="1:18" ht="12.75" customHeight="1">
      <c r="A137" s="272"/>
      <c r="B137" s="371"/>
      <c r="C137" s="371"/>
      <c r="D137" s="371"/>
      <c r="E137" s="421"/>
      <c r="F137" s="278">
        <v>2</v>
      </c>
      <c r="G137" s="279"/>
      <c r="H137" s="288" t="str">
        <f t="shared" si="0"/>
        <v>Belum Diisi</v>
      </c>
      <c r="I137" s="280" t="s">
        <v>650</v>
      </c>
      <c r="J137" s="281" t="str">
        <f t="shared" si="53"/>
        <v>Isi Tujuan</v>
      </c>
      <c r="K137" s="280" t="s">
        <v>650</v>
      </c>
      <c r="L137" s="281" t="str">
        <f t="shared" si="54"/>
        <v>Isi Tujuan</v>
      </c>
      <c r="M137" s="371"/>
      <c r="N137" s="371"/>
      <c r="O137" s="272"/>
      <c r="P137" s="272"/>
      <c r="Q137" s="272"/>
      <c r="R137" s="272"/>
    </row>
    <row r="138" spans="1:18" ht="12.75" customHeight="1">
      <c r="A138" s="272"/>
      <c r="B138" s="371"/>
      <c r="C138" s="371"/>
      <c r="D138" s="371"/>
      <c r="E138" s="421"/>
      <c r="F138" s="278">
        <v>3</v>
      </c>
      <c r="G138" s="279"/>
      <c r="H138" s="288" t="str">
        <f t="shared" si="0"/>
        <v>Belum Diisi</v>
      </c>
      <c r="I138" s="280" t="s">
        <v>650</v>
      </c>
      <c r="J138" s="281" t="str">
        <f t="shared" si="53"/>
        <v>Isi Tujuan</v>
      </c>
      <c r="K138" s="280" t="s">
        <v>650</v>
      </c>
      <c r="L138" s="281" t="str">
        <f t="shared" si="54"/>
        <v>Isi Tujuan</v>
      </c>
      <c r="M138" s="371"/>
      <c r="N138" s="371"/>
      <c r="O138" s="272"/>
      <c r="P138" s="272"/>
      <c r="Q138" s="272"/>
      <c r="R138" s="272"/>
    </row>
    <row r="139" spans="1:18" ht="12.75" customHeight="1">
      <c r="A139" s="272"/>
      <c r="B139" s="371"/>
      <c r="C139" s="371"/>
      <c r="D139" s="371"/>
      <c r="E139" s="421"/>
      <c r="F139" s="278">
        <v>4</v>
      </c>
      <c r="G139" s="279"/>
      <c r="H139" s="288" t="str">
        <f t="shared" si="0"/>
        <v>Belum Diisi</v>
      </c>
      <c r="I139" s="280" t="s">
        <v>650</v>
      </c>
      <c r="J139" s="281" t="str">
        <f t="shared" si="53"/>
        <v>Isi Tujuan</v>
      </c>
      <c r="K139" s="280" t="s">
        <v>650</v>
      </c>
      <c r="L139" s="281" t="str">
        <f t="shared" si="54"/>
        <v>Isi Tujuan</v>
      </c>
      <c r="M139" s="371"/>
      <c r="N139" s="371"/>
      <c r="O139" s="272"/>
      <c r="P139" s="272"/>
      <c r="Q139" s="272"/>
      <c r="R139" s="272"/>
    </row>
    <row r="140" spans="1:18" ht="12.75" customHeight="1">
      <c r="A140" s="272"/>
      <c r="B140" s="349"/>
      <c r="C140" s="349"/>
      <c r="D140" s="349"/>
      <c r="E140" s="422"/>
      <c r="F140" s="282">
        <v>5</v>
      </c>
      <c r="G140" s="283"/>
      <c r="H140" s="289" t="str">
        <f t="shared" si="0"/>
        <v>Belum Diisi</v>
      </c>
      <c r="I140" s="285" t="s">
        <v>650</v>
      </c>
      <c r="J140" s="286" t="str">
        <f t="shared" si="53"/>
        <v>Isi Tujuan</v>
      </c>
      <c r="K140" s="285" t="s">
        <v>650</v>
      </c>
      <c r="L140" s="286" t="str">
        <f t="shared" si="54"/>
        <v>Isi Tujuan</v>
      </c>
      <c r="M140" s="349"/>
      <c r="N140" s="349"/>
      <c r="O140" s="272"/>
      <c r="P140" s="272"/>
      <c r="Q140" s="272"/>
      <c r="R140" s="272"/>
    </row>
    <row r="141" spans="1:18" ht="12.75" customHeight="1">
      <c r="A141" s="272"/>
      <c r="B141" s="418">
        <v>28</v>
      </c>
      <c r="C141" s="426"/>
      <c r="D141" s="419" t="s">
        <v>650</v>
      </c>
      <c r="E141" s="420" t="str">
        <f>IF(D141="Y",1,IF(D141="T",0,IF(D141="Y/T","Belum diisi","Error")))</f>
        <v>Belum diisi</v>
      </c>
      <c r="F141" s="273">
        <v>1</v>
      </c>
      <c r="G141" s="274"/>
      <c r="H141" s="290" t="str">
        <f t="shared" si="0"/>
        <v>Belum Diisi</v>
      </c>
      <c r="I141" s="276" t="s">
        <v>650</v>
      </c>
      <c r="J141" s="277" t="str">
        <f t="shared" ref="J141:J145" si="55">IF($D$141="Y/T","Isi Tujuan",IF($E$141=0,0,IF(I141="Y",1,IF(I141="T",0,"Isi Dulu"))))</f>
        <v>Isi Tujuan</v>
      </c>
      <c r="K141" s="276" t="s">
        <v>650</v>
      </c>
      <c r="L141" s="277" t="str">
        <f t="shared" ref="L141:L145" si="56">IF($D$141="Y/T","Isi Tujuan",IF($E$141=0,0,IF(K141="Y",1,IF(K141="T",0,"Isi Dulu"))))</f>
        <v>Isi Tujuan</v>
      </c>
      <c r="M141" s="429" t="s">
        <v>650</v>
      </c>
      <c r="N141" s="430" t="str">
        <f>IF(M141="Y",1,IF(M141="T",0,IF(M141="Y/T","Belum diisi","Error")))</f>
        <v>Belum diisi</v>
      </c>
      <c r="O141" s="272"/>
      <c r="P141" s="272"/>
      <c r="Q141" s="272"/>
      <c r="R141" s="272"/>
    </row>
    <row r="142" spans="1:18" ht="12.75" customHeight="1">
      <c r="A142" s="272"/>
      <c r="B142" s="371"/>
      <c r="C142" s="371"/>
      <c r="D142" s="371"/>
      <c r="E142" s="421"/>
      <c r="F142" s="278">
        <v>2</v>
      </c>
      <c r="G142" s="279"/>
      <c r="H142" s="288" t="str">
        <f t="shared" si="0"/>
        <v>Belum Diisi</v>
      </c>
      <c r="I142" s="280" t="s">
        <v>650</v>
      </c>
      <c r="J142" s="281" t="str">
        <f t="shared" si="55"/>
        <v>Isi Tujuan</v>
      </c>
      <c r="K142" s="280" t="s">
        <v>650</v>
      </c>
      <c r="L142" s="281" t="str">
        <f t="shared" si="56"/>
        <v>Isi Tujuan</v>
      </c>
      <c r="M142" s="371"/>
      <c r="N142" s="371"/>
      <c r="O142" s="272"/>
      <c r="P142" s="272"/>
      <c r="Q142" s="272"/>
      <c r="R142" s="272"/>
    </row>
    <row r="143" spans="1:18" ht="12.75" customHeight="1">
      <c r="A143" s="272"/>
      <c r="B143" s="371"/>
      <c r="C143" s="371"/>
      <c r="D143" s="371"/>
      <c r="E143" s="421"/>
      <c r="F143" s="278">
        <v>3</v>
      </c>
      <c r="G143" s="279"/>
      <c r="H143" s="288" t="str">
        <f t="shared" si="0"/>
        <v>Belum Diisi</v>
      </c>
      <c r="I143" s="280" t="s">
        <v>650</v>
      </c>
      <c r="J143" s="281" t="str">
        <f t="shared" si="55"/>
        <v>Isi Tujuan</v>
      </c>
      <c r="K143" s="280" t="s">
        <v>650</v>
      </c>
      <c r="L143" s="281" t="str">
        <f t="shared" si="56"/>
        <v>Isi Tujuan</v>
      </c>
      <c r="M143" s="371"/>
      <c r="N143" s="371"/>
      <c r="O143" s="272"/>
      <c r="P143" s="272"/>
      <c r="Q143" s="272"/>
      <c r="R143" s="272"/>
    </row>
    <row r="144" spans="1:18" ht="12.75" customHeight="1">
      <c r="A144" s="272"/>
      <c r="B144" s="371"/>
      <c r="C144" s="371"/>
      <c r="D144" s="371"/>
      <c r="E144" s="421"/>
      <c r="F144" s="278">
        <v>4</v>
      </c>
      <c r="G144" s="279"/>
      <c r="H144" s="288" t="str">
        <f t="shared" si="0"/>
        <v>Belum Diisi</v>
      </c>
      <c r="I144" s="280" t="s">
        <v>650</v>
      </c>
      <c r="J144" s="281" t="str">
        <f t="shared" si="55"/>
        <v>Isi Tujuan</v>
      </c>
      <c r="K144" s="280" t="s">
        <v>650</v>
      </c>
      <c r="L144" s="281" t="str">
        <f t="shared" si="56"/>
        <v>Isi Tujuan</v>
      </c>
      <c r="M144" s="371"/>
      <c r="N144" s="371"/>
      <c r="O144" s="272"/>
      <c r="P144" s="272"/>
      <c r="Q144" s="272"/>
      <c r="R144" s="272"/>
    </row>
    <row r="145" spans="1:18" ht="12.75" customHeight="1">
      <c r="A145" s="272"/>
      <c r="B145" s="349"/>
      <c r="C145" s="349"/>
      <c r="D145" s="349"/>
      <c r="E145" s="422"/>
      <c r="F145" s="282">
        <v>5</v>
      </c>
      <c r="G145" s="283"/>
      <c r="H145" s="289" t="str">
        <f t="shared" si="0"/>
        <v>Belum Diisi</v>
      </c>
      <c r="I145" s="285" t="s">
        <v>650</v>
      </c>
      <c r="J145" s="286" t="str">
        <f t="shared" si="55"/>
        <v>Isi Tujuan</v>
      </c>
      <c r="K145" s="285" t="s">
        <v>650</v>
      </c>
      <c r="L145" s="286" t="str">
        <f t="shared" si="56"/>
        <v>Isi Tujuan</v>
      </c>
      <c r="M145" s="349"/>
      <c r="N145" s="349"/>
      <c r="O145" s="272"/>
      <c r="P145" s="272"/>
      <c r="Q145" s="272"/>
      <c r="R145" s="272"/>
    </row>
    <row r="146" spans="1:18" ht="12.75" customHeight="1">
      <c r="A146" s="272"/>
      <c r="B146" s="418">
        <v>29</v>
      </c>
      <c r="C146" s="426"/>
      <c r="D146" s="419" t="s">
        <v>650</v>
      </c>
      <c r="E146" s="420" t="str">
        <f>IF(D146="Y",1,IF(D146="T",0,IF(D146="Y/T","Belum diisi","Error")))</f>
        <v>Belum diisi</v>
      </c>
      <c r="F146" s="273">
        <v>1</v>
      </c>
      <c r="G146" s="274"/>
      <c r="H146" s="290" t="str">
        <f t="shared" si="0"/>
        <v>Belum Diisi</v>
      </c>
      <c r="I146" s="276" t="s">
        <v>650</v>
      </c>
      <c r="J146" s="277" t="str">
        <f t="shared" ref="J146:J150" si="57">IF($D$146="Y/T","Isi Tujuan",IF($E$146=0,0,IF(I146="Y",1,IF(I146="T",0,"Isi Dulu"))))</f>
        <v>Isi Tujuan</v>
      </c>
      <c r="K146" s="276" t="s">
        <v>650</v>
      </c>
      <c r="L146" s="277" t="str">
        <f t="shared" ref="L146:L150" si="58">IF($D$146="Y/T","Isi Tujuan",IF($E$146=0,0,IF(K146="Y",1,IF(K146="T",0,"Isi Dulu"))))</f>
        <v>Isi Tujuan</v>
      </c>
      <c r="M146" s="429" t="s">
        <v>650</v>
      </c>
      <c r="N146" s="430" t="str">
        <f>IF(M146="Y",1,IF(M146="T",0,IF(M146="Y/T","Belum diisi","Error")))</f>
        <v>Belum diisi</v>
      </c>
      <c r="O146" s="272"/>
      <c r="P146" s="272"/>
      <c r="Q146" s="272"/>
      <c r="R146" s="272"/>
    </row>
    <row r="147" spans="1:18" ht="12.75" customHeight="1">
      <c r="A147" s="272"/>
      <c r="B147" s="371"/>
      <c r="C147" s="371"/>
      <c r="D147" s="371"/>
      <c r="E147" s="421"/>
      <c r="F147" s="278">
        <v>2</v>
      </c>
      <c r="G147" s="279"/>
      <c r="H147" s="288" t="str">
        <f t="shared" si="0"/>
        <v>Belum Diisi</v>
      </c>
      <c r="I147" s="280" t="s">
        <v>650</v>
      </c>
      <c r="J147" s="281" t="str">
        <f t="shared" si="57"/>
        <v>Isi Tujuan</v>
      </c>
      <c r="K147" s="280" t="s">
        <v>650</v>
      </c>
      <c r="L147" s="281" t="str">
        <f t="shared" si="58"/>
        <v>Isi Tujuan</v>
      </c>
      <c r="M147" s="371"/>
      <c r="N147" s="371"/>
      <c r="O147" s="272"/>
      <c r="P147" s="272"/>
      <c r="Q147" s="272"/>
      <c r="R147" s="272"/>
    </row>
    <row r="148" spans="1:18" ht="12.75" customHeight="1">
      <c r="A148" s="272"/>
      <c r="B148" s="371"/>
      <c r="C148" s="371"/>
      <c r="D148" s="371"/>
      <c r="E148" s="421"/>
      <c r="F148" s="278">
        <v>3</v>
      </c>
      <c r="G148" s="279"/>
      <c r="H148" s="288" t="str">
        <f t="shared" si="0"/>
        <v>Belum Diisi</v>
      </c>
      <c r="I148" s="280" t="s">
        <v>650</v>
      </c>
      <c r="J148" s="281" t="str">
        <f t="shared" si="57"/>
        <v>Isi Tujuan</v>
      </c>
      <c r="K148" s="280" t="s">
        <v>650</v>
      </c>
      <c r="L148" s="281" t="str">
        <f t="shared" si="58"/>
        <v>Isi Tujuan</v>
      </c>
      <c r="M148" s="371"/>
      <c r="N148" s="371"/>
      <c r="O148" s="272"/>
      <c r="P148" s="272"/>
      <c r="Q148" s="272"/>
      <c r="R148" s="272"/>
    </row>
    <row r="149" spans="1:18" ht="12.75" customHeight="1">
      <c r="A149" s="272"/>
      <c r="B149" s="371"/>
      <c r="C149" s="371"/>
      <c r="D149" s="371"/>
      <c r="E149" s="421"/>
      <c r="F149" s="278">
        <v>4</v>
      </c>
      <c r="G149" s="279"/>
      <c r="H149" s="288" t="str">
        <f t="shared" si="0"/>
        <v>Belum Diisi</v>
      </c>
      <c r="I149" s="280" t="s">
        <v>650</v>
      </c>
      <c r="J149" s="281" t="str">
        <f t="shared" si="57"/>
        <v>Isi Tujuan</v>
      </c>
      <c r="K149" s="280" t="s">
        <v>650</v>
      </c>
      <c r="L149" s="281" t="str">
        <f t="shared" si="58"/>
        <v>Isi Tujuan</v>
      </c>
      <c r="M149" s="371"/>
      <c r="N149" s="371"/>
      <c r="O149" s="272"/>
      <c r="P149" s="272"/>
      <c r="Q149" s="272"/>
      <c r="R149" s="272"/>
    </row>
    <row r="150" spans="1:18" ht="12.75" customHeight="1">
      <c r="A150" s="272"/>
      <c r="B150" s="349"/>
      <c r="C150" s="349"/>
      <c r="D150" s="349"/>
      <c r="E150" s="422"/>
      <c r="F150" s="282">
        <v>5</v>
      </c>
      <c r="G150" s="283"/>
      <c r="H150" s="289" t="str">
        <f t="shared" si="0"/>
        <v>Belum Diisi</v>
      </c>
      <c r="I150" s="285" t="s">
        <v>650</v>
      </c>
      <c r="J150" s="286" t="str">
        <f t="shared" si="57"/>
        <v>Isi Tujuan</v>
      </c>
      <c r="K150" s="285" t="s">
        <v>650</v>
      </c>
      <c r="L150" s="286" t="str">
        <f t="shared" si="58"/>
        <v>Isi Tujuan</v>
      </c>
      <c r="M150" s="349"/>
      <c r="N150" s="349"/>
      <c r="O150" s="272"/>
      <c r="P150" s="272"/>
      <c r="Q150" s="272"/>
      <c r="R150" s="272"/>
    </row>
    <row r="151" spans="1:18" ht="12.75" customHeight="1">
      <c r="A151" s="272"/>
      <c r="B151" s="418">
        <v>30</v>
      </c>
      <c r="C151" s="426"/>
      <c r="D151" s="419" t="s">
        <v>650</v>
      </c>
      <c r="E151" s="420" t="str">
        <f>IF(D151="Y",1,IF(D151="T",0,IF(D151="Y/T","Belum diisi","Error")))</f>
        <v>Belum diisi</v>
      </c>
      <c r="F151" s="273">
        <v>1</v>
      </c>
      <c r="G151" s="274"/>
      <c r="H151" s="290" t="str">
        <f t="shared" si="0"/>
        <v>Belum Diisi</v>
      </c>
      <c r="I151" s="285" t="s">
        <v>650</v>
      </c>
      <c r="J151" s="277" t="str">
        <f t="shared" ref="J151:J155" si="59">IF($D$151="Y/T","Isi Tujuan",IF($E$151=0,0,IF(I151="Y",1,IF(I151="T",0,"Isi Dulu"))))</f>
        <v>Isi Tujuan</v>
      </c>
      <c r="K151" s="285" t="s">
        <v>650</v>
      </c>
      <c r="L151" s="277" t="str">
        <f t="shared" ref="L151:L155" si="60">IF($D$151="Y/T","Isi Tujuan",IF($E$151=0,0,IF(K151="Y",1,IF(K151="T",0,"Isi Dulu"))))</f>
        <v>Isi Tujuan</v>
      </c>
      <c r="M151" s="429" t="s">
        <v>650</v>
      </c>
      <c r="N151" s="430" t="str">
        <f>IF(M151="Y",1,IF(M151="T",0,IF(M151="Y/T","Belum diisi","Error")))</f>
        <v>Belum diisi</v>
      </c>
      <c r="O151" s="272"/>
      <c r="P151" s="272"/>
      <c r="Q151" s="272"/>
      <c r="R151" s="272"/>
    </row>
    <row r="152" spans="1:18" ht="12.75" customHeight="1">
      <c r="A152" s="272"/>
      <c r="B152" s="371"/>
      <c r="C152" s="371"/>
      <c r="D152" s="371"/>
      <c r="E152" s="421"/>
      <c r="F152" s="278">
        <v>2</v>
      </c>
      <c r="G152" s="279"/>
      <c r="H152" s="288" t="str">
        <f t="shared" si="0"/>
        <v>Belum Diisi</v>
      </c>
      <c r="I152" s="280" t="s">
        <v>650</v>
      </c>
      <c r="J152" s="281" t="str">
        <f t="shared" si="59"/>
        <v>Isi Tujuan</v>
      </c>
      <c r="K152" s="280" t="s">
        <v>650</v>
      </c>
      <c r="L152" s="281" t="str">
        <f t="shared" si="60"/>
        <v>Isi Tujuan</v>
      </c>
      <c r="M152" s="371"/>
      <c r="N152" s="371"/>
      <c r="O152" s="272"/>
      <c r="P152" s="272"/>
      <c r="Q152" s="272"/>
      <c r="R152" s="272"/>
    </row>
    <row r="153" spans="1:18" ht="12.75" customHeight="1">
      <c r="A153" s="272"/>
      <c r="B153" s="371"/>
      <c r="C153" s="371"/>
      <c r="D153" s="371"/>
      <c r="E153" s="421"/>
      <c r="F153" s="278">
        <v>3</v>
      </c>
      <c r="G153" s="279"/>
      <c r="H153" s="288" t="str">
        <f t="shared" si="0"/>
        <v>Belum Diisi</v>
      </c>
      <c r="I153" s="280" t="s">
        <v>650</v>
      </c>
      <c r="J153" s="281" t="str">
        <f t="shared" si="59"/>
        <v>Isi Tujuan</v>
      </c>
      <c r="K153" s="280" t="s">
        <v>650</v>
      </c>
      <c r="L153" s="281" t="str">
        <f t="shared" si="60"/>
        <v>Isi Tujuan</v>
      </c>
      <c r="M153" s="371"/>
      <c r="N153" s="371"/>
      <c r="O153" s="272"/>
      <c r="P153" s="272"/>
      <c r="Q153" s="272"/>
      <c r="R153" s="272"/>
    </row>
    <row r="154" spans="1:18" ht="12.75" customHeight="1">
      <c r="A154" s="272"/>
      <c r="B154" s="371"/>
      <c r="C154" s="371"/>
      <c r="D154" s="371"/>
      <c r="E154" s="421"/>
      <c r="F154" s="278">
        <v>4</v>
      </c>
      <c r="G154" s="279"/>
      <c r="H154" s="288" t="str">
        <f t="shared" si="0"/>
        <v>Belum Diisi</v>
      </c>
      <c r="I154" s="280" t="s">
        <v>650</v>
      </c>
      <c r="J154" s="281" t="str">
        <f t="shared" si="59"/>
        <v>Isi Tujuan</v>
      </c>
      <c r="K154" s="280" t="s">
        <v>650</v>
      </c>
      <c r="L154" s="281" t="str">
        <f t="shared" si="60"/>
        <v>Isi Tujuan</v>
      </c>
      <c r="M154" s="371"/>
      <c r="N154" s="371"/>
      <c r="O154" s="272"/>
      <c r="P154" s="272"/>
      <c r="Q154" s="272"/>
      <c r="R154" s="272"/>
    </row>
    <row r="155" spans="1:18" ht="12.75" customHeight="1">
      <c r="A155" s="272"/>
      <c r="B155" s="349"/>
      <c r="C155" s="349"/>
      <c r="D155" s="349"/>
      <c r="E155" s="422"/>
      <c r="F155" s="282">
        <v>5</v>
      </c>
      <c r="G155" s="283"/>
      <c r="H155" s="289" t="str">
        <f t="shared" si="0"/>
        <v>Belum Diisi</v>
      </c>
      <c r="I155" s="280" t="s">
        <v>650</v>
      </c>
      <c r="J155" s="286" t="str">
        <f t="shared" si="59"/>
        <v>Isi Tujuan</v>
      </c>
      <c r="K155" s="280" t="s">
        <v>650</v>
      </c>
      <c r="L155" s="286" t="str">
        <f t="shared" si="60"/>
        <v>Isi Tujuan</v>
      </c>
      <c r="M155" s="349"/>
      <c r="N155" s="349"/>
      <c r="O155" s="272"/>
      <c r="P155" s="272"/>
      <c r="Q155" s="272"/>
      <c r="R155" s="272"/>
    </row>
    <row r="156" spans="1:18" ht="12.75" customHeight="1">
      <c r="A156" s="272"/>
      <c r="B156" s="291"/>
      <c r="C156" s="292"/>
      <c r="D156" s="293"/>
      <c r="E156" s="294" t="e">
        <f>AVERAGE(E6:E155)</f>
        <v>#DIV/0!</v>
      </c>
      <c r="F156" s="295"/>
      <c r="G156" s="296"/>
      <c r="H156" s="294" t="e">
        <f>AVERAGE(H6:H155)</f>
        <v>#DIV/0!</v>
      </c>
      <c r="I156" s="293"/>
      <c r="J156" s="294" t="e">
        <f>AVERAGE(J6:J155)</f>
        <v>#DIV/0!</v>
      </c>
      <c r="K156" s="293"/>
      <c r="L156" s="294" t="e">
        <f>AVERAGE(L6:L155)</f>
        <v>#DIV/0!</v>
      </c>
      <c r="M156" s="293"/>
      <c r="N156" s="294" t="e">
        <f>AVERAGE(N6:N155)</f>
        <v>#DIV/0!</v>
      </c>
      <c r="O156" s="272"/>
      <c r="P156" s="272"/>
      <c r="Q156" s="272"/>
      <c r="R156" s="272"/>
    </row>
    <row r="157" spans="1:18" ht="12.75" customHeight="1">
      <c r="A157" s="272"/>
      <c r="B157" s="428" t="s">
        <v>1263</v>
      </c>
      <c r="C157" s="360"/>
      <c r="D157" s="360"/>
      <c r="E157" s="360"/>
      <c r="F157" s="360"/>
      <c r="G157" s="360"/>
      <c r="H157" s="360"/>
      <c r="I157" s="360"/>
      <c r="J157" s="351"/>
      <c r="K157" s="297"/>
      <c r="L157" s="297"/>
      <c r="M157" s="297"/>
      <c r="N157" s="297"/>
      <c r="O157" s="272"/>
      <c r="P157" s="272"/>
      <c r="Q157" s="272"/>
      <c r="R157" s="272"/>
    </row>
    <row r="158" spans="1:18" ht="15.75" customHeight="1">
      <c r="A158" s="272"/>
      <c r="B158" s="418">
        <v>1</v>
      </c>
      <c r="C158" s="426"/>
      <c r="D158" s="419" t="s">
        <v>650</v>
      </c>
      <c r="E158" s="427" t="str">
        <f>IF(D158="Y",1,IF(D158="T",0,IF(D158="Y/T","Belum diisi","Error")))</f>
        <v>Belum diisi</v>
      </c>
      <c r="F158" s="273">
        <v>1</v>
      </c>
      <c r="G158" s="274"/>
      <c r="H158" s="275" t="str">
        <f t="shared" ref="H158:H307" si="61">IF(OR(J158="Isi Dulu",L158="Isi Dulu",J158="Isi Sasaran",L158="Isi Sasaran"),"Belum Diisi",IF(SUM(J158,L158)=2,1,IF(SUM(J158,L158)=1,0,IF(SUM(J158,L158)=0,0,"Error"))))</f>
        <v>Belum Diisi</v>
      </c>
      <c r="I158" s="276" t="s">
        <v>658</v>
      </c>
      <c r="J158" s="277" t="str">
        <f t="shared" ref="J158:J162" si="62">IF($D$158="Y/T","Isi Sasaran",IF($E$158=0,0,IF(I158="Y",1,IF(I158="T",0,"Isi Dulu"))))</f>
        <v>Isi Sasaran</v>
      </c>
      <c r="K158" s="276" t="s">
        <v>658</v>
      </c>
      <c r="L158" s="277" t="str">
        <f t="shared" ref="L158:L162" si="63">IF($D$158="Y/T","Isi Sasaran",IF($E$158=0,0,IF(K158="Y",1,IF(K158="T",0,"Isi Dulu"))))</f>
        <v>Isi Sasaran</v>
      </c>
      <c r="M158" s="429" t="s">
        <v>658</v>
      </c>
      <c r="N158" s="430">
        <f>IF(M158="Y",1,IF(M158="T",0,IF(M158="Y/T","Belum diisi","Error")))</f>
        <v>1</v>
      </c>
      <c r="O158" s="272"/>
      <c r="P158" s="272"/>
      <c r="Q158" s="272"/>
      <c r="R158" s="272"/>
    </row>
    <row r="159" spans="1:18" ht="12.75" customHeight="1">
      <c r="A159" s="272"/>
      <c r="B159" s="371"/>
      <c r="C159" s="371"/>
      <c r="D159" s="371"/>
      <c r="E159" s="371"/>
      <c r="F159" s="278">
        <v>2</v>
      </c>
      <c r="G159" s="279"/>
      <c r="H159" s="275" t="str">
        <f t="shared" si="61"/>
        <v>Belum Diisi</v>
      </c>
      <c r="I159" s="280" t="s">
        <v>650</v>
      </c>
      <c r="J159" s="281" t="str">
        <f t="shared" si="62"/>
        <v>Isi Sasaran</v>
      </c>
      <c r="K159" s="280" t="s">
        <v>650</v>
      </c>
      <c r="L159" s="281" t="str">
        <f t="shared" si="63"/>
        <v>Isi Sasaran</v>
      </c>
      <c r="M159" s="371"/>
      <c r="N159" s="371"/>
      <c r="O159" s="272"/>
      <c r="P159" s="272"/>
      <c r="Q159" s="272"/>
      <c r="R159" s="272"/>
    </row>
    <row r="160" spans="1:18" ht="12.75" customHeight="1">
      <c r="A160" s="272"/>
      <c r="B160" s="371"/>
      <c r="C160" s="371"/>
      <c r="D160" s="371"/>
      <c r="E160" s="371"/>
      <c r="F160" s="278">
        <v>3</v>
      </c>
      <c r="G160" s="279"/>
      <c r="H160" s="275" t="str">
        <f t="shared" si="61"/>
        <v>Belum Diisi</v>
      </c>
      <c r="I160" s="280" t="s">
        <v>650</v>
      </c>
      <c r="J160" s="281" t="str">
        <f t="shared" si="62"/>
        <v>Isi Sasaran</v>
      </c>
      <c r="K160" s="280" t="s">
        <v>650</v>
      </c>
      <c r="L160" s="281" t="str">
        <f t="shared" si="63"/>
        <v>Isi Sasaran</v>
      </c>
      <c r="M160" s="371"/>
      <c r="N160" s="371"/>
      <c r="O160" s="272"/>
      <c r="P160" s="272"/>
      <c r="Q160" s="272"/>
      <c r="R160" s="272"/>
    </row>
    <row r="161" spans="1:18" ht="12.75" customHeight="1">
      <c r="A161" s="272"/>
      <c r="B161" s="371"/>
      <c r="C161" s="371"/>
      <c r="D161" s="371"/>
      <c r="E161" s="371"/>
      <c r="F161" s="278">
        <v>4</v>
      </c>
      <c r="G161" s="279"/>
      <c r="H161" s="275" t="str">
        <f t="shared" si="61"/>
        <v>Belum Diisi</v>
      </c>
      <c r="I161" s="280" t="s">
        <v>650</v>
      </c>
      <c r="J161" s="281" t="str">
        <f t="shared" si="62"/>
        <v>Isi Sasaran</v>
      </c>
      <c r="K161" s="280" t="s">
        <v>650</v>
      </c>
      <c r="L161" s="281" t="str">
        <f t="shared" si="63"/>
        <v>Isi Sasaran</v>
      </c>
      <c r="M161" s="371"/>
      <c r="N161" s="371"/>
      <c r="O161" s="272"/>
      <c r="P161" s="272"/>
      <c r="Q161" s="272"/>
      <c r="R161" s="272"/>
    </row>
    <row r="162" spans="1:18" ht="12.75" customHeight="1">
      <c r="A162" s="272"/>
      <c r="B162" s="349"/>
      <c r="C162" s="349"/>
      <c r="D162" s="349"/>
      <c r="E162" s="349"/>
      <c r="F162" s="282">
        <v>5</v>
      </c>
      <c r="G162" s="283"/>
      <c r="H162" s="284" t="str">
        <f t="shared" si="61"/>
        <v>Belum Diisi</v>
      </c>
      <c r="I162" s="285" t="s">
        <v>650</v>
      </c>
      <c r="J162" s="286" t="str">
        <f t="shared" si="62"/>
        <v>Isi Sasaran</v>
      </c>
      <c r="K162" s="285" t="s">
        <v>650</v>
      </c>
      <c r="L162" s="286" t="str">
        <f t="shared" si="63"/>
        <v>Isi Sasaran</v>
      </c>
      <c r="M162" s="349"/>
      <c r="N162" s="349"/>
      <c r="O162" s="272"/>
      <c r="P162" s="272"/>
      <c r="Q162" s="272"/>
      <c r="R162" s="272"/>
    </row>
    <row r="163" spans="1:18" ht="15.75" customHeight="1">
      <c r="A163" s="272"/>
      <c r="B163" s="418">
        <v>2</v>
      </c>
      <c r="C163" s="426"/>
      <c r="D163" s="419" t="s">
        <v>650</v>
      </c>
      <c r="E163" s="427" t="str">
        <f>IF(D163="Y",1,IF(D163="T",0,IF(D163="Y/T","Belum diisi","Error")))</f>
        <v>Belum diisi</v>
      </c>
      <c r="F163" s="273">
        <v>1</v>
      </c>
      <c r="G163" s="274"/>
      <c r="H163" s="287" t="str">
        <f t="shared" si="61"/>
        <v>Belum Diisi</v>
      </c>
      <c r="I163" s="276" t="s">
        <v>650</v>
      </c>
      <c r="J163" s="277" t="str">
        <f t="shared" ref="J163:J167" si="64">IF($D$163="Y/T","Isi Sasaran",IF($E$163=0,0,IF(I163="Y",1,IF(I163="T",0,"Isi Dulu"))))</f>
        <v>Isi Sasaran</v>
      </c>
      <c r="K163" s="276" t="s">
        <v>650</v>
      </c>
      <c r="L163" s="277" t="str">
        <f t="shared" ref="L163:L167" si="65">IF($D$163="Y/T","Isi Sasaran",IF($E$163=0,0,IF(K163="Y",1,IF(K163="T",0,"Isi Dulu"))))</f>
        <v>Isi Sasaran</v>
      </c>
      <c r="M163" s="429" t="s">
        <v>650</v>
      </c>
      <c r="N163" s="430" t="str">
        <f>IF(M163="Y",1,IF(M163="T",0,IF(M163="Y/T","Belum diisi","Error")))</f>
        <v>Belum diisi</v>
      </c>
      <c r="O163" s="272"/>
      <c r="P163" s="272"/>
      <c r="Q163" s="272"/>
      <c r="R163" s="272"/>
    </row>
    <row r="164" spans="1:18" ht="12.75" customHeight="1">
      <c r="A164" s="272"/>
      <c r="B164" s="371"/>
      <c r="C164" s="371"/>
      <c r="D164" s="371"/>
      <c r="E164" s="371"/>
      <c r="F164" s="278">
        <v>2</v>
      </c>
      <c r="G164" s="279"/>
      <c r="H164" s="288" t="str">
        <f t="shared" si="61"/>
        <v>Belum Diisi</v>
      </c>
      <c r="I164" s="280" t="s">
        <v>650</v>
      </c>
      <c r="J164" s="281" t="str">
        <f t="shared" si="64"/>
        <v>Isi Sasaran</v>
      </c>
      <c r="K164" s="280" t="s">
        <v>650</v>
      </c>
      <c r="L164" s="281" t="str">
        <f t="shared" si="65"/>
        <v>Isi Sasaran</v>
      </c>
      <c r="M164" s="371"/>
      <c r="N164" s="371"/>
      <c r="O164" s="272"/>
      <c r="P164" s="272"/>
      <c r="Q164" s="272"/>
      <c r="R164" s="272"/>
    </row>
    <row r="165" spans="1:18" ht="12.75" customHeight="1">
      <c r="A165" s="272"/>
      <c r="B165" s="371"/>
      <c r="C165" s="371"/>
      <c r="D165" s="371"/>
      <c r="E165" s="371"/>
      <c r="F165" s="278">
        <v>3</v>
      </c>
      <c r="G165" s="279"/>
      <c r="H165" s="288" t="str">
        <f t="shared" si="61"/>
        <v>Belum Diisi</v>
      </c>
      <c r="I165" s="280" t="s">
        <v>650</v>
      </c>
      <c r="J165" s="281" t="str">
        <f t="shared" si="64"/>
        <v>Isi Sasaran</v>
      </c>
      <c r="K165" s="280" t="s">
        <v>650</v>
      </c>
      <c r="L165" s="281" t="str">
        <f t="shared" si="65"/>
        <v>Isi Sasaran</v>
      </c>
      <c r="M165" s="371"/>
      <c r="N165" s="371"/>
      <c r="O165" s="272"/>
      <c r="P165" s="272"/>
      <c r="Q165" s="272"/>
      <c r="R165" s="272"/>
    </row>
    <row r="166" spans="1:18" ht="12.75" customHeight="1">
      <c r="A166" s="272"/>
      <c r="B166" s="371"/>
      <c r="C166" s="371"/>
      <c r="D166" s="371"/>
      <c r="E166" s="371"/>
      <c r="F166" s="278">
        <v>4</v>
      </c>
      <c r="G166" s="279"/>
      <c r="H166" s="288" t="str">
        <f t="shared" si="61"/>
        <v>Belum Diisi</v>
      </c>
      <c r="I166" s="280" t="s">
        <v>650</v>
      </c>
      <c r="J166" s="281" t="str">
        <f t="shared" si="64"/>
        <v>Isi Sasaran</v>
      </c>
      <c r="K166" s="280" t="s">
        <v>650</v>
      </c>
      <c r="L166" s="281" t="str">
        <f t="shared" si="65"/>
        <v>Isi Sasaran</v>
      </c>
      <c r="M166" s="371"/>
      <c r="N166" s="371"/>
      <c r="O166" s="272"/>
      <c r="P166" s="272"/>
      <c r="Q166" s="272"/>
      <c r="R166" s="272"/>
    </row>
    <row r="167" spans="1:18" ht="12.75" customHeight="1">
      <c r="A167" s="272"/>
      <c r="B167" s="349"/>
      <c r="C167" s="349"/>
      <c r="D167" s="349"/>
      <c r="E167" s="349"/>
      <c r="F167" s="282">
        <v>5</v>
      </c>
      <c r="G167" s="283"/>
      <c r="H167" s="289" t="str">
        <f t="shared" si="61"/>
        <v>Belum Diisi</v>
      </c>
      <c r="I167" s="285" t="s">
        <v>650</v>
      </c>
      <c r="J167" s="286" t="str">
        <f t="shared" si="64"/>
        <v>Isi Sasaran</v>
      </c>
      <c r="K167" s="285" t="s">
        <v>650</v>
      </c>
      <c r="L167" s="286" t="str">
        <f t="shared" si="65"/>
        <v>Isi Sasaran</v>
      </c>
      <c r="M167" s="349"/>
      <c r="N167" s="349"/>
      <c r="O167" s="272"/>
      <c r="P167" s="272"/>
      <c r="Q167" s="272"/>
      <c r="R167" s="272"/>
    </row>
    <row r="168" spans="1:18" ht="15.75" customHeight="1">
      <c r="A168" s="272"/>
      <c r="B168" s="418">
        <v>3</v>
      </c>
      <c r="C168" s="426"/>
      <c r="D168" s="419" t="s">
        <v>650</v>
      </c>
      <c r="E168" s="427" t="str">
        <f>IF(D168="Y",1,IF(D168="T",0,IF(D168="Y/T","Belum diisi","Error")))</f>
        <v>Belum diisi</v>
      </c>
      <c r="F168" s="273">
        <v>1</v>
      </c>
      <c r="G168" s="274"/>
      <c r="H168" s="290" t="str">
        <f t="shared" si="61"/>
        <v>Belum Diisi</v>
      </c>
      <c r="I168" s="276" t="s">
        <v>650</v>
      </c>
      <c r="J168" s="277" t="str">
        <f t="shared" ref="J168:J172" si="66">IF($D$168="Y/T","Isi Sasaran",IF($E$168=0,0,IF(I168="Y",1,IF(I168="T",0,"Isi Dulu"))))</f>
        <v>Isi Sasaran</v>
      </c>
      <c r="K168" s="276" t="s">
        <v>650</v>
      </c>
      <c r="L168" s="277" t="str">
        <f t="shared" ref="L168:L172" si="67">IF($D$168="Y/T","Isi Sasaran",IF($E$168=0,0,IF(K168="Y",1,IF(K168="T",0,"Isi Dulu"))))</f>
        <v>Isi Sasaran</v>
      </c>
      <c r="M168" s="429" t="s">
        <v>650</v>
      </c>
      <c r="N168" s="430" t="str">
        <f>IF(M168="Y",1,IF(M168="T",0,IF(M168="Y/T","Belum diisi","Error")))</f>
        <v>Belum diisi</v>
      </c>
      <c r="O168" s="272"/>
      <c r="P168" s="272"/>
      <c r="Q168" s="272"/>
      <c r="R168" s="272"/>
    </row>
    <row r="169" spans="1:18" ht="12.75" customHeight="1">
      <c r="A169" s="272"/>
      <c r="B169" s="371"/>
      <c r="C169" s="371"/>
      <c r="D169" s="371"/>
      <c r="E169" s="371"/>
      <c r="F169" s="278">
        <v>2</v>
      </c>
      <c r="G169" s="279"/>
      <c r="H169" s="288" t="str">
        <f t="shared" si="61"/>
        <v>Belum Diisi</v>
      </c>
      <c r="I169" s="280" t="s">
        <v>650</v>
      </c>
      <c r="J169" s="281" t="str">
        <f t="shared" si="66"/>
        <v>Isi Sasaran</v>
      </c>
      <c r="K169" s="280" t="s">
        <v>650</v>
      </c>
      <c r="L169" s="281" t="str">
        <f t="shared" si="67"/>
        <v>Isi Sasaran</v>
      </c>
      <c r="M169" s="371"/>
      <c r="N169" s="371"/>
      <c r="O169" s="272"/>
      <c r="P169" s="272"/>
      <c r="Q169" s="272"/>
      <c r="R169" s="272"/>
    </row>
    <row r="170" spans="1:18" ht="12.75" customHeight="1">
      <c r="A170" s="272"/>
      <c r="B170" s="371"/>
      <c r="C170" s="371"/>
      <c r="D170" s="371"/>
      <c r="E170" s="371"/>
      <c r="F170" s="278">
        <v>3</v>
      </c>
      <c r="G170" s="279"/>
      <c r="H170" s="288" t="str">
        <f t="shared" si="61"/>
        <v>Belum Diisi</v>
      </c>
      <c r="I170" s="280" t="s">
        <v>650</v>
      </c>
      <c r="J170" s="281" t="str">
        <f t="shared" si="66"/>
        <v>Isi Sasaran</v>
      </c>
      <c r="K170" s="280" t="s">
        <v>650</v>
      </c>
      <c r="L170" s="281" t="str">
        <f t="shared" si="67"/>
        <v>Isi Sasaran</v>
      </c>
      <c r="M170" s="371"/>
      <c r="N170" s="371"/>
      <c r="O170" s="272"/>
      <c r="P170" s="272"/>
      <c r="Q170" s="272"/>
      <c r="R170" s="272"/>
    </row>
    <row r="171" spans="1:18" ht="12.75" customHeight="1">
      <c r="A171" s="272"/>
      <c r="B171" s="371"/>
      <c r="C171" s="371"/>
      <c r="D171" s="371"/>
      <c r="E171" s="371"/>
      <c r="F171" s="278">
        <v>4</v>
      </c>
      <c r="G171" s="279"/>
      <c r="H171" s="288" t="str">
        <f t="shared" si="61"/>
        <v>Belum Diisi</v>
      </c>
      <c r="I171" s="280" t="s">
        <v>650</v>
      </c>
      <c r="J171" s="281" t="str">
        <f t="shared" si="66"/>
        <v>Isi Sasaran</v>
      </c>
      <c r="K171" s="280" t="s">
        <v>650</v>
      </c>
      <c r="L171" s="281" t="str">
        <f t="shared" si="67"/>
        <v>Isi Sasaran</v>
      </c>
      <c r="M171" s="371"/>
      <c r="N171" s="371"/>
      <c r="O171" s="272"/>
      <c r="P171" s="272"/>
      <c r="Q171" s="272"/>
      <c r="R171" s="272"/>
    </row>
    <row r="172" spans="1:18" ht="12.75" customHeight="1">
      <c r="A172" s="272"/>
      <c r="B172" s="349"/>
      <c r="C172" s="349"/>
      <c r="D172" s="349"/>
      <c r="E172" s="349"/>
      <c r="F172" s="282">
        <v>5</v>
      </c>
      <c r="G172" s="283"/>
      <c r="H172" s="289" t="str">
        <f t="shared" si="61"/>
        <v>Belum Diisi</v>
      </c>
      <c r="I172" s="285" t="s">
        <v>650</v>
      </c>
      <c r="J172" s="286" t="str">
        <f t="shared" si="66"/>
        <v>Isi Sasaran</v>
      </c>
      <c r="K172" s="285" t="s">
        <v>650</v>
      </c>
      <c r="L172" s="286" t="str">
        <f t="shared" si="67"/>
        <v>Isi Sasaran</v>
      </c>
      <c r="M172" s="349"/>
      <c r="N172" s="349"/>
      <c r="O172" s="272"/>
      <c r="P172" s="272"/>
      <c r="Q172" s="272"/>
      <c r="R172" s="272"/>
    </row>
    <row r="173" spans="1:18" ht="15.75" customHeight="1">
      <c r="A173" s="272"/>
      <c r="B173" s="418">
        <v>4</v>
      </c>
      <c r="C173" s="426"/>
      <c r="D173" s="419" t="s">
        <v>650</v>
      </c>
      <c r="E173" s="427" t="str">
        <f>IF(D173="Y",1,IF(D173="T",0,IF(D173="Y/T","Belum diisi","Error")))</f>
        <v>Belum diisi</v>
      </c>
      <c r="F173" s="273">
        <v>1</v>
      </c>
      <c r="G173" s="274"/>
      <c r="H173" s="290" t="str">
        <f t="shared" si="61"/>
        <v>Belum Diisi</v>
      </c>
      <c r="I173" s="276" t="s">
        <v>650</v>
      </c>
      <c r="J173" s="277" t="str">
        <f t="shared" ref="J173:J177" si="68">IF($D$173="Y/T","Isi Sasaran",IF($E$173=0,0,IF(I173="Y",1,IF(I173="T",0,"Isi Dulu"))))</f>
        <v>Isi Sasaran</v>
      </c>
      <c r="K173" s="276" t="s">
        <v>650</v>
      </c>
      <c r="L173" s="277" t="str">
        <f t="shared" ref="L173:L177" si="69">IF($D$173="Y/T","Isi Sasaran",IF($E$173=0,0,IF(K173="Y",1,IF(K173="T",0,"Isi Dulu"))))</f>
        <v>Isi Sasaran</v>
      </c>
      <c r="M173" s="429" t="s">
        <v>650</v>
      </c>
      <c r="N173" s="430" t="str">
        <f>IF(M173="Y",1,IF(M173="T",0,IF(M173="Y/T","Belum diisi","Error")))</f>
        <v>Belum diisi</v>
      </c>
      <c r="O173" s="272"/>
      <c r="P173" s="272"/>
      <c r="Q173" s="272"/>
      <c r="R173" s="272"/>
    </row>
    <row r="174" spans="1:18" ht="12.75" customHeight="1">
      <c r="A174" s="272"/>
      <c r="B174" s="371"/>
      <c r="C174" s="371"/>
      <c r="D174" s="371"/>
      <c r="E174" s="371"/>
      <c r="F174" s="278">
        <v>2</v>
      </c>
      <c r="G174" s="279"/>
      <c r="H174" s="288" t="str">
        <f t="shared" si="61"/>
        <v>Belum Diisi</v>
      </c>
      <c r="I174" s="280" t="s">
        <v>650</v>
      </c>
      <c r="J174" s="281" t="str">
        <f t="shared" si="68"/>
        <v>Isi Sasaran</v>
      </c>
      <c r="K174" s="280" t="s">
        <v>650</v>
      </c>
      <c r="L174" s="281" t="str">
        <f t="shared" si="69"/>
        <v>Isi Sasaran</v>
      </c>
      <c r="M174" s="371"/>
      <c r="N174" s="371"/>
      <c r="O174" s="272"/>
      <c r="P174" s="272"/>
      <c r="Q174" s="272"/>
      <c r="R174" s="272"/>
    </row>
    <row r="175" spans="1:18" ht="12.75" customHeight="1">
      <c r="A175" s="272"/>
      <c r="B175" s="371"/>
      <c r="C175" s="371"/>
      <c r="D175" s="371"/>
      <c r="E175" s="371"/>
      <c r="F175" s="278">
        <v>3</v>
      </c>
      <c r="G175" s="279"/>
      <c r="H175" s="288" t="str">
        <f t="shared" si="61"/>
        <v>Belum Diisi</v>
      </c>
      <c r="I175" s="280" t="s">
        <v>650</v>
      </c>
      <c r="J175" s="281" t="str">
        <f t="shared" si="68"/>
        <v>Isi Sasaran</v>
      </c>
      <c r="K175" s="280" t="s">
        <v>650</v>
      </c>
      <c r="L175" s="281" t="str">
        <f t="shared" si="69"/>
        <v>Isi Sasaran</v>
      </c>
      <c r="M175" s="371"/>
      <c r="N175" s="371"/>
      <c r="O175" s="272"/>
      <c r="P175" s="272"/>
      <c r="Q175" s="272"/>
      <c r="R175" s="272"/>
    </row>
    <row r="176" spans="1:18" ht="12.75" customHeight="1">
      <c r="A176" s="272"/>
      <c r="B176" s="371"/>
      <c r="C176" s="371"/>
      <c r="D176" s="371"/>
      <c r="E176" s="371"/>
      <c r="F176" s="278">
        <v>4</v>
      </c>
      <c r="G176" s="279"/>
      <c r="H176" s="288" t="str">
        <f t="shared" si="61"/>
        <v>Belum Diisi</v>
      </c>
      <c r="I176" s="280" t="s">
        <v>650</v>
      </c>
      <c r="J176" s="281" t="str">
        <f t="shared" si="68"/>
        <v>Isi Sasaran</v>
      </c>
      <c r="K176" s="280" t="s">
        <v>650</v>
      </c>
      <c r="L176" s="281" t="str">
        <f t="shared" si="69"/>
        <v>Isi Sasaran</v>
      </c>
      <c r="M176" s="371"/>
      <c r="N176" s="371"/>
      <c r="O176" s="272"/>
      <c r="P176" s="272"/>
      <c r="Q176" s="272"/>
      <c r="R176" s="272"/>
    </row>
    <row r="177" spans="1:18" ht="12.75" customHeight="1">
      <c r="A177" s="272"/>
      <c r="B177" s="349"/>
      <c r="C177" s="349"/>
      <c r="D177" s="349"/>
      <c r="E177" s="349"/>
      <c r="F177" s="282">
        <v>5</v>
      </c>
      <c r="G177" s="283"/>
      <c r="H177" s="289" t="str">
        <f t="shared" si="61"/>
        <v>Belum Diisi</v>
      </c>
      <c r="I177" s="285" t="s">
        <v>650</v>
      </c>
      <c r="J177" s="286" t="str">
        <f t="shared" si="68"/>
        <v>Isi Sasaran</v>
      </c>
      <c r="K177" s="285" t="s">
        <v>650</v>
      </c>
      <c r="L177" s="286" t="str">
        <f t="shared" si="69"/>
        <v>Isi Sasaran</v>
      </c>
      <c r="M177" s="349"/>
      <c r="N177" s="349"/>
      <c r="O177" s="272"/>
      <c r="P177" s="272"/>
      <c r="Q177" s="272"/>
      <c r="R177" s="272"/>
    </row>
    <row r="178" spans="1:18" ht="15.75" customHeight="1">
      <c r="A178" s="272"/>
      <c r="B178" s="418">
        <v>5</v>
      </c>
      <c r="C178" s="426"/>
      <c r="D178" s="419" t="s">
        <v>650</v>
      </c>
      <c r="E178" s="427" t="str">
        <f>IF(D178="Y",1,IF(D178="T",0,IF(D178="Y/T","Belum diisi","Error")))</f>
        <v>Belum diisi</v>
      </c>
      <c r="F178" s="273">
        <v>1</v>
      </c>
      <c r="G178" s="274"/>
      <c r="H178" s="290" t="str">
        <f t="shared" si="61"/>
        <v>Belum Diisi</v>
      </c>
      <c r="I178" s="276" t="s">
        <v>650</v>
      </c>
      <c r="J178" s="277" t="str">
        <f t="shared" ref="J178:J182" si="70">IF($D$178="Y/T","Isi Sasaran",IF($E$178=0,0,IF(I178="Y",1,IF(I178="T",0,"Isi Dulu"))))</f>
        <v>Isi Sasaran</v>
      </c>
      <c r="K178" s="276" t="s">
        <v>650</v>
      </c>
      <c r="L178" s="277" t="str">
        <f t="shared" ref="L178:L182" si="71">IF($D$178="Y/T","Isi Sasaran",IF($E$178=0,0,IF(K178="Y",1,IF(K178="T",0,"Isi Dulu"))))</f>
        <v>Isi Sasaran</v>
      </c>
      <c r="M178" s="429" t="s">
        <v>650</v>
      </c>
      <c r="N178" s="430" t="str">
        <f>IF(M178="Y",1,IF(M178="T",0,IF(M178="Y/T","Belum diisi","Error")))</f>
        <v>Belum diisi</v>
      </c>
      <c r="O178" s="272"/>
      <c r="P178" s="272"/>
      <c r="Q178" s="272"/>
      <c r="R178" s="272"/>
    </row>
    <row r="179" spans="1:18" ht="12.75" customHeight="1">
      <c r="A179" s="272"/>
      <c r="B179" s="371"/>
      <c r="C179" s="371"/>
      <c r="D179" s="371"/>
      <c r="E179" s="371"/>
      <c r="F179" s="278">
        <v>2</v>
      </c>
      <c r="G179" s="279"/>
      <c r="H179" s="288" t="str">
        <f t="shared" si="61"/>
        <v>Belum Diisi</v>
      </c>
      <c r="I179" s="280" t="s">
        <v>650</v>
      </c>
      <c r="J179" s="281" t="str">
        <f t="shared" si="70"/>
        <v>Isi Sasaran</v>
      </c>
      <c r="K179" s="280" t="s">
        <v>650</v>
      </c>
      <c r="L179" s="281" t="str">
        <f t="shared" si="71"/>
        <v>Isi Sasaran</v>
      </c>
      <c r="M179" s="371"/>
      <c r="N179" s="371"/>
      <c r="O179" s="272"/>
      <c r="P179" s="272"/>
      <c r="Q179" s="272"/>
      <c r="R179" s="272"/>
    </row>
    <row r="180" spans="1:18" ht="12.75" customHeight="1">
      <c r="A180" s="272"/>
      <c r="B180" s="371"/>
      <c r="C180" s="371"/>
      <c r="D180" s="371"/>
      <c r="E180" s="371"/>
      <c r="F180" s="278">
        <v>3</v>
      </c>
      <c r="G180" s="279"/>
      <c r="H180" s="288" t="str">
        <f t="shared" si="61"/>
        <v>Belum Diisi</v>
      </c>
      <c r="I180" s="280" t="s">
        <v>650</v>
      </c>
      <c r="J180" s="281" t="str">
        <f t="shared" si="70"/>
        <v>Isi Sasaran</v>
      </c>
      <c r="K180" s="280" t="s">
        <v>650</v>
      </c>
      <c r="L180" s="281" t="str">
        <f t="shared" si="71"/>
        <v>Isi Sasaran</v>
      </c>
      <c r="M180" s="371"/>
      <c r="N180" s="371"/>
      <c r="O180" s="272"/>
      <c r="P180" s="272"/>
      <c r="Q180" s="272"/>
      <c r="R180" s="272"/>
    </row>
    <row r="181" spans="1:18" ht="12.75" customHeight="1">
      <c r="A181" s="272"/>
      <c r="B181" s="371"/>
      <c r="C181" s="371"/>
      <c r="D181" s="371"/>
      <c r="E181" s="371"/>
      <c r="F181" s="278">
        <v>4</v>
      </c>
      <c r="G181" s="279"/>
      <c r="H181" s="288" t="str">
        <f t="shared" si="61"/>
        <v>Belum Diisi</v>
      </c>
      <c r="I181" s="280" t="s">
        <v>650</v>
      </c>
      <c r="J181" s="281" t="str">
        <f t="shared" si="70"/>
        <v>Isi Sasaran</v>
      </c>
      <c r="K181" s="280" t="s">
        <v>650</v>
      </c>
      <c r="L181" s="281" t="str">
        <f t="shared" si="71"/>
        <v>Isi Sasaran</v>
      </c>
      <c r="M181" s="371"/>
      <c r="N181" s="371"/>
      <c r="O181" s="272"/>
      <c r="P181" s="272"/>
      <c r="Q181" s="272"/>
      <c r="R181" s="272"/>
    </row>
    <row r="182" spans="1:18" ht="12.75" customHeight="1">
      <c r="A182" s="272"/>
      <c r="B182" s="349"/>
      <c r="C182" s="349"/>
      <c r="D182" s="349"/>
      <c r="E182" s="349"/>
      <c r="F182" s="282">
        <v>5</v>
      </c>
      <c r="G182" s="283"/>
      <c r="H182" s="289" t="str">
        <f t="shared" si="61"/>
        <v>Belum Diisi</v>
      </c>
      <c r="I182" s="285" t="s">
        <v>650</v>
      </c>
      <c r="J182" s="286" t="str">
        <f t="shared" si="70"/>
        <v>Isi Sasaran</v>
      </c>
      <c r="K182" s="285" t="s">
        <v>650</v>
      </c>
      <c r="L182" s="286" t="str">
        <f t="shared" si="71"/>
        <v>Isi Sasaran</v>
      </c>
      <c r="M182" s="349"/>
      <c r="N182" s="349"/>
      <c r="O182" s="272"/>
      <c r="P182" s="272"/>
      <c r="Q182" s="272"/>
      <c r="R182" s="272"/>
    </row>
    <row r="183" spans="1:18" ht="15.75" customHeight="1">
      <c r="A183" s="272"/>
      <c r="B183" s="418">
        <v>6</v>
      </c>
      <c r="C183" s="426"/>
      <c r="D183" s="419" t="s">
        <v>650</v>
      </c>
      <c r="E183" s="427" t="str">
        <f>IF(D183="Y",1,IF(D183="T",0,IF(D183="Y/T","Belum diisi","Error")))</f>
        <v>Belum diisi</v>
      </c>
      <c r="F183" s="273">
        <v>1</v>
      </c>
      <c r="G183" s="274"/>
      <c r="H183" s="290" t="str">
        <f t="shared" si="61"/>
        <v>Belum Diisi</v>
      </c>
      <c r="I183" s="276" t="s">
        <v>650</v>
      </c>
      <c r="J183" s="277" t="str">
        <f t="shared" ref="J183:J187" si="72">IF($D$183="Y/T","Isi Sasaran",IF($E$183=0,0,IF(I183="Y",1,IF(I183="T",0,"Isi Dulu"))))</f>
        <v>Isi Sasaran</v>
      </c>
      <c r="K183" s="276" t="s">
        <v>650</v>
      </c>
      <c r="L183" s="277" t="str">
        <f t="shared" ref="L183:L187" si="73">IF($D$183="Y/T","Isi Sasaran",IF($E$183=0,0,IF(K183="Y",1,IF(K183="T",0,"Isi Dulu"))))</f>
        <v>Isi Sasaran</v>
      </c>
      <c r="M183" s="429" t="s">
        <v>650</v>
      </c>
      <c r="N183" s="430" t="str">
        <f>IF(M183="Y",1,IF(M183="T",0,IF(M183="Y/T","Belum diisi","Error")))</f>
        <v>Belum diisi</v>
      </c>
      <c r="O183" s="272"/>
      <c r="P183" s="272"/>
      <c r="Q183" s="272"/>
      <c r="R183" s="272"/>
    </row>
    <row r="184" spans="1:18" ht="12.75" customHeight="1">
      <c r="A184" s="272"/>
      <c r="B184" s="371"/>
      <c r="C184" s="371"/>
      <c r="D184" s="371"/>
      <c r="E184" s="371"/>
      <c r="F184" s="278">
        <v>2</v>
      </c>
      <c r="G184" s="279"/>
      <c r="H184" s="288" t="str">
        <f t="shared" si="61"/>
        <v>Belum Diisi</v>
      </c>
      <c r="I184" s="280" t="s">
        <v>650</v>
      </c>
      <c r="J184" s="281" t="str">
        <f t="shared" si="72"/>
        <v>Isi Sasaran</v>
      </c>
      <c r="K184" s="280" t="s">
        <v>650</v>
      </c>
      <c r="L184" s="281" t="str">
        <f t="shared" si="73"/>
        <v>Isi Sasaran</v>
      </c>
      <c r="M184" s="371"/>
      <c r="N184" s="371"/>
      <c r="O184" s="272"/>
      <c r="P184" s="272"/>
      <c r="Q184" s="272"/>
      <c r="R184" s="272"/>
    </row>
    <row r="185" spans="1:18" ht="12.75" customHeight="1">
      <c r="A185" s="272"/>
      <c r="B185" s="371"/>
      <c r="C185" s="371"/>
      <c r="D185" s="371"/>
      <c r="E185" s="371"/>
      <c r="F185" s="278">
        <v>3</v>
      </c>
      <c r="G185" s="279"/>
      <c r="H185" s="288" t="str">
        <f t="shared" si="61"/>
        <v>Belum Diisi</v>
      </c>
      <c r="I185" s="280" t="s">
        <v>650</v>
      </c>
      <c r="J185" s="281" t="str">
        <f t="shared" si="72"/>
        <v>Isi Sasaran</v>
      </c>
      <c r="K185" s="280" t="s">
        <v>650</v>
      </c>
      <c r="L185" s="281" t="str">
        <f t="shared" si="73"/>
        <v>Isi Sasaran</v>
      </c>
      <c r="M185" s="371"/>
      <c r="N185" s="371"/>
      <c r="O185" s="272"/>
      <c r="P185" s="272"/>
      <c r="Q185" s="272"/>
      <c r="R185" s="272"/>
    </row>
    <row r="186" spans="1:18" ht="12.75" customHeight="1">
      <c r="A186" s="272"/>
      <c r="B186" s="371"/>
      <c r="C186" s="371"/>
      <c r="D186" s="371"/>
      <c r="E186" s="371"/>
      <c r="F186" s="278">
        <v>4</v>
      </c>
      <c r="G186" s="279"/>
      <c r="H186" s="288" t="str">
        <f t="shared" si="61"/>
        <v>Belum Diisi</v>
      </c>
      <c r="I186" s="280" t="s">
        <v>650</v>
      </c>
      <c r="J186" s="281" t="str">
        <f t="shared" si="72"/>
        <v>Isi Sasaran</v>
      </c>
      <c r="K186" s="280" t="s">
        <v>650</v>
      </c>
      <c r="L186" s="281" t="str">
        <f t="shared" si="73"/>
        <v>Isi Sasaran</v>
      </c>
      <c r="M186" s="371"/>
      <c r="N186" s="371"/>
      <c r="O186" s="272"/>
      <c r="P186" s="272"/>
      <c r="Q186" s="272"/>
      <c r="R186" s="272"/>
    </row>
    <row r="187" spans="1:18" ht="12.75" customHeight="1">
      <c r="A187" s="272"/>
      <c r="B187" s="349"/>
      <c r="C187" s="349"/>
      <c r="D187" s="349"/>
      <c r="E187" s="349"/>
      <c r="F187" s="282">
        <v>5</v>
      </c>
      <c r="G187" s="283"/>
      <c r="H187" s="289" t="str">
        <f t="shared" si="61"/>
        <v>Belum Diisi</v>
      </c>
      <c r="I187" s="285" t="s">
        <v>650</v>
      </c>
      <c r="J187" s="286" t="str">
        <f t="shared" si="72"/>
        <v>Isi Sasaran</v>
      </c>
      <c r="K187" s="285" t="s">
        <v>650</v>
      </c>
      <c r="L187" s="286" t="str">
        <f t="shared" si="73"/>
        <v>Isi Sasaran</v>
      </c>
      <c r="M187" s="349"/>
      <c r="N187" s="349"/>
      <c r="O187" s="272"/>
      <c r="P187" s="272"/>
      <c r="Q187" s="272"/>
      <c r="R187" s="272"/>
    </row>
    <row r="188" spans="1:18" ht="15.75" customHeight="1">
      <c r="A188" s="272"/>
      <c r="B188" s="418">
        <v>7</v>
      </c>
      <c r="C188" s="426"/>
      <c r="D188" s="419" t="s">
        <v>650</v>
      </c>
      <c r="E188" s="427" t="str">
        <f>IF(D188="Y",1,IF(D188="T",0,IF(D188="Y/T","Belum diisi","Error")))</f>
        <v>Belum diisi</v>
      </c>
      <c r="F188" s="273">
        <v>1</v>
      </c>
      <c r="G188" s="274"/>
      <c r="H188" s="290" t="str">
        <f t="shared" si="61"/>
        <v>Belum Diisi</v>
      </c>
      <c r="I188" s="276" t="s">
        <v>650</v>
      </c>
      <c r="J188" s="277" t="str">
        <f t="shared" ref="J188:J192" si="74">IF($D$188="Y/T","Isi Sasaran",IF($E$188=0,0,IF(I188="Y",1,IF(I188="T",0,"Isi Dulu"))))</f>
        <v>Isi Sasaran</v>
      </c>
      <c r="K188" s="276" t="s">
        <v>650</v>
      </c>
      <c r="L188" s="277" t="str">
        <f t="shared" ref="L188:L192" si="75">IF($D$188="Y/T","Isi Sasaran",IF($E$188=0,0,IF(K188="Y",1,IF(K188="T",0,"Isi Dulu"))))</f>
        <v>Isi Sasaran</v>
      </c>
      <c r="M188" s="429" t="s">
        <v>650</v>
      </c>
      <c r="N188" s="430" t="str">
        <f>IF(M188="Y",1,IF(M188="T",0,IF(M188="Y/T","Belum diisi","Error")))</f>
        <v>Belum diisi</v>
      </c>
      <c r="O188" s="272"/>
      <c r="P188" s="272"/>
      <c r="Q188" s="272"/>
      <c r="R188" s="272"/>
    </row>
    <row r="189" spans="1:18" ht="12.75" customHeight="1">
      <c r="A189" s="272"/>
      <c r="B189" s="371"/>
      <c r="C189" s="371"/>
      <c r="D189" s="371"/>
      <c r="E189" s="371"/>
      <c r="F189" s="278">
        <v>2</v>
      </c>
      <c r="G189" s="279"/>
      <c r="H189" s="288" t="str">
        <f t="shared" si="61"/>
        <v>Belum Diisi</v>
      </c>
      <c r="I189" s="280" t="s">
        <v>650</v>
      </c>
      <c r="J189" s="281" t="str">
        <f t="shared" si="74"/>
        <v>Isi Sasaran</v>
      </c>
      <c r="K189" s="280" t="s">
        <v>650</v>
      </c>
      <c r="L189" s="281" t="str">
        <f t="shared" si="75"/>
        <v>Isi Sasaran</v>
      </c>
      <c r="M189" s="371"/>
      <c r="N189" s="371"/>
      <c r="O189" s="272"/>
      <c r="P189" s="272"/>
      <c r="Q189" s="272"/>
      <c r="R189" s="272"/>
    </row>
    <row r="190" spans="1:18" ht="12.75" customHeight="1">
      <c r="A190" s="272"/>
      <c r="B190" s="371"/>
      <c r="C190" s="371"/>
      <c r="D190" s="371"/>
      <c r="E190" s="371"/>
      <c r="F190" s="278">
        <v>3</v>
      </c>
      <c r="G190" s="279"/>
      <c r="H190" s="288" t="str">
        <f t="shared" si="61"/>
        <v>Belum Diisi</v>
      </c>
      <c r="I190" s="280" t="s">
        <v>650</v>
      </c>
      <c r="J190" s="281" t="str">
        <f t="shared" si="74"/>
        <v>Isi Sasaran</v>
      </c>
      <c r="K190" s="280" t="s">
        <v>650</v>
      </c>
      <c r="L190" s="281" t="str">
        <f t="shared" si="75"/>
        <v>Isi Sasaran</v>
      </c>
      <c r="M190" s="371"/>
      <c r="N190" s="371"/>
      <c r="O190" s="272"/>
      <c r="P190" s="272"/>
      <c r="Q190" s="272"/>
      <c r="R190" s="272"/>
    </row>
    <row r="191" spans="1:18" ht="12.75" customHeight="1">
      <c r="A191" s="272"/>
      <c r="B191" s="371"/>
      <c r="C191" s="371"/>
      <c r="D191" s="371"/>
      <c r="E191" s="371"/>
      <c r="F191" s="278">
        <v>4</v>
      </c>
      <c r="G191" s="279"/>
      <c r="H191" s="288" t="str">
        <f t="shared" si="61"/>
        <v>Belum Diisi</v>
      </c>
      <c r="I191" s="280" t="s">
        <v>650</v>
      </c>
      <c r="J191" s="281" t="str">
        <f t="shared" si="74"/>
        <v>Isi Sasaran</v>
      </c>
      <c r="K191" s="280" t="s">
        <v>650</v>
      </c>
      <c r="L191" s="281" t="str">
        <f t="shared" si="75"/>
        <v>Isi Sasaran</v>
      </c>
      <c r="M191" s="371"/>
      <c r="N191" s="371"/>
      <c r="O191" s="272"/>
      <c r="P191" s="272"/>
      <c r="Q191" s="272"/>
      <c r="R191" s="272"/>
    </row>
    <row r="192" spans="1:18" ht="12.75" customHeight="1">
      <c r="A192" s="272"/>
      <c r="B192" s="349"/>
      <c r="C192" s="349"/>
      <c r="D192" s="349"/>
      <c r="E192" s="349"/>
      <c r="F192" s="282">
        <v>5</v>
      </c>
      <c r="G192" s="283"/>
      <c r="H192" s="289" t="str">
        <f t="shared" si="61"/>
        <v>Belum Diisi</v>
      </c>
      <c r="I192" s="285" t="s">
        <v>650</v>
      </c>
      <c r="J192" s="286" t="str">
        <f t="shared" si="74"/>
        <v>Isi Sasaran</v>
      </c>
      <c r="K192" s="285" t="s">
        <v>650</v>
      </c>
      <c r="L192" s="286" t="str">
        <f t="shared" si="75"/>
        <v>Isi Sasaran</v>
      </c>
      <c r="M192" s="349"/>
      <c r="N192" s="349"/>
      <c r="O192" s="272"/>
      <c r="P192" s="272"/>
      <c r="Q192" s="272"/>
      <c r="R192" s="272"/>
    </row>
    <row r="193" spans="1:18" ht="15.75" customHeight="1">
      <c r="A193" s="272"/>
      <c r="B193" s="418">
        <v>8</v>
      </c>
      <c r="C193" s="426"/>
      <c r="D193" s="419" t="s">
        <v>650</v>
      </c>
      <c r="E193" s="427" t="str">
        <f>IF(D193="Y",1,IF(D193="T",0,IF(D193="Y/T","Belum diisi","Error")))</f>
        <v>Belum diisi</v>
      </c>
      <c r="F193" s="273">
        <v>1</v>
      </c>
      <c r="G193" s="274"/>
      <c r="H193" s="290" t="str">
        <f t="shared" si="61"/>
        <v>Belum Diisi</v>
      </c>
      <c r="I193" s="276" t="s">
        <v>650</v>
      </c>
      <c r="J193" s="277" t="str">
        <f t="shared" ref="J193:J197" si="76">IF($D$193="Y/T","Isi Sasaran",IF($E$193=0,0,IF(I193="Y",1,IF(I193="T",0,"Isi Dulu"))))</f>
        <v>Isi Sasaran</v>
      </c>
      <c r="K193" s="276" t="s">
        <v>650</v>
      </c>
      <c r="L193" s="277" t="str">
        <f t="shared" ref="L193:L197" si="77">IF($D$193="Y/T","Isi Sasaran",IF($E$193=0,0,IF(K193="Y",1,IF(K193="T",0,"Isi Dulu"))))</f>
        <v>Isi Sasaran</v>
      </c>
      <c r="M193" s="429" t="s">
        <v>650</v>
      </c>
      <c r="N193" s="430" t="str">
        <f>IF(M193="Y",1,IF(M193="T",0,IF(M193="Y/T","Belum diisi","Error")))</f>
        <v>Belum diisi</v>
      </c>
      <c r="O193" s="272"/>
      <c r="P193" s="272"/>
      <c r="Q193" s="272"/>
      <c r="R193" s="272"/>
    </row>
    <row r="194" spans="1:18" ht="12.75" customHeight="1">
      <c r="A194" s="272"/>
      <c r="B194" s="371"/>
      <c r="C194" s="371"/>
      <c r="D194" s="371"/>
      <c r="E194" s="371"/>
      <c r="F194" s="278">
        <v>2</v>
      </c>
      <c r="G194" s="279"/>
      <c r="H194" s="288" t="str">
        <f t="shared" si="61"/>
        <v>Belum Diisi</v>
      </c>
      <c r="I194" s="280" t="s">
        <v>650</v>
      </c>
      <c r="J194" s="281" t="str">
        <f t="shared" si="76"/>
        <v>Isi Sasaran</v>
      </c>
      <c r="K194" s="280" t="s">
        <v>650</v>
      </c>
      <c r="L194" s="281" t="str">
        <f t="shared" si="77"/>
        <v>Isi Sasaran</v>
      </c>
      <c r="M194" s="371"/>
      <c r="N194" s="371"/>
      <c r="O194" s="272"/>
      <c r="P194" s="272"/>
      <c r="Q194" s="272"/>
      <c r="R194" s="272"/>
    </row>
    <row r="195" spans="1:18" ht="12.75" customHeight="1">
      <c r="A195" s="272"/>
      <c r="B195" s="371"/>
      <c r="C195" s="371"/>
      <c r="D195" s="371"/>
      <c r="E195" s="371"/>
      <c r="F195" s="278">
        <v>3</v>
      </c>
      <c r="G195" s="279"/>
      <c r="H195" s="288" t="str">
        <f t="shared" si="61"/>
        <v>Belum Diisi</v>
      </c>
      <c r="I195" s="280" t="s">
        <v>650</v>
      </c>
      <c r="J195" s="281" t="str">
        <f t="shared" si="76"/>
        <v>Isi Sasaran</v>
      </c>
      <c r="K195" s="280" t="s">
        <v>650</v>
      </c>
      <c r="L195" s="281" t="str">
        <f t="shared" si="77"/>
        <v>Isi Sasaran</v>
      </c>
      <c r="M195" s="371"/>
      <c r="N195" s="371"/>
      <c r="O195" s="272"/>
      <c r="P195" s="272"/>
      <c r="Q195" s="272"/>
      <c r="R195" s="272"/>
    </row>
    <row r="196" spans="1:18" ht="12.75" customHeight="1">
      <c r="A196" s="272"/>
      <c r="B196" s="371"/>
      <c r="C196" s="371"/>
      <c r="D196" s="371"/>
      <c r="E196" s="371"/>
      <c r="F196" s="278">
        <v>4</v>
      </c>
      <c r="G196" s="279"/>
      <c r="H196" s="288" t="str">
        <f t="shared" si="61"/>
        <v>Belum Diisi</v>
      </c>
      <c r="I196" s="280" t="s">
        <v>650</v>
      </c>
      <c r="J196" s="281" t="str">
        <f t="shared" si="76"/>
        <v>Isi Sasaran</v>
      </c>
      <c r="K196" s="280" t="s">
        <v>650</v>
      </c>
      <c r="L196" s="281" t="str">
        <f t="shared" si="77"/>
        <v>Isi Sasaran</v>
      </c>
      <c r="M196" s="371"/>
      <c r="N196" s="371"/>
      <c r="O196" s="272"/>
      <c r="P196" s="272"/>
      <c r="Q196" s="272"/>
      <c r="R196" s="272"/>
    </row>
    <row r="197" spans="1:18" ht="12.75" customHeight="1">
      <c r="A197" s="272"/>
      <c r="B197" s="349"/>
      <c r="C197" s="349"/>
      <c r="D197" s="349"/>
      <c r="E197" s="349"/>
      <c r="F197" s="282">
        <v>5</v>
      </c>
      <c r="G197" s="283"/>
      <c r="H197" s="289" t="str">
        <f t="shared" si="61"/>
        <v>Belum Diisi</v>
      </c>
      <c r="I197" s="285" t="s">
        <v>650</v>
      </c>
      <c r="J197" s="286" t="str">
        <f t="shared" si="76"/>
        <v>Isi Sasaran</v>
      </c>
      <c r="K197" s="285" t="s">
        <v>650</v>
      </c>
      <c r="L197" s="286" t="str">
        <f t="shared" si="77"/>
        <v>Isi Sasaran</v>
      </c>
      <c r="M197" s="349"/>
      <c r="N197" s="349"/>
      <c r="O197" s="272"/>
      <c r="P197" s="272"/>
      <c r="Q197" s="272"/>
      <c r="R197" s="272"/>
    </row>
    <row r="198" spans="1:18" ht="15.75" customHeight="1">
      <c r="A198" s="272"/>
      <c r="B198" s="418">
        <v>9</v>
      </c>
      <c r="C198" s="426"/>
      <c r="D198" s="419" t="s">
        <v>650</v>
      </c>
      <c r="E198" s="427" t="str">
        <f>IF(D198="Y",1,IF(D198="T",0,IF(D198="Y/T","Belum diisi","Error")))</f>
        <v>Belum diisi</v>
      </c>
      <c r="F198" s="273">
        <v>1</v>
      </c>
      <c r="G198" s="274"/>
      <c r="H198" s="290" t="str">
        <f t="shared" si="61"/>
        <v>Belum Diisi</v>
      </c>
      <c r="I198" s="276" t="s">
        <v>650</v>
      </c>
      <c r="J198" s="277" t="str">
        <f t="shared" ref="J198:J202" si="78">IF($D$198="Y/T","Isi Sasaran",IF($E$198=0,0,IF(I198="Y",1,IF(I198="T",0,"Isi Dulu"))))</f>
        <v>Isi Sasaran</v>
      </c>
      <c r="K198" s="276" t="s">
        <v>650</v>
      </c>
      <c r="L198" s="277" t="str">
        <f t="shared" ref="L198:L202" si="79">IF($D$198="Y/T","Isi Sasaran",IF($E$198=0,0,IF(K198="Y",1,IF(K198="T",0,"Isi Dulu"))))</f>
        <v>Isi Sasaran</v>
      </c>
      <c r="M198" s="429" t="s">
        <v>650</v>
      </c>
      <c r="N198" s="430" t="str">
        <f>IF(M198="Y",1,IF(M198="T",0,IF(M198="Y/T","Belum diisi","Error")))</f>
        <v>Belum diisi</v>
      </c>
      <c r="O198" s="272"/>
      <c r="P198" s="272"/>
      <c r="Q198" s="272"/>
      <c r="R198" s="272"/>
    </row>
    <row r="199" spans="1:18" ht="12.75" customHeight="1">
      <c r="A199" s="272"/>
      <c r="B199" s="371"/>
      <c r="C199" s="371"/>
      <c r="D199" s="371"/>
      <c r="E199" s="371"/>
      <c r="F199" s="278">
        <v>2</v>
      </c>
      <c r="G199" s="279"/>
      <c r="H199" s="288" t="str">
        <f t="shared" si="61"/>
        <v>Belum Diisi</v>
      </c>
      <c r="I199" s="280" t="s">
        <v>650</v>
      </c>
      <c r="J199" s="281" t="str">
        <f t="shared" si="78"/>
        <v>Isi Sasaran</v>
      </c>
      <c r="K199" s="280" t="s">
        <v>650</v>
      </c>
      <c r="L199" s="281" t="str">
        <f t="shared" si="79"/>
        <v>Isi Sasaran</v>
      </c>
      <c r="M199" s="371"/>
      <c r="N199" s="371"/>
      <c r="O199" s="272"/>
      <c r="P199" s="272"/>
      <c r="Q199" s="272"/>
      <c r="R199" s="272"/>
    </row>
    <row r="200" spans="1:18" ht="12.75" customHeight="1">
      <c r="A200" s="272"/>
      <c r="B200" s="371"/>
      <c r="C200" s="371"/>
      <c r="D200" s="371"/>
      <c r="E200" s="371"/>
      <c r="F200" s="278">
        <v>3</v>
      </c>
      <c r="G200" s="279"/>
      <c r="H200" s="288" t="str">
        <f t="shared" si="61"/>
        <v>Belum Diisi</v>
      </c>
      <c r="I200" s="280" t="s">
        <v>650</v>
      </c>
      <c r="J200" s="281" t="str">
        <f t="shared" si="78"/>
        <v>Isi Sasaran</v>
      </c>
      <c r="K200" s="280" t="s">
        <v>650</v>
      </c>
      <c r="L200" s="281" t="str">
        <f t="shared" si="79"/>
        <v>Isi Sasaran</v>
      </c>
      <c r="M200" s="371"/>
      <c r="N200" s="371"/>
      <c r="O200" s="272"/>
      <c r="P200" s="272"/>
      <c r="Q200" s="272"/>
      <c r="R200" s="272"/>
    </row>
    <row r="201" spans="1:18" ht="12.75" customHeight="1">
      <c r="A201" s="272"/>
      <c r="B201" s="371"/>
      <c r="C201" s="371"/>
      <c r="D201" s="371"/>
      <c r="E201" s="371"/>
      <c r="F201" s="278">
        <v>4</v>
      </c>
      <c r="G201" s="279"/>
      <c r="H201" s="288" t="str">
        <f t="shared" si="61"/>
        <v>Belum Diisi</v>
      </c>
      <c r="I201" s="280" t="s">
        <v>650</v>
      </c>
      <c r="J201" s="281" t="str">
        <f t="shared" si="78"/>
        <v>Isi Sasaran</v>
      </c>
      <c r="K201" s="280" t="s">
        <v>650</v>
      </c>
      <c r="L201" s="281" t="str">
        <f t="shared" si="79"/>
        <v>Isi Sasaran</v>
      </c>
      <c r="M201" s="371"/>
      <c r="N201" s="371"/>
      <c r="O201" s="272"/>
      <c r="P201" s="272"/>
      <c r="Q201" s="272"/>
      <c r="R201" s="272"/>
    </row>
    <row r="202" spans="1:18" ht="12.75" customHeight="1">
      <c r="A202" s="272"/>
      <c r="B202" s="349"/>
      <c r="C202" s="349"/>
      <c r="D202" s="349"/>
      <c r="E202" s="349"/>
      <c r="F202" s="282">
        <v>5</v>
      </c>
      <c r="G202" s="283"/>
      <c r="H202" s="289" t="str">
        <f t="shared" si="61"/>
        <v>Belum Diisi</v>
      </c>
      <c r="I202" s="285" t="s">
        <v>650</v>
      </c>
      <c r="J202" s="286" t="str">
        <f t="shared" si="78"/>
        <v>Isi Sasaran</v>
      </c>
      <c r="K202" s="285" t="s">
        <v>650</v>
      </c>
      <c r="L202" s="286" t="str">
        <f t="shared" si="79"/>
        <v>Isi Sasaran</v>
      </c>
      <c r="M202" s="349"/>
      <c r="N202" s="349"/>
      <c r="O202" s="272"/>
      <c r="P202" s="272"/>
      <c r="Q202" s="272"/>
      <c r="R202" s="272"/>
    </row>
    <row r="203" spans="1:18" ht="15.75" customHeight="1">
      <c r="A203" s="272"/>
      <c r="B203" s="418">
        <v>10</v>
      </c>
      <c r="C203" s="426"/>
      <c r="D203" s="419" t="s">
        <v>650</v>
      </c>
      <c r="E203" s="427" t="str">
        <f>IF(D203="Y",1,IF(D203="T",0,IF(D203="Y/T","Belum diisi","Error")))</f>
        <v>Belum diisi</v>
      </c>
      <c r="F203" s="273">
        <v>1</v>
      </c>
      <c r="G203" s="274"/>
      <c r="H203" s="290" t="str">
        <f t="shared" si="61"/>
        <v>Belum Diisi</v>
      </c>
      <c r="I203" s="276" t="s">
        <v>650</v>
      </c>
      <c r="J203" s="277" t="str">
        <f t="shared" ref="J203:J207" si="80">IF($D$203="Y/T","Isi Sasaran",IF($E$203=0,0,IF(I203="Y",1,IF(I203="T",0,"Isi Dulu"))))</f>
        <v>Isi Sasaran</v>
      </c>
      <c r="K203" s="276" t="s">
        <v>650</v>
      </c>
      <c r="L203" s="277" t="str">
        <f t="shared" ref="L203:L207" si="81">IF($D$203="Y/T","Isi Sasaran",IF($E$203=0,0,IF(K203="Y",1,IF(K203="T",0,"Isi Dulu"))))</f>
        <v>Isi Sasaran</v>
      </c>
      <c r="M203" s="429" t="s">
        <v>650</v>
      </c>
      <c r="N203" s="430" t="str">
        <f>IF(M203="Y",1,IF(M203="T",0,IF(M203="Y/T","Belum diisi","Error")))</f>
        <v>Belum diisi</v>
      </c>
      <c r="O203" s="272"/>
      <c r="P203" s="272"/>
      <c r="Q203" s="272"/>
      <c r="R203" s="272"/>
    </row>
    <row r="204" spans="1:18" ht="12.75" customHeight="1">
      <c r="A204" s="272"/>
      <c r="B204" s="371"/>
      <c r="C204" s="371"/>
      <c r="D204" s="371"/>
      <c r="E204" s="371"/>
      <c r="F204" s="278">
        <v>2</v>
      </c>
      <c r="G204" s="279"/>
      <c r="H204" s="288" t="str">
        <f t="shared" si="61"/>
        <v>Belum Diisi</v>
      </c>
      <c r="I204" s="280" t="s">
        <v>650</v>
      </c>
      <c r="J204" s="281" t="str">
        <f t="shared" si="80"/>
        <v>Isi Sasaran</v>
      </c>
      <c r="K204" s="280" t="s">
        <v>650</v>
      </c>
      <c r="L204" s="281" t="str">
        <f t="shared" si="81"/>
        <v>Isi Sasaran</v>
      </c>
      <c r="M204" s="371"/>
      <c r="N204" s="371"/>
      <c r="O204" s="272"/>
      <c r="P204" s="272"/>
      <c r="Q204" s="272"/>
      <c r="R204" s="272"/>
    </row>
    <row r="205" spans="1:18" ht="12.75" customHeight="1">
      <c r="A205" s="272"/>
      <c r="B205" s="371"/>
      <c r="C205" s="371"/>
      <c r="D205" s="371"/>
      <c r="E205" s="371"/>
      <c r="F205" s="278">
        <v>3</v>
      </c>
      <c r="G205" s="279"/>
      <c r="H205" s="288" t="str">
        <f t="shared" si="61"/>
        <v>Belum Diisi</v>
      </c>
      <c r="I205" s="280" t="s">
        <v>650</v>
      </c>
      <c r="J205" s="281" t="str">
        <f t="shared" si="80"/>
        <v>Isi Sasaran</v>
      </c>
      <c r="K205" s="280" t="s">
        <v>650</v>
      </c>
      <c r="L205" s="281" t="str">
        <f t="shared" si="81"/>
        <v>Isi Sasaran</v>
      </c>
      <c r="M205" s="371"/>
      <c r="N205" s="371"/>
      <c r="O205" s="272"/>
      <c r="P205" s="272"/>
      <c r="Q205" s="272"/>
      <c r="R205" s="272"/>
    </row>
    <row r="206" spans="1:18" ht="12.75" customHeight="1">
      <c r="A206" s="272"/>
      <c r="B206" s="371"/>
      <c r="C206" s="371"/>
      <c r="D206" s="371"/>
      <c r="E206" s="371"/>
      <c r="F206" s="278">
        <v>4</v>
      </c>
      <c r="G206" s="279"/>
      <c r="H206" s="288" t="str">
        <f t="shared" si="61"/>
        <v>Belum Diisi</v>
      </c>
      <c r="I206" s="280" t="s">
        <v>650</v>
      </c>
      <c r="J206" s="281" t="str">
        <f t="shared" si="80"/>
        <v>Isi Sasaran</v>
      </c>
      <c r="K206" s="280" t="s">
        <v>650</v>
      </c>
      <c r="L206" s="281" t="str">
        <f t="shared" si="81"/>
        <v>Isi Sasaran</v>
      </c>
      <c r="M206" s="371"/>
      <c r="N206" s="371"/>
      <c r="O206" s="272"/>
      <c r="P206" s="272"/>
      <c r="Q206" s="272"/>
      <c r="R206" s="272"/>
    </row>
    <row r="207" spans="1:18" ht="12.75" customHeight="1">
      <c r="A207" s="272"/>
      <c r="B207" s="349"/>
      <c r="C207" s="349"/>
      <c r="D207" s="349"/>
      <c r="E207" s="349"/>
      <c r="F207" s="282">
        <v>5</v>
      </c>
      <c r="G207" s="283"/>
      <c r="H207" s="289" t="str">
        <f t="shared" si="61"/>
        <v>Belum Diisi</v>
      </c>
      <c r="I207" s="285" t="s">
        <v>650</v>
      </c>
      <c r="J207" s="286" t="str">
        <f t="shared" si="80"/>
        <v>Isi Sasaran</v>
      </c>
      <c r="K207" s="285" t="s">
        <v>650</v>
      </c>
      <c r="L207" s="286" t="str">
        <f t="shared" si="81"/>
        <v>Isi Sasaran</v>
      </c>
      <c r="M207" s="349"/>
      <c r="N207" s="349"/>
      <c r="O207" s="272"/>
      <c r="P207" s="272"/>
      <c r="Q207" s="272"/>
      <c r="R207" s="272"/>
    </row>
    <row r="208" spans="1:18" ht="15.75" customHeight="1">
      <c r="A208" s="272"/>
      <c r="B208" s="418">
        <v>11</v>
      </c>
      <c r="C208" s="426"/>
      <c r="D208" s="419" t="s">
        <v>650</v>
      </c>
      <c r="E208" s="427" t="str">
        <f>IF(D208="Y",1,IF(D208="T",0,IF(D208="Y/T","Belum diisi","Error")))</f>
        <v>Belum diisi</v>
      </c>
      <c r="F208" s="273">
        <v>1</v>
      </c>
      <c r="G208" s="274"/>
      <c r="H208" s="290" t="str">
        <f t="shared" si="61"/>
        <v>Belum Diisi</v>
      </c>
      <c r="I208" s="276" t="s">
        <v>650</v>
      </c>
      <c r="J208" s="277" t="str">
        <f t="shared" ref="J208:J212" si="82">IF($D$208="Y/T","Isi Sasaran",IF($E$208=0,0,IF(I208="Y",1,IF(I208="T",0,"Isi Dulu"))))</f>
        <v>Isi Sasaran</v>
      </c>
      <c r="K208" s="276" t="s">
        <v>650</v>
      </c>
      <c r="L208" s="277" t="str">
        <f t="shared" ref="L208:L212" si="83">IF($D$208="Y/T","Isi Sasaran",IF($E$208=0,0,IF(K208="Y",1,IF(K208="T",0,"Isi Dulu"))))</f>
        <v>Isi Sasaran</v>
      </c>
      <c r="M208" s="429" t="s">
        <v>650</v>
      </c>
      <c r="N208" s="430" t="str">
        <f>IF(M208="Y",1,IF(M208="T",0,IF(M208="Y/T","Belum diisi","Error")))</f>
        <v>Belum diisi</v>
      </c>
      <c r="O208" s="272"/>
      <c r="P208" s="272"/>
      <c r="Q208" s="272"/>
      <c r="R208" s="272"/>
    </row>
    <row r="209" spans="1:18" ht="12.75" customHeight="1">
      <c r="A209" s="272"/>
      <c r="B209" s="371"/>
      <c r="C209" s="371"/>
      <c r="D209" s="371"/>
      <c r="E209" s="371"/>
      <c r="F209" s="278">
        <v>2</v>
      </c>
      <c r="G209" s="279"/>
      <c r="H209" s="288" t="str">
        <f t="shared" si="61"/>
        <v>Belum Diisi</v>
      </c>
      <c r="I209" s="280" t="s">
        <v>650</v>
      </c>
      <c r="J209" s="281" t="str">
        <f t="shared" si="82"/>
        <v>Isi Sasaran</v>
      </c>
      <c r="K209" s="280" t="s">
        <v>650</v>
      </c>
      <c r="L209" s="281" t="str">
        <f t="shared" si="83"/>
        <v>Isi Sasaran</v>
      </c>
      <c r="M209" s="371"/>
      <c r="N209" s="371"/>
      <c r="O209" s="272"/>
      <c r="P209" s="272"/>
      <c r="Q209" s="272"/>
      <c r="R209" s="272"/>
    </row>
    <row r="210" spans="1:18" ht="12.75" customHeight="1">
      <c r="A210" s="272"/>
      <c r="B210" s="371"/>
      <c r="C210" s="371"/>
      <c r="D210" s="371"/>
      <c r="E210" s="371"/>
      <c r="F210" s="278">
        <v>3</v>
      </c>
      <c r="G210" s="279"/>
      <c r="H210" s="288" t="str">
        <f t="shared" si="61"/>
        <v>Belum Diisi</v>
      </c>
      <c r="I210" s="280" t="s">
        <v>650</v>
      </c>
      <c r="J210" s="281" t="str">
        <f t="shared" si="82"/>
        <v>Isi Sasaran</v>
      </c>
      <c r="K210" s="280" t="s">
        <v>650</v>
      </c>
      <c r="L210" s="281" t="str">
        <f t="shared" si="83"/>
        <v>Isi Sasaran</v>
      </c>
      <c r="M210" s="371"/>
      <c r="N210" s="371"/>
      <c r="O210" s="272"/>
      <c r="P210" s="272"/>
      <c r="Q210" s="272"/>
      <c r="R210" s="272"/>
    </row>
    <row r="211" spans="1:18" ht="12.75" customHeight="1">
      <c r="A211" s="272"/>
      <c r="B211" s="371"/>
      <c r="C211" s="371"/>
      <c r="D211" s="371"/>
      <c r="E211" s="371"/>
      <c r="F211" s="278">
        <v>4</v>
      </c>
      <c r="G211" s="279"/>
      <c r="H211" s="288" t="str">
        <f t="shared" si="61"/>
        <v>Belum Diisi</v>
      </c>
      <c r="I211" s="280" t="s">
        <v>650</v>
      </c>
      <c r="J211" s="281" t="str">
        <f t="shared" si="82"/>
        <v>Isi Sasaran</v>
      </c>
      <c r="K211" s="280" t="s">
        <v>650</v>
      </c>
      <c r="L211" s="281" t="str">
        <f t="shared" si="83"/>
        <v>Isi Sasaran</v>
      </c>
      <c r="M211" s="371"/>
      <c r="N211" s="371"/>
      <c r="O211" s="272"/>
      <c r="P211" s="272"/>
      <c r="Q211" s="272"/>
      <c r="R211" s="272"/>
    </row>
    <row r="212" spans="1:18" ht="12.75" customHeight="1">
      <c r="A212" s="272"/>
      <c r="B212" s="349"/>
      <c r="C212" s="349"/>
      <c r="D212" s="349"/>
      <c r="E212" s="349"/>
      <c r="F212" s="282">
        <v>5</v>
      </c>
      <c r="G212" s="283"/>
      <c r="H212" s="289" t="str">
        <f t="shared" si="61"/>
        <v>Belum Diisi</v>
      </c>
      <c r="I212" s="285" t="s">
        <v>650</v>
      </c>
      <c r="J212" s="286" t="str">
        <f t="shared" si="82"/>
        <v>Isi Sasaran</v>
      </c>
      <c r="K212" s="285" t="s">
        <v>650</v>
      </c>
      <c r="L212" s="286" t="str">
        <f t="shared" si="83"/>
        <v>Isi Sasaran</v>
      </c>
      <c r="M212" s="349"/>
      <c r="N212" s="349"/>
      <c r="O212" s="272"/>
      <c r="P212" s="272"/>
      <c r="Q212" s="272"/>
      <c r="R212" s="272"/>
    </row>
    <row r="213" spans="1:18" ht="15.75" customHeight="1">
      <c r="A213" s="272"/>
      <c r="B213" s="418">
        <v>12</v>
      </c>
      <c r="C213" s="426"/>
      <c r="D213" s="419" t="s">
        <v>650</v>
      </c>
      <c r="E213" s="427" t="str">
        <f>IF(D213="Y",1,IF(D213="T",0,IF(D213="Y/T","Belum diisi","Error")))</f>
        <v>Belum diisi</v>
      </c>
      <c r="F213" s="273">
        <v>1</v>
      </c>
      <c r="G213" s="274"/>
      <c r="H213" s="290" t="str">
        <f t="shared" si="61"/>
        <v>Belum Diisi</v>
      </c>
      <c r="I213" s="276" t="s">
        <v>650</v>
      </c>
      <c r="J213" s="277" t="str">
        <f t="shared" ref="J213:J217" si="84">IF($D$213="Y/T","Isi Sasaran",IF($E$213=0,0,IF(I213="Y",1,IF(I213="T",0,"Isi Dulu"))))</f>
        <v>Isi Sasaran</v>
      </c>
      <c r="K213" s="276" t="s">
        <v>650</v>
      </c>
      <c r="L213" s="277" t="str">
        <f t="shared" ref="L213:L217" si="85">IF($D$213="Y/T","Isi Sasaran",IF($E$213=0,0,IF(K213="Y",1,IF(K213="T",0,"Isi Dulu"))))</f>
        <v>Isi Sasaran</v>
      </c>
      <c r="M213" s="429" t="s">
        <v>650</v>
      </c>
      <c r="N213" s="430" t="str">
        <f>IF(M213="Y",1,IF(M213="T",0,IF(M213="Y/T","Belum diisi","Error")))</f>
        <v>Belum diisi</v>
      </c>
      <c r="O213" s="272"/>
      <c r="P213" s="272"/>
      <c r="Q213" s="272"/>
      <c r="R213" s="272"/>
    </row>
    <row r="214" spans="1:18" ht="12.75" customHeight="1">
      <c r="A214" s="272"/>
      <c r="B214" s="371"/>
      <c r="C214" s="371"/>
      <c r="D214" s="371"/>
      <c r="E214" s="371"/>
      <c r="F214" s="278">
        <v>2</v>
      </c>
      <c r="G214" s="279"/>
      <c r="H214" s="288" t="str">
        <f t="shared" si="61"/>
        <v>Belum Diisi</v>
      </c>
      <c r="I214" s="280" t="s">
        <v>650</v>
      </c>
      <c r="J214" s="281" t="str">
        <f t="shared" si="84"/>
        <v>Isi Sasaran</v>
      </c>
      <c r="K214" s="280" t="s">
        <v>650</v>
      </c>
      <c r="L214" s="281" t="str">
        <f t="shared" si="85"/>
        <v>Isi Sasaran</v>
      </c>
      <c r="M214" s="371"/>
      <c r="N214" s="371"/>
      <c r="O214" s="272"/>
      <c r="P214" s="272"/>
      <c r="Q214" s="272"/>
      <c r="R214" s="272"/>
    </row>
    <row r="215" spans="1:18" ht="12.75" customHeight="1">
      <c r="A215" s="272"/>
      <c r="B215" s="371"/>
      <c r="C215" s="371"/>
      <c r="D215" s="371"/>
      <c r="E215" s="371"/>
      <c r="F215" s="278">
        <v>3</v>
      </c>
      <c r="G215" s="279"/>
      <c r="H215" s="288" t="str">
        <f t="shared" si="61"/>
        <v>Belum Diisi</v>
      </c>
      <c r="I215" s="280" t="s">
        <v>650</v>
      </c>
      <c r="J215" s="281" t="str">
        <f t="shared" si="84"/>
        <v>Isi Sasaran</v>
      </c>
      <c r="K215" s="280" t="s">
        <v>650</v>
      </c>
      <c r="L215" s="281" t="str">
        <f t="shared" si="85"/>
        <v>Isi Sasaran</v>
      </c>
      <c r="M215" s="371"/>
      <c r="N215" s="371"/>
      <c r="O215" s="272"/>
      <c r="P215" s="272"/>
      <c r="Q215" s="272"/>
      <c r="R215" s="272"/>
    </row>
    <row r="216" spans="1:18" ht="12.75" customHeight="1">
      <c r="A216" s="272"/>
      <c r="B216" s="371"/>
      <c r="C216" s="371"/>
      <c r="D216" s="371"/>
      <c r="E216" s="371"/>
      <c r="F216" s="278">
        <v>4</v>
      </c>
      <c r="G216" s="279"/>
      <c r="H216" s="288" t="str">
        <f t="shared" si="61"/>
        <v>Belum Diisi</v>
      </c>
      <c r="I216" s="280" t="s">
        <v>650</v>
      </c>
      <c r="J216" s="281" t="str">
        <f t="shared" si="84"/>
        <v>Isi Sasaran</v>
      </c>
      <c r="K216" s="280" t="s">
        <v>650</v>
      </c>
      <c r="L216" s="281" t="str">
        <f t="shared" si="85"/>
        <v>Isi Sasaran</v>
      </c>
      <c r="M216" s="371"/>
      <c r="N216" s="371"/>
      <c r="O216" s="272"/>
      <c r="P216" s="272"/>
      <c r="Q216" s="272"/>
      <c r="R216" s="272"/>
    </row>
    <row r="217" spans="1:18" ht="12.75" customHeight="1">
      <c r="A217" s="272"/>
      <c r="B217" s="349"/>
      <c r="C217" s="349"/>
      <c r="D217" s="349"/>
      <c r="E217" s="349"/>
      <c r="F217" s="282">
        <v>5</v>
      </c>
      <c r="G217" s="283"/>
      <c r="H217" s="289" t="str">
        <f t="shared" si="61"/>
        <v>Belum Diisi</v>
      </c>
      <c r="I217" s="285" t="s">
        <v>650</v>
      </c>
      <c r="J217" s="286" t="str">
        <f t="shared" si="84"/>
        <v>Isi Sasaran</v>
      </c>
      <c r="K217" s="285" t="s">
        <v>650</v>
      </c>
      <c r="L217" s="286" t="str">
        <f t="shared" si="85"/>
        <v>Isi Sasaran</v>
      </c>
      <c r="M217" s="349"/>
      <c r="N217" s="349"/>
      <c r="O217" s="272"/>
      <c r="P217" s="272"/>
      <c r="Q217" s="272"/>
      <c r="R217" s="272"/>
    </row>
    <row r="218" spans="1:18" ht="15.75" customHeight="1">
      <c r="A218" s="272"/>
      <c r="B218" s="418">
        <v>13</v>
      </c>
      <c r="C218" s="426"/>
      <c r="D218" s="419" t="s">
        <v>650</v>
      </c>
      <c r="E218" s="427" t="str">
        <f>IF(D218="Y",1,IF(D218="T",0,IF(D218="Y/T","Belum diisi","Error")))</f>
        <v>Belum diisi</v>
      </c>
      <c r="F218" s="273">
        <v>1</v>
      </c>
      <c r="G218" s="274"/>
      <c r="H218" s="290" t="str">
        <f t="shared" si="61"/>
        <v>Belum Diisi</v>
      </c>
      <c r="I218" s="276" t="s">
        <v>650</v>
      </c>
      <c r="J218" s="277" t="str">
        <f t="shared" ref="J218:J222" si="86">IF($D$218="Y/T","Isi Sasaran",IF($E$218=0,0,IF(I218="Y",1,IF(I218="T",0,"Isi Dulu"))))</f>
        <v>Isi Sasaran</v>
      </c>
      <c r="K218" s="276" t="s">
        <v>650</v>
      </c>
      <c r="L218" s="277" t="str">
        <f t="shared" ref="L218:L222" si="87">IF($D$218="Y/T","Isi Sasaran",IF($E$218=0,0,IF(K218="Y",1,IF(K218="T",0,"Isi Dulu"))))</f>
        <v>Isi Sasaran</v>
      </c>
      <c r="M218" s="429" t="s">
        <v>650</v>
      </c>
      <c r="N218" s="430" t="str">
        <f>IF(M218="Y",1,IF(M218="T",0,IF(M218="Y/T","Belum diisi","Error")))</f>
        <v>Belum diisi</v>
      </c>
      <c r="O218" s="272"/>
      <c r="P218" s="272"/>
      <c r="Q218" s="272"/>
      <c r="R218" s="272"/>
    </row>
    <row r="219" spans="1:18" ht="12.75" customHeight="1">
      <c r="A219" s="272"/>
      <c r="B219" s="371"/>
      <c r="C219" s="371"/>
      <c r="D219" s="371"/>
      <c r="E219" s="371"/>
      <c r="F219" s="278">
        <v>2</v>
      </c>
      <c r="G219" s="279"/>
      <c r="H219" s="288" t="str">
        <f t="shared" si="61"/>
        <v>Belum Diisi</v>
      </c>
      <c r="I219" s="280" t="s">
        <v>650</v>
      </c>
      <c r="J219" s="281" t="str">
        <f t="shared" si="86"/>
        <v>Isi Sasaran</v>
      </c>
      <c r="K219" s="280" t="s">
        <v>650</v>
      </c>
      <c r="L219" s="281" t="str">
        <f t="shared" si="87"/>
        <v>Isi Sasaran</v>
      </c>
      <c r="M219" s="371"/>
      <c r="N219" s="371"/>
      <c r="O219" s="272"/>
      <c r="P219" s="272"/>
      <c r="Q219" s="272"/>
      <c r="R219" s="272"/>
    </row>
    <row r="220" spans="1:18" ht="12.75" customHeight="1">
      <c r="A220" s="272"/>
      <c r="B220" s="371"/>
      <c r="C220" s="371"/>
      <c r="D220" s="371"/>
      <c r="E220" s="371"/>
      <c r="F220" s="278">
        <v>3</v>
      </c>
      <c r="G220" s="279"/>
      <c r="H220" s="288" t="str">
        <f t="shared" si="61"/>
        <v>Belum Diisi</v>
      </c>
      <c r="I220" s="280" t="s">
        <v>650</v>
      </c>
      <c r="J220" s="281" t="str">
        <f t="shared" si="86"/>
        <v>Isi Sasaran</v>
      </c>
      <c r="K220" s="280" t="s">
        <v>650</v>
      </c>
      <c r="L220" s="281" t="str">
        <f t="shared" si="87"/>
        <v>Isi Sasaran</v>
      </c>
      <c r="M220" s="371"/>
      <c r="N220" s="371"/>
      <c r="O220" s="272"/>
      <c r="P220" s="272"/>
      <c r="Q220" s="272"/>
      <c r="R220" s="272"/>
    </row>
    <row r="221" spans="1:18" ht="12.75" customHeight="1">
      <c r="A221" s="272"/>
      <c r="B221" s="371"/>
      <c r="C221" s="371"/>
      <c r="D221" s="371"/>
      <c r="E221" s="371"/>
      <c r="F221" s="278">
        <v>4</v>
      </c>
      <c r="G221" s="279"/>
      <c r="H221" s="288" t="str">
        <f t="shared" si="61"/>
        <v>Belum Diisi</v>
      </c>
      <c r="I221" s="280" t="s">
        <v>650</v>
      </c>
      <c r="J221" s="281" t="str">
        <f t="shared" si="86"/>
        <v>Isi Sasaran</v>
      </c>
      <c r="K221" s="280" t="s">
        <v>650</v>
      </c>
      <c r="L221" s="281" t="str">
        <f t="shared" si="87"/>
        <v>Isi Sasaran</v>
      </c>
      <c r="M221" s="371"/>
      <c r="N221" s="371"/>
      <c r="O221" s="272"/>
      <c r="P221" s="272"/>
      <c r="Q221" s="272"/>
      <c r="R221" s="272"/>
    </row>
    <row r="222" spans="1:18" ht="12.75" customHeight="1">
      <c r="A222" s="272"/>
      <c r="B222" s="349"/>
      <c r="C222" s="349"/>
      <c r="D222" s="349"/>
      <c r="E222" s="349"/>
      <c r="F222" s="282">
        <v>5</v>
      </c>
      <c r="G222" s="283"/>
      <c r="H222" s="289" t="str">
        <f t="shared" si="61"/>
        <v>Belum Diisi</v>
      </c>
      <c r="I222" s="285" t="s">
        <v>650</v>
      </c>
      <c r="J222" s="286" t="str">
        <f t="shared" si="86"/>
        <v>Isi Sasaran</v>
      </c>
      <c r="K222" s="285" t="s">
        <v>650</v>
      </c>
      <c r="L222" s="286" t="str">
        <f t="shared" si="87"/>
        <v>Isi Sasaran</v>
      </c>
      <c r="M222" s="349"/>
      <c r="N222" s="349"/>
      <c r="O222" s="272"/>
      <c r="P222" s="272"/>
      <c r="Q222" s="272"/>
      <c r="R222" s="272"/>
    </row>
    <row r="223" spans="1:18" ht="15.75" customHeight="1">
      <c r="A223" s="272"/>
      <c r="B223" s="418">
        <v>14</v>
      </c>
      <c r="C223" s="426"/>
      <c r="D223" s="419" t="s">
        <v>650</v>
      </c>
      <c r="E223" s="427" t="str">
        <f>IF(D223="Y",1,IF(D223="T",0,IF(D223="Y/T","Belum diisi","Error")))</f>
        <v>Belum diisi</v>
      </c>
      <c r="F223" s="273">
        <v>1</v>
      </c>
      <c r="G223" s="274"/>
      <c r="H223" s="290" t="str">
        <f t="shared" si="61"/>
        <v>Belum Diisi</v>
      </c>
      <c r="I223" s="276" t="s">
        <v>650</v>
      </c>
      <c r="J223" s="277" t="str">
        <f t="shared" ref="J223:J227" si="88">IF($D$223="Y/T","Isi Sasaran",IF($E$223=0,0,IF(I223="Y",1,IF(I223="T",0,"Isi Dulu"))))</f>
        <v>Isi Sasaran</v>
      </c>
      <c r="K223" s="276" t="s">
        <v>650</v>
      </c>
      <c r="L223" s="277" t="str">
        <f t="shared" ref="L223:L227" si="89">IF($D$223="Y/T","Isi Sasaran",IF($E$223=0,0,IF(K223="Y",1,IF(K223="T",0,"Isi Dulu"))))</f>
        <v>Isi Sasaran</v>
      </c>
      <c r="M223" s="429" t="s">
        <v>650</v>
      </c>
      <c r="N223" s="430" t="str">
        <f>IF(M223="Y",1,IF(M223="T",0,IF(M223="Y/T","Belum diisi","Error")))</f>
        <v>Belum diisi</v>
      </c>
      <c r="O223" s="272"/>
      <c r="P223" s="272"/>
      <c r="Q223" s="272"/>
      <c r="R223" s="272"/>
    </row>
    <row r="224" spans="1:18" ht="12.75" customHeight="1">
      <c r="A224" s="272"/>
      <c r="B224" s="371"/>
      <c r="C224" s="371"/>
      <c r="D224" s="371"/>
      <c r="E224" s="371"/>
      <c r="F224" s="278">
        <v>2</v>
      </c>
      <c r="G224" s="279"/>
      <c r="H224" s="288" t="str">
        <f t="shared" si="61"/>
        <v>Belum Diisi</v>
      </c>
      <c r="I224" s="280" t="s">
        <v>650</v>
      </c>
      <c r="J224" s="281" t="str">
        <f t="shared" si="88"/>
        <v>Isi Sasaran</v>
      </c>
      <c r="K224" s="280" t="s">
        <v>650</v>
      </c>
      <c r="L224" s="281" t="str">
        <f t="shared" si="89"/>
        <v>Isi Sasaran</v>
      </c>
      <c r="M224" s="371"/>
      <c r="N224" s="371"/>
      <c r="O224" s="272"/>
      <c r="P224" s="272"/>
      <c r="Q224" s="272"/>
      <c r="R224" s="272"/>
    </row>
    <row r="225" spans="1:18" ht="12.75" customHeight="1">
      <c r="A225" s="272"/>
      <c r="B225" s="371"/>
      <c r="C225" s="371"/>
      <c r="D225" s="371"/>
      <c r="E225" s="371"/>
      <c r="F225" s="278">
        <v>3</v>
      </c>
      <c r="G225" s="279"/>
      <c r="H225" s="288" t="str">
        <f t="shared" si="61"/>
        <v>Belum Diisi</v>
      </c>
      <c r="I225" s="280" t="s">
        <v>650</v>
      </c>
      <c r="J225" s="281" t="str">
        <f t="shared" si="88"/>
        <v>Isi Sasaran</v>
      </c>
      <c r="K225" s="280" t="s">
        <v>650</v>
      </c>
      <c r="L225" s="281" t="str">
        <f t="shared" si="89"/>
        <v>Isi Sasaran</v>
      </c>
      <c r="M225" s="371"/>
      <c r="N225" s="371"/>
      <c r="O225" s="272"/>
      <c r="P225" s="272"/>
      <c r="Q225" s="272"/>
      <c r="R225" s="272"/>
    </row>
    <row r="226" spans="1:18" ht="12.75" customHeight="1">
      <c r="A226" s="272"/>
      <c r="B226" s="371"/>
      <c r="C226" s="371"/>
      <c r="D226" s="371"/>
      <c r="E226" s="371"/>
      <c r="F226" s="278">
        <v>4</v>
      </c>
      <c r="G226" s="279"/>
      <c r="H226" s="288" t="str">
        <f t="shared" si="61"/>
        <v>Belum Diisi</v>
      </c>
      <c r="I226" s="280" t="s">
        <v>650</v>
      </c>
      <c r="J226" s="281" t="str">
        <f t="shared" si="88"/>
        <v>Isi Sasaran</v>
      </c>
      <c r="K226" s="280" t="s">
        <v>650</v>
      </c>
      <c r="L226" s="281" t="str">
        <f t="shared" si="89"/>
        <v>Isi Sasaran</v>
      </c>
      <c r="M226" s="371"/>
      <c r="N226" s="371"/>
      <c r="O226" s="272"/>
      <c r="P226" s="272"/>
      <c r="Q226" s="272"/>
      <c r="R226" s="272"/>
    </row>
    <row r="227" spans="1:18" ht="12.75" customHeight="1">
      <c r="A227" s="272"/>
      <c r="B227" s="349"/>
      <c r="C227" s="349"/>
      <c r="D227" s="349"/>
      <c r="E227" s="349"/>
      <c r="F227" s="282">
        <v>5</v>
      </c>
      <c r="G227" s="283"/>
      <c r="H227" s="289" t="str">
        <f t="shared" si="61"/>
        <v>Belum Diisi</v>
      </c>
      <c r="I227" s="285" t="s">
        <v>650</v>
      </c>
      <c r="J227" s="286" t="str">
        <f t="shared" si="88"/>
        <v>Isi Sasaran</v>
      </c>
      <c r="K227" s="285" t="s">
        <v>650</v>
      </c>
      <c r="L227" s="286" t="str">
        <f t="shared" si="89"/>
        <v>Isi Sasaran</v>
      </c>
      <c r="M227" s="349"/>
      <c r="N227" s="349"/>
      <c r="O227" s="272"/>
      <c r="P227" s="272"/>
      <c r="Q227" s="272"/>
      <c r="R227" s="272"/>
    </row>
    <row r="228" spans="1:18" ht="15.75" customHeight="1">
      <c r="A228" s="272"/>
      <c r="B228" s="418">
        <v>15</v>
      </c>
      <c r="C228" s="426"/>
      <c r="D228" s="419" t="s">
        <v>650</v>
      </c>
      <c r="E228" s="427" t="str">
        <f>IF(D228="Y",1,IF(D228="T",0,IF(D228="Y/T","Belum diisi","Error")))</f>
        <v>Belum diisi</v>
      </c>
      <c r="F228" s="273">
        <v>1</v>
      </c>
      <c r="G228" s="274"/>
      <c r="H228" s="290" t="str">
        <f t="shared" si="61"/>
        <v>Belum Diisi</v>
      </c>
      <c r="I228" s="276" t="s">
        <v>650</v>
      </c>
      <c r="J228" s="277" t="str">
        <f t="shared" ref="J228:J232" si="90">IF($D$228="Y/T","Isi Sasaran",IF($E$228=0,0,IF(I228="Y",1,IF(I228="T",0,"Isi Dulu"))))</f>
        <v>Isi Sasaran</v>
      </c>
      <c r="K228" s="276" t="s">
        <v>650</v>
      </c>
      <c r="L228" s="277" t="str">
        <f t="shared" ref="L228:L232" si="91">IF($D$228="Y/T","Isi Sasaran",IF($E$228=0,0,IF(K228="Y",1,IF(K228="T",0,"Isi Dulu"))))</f>
        <v>Isi Sasaran</v>
      </c>
      <c r="M228" s="429" t="s">
        <v>650</v>
      </c>
      <c r="N228" s="430" t="str">
        <f>IF(M228="Y",1,IF(M228="T",0,IF(M228="Y/T","Belum diisi","Error")))</f>
        <v>Belum diisi</v>
      </c>
      <c r="O228" s="272"/>
      <c r="P228" s="272"/>
      <c r="Q228" s="272"/>
      <c r="R228" s="272"/>
    </row>
    <row r="229" spans="1:18" ht="12.75" customHeight="1">
      <c r="A229" s="272"/>
      <c r="B229" s="371"/>
      <c r="C229" s="371"/>
      <c r="D229" s="371"/>
      <c r="E229" s="371"/>
      <c r="F229" s="278">
        <v>2</v>
      </c>
      <c r="G229" s="279"/>
      <c r="H229" s="288" t="str">
        <f t="shared" si="61"/>
        <v>Belum Diisi</v>
      </c>
      <c r="I229" s="280" t="s">
        <v>650</v>
      </c>
      <c r="J229" s="281" t="str">
        <f t="shared" si="90"/>
        <v>Isi Sasaran</v>
      </c>
      <c r="K229" s="280" t="s">
        <v>650</v>
      </c>
      <c r="L229" s="281" t="str">
        <f t="shared" si="91"/>
        <v>Isi Sasaran</v>
      </c>
      <c r="M229" s="371"/>
      <c r="N229" s="371"/>
      <c r="O229" s="272"/>
      <c r="P229" s="272"/>
      <c r="Q229" s="272"/>
      <c r="R229" s="272"/>
    </row>
    <row r="230" spans="1:18" ht="12.75" customHeight="1">
      <c r="A230" s="272"/>
      <c r="B230" s="371"/>
      <c r="C230" s="371"/>
      <c r="D230" s="371"/>
      <c r="E230" s="371"/>
      <c r="F230" s="278">
        <v>3</v>
      </c>
      <c r="G230" s="279"/>
      <c r="H230" s="288" t="str">
        <f t="shared" si="61"/>
        <v>Belum Diisi</v>
      </c>
      <c r="I230" s="280" t="s">
        <v>650</v>
      </c>
      <c r="J230" s="281" t="str">
        <f t="shared" si="90"/>
        <v>Isi Sasaran</v>
      </c>
      <c r="K230" s="280" t="s">
        <v>650</v>
      </c>
      <c r="L230" s="281" t="str">
        <f t="shared" si="91"/>
        <v>Isi Sasaran</v>
      </c>
      <c r="M230" s="371"/>
      <c r="N230" s="371"/>
      <c r="O230" s="272"/>
      <c r="P230" s="272"/>
      <c r="Q230" s="272"/>
      <c r="R230" s="272"/>
    </row>
    <row r="231" spans="1:18" ht="12.75" customHeight="1">
      <c r="A231" s="272"/>
      <c r="B231" s="371"/>
      <c r="C231" s="371"/>
      <c r="D231" s="371"/>
      <c r="E231" s="371"/>
      <c r="F231" s="278">
        <v>4</v>
      </c>
      <c r="G231" s="279"/>
      <c r="H231" s="288" t="str">
        <f t="shared" si="61"/>
        <v>Belum Diisi</v>
      </c>
      <c r="I231" s="280" t="s">
        <v>650</v>
      </c>
      <c r="J231" s="281" t="str">
        <f t="shared" si="90"/>
        <v>Isi Sasaran</v>
      </c>
      <c r="K231" s="280" t="s">
        <v>650</v>
      </c>
      <c r="L231" s="281" t="str">
        <f t="shared" si="91"/>
        <v>Isi Sasaran</v>
      </c>
      <c r="M231" s="371"/>
      <c r="N231" s="371"/>
      <c r="O231" s="272"/>
      <c r="P231" s="272"/>
      <c r="Q231" s="272"/>
      <c r="R231" s="272"/>
    </row>
    <row r="232" spans="1:18" ht="12.75" customHeight="1">
      <c r="A232" s="272"/>
      <c r="B232" s="349"/>
      <c r="C232" s="349"/>
      <c r="D232" s="349"/>
      <c r="E232" s="349"/>
      <c r="F232" s="282">
        <v>5</v>
      </c>
      <c r="G232" s="283"/>
      <c r="H232" s="289" t="str">
        <f t="shared" si="61"/>
        <v>Belum Diisi</v>
      </c>
      <c r="I232" s="285" t="s">
        <v>650</v>
      </c>
      <c r="J232" s="286" t="str">
        <f t="shared" si="90"/>
        <v>Isi Sasaran</v>
      </c>
      <c r="K232" s="285" t="s">
        <v>650</v>
      </c>
      <c r="L232" s="286" t="str">
        <f t="shared" si="91"/>
        <v>Isi Sasaran</v>
      </c>
      <c r="M232" s="349"/>
      <c r="N232" s="349"/>
      <c r="O232" s="272"/>
      <c r="P232" s="272"/>
      <c r="Q232" s="272"/>
      <c r="R232" s="272"/>
    </row>
    <row r="233" spans="1:18" ht="15.75" customHeight="1">
      <c r="A233" s="272"/>
      <c r="B233" s="418">
        <v>16</v>
      </c>
      <c r="C233" s="426"/>
      <c r="D233" s="419" t="s">
        <v>650</v>
      </c>
      <c r="E233" s="427" t="str">
        <f>IF(D233="Y",1,IF(D233="T",0,IF(D233="Y/T","Belum diisi","Error")))</f>
        <v>Belum diisi</v>
      </c>
      <c r="F233" s="273">
        <v>1</v>
      </c>
      <c r="G233" s="274"/>
      <c r="H233" s="290" t="str">
        <f t="shared" si="61"/>
        <v>Belum Diisi</v>
      </c>
      <c r="I233" s="276" t="s">
        <v>650</v>
      </c>
      <c r="J233" s="277" t="str">
        <f t="shared" ref="J233:J237" si="92">IF($D$233="Y/T","Isi Sasaran",IF($E$233=0,0,IF(I233="Y",1,IF(I233="T",0,"Isi Dulu"))))</f>
        <v>Isi Sasaran</v>
      </c>
      <c r="K233" s="276" t="s">
        <v>650</v>
      </c>
      <c r="L233" s="277" t="str">
        <f t="shared" ref="L233:L237" si="93">IF($D$233="Y/T","Isi Sasaran",IF($E$233=0,0,IF(K233="Y",1,IF(K233="T",0,"Isi Dulu"))))</f>
        <v>Isi Sasaran</v>
      </c>
      <c r="M233" s="429" t="s">
        <v>650</v>
      </c>
      <c r="N233" s="430" t="str">
        <f>IF(M233="Y",1,IF(M233="T",0,IF(M233="Y/T","Belum diisi","Error")))</f>
        <v>Belum diisi</v>
      </c>
      <c r="O233" s="272"/>
      <c r="P233" s="272"/>
      <c r="Q233" s="272"/>
      <c r="R233" s="272"/>
    </row>
    <row r="234" spans="1:18" ht="12.75" customHeight="1">
      <c r="A234" s="272"/>
      <c r="B234" s="371"/>
      <c r="C234" s="371"/>
      <c r="D234" s="371"/>
      <c r="E234" s="371"/>
      <c r="F234" s="278">
        <v>2</v>
      </c>
      <c r="G234" s="279"/>
      <c r="H234" s="288" t="str">
        <f t="shared" si="61"/>
        <v>Belum Diisi</v>
      </c>
      <c r="I234" s="280" t="s">
        <v>650</v>
      </c>
      <c r="J234" s="281" t="str">
        <f t="shared" si="92"/>
        <v>Isi Sasaran</v>
      </c>
      <c r="K234" s="280" t="s">
        <v>650</v>
      </c>
      <c r="L234" s="281" t="str">
        <f t="shared" si="93"/>
        <v>Isi Sasaran</v>
      </c>
      <c r="M234" s="371"/>
      <c r="N234" s="371"/>
      <c r="O234" s="272"/>
      <c r="P234" s="272"/>
      <c r="Q234" s="272"/>
      <c r="R234" s="272"/>
    </row>
    <row r="235" spans="1:18" ht="12.75" customHeight="1">
      <c r="A235" s="272"/>
      <c r="B235" s="371"/>
      <c r="C235" s="371"/>
      <c r="D235" s="371"/>
      <c r="E235" s="371"/>
      <c r="F235" s="278">
        <v>3</v>
      </c>
      <c r="G235" s="279"/>
      <c r="H235" s="288" t="str">
        <f t="shared" si="61"/>
        <v>Belum Diisi</v>
      </c>
      <c r="I235" s="280" t="s">
        <v>650</v>
      </c>
      <c r="J235" s="281" t="str">
        <f t="shared" si="92"/>
        <v>Isi Sasaran</v>
      </c>
      <c r="K235" s="280" t="s">
        <v>650</v>
      </c>
      <c r="L235" s="281" t="str">
        <f t="shared" si="93"/>
        <v>Isi Sasaran</v>
      </c>
      <c r="M235" s="371"/>
      <c r="N235" s="371"/>
      <c r="O235" s="272"/>
      <c r="P235" s="272"/>
      <c r="Q235" s="272"/>
      <c r="R235" s="272"/>
    </row>
    <row r="236" spans="1:18" ht="12.75" customHeight="1">
      <c r="A236" s="272"/>
      <c r="B236" s="371"/>
      <c r="C236" s="371"/>
      <c r="D236" s="371"/>
      <c r="E236" s="371"/>
      <c r="F236" s="278">
        <v>4</v>
      </c>
      <c r="G236" s="279"/>
      <c r="H236" s="288" t="str">
        <f t="shared" si="61"/>
        <v>Belum Diisi</v>
      </c>
      <c r="I236" s="280" t="s">
        <v>650</v>
      </c>
      <c r="J236" s="281" t="str">
        <f t="shared" si="92"/>
        <v>Isi Sasaran</v>
      </c>
      <c r="K236" s="280" t="s">
        <v>650</v>
      </c>
      <c r="L236" s="281" t="str">
        <f t="shared" si="93"/>
        <v>Isi Sasaran</v>
      </c>
      <c r="M236" s="371"/>
      <c r="N236" s="371"/>
      <c r="O236" s="272"/>
      <c r="P236" s="272"/>
      <c r="Q236" s="272"/>
      <c r="R236" s="272"/>
    </row>
    <row r="237" spans="1:18" ht="12.75" customHeight="1">
      <c r="A237" s="272"/>
      <c r="B237" s="349"/>
      <c r="C237" s="349"/>
      <c r="D237" s="349"/>
      <c r="E237" s="349"/>
      <c r="F237" s="282">
        <v>5</v>
      </c>
      <c r="G237" s="283"/>
      <c r="H237" s="289" t="str">
        <f t="shared" si="61"/>
        <v>Belum Diisi</v>
      </c>
      <c r="I237" s="285" t="s">
        <v>650</v>
      </c>
      <c r="J237" s="286" t="str">
        <f t="shared" si="92"/>
        <v>Isi Sasaran</v>
      </c>
      <c r="K237" s="285" t="s">
        <v>650</v>
      </c>
      <c r="L237" s="286" t="str">
        <f t="shared" si="93"/>
        <v>Isi Sasaran</v>
      </c>
      <c r="M237" s="349"/>
      <c r="N237" s="349"/>
      <c r="O237" s="272"/>
      <c r="P237" s="272"/>
      <c r="Q237" s="272"/>
      <c r="R237" s="272"/>
    </row>
    <row r="238" spans="1:18" ht="15.75" customHeight="1">
      <c r="A238" s="272"/>
      <c r="B238" s="418">
        <v>17</v>
      </c>
      <c r="C238" s="426"/>
      <c r="D238" s="419" t="s">
        <v>650</v>
      </c>
      <c r="E238" s="427" t="str">
        <f>IF(D238="Y",1,IF(D238="T",0,IF(D238="Y/T","Belum diisi","Error")))</f>
        <v>Belum diisi</v>
      </c>
      <c r="F238" s="273">
        <v>1</v>
      </c>
      <c r="G238" s="274"/>
      <c r="H238" s="290" t="str">
        <f t="shared" si="61"/>
        <v>Belum Diisi</v>
      </c>
      <c r="I238" s="276" t="s">
        <v>650</v>
      </c>
      <c r="J238" s="277" t="str">
        <f t="shared" ref="J238:J242" si="94">IF($D$238="Y/T","Isi Sasaran",IF($E$238=0,0,IF(I238="Y",1,IF(I238="T",0,"Isi Dulu"))))</f>
        <v>Isi Sasaran</v>
      </c>
      <c r="K238" s="276" t="s">
        <v>650</v>
      </c>
      <c r="L238" s="277" t="str">
        <f t="shared" ref="L238:L242" si="95">IF($D$238="Y/T","Isi Sasaran",IF($E$238=0,0,IF(K238="Y",1,IF(K238="T",0,"Isi Dulu"))))</f>
        <v>Isi Sasaran</v>
      </c>
      <c r="M238" s="429" t="s">
        <v>650</v>
      </c>
      <c r="N238" s="430" t="str">
        <f>IF(M238="Y",1,IF(M238="T",0,IF(M238="Y/T","Belum diisi","Error")))</f>
        <v>Belum diisi</v>
      </c>
      <c r="O238" s="272"/>
      <c r="P238" s="272"/>
      <c r="Q238" s="272"/>
      <c r="R238" s="272"/>
    </row>
    <row r="239" spans="1:18" ht="12.75" customHeight="1">
      <c r="A239" s="272"/>
      <c r="B239" s="371"/>
      <c r="C239" s="371"/>
      <c r="D239" s="371"/>
      <c r="E239" s="371"/>
      <c r="F239" s="278">
        <v>2</v>
      </c>
      <c r="G239" s="279"/>
      <c r="H239" s="288" t="str">
        <f t="shared" si="61"/>
        <v>Belum Diisi</v>
      </c>
      <c r="I239" s="280" t="s">
        <v>650</v>
      </c>
      <c r="J239" s="281" t="str">
        <f t="shared" si="94"/>
        <v>Isi Sasaran</v>
      </c>
      <c r="K239" s="280" t="s">
        <v>650</v>
      </c>
      <c r="L239" s="281" t="str">
        <f t="shared" si="95"/>
        <v>Isi Sasaran</v>
      </c>
      <c r="M239" s="371"/>
      <c r="N239" s="371"/>
      <c r="O239" s="272"/>
      <c r="P239" s="272"/>
      <c r="Q239" s="272"/>
      <c r="R239" s="272"/>
    </row>
    <row r="240" spans="1:18" ht="12.75" customHeight="1">
      <c r="A240" s="272"/>
      <c r="B240" s="371"/>
      <c r="C240" s="371"/>
      <c r="D240" s="371"/>
      <c r="E240" s="371"/>
      <c r="F240" s="278">
        <v>3</v>
      </c>
      <c r="G240" s="279"/>
      <c r="H240" s="288" t="str">
        <f t="shared" si="61"/>
        <v>Belum Diisi</v>
      </c>
      <c r="I240" s="280" t="s">
        <v>650</v>
      </c>
      <c r="J240" s="281" t="str">
        <f t="shared" si="94"/>
        <v>Isi Sasaran</v>
      </c>
      <c r="K240" s="280" t="s">
        <v>650</v>
      </c>
      <c r="L240" s="281" t="str">
        <f t="shared" si="95"/>
        <v>Isi Sasaran</v>
      </c>
      <c r="M240" s="371"/>
      <c r="N240" s="371"/>
      <c r="O240" s="272"/>
      <c r="P240" s="272"/>
      <c r="Q240" s="272"/>
      <c r="R240" s="272"/>
    </row>
    <row r="241" spans="1:18" ht="12.75" customHeight="1">
      <c r="A241" s="272"/>
      <c r="B241" s="371"/>
      <c r="C241" s="371"/>
      <c r="D241" s="371"/>
      <c r="E241" s="371"/>
      <c r="F241" s="278">
        <v>4</v>
      </c>
      <c r="G241" s="279"/>
      <c r="H241" s="288" t="str">
        <f t="shared" si="61"/>
        <v>Belum Diisi</v>
      </c>
      <c r="I241" s="280" t="s">
        <v>650</v>
      </c>
      <c r="J241" s="281" t="str">
        <f t="shared" si="94"/>
        <v>Isi Sasaran</v>
      </c>
      <c r="K241" s="280" t="s">
        <v>650</v>
      </c>
      <c r="L241" s="281" t="str">
        <f t="shared" si="95"/>
        <v>Isi Sasaran</v>
      </c>
      <c r="M241" s="371"/>
      <c r="N241" s="371"/>
      <c r="O241" s="272"/>
      <c r="P241" s="272"/>
      <c r="Q241" s="272"/>
      <c r="R241" s="272"/>
    </row>
    <row r="242" spans="1:18" ht="12.75" customHeight="1">
      <c r="A242" s="272"/>
      <c r="B242" s="349"/>
      <c r="C242" s="349"/>
      <c r="D242" s="349"/>
      <c r="E242" s="349"/>
      <c r="F242" s="282">
        <v>5</v>
      </c>
      <c r="G242" s="283"/>
      <c r="H242" s="289" t="str">
        <f t="shared" si="61"/>
        <v>Belum Diisi</v>
      </c>
      <c r="I242" s="285" t="s">
        <v>650</v>
      </c>
      <c r="J242" s="286" t="str">
        <f t="shared" si="94"/>
        <v>Isi Sasaran</v>
      </c>
      <c r="K242" s="285" t="s">
        <v>650</v>
      </c>
      <c r="L242" s="286" t="str">
        <f t="shared" si="95"/>
        <v>Isi Sasaran</v>
      </c>
      <c r="M242" s="349"/>
      <c r="N242" s="349"/>
      <c r="O242" s="272"/>
      <c r="P242" s="272"/>
      <c r="Q242" s="272"/>
      <c r="R242" s="272"/>
    </row>
    <row r="243" spans="1:18" ht="15.75" customHeight="1">
      <c r="A243" s="272"/>
      <c r="B243" s="418">
        <v>18</v>
      </c>
      <c r="C243" s="426"/>
      <c r="D243" s="419" t="s">
        <v>650</v>
      </c>
      <c r="E243" s="427" t="str">
        <f>IF(D243="Y",1,IF(D243="T",0,IF(D243="Y/T","Belum diisi","Error")))</f>
        <v>Belum diisi</v>
      </c>
      <c r="F243" s="273">
        <v>1</v>
      </c>
      <c r="G243" s="274"/>
      <c r="H243" s="290" t="str">
        <f t="shared" si="61"/>
        <v>Belum Diisi</v>
      </c>
      <c r="I243" s="276" t="s">
        <v>650</v>
      </c>
      <c r="J243" s="277" t="str">
        <f t="shared" ref="J243:J247" si="96">IF($D$243="Y/T","Isi Sasaran",IF($E$243=0,0,IF(I243="Y",1,IF(I243="T",0,"Isi Dulu"))))</f>
        <v>Isi Sasaran</v>
      </c>
      <c r="K243" s="276" t="s">
        <v>650</v>
      </c>
      <c r="L243" s="277" t="str">
        <f t="shared" ref="L243:L247" si="97">IF($D$243="Y/T","Isi Sasaran",IF($E$243=0,0,IF(K243="Y",1,IF(K243="T",0,"Isi Dulu"))))</f>
        <v>Isi Sasaran</v>
      </c>
      <c r="M243" s="429" t="s">
        <v>650</v>
      </c>
      <c r="N243" s="430" t="str">
        <f>IF(M243="Y",1,IF(M243="T",0,IF(M243="Y/T","Belum diisi","Error")))</f>
        <v>Belum diisi</v>
      </c>
      <c r="O243" s="272"/>
      <c r="P243" s="272"/>
      <c r="Q243" s="272"/>
      <c r="R243" s="272"/>
    </row>
    <row r="244" spans="1:18" ht="12.75" customHeight="1">
      <c r="A244" s="272"/>
      <c r="B244" s="371"/>
      <c r="C244" s="371"/>
      <c r="D244" s="371"/>
      <c r="E244" s="371"/>
      <c r="F244" s="278">
        <v>2</v>
      </c>
      <c r="G244" s="279"/>
      <c r="H244" s="288" t="str">
        <f t="shared" si="61"/>
        <v>Belum Diisi</v>
      </c>
      <c r="I244" s="280" t="s">
        <v>650</v>
      </c>
      <c r="J244" s="281" t="str">
        <f t="shared" si="96"/>
        <v>Isi Sasaran</v>
      </c>
      <c r="K244" s="280" t="s">
        <v>650</v>
      </c>
      <c r="L244" s="281" t="str">
        <f t="shared" si="97"/>
        <v>Isi Sasaran</v>
      </c>
      <c r="M244" s="371"/>
      <c r="N244" s="371"/>
      <c r="O244" s="272"/>
      <c r="P244" s="272"/>
      <c r="Q244" s="272"/>
      <c r="R244" s="272"/>
    </row>
    <row r="245" spans="1:18" ht="12.75" customHeight="1">
      <c r="A245" s="272"/>
      <c r="B245" s="371"/>
      <c r="C245" s="371"/>
      <c r="D245" s="371"/>
      <c r="E245" s="371"/>
      <c r="F245" s="278">
        <v>3</v>
      </c>
      <c r="G245" s="279"/>
      <c r="H245" s="288" t="str">
        <f t="shared" si="61"/>
        <v>Belum Diisi</v>
      </c>
      <c r="I245" s="280" t="s">
        <v>650</v>
      </c>
      <c r="J245" s="281" t="str">
        <f t="shared" si="96"/>
        <v>Isi Sasaran</v>
      </c>
      <c r="K245" s="280" t="s">
        <v>650</v>
      </c>
      <c r="L245" s="281" t="str">
        <f t="shared" si="97"/>
        <v>Isi Sasaran</v>
      </c>
      <c r="M245" s="371"/>
      <c r="N245" s="371"/>
      <c r="O245" s="272"/>
      <c r="P245" s="272"/>
      <c r="Q245" s="272"/>
      <c r="R245" s="272"/>
    </row>
    <row r="246" spans="1:18" ht="12.75" customHeight="1">
      <c r="A246" s="272"/>
      <c r="B246" s="371"/>
      <c r="C246" s="371"/>
      <c r="D246" s="371"/>
      <c r="E246" s="371"/>
      <c r="F246" s="278">
        <v>4</v>
      </c>
      <c r="G246" s="279"/>
      <c r="H246" s="288" t="str">
        <f t="shared" si="61"/>
        <v>Belum Diisi</v>
      </c>
      <c r="I246" s="280" t="s">
        <v>650</v>
      </c>
      <c r="J246" s="281" t="str">
        <f t="shared" si="96"/>
        <v>Isi Sasaran</v>
      </c>
      <c r="K246" s="280" t="s">
        <v>650</v>
      </c>
      <c r="L246" s="281" t="str">
        <f t="shared" si="97"/>
        <v>Isi Sasaran</v>
      </c>
      <c r="M246" s="371"/>
      <c r="N246" s="371"/>
      <c r="O246" s="272"/>
      <c r="P246" s="272"/>
      <c r="Q246" s="272"/>
      <c r="R246" s="272"/>
    </row>
    <row r="247" spans="1:18" ht="12.75" customHeight="1">
      <c r="A247" s="272"/>
      <c r="B247" s="349"/>
      <c r="C247" s="349"/>
      <c r="D247" s="349"/>
      <c r="E247" s="349"/>
      <c r="F247" s="282">
        <v>5</v>
      </c>
      <c r="G247" s="283"/>
      <c r="H247" s="289" t="str">
        <f t="shared" si="61"/>
        <v>Belum Diisi</v>
      </c>
      <c r="I247" s="285" t="s">
        <v>650</v>
      </c>
      <c r="J247" s="286" t="str">
        <f t="shared" si="96"/>
        <v>Isi Sasaran</v>
      </c>
      <c r="K247" s="285" t="s">
        <v>650</v>
      </c>
      <c r="L247" s="286" t="str">
        <f t="shared" si="97"/>
        <v>Isi Sasaran</v>
      </c>
      <c r="M247" s="349"/>
      <c r="N247" s="349"/>
      <c r="O247" s="272"/>
      <c r="P247" s="272"/>
      <c r="Q247" s="272"/>
      <c r="R247" s="272"/>
    </row>
    <row r="248" spans="1:18" ht="15.75" customHeight="1">
      <c r="A248" s="272"/>
      <c r="B248" s="418">
        <v>19</v>
      </c>
      <c r="C248" s="426"/>
      <c r="D248" s="419" t="s">
        <v>650</v>
      </c>
      <c r="E248" s="427" t="str">
        <f>IF(D248="Y",1,IF(D248="T",0,IF(D248="Y/T","Belum diisi","Error")))</f>
        <v>Belum diisi</v>
      </c>
      <c r="F248" s="273">
        <v>1</v>
      </c>
      <c r="G248" s="274"/>
      <c r="H248" s="290" t="str">
        <f t="shared" si="61"/>
        <v>Belum Diisi</v>
      </c>
      <c r="I248" s="276" t="s">
        <v>650</v>
      </c>
      <c r="J248" s="277" t="str">
        <f t="shared" ref="J248:J252" si="98">IF($D$248="Y/T","Isi Sasaran",IF($E$248=0,0,IF(I248="Y",1,IF(I248="T",0,"Isi Dulu"))))</f>
        <v>Isi Sasaran</v>
      </c>
      <c r="K248" s="276" t="s">
        <v>650</v>
      </c>
      <c r="L248" s="277" t="str">
        <f t="shared" ref="L248:L252" si="99">IF($D$248="Y/T","Isi Sasaran",IF($E$248=0,0,IF(K248="Y",1,IF(K248="T",0,"Isi Dulu"))))</f>
        <v>Isi Sasaran</v>
      </c>
      <c r="M248" s="429" t="s">
        <v>650</v>
      </c>
      <c r="N248" s="430" t="str">
        <f>IF(M248="Y",1,IF(M248="T",0,IF(M248="Y/T","Belum diisi","Error")))</f>
        <v>Belum diisi</v>
      </c>
      <c r="O248" s="272"/>
      <c r="P248" s="272"/>
      <c r="Q248" s="272"/>
      <c r="R248" s="272"/>
    </row>
    <row r="249" spans="1:18" ht="12.75" customHeight="1">
      <c r="A249" s="272"/>
      <c r="B249" s="371"/>
      <c r="C249" s="371"/>
      <c r="D249" s="371"/>
      <c r="E249" s="371"/>
      <c r="F249" s="278">
        <v>2</v>
      </c>
      <c r="G249" s="279"/>
      <c r="H249" s="288" t="str">
        <f t="shared" si="61"/>
        <v>Belum Diisi</v>
      </c>
      <c r="I249" s="280" t="s">
        <v>650</v>
      </c>
      <c r="J249" s="281" t="str">
        <f t="shared" si="98"/>
        <v>Isi Sasaran</v>
      </c>
      <c r="K249" s="280" t="s">
        <v>650</v>
      </c>
      <c r="L249" s="281" t="str">
        <f t="shared" si="99"/>
        <v>Isi Sasaran</v>
      </c>
      <c r="M249" s="371"/>
      <c r="N249" s="371"/>
      <c r="O249" s="272"/>
      <c r="P249" s="272"/>
      <c r="Q249" s="272"/>
      <c r="R249" s="272"/>
    </row>
    <row r="250" spans="1:18" ht="12.75" customHeight="1">
      <c r="A250" s="272"/>
      <c r="B250" s="371"/>
      <c r="C250" s="371"/>
      <c r="D250" s="371"/>
      <c r="E250" s="371"/>
      <c r="F250" s="278">
        <v>3</v>
      </c>
      <c r="G250" s="279"/>
      <c r="H250" s="288" t="str">
        <f t="shared" si="61"/>
        <v>Belum Diisi</v>
      </c>
      <c r="I250" s="280" t="s">
        <v>650</v>
      </c>
      <c r="J250" s="281" t="str">
        <f t="shared" si="98"/>
        <v>Isi Sasaran</v>
      </c>
      <c r="K250" s="280" t="s">
        <v>650</v>
      </c>
      <c r="L250" s="281" t="str">
        <f t="shared" si="99"/>
        <v>Isi Sasaran</v>
      </c>
      <c r="M250" s="371"/>
      <c r="N250" s="371"/>
      <c r="O250" s="272"/>
      <c r="P250" s="272"/>
      <c r="Q250" s="272"/>
      <c r="R250" s="272"/>
    </row>
    <row r="251" spans="1:18" ht="12.75" customHeight="1">
      <c r="A251" s="272"/>
      <c r="B251" s="371"/>
      <c r="C251" s="371"/>
      <c r="D251" s="371"/>
      <c r="E251" s="371"/>
      <c r="F251" s="278">
        <v>4</v>
      </c>
      <c r="G251" s="279"/>
      <c r="H251" s="288" t="str">
        <f t="shared" si="61"/>
        <v>Belum Diisi</v>
      </c>
      <c r="I251" s="280" t="s">
        <v>650</v>
      </c>
      <c r="J251" s="281" t="str">
        <f t="shared" si="98"/>
        <v>Isi Sasaran</v>
      </c>
      <c r="K251" s="280" t="s">
        <v>650</v>
      </c>
      <c r="L251" s="281" t="str">
        <f t="shared" si="99"/>
        <v>Isi Sasaran</v>
      </c>
      <c r="M251" s="371"/>
      <c r="N251" s="371"/>
      <c r="O251" s="272"/>
      <c r="P251" s="272"/>
      <c r="Q251" s="272"/>
      <c r="R251" s="272"/>
    </row>
    <row r="252" spans="1:18" ht="12.75" customHeight="1">
      <c r="A252" s="272"/>
      <c r="B252" s="349"/>
      <c r="C252" s="349"/>
      <c r="D252" s="349"/>
      <c r="E252" s="349"/>
      <c r="F252" s="282">
        <v>5</v>
      </c>
      <c r="G252" s="283"/>
      <c r="H252" s="289" t="str">
        <f t="shared" si="61"/>
        <v>Belum Diisi</v>
      </c>
      <c r="I252" s="285" t="s">
        <v>650</v>
      </c>
      <c r="J252" s="286" t="str">
        <f t="shared" si="98"/>
        <v>Isi Sasaran</v>
      </c>
      <c r="K252" s="285" t="s">
        <v>650</v>
      </c>
      <c r="L252" s="286" t="str">
        <f t="shared" si="99"/>
        <v>Isi Sasaran</v>
      </c>
      <c r="M252" s="349"/>
      <c r="N252" s="349"/>
      <c r="O252" s="272"/>
      <c r="P252" s="272"/>
      <c r="Q252" s="272"/>
      <c r="R252" s="272"/>
    </row>
    <row r="253" spans="1:18" ht="15.75" customHeight="1">
      <c r="A253" s="272"/>
      <c r="B253" s="418">
        <v>20</v>
      </c>
      <c r="C253" s="426"/>
      <c r="D253" s="419" t="s">
        <v>650</v>
      </c>
      <c r="E253" s="427" t="str">
        <f>IF(D253="Y",1,IF(D253="T",0,IF(D253="Y/T","Belum diisi","Error")))</f>
        <v>Belum diisi</v>
      </c>
      <c r="F253" s="273">
        <v>1</v>
      </c>
      <c r="G253" s="274"/>
      <c r="H253" s="290" t="str">
        <f t="shared" si="61"/>
        <v>Belum Diisi</v>
      </c>
      <c r="I253" s="276" t="s">
        <v>650</v>
      </c>
      <c r="J253" s="277" t="str">
        <f t="shared" ref="J253:J257" si="100">IF($D$253="Y/T","Isi Sasaran",IF($E$253=0,0,IF(I253="Y",1,IF(I253="T",0,"Isi Dulu"))))</f>
        <v>Isi Sasaran</v>
      </c>
      <c r="K253" s="276" t="s">
        <v>650</v>
      </c>
      <c r="L253" s="277" t="str">
        <f t="shared" ref="L253:L257" si="101">IF($D$253="Y/T","Isi Sasaran",IF($E$253=0,0,IF(K253="Y",1,IF(K253="T",0,"Isi Dulu"))))</f>
        <v>Isi Sasaran</v>
      </c>
      <c r="M253" s="429" t="s">
        <v>650</v>
      </c>
      <c r="N253" s="430" t="str">
        <f>IF(M253="Y",1,IF(M253="T",0,IF(M253="Y/T","Belum diisi","Error")))</f>
        <v>Belum diisi</v>
      </c>
      <c r="O253" s="272"/>
      <c r="P253" s="272"/>
      <c r="Q253" s="272"/>
      <c r="R253" s="272"/>
    </row>
    <row r="254" spans="1:18" ht="12.75" customHeight="1">
      <c r="A254" s="272"/>
      <c r="B254" s="371"/>
      <c r="C254" s="371"/>
      <c r="D254" s="371"/>
      <c r="E254" s="371"/>
      <c r="F254" s="278">
        <v>2</v>
      </c>
      <c r="G254" s="279"/>
      <c r="H254" s="288" t="str">
        <f t="shared" si="61"/>
        <v>Belum Diisi</v>
      </c>
      <c r="I254" s="280" t="s">
        <v>650</v>
      </c>
      <c r="J254" s="281" t="str">
        <f t="shared" si="100"/>
        <v>Isi Sasaran</v>
      </c>
      <c r="K254" s="280" t="s">
        <v>650</v>
      </c>
      <c r="L254" s="281" t="str">
        <f t="shared" si="101"/>
        <v>Isi Sasaran</v>
      </c>
      <c r="M254" s="371"/>
      <c r="N254" s="371"/>
      <c r="O254" s="272"/>
      <c r="P254" s="272"/>
      <c r="Q254" s="272"/>
      <c r="R254" s="272"/>
    </row>
    <row r="255" spans="1:18" ht="12.75" customHeight="1">
      <c r="A255" s="272"/>
      <c r="B255" s="371"/>
      <c r="C255" s="371"/>
      <c r="D255" s="371"/>
      <c r="E255" s="371"/>
      <c r="F255" s="278">
        <v>3</v>
      </c>
      <c r="G255" s="279"/>
      <c r="H255" s="288" t="str">
        <f t="shared" si="61"/>
        <v>Belum Diisi</v>
      </c>
      <c r="I255" s="280" t="s">
        <v>650</v>
      </c>
      <c r="J255" s="281" t="str">
        <f t="shared" si="100"/>
        <v>Isi Sasaran</v>
      </c>
      <c r="K255" s="280" t="s">
        <v>650</v>
      </c>
      <c r="L255" s="281" t="str">
        <f t="shared" si="101"/>
        <v>Isi Sasaran</v>
      </c>
      <c r="M255" s="371"/>
      <c r="N255" s="371"/>
      <c r="O255" s="272"/>
      <c r="P255" s="272"/>
      <c r="Q255" s="272"/>
      <c r="R255" s="272"/>
    </row>
    <row r="256" spans="1:18" ht="12.75" customHeight="1">
      <c r="A256" s="272"/>
      <c r="B256" s="371"/>
      <c r="C256" s="371"/>
      <c r="D256" s="371"/>
      <c r="E256" s="371"/>
      <c r="F256" s="278">
        <v>4</v>
      </c>
      <c r="G256" s="279"/>
      <c r="H256" s="288" t="str">
        <f t="shared" si="61"/>
        <v>Belum Diisi</v>
      </c>
      <c r="I256" s="280" t="s">
        <v>650</v>
      </c>
      <c r="J256" s="281" t="str">
        <f t="shared" si="100"/>
        <v>Isi Sasaran</v>
      </c>
      <c r="K256" s="280" t="s">
        <v>650</v>
      </c>
      <c r="L256" s="281" t="str">
        <f t="shared" si="101"/>
        <v>Isi Sasaran</v>
      </c>
      <c r="M256" s="371"/>
      <c r="N256" s="371"/>
      <c r="O256" s="272"/>
      <c r="P256" s="272"/>
      <c r="Q256" s="272"/>
      <c r="R256" s="272"/>
    </row>
    <row r="257" spans="1:18" ht="12.75" customHeight="1">
      <c r="A257" s="272"/>
      <c r="B257" s="349"/>
      <c r="C257" s="349"/>
      <c r="D257" s="349"/>
      <c r="E257" s="349"/>
      <c r="F257" s="282">
        <v>5</v>
      </c>
      <c r="G257" s="283"/>
      <c r="H257" s="289" t="str">
        <f t="shared" si="61"/>
        <v>Belum Diisi</v>
      </c>
      <c r="I257" s="285" t="s">
        <v>650</v>
      </c>
      <c r="J257" s="286" t="str">
        <f t="shared" si="100"/>
        <v>Isi Sasaran</v>
      </c>
      <c r="K257" s="285" t="s">
        <v>650</v>
      </c>
      <c r="L257" s="286" t="str">
        <f t="shared" si="101"/>
        <v>Isi Sasaran</v>
      </c>
      <c r="M257" s="349"/>
      <c r="N257" s="349"/>
      <c r="O257" s="272"/>
      <c r="P257" s="272"/>
      <c r="Q257" s="272"/>
      <c r="R257" s="272"/>
    </row>
    <row r="258" spans="1:18" ht="15.75" customHeight="1">
      <c r="A258" s="272"/>
      <c r="B258" s="418">
        <v>21</v>
      </c>
      <c r="C258" s="426"/>
      <c r="D258" s="419" t="s">
        <v>650</v>
      </c>
      <c r="E258" s="427" t="str">
        <f>IF(D258="Y",1,IF(D258="T",0,IF(D258="Y/T","Belum diisi","Error")))</f>
        <v>Belum diisi</v>
      </c>
      <c r="F258" s="273">
        <v>1</v>
      </c>
      <c r="G258" s="274"/>
      <c r="H258" s="290" t="str">
        <f t="shared" si="61"/>
        <v>Belum Diisi</v>
      </c>
      <c r="I258" s="276" t="s">
        <v>650</v>
      </c>
      <c r="J258" s="277" t="str">
        <f t="shared" ref="J258:J262" si="102">IF($D$258="Y/T","Isi Sasaran",IF($E$258=0,0,IF(I258="Y",1,IF(I258="T",0,"Isi Dulu"))))</f>
        <v>Isi Sasaran</v>
      </c>
      <c r="K258" s="276" t="s">
        <v>650</v>
      </c>
      <c r="L258" s="277" t="str">
        <f t="shared" ref="L258:L262" si="103">IF($D$258="Y/T","Isi Sasaran",IF($E$258=0,0,IF(K258="Y",1,IF(K258="T",0,"Isi Dulu"))))</f>
        <v>Isi Sasaran</v>
      </c>
      <c r="M258" s="429" t="s">
        <v>650</v>
      </c>
      <c r="N258" s="430" t="str">
        <f>IF(M258="Y",1,IF(M258="T",0,IF(M258="Y/T","Belum diisi","Error")))</f>
        <v>Belum diisi</v>
      </c>
      <c r="O258" s="272"/>
      <c r="P258" s="272"/>
      <c r="Q258" s="272"/>
      <c r="R258" s="272"/>
    </row>
    <row r="259" spans="1:18" ht="12.75" customHeight="1">
      <c r="A259" s="272"/>
      <c r="B259" s="371"/>
      <c r="C259" s="371"/>
      <c r="D259" s="371"/>
      <c r="E259" s="371"/>
      <c r="F259" s="278">
        <v>2</v>
      </c>
      <c r="G259" s="279"/>
      <c r="H259" s="288" t="str">
        <f t="shared" si="61"/>
        <v>Belum Diisi</v>
      </c>
      <c r="I259" s="280" t="s">
        <v>650</v>
      </c>
      <c r="J259" s="281" t="str">
        <f t="shared" si="102"/>
        <v>Isi Sasaran</v>
      </c>
      <c r="K259" s="280" t="s">
        <v>650</v>
      </c>
      <c r="L259" s="281" t="str">
        <f t="shared" si="103"/>
        <v>Isi Sasaran</v>
      </c>
      <c r="M259" s="371"/>
      <c r="N259" s="371"/>
      <c r="O259" s="272"/>
      <c r="P259" s="272"/>
      <c r="Q259" s="272"/>
      <c r="R259" s="272"/>
    </row>
    <row r="260" spans="1:18" ht="12.75" customHeight="1">
      <c r="A260" s="272"/>
      <c r="B260" s="371"/>
      <c r="C260" s="371"/>
      <c r="D260" s="371"/>
      <c r="E260" s="371"/>
      <c r="F260" s="278">
        <v>3</v>
      </c>
      <c r="G260" s="279"/>
      <c r="H260" s="288" t="str">
        <f t="shared" si="61"/>
        <v>Belum Diisi</v>
      </c>
      <c r="I260" s="280" t="s">
        <v>650</v>
      </c>
      <c r="J260" s="281" t="str">
        <f t="shared" si="102"/>
        <v>Isi Sasaran</v>
      </c>
      <c r="K260" s="280" t="s">
        <v>650</v>
      </c>
      <c r="L260" s="281" t="str">
        <f t="shared" si="103"/>
        <v>Isi Sasaran</v>
      </c>
      <c r="M260" s="371"/>
      <c r="N260" s="371"/>
      <c r="O260" s="272"/>
      <c r="P260" s="272"/>
      <c r="Q260" s="272"/>
      <c r="R260" s="272"/>
    </row>
    <row r="261" spans="1:18" ht="12.75" customHeight="1">
      <c r="A261" s="272"/>
      <c r="B261" s="371"/>
      <c r="C261" s="371"/>
      <c r="D261" s="371"/>
      <c r="E261" s="371"/>
      <c r="F261" s="278">
        <v>4</v>
      </c>
      <c r="G261" s="279"/>
      <c r="H261" s="288" t="str">
        <f t="shared" si="61"/>
        <v>Belum Diisi</v>
      </c>
      <c r="I261" s="280" t="s">
        <v>650</v>
      </c>
      <c r="J261" s="281" t="str">
        <f t="shared" si="102"/>
        <v>Isi Sasaran</v>
      </c>
      <c r="K261" s="280" t="s">
        <v>650</v>
      </c>
      <c r="L261" s="281" t="str">
        <f t="shared" si="103"/>
        <v>Isi Sasaran</v>
      </c>
      <c r="M261" s="371"/>
      <c r="N261" s="371"/>
      <c r="O261" s="272"/>
      <c r="P261" s="272"/>
      <c r="Q261" s="272"/>
      <c r="R261" s="272"/>
    </row>
    <row r="262" spans="1:18" ht="12.75" customHeight="1">
      <c r="A262" s="272"/>
      <c r="B262" s="349"/>
      <c r="C262" s="349"/>
      <c r="D262" s="349"/>
      <c r="E262" s="349"/>
      <c r="F262" s="282">
        <v>5</v>
      </c>
      <c r="G262" s="283"/>
      <c r="H262" s="289" t="str">
        <f t="shared" si="61"/>
        <v>Belum Diisi</v>
      </c>
      <c r="I262" s="285" t="s">
        <v>650</v>
      </c>
      <c r="J262" s="286" t="str">
        <f t="shared" si="102"/>
        <v>Isi Sasaran</v>
      </c>
      <c r="K262" s="285" t="s">
        <v>650</v>
      </c>
      <c r="L262" s="286" t="str">
        <f t="shared" si="103"/>
        <v>Isi Sasaran</v>
      </c>
      <c r="M262" s="349"/>
      <c r="N262" s="349"/>
      <c r="O262" s="272"/>
      <c r="P262" s="272"/>
      <c r="Q262" s="272"/>
      <c r="R262" s="272"/>
    </row>
    <row r="263" spans="1:18" ht="15.75" customHeight="1">
      <c r="A263" s="272"/>
      <c r="B263" s="418">
        <v>22</v>
      </c>
      <c r="C263" s="426"/>
      <c r="D263" s="419" t="s">
        <v>650</v>
      </c>
      <c r="E263" s="427" t="str">
        <f>IF(D263="Y",1,IF(D263="T",0,IF(D263="Y/T","Belum diisi","Error")))</f>
        <v>Belum diisi</v>
      </c>
      <c r="F263" s="273">
        <v>1</v>
      </c>
      <c r="G263" s="298"/>
      <c r="H263" s="290" t="str">
        <f t="shared" si="61"/>
        <v>Belum Diisi</v>
      </c>
      <c r="I263" s="276" t="s">
        <v>650</v>
      </c>
      <c r="J263" s="277" t="str">
        <f t="shared" ref="J263:J267" si="104">IF($D$263="Y/T","Isi Sasaran",IF($E$263=0,0,IF(I263="Y",1,IF(I263="T",0,"Isi Dulu"))))</f>
        <v>Isi Sasaran</v>
      </c>
      <c r="K263" s="276" t="s">
        <v>650</v>
      </c>
      <c r="L263" s="277" t="str">
        <f t="shared" ref="L263:L267" si="105">IF($D$263="Y/T","Isi Sasaran",IF($E$263=0,0,IF(K263="Y",1,IF(K263="T",0,"Isi Dulu"))))</f>
        <v>Isi Sasaran</v>
      </c>
      <c r="M263" s="429" t="s">
        <v>650</v>
      </c>
      <c r="N263" s="430" t="str">
        <f>IF(M263="Y",1,IF(M263="T",0,IF(M263="Y/T","Belum diisi","Error")))</f>
        <v>Belum diisi</v>
      </c>
      <c r="O263" s="272"/>
      <c r="P263" s="272"/>
      <c r="Q263" s="272"/>
      <c r="R263" s="272"/>
    </row>
    <row r="264" spans="1:18" ht="12.75" customHeight="1">
      <c r="A264" s="272"/>
      <c r="B264" s="371"/>
      <c r="C264" s="371"/>
      <c r="D264" s="371"/>
      <c r="E264" s="371"/>
      <c r="F264" s="278">
        <v>2</v>
      </c>
      <c r="G264" s="299"/>
      <c r="H264" s="288" t="str">
        <f t="shared" si="61"/>
        <v>Belum Diisi</v>
      </c>
      <c r="I264" s="280" t="s">
        <v>650</v>
      </c>
      <c r="J264" s="281" t="str">
        <f t="shared" si="104"/>
        <v>Isi Sasaran</v>
      </c>
      <c r="K264" s="280" t="s">
        <v>650</v>
      </c>
      <c r="L264" s="281" t="str">
        <f t="shared" si="105"/>
        <v>Isi Sasaran</v>
      </c>
      <c r="M264" s="371"/>
      <c r="N264" s="371"/>
      <c r="O264" s="272"/>
      <c r="P264" s="272"/>
      <c r="Q264" s="272"/>
      <c r="R264" s="272"/>
    </row>
    <row r="265" spans="1:18" ht="12.75" customHeight="1">
      <c r="A265" s="272"/>
      <c r="B265" s="371"/>
      <c r="C265" s="371"/>
      <c r="D265" s="371"/>
      <c r="E265" s="371"/>
      <c r="F265" s="278">
        <v>3</v>
      </c>
      <c r="G265" s="299"/>
      <c r="H265" s="288" t="str">
        <f t="shared" si="61"/>
        <v>Belum Diisi</v>
      </c>
      <c r="I265" s="280" t="s">
        <v>650</v>
      </c>
      <c r="J265" s="281" t="str">
        <f t="shared" si="104"/>
        <v>Isi Sasaran</v>
      </c>
      <c r="K265" s="280" t="s">
        <v>650</v>
      </c>
      <c r="L265" s="281" t="str">
        <f t="shared" si="105"/>
        <v>Isi Sasaran</v>
      </c>
      <c r="M265" s="371"/>
      <c r="N265" s="371"/>
      <c r="O265" s="272"/>
      <c r="P265" s="272"/>
      <c r="Q265" s="272"/>
      <c r="R265" s="272"/>
    </row>
    <row r="266" spans="1:18" ht="12.75" customHeight="1">
      <c r="A266" s="272"/>
      <c r="B266" s="371"/>
      <c r="C266" s="371"/>
      <c r="D266" s="371"/>
      <c r="E266" s="371"/>
      <c r="F266" s="278">
        <v>4</v>
      </c>
      <c r="G266" s="299"/>
      <c r="H266" s="288" t="str">
        <f t="shared" si="61"/>
        <v>Belum Diisi</v>
      </c>
      <c r="I266" s="280" t="s">
        <v>650</v>
      </c>
      <c r="J266" s="281" t="str">
        <f t="shared" si="104"/>
        <v>Isi Sasaran</v>
      </c>
      <c r="K266" s="280" t="s">
        <v>650</v>
      </c>
      <c r="L266" s="281" t="str">
        <f t="shared" si="105"/>
        <v>Isi Sasaran</v>
      </c>
      <c r="M266" s="371"/>
      <c r="N266" s="371"/>
      <c r="O266" s="272"/>
      <c r="P266" s="272"/>
      <c r="Q266" s="272"/>
      <c r="R266" s="272"/>
    </row>
    <row r="267" spans="1:18" ht="12.75" customHeight="1">
      <c r="A267" s="272"/>
      <c r="B267" s="349"/>
      <c r="C267" s="349"/>
      <c r="D267" s="349"/>
      <c r="E267" s="349"/>
      <c r="F267" s="282">
        <v>5</v>
      </c>
      <c r="G267" s="300"/>
      <c r="H267" s="289" t="str">
        <f t="shared" si="61"/>
        <v>Belum Diisi</v>
      </c>
      <c r="I267" s="285" t="s">
        <v>650</v>
      </c>
      <c r="J267" s="286" t="str">
        <f t="shared" si="104"/>
        <v>Isi Sasaran</v>
      </c>
      <c r="K267" s="285" t="s">
        <v>650</v>
      </c>
      <c r="L267" s="286" t="str">
        <f t="shared" si="105"/>
        <v>Isi Sasaran</v>
      </c>
      <c r="M267" s="349"/>
      <c r="N267" s="349"/>
      <c r="O267" s="272"/>
      <c r="P267" s="272"/>
      <c r="Q267" s="272"/>
      <c r="R267" s="272"/>
    </row>
    <row r="268" spans="1:18" ht="15.75" customHeight="1">
      <c r="A268" s="272"/>
      <c r="B268" s="418">
        <v>23</v>
      </c>
      <c r="C268" s="426"/>
      <c r="D268" s="419" t="s">
        <v>650</v>
      </c>
      <c r="E268" s="427" t="str">
        <f>IF(D268="Y",1,IF(D268="T",0,IF(D268="Y/T","Belum diisi","Error")))</f>
        <v>Belum diisi</v>
      </c>
      <c r="F268" s="273">
        <v>1</v>
      </c>
      <c r="G268" s="274"/>
      <c r="H268" s="290" t="str">
        <f t="shared" si="61"/>
        <v>Belum Diisi</v>
      </c>
      <c r="I268" s="276" t="s">
        <v>650</v>
      </c>
      <c r="J268" s="277" t="str">
        <f t="shared" ref="J268:J272" si="106">IF($D$268="Y/T","Isi Sasaran",IF($E$268=0,0,IF(I268="Y",1,IF(I268="T",0,"Isi Dulu"))))</f>
        <v>Isi Sasaran</v>
      </c>
      <c r="K268" s="276" t="s">
        <v>650</v>
      </c>
      <c r="L268" s="277" t="str">
        <f t="shared" ref="L268:L272" si="107">IF($D$268="Y/T","Isi Sasaran",IF($E$268=0,0,IF(K268="Y",1,IF(K268="T",0,"Isi Dulu"))))</f>
        <v>Isi Sasaran</v>
      </c>
      <c r="M268" s="429" t="s">
        <v>650</v>
      </c>
      <c r="N268" s="430" t="str">
        <f>IF(M268="Y",1,IF(M268="T",0,IF(M268="Y/T","Belum diisi","Error")))</f>
        <v>Belum diisi</v>
      </c>
      <c r="O268" s="272"/>
      <c r="P268" s="272"/>
      <c r="Q268" s="272"/>
      <c r="R268" s="272"/>
    </row>
    <row r="269" spans="1:18" ht="12.75" customHeight="1">
      <c r="A269" s="272"/>
      <c r="B269" s="371"/>
      <c r="C269" s="371"/>
      <c r="D269" s="371"/>
      <c r="E269" s="371"/>
      <c r="F269" s="278">
        <v>2</v>
      </c>
      <c r="G269" s="279"/>
      <c r="H269" s="288" t="str">
        <f t="shared" si="61"/>
        <v>Belum Diisi</v>
      </c>
      <c r="I269" s="280" t="s">
        <v>650</v>
      </c>
      <c r="J269" s="281" t="str">
        <f t="shared" si="106"/>
        <v>Isi Sasaran</v>
      </c>
      <c r="K269" s="280" t="s">
        <v>650</v>
      </c>
      <c r="L269" s="281" t="str">
        <f t="shared" si="107"/>
        <v>Isi Sasaran</v>
      </c>
      <c r="M269" s="371"/>
      <c r="N269" s="371"/>
      <c r="O269" s="272"/>
      <c r="P269" s="272"/>
      <c r="Q269" s="272"/>
      <c r="R269" s="272"/>
    </row>
    <row r="270" spans="1:18" ht="12.75" customHeight="1">
      <c r="A270" s="272"/>
      <c r="B270" s="371"/>
      <c r="C270" s="371"/>
      <c r="D270" s="371"/>
      <c r="E270" s="371"/>
      <c r="F270" s="278">
        <v>3</v>
      </c>
      <c r="G270" s="279"/>
      <c r="H270" s="288" t="str">
        <f t="shared" si="61"/>
        <v>Belum Diisi</v>
      </c>
      <c r="I270" s="280" t="s">
        <v>650</v>
      </c>
      <c r="J270" s="281" t="str">
        <f t="shared" si="106"/>
        <v>Isi Sasaran</v>
      </c>
      <c r="K270" s="280" t="s">
        <v>650</v>
      </c>
      <c r="L270" s="281" t="str">
        <f t="shared" si="107"/>
        <v>Isi Sasaran</v>
      </c>
      <c r="M270" s="371"/>
      <c r="N270" s="371"/>
      <c r="O270" s="272"/>
      <c r="P270" s="272"/>
      <c r="Q270" s="272"/>
      <c r="R270" s="272"/>
    </row>
    <row r="271" spans="1:18" ht="12.75" customHeight="1">
      <c r="A271" s="272"/>
      <c r="B271" s="371"/>
      <c r="C271" s="371"/>
      <c r="D271" s="371"/>
      <c r="E271" s="371"/>
      <c r="F271" s="278">
        <v>4</v>
      </c>
      <c r="G271" s="279"/>
      <c r="H271" s="288" t="str">
        <f t="shared" si="61"/>
        <v>Belum Diisi</v>
      </c>
      <c r="I271" s="280" t="s">
        <v>650</v>
      </c>
      <c r="J271" s="281" t="str">
        <f t="shared" si="106"/>
        <v>Isi Sasaran</v>
      </c>
      <c r="K271" s="280" t="s">
        <v>650</v>
      </c>
      <c r="L271" s="281" t="str">
        <f t="shared" si="107"/>
        <v>Isi Sasaran</v>
      </c>
      <c r="M271" s="371"/>
      <c r="N271" s="371"/>
      <c r="O271" s="272"/>
      <c r="P271" s="272"/>
      <c r="Q271" s="272"/>
      <c r="R271" s="272"/>
    </row>
    <row r="272" spans="1:18" ht="12.75" customHeight="1">
      <c r="A272" s="272"/>
      <c r="B272" s="349"/>
      <c r="C272" s="349"/>
      <c r="D272" s="349"/>
      <c r="E272" s="349"/>
      <c r="F272" s="282">
        <v>5</v>
      </c>
      <c r="G272" s="283"/>
      <c r="H272" s="289" t="str">
        <f t="shared" si="61"/>
        <v>Belum Diisi</v>
      </c>
      <c r="I272" s="285" t="s">
        <v>650</v>
      </c>
      <c r="J272" s="286" t="str">
        <f t="shared" si="106"/>
        <v>Isi Sasaran</v>
      </c>
      <c r="K272" s="285" t="s">
        <v>650</v>
      </c>
      <c r="L272" s="286" t="str">
        <f t="shared" si="107"/>
        <v>Isi Sasaran</v>
      </c>
      <c r="M272" s="349"/>
      <c r="N272" s="349"/>
      <c r="O272" s="272"/>
      <c r="P272" s="272"/>
      <c r="Q272" s="272"/>
      <c r="R272" s="272"/>
    </row>
    <row r="273" spans="1:18" ht="15.75" customHeight="1">
      <c r="A273" s="272"/>
      <c r="B273" s="418">
        <v>24</v>
      </c>
      <c r="C273" s="426"/>
      <c r="D273" s="419" t="s">
        <v>650</v>
      </c>
      <c r="E273" s="427" t="str">
        <f>IF(D273="Y",1,IF(D273="T",0,IF(D273="Y/T","Belum diisi","Error")))</f>
        <v>Belum diisi</v>
      </c>
      <c r="F273" s="273">
        <v>1</v>
      </c>
      <c r="G273" s="274"/>
      <c r="H273" s="290" t="str">
        <f t="shared" si="61"/>
        <v>Belum Diisi</v>
      </c>
      <c r="I273" s="276" t="s">
        <v>650</v>
      </c>
      <c r="J273" s="277" t="str">
        <f t="shared" ref="J273:J277" si="108">IF($D$273="Y/T","Isi Sasaran",IF($E$273=0,0,IF(I273="Y",1,IF(I273="T",0,"Isi Dulu"))))</f>
        <v>Isi Sasaran</v>
      </c>
      <c r="K273" s="276" t="s">
        <v>650</v>
      </c>
      <c r="L273" s="277" t="str">
        <f t="shared" ref="L273:L277" si="109">IF($D$273="Y/T","Isi Sasaran",IF($E$273=0,0,IF(K273="Y",1,IF(K273="T",0,"Isi Dulu"))))</f>
        <v>Isi Sasaran</v>
      </c>
      <c r="M273" s="429" t="s">
        <v>650</v>
      </c>
      <c r="N273" s="430" t="str">
        <f>IF(M273="Y",1,IF(M273="T",0,IF(M273="Y/T","Belum diisi","Error")))</f>
        <v>Belum diisi</v>
      </c>
      <c r="O273" s="272"/>
      <c r="P273" s="272"/>
      <c r="Q273" s="272"/>
      <c r="R273" s="272"/>
    </row>
    <row r="274" spans="1:18" ht="12.75" customHeight="1">
      <c r="A274" s="272"/>
      <c r="B274" s="371"/>
      <c r="C274" s="371"/>
      <c r="D274" s="371"/>
      <c r="E274" s="371"/>
      <c r="F274" s="278">
        <v>2</v>
      </c>
      <c r="G274" s="279"/>
      <c r="H274" s="288" t="str">
        <f t="shared" si="61"/>
        <v>Belum Diisi</v>
      </c>
      <c r="I274" s="280" t="s">
        <v>650</v>
      </c>
      <c r="J274" s="281" t="str">
        <f t="shared" si="108"/>
        <v>Isi Sasaran</v>
      </c>
      <c r="K274" s="280" t="s">
        <v>650</v>
      </c>
      <c r="L274" s="281" t="str">
        <f t="shared" si="109"/>
        <v>Isi Sasaran</v>
      </c>
      <c r="M274" s="371"/>
      <c r="N274" s="371"/>
      <c r="O274" s="272"/>
      <c r="P274" s="272"/>
      <c r="Q274" s="272"/>
      <c r="R274" s="272"/>
    </row>
    <row r="275" spans="1:18" ht="12.75" customHeight="1">
      <c r="A275" s="272"/>
      <c r="B275" s="371"/>
      <c r="C275" s="371"/>
      <c r="D275" s="371"/>
      <c r="E275" s="371"/>
      <c r="F275" s="278">
        <v>3</v>
      </c>
      <c r="G275" s="279"/>
      <c r="H275" s="288" t="str">
        <f t="shared" si="61"/>
        <v>Belum Diisi</v>
      </c>
      <c r="I275" s="280" t="s">
        <v>650</v>
      </c>
      <c r="J275" s="281" t="str">
        <f t="shared" si="108"/>
        <v>Isi Sasaran</v>
      </c>
      <c r="K275" s="280" t="s">
        <v>650</v>
      </c>
      <c r="L275" s="281" t="str">
        <f t="shared" si="109"/>
        <v>Isi Sasaran</v>
      </c>
      <c r="M275" s="371"/>
      <c r="N275" s="371"/>
      <c r="O275" s="272"/>
      <c r="P275" s="272"/>
      <c r="Q275" s="272"/>
      <c r="R275" s="272"/>
    </row>
    <row r="276" spans="1:18" ht="12.75" customHeight="1">
      <c r="A276" s="272"/>
      <c r="B276" s="371"/>
      <c r="C276" s="371"/>
      <c r="D276" s="371"/>
      <c r="E276" s="371"/>
      <c r="F276" s="278">
        <v>4</v>
      </c>
      <c r="G276" s="279"/>
      <c r="H276" s="288" t="str">
        <f t="shared" si="61"/>
        <v>Belum Diisi</v>
      </c>
      <c r="I276" s="280" t="s">
        <v>650</v>
      </c>
      <c r="J276" s="281" t="str">
        <f t="shared" si="108"/>
        <v>Isi Sasaran</v>
      </c>
      <c r="K276" s="280" t="s">
        <v>650</v>
      </c>
      <c r="L276" s="281" t="str">
        <f t="shared" si="109"/>
        <v>Isi Sasaran</v>
      </c>
      <c r="M276" s="371"/>
      <c r="N276" s="371"/>
      <c r="O276" s="272"/>
      <c r="P276" s="272"/>
      <c r="Q276" s="272"/>
      <c r="R276" s="272"/>
    </row>
    <row r="277" spans="1:18" ht="12.75" customHeight="1">
      <c r="A277" s="272"/>
      <c r="B277" s="349"/>
      <c r="C277" s="349"/>
      <c r="D277" s="349"/>
      <c r="E277" s="349"/>
      <c r="F277" s="282">
        <v>5</v>
      </c>
      <c r="G277" s="283"/>
      <c r="H277" s="289" t="str">
        <f t="shared" si="61"/>
        <v>Belum Diisi</v>
      </c>
      <c r="I277" s="285" t="s">
        <v>650</v>
      </c>
      <c r="J277" s="286" t="str">
        <f t="shared" si="108"/>
        <v>Isi Sasaran</v>
      </c>
      <c r="K277" s="285" t="s">
        <v>650</v>
      </c>
      <c r="L277" s="286" t="str">
        <f t="shared" si="109"/>
        <v>Isi Sasaran</v>
      </c>
      <c r="M277" s="349"/>
      <c r="N277" s="349"/>
      <c r="O277" s="272"/>
      <c r="P277" s="272"/>
      <c r="Q277" s="272"/>
      <c r="R277" s="272"/>
    </row>
    <row r="278" spans="1:18" ht="15.75" customHeight="1">
      <c r="A278" s="272"/>
      <c r="B278" s="418">
        <v>25</v>
      </c>
      <c r="C278" s="426"/>
      <c r="D278" s="419" t="s">
        <v>650</v>
      </c>
      <c r="E278" s="427" t="str">
        <f>IF(D278="Y",1,IF(D278="T",0,IF(D278="Y/T","Belum diisi","Error")))</f>
        <v>Belum diisi</v>
      </c>
      <c r="F278" s="273">
        <v>1</v>
      </c>
      <c r="G278" s="274"/>
      <c r="H278" s="290" t="str">
        <f t="shared" si="61"/>
        <v>Belum Diisi</v>
      </c>
      <c r="I278" s="276" t="s">
        <v>650</v>
      </c>
      <c r="J278" s="277" t="str">
        <f t="shared" ref="J278:J282" si="110">IF($D$278="Y/T","Isi Sasaran",IF($E$278=0,0,IF(I278="Y",1,IF(I278="T",0,"Isi Dulu"))))</f>
        <v>Isi Sasaran</v>
      </c>
      <c r="K278" s="276" t="s">
        <v>650</v>
      </c>
      <c r="L278" s="277" t="str">
        <f t="shared" ref="L278:L282" si="111">IF($D$278="Y/T","Isi Sasaran",IF($E$278=0,0,IF(K278="Y",1,IF(K278="T",0,"Isi Dulu"))))</f>
        <v>Isi Sasaran</v>
      </c>
      <c r="M278" s="429" t="s">
        <v>650</v>
      </c>
      <c r="N278" s="430" t="str">
        <f>IF(M278="Y",1,IF(M278="T",0,IF(M278="Y/T","Belum diisi","Error")))</f>
        <v>Belum diisi</v>
      </c>
      <c r="O278" s="272"/>
      <c r="P278" s="272"/>
      <c r="Q278" s="272"/>
      <c r="R278" s="272"/>
    </row>
    <row r="279" spans="1:18" ht="12.75" customHeight="1">
      <c r="A279" s="272"/>
      <c r="B279" s="371"/>
      <c r="C279" s="371"/>
      <c r="D279" s="371"/>
      <c r="E279" s="371"/>
      <c r="F279" s="278">
        <v>2</v>
      </c>
      <c r="G279" s="279"/>
      <c r="H279" s="288" t="str">
        <f t="shared" si="61"/>
        <v>Belum Diisi</v>
      </c>
      <c r="I279" s="280" t="s">
        <v>650</v>
      </c>
      <c r="J279" s="281" t="str">
        <f t="shared" si="110"/>
        <v>Isi Sasaran</v>
      </c>
      <c r="K279" s="280" t="s">
        <v>650</v>
      </c>
      <c r="L279" s="281" t="str">
        <f t="shared" si="111"/>
        <v>Isi Sasaran</v>
      </c>
      <c r="M279" s="371"/>
      <c r="N279" s="371"/>
      <c r="O279" s="272"/>
      <c r="P279" s="272"/>
      <c r="Q279" s="272"/>
      <c r="R279" s="272"/>
    </row>
    <row r="280" spans="1:18" ht="12.75" customHeight="1">
      <c r="A280" s="272"/>
      <c r="B280" s="371"/>
      <c r="C280" s="371"/>
      <c r="D280" s="371"/>
      <c r="E280" s="371"/>
      <c r="F280" s="278">
        <v>3</v>
      </c>
      <c r="G280" s="279"/>
      <c r="H280" s="288" t="str">
        <f t="shared" si="61"/>
        <v>Belum Diisi</v>
      </c>
      <c r="I280" s="280" t="s">
        <v>650</v>
      </c>
      <c r="J280" s="281" t="str">
        <f t="shared" si="110"/>
        <v>Isi Sasaran</v>
      </c>
      <c r="K280" s="280" t="s">
        <v>650</v>
      </c>
      <c r="L280" s="281" t="str">
        <f t="shared" si="111"/>
        <v>Isi Sasaran</v>
      </c>
      <c r="M280" s="371"/>
      <c r="N280" s="371"/>
      <c r="O280" s="272"/>
      <c r="P280" s="272"/>
      <c r="Q280" s="272"/>
      <c r="R280" s="272"/>
    </row>
    <row r="281" spans="1:18" ht="12.75" customHeight="1">
      <c r="A281" s="272"/>
      <c r="B281" s="371"/>
      <c r="C281" s="371"/>
      <c r="D281" s="371"/>
      <c r="E281" s="371"/>
      <c r="F281" s="278">
        <v>4</v>
      </c>
      <c r="G281" s="279"/>
      <c r="H281" s="288" t="str">
        <f t="shared" si="61"/>
        <v>Belum Diisi</v>
      </c>
      <c r="I281" s="280" t="s">
        <v>650</v>
      </c>
      <c r="J281" s="281" t="str">
        <f t="shared" si="110"/>
        <v>Isi Sasaran</v>
      </c>
      <c r="K281" s="280" t="s">
        <v>650</v>
      </c>
      <c r="L281" s="281" t="str">
        <f t="shared" si="111"/>
        <v>Isi Sasaran</v>
      </c>
      <c r="M281" s="371"/>
      <c r="N281" s="371"/>
      <c r="O281" s="272"/>
      <c r="P281" s="272"/>
      <c r="Q281" s="272"/>
      <c r="R281" s="272"/>
    </row>
    <row r="282" spans="1:18" ht="12.75" customHeight="1">
      <c r="A282" s="272"/>
      <c r="B282" s="349"/>
      <c r="C282" s="349"/>
      <c r="D282" s="349"/>
      <c r="E282" s="349"/>
      <c r="F282" s="282">
        <v>5</v>
      </c>
      <c r="G282" s="283"/>
      <c r="H282" s="289" t="str">
        <f t="shared" si="61"/>
        <v>Belum Diisi</v>
      </c>
      <c r="I282" s="285" t="s">
        <v>650</v>
      </c>
      <c r="J282" s="286" t="str">
        <f t="shared" si="110"/>
        <v>Isi Sasaran</v>
      </c>
      <c r="K282" s="285" t="s">
        <v>650</v>
      </c>
      <c r="L282" s="286" t="str">
        <f t="shared" si="111"/>
        <v>Isi Sasaran</v>
      </c>
      <c r="M282" s="349"/>
      <c r="N282" s="349"/>
      <c r="O282" s="272"/>
      <c r="P282" s="272"/>
      <c r="Q282" s="272"/>
      <c r="R282" s="272"/>
    </row>
    <row r="283" spans="1:18" ht="15.75" customHeight="1">
      <c r="A283" s="272"/>
      <c r="B283" s="418">
        <v>26</v>
      </c>
      <c r="C283" s="426"/>
      <c r="D283" s="419" t="s">
        <v>650</v>
      </c>
      <c r="E283" s="427" t="str">
        <f>IF(D283="Y",1,IF(D283="T",0,IF(D283="Y/T","Belum diisi","Error")))</f>
        <v>Belum diisi</v>
      </c>
      <c r="F283" s="273">
        <v>1</v>
      </c>
      <c r="G283" s="274"/>
      <c r="H283" s="290" t="str">
        <f t="shared" si="61"/>
        <v>Belum Diisi</v>
      </c>
      <c r="I283" s="276" t="s">
        <v>650</v>
      </c>
      <c r="J283" s="277" t="str">
        <f t="shared" ref="J283:J287" si="112">IF($D$283="Y/T","Isi Sasaran",IF($E$283=0,0,IF(I283="Y",1,IF(I283="T",0,"Isi Dulu"))))</f>
        <v>Isi Sasaran</v>
      </c>
      <c r="K283" s="276" t="s">
        <v>650</v>
      </c>
      <c r="L283" s="277" t="str">
        <f t="shared" ref="L283:L287" si="113">IF($D$283="Y/T","Isi Sasaran",IF($E$283=0,0,IF(K283="Y",1,IF(K283="T",0,"Isi Dulu"))))</f>
        <v>Isi Sasaran</v>
      </c>
      <c r="M283" s="429" t="s">
        <v>650</v>
      </c>
      <c r="N283" s="430" t="str">
        <f>IF(M283="Y",1,IF(M283="T",0,IF(M283="Y/T","Belum diisi","Error")))</f>
        <v>Belum diisi</v>
      </c>
      <c r="O283" s="272"/>
      <c r="P283" s="272"/>
      <c r="Q283" s="272"/>
      <c r="R283" s="272"/>
    </row>
    <row r="284" spans="1:18" ht="12.75" customHeight="1">
      <c r="A284" s="272"/>
      <c r="B284" s="371"/>
      <c r="C284" s="371"/>
      <c r="D284" s="371"/>
      <c r="E284" s="371"/>
      <c r="F284" s="278">
        <v>2</v>
      </c>
      <c r="G284" s="279"/>
      <c r="H284" s="288" t="str">
        <f t="shared" si="61"/>
        <v>Belum Diisi</v>
      </c>
      <c r="I284" s="280" t="s">
        <v>650</v>
      </c>
      <c r="J284" s="281" t="str">
        <f t="shared" si="112"/>
        <v>Isi Sasaran</v>
      </c>
      <c r="K284" s="280" t="s">
        <v>650</v>
      </c>
      <c r="L284" s="281" t="str">
        <f t="shared" si="113"/>
        <v>Isi Sasaran</v>
      </c>
      <c r="M284" s="371"/>
      <c r="N284" s="371"/>
      <c r="O284" s="272"/>
      <c r="P284" s="272"/>
      <c r="Q284" s="272"/>
      <c r="R284" s="272"/>
    </row>
    <row r="285" spans="1:18" ht="12.75" customHeight="1">
      <c r="A285" s="272"/>
      <c r="B285" s="371"/>
      <c r="C285" s="371"/>
      <c r="D285" s="371"/>
      <c r="E285" s="371"/>
      <c r="F285" s="278">
        <v>3</v>
      </c>
      <c r="G285" s="279"/>
      <c r="H285" s="288" t="str">
        <f t="shared" si="61"/>
        <v>Belum Diisi</v>
      </c>
      <c r="I285" s="280" t="s">
        <v>650</v>
      </c>
      <c r="J285" s="281" t="str">
        <f t="shared" si="112"/>
        <v>Isi Sasaran</v>
      </c>
      <c r="K285" s="280" t="s">
        <v>650</v>
      </c>
      <c r="L285" s="281" t="str">
        <f t="shared" si="113"/>
        <v>Isi Sasaran</v>
      </c>
      <c r="M285" s="371"/>
      <c r="N285" s="371"/>
      <c r="O285" s="272"/>
      <c r="P285" s="272"/>
      <c r="Q285" s="272"/>
      <c r="R285" s="272"/>
    </row>
    <row r="286" spans="1:18" ht="12.75" customHeight="1">
      <c r="A286" s="272"/>
      <c r="B286" s="371"/>
      <c r="C286" s="371"/>
      <c r="D286" s="371"/>
      <c r="E286" s="371"/>
      <c r="F286" s="278">
        <v>4</v>
      </c>
      <c r="G286" s="279"/>
      <c r="H286" s="288" t="str">
        <f t="shared" si="61"/>
        <v>Belum Diisi</v>
      </c>
      <c r="I286" s="280" t="s">
        <v>650</v>
      </c>
      <c r="J286" s="281" t="str">
        <f t="shared" si="112"/>
        <v>Isi Sasaran</v>
      </c>
      <c r="K286" s="280" t="s">
        <v>650</v>
      </c>
      <c r="L286" s="281" t="str">
        <f t="shared" si="113"/>
        <v>Isi Sasaran</v>
      </c>
      <c r="M286" s="371"/>
      <c r="N286" s="371"/>
      <c r="O286" s="272"/>
      <c r="P286" s="272"/>
      <c r="Q286" s="272"/>
      <c r="R286" s="272"/>
    </row>
    <row r="287" spans="1:18" ht="12.75" customHeight="1">
      <c r="A287" s="272"/>
      <c r="B287" s="349"/>
      <c r="C287" s="349"/>
      <c r="D287" s="349"/>
      <c r="E287" s="349"/>
      <c r="F287" s="282">
        <v>5</v>
      </c>
      <c r="G287" s="283"/>
      <c r="H287" s="289" t="str">
        <f t="shared" si="61"/>
        <v>Belum Diisi</v>
      </c>
      <c r="I287" s="285" t="s">
        <v>650</v>
      </c>
      <c r="J287" s="286" t="str">
        <f t="shared" si="112"/>
        <v>Isi Sasaran</v>
      </c>
      <c r="K287" s="285" t="s">
        <v>650</v>
      </c>
      <c r="L287" s="286" t="str">
        <f t="shared" si="113"/>
        <v>Isi Sasaran</v>
      </c>
      <c r="M287" s="349"/>
      <c r="N287" s="349"/>
      <c r="O287" s="272"/>
      <c r="P287" s="272"/>
      <c r="Q287" s="272"/>
      <c r="R287" s="272"/>
    </row>
    <row r="288" spans="1:18" ht="15.75" customHeight="1">
      <c r="A288" s="272"/>
      <c r="B288" s="418">
        <v>27</v>
      </c>
      <c r="C288" s="426"/>
      <c r="D288" s="419" t="s">
        <v>650</v>
      </c>
      <c r="E288" s="427" t="str">
        <f>IF(D288="Y",1,IF(D288="T",0,IF(D288="Y/T","Belum diisi","Error")))</f>
        <v>Belum diisi</v>
      </c>
      <c r="F288" s="273">
        <v>1</v>
      </c>
      <c r="G288" s="274"/>
      <c r="H288" s="290" t="str">
        <f t="shared" si="61"/>
        <v>Belum Diisi</v>
      </c>
      <c r="I288" s="276" t="s">
        <v>650</v>
      </c>
      <c r="J288" s="277" t="str">
        <f t="shared" ref="J288:J292" si="114">IF($D$288="Y/T","Isi Sasaran",IF($E$288=0,0,IF(I288="Y",1,IF(I288="T",0,"Isi Dulu"))))</f>
        <v>Isi Sasaran</v>
      </c>
      <c r="K288" s="276" t="s">
        <v>650</v>
      </c>
      <c r="L288" s="277" t="str">
        <f t="shared" ref="L288:L292" si="115">IF($D$288="Y/T","Isi Sasaran",IF($E$288=0,0,IF(K288="Y",1,IF(K288="T",0,"Isi Dulu"))))</f>
        <v>Isi Sasaran</v>
      </c>
      <c r="M288" s="429" t="s">
        <v>650</v>
      </c>
      <c r="N288" s="430" t="str">
        <f>IF(M288="Y",1,IF(M288="T",0,IF(M288="Y/T","Belum diisi","Error")))</f>
        <v>Belum diisi</v>
      </c>
      <c r="O288" s="272"/>
      <c r="P288" s="272"/>
      <c r="Q288" s="272"/>
      <c r="R288" s="272"/>
    </row>
    <row r="289" spans="1:18" ht="12.75" customHeight="1">
      <c r="A289" s="272"/>
      <c r="B289" s="371"/>
      <c r="C289" s="371"/>
      <c r="D289" s="371"/>
      <c r="E289" s="371"/>
      <c r="F289" s="278">
        <v>2</v>
      </c>
      <c r="G289" s="279"/>
      <c r="H289" s="288" t="str">
        <f t="shared" si="61"/>
        <v>Belum Diisi</v>
      </c>
      <c r="I289" s="280" t="s">
        <v>650</v>
      </c>
      <c r="J289" s="281" t="str">
        <f t="shared" si="114"/>
        <v>Isi Sasaran</v>
      </c>
      <c r="K289" s="280" t="s">
        <v>650</v>
      </c>
      <c r="L289" s="281" t="str">
        <f t="shared" si="115"/>
        <v>Isi Sasaran</v>
      </c>
      <c r="M289" s="371"/>
      <c r="N289" s="371"/>
      <c r="O289" s="272"/>
      <c r="P289" s="272"/>
      <c r="Q289" s="272"/>
      <c r="R289" s="272"/>
    </row>
    <row r="290" spans="1:18" ht="12.75" customHeight="1">
      <c r="A290" s="272"/>
      <c r="B290" s="371"/>
      <c r="C290" s="371"/>
      <c r="D290" s="371"/>
      <c r="E290" s="371"/>
      <c r="F290" s="278">
        <v>3</v>
      </c>
      <c r="G290" s="279"/>
      <c r="H290" s="288" t="str">
        <f t="shared" si="61"/>
        <v>Belum Diisi</v>
      </c>
      <c r="I290" s="280" t="s">
        <v>650</v>
      </c>
      <c r="J290" s="281" t="str">
        <f t="shared" si="114"/>
        <v>Isi Sasaran</v>
      </c>
      <c r="K290" s="280" t="s">
        <v>650</v>
      </c>
      <c r="L290" s="281" t="str">
        <f t="shared" si="115"/>
        <v>Isi Sasaran</v>
      </c>
      <c r="M290" s="371"/>
      <c r="N290" s="371"/>
      <c r="O290" s="272"/>
      <c r="P290" s="272"/>
      <c r="Q290" s="272"/>
      <c r="R290" s="272"/>
    </row>
    <row r="291" spans="1:18" ht="12.75" customHeight="1">
      <c r="A291" s="272"/>
      <c r="B291" s="371"/>
      <c r="C291" s="371"/>
      <c r="D291" s="371"/>
      <c r="E291" s="371"/>
      <c r="F291" s="278">
        <v>4</v>
      </c>
      <c r="G291" s="279"/>
      <c r="H291" s="288" t="str">
        <f t="shared" si="61"/>
        <v>Belum Diisi</v>
      </c>
      <c r="I291" s="280" t="s">
        <v>650</v>
      </c>
      <c r="J291" s="281" t="str">
        <f t="shared" si="114"/>
        <v>Isi Sasaran</v>
      </c>
      <c r="K291" s="280" t="s">
        <v>650</v>
      </c>
      <c r="L291" s="281" t="str">
        <f t="shared" si="115"/>
        <v>Isi Sasaran</v>
      </c>
      <c r="M291" s="371"/>
      <c r="N291" s="371"/>
      <c r="O291" s="272"/>
      <c r="P291" s="272"/>
      <c r="Q291" s="272"/>
      <c r="R291" s="272"/>
    </row>
    <row r="292" spans="1:18" ht="12.75" customHeight="1">
      <c r="A292" s="272"/>
      <c r="B292" s="349"/>
      <c r="C292" s="349"/>
      <c r="D292" s="349"/>
      <c r="E292" s="349"/>
      <c r="F292" s="282">
        <v>5</v>
      </c>
      <c r="G292" s="283"/>
      <c r="H292" s="289" t="str">
        <f t="shared" si="61"/>
        <v>Belum Diisi</v>
      </c>
      <c r="I292" s="285" t="s">
        <v>650</v>
      </c>
      <c r="J292" s="286" t="str">
        <f t="shared" si="114"/>
        <v>Isi Sasaran</v>
      </c>
      <c r="K292" s="285" t="s">
        <v>650</v>
      </c>
      <c r="L292" s="286" t="str">
        <f t="shared" si="115"/>
        <v>Isi Sasaran</v>
      </c>
      <c r="M292" s="349"/>
      <c r="N292" s="349"/>
      <c r="O292" s="272"/>
      <c r="P292" s="272"/>
      <c r="Q292" s="272"/>
      <c r="R292" s="272"/>
    </row>
    <row r="293" spans="1:18" ht="15.75" customHeight="1">
      <c r="A293" s="272"/>
      <c r="B293" s="418">
        <v>28</v>
      </c>
      <c r="C293" s="426"/>
      <c r="D293" s="419" t="s">
        <v>650</v>
      </c>
      <c r="E293" s="427" t="str">
        <f>IF(D293="Y",1,IF(D293="T",0,IF(D293="Y/T","Belum diisi","Error")))</f>
        <v>Belum diisi</v>
      </c>
      <c r="F293" s="273">
        <v>1</v>
      </c>
      <c r="G293" s="274"/>
      <c r="H293" s="290" t="str">
        <f t="shared" si="61"/>
        <v>Belum Diisi</v>
      </c>
      <c r="I293" s="276" t="s">
        <v>650</v>
      </c>
      <c r="J293" s="277" t="str">
        <f t="shared" ref="J293:J297" si="116">IF($D$293="Y/T","Isi Sasaran",IF($E$293=0,0,IF(I293="Y",1,IF(I293="T",0,"Isi Dulu"))))</f>
        <v>Isi Sasaran</v>
      </c>
      <c r="K293" s="276" t="s">
        <v>650</v>
      </c>
      <c r="L293" s="277" t="str">
        <f t="shared" ref="L293:L297" si="117">IF($D$293="Y/T","Isi Sasaran",IF($E$293=0,0,IF(K293="Y",1,IF(K293="T",0,"Isi Dulu"))))</f>
        <v>Isi Sasaran</v>
      </c>
      <c r="M293" s="429" t="s">
        <v>650</v>
      </c>
      <c r="N293" s="430" t="str">
        <f>IF(M293="Y",1,IF(M293="T",0,IF(M293="Y/T","Belum diisi","Error")))</f>
        <v>Belum diisi</v>
      </c>
      <c r="O293" s="272"/>
      <c r="P293" s="272"/>
      <c r="Q293" s="272"/>
      <c r="R293" s="272"/>
    </row>
    <row r="294" spans="1:18" ht="12.75" customHeight="1">
      <c r="A294" s="272"/>
      <c r="B294" s="371"/>
      <c r="C294" s="371"/>
      <c r="D294" s="371"/>
      <c r="E294" s="371"/>
      <c r="F294" s="278">
        <v>2</v>
      </c>
      <c r="G294" s="279"/>
      <c r="H294" s="288" t="str">
        <f t="shared" si="61"/>
        <v>Belum Diisi</v>
      </c>
      <c r="I294" s="280" t="s">
        <v>650</v>
      </c>
      <c r="J294" s="281" t="str">
        <f t="shared" si="116"/>
        <v>Isi Sasaran</v>
      </c>
      <c r="K294" s="280" t="s">
        <v>650</v>
      </c>
      <c r="L294" s="281" t="str">
        <f t="shared" si="117"/>
        <v>Isi Sasaran</v>
      </c>
      <c r="M294" s="371"/>
      <c r="N294" s="371"/>
      <c r="O294" s="272"/>
      <c r="P294" s="272"/>
      <c r="Q294" s="272"/>
      <c r="R294" s="272"/>
    </row>
    <row r="295" spans="1:18" ht="12.75" customHeight="1">
      <c r="A295" s="272"/>
      <c r="B295" s="371"/>
      <c r="C295" s="371"/>
      <c r="D295" s="371"/>
      <c r="E295" s="371"/>
      <c r="F295" s="278">
        <v>3</v>
      </c>
      <c r="G295" s="279"/>
      <c r="H295" s="288" t="str">
        <f t="shared" si="61"/>
        <v>Belum Diisi</v>
      </c>
      <c r="I295" s="280" t="s">
        <v>650</v>
      </c>
      <c r="J295" s="281" t="str">
        <f t="shared" si="116"/>
        <v>Isi Sasaran</v>
      </c>
      <c r="K295" s="280" t="s">
        <v>650</v>
      </c>
      <c r="L295" s="281" t="str">
        <f t="shared" si="117"/>
        <v>Isi Sasaran</v>
      </c>
      <c r="M295" s="371"/>
      <c r="N295" s="371"/>
      <c r="O295" s="272"/>
      <c r="P295" s="272"/>
      <c r="Q295" s="272"/>
      <c r="R295" s="272"/>
    </row>
    <row r="296" spans="1:18" ht="12.75" customHeight="1">
      <c r="A296" s="272"/>
      <c r="B296" s="371"/>
      <c r="C296" s="371"/>
      <c r="D296" s="371"/>
      <c r="E296" s="371"/>
      <c r="F296" s="278">
        <v>4</v>
      </c>
      <c r="G296" s="279"/>
      <c r="H296" s="288" t="str">
        <f t="shared" si="61"/>
        <v>Belum Diisi</v>
      </c>
      <c r="I296" s="280" t="s">
        <v>650</v>
      </c>
      <c r="J296" s="281" t="str">
        <f t="shared" si="116"/>
        <v>Isi Sasaran</v>
      </c>
      <c r="K296" s="280" t="s">
        <v>650</v>
      </c>
      <c r="L296" s="281" t="str">
        <f t="shared" si="117"/>
        <v>Isi Sasaran</v>
      </c>
      <c r="M296" s="371"/>
      <c r="N296" s="371"/>
      <c r="O296" s="272"/>
      <c r="P296" s="272"/>
      <c r="Q296" s="272"/>
      <c r="R296" s="272"/>
    </row>
    <row r="297" spans="1:18" ht="12.75" customHeight="1">
      <c r="A297" s="272"/>
      <c r="B297" s="349"/>
      <c r="C297" s="349"/>
      <c r="D297" s="349"/>
      <c r="E297" s="349"/>
      <c r="F297" s="282">
        <v>5</v>
      </c>
      <c r="G297" s="283"/>
      <c r="H297" s="289" t="str">
        <f t="shared" si="61"/>
        <v>Belum Diisi</v>
      </c>
      <c r="I297" s="285" t="s">
        <v>650</v>
      </c>
      <c r="J297" s="286" t="str">
        <f t="shared" si="116"/>
        <v>Isi Sasaran</v>
      </c>
      <c r="K297" s="285" t="s">
        <v>650</v>
      </c>
      <c r="L297" s="286" t="str">
        <f t="shared" si="117"/>
        <v>Isi Sasaran</v>
      </c>
      <c r="M297" s="349"/>
      <c r="N297" s="349"/>
      <c r="O297" s="272"/>
      <c r="P297" s="272"/>
      <c r="Q297" s="272"/>
      <c r="R297" s="272"/>
    </row>
    <row r="298" spans="1:18" ht="15.75" customHeight="1">
      <c r="A298" s="272"/>
      <c r="B298" s="418">
        <v>29</v>
      </c>
      <c r="C298" s="426"/>
      <c r="D298" s="419" t="s">
        <v>650</v>
      </c>
      <c r="E298" s="427" t="str">
        <f>IF(D298="Y",1,IF(D298="T",0,IF(D298="Y/T","Belum diisi","Error")))</f>
        <v>Belum diisi</v>
      </c>
      <c r="F298" s="273">
        <v>1</v>
      </c>
      <c r="G298" s="274"/>
      <c r="H298" s="290" t="str">
        <f t="shared" si="61"/>
        <v>Belum Diisi</v>
      </c>
      <c r="I298" s="276" t="s">
        <v>650</v>
      </c>
      <c r="J298" s="277" t="str">
        <f t="shared" ref="J298:J302" si="118">IF($D$298="Y/T","Isi Sasaran",IF($E$298=0,0,IF(I298="Y",1,IF(I298="T",0,"Isi Dulu"))))</f>
        <v>Isi Sasaran</v>
      </c>
      <c r="K298" s="276" t="s">
        <v>650</v>
      </c>
      <c r="L298" s="277" t="str">
        <f t="shared" ref="L298:L302" si="119">IF($D$298="Y/T","Isi Sasaran",IF($E$298=0,0,IF(K298="Y",1,IF(K298="T",0,"Isi Dulu"))))</f>
        <v>Isi Sasaran</v>
      </c>
      <c r="M298" s="429" t="s">
        <v>650</v>
      </c>
      <c r="N298" s="430" t="str">
        <f>IF(M298="Y",1,IF(M298="T",0,IF(M298="Y/T","Belum diisi","Error")))</f>
        <v>Belum diisi</v>
      </c>
      <c r="O298" s="272"/>
      <c r="P298" s="272"/>
      <c r="Q298" s="272"/>
      <c r="R298" s="272"/>
    </row>
    <row r="299" spans="1:18" ht="12.75" customHeight="1">
      <c r="A299" s="272"/>
      <c r="B299" s="371"/>
      <c r="C299" s="371"/>
      <c r="D299" s="371"/>
      <c r="E299" s="371"/>
      <c r="F299" s="278">
        <v>2</v>
      </c>
      <c r="G299" s="279"/>
      <c r="H299" s="288" t="str">
        <f t="shared" si="61"/>
        <v>Belum Diisi</v>
      </c>
      <c r="I299" s="280" t="s">
        <v>650</v>
      </c>
      <c r="J299" s="281" t="str">
        <f t="shared" si="118"/>
        <v>Isi Sasaran</v>
      </c>
      <c r="K299" s="280" t="s">
        <v>650</v>
      </c>
      <c r="L299" s="281" t="str">
        <f t="shared" si="119"/>
        <v>Isi Sasaran</v>
      </c>
      <c r="M299" s="371"/>
      <c r="N299" s="371"/>
      <c r="O299" s="272"/>
      <c r="P299" s="272"/>
      <c r="Q299" s="272"/>
      <c r="R299" s="272"/>
    </row>
    <row r="300" spans="1:18" ht="12.75" customHeight="1">
      <c r="A300" s="272"/>
      <c r="B300" s="371"/>
      <c r="C300" s="371"/>
      <c r="D300" s="371"/>
      <c r="E300" s="371"/>
      <c r="F300" s="278">
        <v>3</v>
      </c>
      <c r="G300" s="279"/>
      <c r="H300" s="288" t="str">
        <f t="shared" si="61"/>
        <v>Belum Diisi</v>
      </c>
      <c r="I300" s="280" t="s">
        <v>650</v>
      </c>
      <c r="J300" s="281" t="str">
        <f t="shared" si="118"/>
        <v>Isi Sasaran</v>
      </c>
      <c r="K300" s="280" t="s">
        <v>650</v>
      </c>
      <c r="L300" s="281" t="str">
        <f t="shared" si="119"/>
        <v>Isi Sasaran</v>
      </c>
      <c r="M300" s="371"/>
      <c r="N300" s="371"/>
      <c r="O300" s="272"/>
      <c r="P300" s="272"/>
      <c r="Q300" s="272"/>
      <c r="R300" s="272"/>
    </row>
    <row r="301" spans="1:18" ht="12.75" customHeight="1">
      <c r="A301" s="272"/>
      <c r="B301" s="371"/>
      <c r="C301" s="371"/>
      <c r="D301" s="371"/>
      <c r="E301" s="371"/>
      <c r="F301" s="278">
        <v>4</v>
      </c>
      <c r="G301" s="279"/>
      <c r="H301" s="288" t="str">
        <f t="shared" si="61"/>
        <v>Belum Diisi</v>
      </c>
      <c r="I301" s="280" t="s">
        <v>650</v>
      </c>
      <c r="J301" s="281" t="str">
        <f t="shared" si="118"/>
        <v>Isi Sasaran</v>
      </c>
      <c r="K301" s="280" t="s">
        <v>650</v>
      </c>
      <c r="L301" s="281" t="str">
        <f t="shared" si="119"/>
        <v>Isi Sasaran</v>
      </c>
      <c r="M301" s="371"/>
      <c r="N301" s="371"/>
      <c r="O301" s="272"/>
      <c r="P301" s="272"/>
      <c r="Q301" s="272"/>
      <c r="R301" s="272"/>
    </row>
    <row r="302" spans="1:18" ht="12.75" customHeight="1">
      <c r="A302" s="272"/>
      <c r="B302" s="349"/>
      <c r="C302" s="349"/>
      <c r="D302" s="349"/>
      <c r="E302" s="349"/>
      <c r="F302" s="282">
        <v>5</v>
      </c>
      <c r="G302" s="283"/>
      <c r="H302" s="289" t="str">
        <f t="shared" si="61"/>
        <v>Belum Diisi</v>
      </c>
      <c r="I302" s="285" t="s">
        <v>650</v>
      </c>
      <c r="J302" s="286" t="str">
        <f t="shared" si="118"/>
        <v>Isi Sasaran</v>
      </c>
      <c r="K302" s="285" t="s">
        <v>650</v>
      </c>
      <c r="L302" s="286" t="str">
        <f t="shared" si="119"/>
        <v>Isi Sasaran</v>
      </c>
      <c r="M302" s="349"/>
      <c r="N302" s="349"/>
      <c r="O302" s="272"/>
      <c r="P302" s="272"/>
      <c r="Q302" s="272"/>
      <c r="R302" s="272"/>
    </row>
    <row r="303" spans="1:18" ht="15.75" customHeight="1">
      <c r="A303" s="272"/>
      <c r="B303" s="418">
        <v>30</v>
      </c>
      <c r="C303" s="426"/>
      <c r="D303" s="419" t="s">
        <v>650</v>
      </c>
      <c r="E303" s="427" t="str">
        <f>IF(D303="Y",1,IF(D303="T",0,IF(D303="Y/T","Belum diisi","Error")))</f>
        <v>Belum diisi</v>
      </c>
      <c r="F303" s="273">
        <v>1</v>
      </c>
      <c r="G303" s="274"/>
      <c r="H303" s="290" t="str">
        <f t="shared" si="61"/>
        <v>Belum Diisi</v>
      </c>
      <c r="I303" s="285" t="s">
        <v>650</v>
      </c>
      <c r="J303" s="277" t="str">
        <f t="shared" ref="J303:J307" si="120">IF($D$303="Y/T","Isi Sasaran",IF($E$303=0,0,IF(I303="Y",1,IF(I303="T",0,"Isi Dulu"))))</f>
        <v>Isi Sasaran</v>
      </c>
      <c r="K303" s="285" t="s">
        <v>650</v>
      </c>
      <c r="L303" s="277" t="str">
        <f t="shared" ref="L303:L307" si="121">IF($D$303="Y/T","Isi Sasaran",IF($E$303=0,0,IF(K303="Y",1,IF(K303="T",0,"Isi Dulu"))))</f>
        <v>Isi Sasaran</v>
      </c>
      <c r="M303" s="429" t="s">
        <v>650</v>
      </c>
      <c r="N303" s="430" t="str">
        <f>IF(M303="Y",1,IF(M303="T",0,IF(M303="Y/T","Belum diisi","Error")))</f>
        <v>Belum diisi</v>
      </c>
      <c r="O303" s="272"/>
      <c r="P303" s="272"/>
      <c r="Q303" s="272"/>
      <c r="R303" s="272"/>
    </row>
    <row r="304" spans="1:18" ht="12.75" customHeight="1">
      <c r="A304" s="272"/>
      <c r="B304" s="371"/>
      <c r="C304" s="371"/>
      <c r="D304" s="371"/>
      <c r="E304" s="371"/>
      <c r="F304" s="278">
        <v>2</v>
      </c>
      <c r="G304" s="279"/>
      <c r="H304" s="288" t="str">
        <f t="shared" si="61"/>
        <v>Belum Diisi</v>
      </c>
      <c r="I304" s="280" t="s">
        <v>650</v>
      </c>
      <c r="J304" s="281" t="str">
        <f t="shared" si="120"/>
        <v>Isi Sasaran</v>
      </c>
      <c r="K304" s="280" t="s">
        <v>650</v>
      </c>
      <c r="L304" s="281" t="str">
        <f t="shared" si="121"/>
        <v>Isi Sasaran</v>
      </c>
      <c r="M304" s="371"/>
      <c r="N304" s="371"/>
      <c r="O304" s="272"/>
      <c r="P304" s="272"/>
      <c r="Q304" s="272"/>
      <c r="R304" s="272"/>
    </row>
    <row r="305" spans="1:18" ht="12.75" customHeight="1">
      <c r="A305" s="272"/>
      <c r="B305" s="371"/>
      <c r="C305" s="371"/>
      <c r="D305" s="371"/>
      <c r="E305" s="371"/>
      <c r="F305" s="278">
        <v>3</v>
      </c>
      <c r="G305" s="279"/>
      <c r="H305" s="288" t="str">
        <f t="shared" si="61"/>
        <v>Belum Diisi</v>
      </c>
      <c r="I305" s="280" t="s">
        <v>650</v>
      </c>
      <c r="J305" s="281" t="str">
        <f t="shared" si="120"/>
        <v>Isi Sasaran</v>
      </c>
      <c r="K305" s="280" t="s">
        <v>650</v>
      </c>
      <c r="L305" s="281" t="str">
        <f t="shared" si="121"/>
        <v>Isi Sasaran</v>
      </c>
      <c r="M305" s="371"/>
      <c r="N305" s="371"/>
      <c r="O305" s="272"/>
      <c r="P305" s="272"/>
      <c r="Q305" s="272"/>
      <c r="R305" s="272"/>
    </row>
    <row r="306" spans="1:18" ht="12.75" customHeight="1">
      <c r="A306" s="272"/>
      <c r="B306" s="371"/>
      <c r="C306" s="371"/>
      <c r="D306" s="371"/>
      <c r="E306" s="371"/>
      <c r="F306" s="278">
        <v>4</v>
      </c>
      <c r="G306" s="279"/>
      <c r="H306" s="288" t="str">
        <f t="shared" si="61"/>
        <v>Belum Diisi</v>
      </c>
      <c r="I306" s="280" t="s">
        <v>650</v>
      </c>
      <c r="J306" s="281" t="str">
        <f t="shared" si="120"/>
        <v>Isi Sasaran</v>
      </c>
      <c r="K306" s="280" t="s">
        <v>650</v>
      </c>
      <c r="L306" s="281" t="str">
        <f t="shared" si="121"/>
        <v>Isi Sasaran</v>
      </c>
      <c r="M306" s="371"/>
      <c r="N306" s="371"/>
      <c r="O306" s="272"/>
      <c r="P306" s="272"/>
      <c r="Q306" s="272"/>
      <c r="R306" s="272"/>
    </row>
    <row r="307" spans="1:18" ht="12.75" customHeight="1">
      <c r="A307" s="272"/>
      <c r="B307" s="349"/>
      <c r="C307" s="349"/>
      <c r="D307" s="349"/>
      <c r="E307" s="349"/>
      <c r="F307" s="282">
        <v>5</v>
      </c>
      <c r="G307" s="283"/>
      <c r="H307" s="289" t="str">
        <f t="shared" si="61"/>
        <v>Belum Diisi</v>
      </c>
      <c r="I307" s="280" t="s">
        <v>650</v>
      </c>
      <c r="J307" s="286" t="str">
        <f t="shared" si="120"/>
        <v>Isi Sasaran</v>
      </c>
      <c r="K307" s="280" t="s">
        <v>650</v>
      </c>
      <c r="L307" s="286" t="str">
        <f t="shared" si="121"/>
        <v>Isi Sasaran</v>
      </c>
      <c r="M307" s="349"/>
      <c r="N307" s="349"/>
      <c r="O307" s="272"/>
      <c r="P307" s="272"/>
      <c r="Q307" s="272"/>
      <c r="R307" s="272"/>
    </row>
    <row r="308" spans="1:18" ht="12.75" customHeight="1">
      <c r="A308" s="272"/>
      <c r="B308" s="301"/>
      <c r="C308" s="292"/>
      <c r="D308" s="293"/>
      <c r="E308" s="302" t="e">
        <f>AVERAGE(E158:E307)</f>
        <v>#DIV/0!</v>
      </c>
      <c r="F308" s="301"/>
      <c r="G308" s="296"/>
      <c r="H308" s="294" t="e">
        <f>AVERAGE(H158:H307)</f>
        <v>#DIV/0!</v>
      </c>
      <c r="I308" s="303"/>
      <c r="J308" s="294" t="e">
        <f>AVERAGE(J158:J307)</f>
        <v>#DIV/0!</v>
      </c>
      <c r="K308" s="303"/>
      <c r="L308" s="294" t="e">
        <f>AVERAGE(L158:L307)</f>
        <v>#DIV/0!</v>
      </c>
      <c r="M308" s="303"/>
      <c r="N308" s="294">
        <f>AVERAGE(N158:N307)</f>
        <v>1</v>
      </c>
      <c r="O308" s="272"/>
      <c r="P308" s="272"/>
      <c r="Q308" s="272"/>
      <c r="R308" s="272"/>
    </row>
    <row r="309" spans="1:18" ht="12.75" customHeight="1">
      <c r="A309" s="272"/>
      <c r="B309" s="431" t="s">
        <v>1260</v>
      </c>
      <c r="C309" s="360"/>
      <c r="D309" s="360"/>
      <c r="E309" s="360"/>
      <c r="F309" s="360"/>
      <c r="G309" s="360"/>
      <c r="H309" s="360"/>
      <c r="I309" s="360"/>
      <c r="J309" s="360"/>
      <c r="K309" s="360"/>
      <c r="L309" s="360"/>
      <c r="M309" s="360"/>
      <c r="N309" s="351"/>
      <c r="O309" s="272"/>
      <c r="P309" s="272"/>
      <c r="Q309" s="272"/>
      <c r="R309" s="272"/>
    </row>
    <row r="310" spans="1:18" ht="12.75" customHeight="1">
      <c r="A310" s="272"/>
      <c r="B310" s="418">
        <v>1</v>
      </c>
      <c r="C310" s="426"/>
      <c r="D310" s="419" t="s">
        <v>650</v>
      </c>
      <c r="E310" s="427" t="str">
        <f>IF(D310="Y",1,IF(D310="T",0,IF(D310="Y/T","Belum diisi","Error")))</f>
        <v>Belum diisi</v>
      </c>
      <c r="F310" s="273">
        <v>1</v>
      </c>
      <c r="G310" s="274"/>
      <c r="H310" s="275" t="str">
        <f t="shared" ref="H310:H409" si="122">IF(OR(J310="Isi Dulu",L310="Isi Dulu",J310="Isi Sasaran",L310="Isi Sasaran"),"Belum Diisi",IF(SUM(J310,L310)=2,1,IF(SUM(J310,L310)=1,0,IF(SUM(J310,L310)=0,0,"Error"))))</f>
        <v>Belum Diisi</v>
      </c>
      <c r="I310" s="276" t="s">
        <v>650</v>
      </c>
      <c r="J310" s="277" t="str">
        <f t="shared" ref="J310:J314" si="123">IF($D$310="Y/T","Isi Sasaran",IF($E$310=0,0,IF(I310="Y",1,IF(I310="T",0,"Isi Dulu"))))</f>
        <v>Isi Sasaran</v>
      </c>
      <c r="K310" s="276" t="s">
        <v>650</v>
      </c>
      <c r="L310" s="277" t="str">
        <f t="shared" ref="L310:L314" si="124">IF($D$310="Y/T","Isi Sasaran",IF($E$310=0,0,IF(K310="Y",1,IF(K310="T",0,"Isi Dulu"))))</f>
        <v>Isi Sasaran</v>
      </c>
      <c r="M310" s="429" t="s">
        <v>650</v>
      </c>
      <c r="N310" s="430" t="str">
        <f>IF(M310="Y",1,IF(M310="T",0,IF(M310="Y/T","Belum diisi","Error")))</f>
        <v>Belum diisi</v>
      </c>
      <c r="O310" s="272"/>
      <c r="P310" s="272"/>
      <c r="Q310" s="272"/>
      <c r="R310" s="272"/>
    </row>
    <row r="311" spans="1:18" ht="12.75" customHeight="1">
      <c r="A311" s="272"/>
      <c r="B311" s="371"/>
      <c r="C311" s="371"/>
      <c r="D311" s="371"/>
      <c r="E311" s="371"/>
      <c r="F311" s="278">
        <v>2</v>
      </c>
      <c r="G311" s="279"/>
      <c r="H311" s="275" t="str">
        <f t="shared" si="122"/>
        <v>Belum Diisi</v>
      </c>
      <c r="I311" s="280" t="s">
        <v>650</v>
      </c>
      <c r="J311" s="277" t="str">
        <f t="shared" si="123"/>
        <v>Isi Sasaran</v>
      </c>
      <c r="K311" s="280" t="s">
        <v>650</v>
      </c>
      <c r="L311" s="277" t="str">
        <f t="shared" si="124"/>
        <v>Isi Sasaran</v>
      </c>
      <c r="M311" s="371"/>
      <c r="N311" s="371"/>
      <c r="O311" s="272"/>
      <c r="P311" s="272"/>
      <c r="Q311" s="272"/>
      <c r="R311" s="272"/>
    </row>
    <row r="312" spans="1:18" ht="12.75" customHeight="1">
      <c r="A312" s="272"/>
      <c r="B312" s="371"/>
      <c r="C312" s="371"/>
      <c r="D312" s="371"/>
      <c r="E312" s="371"/>
      <c r="F312" s="278">
        <v>3</v>
      </c>
      <c r="G312" s="279"/>
      <c r="H312" s="275" t="str">
        <f t="shared" si="122"/>
        <v>Belum Diisi</v>
      </c>
      <c r="I312" s="280" t="s">
        <v>658</v>
      </c>
      <c r="J312" s="277" t="str">
        <f t="shared" si="123"/>
        <v>Isi Sasaran</v>
      </c>
      <c r="K312" s="280" t="s">
        <v>650</v>
      </c>
      <c r="L312" s="277" t="str">
        <f t="shared" si="124"/>
        <v>Isi Sasaran</v>
      </c>
      <c r="M312" s="371"/>
      <c r="N312" s="371"/>
      <c r="O312" s="272"/>
      <c r="P312" s="272"/>
      <c r="Q312" s="272"/>
      <c r="R312" s="272"/>
    </row>
    <row r="313" spans="1:18" ht="12.75" customHeight="1">
      <c r="A313" s="272"/>
      <c r="B313" s="371"/>
      <c r="C313" s="371"/>
      <c r="D313" s="371"/>
      <c r="E313" s="371"/>
      <c r="F313" s="278">
        <v>4</v>
      </c>
      <c r="G313" s="279"/>
      <c r="H313" s="275" t="str">
        <f t="shared" si="122"/>
        <v>Belum Diisi</v>
      </c>
      <c r="I313" s="280" t="s">
        <v>650</v>
      </c>
      <c r="J313" s="277" t="str">
        <f t="shared" si="123"/>
        <v>Isi Sasaran</v>
      </c>
      <c r="K313" s="280" t="s">
        <v>650</v>
      </c>
      <c r="L313" s="277" t="str">
        <f t="shared" si="124"/>
        <v>Isi Sasaran</v>
      </c>
      <c r="M313" s="371"/>
      <c r="N313" s="371"/>
      <c r="O313" s="272"/>
      <c r="P313" s="272"/>
      <c r="Q313" s="272"/>
      <c r="R313" s="272"/>
    </row>
    <row r="314" spans="1:18" ht="12.75" customHeight="1">
      <c r="A314" s="272"/>
      <c r="B314" s="349"/>
      <c r="C314" s="349"/>
      <c r="D314" s="349"/>
      <c r="E314" s="349"/>
      <c r="F314" s="282">
        <v>5</v>
      </c>
      <c r="G314" s="283"/>
      <c r="H314" s="284" t="str">
        <f t="shared" si="122"/>
        <v>Belum Diisi</v>
      </c>
      <c r="I314" s="285" t="s">
        <v>658</v>
      </c>
      <c r="J314" s="277" t="str">
        <f t="shared" si="123"/>
        <v>Isi Sasaran</v>
      </c>
      <c r="K314" s="285" t="s">
        <v>650</v>
      </c>
      <c r="L314" s="277" t="str">
        <f t="shared" si="124"/>
        <v>Isi Sasaran</v>
      </c>
      <c r="M314" s="349"/>
      <c r="N314" s="349"/>
      <c r="O314" s="272"/>
      <c r="P314" s="272"/>
      <c r="Q314" s="272"/>
      <c r="R314" s="272"/>
    </row>
    <row r="315" spans="1:18" ht="12.75" customHeight="1">
      <c r="A315" s="272"/>
      <c r="B315" s="418">
        <v>2</v>
      </c>
      <c r="C315" s="426"/>
      <c r="D315" s="419" t="s">
        <v>650</v>
      </c>
      <c r="E315" s="427" t="str">
        <f>IF(D315="Y",1,IF(D315="T",0,IF(D315="Y/T","Belum diisi","Error")))</f>
        <v>Belum diisi</v>
      </c>
      <c r="F315" s="273">
        <v>1</v>
      </c>
      <c r="G315" s="274"/>
      <c r="H315" s="287" t="str">
        <f t="shared" si="122"/>
        <v>Belum Diisi</v>
      </c>
      <c r="I315" s="276" t="s">
        <v>650</v>
      </c>
      <c r="J315" s="277" t="str">
        <f t="shared" ref="J315:J319" si="125">IF($D$315="Y/T","Isi Sasaran",IF($E$315=0,0,IF(I315="Y",1,IF(I315="T",0,"Isi Dulu"))))</f>
        <v>Isi Sasaran</v>
      </c>
      <c r="K315" s="276" t="s">
        <v>650</v>
      </c>
      <c r="L315" s="277" t="str">
        <f t="shared" ref="L315:L319" si="126">IF($D$315="Y/T","Isi Sasaran",IF($E$315=0,0,IF(K315="Y",1,IF(K315="T",0,"Isi Dulu"))))</f>
        <v>Isi Sasaran</v>
      </c>
      <c r="M315" s="429" t="s">
        <v>650</v>
      </c>
      <c r="N315" s="430" t="str">
        <f>IF(M315="Y",1,IF(M315="T",0,IF(M315="Y/T","Belum diisi","Error")))</f>
        <v>Belum diisi</v>
      </c>
      <c r="O315" s="272"/>
      <c r="P315" s="272"/>
      <c r="Q315" s="272"/>
      <c r="R315" s="272"/>
    </row>
    <row r="316" spans="1:18" ht="12.75" customHeight="1">
      <c r="A316" s="272"/>
      <c r="B316" s="371"/>
      <c r="C316" s="371"/>
      <c r="D316" s="371"/>
      <c r="E316" s="371"/>
      <c r="F316" s="278">
        <v>2</v>
      </c>
      <c r="G316" s="279"/>
      <c r="H316" s="288" t="str">
        <f t="shared" si="122"/>
        <v>Belum Diisi</v>
      </c>
      <c r="I316" s="280" t="s">
        <v>650</v>
      </c>
      <c r="J316" s="277" t="str">
        <f t="shared" si="125"/>
        <v>Isi Sasaran</v>
      </c>
      <c r="K316" s="280" t="s">
        <v>650</v>
      </c>
      <c r="L316" s="277" t="str">
        <f t="shared" si="126"/>
        <v>Isi Sasaran</v>
      </c>
      <c r="M316" s="371"/>
      <c r="N316" s="371"/>
      <c r="O316" s="272"/>
      <c r="P316" s="272"/>
      <c r="Q316" s="272"/>
      <c r="R316" s="272"/>
    </row>
    <row r="317" spans="1:18" ht="12.75" customHeight="1">
      <c r="A317" s="272"/>
      <c r="B317" s="371"/>
      <c r="C317" s="371"/>
      <c r="D317" s="371"/>
      <c r="E317" s="371"/>
      <c r="F317" s="278">
        <v>3</v>
      </c>
      <c r="G317" s="279"/>
      <c r="H317" s="288" t="str">
        <f t="shared" si="122"/>
        <v>Belum Diisi</v>
      </c>
      <c r="I317" s="280" t="s">
        <v>650</v>
      </c>
      <c r="J317" s="277" t="str">
        <f t="shared" si="125"/>
        <v>Isi Sasaran</v>
      </c>
      <c r="K317" s="280" t="s">
        <v>650</v>
      </c>
      <c r="L317" s="277" t="str">
        <f t="shared" si="126"/>
        <v>Isi Sasaran</v>
      </c>
      <c r="M317" s="371"/>
      <c r="N317" s="371"/>
      <c r="O317" s="272"/>
      <c r="P317" s="272"/>
      <c r="Q317" s="272"/>
      <c r="R317" s="272"/>
    </row>
    <row r="318" spans="1:18" ht="12.75" customHeight="1">
      <c r="A318" s="272"/>
      <c r="B318" s="371"/>
      <c r="C318" s="371"/>
      <c r="D318" s="371"/>
      <c r="E318" s="371"/>
      <c r="F318" s="278">
        <v>4</v>
      </c>
      <c r="G318" s="279"/>
      <c r="H318" s="288" t="str">
        <f t="shared" si="122"/>
        <v>Belum Diisi</v>
      </c>
      <c r="I318" s="280" t="s">
        <v>650</v>
      </c>
      <c r="J318" s="277" t="str">
        <f t="shared" si="125"/>
        <v>Isi Sasaran</v>
      </c>
      <c r="K318" s="280" t="s">
        <v>650</v>
      </c>
      <c r="L318" s="277" t="str">
        <f t="shared" si="126"/>
        <v>Isi Sasaran</v>
      </c>
      <c r="M318" s="371"/>
      <c r="N318" s="371"/>
      <c r="O318" s="272"/>
      <c r="P318" s="272"/>
      <c r="Q318" s="272"/>
      <c r="R318" s="272"/>
    </row>
    <row r="319" spans="1:18" ht="12.75" customHeight="1">
      <c r="A319" s="272"/>
      <c r="B319" s="349"/>
      <c r="C319" s="349"/>
      <c r="D319" s="349"/>
      <c r="E319" s="349"/>
      <c r="F319" s="282">
        <v>5</v>
      </c>
      <c r="G319" s="283"/>
      <c r="H319" s="289" t="str">
        <f t="shared" si="122"/>
        <v>Belum Diisi</v>
      </c>
      <c r="I319" s="285" t="s">
        <v>650</v>
      </c>
      <c r="J319" s="277" t="str">
        <f t="shared" si="125"/>
        <v>Isi Sasaran</v>
      </c>
      <c r="K319" s="285" t="s">
        <v>650</v>
      </c>
      <c r="L319" s="277" t="str">
        <f t="shared" si="126"/>
        <v>Isi Sasaran</v>
      </c>
      <c r="M319" s="349"/>
      <c r="N319" s="349"/>
      <c r="O319" s="272"/>
      <c r="P319" s="272"/>
      <c r="Q319" s="272"/>
      <c r="R319" s="272"/>
    </row>
    <row r="320" spans="1:18" ht="12.75" customHeight="1">
      <c r="A320" s="272"/>
      <c r="B320" s="418">
        <v>3</v>
      </c>
      <c r="C320" s="426"/>
      <c r="D320" s="419" t="s">
        <v>650</v>
      </c>
      <c r="E320" s="427" t="str">
        <f>IF(D320="Y",1,IF(D320="T",0,IF(D320="Y/T","Belum diisi","Error")))</f>
        <v>Belum diisi</v>
      </c>
      <c r="F320" s="273">
        <v>1</v>
      </c>
      <c r="G320" s="274"/>
      <c r="H320" s="290" t="str">
        <f t="shared" si="122"/>
        <v>Belum Diisi</v>
      </c>
      <c r="I320" s="276" t="s">
        <v>658</v>
      </c>
      <c r="J320" s="277" t="str">
        <f t="shared" ref="J320:J324" si="127">IF($D$320="Y/T","Isi Sasaran",IF($E$320=0,0,IF(I320="Y",1,IF(I320="T",0,"Isi Dulu"))))</f>
        <v>Isi Sasaran</v>
      </c>
      <c r="K320" s="276" t="s">
        <v>658</v>
      </c>
      <c r="L320" s="277" t="str">
        <f>IF($D$320="Y/T","Isi Sasaran",IF($E$320=0,0,IF(K320="Y",1,IF(K320="T",0,"Isi Dulu"))))</f>
        <v>Isi Sasaran</v>
      </c>
      <c r="M320" s="429" t="s">
        <v>650</v>
      </c>
      <c r="N320" s="430" t="str">
        <f>IF(M320="Y",1,IF(M320="T",0,IF(M320="Y/T","Belum diisi","Error")))</f>
        <v>Belum diisi</v>
      </c>
      <c r="O320" s="272"/>
      <c r="P320" s="272"/>
      <c r="Q320" s="272"/>
      <c r="R320" s="272"/>
    </row>
    <row r="321" spans="1:18" ht="12.75" customHeight="1">
      <c r="A321" s="272"/>
      <c r="B321" s="371"/>
      <c r="C321" s="371"/>
      <c r="D321" s="371"/>
      <c r="E321" s="371"/>
      <c r="F321" s="278">
        <v>2</v>
      </c>
      <c r="G321" s="279"/>
      <c r="H321" s="288" t="str">
        <f t="shared" si="122"/>
        <v>Belum Diisi</v>
      </c>
      <c r="I321" s="280" t="s">
        <v>650</v>
      </c>
      <c r="J321" s="277" t="str">
        <f t="shared" si="127"/>
        <v>Isi Sasaran</v>
      </c>
      <c r="K321" s="280" t="s">
        <v>650</v>
      </c>
      <c r="L321" s="277" t="str">
        <f t="shared" ref="L321:L324" si="128">IF($D$168="Y/T","Isi Sasaran",IF($E$168=0,0,IF(K321="Y",1,IF(K321="T",0,"Isi Dulu"))))</f>
        <v>Isi Sasaran</v>
      </c>
      <c r="M321" s="371"/>
      <c r="N321" s="371"/>
      <c r="O321" s="272"/>
      <c r="P321" s="272"/>
      <c r="Q321" s="272"/>
      <c r="R321" s="272"/>
    </row>
    <row r="322" spans="1:18" ht="12.75" customHeight="1">
      <c r="A322" s="272"/>
      <c r="B322" s="371"/>
      <c r="C322" s="371"/>
      <c r="D322" s="371"/>
      <c r="E322" s="371"/>
      <c r="F322" s="278">
        <v>3</v>
      </c>
      <c r="G322" s="279"/>
      <c r="H322" s="288" t="str">
        <f t="shared" si="122"/>
        <v>Belum Diisi</v>
      </c>
      <c r="I322" s="280" t="s">
        <v>650</v>
      </c>
      <c r="J322" s="277" t="str">
        <f t="shared" si="127"/>
        <v>Isi Sasaran</v>
      </c>
      <c r="K322" s="280" t="s">
        <v>650</v>
      </c>
      <c r="L322" s="277" t="str">
        <f t="shared" si="128"/>
        <v>Isi Sasaran</v>
      </c>
      <c r="M322" s="371"/>
      <c r="N322" s="371"/>
      <c r="O322" s="272"/>
      <c r="P322" s="272"/>
      <c r="Q322" s="272"/>
      <c r="R322" s="272"/>
    </row>
    <row r="323" spans="1:18" ht="12.75" customHeight="1">
      <c r="A323" s="272"/>
      <c r="B323" s="371"/>
      <c r="C323" s="371"/>
      <c r="D323" s="371"/>
      <c r="E323" s="371"/>
      <c r="F323" s="278">
        <v>4</v>
      </c>
      <c r="G323" s="279"/>
      <c r="H323" s="288" t="str">
        <f t="shared" si="122"/>
        <v>Belum Diisi</v>
      </c>
      <c r="I323" s="280" t="s">
        <v>650</v>
      </c>
      <c r="J323" s="277" t="str">
        <f t="shared" si="127"/>
        <v>Isi Sasaran</v>
      </c>
      <c r="K323" s="280" t="s">
        <v>650</v>
      </c>
      <c r="L323" s="277" t="str">
        <f t="shared" si="128"/>
        <v>Isi Sasaran</v>
      </c>
      <c r="M323" s="371"/>
      <c r="N323" s="371"/>
      <c r="O323" s="272"/>
      <c r="P323" s="272"/>
      <c r="Q323" s="272"/>
      <c r="R323" s="272"/>
    </row>
    <row r="324" spans="1:18" ht="12.75" customHeight="1">
      <c r="A324" s="272"/>
      <c r="B324" s="349"/>
      <c r="C324" s="349"/>
      <c r="D324" s="349"/>
      <c r="E324" s="349"/>
      <c r="F324" s="282">
        <v>5</v>
      </c>
      <c r="G324" s="283"/>
      <c r="H324" s="289" t="str">
        <f t="shared" si="122"/>
        <v>Belum Diisi</v>
      </c>
      <c r="I324" s="285" t="s">
        <v>650</v>
      </c>
      <c r="J324" s="277" t="str">
        <f t="shared" si="127"/>
        <v>Isi Sasaran</v>
      </c>
      <c r="K324" s="285" t="s">
        <v>650</v>
      </c>
      <c r="L324" s="277" t="str">
        <f t="shared" si="128"/>
        <v>Isi Sasaran</v>
      </c>
      <c r="M324" s="349"/>
      <c r="N324" s="349"/>
      <c r="O324" s="272"/>
      <c r="P324" s="272"/>
      <c r="Q324" s="272"/>
      <c r="R324" s="272"/>
    </row>
    <row r="325" spans="1:18" ht="12.75" customHeight="1">
      <c r="A325" s="272"/>
      <c r="B325" s="418">
        <v>4</v>
      </c>
      <c r="C325" s="426"/>
      <c r="D325" s="419" t="s">
        <v>650</v>
      </c>
      <c r="E325" s="427" t="str">
        <f>IF(D325="Y",1,IF(D325="T",0,IF(D325="Y/T","Belum diisi","Error")))</f>
        <v>Belum diisi</v>
      </c>
      <c r="F325" s="273">
        <v>1</v>
      </c>
      <c r="G325" s="274"/>
      <c r="H325" s="290" t="str">
        <f t="shared" si="122"/>
        <v>Belum Diisi</v>
      </c>
      <c r="I325" s="276" t="s">
        <v>650</v>
      </c>
      <c r="J325" s="277" t="str">
        <f t="shared" ref="J325:J329" si="129">IF($D$173="Y/T","Isi Sasaran",IF($E$173=0,0,IF(I325="Y",1,IF(I325="T",0,"Isi Dulu"))))</f>
        <v>Isi Sasaran</v>
      </c>
      <c r="K325" s="276" t="s">
        <v>650</v>
      </c>
      <c r="L325" s="277" t="str">
        <f t="shared" ref="L325:L329" si="130">IF($D$325="Y/T","Isi Sasaran",IF($E$325=0,0,IF(K325="Y",1,IF(K325="T",0,"Isi Dulu"))))</f>
        <v>Isi Sasaran</v>
      </c>
      <c r="M325" s="429" t="s">
        <v>650</v>
      </c>
      <c r="N325" s="430" t="str">
        <f>IF(M325="Y",1,IF(M325="T",0,IF(M325="Y/T","Belum diisi","Error")))</f>
        <v>Belum diisi</v>
      </c>
      <c r="O325" s="272"/>
      <c r="P325" s="272"/>
      <c r="Q325" s="272"/>
      <c r="R325" s="272"/>
    </row>
    <row r="326" spans="1:18" ht="12.75" customHeight="1">
      <c r="A326" s="272"/>
      <c r="B326" s="371"/>
      <c r="C326" s="371"/>
      <c r="D326" s="371"/>
      <c r="E326" s="371"/>
      <c r="F326" s="278">
        <v>2</v>
      </c>
      <c r="G326" s="279"/>
      <c r="H326" s="288" t="str">
        <f t="shared" si="122"/>
        <v>Belum Diisi</v>
      </c>
      <c r="I326" s="280" t="s">
        <v>650</v>
      </c>
      <c r="J326" s="277" t="str">
        <f t="shared" si="129"/>
        <v>Isi Sasaran</v>
      </c>
      <c r="K326" s="280" t="s">
        <v>650</v>
      </c>
      <c r="L326" s="277" t="str">
        <f t="shared" si="130"/>
        <v>Isi Sasaran</v>
      </c>
      <c r="M326" s="371"/>
      <c r="N326" s="371"/>
      <c r="O326" s="272"/>
      <c r="P326" s="272"/>
      <c r="Q326" s="272"/>
      <c r="R326" s="272"/>
    </row>
    <row r="327" spans="1:18" ht="12.75" customHeight="1">
      <c r="A327" s="272"/>
      <c r="B327" s="371"/>
      <c r="C327" s="371"/>
      <c r="D327" s="371"/>
      <c r="E327" s="371"/>
      <c r="F327" s="278">
        <v>3</v>
      </c>
      <c r="G327" s="279"/>
      <c r="H327" s="288" t="str">
        <f t="shared" si="122"/>
        <v>Belum Diisi</v>
      </c>
      <c r="I327" s="280" t="s">
        <v>650</v>
      </c>
      <c r="J327" s="277" t="str">
        <f t="shared" si="129"/>
        <v>Isi Sasaran</v>
      </c>
      <c r="K327" s="280" t="s">
        <v>650</v>
      </c>
      <c r="L327" s="277" t="str">
        <f t="shared" si="130"/>
        <v>Isi Sasaran</v>
      </c>
      <c r="M327" s="371"/>
      <c r="N327" s="371"/>
      <c r="O327" s="272"/>
      <c r="P327" s="272"/>
      <c r="Q327" s="272"/>
      <c r="R327" s="272"/>
    </row>
    <row r="328" spans="1:18" ht="12.75" customHeight="1">
      <c r="A328" s="272"/>
      <c r="B328" s="371"/>
      <c r="C328" s="371"/>
      <c r="D328" s="371"/>
      <c r="E328" s="371"/>
      <c r="F328" s="278">
        <v>4</v>
      </c>
      <c r="G328" s="279"/>
      <c r="H328" s="288" t="str">
        <f t="shared" si="122"/>
        <v>Belum Diisi</v>
      </c>
      <c r="I328" s="280" t="s">
        <v>650</v>
      </c>
      <c r="J328" s="277" t="str">
        <f t="shared" si="129"/>
        <v>Isi Sasaran</v>
      </c>
      <c r="K328" s="280" t="s">
        <v>650</v>
      </c>
      <c r="L328" s="277" t="str">
        <f t="shared" si="130"/>
        <v>Isi Sasaran</v>
      </c>
      <c r="M328" s="371"/>
      <c r="N328" s="371"/>
      <c r="O328" s="272"/>
      <c r="P328" s="272"/>
      <c r="Q328" s="272"/>
      <c r="R328" s="272"/>
    </row>
    <row r="329" spans="1:18" ht="12.75" customHeight="1">
      <c r="A329" s="272"/>
      <c r="B329" s="349"/>
      <c r="C329" s="349"/>
      <c r="D329" s="349"/>
      <c r="E329" s="349"/>
      <c r="F329" s="282">
        <v>5</v>
      </c>
      <c r="G329" s="283"/>
      <c r="H329" s="289" t="str">
        <f t="shared" si="122"/>
        <v>Belum Diisi</v>
      </c>
      <c r="I329" s="285" t="s">
        <v>650</v>
      </c>
      <c r="J329" s="277" t="str">
        <f t="shared" si="129"/>
        <v>Isi Sasaran</v>
      </c>
      <c r="K329" s="285" t="s">
        <v>650</v>
      </c>
      <c r="L329" s="277" t="str">
        <f t="shared" si="130"/>
        <v>Isi Sasaran</v>
      </c>
      <c r="M329" s="349"/>
      <c r="N329" s="349"/>
      <c r="O329" s="272"/>
      <c r="P329" s="272"/>
      <c r="Q329" s="272"/>
      <c r="R329" s="272"/>
    </row>
    <row r="330" spans="1:18" ht="12.75" customHeight="1">
      <c r="A330" s="272"/>
      <c r="B330" s="418">
        <v>5</v>
      </c>
      <c r="C330" s="426"/>
      <c r="D330" s="419" t="s">
        <v>650</v>
      </c>
      <c r="E330" s="427" t="str">
        <f>IF(D330="Y",1,IF(D330="T",0,IF(D330="Y/T","Belum diisi","Error")))</f>
        <v>Belum diisi</v>
      </c>
      <c r="F330" s="273">
        <v>1</v>
      </c>
      <c r="G330" s="274"/>
      <c r="H330" s="290" t="str">
        <f t="shared" si="122"/>
        <v>Belum Diisi</v>
      </c>
      <c r="I330" s="276" t="s">
        <v>650</v>
      </c>
      <c r="J330" s="277" t="str">
        <f t="shared" ref="J330:J334" si="131">IF($D$330="Y/T","Isi Sasaran",IF($E$330=0,0,IF(I330="Y",1,IF(I330="T",0,"Isi Dulu"))))</f>
        <v>Isi Sasaran</v>
      </c>
      <c r="K330" s="276" t="s">
        <v>650</v>
      </c>
      <c r="L330" s="277" t="str">
        <f t="shared" ref="L330:L334" si="132">IF($D$330="Y/T","Isi Sasaran",IF($E$330=0,0,IF(K330="Y",1,IF(K330="T",0,"Isi Dulu"))))</f>
        <v>Isi Sasaran</v>
      </c>
      <c r="M330" s="429" t="s">
        <v>650</v>
      </c>
      <c r="N330" s="430" t="str">
        <f>IF(M330="Y",1,IF(M330="T",0,IF(M330="Y/T","Belum diisi","Error")))</f>
        <v>Belum diisi</v>
      </c>
      <c r="O330" s="272"/>
      <c r="P330" s="272"/>
      <c r="Q330" s="272"/>
      <c r="R330" s="272"/>
    </row>
    <row r="331" spans="1:18" ht="12.75" customHeight="1">
      <c r="A331" s="272"/>
      <c r="B331" s="371"/>
      <c r="C331" s="371"/>
      <c r="D331" s="371"/>
      <c r="E331" s="371"/>
      <c r="F331" s="278">
        <v>2</v>
      </c>
      <c r="G331" s="279"/>
      <c r="H331" s="288" t="str">
        <f t="shared" si="122"/>
        <v>Belum Diisi</v>
      </c>
      <c r="I331" s="280" t="s">
        <v>650</v>
      </c>
      <c r="J331" s="277" t="str">
        <f t="shared" si="131"/>
        <v>Isi Sasaran</v>
      </c>
      <c r="K331" s="280" t="s">
        <v>650</v>
      </c>
      <c r="L331" s="277" t="str">
        <f t="shared" si="132"/>
        <v>Isi Sasaran</v>
      </c>
      <c r="M331" s="371"/>
      <c r="N331" s="371"/>
      <c r="O331" s="272"/>
      <c r="P331" s="272"/>
      <c r="Q331" s="272"/>
      <c r="R331" s="272"/>
    </row>
    <row r="332" spans="1:18" ht="12.75" customHeight="1">
      <c r="A332" s="272"/>
      <c r="B332" s="371"/>
      <c r="C332" s="371"/>
      <c r="D332" s="371"/>
      <c r="E332" s="371"/>
      <c r="F332" s="278">
        <v>3</v>
      </c>
      <c r="G332" s="279"/>
      <c r="H332" s="288" t="str">
        <f t="shared" si="122"/>
        <v>Belum Diisi</v>
      </c>
      <c r="I332" s="280" t="s">
        <v>650</v>
      </c>
      <c r="J332" s="277" t="str">
        <f t="shared" si="131"/>
        <v>Isi Sasaran</v>
      </c>
      <c r="K332" s="280" t="s">
        <v>650</v>
      </c>
      <c r="L332" s="277" t="str">
        <f t="shared" si="132"/>
        <v>Isi Sasaran</v>
      </c>
      <c r="M332" s="371"/>
      <c r="N332" s="371"/>
      <c r="O332" s="272"/>
      <c r="P332" s="272"/>
      <c r="Q332" s="272"/>
      <c r="R332" s="272"/>
    </row>
    <row r="333" spans="1:18" ht="12.75" customHeight="1">
      <c r="A333" s="272"/>
      <c r="B333" s="371"/>
      <c r="C333" s="371"/>
      <c r="D333" s="371"/>
      <c r="E333" s="371"/>
      <c r="F333" s="278">
        <v>4</v>
      </c>
      <c r="G333" s="279"/>
      <c r="H333" s="288" t="str">
        <f t="shared" si="122"/>
        <v>Belum Diisi</v>
      </c>
      <c r="I333" s="280" t="s">
        <v>650</v>
      </c>
      <c r="J333" s="277" t="str">
        <f t="shared" si="131"/>
        <v>Isi Sasaran</v>
      </c>
      <c r="K333" s="280" t="s">
        <v>650</v>
      </c>
      <c r="L333" s="277" t="str">
        <f t="shared" si="132"/>
        <v>Isi Sasaran</v>
      </c>
      <c r="M333" s="371"/>
      <c r="N333" s="371"/>
      <c r="O333" s="272"/>
      <c r="P333" s="272"/>
      <c r="Q333" s="272"/>
      <c r="R333" s="272"/>
    </row>
    <row r="334" spans="1:18" ht="12.75" customHeight="1">
      <c r="A334" s="272"/>
      <c r="B334" s="349"/>
      <c r="C334" s="349"/>
      <c r="D334" s="349"/>
      <c r="E334" s="349"/>
      <c r="F334" s="282">
        <v>5</v>
      </c>
      <c r="G334" s="283"/>
      <c r="H334" s="289" t="str">
        <f t="shared" si="122"/>
        <v>Belum Diisi</v>
      </c>
      <c r="I334" s="285" t="s">
        <v>650</v>
      </c>
      <c r="J334" s="277" t="str">
        <f t="shared" si="131"/>
        <v>Isi Sasaran</v>
      </c>
      <c r="K334" s="285" t="s">
        <v>650</v>
      </c>
      <c r="L334" s="277" t="str">
        <f t="shared" si="132"/>
        <v>Isi Sasaran</v>
      </c>
      <c r="M334" s="349"/>
      <c r="N334" s="349"/>
      <c r="O334" s="272"/>
      <c r="P334" s="272"/>
      <c r="Q334" s="272"/>
      <c r="R334" s="272"/>
    </row>
    <row r="335" spans="1:18" ht="12.75" customHeight="1">
      <c r="A335" s="272"/>
      <c r="B335" s="418">
        <v>6</v>
      </c>
      <c r="C335" s="426"/>
      <c r="D335" s="419" t="s">
        <v>650</v>
      </c>
      <c r="E335" s="427" t="str">
        <f>IF(D335="Y",1,IF(D335="T",0,IF(D335="Y/T","Belum diisi","Error")))</f>
        <v>Belum diisi</v>
      </c>
      <c r="F335" s="273">
        <v>1</v>
      </c>
      <c r="G335" s="274"/>
      <c r="H335" s="290" t="str">
        <f t="shared" si="122"/>
        <v>Belum Diisi</v>
      </c>
      <c r="I335" s="276" t="s">
        <v>650</v>
      </c>
      <c r="J335" s="277" t="str">
        <f t="shared" ref="J335:J339" si="133">IF($D$335="Y/T","Isi Sasaran",IF($E$335=0,0,IF(I335="Y",1,IF(I335="T",0,"Isi Dulu"))))</f>
        <v>Isi Sasaran</v>
      </c>
      <c r="K335" s="276" t="s">
        <v>650</v>
      </c>
      <c r="L335" s="277" t="str">
        <f t="shared" ref="L335:L339" si="134">IF($D$335="Y/T","Isi Sasaran",IF($E$335=0,0,IF(K335="Y",1,IF(K335="T",0,"Isi Dulu"))))</f>
        <v>Isi Sasaran</v>
      </c>
      <c r="M335" s="429" t="s">
        <v>650</v>
      </c>
      <c r="N335" s="430" t="str">
        <f>IF(M335="Y",1,IF(M335="T",0,IF(M335="Y/T","Belum diisi","Error")))</f>
        <v>Belum diisi</v>
      </c>
      <c r="O335" s="272"/>
      <c r="P335" s="272"/>
      <c r="Q335" s="272"/>
      <c r="R335" s="272"/>
    </row>
    <row r="336" spans="1:18" ht="12.75" customHeight="1">
      <c r="A336" s="272"/>
      <c r="B336" s="371"/>
      <c r="C336" s="371"/>
      <c r="D336" s="371"/>
      <c r="E336" s="371"/>
      <c r="F336" s="278">
        <v>2</v>
      </c>
      <c r="G336" s="279"/>
      <c r="H336" s="288" t="str">
        <f t="shared" si="122"/>
        <v>Belum Diisi</v>
      </c>
      <c r="I336" s="280" t="s">
        <v>650</v>
      </c>
      <c r="J336" s="277" t="str">
        <f t="shared" si="133"/>
        <v>Isi Sasaran</v>
      </c>
      <c r="K336" s="280" t="s">
        <v>650</v>
      </c>
      <c r="L336" s="277" t="str">
        <f t="shared" si="134"/>
        <v>Isi Sasaran</v>
      </c>
      <c r="M336" s="371"/>
      <c r="N336" s="371"/>
      <c r="O336" s="272"/>
      <c r="P336" s="272"/>
      <c r="Q336" s="272"/>
      <c r="R336" s="272"/>
    </row>
    <row r="337" spans="1:18" ht="12.75" customHeight="1">
      <c r="A337" s="272"/>
      <c r="B337" s="371"/>
      <c r="C337" s="371"/>
      <c r="D337" s="371"/>
      <c r="E337" s="371"/>
      <c r="F337" s="278">
        <v>3</v>
      </c>
      <c r="G337" s="279"/>
      <c r="H337" s="288" t="str">
        <f t="shared" si="122"/>
        <v>Belum Diisi</v>
      </c>
      <c r="I337" s="280" t="s">
        <v>650</v>
      </c>
      <c r="J337" s="277" t="str">
        <f t="shared" si="133"/>
        <v>Isi Sasaran</v>
      </c>
      <c r="K337" s="280" t="s">
        <v>650</v>
      </c>
      <c r="L337" s="277" t="str">
        <f t="shared" si="134"/>
        <v>Isi Sasaran</v>
      </c>
      <c r="M337" s="371"/>
      <c r="N337" s="371"/>
      <c r="O337" s="272"/>
      <c r="P337" s="272"/>
      <c r="Q337" s="272"/>
      <c r="R337" s="272"/>
    </row>
    <row r="338" spans="1:18" ht="12.75" customHeight="1">
      <c r="A338" s="272"/>
      <c r="B338" s="371"/>
      <c r="C338" s="371"/>
      <c r="D338" s="371"/>
      <c r="E338" s="371"/>
      <c r="F338" s="278">
        <v>4</v>
      </c>
      <c r="G338" s="279"/>
      <c r="H338" s="288" t="str">
        <f t="shared" si="122"/>
        <v>Belum Diisi</v>
      </c>
      <c r="I338" s="280" t="s">
        <v>650</v>
      </c>
      <c r="J338" s="277" t="str">
        <f t="shared" si="133"/>
        <v>Isi Sasaran</v>
      </c>
      <c r="K338" s="280" t="s">
        <v>650</v>
      </c>
      <c r="L338" s="277" t="str">
        <f t="shared" si="134"/>
        <v>Isi Sasaran</v>
      </c>
      <c r="M338" s="371"/>
      <c r="N338" s="371"/>
      <c r="O338" s="272"/>
      <c r="P338" s="272"/>
      <c r="Q338" s="272"/>
      <c r="R338" s="272"/>
    </row>
    <row r="339" spans="1:18" ht="12.75" customHeight="1">
      <c r="A339" s="272"/>
      <c r="B339" s="349"/>
      <c r="C339" s="349"/>
      <c r="D339" s="349"/>
      <c r="E339" s="349"/>
      <c r="F339" s="282">
        <v>5</v>
      </c>
      <c r="G339" s="283"/>
      <c r="H339" s="289" t="str">
        <f t="shared" si="122"/>
        <v>Belum Diisi</v>
      </c>
      <c r="I339" s="285" t="s">
        <v>650</v>
      </c>
      <c r="J339" s="277" t="str">
        <f t="shared" si="133"/>
        <v>Isi Sasaran</v>
      </c>
      <c r="K339" s="285" t="s">
        <v>650</v>
      </c>
      <c r="L339" s="277" t="str">
        <f t="shared" si="134"/>
        <v>Isi Sasaran</v>
      </c>
      <c r="M339" s="349"/>
      <c r="N339" s="349"/>
      <c r="O339" s="272"/>
      <c r="P339" s="272"/>
      <c r="Q339" s="272"/>
      <c r="R339" s="272"/>
    </row>
    <row r="340" spans="1:18" ht="12.75" customHeight="1">
      <c r="A340" s="272"/>
      <c r="B340" s="418">
        <v>7</v>
      </c>
      <c r="C340" s="426"/>
      <c r="D340" s="419" t="s">
        <v>650</v>
      </c>
      <c r="E340" s="427" t="str">
        <f>IF(D340="Y",1,IF(D340="T",0,IF(D340="Y/T","Belum diisi","Error")))</f>
        <v>Belum diisi</v>
      </c>
      <c r="F340" s="273">
        <v>1</v>
      </c>
      <c r="G340" s="274"/>
      <c r="H340" s="290" t="str">
        <f t="shared" si="122"/>
        <v>Belum Diisi</v>
      </c>
      <c r="I340" s="276" t="s">
        <v>650</v>
      </c>
      <c r="J340" s="277" t="str">
        <f t="shared" ref="J340:J344" si="135">IF($D$340="Y/T","Isi Sasaran",IF($E$340=0,0,IF(I340="Y",1,IF(I340="T",0,"Isi Dulu"))))</f>
        <v>Isi Sasaran</v>
      </c>
      <c r="K340" s="276" t="s">
        <v>650</v>
      </c>
      <c r="L340" s="277" t="str">
        <f t="shared" ref="L340:L344" si="136">IF($D$340="Y/T","Isi Sasaran",IF($E$340=0,0,IF(K340="Y",1,IF(K340="T",0,"Isi Dulu"))))</f>
        <v>Isi Sasaran</v>
      </c>
      <c r="M340" s="429" t="s">
        <v>650</v>
      </c>
      <c r="N340" s="430" t="str">
        <f>IF(M340="Y",1,IF(M340="T",0,IF(M340="Y/T","Belum diisi","Error")))</f>
        <v>Belum diisi</v>
      </c>
      <c r="O340" s="272"/>
      <c r="P340" s="272"/>
      <c r="Q340" s="272"/>
      <c r="R340" s="272"/>
    </row>
    <row r="341" spans="1:18" ht="12.75" customHeight="1">
      <c r="A341" s="272"/>
      <c r="B341" s="371"/>
      <c r="C341" s="371"/>
      <c r="D341" s="371"/>
      <c r="E341" s="371"/>
      <c r="F341" s="278">
        <v>2</v>
      </c>
      <c r="G341" s="279"/>
      <c r="H341" s="288" t="str">
        <f t="shared" si="122"/>
        <v>Belum Diisi</v>
      </c>
      <c r="I341" s="280" t="s">
        <v>650</v>
      </c>
      <c r="J341" s="277" t="str">
        <f t="shared" si="135"/>
        <v>Isi Sasaran</v>
      </c>
      <c r="K341" s="280" t="s">
        <v>650</v>
      </c>
      <c r="L341" s="277" t="str">
        <f t="shared" si="136"/>
        <v>Isi Sasaran</v>
      </c>
      <c r="M341" s="371"/>
      <c r="N341" s="371"/>
      <c r="O341" s="272"/>
      <c r="P341" s="272"/>
      <c r="Q341" s="272"/>
      <c r="R341" s="272"/>
    </row>
    <row r="342" spans="1:18" ht="12.75" customHeight="1">
      <c r="A342" s="272"/>
      <c r="B342" s="371"/>
      <c r="C342" s="371"/>
      <c r="D342" s="371"/>
      <c r="E342" s="371"/>
      <c r="F342" s="278">
        <v>3</v>
      </c>
      <c r="G342" s="279"/>
      <c r="H342" s="288" t="str">
        <f t="shared" si="122"/>
        <v>Belum Diisi</v>
      </c>
      <c r="I342" s="280" t="s">
        <v>650</v>
      </c>
      <c r="J342" s="277" t="str">
        <f t="shared" si="135"/>
        <v>Isi Sasaran</v>
      </c>
      <c r="K342" s="280" t="s">
        <v>650</v>
      </c>
      <c r="L342" s="277" t="str">
        <f t="shared" si="136"/>
        <v>Isi Sasaran</v>
      </c>
      <c r="M342" s="371"/>
      <c r="N342" s="371"/>
      <c r="O342" s="272"/>
      <c r="P342" s="272"/>
      <c r="Q342" s="272"/>
      <c r="R342" s="272"/>
    </row>
    <row r="343" spans="1:18" ht="12.75" customHeight="1">
      <c r="A343" s="272"/>
      <c r="B343" s="371"/>
      <c r="C343" s="371"/>
      <c r="D343" s="371"/>
      <c r="E343" s="371"/>
      <c r="F343" s="278">
        <v>4</v>
      </c>
      <c r="G343" s="279"/>
      <c r="H343" s="288" t="str">
        <f t="shared" si="122"/>
        <v>Belum Diisi</v>
      </c>
      <c r="I343" s="280" t="s">
        <v>650</v>
      </c>
      <c r="J343" s="277" t="str">
        <f t="shared" si="135"/>
        <v>Isi Sasaran</v>
      </c>
      <c r="K343" s="280" t="s">
        <v>650</v>
      </c>
      <c r="L343" s="277" t="str">
        <f t="shared" si="136"/>
        <v>Isi Sasaran</v>
      </c>
      <c r="M343" s="371"/>
      <c r="N343" s="371"/>
      <c r="O343" s="272"/>
      <c r="P343" s="272"/>
      <c r="Q343" s="272"/>
      <c r="R343" s="272"/>
    </row>
    <row r="344" spans="1:18" ht="12.75" customHeight="1">
      <c r="A344" s="272"/>
      <c r="B344" s="349"/>
      <c r="C344" s="349"/>
      <c r="D344" s="349"/>
      <c r="E344" s="349"/>
      <c r="F344" s="282">
        <v>5</v>
      </c>
      <c r="G344" s="283"/>
      <c r="H344" s="289" t="str">
        <f t="shared" si="122"/>
        <v>Belum Diisi</v>
      </c>
      <c r="I344" s="285" t="s">
        <v>650</v>
      </c>
      <c r="J344" s="277" t="str">
        <f t="shared" si="135"/>
        <v>Isi Sasaran</v>
      </c>
      <c r="K344" s="285" t="s">
        <v>650</v>
      </c>
      <c r="L344" s="277" t="str">
        <f t="shared" si="136"/>
        <v>Isi Sasaran</v>
      </c>
      <c r="M344" s="349"/>
      <c r="N344" s="349"/>
      <c r="O344" s="272"/>
      <c r="P344" s="272"/>
      <c r="Q344" s="272"/>
      <c r="R344" s="272"/>
    </row>
    <row r="345" spans="1:18" ht="12.75" customHeight="1">
      <c r="A345" s="272"/>
      <c r="B345" s="418">
        <v>8</v>
      </c>
      <c r="C345" s="426"/>
      <c r="D345" s="419" t="s">
        <v>650</v>
      </c>
      <c r="E345" s="427" t="str">
        <f>IF(D345="Y",1,IF(D345="T",0,IF(D345="Y/T","Belum diisi","Error")))</f>
        <v>Belum diisi</v>
      </c>
      <c r="F345" s="273">
        <v>1</v>
      </c>
      <c r="G345" s="274"/>
      <c r="H345" s="290" t="str">
        <f t="shared" si="122"/>
        <v>Belum Diisi</v>
      </c>
      <c r="I345" s="276" t="s">
        <v>650</v>
      </c>
      <c r="J345" s="277" t="str">
        <f t="shared" ref="J345:J349" si="137">IF($D$345="Y/T","Isi Sasaran",IF($E$345=0,0,IF(I345="Y",1,IF(I345="T",0,"Isi Dulu"))))</f>
        <v>Isi Sasaran</v>
      </c>
      <c r="K345" s="276" t="s">
        <v>650</v>
      </c>
      <c r="L345" s="277" t="str">
        <f t="shared" ref="L345:L349" si="138">IF($D$345="Y/T","Isi Sasaran",IF($E$345=0,0,IF(K345="Y",1,IF(K345="T",0,"Isi Dulu"))))</f>
        <v>Isi Sasaran</v>
      </c>
      <c r="M345" s="429" t="s">
        <v>650</v>
      </c>
      <c r="N345" s="430" t="str">
        <f>IF(M345="Y",1,IF(M345="T",0,IF(M345="Y/T","Belum diisi","Error")))</f>
        <v>Belum diisi</v>
      </c>
      <c r="O345" s="272"/>
      <c r="P345" s="272"/>
      <c r="Q345" s="272"/>
      <c r="R345" s="272"/>
    </row>
    <row r="346" spans="1:18" ht="12.75" customHeight="1">
      <c r="A346" s="272"/>
      <c r="B346" s="371"/>
      <c r="C346" s="371"/>
      <c r="D346" s="371"/>
      <c r="E346" s="371"/>
      <c r="F346" s="278">
        <v>2</v>
      </c>
      <c r="G346" s="279"/>
      <c r="H346" s="288" t="str">
        <f t="shared" si="122"/>
        <v>Belum Diisi</v>
      </c>
      <c r="I346" s="280" t="s">
        <v>650</v>
      </c>
      <c r="J346" s="277" t="str">
        <f t="shared" si="137"/>
        <v>Isi Sasaran</v>
      </c>
      <c r="K346" s="280" t="s">
        <v>650</v>
      </c>
      <c r="L346" s="277" t="str">
        <f t="shared" si="138"/>
        <v>Isi Sasaran</v>
      </c>
      <c r="M346" s="371"/>
      <c r="N346" s="371"/>
      <c r="O346" s="272"/>
      <c r="P346" s="272"/>
      <c r="Q346" s="272"/>
      <c r="R346" s="272"/>
    </row>
    <row r="347" spans="1:18" ht="12.75" customHeight="1">
      <c r="A347" s="272"/>
      <c r="B347" s="371"/>
      <c r="C347" s="371"/>
      <c r="D347" s="371"/>
      <c r="E347" s="371"/>
      <c r="F347" s="278">
        <v>3</v>
      </c>
      <c r="G347" s="279"/>
      <c r="H347" s="288" t="str">
        <f t="shared" si="122"/>
        <v>Belum Diisi</v>
      </c>
      <c r="I347" s="280" t="s">
        <v>650</v>
      </c>
      <c r="J347" s="277" t="str">
        <f t="shared" si="137"/>
        <v>Isi Sasaran</v>
      </c>
      <c r="K347" s="280" t="s">
        <v>650</v>
      </c>
      <c r="L347" s="277" t="str">
        <f t="shared" si="138"/>
        <v>Isi Sasaran</v>
      </c>
      <c r="M347" s="371"/>
      <c r="N347" s="371"/>
      <c r="O347" s="272"/>
      <c r="P347" s="272"/>
      <c r="Q347" s="272"/>
      <c r="R347" s="272"/>
    </row>
    <row r="348" spans="1:18" ht="12.75" customHeight="1">
      <c r="A348" s="272"/>
      <c r="B348" s="371"/>
      <c r="C348" s="371"/>
      <c r="D348" s="371"/>
      <c r="E348" s="371"/>
      <c r="F348" s="278">
        <v>4</v>
      </c>
      <c r="G348" s="279"/>
      <c r="H348" s="288" t="str">
        <f t="shared" si="122"/>
        <v>Belum Diisi</v>
      </c>
      <c r="I348" s="280" t="s">
        <v>650</v>
      </c>
      <c r="J348" s="277" t="str">
        <f t="shared" si="137"/>
        <v>Isi Sasaran</v>
      </c>
      <c r="K348" s="280" t="s">
        <v>650</v>
      </c>
      <c r="L348" s="277" t="str">
        <f t="shared" si="138"/>
        <v>Isi Sasaran</v>
      </c>
      <c r="M348" s="371"/>
      <c r="N348" s="371"/>
      <c r="O348" s="272"/>
      <c r="P348" s="272"/>
      <c r="Q348" s="272"/>
      <c r="R348" s="272"/>
    </row>
    <row r="349" spans="1:18" ht="12.75" customHeight="1">
      <c r="A349" s="272"/>
      <c r="B349" s="349"/>
      <c r="C349" s="349"/>
      <c r="D349" s="349"/>
      <c r="E349" s="349"/>
      <c r="F349" s="282">
        <v>5</v>
      </c>
      <c r="G349" s="283"/>
      <c r="H349" s="289" t="str">
        <f t="shared" si="122"/>
        <v>Belum Diisi</v>
      </c>
      <c r="I349" s="285" t="s">
        <v>650</v>
      </c>
      <c r="J349" s="277" t="str">
        <f t="shared" si="137"/>
        <v>Isi Sasaran</v>
      </c>
      <c r="K349" s="285" t="s">
        <v>650</v>
      </c>
      <c r="L349" s="277" t="str">
        <f t="shared" si="138"/>
        <v>Isi Sasaran</v>
      </c>
      <c r="M349" s="349"/>
      <c r="N349" s="349"/>
      <c r="O349" s="272"/>
      <c r="P349" s="272"/>
      <c r="Q349" s="272"/>
      <c r="R349" s="272"/>
    </row>
    <row r="350" spans="1:18" ht="12.75" customHeight="1">
      <c r="A350" s="272"/>
      <c r="B350" s="418">
        <v>9</v>
      </c>
      <c r="C350" s="426"/>
      <c r="D350" s="419" t="s">
        <v>650</v>
      </c>
      <c r="E350" s="427" t="str">
        <f>IF(D350="Y",1,IF(D350="T",0,IF(D350="Y/T","Belum diisi","Error")))</f>
        <v>Belum diisi</v>
      </c>
      <c r="F350" s="273">
        <v>1</v>
      </c>
      <c r="G350" s="274"/>
      <c r="H350" s="290" t="str">
        <f t="shared" si="122"/>
        <v>Belum Diisi</v>
      </c>
      <c r="I350" s="276" t="s">
        <v>650</v>
      </c>
      <c r="J350" s="277" t="str">
        <f t="shared" ref="J350:J354" si="139">IF($D$350="Y/T","Isi Sasaran",IF($E$350=0,0,IF(I350="Y",1,IF(I350="T",0,"Isi Dulu"))))</f>
        <v>Isi Sasaran</v>
      </c>
      <c r="K350" s="276" t="s">
        <v>650</v>
      </c>
      <c r="L350" s="277" t="str">
        <f t="shared" ref="L350:L354" si="140">IF($D$350="Y/T","Isi Sasaran",IF($E$350=0,0,IF(K350="Y",1,IF(K350="T",0,"Isi Dulu"))))</f>
        <v>Isi Sasaran</v>
      </c>
      <c r="M350" s="429" t="s">
        <v>650</v>
      </c>
      <c r="N350" s="430" t="str">
        <f>IF(M350="Y",1,IF(M350="T",0,IF(M350="Y/T","Belum diisi","Error")))</f>
        <v>Belum diisi</v>
      </c>
      <c r="O350" s="272"/>
      <c r="P350" s="272"/>
      <c r="Q350" s="272"/>
      <c r="R350" s="272"/>
    </row>
    <row r="351" spans="1:18" ht="12.75" customHeight="1">
      <c r="A351" s="272"/>
      <c r="B351" s="371"/>
      <c r="C351" s="371"/>
      <c r="D351" s="371"/>
      <c r="E351" s="371"/>
      <c r="F351" s="278">
        <v>2</v>
      </c>
      <c r="G351" s="279"/>
      <c r="H351" s="288" t="str">
        <f t="shared" si="122"/>
        <v>Belum Diisi</v>
      </c>
      <c r="I351" s="280" t="s">
        <v>650</v>
      </c>
      <c r="J351" s="277" t="str">
        <f t="shared" si="139"/>
        <v>Isi Sasaran</v>
      </c>
      <c r="K351" s="280" t="s">
        <v>650</v>
      </c>
      <c r="L351" s="277" t="str">
        <f t="shared" si="140"/>
        <v>Isi Sasaran</v>
      </c>
      <c r="M351" s="371"/>
      <c r="N351" s="371"/>
      <c r="O351" s="272"/>
      <c r="P351" s="272"/>
      <c r="Q351" s="272"/>
      <c r="R351" s="272"/>
    </row>
    <row r="352" spans="1:18" ht="12.75" customHeight="1">
      <c r="A352" s="272"/>
      <c r="B352" s="371"/>
      <c r="C352" s="371"/>
      <c r="D352" s="371"/>
      <c r="E352" s="371"/>
      <c r="F352" s="278">
        <v>3</v>
      </c>
      <c r="G352" s="279"/>
      <c r="H352" s="288" t="str">
        <f t="shared" si="122"/>
        <v>Belum Diisi</v>
      </c>
      <c r="I352" s="280" t="s">
        <v>650</v>
      </c>
      <c r="J352" s="277" t="str">
        <f t="shared" si="139"/>
        <v>Isi Sasaran</v>
      </c>
      <c r="K352" s="280" t="s">
        <v>650</v>
      </c>
      <c r="L352" s="277" t="str">
        <f t="shared" si="140"/>
        <v>Isi Sasaran</v>
      </c>
      <c r="M352" s="371"/>
      <c r="N352" s="371"/>
      <c r="O352" s="272"/>
      <c r="P352" s="272"/>
      <c r="Q352" s="272"/>
      <c r="R352" s="272"/>
    </row>
    <row r="353" spans="1:18" ht="12.75" customHeight="1">
      <c r="A353" s="272"/>
      <c r="B353" s="371"/>
      <c r="C353" s="371"/>
      <c r="D353" s="371"/>
      <c r="E353" s="371"/>
      <c r="F353" s="278">
        <v>4</v>
      </c>
      <c r="G353" s="279"/>
      <c r="H353" s="288" t="str">
        <f t="shared" si="122"/>
        <v>Belum Diisi</v>
      </c>
      <c r="I353" s="280" t="s">
        <v>650</v>
      </c>
      <c r="J353" s="277" t="str">
        <f t="shared" si="139"/>
        <v>Isi Sasaran</v>
      </c>
      <c r="K353" s="280" t="s">
        <v>650</v>
      </c>
      <c r="L353" s="277" t="str">
        <f t="shared" si="140"/>
        <v>Isi Sasaran</v>
      </c>
      <c r="M353" s="371"/>
      <c r="N353" s="371"/>
      <c r="O353" s="272"/>
      <c r="P353" s="272"/>
      <c r="Q353" s="272"/>
      <c r="R353" s="272"/>
    </row>
    <row r="354" spans="1:18" ht="12.75" customHeight="1">
      <c r="A354" s="272"/>
      <c r="B354" s="349"/>
      <c r="C354" s="349"/>
      <c r="D354" s="349"/>
      <c r="E354" s="349"/>
      <c r="F354" s="282">
        <v>5</v>
      </c>
      <c r="G354" s="283"/>
      <c r="H354" s="289" t="str">
        <f t="shared" si="122"/>
        <v>Belum Diisi</v>
      </c>
      <c r="I354" s="285" t="s">
        <v>650</v>
      </c>
      <c r="J354" s="277" t="str">
        <f t="shared" si="139"/>
        <v>Isi Sasaran</v>
      </c>
      <c r="K354" s="285" t="s">
        <v>650</v>
      </c>
      <c r="L354" s="277" t="str">
        <f t="shared" si="140"/>
        <v>Isi Sasaran</v>
      </c>
      <c r="M354" s="349"/>
      <c r="N354" s="349"/>
      <c r="O354" s="272"/>
      <c r="P354" s="272"/>
      <c r="Q354" s="272"/>
      <c r="R354" s="272"/>
    </row>
    <row r="355" spans="1:18" ht="12.75" customHeight="1">
      <c r="A355" s="272"/>
      <c r="B355" s="418">
        <v>10</v>
      </c>
      <c r="C355" s="426"/>
      <c r="D355" s="419" t="s">
        <v>650</v>
      </c>
      <c r="E355" s="427" t="str">
        <f>IF(D355="Y",1,IF(D355="T",0,IF(D355="Y/T","Belum diisi","Error")))</f>
        <v>Belum diisi</v>
      </c>
      <c r="F355" s="273">
        <v>1</v>
      </c>
      <c r="G355" s="274"/>
      <c r="H355" s="290" t="str">
        <f t="shared" si="122"/>
        <v>Belum Diisi</v>
      </c>
      <c r="I355" s="276" t="s">
        <v>650</v>
      </c>
      <c r="J355" s="277" t="str">
        <f t="shared" ref="J355:J359" si="141">IF($D$355="Y/T","Isi Sasaran",IF($E$355=0,0,IF(I355="Y",1,IF(I355="T",0,"Isi Dulu"))))</f>
        <v>Isi Sasaran</v>
      </c>
      <c r="K355" s="276" t="s">
        <v>650</v>
      </c>
      <c r="L355" s="277" t="str">
        <f t="shared" ref="L355:L359" si="142">IF($D$355="Y/T","Isi Sasaran",IF($E$355=0,0,IF(K355="Y",1,IF(K355="T",0,"Isi Dulu"))))</f>
        <v>Isi Sasaran</v>
      </c>
      <c r="M355" s="429" t="s">
        <v>650</v>
      </c>
      <c r="N355" s="430" t="str">
        <f>IF(M355="Y",1,IF(M355="T",0,IF(M355="Y/T","Belum diisi","Error")))</f>
        <v>Belum diisi</v>
      </c>
      <c r="O355" s="272"/>
      <c r="P355" s="272"/>
      <c r="Q355" s="272"/>
      <c r="R355" s="272"/>
    </row>
    <row r="356" spans="1:18" ht="12.75" customHeight="1">
      <c r="A356" s="272"/>
      <c r="B356" s="371"/>
      <c r="C356" s="371"/>
      <c r="D356" s="371"/>
      <c r="E356" s="371"/>
      <c r="F356" s="278">
        <v>2</v>
      </c>
      <c r="G356" s="279"/>
      <c r="H356" s="288" t="str">
        <f t="shared" si="122"/>
        <v>Belum Diisi</v>
      </c>
      <c r="I356" s="280" t="s">
        <v>650</v>
      </c>
      <c r="J356" s="277" t="str">
        <f t="shared" si="141"/>
        <v>Isi Sasaran</v>
      </c>
      <c r="K356" s="280" t="s">
        <v>650</v>
      </c>
      <c r="L356" s="277" t="str">
        <f t="shared" si="142"/>
        <v>Isi Sasaran</v>
      </c>
      <c r="M356" s="371"/>
      <c r="N356" s="371"/>
      <c r="O356" s="272"/>
      <c r="P356" s="272"/>
      <c r="Q356" s="272"/>
      <c r="R356" s="272"/>
    </row>
    <row r="357" spans="1:18" ht="12.75" customHeight="1">
      <c r="A357" s="272"/>
      <c r="B357" s="371"/>
      <c r="C357" s="371"/>
      <c r="D357" s="371"/>
      <c r="E357" s="371"/>
      <c r="F357" s="278">
        <v>3</v>
      </c>
      <c r="G357" s="279"/>
      <c r="H357" s="288" t="str">
        <f t="shared" si="122"/>
        <v>Belum Diisi</v>
      </c>
      <c r="I357" s="280" t="s">
        <v>650</v>
      </c>
      <c r="J357" s="277" t="str">
        <f t="shared" si="141"/>
        <v>Isi Sasaran</v>
      </c>
      <c r="K357" s="280" t="s">
        <v>650</v>
      </c>
      <c r="L357" s="277" t="str">
        <f t="shared" si="142"/>
        <v>Isi Sasaran</v>
      </c>
      <c r="M357" s="371"/>
      <c r="N357" s="371"/>
      <c r="O357" s="272"/>
      <c r="P357" s="272"/>
      <c r="Q357" s="272"/>
      <c r="R357" s="272"/>
    </row>
    <row r="358" spans="1:18" ht="12.75" customHeight="1">
      <c r="A358" s="272"/>
      <c r="B358" s="371"/>
      <c r="C358" s="371"/>
      <c r="D358" s="371"/>
      <c r="E358" s="371"/>
      <c r="F358" s="278">
        <v>4</v>
      </c>
      <c r="G358" s="279"/>
      <c r="H358" s="288" t="str">
        <f t="shared" si="122"/>
        <v>Belum Diisi</v>
      </c>
      <c r="I358" s="280" t="s">
        <v>650</v>
      </c>
      <c r="J358" s="277" t="str">
        <f t="shared" si="141"/>
        <v>Isi Sasaran</v>
      </c>
      <c r="K358" s="280" t="s">
        <v>650</v>
      </c>
      <c r="L358" s="277" t="str">
        <f t="shared" si="142"/>
        <v>Isi Sasaran</v>
      </c>
      <c r="M358" s="371"/>
      <c r="N358" s="371"/>
      <c r="O358" s="272"/>
      <c r="P358" s="272"/>
      <c r="Q358" s="272"/>
      <c r="R358" s="272"/>
    </row>
    <row r="359" spans="1:18" ht="12.75" customHeight="1">
      <c r="A359" s="272"/>
      <c r="B359" s="349"/>
      <c r="C359" s="349"/>
      <c r="D359" s="349"/>
      <c r="E359" s="349"/>
      <c r="F359" s="282">
        <v>5</v>
      </c>
      <c r="G359" s="283"/>
      <c r="H359" s="289" t="str">
        <f t="shared" si="122"/>
        <v>Belum Diisi</v>
      </c>
      <c r="I359" s="285" t="s">
        <v>650</v>
      </c>
      <c r="J359" s="277" t="str">
        <f t="shared" si="141"/>
        <v>Isi Sasaran</v>
      </c>
      <c r="K359" s="285" t="s">
        <v>650</v>
      </c>
      <c r="L359" s="277" t="str">
        <f t="shared" si="142"/>
        <v>Isi Sasaran</v>
      </c>
      <c r="M359" s="349"/>
      <c r="N359" s="349"/>
      <c r="O359" s="272"/>
      <c r="P359" s="272"/>
      <c r="Q359" s="272"/>
      <c r="R359" s="272"/>
    </row>
    <row r="360" spans="1:18" ht="12.75" customHeight="1">
      <c r="A360" s="272"/>
      <c r="B360" s="418">
        <v>11</v>
      </c>
      <c r="C360" s="426"/>
      <c r="D360" s="419" t="s">
        <v>650</v>
      </c>
      <c r="E360" s="427" t="str">
        <f>IF(D360="Y",1,IF(D360="T",0,IF(D360="Y/T","Belum diisi","Error")))</f>
        <v>Belum diisi</v>
      </c>
      <c r="F360" s="273">
        <v>1</v>
      </c>
      <c r="G360" s="274"/>
      <c r="H360" s="290" t="str">
        <f t="shared" si="122"/>
        <v>Belum Diisi</v>
      </c>
      <c r="I360" s="276" t="s">
        <v>650</v>
      </c>
      <c r="J360" s="277" t="str">
        <f t="shared" ref="J360:J364" si="143">IF($D$360="Y/T","Isi Sasaran",IF($E$360=0,0,IF(I360="Y",1,IF(I360="T",0,"Isi Dulu"))))</f>
        <v>Isi Sasaran</v>
      </c>
      <c r="K360" s="276" t="s">
        <v>650</v>
      </c>
      <c r="L360" s="277" t="str">
        <f t="shared" ref="L360:L364" si="144">IF($D$360="Y/T","Isi Sasaran",IF($E$360=0,0,IF(K360="Y",1,IF(K360="T",0,"Isi Dulu"))))</f>
        <v>Isi Sasaran</v>
      </c>
      <c r="M360" s="429" t="s">
        <v>650</v>
      </c>
      <c r="N360" s="430" t="str">
        <f>IF(M360="Y",1,IF(M360="T",0,IF(M360="Y/T","Belum diisi","Error")))</f>
        <v>Belum diisi</v>
      </c>
      <c r="O360" s="272"/>
      <c r="P360" s="272"/>
      <c r="Q360" s="272"/>
      <c r="R360" s="272"/>
    </row>
    <row r="361" spans="1:18" ht="12.75" customHeight="1">
      <c r="A361" s="272"/>
      <c r="B361" s="371"/>
      <c r="C361" s="371"/>
      <c r="D361" s="371"/>
      <c r="E361" s="371"/>
      <c r="F361" s="278">
        <v>2</v>
      </c>
      <c r="G361" s="279"/>
      <c r="H361" s="288" t="str">
        <f t="shared" si="122"/>
        <v>Belum Diisi</v>
      </c>
      <c r="I361" s="280" t="s">
        <v>650</v>
      </c>
      <c r="J361" s="277" t="str">
        <f t="shared" si="143"/>
        <v>Isi Sasaran</v>
      </c>
      <c r="K361" s="280" t="s">
        <v>650</v>
      </c>
      <c r="L361" s="277" t="str">
        <f t="shared" si="144"/>
        <v>Isi Sasaran</v>
      </c>
      <c r="M361" s="371"/>
      <c r="N361" s="371"/>
      <c r="O361" s="272"/>
      <c r="P361" s="272"/>
      <c r="Q361" s="272"/>
      <c r="R361" s="272"/>
    </row>
    <row r="362" spans="1:18" ht="12.75" customHeight="1">
      <c r="A362" s="272"/>
      <c r="B362" s="371"/>
      <c r="C362" s="371"/>
      <c r="D362" s="371"/>
      <c r="E362" s="371"/>
      <c r="F362" s="278">
        <v>3</v>
      </c>
      <c r="G362" s="279"/>
      <c r="H362" s="288" t="str">
        <f t="shared" si="122"/>
        <v>Belum Diisi</v>
      </c>
      <c r="I362" s="280" t="s">
        <v>650</v>
      </c>
      <c r="J362" s="277" t="str">
        <f t="shared" si="143"/>
        <v>Isi Sasaran</v>
      </c>
      <c r="K362" s="280" t="s">
        <v>650</v>
      </c>
      <c r="L362" s="277" t="str">
        <f t="shared" si="144"/>
        <v>Isi Sasaran</v>
      </c>
      <c r="M362" s="371"/>
      <c r="N362" s="371"/>
      <c r="O362" s="272"/>
      <c r="P362" s="272"/>
      <c r="Q362" s="272"/>
      <c r="R362" s="272"/>
    </row>
    <row r="363" spans="1:18" ht="12.75" customHeight="1">
      <c r="A363" s="272"/>
      <c r="B363" s="371"/>
      <c r="C363" s="371"/>
      <c r="D363" s="371"/>
      <c r="E363" s="371"/>
      <c r="F363" s="278">
        <v>4</v>
      </c>
      <c r="G363" s="279"/>
      <c r="H363" s="288" t="str">
        <f t="shared" si="122"/>
        <v>Belum Diisi</v>
      </c>
      <c r="I363" s="280" t="s">
        <v>650</v>
      </c>
      <c r="J363" s="277" t="str">
        <f t="shared" si="143"/>
        <v>Isi Sasaran</v>
      </c>
      <c r="K363" s="280" t="s">
        <v>650</v>
      </c>
      <c r="L363" s="277" t="str">
        <f t="shared" si="144"/>
        <v>Isi Sasaran</v>
      </c>
      <c r="M363" s="371"/>
      <c r="N363" s="371"/>
      <c r="O363" s="272"/>
      <c r="P363" s="272"/>
      <c r="Q363" s="272"/>
      <c r="R363" s="272"/>
    </row>
    <row r="364" spans="1:18" ht="12.75" customHeight="1">
      <c r="A364" s="272"/>
      <c r="B364" s="349"/>
      <c r="C364" s="349"/>
      <c r="D364" s="349"/>
      <c r="E364" s="349"/>
      <c r="F364" s="282">
        <v>5</v>
      </c>
      <c r="G364" s="283"/>
      <c r="H364" s="289" t="str">
        <f t="shared" si="122"/>
        <v>Belum Diisi</v>
      </c>
      <c r="I364" s="285" t="s">
        <v>650</v>
      </c>
      <c r="J364" s="277" t="str">
        <f t="shared" si="143"/>
        <v>Isi Sasaran</v>
      </c>
      <c r="K364" s="285" t="s">
        <v>650</v>
      </c>
      <c r="L364" s="277" t="str">
        <f t="shared" si="144"/>
        <v>Isi Sasaran</v>
      </c>
      <c r="M364" s="349"/>
      <c r="N364" s="349"/>
      <c r="O364" s="272"/>
      <c r="P364" s="272"/>
      <c r="Q364" s="272"/>
      <c r="R364" s="272"/>
    </row>
    <row r="365" spans="1:18" ht="12.75" customHeight="1">
      <c r="A365" s="272"/>
      <c r="B365" s="418">
        <v>12</v>
      </c>
      <c r="C365" s="426"/>
      <c r="D365" s="419" t="s">
        <v>650</v>
      </c>
      <c r="E365" s="427" t="str">
        <f>IF(D365="Y",1,IF(D365="T",0,IF(D365="Y/T","Belum diisi","Error")))</f>
        <v>Belum diisi</v>
      </c>
      <c r="F365" s="273">
        <v>1</v>
      </c>
      <c r="G365" s="274"/>
      <c r="H365" s="290" t="str">
        <f t="shared" si="122"/>
        <v>Belum Diisi</v>
      </c>
      <c r="I365" s="276" t="s">
        <v>650</v>
      </c>
      <c r="J365" s="277" t="str">
        <f t="shared" ref="J365:J369" si="145">IF($D$365="Y/T","Isi Sasaran",IF($E$365=0,0,IF(I365="Y",1,IF(I365="T",0,"Isi Dulu"))))</f>
        <v>Isi Sasaran</v>
      </c>
      <c r="K365" s="276" t="s">
        <v>650</v>
      </c>
      <c r="L365" s="277" t="str">
        <f t="shared" ref="L365:L369" si="146">IF($D$365="Y/T","Isi Sasaran",IF($E$365=0,0,IF(K365="Y",1,IF(K365="T",0,"Isi Dulu"))))</f>
        <v>Isi Sasaran</v>
      </c>
      <c r="M365" s="429" t="s">
        <v>650</v>
      </c>
      <c r="N365" s="430" t="str">
        <f>IF(M365="Y",1,IF(M365="T",0,IF(M365="Y/T","Belum diisi","Error")))</f>
        <v>Belum diisi</v>
      </c>
      <c r="O365" s="272"/>
      <c r="P365" s="272"/>
      <c r="Q365" s="272"/>
      <c r="R365" s="272"/>
    </row>
    <row r="366" spans="1:18" ht="12.75" customHeight="1">
      <c r="A366" s="272"/>
      <c r="B366" s="371"/>
      <c r="C366" s="371"/>
      <c r="D366" s="371"/>
      <c r="E366" s="371"/>
      <c r="F366" s="278">
        <v>2</v>
      </c>
      <c r="G366" s="279"/>
      <c r="H366" s="288" t="str">
        <f t="shared" si="122"/>
        <v>Belum Diisi</v>
      </c>
      <c r="I366" s="280" t="s">
        <v>650</v>
      </c>
      <c r="J366" s="277" t="str">
        <f t="shared" si="145"/>
        <v>Isi Sasaran</v>
      </c>
      <c r="K366" s="280" t="s">
        <v>650</v>
      </c>
      <c r="L366" s="277" t="str">
        <f t="shared" si="146"/>
        <v>Isi Sasaran</v>
      </c>
      <c r="M366" s="371"/>
      <c r="N366" s="371"/>
      <c r="O366" s="272"/>
      <c r="P366" s="272"/>
      <c r="Q366" s="272"/>
      <c r="R366" s="272"/>
    </row>
    <row r="367" spans="1:18" ht="12.75" customHeight="1">
      <c r="A367" s="272"/>
      <c r="B367" s="371"/>
      <c r="C367" s="371"/>
      <c r="D367" s="371"/>
      <c r="E367" s="371"/>
      <c r="F367" s="278">
        <v>3</v>
      </c>
      <c r="G367" s="279"/>
      <c r="H367" s="288" t="str">
        <f t="shared" si="122"/>
        <v>Belum Diisi</v>
      </c>
      <c r="I367" s="280" t="s">
        <v>650</v>
      </c>
      <c r="J367" s="277" t="str">
        <f t="shared" si="145"/>
        <v>Isi Sasaran</v>
      </c>
      <c r="K367" s="280" t="s">
        <v>650</v>
      </c>
      <c r="L367" s="277" t="str">
        <f t="shared" si="146"/>
        <v>Isi Sasaran</v>
      </c>
      <c r="M367" s="371"/>
      <c r="N367" s="371"/>
      <c r="O367" s="272"/>
      <c r="P367" s="272"/>
      <c r="Q367" s="272"/>
      <c r="R367" s="272"/>
    </row>
    <row r="368" spans="1:18" ht="12.75" customHeight="1">
      <c r="A368" s="272"/>
      <c r="B368" s="371"/>
      <c r="C368" s="371"/>
      <c r="D368" s="371"/>
      <c r="E368" s="371"/>
      <c r="F368" s="278">
        <v>4</v>
      </c>
      <c r="G368" s="279"/>
      <c r="H368" s="288" t="str">
        <f t="shared" si="122"/>
        <v>Belum Diisi</v>
      </c>
      <c r="I368" s="280" t="s">
        <v>650</v>
      </c>
      <c r="J368" s="277" t="str">
        <f t="shared" si="145"/>
        <v>Isi Sasaran</v>
      </c>
      <c r="K368" s="280" t="s">
        <v>650</v>
      </c>
      <c r="L368" s="277" t="str">
        <f t="shared" si="146"/>
        <v>Isi Sasaran</v>
      </c>
      <c r="M368" s="371"/>
      <c r="N368" s="371"/>
      <c r="O368" s="272"/>
      <c r="P368" s="272"/>
      <c r="Q368" s="272"/>
      <c r="R368" s="272"/>
    </row>
    <row r="369" spans="1:18" ht="12.75" customHeight="1">
      <c r="A369" s="272"/>
      <c r="B369" s="349"/>
      <c r="C369" s="349"/>
      <c r="D369" s="349"/>
      <c r="E369" s="349"/>
      <c r="F369" s="282">
        <v>5</v>
      </c>
      <c r="G369" s="283"/>
      <c r="H369" s="289" t="str">
        <f t="shared" si="122"/>
        <v>Belum Diisi</v>
      </c>
      <c r="I369" s="285" t="s">
        <v>650</v>
      </c>
      <c r="J369" s="277" t="str">
        <f t="shared" si="145"/>
        <v>Isi Sasaran</v>
      </c>
      <c r="K369" s="285" t="s">
        <v>650</v>
      </c>
      <c r="L369" s="277" t="str">
        <f t="shared" si="146"/>
        <v>Isi Sasaran</v>
      </c>
      <c r="M369" s="349"/>
      <c r="N369" s="349"/>
      <c r="O369" s="272"/>
      <c r="P369" s="272"/>
      <c r="Q369" s="272"/>
      <c r="R369" s="272"/>
    </row>
    <row r="370" spans="1:18" ht="12.75" customHeight="1">
      <c r="A370" s="272"/>
      <c r="B370" s="418">
        <v>13</v>
      </c>
      <c r="C370" s="426"/>
      <c r="D370" s="419" t="s">
        <v>650</v>
      </c>
      <c r="E370" s="427" t="str">
        <f>IF(D370="Y",1,IF(D370="T",0,IF(D370="Y/T","Belum diisi","Error")))</f>
        <v>Belum diisi</v>
      </c>
      <c r="F370" s="273">
        <v>1</v>
      </c>
      <c r="G370" s="274"/>
      <c r="H370" s="290" t="str">
        <f t="shared" si="122"/>
        <v>Belum Diisi</v>
      </c>
      <c r="I370" s="276" t="s">
        <v>650</v>
      </c>
      <c r="J370" s="277" t="str">
        <f t="shared" ref="J370:J374" si="147">IF($D$370="Y/T","Isi Sasaran",IF($E$370=0,0,IF(I370="Y",1,IF(I370="T",0,"Isi Dulu"))))</f>
        <v>Isi Sasaran</v>
      </c>
      <c r="K370" s="276" t="s">
        <v>650</v>
      </c>
      <c r="L370" s="277" t="str">
        <f t="shared" ref="L370:L374" si="148">IF($D$370="Y/T","Isi Sasaran",IF($E$370=0,0,IF(K370="Y",1,IF(K370="T",0,"Isi Dulu"))))</f>
        <v>Isi Sasaran</v>
      </c>
      <c r="M370" s="429" t="s">
        <v>650</v>
      </c>
      <c r="N370" s="430" t="str">
        <f>IF(M370="Y",1,IF(M370="T",0,IF(M370="Y/T","Belum diisi","Error")))</f>
        <v>Belum diisi</v>
      </c>
      <c r="O370" s="272"/>
      <c r="P370" s="272"/>
      <c r="Q370" s="272"/>
      <c r="R370" s="272"/>
    </row>
    <row r="371" spans="1:18" ht="12.75" customHeight="1">
      <c r="A371" s="272"/>
      <c r="B371" s="371"/>
      <c r="C371" s="371"/>
      <c r="D371" s="371"/>
      <c r="E371" s="371"/>
      <c r="F371" s="278">
        <v>2</v>
      </c>
      <c r="G371" s="279"/>
      <c r="H371" s="288" t="str">
        <f t="shared" si="122"/>
        <v>Belum Diisi</v>
      </c>
      <c r="I371" s="280" t="s">
        <v>650</v>
      </c>
      <c r="J371" s="277" t="str">
        <f t="shared" si="147"/>
        <v>Isi Sasaran</v>
      </c>
      <c r="K371" s="280" t="s">
        <v>650</v>
      </c>
      <c r="L371" s="277" t="str">
        <f t="shared" si="148"/>
        <v>Isi Sasaran</v>
      </c>
      <c r="M371" s="371"/>
      <c r="N371" s="371"/>
      <c r="O371" s="272"/>
      <c r="P371" s="272"/>
      <c r="Q371" s="272"/>
      <c r="R371" s="272"/>
    </row>
    <row r="372" spans="1:18" ht="12.75" customHeight="1">
      <c r="A372" s="272"/>
      <c r="B372" s="371"/>
      <c r="C372" s="371"/>
      <c r="D372" s="371"/>
      <c r="E372" s="371"/>
      <c r="F372" s="278">
        <v>3</v>
      </c>
      <c r="G372" s="279"/>
      <c r="H372" s="288" t="str">
        <f t="shared" si="122"/>
        <v>Belum Diisi</v>
      </c>
      <c r="I372" s="280" t="s">
        <v>650</v>
      </c>
      <c r="J372" s="277" t="str">
        <f t="shared" si="147"/>
        <v>Isi Sasaran</v>
      </c>
      <c r="K372" s="280" t="s">
        <v>650</v>
      </c>
      <c r="L372" s="277" t="str">
        <f t="shared" si="148"/>
        <v>Isi Sasaran</v>
      </c>
      <c r="M372" s="371"/>
      <c r="N372" s="371"/>
      <c r="O372" s="272"/>
      <c r="P372" s="272"/>
      <c r="Q372" s="272"/>
      <c r="R372" s="272"/>
    </row>
    <row r="373" spans="1:18" ht="12.75" customHeight="1">
      <c r="A373" s="272"/>
      <c r="B373" s="371"/>
      <c r="C373" s="371"/>
      <c r="D373" s="371"/>
      <c r="E373" s="371"/>
      <c r="F373" s="278">
        <v>4</v>
      </c>
      <c r="G373" s="279"/>
      <c r="H373" s="288" t="str">
        <f t="shared" si="122"/>
        <v>Belum Diisi</v>
      </c>
      <c r="I373" s="280" t="s">
        <v>650</v>
      </c>
      <c r="J373" s="277" t="str">
        <f t="shared" si="147"/>
        <v>Isi Sasaran</v>
      </c>
      <c r="K373" s="280" t="s">
        <v>650</v>
      </c>
      <c r="L373" s="277" t="str">
        <f t="shared" si="148"/>
        <v>Isi Sasaran</v>
      </c>
      <c r="M373" s="371"/>
      <c r="N373" s="371"/>
      <c r="O373" s="272"/>
      <c r="P373" s="272"/>
      <c r="Q373" s="272"/>
      <c r="R373" s="272"/>
    </row>
    <row r="374" spans="1:18" ht="12.75" customHeight="1">
      <c r="A374" s="272"/>
      <c r="B374" s="349"/>
      <c r="C374" s="349"/>
      <c r="D374" s="349"/>
      <c r="E374" s="349"/>
      <c r="F374" s="282">
        <v>5</v>
      </c>
      <c r="G374" s="283"/>
      <c r="H374" s="289" t="str">
        <f t="shared" si="122"/>
        <v>Belum Diisi</v>
      </c>
      <c r="I374" s="285" t="s">
        <v>650</v>
      </c>
      <c r="J374" s="277" t="str">
        <f t="shared" si="147"/>
        <v>Isi Sasaran</v>
      </c>
      <c r="K374" s="285" t="s">
        <v>650</v>
      </c>
      <c r="L374" s="277" t="str">
        <f t="shared" si="148"/>
        <v>Isi Sasaran</v>
      </c>
      <c r="M374" s="349"/>
      <c r="N374" s="349"/>
      <c r="O374" s="272"/>
      <c r="P374" s="272"/>
      <c r="Q374" s="272"/>
      <c r="R374" s="272"/>
    </row>
    <row r="375" spans="1:18" ht="12.75" customHeight="1">
      <c r="A375" s="272"/>
      <c r="B375" s="418">
        <v>14</v>
      </c>
      <c r="C375" s="426"/>
      <c r="D375" s="419" t="s">
        <v>650</v>
      </c>
      <c r="E375" s="427" t="str">
        <f>IF(D375="Y",1,IF(D375="T",0,IF(D375="Y/T","Belum diisi","Error")))</f>
        <v>Belum diisi</v>
      </c>
      <c r="F375" s="273">
        <v>1</v>
      </c>
      <c r="G375" s="274"/>
      <c r="H375" s="290" t="str">
        <f t="shared" si="122"/>
        <v>Belum Diisi</v>
      </c>
      <c r="I375" s="276" t="s">
        <v>650</v>
      </c>
      <c r="J375" s="277" t="str">
        <f>IF($D$375="Y/T","Isi Sasaran",IF($E$375=0,0,IF(I375="Y",1,IF(I375="T",0,"Isi Dulu"))))</f>
        <v>Isi Sasaran</v>
      </c>
      <c r="K375" s="276" t="s">
        <v>650</v>
      </c>
      <c r="L375" s="277" t="str">
        <f t="shared" ref="L375:L379" si="149">IF($D$375="Y/T","Isi Sasaran",IF($E$375=0,0,IF(K375="Y",1,IF(K375="T",0,"Isi Dulu"))))</f>
        <v>Isi Sasaran</v>
      </c>
      <c r="M375" s="429" t="s">
        <v>650</v>
      </c>
      <c r="N375" s="430" t="str">
        <f>IF(M375="Y",1,IF(M375="T",0,IF(M375="Y/T","Belum diisi","Error")))</f>
        <v>Belum diisi</v>
      </c>
      <c r="O375" s="272"/>
      <c r="P375" s="272"/>
      <c r="Q375" s="272"/>
      <c r="R375" s="272"/>
    </row>
    <row r="376" spans="1:18" ht="12.75" customHeight="1">
      <c r="A376" s="272"/>
      <c r="B376" s="371"/>
      <c r="C376" s="371"/>
      <c r="D376" s="371"/>
      <c r="E376" s="371"/>
      <c r="F376" s="278">
        <v>2</v>
      </c>
      <c r="G376" s="279"/>
      <c r="H376" s="288" t="str">
        <f t="shared" si="122"/>
        <v>Belum Diisi</v>
      </c>
      <c r="I376" s="280" t="s">
        <v>650</v>
      </c>
      <c r="J376" s="281" t="str">
        <f t="shared" ref="J376:J379" si="150">IF($D$223="Y/T","Isi Sasaran",IF($E$223=0,0,IF(I376="Y",1,IF(I376="T",0,"Isi Dulu"))))</f>
        <v>Isi Sasaran</v>
      </c>
      <c r="K376" s="280" t="s">
        <v>650</v>
      </c>
      <c r="L376" s="277" t="str">
        <f t="shared" si="149"/>
        <v>Isi Sasaran</v>
      </c>
      <c r="M376" s="371"/>
      <c r="N376" s="371"/>
      <c r="O376" s="272"/>
      <c r="P376" s="272"/>
      <c r="Q376" s="272"/>
      <c r="R376" s="272"/>
    </row>
    <row r="377" spans="1:18" ht="12.75" customHeight="1">
      <c r="A377" s="272"/>
      <c r="B377" s="371"/>
      <c r="C377" s="371"/>
      <c r="D377" s="371"/>
      <c r="E377" s="371"/>
      <c r="F377" s="278">
        <v>3</v>
      </c>
      <c r="G377" s="279"/>
      <c r="H377" s="288" t="str">
        <f t="shared" si="122"/>
        <v>Belum Diisi</v>
      </c>
      <c r="I377" s="280" t="s">
        <v>650</v>
      </c>
      <c r="J377" s="281" t="str">
        <f t="shared" si="150"/>
        <v>Isi Sasaran</v>
      </c>
      <c r="K377" s="280" t="s">
        <v>650</v>
      </c>
      <c r="L377" s="277" t="str">
        <f t="shared" si="149"/>
        <v>Isi Sasaran</v>
      </c>
      <c r="M377" s="371"/>
      <c r="N377" s="371"/>
      <c r="O377" s="272"/>
      <c r="P377" s="272"/>
      <c r="Q377" s="272"/>
      <c r="R377" s="272"/>
    </row>
    <row r="378" spans="1:18" ht="12.75" customHeight="1">
      <c r="A378" s="272"/>
      <c r="B378" s="371"/>
      <c r="C378" s="371"/>
      <c r="D378" s="371"/>
      <c r="E378" s="371"/>
      <c r="F378" s="278">
        <v>4</v>
      </c>
      <c r="G378" s="279"/>
      <c r="H378" s="288" t="str">
        <f t="shared" si="122"/>
        <v>Belum Diisi</v>
      </c>
      <c r="I378" s="280" t="s">
        <v>650</v>
      </c>
      <c r="J378" s="281" t="str">
        <f t="shared" si="150"/>
        <v>Isi Sasaran</v>
      </c>
      <c r="K378" s="280" t="s">
        <v>650</v>
      </c>
      <c r="L378" s="277" t="str">
        <f t="shared" si="149"/>
        <v>Isi Sasaran</v>
      </c>
      <c r="M378" s="371"/>
      <c r="N378" s="371"/>
      <c r="O378" s="272"/>
      <c r="P378" s="272"/>
      <c r="Q378" s="272"/>
      <c r="R378" s="272"/>
    </row>
    <row r="379" spans="1:18" ht="12.75" customHeight="1">
      <c r="A379" s="272"/>
      <c r="B379" s="349"/>
      <c r="C379" s="349"/>
      <c r="D379" s="349"/>
      <c r="E379" s="349"/>
      <c r="F379" s="282">
        <v>5</v>
      </c>
      <c r="G379" s="283"/>
      <c r="H379" s="289" t="str">
        <f t="shared" si="122"/>
        <v>Belum Diisi</v>
      </c>
      <c r="I379" s="285" t="s">
        <v>650</v>
      </c>
      <c r="J379" s="286" t="str">
        <f t="shared" si="150"/>
        <v>Isi Sasaran</v>
      </c>
      <c r="K379" s="285" t="s">
        <v>650</v>
      </c>
      <c r="L379" s="277" t="str">
        <f t="shared" si="149"/>
        <v>Isi Sasaran</v>
      </c>
      <c r="M379" s="349"/>
      <c r="N379" s="349"/>
      <c r="O379" s="272"/>
      <c r="P379" s="272"/>
      <c r="Q379" s="272"/>
      <c r="R379" s="272"/>
    </row>
    <row r="380" spans="1:18" ht="12.75" customHeight="1">
      <c r="A380" s="272"/>
      <c r="B380" s="418">
        <v>15</v>
      </c>
      <c r="C380" s="426"/>
      <c r="D380" s="419" t="s">
        <v>650</v>
      </c>
      <c r="E380" s="427" t="str">
        <f>IF(D380="Y",1,IF(D380="T",0,IF(D380="Y/T","Belum diisi","Error")))</f>
        <v>Belum diisi</v>
      </c>
      <c r="F380" s="273">
        <v>1</v>
      </c>
      <c r="G380" s="274"/>
      <c r="H380" s="290" t="str">
        <f t="shared" si="122"/>
        <v>Belum Diisi</v>
      </c>
      <c r="I380" s="276" t="s">
        <v>650</v>
      </c>
      <c r="J380" s="277" t="str">
        <f t="shared" ref="J380:J384" si="151">IF($D$380="Y/T","Isi Sasaran",IF($E$380=0,0,IF(I380="Y",1,IF(I380="T",0,"Isi Dulu"))))</f>
        <v>Isi Sasaran</v>
      </c>
      <c r="K380" s="276" t="s">
        <v>650</v>
      </c>
      <c r="L380" s="277" t="str">
        <f t="shared" ref="L380:L384" si="152">IF($D$380="Y/T","Isi Sasaran",IF($E$380=0,0,IF(K380="Y",1,IF(K380="T",0,"Isi Dulu"))))</f>
        <v>Isi Sasaran</v>
      </c>
      <c r="M380" s="429" t="s">
        <v>650</v>
      </c>
      <c r="N380" s="430" t="str">
        <f>IF(M380="Y",1,IF(M380="T",0,IF(M380="Y/T","Belum diisi","Error")))</f>
        <v>Belum diisi</v>
      </c>
      <c r="O380" s="272"/>
      <c r="P380" s="272"/>
      <c r="Q380" s="272"/>
      <c r="R380" s="272"/>
    </row>
    <row r="381" spans="1:18" ht="12.75" customHeight="1">
      <c r="A381" s="272"/>
      <c r="B381" s="371"/>
      <c r="C381" s="371"/>
      <c r="D381" s="371"/>
      <c r="E381" s="371"/>
      <c r="F381" s="278">
        <v>2</v>
      </c>
      <c r="G381" s="279"/>
      <c r="H381" s="288" t="str">
        <f t="shared" si="122"/>
        <v>Belum Diisi</v>
      </c>
      <c r="I381" s="280" t="s">
        <v>650</v>
      </c>
      <c r="J381" s="277" t="str">
        <f t="shared" si="151"/>
        <v>Isi Sasaran</v>
      </c>
      <c r="K381" s="280" t="s">
        <v>650</v>
      </c>
      <c r="L381" s="277" t="str">
        <f t="shared" si="152"/>
        <v>Isi Sasaran</v>
      </c>
      <c r="M381" s="371"/>
      <c r="N381" s="371"/>
      <c r="O381" s="272"/>
      <c r="P381" s="272"/>
      <c r="Q381" s="272"/>
      <c r="R381" s="272"/>
    </row>
    <row r="382" spans="1:18" ht="12.75" customHeight="1">
      <c r="A382" s="272"/>
      <c r="B382" s="371"/>
      <c r="C382" s="371"/>
      <c r="D382" s="371"/>
      <c r="E382" s="371"/>
      <c r="F382" s="278">
        <v>3</v>
      </c>
      <c r="G382" s="279"/>
      <c r="H382" s="288" t="str">
        <f t="shared" si="122"/>
        <v>Belum Diisi</v>
      </c>
      <c r="I382" s="280" t="s">
        <v>650</v>
      </c>
      <c r="J382" s="277" t="str">
        <f t="shared" si="151"/>
        <v>Isi Sasaran</v>
      </c>
      <c r="K382" s="280" t="s">
        <v>650</v>
      </c>
      <c r="L382" s="277" t="str">
        <f t="shared" si="152"/>
        <v>Isi Sasaran</v>
      </c>
      <c r="M382" s="371"/>
      <c r="N382" s="371"/>
      <c r="O382" s="272"/>
      <c r="P382" s="272"/>
      <c r="Q382" s="272"/>
      <c r="R382" s="272"/>
    </row>
    <row r="383" spans="1:18" ht="12.75" customHeight="1">
      <c r="A383" s="272"/>
      <c r="B383" s="371"/>
      <c r="C383" s="371"/>
      <c r="D383" s="371"/>
      <c r="E383" s="371"/>
      <c r="F383" s="278">
        <v>4</v>
      </c>
      <c r="G383" s="279"/>
      <c r="H383" s="288" t="str">
        <f t="shared" si="122"/>
        <v>Belum Diisi</v>
      </c>
      <c r="I383" s="280" t="s">
        <v>650</v>
      </c>
      <c r="J383" s="277" t="str">
        <f t="shared" si="151"/>
        <v>Isi Sasaran</v>
      </c>
      <c r="K383" s="280" t="s">
        <v>650</v>
      </c>
      <c r="L383" s="277" t="str">
        <f t="shared" si="152"/>
        <v>Isi Sasaran</v>
      </c>
      <c r="M383" s="371"/>
      <c r="N383" s="371"/>
      <c r="O383" s="272"/>
      <c r="P383" s="272"/>
      <c r="Q383" s="272"/>
      <c r="R383" s="272"/>
    </row>
    <row r="384" spans="1:18" ht="12.75" customHeight="1">
      <c r="A384" s="272"/>
      <c r="B384" s="349"/>
      <c r="C384" s="349"/>
      <c r="D384" s="349"/>
      <c r="E384" s="349"/>
      <c r="F384" s="282">
        <v>5</v>
      </c>
      <c r="G384" s="283"/>
      <c r="H384" s="289" t="str">
        <f t="shared" si="122"/>
        <v>Belum Diisi</v>
      </c>
      <c r="I384" s="285" t="s">
        <v>650</v>
      </c>
      <c r="J384" s="277" t="str">
        <f t="shared" si="151"/>
        <v>Isi Sasaran</v>
      </c>
      <c r="K384" s="285" t="s">
        <v>650</v>
      </c>
      <c r="L384" s="277" t="str">
        <f t="shared" si="152"/>
        <v>Isi Sasaran</v>
      </c>
      <c r="M384" s="349"/>
      <c r="N384" s="349"/>
      <c r="O384" s="272"/>
      <c r="P384" s="272"/>
      <c r="Q384" s="272"/>
      <c r="R384" s="272"/>
    </row>
    <row r="385" spans="1:18" ht="12.75" customHeight="1">
      <c r="A385" s="272"/>
      <c r="B385" s="418">
        <v>16</v>
      </c>
      <c r="C385" s="426"/>
      <c r="D385" s="419" t="s">
        <v>650</v>
      </c>
      <c r="E385" s="427" t="str">
        <f>IF(D385="Y",1,IF(D385="T",0,IF(D385="Y/T","Belum diisi","Error")))</f>
        <v>Belum diisi</v>
      </c>
      <c r="F385" s="273">
        <v>1</v>
      </c>
      <c r="G385" s="274"/>
      <c r="H385" s="290" t="str">
        <f t="shared" si="122"/>
        <v>Belum Diisi</v>
      </c>
      <c r="I385" s="276" t="s">
        <v>650</v>
      </c>
      <c r="J385" s="277" t="str">
        <f t="shared" ref="J385:J389" si="153">IF($D$385="Y/T","Isi Sasaran",IF($E$385=0,0,IF(I385="Y",1,IF(I385="T",0,"Isi Dulu"))))</f>
        <v>Isi Sasaran</v>
      </c>
      <c r="K385" s="276" t="s">
        <v>650</v>
      </c>
      <c r="L385" s="277" t="str">
        <f t="shared" ref="L385:L389" si="154">IF($D$385="Y/T","Isi Sasaran",IF($E$385=0,0,IF(K385="Y",1,IF(K385="T",0,"Isi Dulu"))))</f>
        <v>Isi Sasaran</v>
      </c>
      <c r="M385" s="429" t="s">
        <v>650</v>
      </c>
      <c r="N385" s="430" t="str">
        <f>IF(M385="Y",1,IF(M385="T",0,IF(M385="Y/T","Belum diisi","Error")))</f>
        <v>Belum diisi</v>
      </c>
      <c r="O385" s="272"/>
      <c r="P385" s="272"/>
      <c r="Q385" s="272"/>
      <c r="R385" s="272"/>
    </row>
    <row r="386" spans="1:18" ht="12.75" customHeight="1">
      <c r="A386" s="272"/>
      <c r="B386" s="371"/>
      <c r="C386" s="371"/>
      <c r="D386" s="371"/>
      <c r="E386" s="371"/>
      <c r="F386" s="278">
        <v>2</v>
      </c>
      <c r="G386" s="279"/>
      <c r="H386" s="288" t="str">
        <f t="shared" si="122"/>
        <v>Belum Diisi</v>
      </c>
      <c r="I386" s="280" t="s">
        <v>650</v>
      </c>
      <c r="J386" s="277" t="str">
        <f t="shared" si="153"/>
        <v>Isi Sasaran</v>
      </c>
      <c r="K386" s="280" t="s">
        <v>650</v>
      </c>
      <c r="L386" s="277" t="str">
        <f t="shared" si="154"/>
        <v>Isi Sasaran</v>
      </c>
      <c r="M386" s="371"/>
      <c r="N386" s="371"/>
      <c r="O386" s="272"/>
      <c r="P386" s="272"/>
      <c r="Q386" s="272"/>
      <c r="R386" s="272"/>
    </row>
    <row r="387" spans="1:18" ht="12.75" customHeight="1">
      <c r="A387" s="272"/>
      <c r="B387" s="371"/>
      <c r="C387" s="371"/>
      <c r="D387" s="371"/>
      <c r="E387" s="371"/>
      <c r="F387" s="278">
        <v>3</v>
      </c>
      <c r="G387" s="279"/>
      <c r="H387" s="288" t="str">
        <f t="shared" si="122"/>
        <v>Belum Diisi</v>
      </c>
      <c r="I387" s="280" t="s">
        <v>650</v>
      </c>
      <c r="J387" s="277" t="str">
        <f t="shared" si="153"/>
        <v>Isi Sasaran</v>
      </c>
      <c r="K387" s="280" t="s">
        <v>650</v>
      </c>
      <c r="L387" s="277" t="str">
        <f t="shared" si="154"/>
        <v>Isi Sasaran</v>
      </c>
      <c r="M387" s="371"/>
      <c r="N387" s="371"/>
      <c r="O387" s="272"/>
      <c r="P387" s="272"/>
      <c r="Q387" s="272"/>
      <c r="R387" s="272"/>
    </row>
    <row r="388" spans="1:18" ht="12.75" customHeight="1">
      <c r="A388" s="272"/>
      <c r="B388" s="371"/>
      <c r="C388" s="371"/>
      <c r="D388" s="371"/>
      <c r="E388" s="371"/>
      <c r="F388" s="278">
        <v>4</v>
      </c>
      <c r="G388" s="279"/>
      <c r="H388" s="288" t="str">
        <f t="shared" si="122"/>
        <v>Belum Diisi</v>
      </c>
      <c r="I388" s="280" t="s">
        <v>650</v>
      </c>
      <c r="J388" s="277" t="str">
        <f t="shared" si="153"/>
        <v>Isi Sasaran</v>
      </c>
      <c r="K388" s="280" t="s">
        <v>650</v>
      </c>
      <c r="L388" s="277" t="str">
        <f t="shared" si="154"/>
        <v>Isi Sasaran</v>
      </c>
      <c r="M388" s="371"/>
      <c r="N388" s="371"/>
      <c r="O388" s="272"/>
      <c r="P388" s="272"/>
      <c r="Q388" s="272"/>
      <c r="R388" s="272"/>
    </row>
    <row r="389" spans="1:18" ht="12.75" customHeight="1">
      <c r="A389" s="272"/>
      <c r="B389" s="349"/>
      <c r="C389" s="349"/>
      <c r="D389" s="349"/>
      <c r="E389" s="349"/>
      <c r="F389" s="282">
        <v>5</v>
      </c>
      <c r="G389" s="283"/>
      <c r="H389" s="289" t="str">
        <f t="shared" si="122"/>
        <v>Belum Diisi</v>
      </c>
      <c r="I389" s="285" t="s">
        <v>650</v>
      </c>
      <c r="J389" s="277" t="str">
        <f t="shared" si="153"/>
        <v>Isi Sasaran</v>
      </c>
      <c r="K389" s="285" t="s">
        <v>650</v>
      </c>
      <c r="L389" s="277" t="str">
        <f t="shared" si="154"/>
        <v>Isi Sasaran</v>
      </c>
      <c r="M389" s="349"/>
      <c r="N389" s="349"/>
      <c r="O389" s="272"/>
      <c r="P389" s="272"/>
      <c r="Q389" s="272"/>
      <c r="R389" s="272"/>
    </row>
    <row r="390" spans="1:18" ht="12.75" customHeight="1">
      <c r="A390" s="272"/>
      <c r="B390" s="418">
        <v>17</v>
      </c>
      <c r="C390" s="426"/>
      <c r="D390" s="419" t="s">
        <v>650</v>
      </c>
      <c r="E390" s="427" t="str">
        <f>IF(D390="Y",1,IF(D390="T",0,IF(D390="Y/T","Belum diisi","Error")))</f>
        <v>Belum diisi</v>
      </c>
      <c r="F390" s="273">
        <v>1</v>
      </c>
      <c r="G390" s="274"/>
      <c r="H390" s="290" t="str">
        <f t="shared" si="122"/>
        <v>Belum Diisi</v>
      </c>
      <c r="I390" s="276" t="s">
        <v>650</v>
      </c>
      <c r="J390" s="277" t="str">
        <f t="shared" ref="J390:J394" si="155">IF($D$390="Y/T","Isi Sasaran",IF($E$390=0,0,IF(I390="Y",1,IF(I390="T",0,"Isi Dulu"))))</f>
        <v>Isi Sasaran</v>
      </c>
      <c r="K390" s="276" t="s">
        <v>650</v>
      </c>
      <c r="L390" s="277" t="str">
        <f t="shared" ref="L390:L394" si="156">IF($D$390="Y/T","Isi Sasaran",IF($E$390=0,0,IF(K390="Y",1,IF(K390="T",0,"Isi Dulu"))))</f>
        <v>Isi Sasaran</v>
      </c>
      <c r="M390" s="429" t="s">
        <v>650</v>
      </c>
      <c r="N390" s="430" t="str">
        <f>IF(M390="Y",1,IF(M390="T",0,IF(M390="Y/T","Belum diisi","Error")))</f>
        <v>Belum diisi</v>
      </c>
      <c r="O390" s="272"/>
      <c r="P390" s="272"/>
      <c r="Q390" s="272"/>
      <c r="R390" s="272"/>
    </row>
    <row r="391" spans="1:18" ht="12.75" customHeight="1">
      <c r="A391" s="272"/>
      <c r="B391" s="371"/>
      <c r="C391" s="371"/>
      <c r="D391" s="371"/>
      <c r="E391" s="371"/>
      <c r="F391" s="278">
        <v>2</v>
      </c>
      <c r="G391" s="279"/>
      <c r="H391" s="288" t="str">
        <f t="shared" si="122"/>
        <v>Belum Diisi</v>
      </c>
      <c r="I391" s="280" t="s">
        <v>650</v>
      </c>
      <c r="J391" s="277" t="str">
        <f t="shared" si="155"/>
        <v>Isi Sasaran</v>
      </c>
      <c r="K391" s="280" t="s">
        <v>650</v>
      </c>
      <c r="L391" s="277" t="str">
        <f t="shared" si="156"/>
        <v>Isi Sasaran</v>
      </c>
      <c r="M391" s="371"/>
      <c r="N391" s="371"/>
      <c r="O391" s="272"/>
      <c r="P391" s="272"/>
      <c r="Q391" s="272"/>
      <c r="R391" s="272"/>
    </row>
    <row r="392" spans="1:18" ht="12.75" customHeight="1">
      <c r="A392" s="272"/>
      <c r="B392" s="371"/>
      <c r="C392" s="371"/>
      <c r="D392" s="371"/>
      <c r="E392" s="371"/>
      <c r="F392" s="278">
        <v>3</v>
      </c>
      <c r="G392" s="279"/>
      <c r="H392" s="288" t="str">
        <f t="shared" si="122"/>
        <v>Belum Diisi</v>
      </c>
      <c r="I392" s="280" t="s">
        <v>650</v>
      </c>
      <c r="J392" s="277" t="str">
        <f t="shared" si="155"/>
        <v>Isi Sasaran</v>
      </c>
      <c r="K392" s="280" t="s">
        <v>650</v>
      </c>
      <c r="L392" s="277" t="str">
        <f t="shared" si="156"/>
        <v>Isi Sasaran</v>
      </c>
      <c r="M392" s="371"/>
      <c r="N392" s="371"/>
      <c r="O392" s="272"/>
      <c r="P392" s="272"/>
      <c r="Q392" s="272"/>
      <c r="R392" s="272"/>
    </row>
    <row r="393" spans="1:18" ht="12.75" customHeight="1">
      <c r="A393" s="272"/>
      <c r="B393" s="371"/>
      <c r="C393" s="371"/>
      <c r="D393" s="371"/>
      <c r="E393" s="371"/>
      <c r="F393" s="278">
        <v>4</v>
      </c>
      <c r="G393" s="279"/>
      <c r="H393" s="288" t="str">
        <f t="shared" si="122"/>
        <v>Belum Diisi</v>
      </c>
      <c r="I393" s="280" t="s">
        <v>650</v>
      </c>
      <c r="J393" s="277" t="str">
        <f t="shared" si="155"/>
        <v>Isi Sasaran</v>
      </c>
      <c r="K393" s="280" t="s">
        <v>650</v>
      </c>
      <c r="L393" s="277" t="str">
        <f t="shared" si="156"/>
        <v>Isi Sasaran</v>
      </c>
      <c r="M393" s="371"/>
      <c r="N393" s="371"/>
      <c r="O393" s="272"/>
      <c r="P393" s="272"/>
      <c r="Q393" s="272"/>
      <c r="R393" s="272"/>
    </row>
    <row r="394" spans="1:18" ht="12.75" customHeight="1">
      <c r="A394" s="272"/>
      <c r="B394" s="349"/>
      <c r="C394" s="349"/>
      <c r="D394" s="349"/>
      <c r="E394" s="349"/>
      <c r="F394" s="282">
        <v>5</v>
      </c>
      <c r="G394" s="283"/>
      <c r="H394" s="289" t="str">
        <f t="shared" si="122"/>
        <v>Belum Diisi</v>
      </c>
      <c r="I394" s="285" t="s">
        <v>650</v>
      </c>
      <c r="J394" s="277" t="str">
        <f t="shared" si="155"/>
        <v>Isi Sasaran</v>
      </c>
      <c r="K394" s="285" t="s">
        <v>650</v>
      </c>
      <c r="L394" s="277" t="str">
        <f t="shared" si="156"/>
        <v>Isi Sasaran</v>
      </c>
      <c r="M394" s="349"/>
      <c r="N394" s="349"/>
      <c r="O394" s="272"/>
      <c r="P394" s="272"/>
      <c r="Q394" s="272"/>
      <c r="R394" s="272"/>
    </row>
    <row r="395" spans="1:18" ht="12.75" customHeight="1">
      <c r="A395" s="272"/>
      <c r="B395" s="418">
        <v>18</v>
      </c>
      <c r="C395" s="426"/>
      <c r="D395" s="419" t="s">
        <v>650</v>
      </c>
      <c r="E395" s="427" t="str">
        <f>IF(D395="Y",1,IF(D395="T",0,IF(D395="Y/T","Belum diisi","Error")))</f>
        <v>Belum diisi</v>
      </c>
      <c r="F395" s="273">
        <v>1</v>
      </c>
      <c r="G395" s="274"/>
      <c r="H395" s="290" t="str">
        <f t="shared" si="122"/>
        <v>Belum Diisi</v>
      </c>
      <c r="I395" s="276" t="s">
        <v>650</v>
      </c>
      <c r="J395" s="277" t="str">
        <f t="shared" ref="J395:J399" si="157">IF($D$395="Y/T","Isi Sasaran",IF($E$395=0,0,IF(I395="Y",1,IF(I395="T",0,"Isi Dulu"))))</f>
        <v>Isi Sasaran</v>
      </c>
      <c r="K395" s="276" t="s">
        <v>650</v>
      </c>
      <c r="L395" s="277" t="str">
        <f t="shared" ref="L395:L399" si="158">IF($D$395="Y/T","Isi Sasaran",IF($E$395=0,0,IF(K395="Y",1,IF(K395="T",0,"Isi Dulu"))))</f>
        <v>Isi Sasaran</v>
      </c>
      <c r="M395" s="429" t="s">
        <v>650</v>
      </c>
      <c r="N395" s="430" t="str">
        <f>IF(M395="Y",1,IF(M395="T",0,IF(M395="Y/T","Belum diisi","Error")))</f>
        <v>Belum diisi</v>
      </c>
      <c r="O395" s="272"/>
      <c r="P395" s="272"/>
      <c r="Q395" s="272"/>
      <c r="R395" s="272"/>
    </row>
    <row r="396" spans="1:18" ht="12.75" customHeight="1">
      <c r="A396" s="272"/>
      <c r="B396" s="371"/>
      <c r="C396" s="371"/>
      <c r="D396" s="371"/>
      <c r="E396" s="371"/>
      <c r="F396" s="278">
        <v>2</v>
      </c>
      <c r="G396" s="279"/>
      <c r="H396" s="288" t="str">
        <f t="shared" si="122"/>
        <v>Belum Diisi</v>
      </c>
      <c r="I396" s="280" t="s">
        <v>650</v>
      </c>
      <c r="J396" s="277" t="str">
        <f t="shared" si="157"/>
        <v>Isi Sasaran</v>
      </c>
      <c r="K396" s="280" t="s">
        <v>650</v>
      </c>
      <c r="L396" s="277" t="str">
        <f t="shared" si="158"/>
        <v>Isi Sasaran</v>
      </c>
      <c r="M396" s="371"/>
      <c r="N396" s="371"/>
      <c r="O396" s="272"/>
      <c r="P396" s="272"/>
      <c r="Q396" s="272"/>
      <c r="R396" s="272"/>
    </row>
    <row r="397" spans="1:18" ht="12.75" customHeight="1">
      <c r="A397" s="272"/>
      <c r="B397" s="371"/>
      <c r="C397" s="371"/>
      <c r="D397" s="371"/>
      <c r="E397" s="371"/>
      <c r="F397" s="278">
        <v>3</v>
      </c>
      <c r="G397" s="279"/>
      <c r="H397" s="288" t="str">
        <f t="shared" si="122"/>
        <v>Belum Diisi</v>
      </c>
      <c r="I397" s="280" t="s">
        <v>650</v>
      </c>
      <c r="J397" s="277" t="str">
        <f t="shared" si="157"/>
        <v>Isi Sasaran</v>
      </c>
      <c r="K397" s="280" t="s">
        <v>650</v>
      </c>
      <c r="L397" s="277" t="str">
        <f t="shared" si="158"/>
        <v>Isi Sasaran</v>
      </c>
      <c r="M397" s="371"/>
      <c r="N397" s="371"/>
      <c r="O397" s="272"/>
      <c r="P397" s="272"/>
      <c r="Q397" s="272"/>
      <c r="R397" s="272"/>
    </row>
    <row r="398" spans="1:18" ht="12.75" customHeight="1">
      <c r="A398" s="272"/>
      <c r="B398" s="371"/>
      <c r="C398" s="371"/>
      <c r="D398" s="371"/>
      <c r="E398" s="371"/>
      <c r="F398" s="278">
        <v>4</v>
      </c>
      <c r="G398" s="279"/>
      <c r="H398" s="288" t="str">
        <f t="shared" si="122"/>
        <v>Belum Diisi</v>
      </c>
      <c r="I398" s="280" t="s">
        <v>650</v>
      </c>
      <c r="J398" s="277" t="str">
        <f t="shared" si="157"/>
        <v>Isi Sasaran</v>
      </c>
      <c r="K398" s="280" t="s">
        <v>650</v>
      </c>
      <c r="L398" s="277" t="str">
        <f t="shared" si="158"/>
        <v>Isi Sasaran</v>
      </c>
      <c r="M398" s="371"/>
      <c r="N398" s="371"/>
      <c r="O398" s="272"/>
      <c r="P398" s="272"/>
      <c r="Q398" s="272"/>
      <c r="R398" s="272"/>
    </row>
    <row r="399" spans="1:18" ht="12.75" customHeight="1">
      <c r="A399" s="272"/>
      <c r="B399" s="349"/>
      <c r="C399" s="349"/>
      <c r="D399" s="349"/>
      <c r="E399" s="349"/>
      <c r="F399" s="282">
        <v>5</v>
      </c>
      <c r="G399" s="283"/>
      <c r="H399" s="289" t="str">
        <f t="shared" si="122"/>
        <v>Belum Diisi</v>
      </c>
      <c r="I399" s="285" t="s">
        <v>650</v>
      </c>
      <c r="J399" s="277" t="str">
        <f t="shared" si="157"/>
        <v>Isi Sasaran</v>
      </c>
      <c r="K399" s="285" t="s">
        <v>650</v>
      </c>
      <c r="L399" s="277" t="str">
        <f t="shared" si="158"/>
        <v>Isi Sasaran</v>
      </c>
      <c r="M399" s="349"/>
      <c r="N399" s="349"/>
      <c r="O399" s="272"/>
      <c r="P399" s="272"/>
      <c r="Q399" s="272"/>
      <c r="R399" s="272"/>
    </row>
    <row r="400" spans="1:18" ht="12.75" customHeight="1">
      <c r="A400" s="272"/>
      <c r="B400" s="418">
        <v>19</v>
      </c>
      <c r="C400" s="426"/>
      <c r="D400" s="419" t="s">
        <v>650</v>
      </c>
      <c r="E400" s="427" t="str">
        <f>IF(D400="Y",1,IF(D400="T",0,IF(D400="Y/T","Belum diisi","Error")))</f>
        <v>Belum diisi</v>
      </c>
      <c r="F400" s="273">
        <v>1</v>
      </c>
      <c r="G400" s="274"/>
      <c r="H400" s="290" t="str">
        <f t="shared" si="122"/>
        <v>Belum Diisi</v>
      </c>
      <c r="I400" s="276" t="s">
        <v>650</v>
      </c>
      <c r="J400" s="277" t="str">
        <f t="shared" ref="J400:J404" si="159">IF($D$400="Y/T","Isi Sasaran",IF($E$400=0,0,IF(I400="Y",1,IF(I400="T",0,"Isi Dulu"))))</f>
        <v>Isi Sasaran</v>
      </c>
      <c r="K400" s="276" t="s">
        <v>650</v>
      </c>
      <c r="L400" s="277" t="str">
        <f t="shared" ref="L400:L404" si="160">IF($D$400="Y/T","Isi Sasaran",IF($E$400=0,0,IF(K400="Y",1,IF(K400="T",0,"Isi Dulu"))))</f>
        <v>Isi Sasaran</v>
      </c>
      <c r="M400" s="429" t="s">
        <v>650</v>
      </c>
      <c r="N400" s="430" t="str">
        <f>IF(M400="Y",1,IF(M400="T",0,IF(M400="Y/T","Belum diisi","Error")))</f>
        <v>Belum diisi</v>
      </c>
      <c r="O400" s="272"/>
      <c r="P400" s="272"/>
      <c r="Q400" s="272"/>
      <c r="R400" s="272"/>
    </row>
    <row r="401" spans="1:18" ht="12.75" customHeight="1">
      <c r="A401" s="272"/>
      <c r="B401" s="371"/>
      <c r="C401" s="371"/>
      <c r="D401" s="371"/>
      <c r="E401" s="371"/>
      <c r="F401" s="278">
        <v>2</v>
      </c>
      <c r="G401" s="279"/>
      <c r="H401" s="288" t="str">
        <f t="shared" si="122"/>
        <v>Belum Diisi</v>
      </c>
      <c r="I401" s="280" t="s">
        <v>650</v>
      </c>
      <c r="J401" s="277" t="str">
        <f t="shared" si="159"/>
        <v>Isi Sasaran</v>
      </c>
      <c r="K401" s="280" t="s">
        <v>650</v>
      </c>
      <c r="L401" s="277" t="str">
        <f t="shared" si="160"/>
        <v>Isi Sasaran</v>
      </c>
      <c r="M401" s="371"/>
      <c r="N401" s="371"/>
      <c r="O401" s="272"/>
      <c r="P401" s="272"/>
      <c r="Q401" s="272"/>
      <c r="R401" s="272"/>
    </row>
    <row r="402" spans="1:18" ht="12.75" customHeight="1">
      <c r="A402" s="272"/>
      <c r="B402" s="371"/>
      <c r="C402" s="371"/>
      <c r="D402" s="371"/>
      <c r="E402" s="371"/>
      <c r="F402" s="278">
        <v>3</v>
      </c>
      <c r="G402" s="279"/>
      <c r="H402" s="288" t="str">
        <f t="shared" si="122"/>
        <v>Belum Diisi</v>
      </c>
      <c r="I402" s="280" t="s">
        <v>650</v>
      </c>
      <c r="J402" s="277" t="str">
        <f t="shared" si="159"/>
        <v>Isi Sasaran</v>
      </c>
      <c r="K402" s="280" t="s">
        <v>650</v>
      </c>
      <c r="L402" s="277" t="str">
        <f t="shared" si="160"/>
        <v>Isi Sasaran</v>
      </c>
      <c r="M402" s="371"/>
      <c r="N402" s="371"/>
      <c r="O402" s="272"/>
      <c r="P402" s="272"/>
      <c r="Q402" s="272"/>
      <c r="R402" s="272"/>
    </row>
    <row r="403" spans="1:18" ht="12.75" customHeight="1">
      <c r="A403" s="272"/>
      <c r="B403" s="371"/>
      <c r="C403" s="371"/>
      <c r="D403" s="371"/>
      <c r="E403" s="371"/>
      <c r="F403" s="278">
        <v>4</v>
      </c>
      <c r="G403" s="279"/>
      <c r="H403" s="288" t="str">
        <f t="shared" si="122"/>
        <v>Belum Diisi</v>
      </c>
      <c r="I403" s="280" t="s">
        <v>650</v>
      </c>
      <c r="J403" s="277" t="str">
        <f t="shared" si="159"/>
        <v>Isi Sasaran</v>
      </c>
      <c r="K403" s="280" t="s">
        <v>650</v>
      </c>
      <c r="L403" s="277" t="str">
        <f t="shared" si="160"/>
        <v>Isi Sasaran</v>
      </c>
      <c r="M403" s="371"/>
      <c r="N403" s="371"/>
      <c r="O403" s="272"/>
      <c r="P403" s="272"/>
      <c r="Q403" s="272"/>
      <c r="R403" s="272"/>
    </row>
    <row r="404" spans="1:18" ht="12.75" customHeight="1">
      <c r="A404" s="272"/>
      <c r="B404" s="349"/>
      <c r="C404" s="349"/>
      <c r="D404" s="349"/>
      <c r="E404" s="349"/>
      <c r="F404" s="282">
        <v>5</v>
      </c>
      <c r="G404" s="283"/>
      <c r="H404" s="289" t="str">
        <f t="shared" si="122"/>
        <v>Belum Diisi</v>
      </c>
      <c r="I404" s="285" t="s">
        <v>650</v>
      </c>
      <c r="J404" s="277" t="str">
        <f t="shared" si="159"/>
        <v>Isi Sasaran</v>
      </c>
      <c r="K404" s="285" t="s">
        <v>650</v>
      </c>
      <c r="L404" s="277" t="str">
        <f t="shared" si="160"/>
        <v>Isi Sasaran</v>
      </c>
      <c r="M404" s="349"/>
      <c r="N404" s="349"/>
      <c r="O404" s="272"/>
      <c r="P404" s="272"/>
      <c r="Q404" s="272"/>
      <c r="R404" s="272"/>
    </row>
    <row r="405" spans="1:18" ht="12.75" customHeight="1">
      <c r="A405" s="272"/>
      <c r="B405" s="418">
        <v>30</v>
      </c>
      <c r="C405" s="426"/>
      <c r="D405" s="419" t="s">
        <v>650</v>
      </c>
      <c r="E405" s="427" t="str">
        <f>IF(D405="Y",1,IF(D405="T",0,IF(D405="Y/T","Belum diisi","Error")))</f>
        <v>Belum diisi</v>
      </c>
      <c r="F405" s="273">
        <v>1</v>
      </c>
      <c r="G405" s="274"/>
      <c r="H405" s="290" t="str">
        <f t="shared" si="122"/>
        <v>Belum Diisi</v>
      </c>
      <c r="I405" s="285" t="s">
        <v>650</v>
      </c>
      <c r="J405" s="277" t="str">
        <f t="shared" ref="J405:J409" si="161">IF($D$405="Y/T","Isi Sasaran",IF($E$405=0,0,IF(I405="Y",1,IF(I405="T",0,"Isi Dulu"))))</f>
        <v>Isi Sasaran</v>
      </c>
      <c r="K405" s="285" t="s">
        <v>650</v>
      </c>
      <c r="L405" s="277" t="str">
        <f t="shared" ref="L405:L409" si="162">IF($D$405="Y/T","Isi Sasaran",IF($E$405=0,0,IF(K405="Y",1,IF(K405="T",0,"Isi Dulu"))))</f>
        <v>Isi Sasaran</v>
      </c>
      <c r="M405" s="429" t="s">
        <v>650</v>
      </c>
      <c r="N405" s="430" t="str">
        <f>IF(M405="Y",1,IF(M405="T",0,IF(M405="Y/T","Belum diisi","Error")))</f>
        <v>Belum diisi</v>
      </c>
      <c r="O405" s="272"/>
      <c r="P405" s="272"/>
      <c r="Q405" s="272"/>
      <c r="R405" s="272"/>
    </row>
    <row r="406" spans="1:18" ht="12.75" customHeight="1">
      <c r="A406" s="272"/>
      <c r="B406" s="371"/>
      <c r="C406" s="371"/>
      <c r="D406" s="371"/>
      <c r="E406" s="371"/>
      <c r="F406" s="278">
        <v>2</v>
      </c>
      <c r="G406" s="279"/>
      <c r="H406" s="288" t="str">
        <f t="shared" si="122"/>
        <v>Belum Diisi</v>
      </c>
      <c r="I406" s="280" t="s">
        <v>650</v>
      </c>
      <c r="J406" s="277" t="str">
        <f t="shared" si="161"/>
        <v>Isi Sasaran</v>
      </c>
      <c r="K406" s="280" t="s">
        <v>650</v>
      </c>
      <c r="L406" s="277" t="str">
        <f t="shared" si="162"/>
        <v>Isi Sasaran</v>
      </c>
      <c r="M406" s="371"/>
      <c r="N406" s="371"/>
      <c r="O406" s="272"/>
      <c r="P406" s="272"/>
      <c r="Q406" s="272"/>
      <c r="R406" s="272"/>
    </row>
    <row r="407" spans="1:18" ht="12.75" customHeight="1">
      <c r="A407" s="272"/>
      <c r="B407" s="371"/>
      <c r="C407" s="371"/>
      <c r="D407" s="371"/>
      <c r="E407" s="371"/>
      <c r="F407" s="278">
        <v>3</v>
      </c>
      <c r="G407" s="279"/>
      <c r="H407" s="288" t="str">
        <f t="shared" si="122"/>
        <v>Belum Diisi</v>
      </c>
      <c r="I407" s="280" t="s">
        <v>650</v>
      </c>
      <c r="J407" s="277" t="str">
        <f t="shared" si="161"/>
        <v>Isi Sasaran</v>
      </c>
      <c r="K407" s="280" t="s">
        <v>650</v>
      </c>
      <c r="L407" s="277" t="str">
        <f t="shared" si="162"/>
        <v>Isi Sasaran</v>
      </c>
      <c r="M407" s="371"/>
      <c r="N407" s="371"/>
      <c r="O407" s="272"/>
      <c r="P407" s="272"/>
      <c r="Q407" s="272"/>
      <c r="R407" s="272"/>
    </row>
    <row r="408" spans="1:18" ht="12.75" customHeight="1">
      <c r="A408" s="272"/>
      <c r="B408" s="371"/>
      <c r="C408" s="371"/>
      <c r="D408" s="371"/>
      <c r="E408" s="371"/>
      <c r="F408" s="278">
        <v>4</v>
      </c>
      <c r="G408" s="279"/>
      <c r="H408" s="288" t="str">
        <f t="shared" si="122"/>
        <v>Belum Diisi</v>
      </c>
      <c r="I408" s="280" t="s">
        <v>650</v>
      </c>
      <c r="J408" s="277" t="str">
        <f t="shared" si="161"/>
        <v>Isi Sasaran</v>
      </c>
      <c r="K408" s="280" t="s">
        <v>650</v>
      </c>
      <c r="L408" s="277" t="str">
        <f t="shared" si="162"/>
        <v>Isi Sasaran</v>
      </c>
      <c r="M408" s="371"/>
      <c r="N408" s="371"/>
      <c r="O408" s="272"/>
      <c r="P408" s="272"/>
      <c r="Q408" s="272"/>
      <c r="R408" s="272"/>
    </row>
    <row r="409" spans="1:18" ht="12.75" customHeight="1">
      <c r="A409" s="12"/>
      <c r="B409" s="349"/>
      <c r="C409" s="349"/>
      <c r="D409" s="349"/>
      <c r="E409" s="349"/>
      <c r="F409" s="282">
        <v>5</v>
      </c>
      <c r="G409" s="283"/>
      <c r="H409" s="289" t="str">
        <f t="shared" si="122"/>
        <v>Belum Diisi</v>
      </c>
      <c r="I409" s="280" t="s">
        <v>650</v>
      </c>
      <c r="J409" s="277" t="str">
        <f t="shared" si="161"/>
        <v>Isi Sasaran</v>
      </c>
      <c r="K409" s="280" t="s">
        <v>650</v>
      </c>
      <c r="L409" s="277" t="str">
        <f t="shared" si="162"/>
        <v>Isi Sasaran</v>
      </c>
      <c r="M409" s="349"/>
      <c r="N409" s="349"/>
      <c r="O409" s="272"/>
      <c r="P409" s="272"/>
      <c r="Q409" s="272"/>
      <c r="R409" s="272"/>
    </row>
    <row r="410" spans="1:18" ht="12.75" customHeight="1">
      <c r="A410" s="272"/>
      <c r="B410" s="301"/>
      <c r="C410" s="292"/>
      <c r="D410" s="293"/>
      <c r="E410" s="294" t="e">
        <f>AVERAGE(E310:E409)</f>
        <v>#DIV/0!</v>
      </c>
      <c r="F410" s="296"/>
      <c r="G410" s="296"/>
      <c r="H410" s="294" t="e">
        <f>AVERAGE(H310:H409)</f>
        <v>#DIV/0!</v>
      </c>
      <c r="I410" s="303"/>
      <c r="J410" s="294" t="e">
        <f>AVERAGE(J310:J409)</f>
        <v>#DIV/0!</v>
      </c>
      <c r="K410" s="303"/>
      <c r="L410" s="294" t="e">
        <f>AVERAGE(L310:L409)</f>
        <v>#DIV/0!</v>
      </c>
      <c r="M410" s="303"/>
      <c r="N410" s="294" t="e">
        <f>AVERAGE(N310:N409)</f>
        <v>#DIV/0!</v>
      </c>
      <c r="O410" s="272"/>
      <c r="P410" s="272"/>
      <c r="Q410" s="272"/>
      <c r="R410" s="272"/>
    </row>
    <row r="411" spans="1:18" ht="12.75" customHeight="1">
      <c r="A411" s="272"/>
      <c r="B411" s="431" t="s">
        <v>1261</v>
      </c>
      <c r="C411" s="360"/>
      <c r="D411" s="360"/>
      <c r="E411" s="360"/>
      <c r="F411" s="360"/>
      <c r="G411" s="360"/>
      <c r="H411" s="360"/>
      <c r="I411" s="360"/>
      <c r="J411" s="360"/>
      <c r="K411" s="360"/>
      <c r="L411" s="360"/>
      <c r="M411" s="360"/>
      <c r="N411" s="351"/>
      <c r="O411" s="272"/>
      <c r="P411" s="272"/>
      <c r="Q411" s="272"/>
      <c r="R411" s="272"/>
    </row>
    <row r="412" spans="1:18" ht="12.75" customHeight="1">
      <c r="A412" s="272"/>
      <c r="B412" s="418">
        <v>1</v>
      </c>
      <c r="C412" s="426"/>
      <c r="D412" s="419" t="s">
        <v>650</v>
      </c>
      <c r="E412" s="427" t="str">
        <f>IF(D412="Y",1,IF(D412="T",0,IF(D412="Y/T","Belum diisi","Error")))</f>
        <v>Belum diisi</v>
      </c>
      <c r="F412" s="273">
        <v>1</v>
      </c>
      <c r="G412" s="274"/>
      <c r="H412" s="275" t="str">
        <f t="shared" ref="H412:H561" si="163">IF(OR(J412="Isi Dulu",L412="Isi Dulu",J412="Isi Sasaran",L412="Isi Sasaran"),"Belum Diisi",IF(SUM(J412,L412)=2,1,IF(SUM(J412,L412)=1,0,IF(SUM(J412,L412)=0,0,"Error"))))</f>
        <v>Belum Diisi</v>
      </c>
      <c r="I412" s="276" t="s">
        <v>650</v>
      </c>
      <c r="J412" s="277" t="str">
        <f t="shared" ref="J412:J416" si="164">IF($D$412="Y/T","Isi Sasaran",IF($E$412=0,0,IF(I412="Y",1,IF(I412="T",0,"Isi Dulu"))))</f>
        <v>Isi Sasaran</v>
      </c>
      <c r="K412" s="276" t="s">
        <v>650</v>
      </c>
      <c r="L412" s="277" t="str">
        <f t="shared" ref="L412:L416" si="165">IF($D$412="Y/T","Isi Sasaran",IF($E$412=0,0,IF(K412="Y",1,IF(K412="T",0,"Isi Dulu"))))</f>
        <v>Isi Sasaran</v>
      </c>
      <c r="M412" s="429" t="s">
        <v>650</v>
      </c>
      <c r="N412" s="430" t="str">
        <f>IF(M412="Y",1,IF(M412="T",0,IF(M412="Y/T","Belum diisi","Error")))</f>
        <v>Belum diisi</v>
      </c>
      <c r="O412" s="272"/>
      <c r="P412" s="272"/>
      <c r="Q412" s="272"/>
      <c r="R412" s="272"/>
    </row>
    <row r="413" spans="1:18" ht="12.75" customHeight="1">
      <c r="A413" s="272"/>
      <c r="B413" s="371"/>
      <c r="C413" s="371"/>
      <c r="D413" s="371"/>
      <c r="E413" s="371"/>
      <c r="F413" s="278">
        <v>2</v>
      </c>
      <c r="G413" s="279"/>
      <c r="H413" s="275" t="str">
        <f t="shared" si="163"/>
        <v>Belum Diisi</v>
      </c>
      <c r="I413" s="280" t="s">
        <v>650</v>
      </c>
      <c r="J413" s="281" t="str">
        <f t="shared" si="164"/>
        <v>Isi Sasaran</v>
      </c>
      <c r="K413" s="280" t="s">
        <v>650</v>
      </c>
      <c r="L413" s="281" t="str">
        <f t="shared" si="165"/>
        <v>Isi Sasaran</v>
      </c>
      <c r="M413" s="371"/>
      <c r="N413" s="371"/>
      <c r="O413" s="272"/>
      <c r="P413" s="272"/>
      <c r="Q413" s="272"/>
      <c r="R413" s="272"/>
    </row>
    <row r="414" spans="1:18" ht="12.75" customHeight="1">
      <c r="A414" s="272"/>
      <c r="B414" s="371"/>
      <c r="C414" s="371"/>
      <c r="D414" s="371"/>
      <c r="E414" s="371"/>
      <c r="F414" s="278">
        <v>3</v>
      </c>
      <c r="G414" s="279"/>
      <c r="H414" s="275" t="str">
        <f t="shared" si="163"/>
        <v>Belum Diisi</v>
      </c>
      <c r="I414" s="280" t="s">
        <v>650</v>
      </c>
      <c r="J414" s="281" t="str">
        <f t="shared" si="164"/>
        <v>Isi Sasaran</v>
      </c>
      <c r="K414" s="280" t="s">
        <v>650</v>
      </c>
      <c r="L414" s="281" t="str">
        <f t="shared" si="165"/>
        <v>Isi Sasaran</v>
      </c>
      <c r="M414" s="371"/>
      <c r="N414" s="371"/>
      <c r="O414" s="272"/>
      <c r="P414" s="272"/>
      <c r="Q414" s="272"/>
      <c r="R414" s="272"/>
    </row>
    <row r="415" spans="1:18" ht="12.75" customHeight="1">
      <c r="A415" s="272"/>
      <c r="B415" s="371"/>
      <c r="C415" s="371"/>
      <c r="D415" s="371"/>
      <c r="E415" s="371"/>
      <c r="F415" s="278">
        <v>4</v>
      </c>
      <c r="G415" s="279"/>
      <c r="H415" s="275" t="str">
        <f t="shared" si="163"/>
        <v>Belum Diisi</v>
      </c>
      <c r="I415" s="280" t="s">
        <v>650</v>
      </c>
      <c r="J415" s="281" t="str">
        <f t="shared" si="164"/>
        <v>Isi Sasaran</v>
      </c>
      <c r="K415" s="280" t="s">
        <v>650</v>
      </c>
      <c r="L415" s="281" t="str">
        <f t="shared" si="165"/>
        <v>Isi Sasaran</v>
      </c>
      <c r="M415" s="371"/>
      <c r="N415" s="371"/>
      <c r="O415" s="272"/>
      <c r="P415" s="272"/>
      <c r="Q415" s="272"/>
      <c r="R415" s="272"/>
    </row>
    <row r="416" spans="1:18" ht="12.75" customHeight="1">
      <c r="A416" s="272"/>
      <c r="B416" s="349"/>
      <c r="C416" s="349"/>
      <c r="D416" s="349"/>
      <c r="E416" s="349"/>
      <c r="F416" s="282">
        <v>5</v>
      </c>
      <c r="G416" s="283"/>
      <c r="H416" s="284" t="str">
        <f t="shared" si="163"/>
        <v>Belum Diisi</v>
      </c>
      <c r="I416" s="285" t="s">
        <v>650</v>
      </c>
      <c r="J416" s="286" t="str">
        <f t="shared" si="164"/>
        <v>Isi Sasaran</v>
      </c>
      <c r="K416" s="285" t="s">
        <v>650</v>
      </c>
      <c r="L416" s="286" t="str">
        <f t="shared" si="165"/>
        <v>Isi Sasaran</v>
      </c>
      <c r="M416" s="349"/>
      <c r="N416" s="349"/>
      <c r="O416" s="272"/>
      <c r="P416" s="272"/>
      <c r="Q416" s="272"/>
      <c r="R416" s="272"/>
    </row>
    <row r="417" spans="1:18" ht="12.75" customHeight="1">
      <c r="A417" s="272"/>
      <c r="B417" s="418">
        <v>2</v>
      </c>
      <c r="C417" s="426"/>
      <c r="D417" s="419" t="s">
        <v>650</v>
      </c>
      <c r="E417" s="427" t="str">
        <f>IF(D417="Y",1,IF(D417="T",0,IF(D417="Y/T","Belum diisi","Error")))</f>
        <v>Belum diisi</v>
      </c>
      <c r="F417" s="273">
        <v>1</v>
      </c>
      <c r="G417" s="274"/>
      <c r="H417" s="287" t="str">
        <f t="shared" si="163"/>
        <v>Belum Diisi</v>
      </c>
      <c r="I417" s="276" t="s">
        <v>650</v>
      </c>
      <c r="J417" s="277" t="str">
        <f t="shared" ref="J417:J421" si="166">IF($D$417="Y/T","Isi Sasaran",IF($E$417=0,0,IF(I417="Y",1,IF(I417="T",0,"Isi Dulu"))))</f>
        <v>Isi Sasaran</v>
      </c>
      <c r="K417" s="276" t="s">
        <v>650</v>
      </c>
      <c r="L417" s="277" t="str">
        <f t="shared" ref="L417:L421" si="167">IF($D$417="Y/T","Isi Sasaran",IF($E$417=0,0,IF(K417="Y",1,IF(K417="T",0,"Isi Dulu"))))</f>
        <v>Isi Sasaran</v>
      </c>
      <c r="M417" s="429" t="s">
        <v>650</v>
      </c>
      <c r="N417" s="430" t="str">
        <f>IF(M417="Y",1,IF(M417="T",0,IF(M417="Y/T","Belum diisi","Error")))</f>
        <v>Belum diisi</v>
      </c>
      <c r="O417" s="272"/>
      <c r="P417" s="272"/>
      <c r="Q417" s="272"/>
      <c r="R417" s="272"/>
    </row>
    <row r="418" spans="1:18" ht="12.75" customHeight="1">
      <c r="A418" s="272"/>
      <c r="B418" s="371"/>
      <c r="C418" s="371"/>
      <c r="D418" s="371"/>
      <c r="E418" s="371"/>
      <c r="F418" s="278">
        <v>2</v>
      </c>
      <c r="G418" s="279"/>
      <c r="H418" s="288" t="str">
        <f t="shared" si="163"/>
        <v>Belum Diisi</v>
      </c>
      <c r="I418" s="280" t="s">
        <v>650</v>
      </c>
      <c r="J418" s="281" t="str">
        <f t="shared" si="166"/>
        <v>Isi Sasaran</v>
      </c>
      <c r="K418" s="280" t="s">
        <v>650</v>
      </c>
      <c r="L418" s="281" t="str">
        <f t="shared" si="167"/>
        <v>Isi Sasaran</v>
      </c>
      <c r="M418" s="371"/>
      <c r="N418" s="371"/>
      <c r="O418" s="272"/>
      <c r="P418" s="272"/>
      <c r="Q418" s="272"/>
      <c r="R418" s="272"/>
    </row>
    <row r="419" spans="1:18" ht="12.75" customHeight="1">
      <c r="A419" s="272"/>
      <c r="B419" s="371"/>
      <c r="C419" s="371"/>
      <c r="D419" s="371"/>
      <c r="E419" s="371"/>
      <c r="F419" s="278">
        <v>3</v>
      </c>
      <c r="G419" s="279"/>
      <c r="H419" s="288" t="str">
        <f t="shared" si="163"/>
        <v>Belum Diisi</v>
      </c>
      <c r="I419" s="280" t="s">
        <v>650</v>
      </c>
      <c r="J419" s="281" t="str">
        <f t="shared" si="166"/>
        <v>Isi Sasaran</v>
      </c>
      <c r="K419" s="280" t="s">
        <v>650</v>
      </c>
      <c r="L419" s="281" t="str">
        <f t="shared" si="167"/>
        <v>Isi Sasaran</v>
      </c>
      <c r="M419" s="371"/>
      <c r="N419" s="371"/>
      <c r="O419" s="272"/>
      <c r="P419" s="272"/>
      <c r="Q419" s="272"/>
      <c r="R419" s="272"/>
    </row>
    <row r="420" spans="1:18" ht="12.75" customHeight="1">
      <c r="A420" s="272"/>
      <c r="B420" s="371"/>
      <c r="C420" s="371"/>
      <c r="D420" s="371"/>
      <c r="E420" s="371"/>
      <c r="F420" s="278">
        <v>4</v>
      </c>
      <c r="G420" s="279"/>
      <c r="H420" s="288" t="str">
        <f t="shared" si="163"/>
        <v>Belum Diisi</v>
      </c>
      <c r="I420" s="280" t="s">
        <v>650</v>
      </c>
      <c r="J420" s="281" t="str">
        <f t="shared" si="166"/>
        <v>Isi Sasaran</v>
      </c>
      <c r="K420" s="280" t="s">
        <v>650</v>
      </c>
      <c r="L420" s="281" t="str">
        <f t="shared" si="167"/>
        <v>Isi Sasaran</v>
      </c>
      <c r="M420" s="371"/>
      <c r="N420" s="371"/>
      <c r="O420" s="272"/>
      <c r="P420" s="272"/>
      <c r="Q420" s="272"/>
      <c r="R420" s="272"/>
    </row>
    <row r="421" spans="1:18" ht="12.75" customHeight="1">
      <c r="A421" s="272"/>
      <c r="B421" s="349"/>
      <c r="C421" s="349"/>
      <c r="D421" s="349"/>
      <c r="E421" s="349"/>
      <c r="F421" s="282">
        <v>5</v>
      </c>
      <c r="G421" s="283"/>
      <c r="H421" s="289" t="str">
        <f t="shared" si="163"/>
        <v>Belum Diisi</v>
      </c>
      <c r="I421" s="285" t="s">
        <v>650</v>
      </c>
      <c r="J421" s="286" t="str">
        <f t="shared" si="166"/>
        <v>Isi Sasaran</v>
      </c>
      <c r="K421" s="285" t="s">
        <v>650</v>
      </c>
      <c r="L421" s="286" t="str">
        <f t="shared" si="167"/>
        <v>Isi Sasaran</v>
      </c>
      <c r="M421" s="349"/>
      <c r="N421" s="349"/>
      <c r="O421" s="272"/>
      <c r="P421" s="272"/>
      <c r="Q421" s="272"/>
      <c r="R421" s="272"/>
    </row>
    <row r="422" spans="1:18" ht="12.75" customHeight="1">
      <c r="A422" s="272"/>
      <c r="B422" s="418">
        <v>3</v>
      </c>
      <c r="C422" s="426"/>
      <c r="D422" s="419" t="s">
        <v>650</v>
      </c>
      <c r="E422" s="427" t="str">
        <f>IF(D422="Y",1,IF(D422="T",0,IF(D422="Y/T","Belum diisi","Error")))</f>
        <v>Belum diisi</v>
      </c>
      <c r="F422" s="273">
        <v>1</v>
      </c>
      <c r="G422" s="274"/>
      <c r="H422" s="290" t="str">
        <f t="shared" si="163"/>
        <v>Belum Diisi</v>
      </c>
      <c r="I422" s="276" t="s">
        <v>650</v>
      </c>
      <c r="J422" s="277" t="str">
        <f t="shared" ref="J422:J426" si="168">IF($D$422="Y/T","Isi Sasaran",IF($E$422=0,0,IF(I422="Y",1,IF(I422="T",0,"Isi Dulu"))))</f>
        <v>Isi Sasaran</v>
      </c>
      <c r="K422" s="276" t="s">
        <v>650</v>
      </c>
      <c r="L422" s="277" t="str">
        <f t="shared" ref="L422:L426" si="169">IF($D$422="Y/T","Isi Sasaran",IF($E$422=0,0,IF(K422="Y",1,IF(K422="T",0,"Isi Dulu"))))</f>
        <v>Isi Sasaran</v>
      </c>
      <c r="M422" s="429" t="s">
        <v>650</v>
      </c>
      <c r="N422" s="430" t="str">
        <f>IF(M422="Y",1,IF(M422="T",0,IF(M422="Y/T","Belum diisi","Error")))</f>
        <v>Belum diisi</v>
      </c>
      <c r="O422" s="272"/>
      <c r="P422" s="272"/>
      <c r="Q422" s="272"/>
      <c r="R422" s="272"/>
    </row>
    <row r="423" spans="1:18" ht="12.75" customHeight="1">
      <c r="A423" s="272"/>
      <c r="B423" s="371"/>
      <c r="C423" s="371"/>
      <c r="D423" s="371"/>
      <c r="E423" s="371"/>
      <c r="F423" s="278">
        <v>2</v>
      </c>
      <c r="G423" s="279"/>
      <c r="H423" s="288" t="str">
        <f t="shared" si="163"/>
        <v>Belum Diisi</v>
      </c>
      <c r="I423" s="280" t="s">
        <v>650</v>
      </c>
      <c r="J423" s="281" t="str">
        <f t="shared" si="168"/>
        <v>Isi Sasaran</v>
      </c>
      <c r="K423" s="280" t="s">
        <v>650</v>
      </c>
      <c r="L423" s="281" t="str">
        <f t="shared" si="169"/>
        <v>Isi Sasaran</v>
      </c>
      <c r="M423" s="371"/>
      <c r="N423" s="371"/>
      <c r="O423" s="272"/>
      <c r="P423" s="272"/>
      <c r="Q423" s="272"/>
      <c r="R423" s="272"/>
    </row>
    <row r="424" spans="1:18" ht="12.75" customHeight="1">
      <c r="A424" s="272"/>
      <c r="B424" s="371"/>
      <c r="C424" s="371"/>
      <c r="D424" s="371"/>
      <c r="E424" s="371"/>
      <c r="F424" s="278">
        <v>3</v>
      </c>
      <c r="G424" s="279"/>
      <c r="H424" s="288" t="str">
        <f t="shared" si="163"/>
        <v>Belum Diisi</v>
      </c>
      <c r="I424" s="280" t="s">
        <v>650</v>
      </c>
      <c r="J424" s="281" t="str">
        <f t="shared" si="168"/>
        <v>Isi Sasaran</v>
      </c>
      <c r="K424" s="280" t="s">
        <v>650</v>
      </c>
      <c r="L424" s="281" t="str">
        <f t="shared" si="169"/>
        <v>Isi Sasaran</v>
      </c>
      <c r="M424" s="371"/>
      <c r="N424" s="371"/>
      <c r="O424" s="272"/>
      <c r="P424" s="272"/>
      <c r="Q424" s="272"/>
      <c r="R424" s="272"/>
    </row>
    <row r="425" spans="1:18" ht="12.75" customHeight="1">
      <c r="A425" s="272"/>
      <c r="B425" s="371"/>
      <c r="C425" s="371"/>
      <c r="D425" s="371"/>
      <c r="E425" s="371"/>
      <c r="F425" s="278">
        <v>4</v>
      </c>
      <c r="G425" s="279"/>
      <c r="H425" s="288" t="str">
        <f t="shared" si="163"/>
        <v>Belum Diisi</v>
      </c>
      <c r="I425" s="280" t="s">
        <v>650</v>
      </c>
      <c r="J425" s="281" t="str">
        <f t="shared" si="168"/>
        <v>Isi Sasaran</v>
      </c>
      <c r="K425" s="280" t="s">
        <v>650</v>
      </c>
      <c r="L425" s="281" t="str">
        <f t="shared" si="169"/>
        <v>Isi Sasaran</v>
      </c>
      <c r="M425" s="371"/>
      <c r="N425" s="371"/>
      <c r="O425" s="272"/>
      <c r="P425" s="272"/>
      <c r="Q425" s="272"/>
      <c r="R425" s="272"/>
    </row>
    <row r="426" spans="1:18" ht="12.75" customHeight="1">
      <c r="A426" s="272"/>
      <c r="B426" s="349"/>
      <c r="C426" s="349"/>
      <c r="D426" s="349"/>
      <c r="E426" s="349"/>
      <c r="F426" s="282">
        <v>5</v>
      </c>
      <c r="G426" s="283"/>
      <c r="H426" s="289" t="str">
        <f t="shared" si="163"/>
        <v>Belum Diisi</v>
      </c>
      <c r="I426" s="285" t="s">
        <v>650</v>
      </c>
      <c r="J426" s="286" t="str">
        <f t="shared" si="168"/>
        <v>Isi Sasaran</v>
      </c>
      <c r="K426" s="285" t="s">
        <v>650</v>
      </c>
      <c r="L426" s="286" t="str">
        <f t="shared" si="169"/>
        <v>Isi Sasaran</v>
      </c>
      <c r="M426" s="349"/>
      <c r="N426" s="349"/>
      <c r="O426" s="272"/>
      <c r="P426" s="272"/>
      <c r="Q426" s="272"/>
      <c r="R426" s="272"/>
    </row>
    <row r="427" spans="1:18" ht="12.75" customHeight="1">
      <c r="A427" s="272"/>
      <c r="B427" s="418">
        <v>4</v>
      </c>
      <c r="C427" s="426"/>
      <c r="D427" s="419" t="s">
        <v>650</v>
      </c>
      <c r="E427" s="427" t="str">
        <f>IF(D427="Y",1,IF(D427="T",0,IF(D427="Y/T","Belum diisi","Error")))</f>
        <v>Belum diisi</v>
      </c>
      <c r="F427" s="273">
        <v>1</v>
      </c>
      <c r="G427" s="274"/>
      <c r="H427" s="290" t="str">
        <f t="shared" si="163"/>
        <v>Belum Diisi</v>
      </c>
      <c r="I427" s="276" t="s">
        <v>650</v>
      </c>
      <c r="J427" s="277" t="str">
        <f t="shared" ref="J427:J431" si="170">IF($D$427="Y/T","Isi Sasaran",IF($E$427=0,0,IF(I427="Y",1,IF(I427="T",0,"Isi Dulu"))))</f>
        <v>Isi Sasaran</v>
      </c>
      <c r="K427" s="276" t="s">
        <v>650</v>
      </c>
      <c r="L427" s="277" t="str">
        <f t="shared" ref="L427:L431" si="171">IF($D$427="Y/T","Isi Sasaran",IF($E$427=0,0,IF(K427="Y",1,IF(K427="T",0,"Isi Dulu"))))</f>
        <v>Isi Sasaran</v>
      </c>
      <c r="M427" s="429" t="s">
        <v>650</v>
      </c>
      <c r="N427" s="430" t="str">
        <f>IF(M427="Y",1,IF(M427="T",0,IF(M427="Y/T","Belum diisi","Error")))</f>
        <v>Belum diisi</v>
      </c>
      <c r="O427" s="272"/>
      <c r="P427" s="272"/>
      <c r="Q427" s="272"/>
      <c r="R427" s="272"/>
    </row>
    <row r="428" spans="1:18" ht="12.75" customHeight="1">
      <c r="A428" s="272"/>
      <c r="B428" s="371"/>
      <c r="C428" s="371"/>
      <c r="D428" s="371"/>
      <c r="E428" s="371"/>
      <c r="F428" s="278">
        <v>2</v>
      </c>
      <c r="G428" s="279"/>
      <c r="H428" s="288" t="str">
        <f t="shared" si="163"/>
        <v>Belum Diisi</v>
      </c>
      <c r="I428" s="280" t="s">
        <v>650</v>
      </c>
      <c r="J428" s="281" t="str">
        <f t="shared" si="170"/>
        <v>Isi Sasaran</v>
      </c>
      <c r="K428" s="280" t="s">
        <v>650</v>
      </c>
      <c r="L428" s="281" t="str">
        <f t="shared" si="171"/>
        <v>Isi Sasaran</v>
      </c>
      <c r="M428" s="371"/>
      <c r="N428" s="371"/>
      <c r="O428" s="272"/>
      <c r="P428" s="272"/>
      <c r="Q428" s="272"/>
      <c r="R428" s="272"/>
    </row>
    <row r="429" spans="1:18" ht="12.75" customHeight="1">
      <c r="A429" s="272"/>
      <c r="B429" s="371"/>
      <c r="C429" s="371"/>
      <c r="D429" s="371"/>
      <c r="E429" s="371"/>
      <c r="F429" s="278">
        <v>3</v>
      </c>
      <c r="G429" s="279"/>
      <c r="H429" s="288" t="str">
        <f t="shared" si="163"/>
        <v>Belum Diisi</v>
      </c>
      <c r="I429" s="280" t="s">
        <v>650</v>
      </c>
      <c r="J429" s="281" t="str">
        <f t="shared" si="170"/>
        <v>Isi Sasaran</v>
      </c>
      <c r="K429" s="280" t="s">
        <v>650</v>
      </c>
      <c r="L429" s="281" t="str">
        <f t="shared" si="171"/>
        <v>Isi Sasaran</v>
      </c>
      <c r="M429" s="371"/>
      <c r="N429" s="371"/>
      <c r="O429" s="272"/>
      <c r="P429" s="272"/>
      <c r="Q429" s="272"/>
      <c r="R429" s="272"/>
    </row>
    <row r="430" spans="1:18" ht="12.75" customHeight="1">
      <c r="A430" s="272"/>
      <c r="B430" s="371"/>
      <c r="C430" s="371"/>
      <c r="D430" s="371"/>
      <c r="E430" s="371"/>
      <c r="F430" s="278">
        <v>4</v>
      </c>
      <c r="G430" s="279"/>
      <c r="H430" s="288" t="str">
        <f t="shared" si="163"/>
        <v>Belum Diisi</v>
      </c>
      <c r="I430" s="280" t="s">
        <v>650</v>
      </c>
      <c r="J430" s="281" t="str">
        <f t="shared" si="170"/>
        <v>Isi Sasaran</v>
      </c>
      <c r="K430" s="280" t="s">
        <v>650</v>
      </c>
      <c r="L430" s="281" t="str">
        <f t="shared" si="171"/>
        <v>Isi Sasaran</v>
      </c>
      <c r="M430" s="371"/>
      <c r="N430" s="371"/>
      <c r="O430" s="272"/>
      <c r="P430" s="272"/>
      <c r="Q430" s="272"/>
      <c r="R430" s="272"/>
    </row>
    <row r="431" spans="1:18" ht="12.75" customHeight="1">
      <c r="A431" s="272"/>
      <c r="B431" s="349"/>
      <c r="C431" s="349"/>
      <c r="D431" s="349"/>
      <c r="E431" s="349"/>
      <c r="F431" s="282">
        <v>5</v>
      </c>
      <c r="G431" s="283"/>
      <c r="H431" s="289" t="str">
        <f t="shared" si="163"/>
        <v>Belum Diisi</v>
      </c>
      <c r="I431" s="285" t="s">
        <v>650</v>
      </c>
      <c r="J431" s="286" t="str">
        <f t="shared" si="170"/>
        <v>Isi Sasaran</v>
      </c>
      <c r="K431" s="285" t="s">
        <v>650</v>
      </c>
      <c r="L431" s="286" t="str">
        <f t="shared" si="171"/>
        <v>Isi Sasaran</v>
      </c>
      <c r="M431" s="349"/>
      <c r="N431" s="349"/>
      <c r="O431" s="272"/>
      <c r="P431" s="272"/>
      <c r="Q431" s="272"/>
      <c r="R431" s="272"/>
    </row>
    <row r="432" spans="1:18" ht="12.75" customHeight="1">
      <c r="A432" s="272"/>
      <c r="B432" s="418">
        <v>5</v>
      </c>
      <c r="C432" s="426"/>
      <c r="D432" s="419" t="s">
        <v>650</v>
      </c>
      <c r="E432" s="427" t="str">
        <f>IF(D432="Y",1,IF(D432="T",0,IF(D432="Y/T","Belum diisi","Error")))</f>
        <v>Belum diisi</v>
      </c>
      <c r="F432" s="273">
        <v>1</v>
      </c>
      <c r="G432" s="274"/>
      <c r="H432" s="290" t="str">
        <f t="shared" si="163"/>
        <v>Belum Diisi</v>
      </c>
      <c r="I432" s="276" t="s">
        <v>650</v>
      </c>
      <c r="J432" s="277" t="str">
        <f t="shared" ref="J432:J436" si="172">IF($D$432="Y/T","Isi Sasaran",IF($E$432=0,0,IF(I432="Y",1,IF(I432="T",0,"Isi Dulu"))))</f>
        <v>Isi Sasaran</v>
      </c>
      <c r="K432" s="276" t="s">
        <v>650</v>
      </c>
      <c r="L432" s="277" t="str">
        <f t="shared" ref="L432:L436" si="173">IF($D$432="Y/T","Isi Sasaran",IF($E$432=0,0,IF(K432="Y",1,IF(K432="T",0,"Isi Dulu"))))</f>
        <v>Isi Sasaran</v>
      </c>
      <c r="M432" s="429" t="s">
        <v>650</v>
      </c>
      <c r="N432" s="430" t="str">
        <f>IF(M432="Y",1,IF(M432="T",0,IF(M432="Y/T","Belum diisi","Error")))</f>
        <v>Belum diisi</v>
      </c>
      <c r="O432" s="272"/>
      <c r="P432" s="272"/>
      <c r="Q432" s="272"/>
      <c r="R432" s="272"/>
    </row>
    <row r="433" spans="1:18" ht="12.75" customHeight="1">
      <c r="A433" s="272"/>
      <c r="B433" s="371"/>
      <c r="C433" s="371"/>
      <c r="D433" s="371"/>
      <c r="E433" s="371"/>
      <c r="F433" s="278">
        <v>2</v>
      </c>
      <c r="G433" s="279"/>
      <c r="H433" s="288" t="str">
        <f t="shared" si="163"/>
        <v>Belum Diisi</v>
      </c>
      <c r="I433" s="280" t="s">
        <v>650</v>
      </c>
      <c r="J433" s="281" t="str">
        <f t="shared" si="172"/>
        <v>Isi Sasaran</v>
      </c>
      <c r="K433" s="280" t="s">
        <v>650</v>
      </c>
      <c r="L433" s="281" t="str">
        <f t="shared" si="173"/>
        <v>Isi Sasaran</v>
      </c>
      <c r="M433" s="371"/>
      <c r="N433" s="371"/>
      <c r="O433" s="272"/>
      <c r="P433" s="272"/>
      <c r="Q433" s="272"/>
      <c r="R433" s="272"/>
    </row>
    <row r="434" spans="1:18" ht="12.75" customHeight="1">
      <c r="A434" s="272"/>
      <c r="B434" s="371"/>
      <c r="C434" s="371"/>
      <c r="D434" s="371"/>
      <c r="E434" s="371"/>
      <c r="F434" s="278">
        <v>3</v>
      </c>
      <c r="G434" s="279"/>
      <c r="H434" s="288" t="str">
        <f t="shared" si="163"/>
        <v>Belum Diisi</v>
      </c>
      <c r="I434" s="280" t="s">
        <v>650</v>
      </c>
      <c r="J434" s="281" t="str">
        <f t="shared" si="172"/>
        <v>Isi Sasaran</v>
      </c>
      <c r="K434" s="280" t="s">
        <v>650</v>
      </c>
      <c r="L434" s="281" t="str">
        <f t="shared" si="173"/>
        <v>Isi Sasaran</v>
      </c>
      <c r="M434" s="371"/>
      <c r="N434" s="371"/>
      <c r="O434" s="272"/>
      <c r="P434" s="272"/>
      <c r="Q434" s="272"/>
      <c r="R434" s="272"/>
    </row>
    <row r="435" spans="1:18" ht="12.75" customHeight="1">
      <c r="A435" s="272"/>
      <c r="B435" s="371"/>
      <c r="C435" s="371"/>
      <c r="D435" s="371"/>
      <c r="E435" s="371"/>
      <c r="F435" s="278">
        <v>4</v>
      </c>
      <c r="G435" s="279"/>
      <c r="H435" s="288" t="str">
        <f t="shared" si="163"/>
        <v>Belum Diisi</v>
      </c>
      <c r="I435" s="280" t="s">
        <v>650</v>
      </c>
      <c r="J435" s="281" t="str">
        <f t="shared" si="172"/>
        <v>Isi Sasaran</v>
      </c>
      <c r="K435" s="280" t="s">
        <v>650</v>
      </c>
      <c r="L435" s="281" t="str">
        <f t="shared" si="173"/>
        <v>Isi Sasaran</v>
      </c>
      <c r="M435" s="371"/>
      <c r="N435" s="371"/>
      <c r="O435" s="272"/>
      <c r="P435" s="272"/>
      <c r="Q435" s="272"/>
      <c r="R435" s="272"/>
    </row>
    <row r="436" spans="1:18" ht="12.75" customHeight="1">
      <c r="A436" s="272"/>
      <c r="B436" s="349"/>
      <c r="C436" s="349"/>
      <c r="D436" s="349"/>
      <c r="E436" s="349"/>
      <c r="F436" s="282">
        <v>5</v>
      </c>
      <c r="G436" s="283"/>
      <c r="H436" s="289" t="str">
        <f t="shared" si="163"/>
        <v>Belum Diisi</v>
      </c>
      <c r="I436" s="285" t="s">
        <v>650</v>
      </c>
      <c r="J436" s="286" t="str">
        <f t="shared" si="172"/>
        <v>Isi Sasaran</v>
      </c>
      <c r="K436" s="285" t="s">
        <v>650</v>
      </c>
      <c r="L436" s="286" t="str">
        <f t="shared" si="173"/>
        <v>Isi Sasaran</v>
      </c>
      <c r="M436" s="349"/>
      <c r="N436" s="349"/>
      <c r="O436" s="272"/>
      <c r="P436" s="272"/>
      <c r="Q436" s="272"/>
      <c r="R436" s="272"/>
    </row>
    <row r="437" spans="1:18" ht="12.75" customHeight="1">
      <c r="A437" s="272"/>
      <c r="B437" s="418">
        <v>6</v>
      </c>
      <c r="C437" s="426"/>
      <c r="D437" s="419" t="s">
        <v>650</v>
      </c>
      <c r="E437" s="427" t="str">
        <f>IF(D437="Y",1,IF(D437="T",0,IF(D437="Y/T","Belum diisi","Error")))</f>
        <v>Belum diisi</v>
      </c>
      <c r="F437" s="273">
        <v>1</v>
      </c>
      <c r="G437" s="274"/>
      <c r="H437" s="290" t="str">
        <f t="shared" si="163"/>
        <v>Belum Diisi</v>
      </c>
      <c r="I437" s="276" t="s">
        <v>650</v>
      </c>
      <c r="J437" s="277" t="str">
        <f t="shared" ref="J437:J441" si="174">IF($D$437="Y/T","Isi Sasaran",IF($E$437=0,0,IF(I437="Y",1,IF(I437="T",0,"Isi Dulu"))))</f>
        <v>Isi Sasaran</v>
      </c>
      <c r="K437" s="276" t="s">
        <v>650</v>
      </c>
      <c r="L437" s="277" t="str">
        <f t="shared" ref="L437:L441" si="175">IF($D$437="Y/T","Isi Sasaran",IF($E$437=0,0,IF(K437="Y",1,IF(K437="T",0,"Isi Dulu"))))</f>
        <v>Isi Sasaran</v>
      </c>
      <c r="M437" s="429" t="s">
        <v>650</v>
      </c>
      <c r="N437" s="430" t="str">
        <f>IF(M437="Y",1,IF(M437="T",0,IF(M437="Y/T","Belum diisi","Error")))</f>
        <v>Belum diisi</v>
      </c>
      <c r="O437" s="272"/>
      <c r="P437" s="272"/>
      <c r="Q437" s="272"/>
      <c r="R437" s="272"/>
    </row>
    <row r="438" spans="1:18" ht="12.75" customHeight="1">
      <c r="A438" s="272"/>
      <c r="B438" s="371"/>
      <c r="C438" s="371"/>
      <c r="D438" s="371"/>
      <c r="E438" s="371"/>
      <c r="F438" s="278">
        <v>2</v>
      </c>
      <c r="G438" s="279"/>
      <c r="H438" s="288" t="str">
        <f t="shared" si="163"/>
        <v>Belum Diisi</v>
      </c>
      <c r="I438" s="280" t="s">
        <v>650</v>
      </c>
      <c r="J438" s="281" t="str">
        <f t="shared" si="174"/>
        <v>Isi Sasaran</v>
      </c>
      <c r="K438" s="280" t="s">
        <v>650</v>
      </c>
      <c r="L438" s="281" t="str">
        <f t="shared" si="175"/>
        <v>Isi Sasaran</v>
      </c>
      <c r="M438" s="371"/>
      <c r="N438" s="371"/>
      <c r="O438" s="272"/>
      <c r="P438" s="272"/>
      <c r="Q438" s="272"/>
      <c r="R438" s="272"/>
    </row>
    <row r="439" spans="1:18" ht="12.75" customHeight="1">
      <c r="A439" s="272"/>
      <c r="B439" s="371"/>
      <c r="C439" s="371"/>
      <c r="D439" s="371"/>
      <c r="E439" s="371"/>
      <c r="F439" s="278">
        <v>3</v>
      </c>
      <c r="G439" s="279"/>
      <c r="H439" s="288" t="str">
        <f t="shared" si="163"/>
        <v>Belum Diisi</v>
      </c>
      <c r="I439" s="280" t="s">
        <v>650</v>
      </c>
      <c r="J439" s="281" t="str">
        <f t="shared" si="174"/>
        <v>Isi Sasaran</v>
      </c>
      <c r="K439" s="280" t="s">
        <v>650</v>
      </c>
      <c r="L439" s="281" t="str">
        <f t="shared" si="175"/>
        <v>Isi Sasaran</v>
      </c>
      <c r="M439" s="371"/>
      <c r="N439" s="371"/>
      <c r="O439" s="272"/>
      <c r="P439" s="272"/>
      <c r="Q439" s="272"/>
      <c r="R439" s="272"/>
    </row>
    <row r="440" spans="1:18" ht="12.75" customHeight="1">
      <c r="A440" s="272"/>
      <c r="B440" s="371"/>
      <c r="C440" s="371"/>
      <c r="D440" s="371"/>
      <c r="E440" s="371"/>
      <c r="F440" s="278">
        <v>4</v>
      </c>
      <c r="G440" s="279"/>
      <c r="H440" s="288" t="str">
        <f t="shared" si="163"/>
        <v>Belum Diisi</v>
      </c>
      <c r="I440" s="280" t="s">
        <v>650</v>
      </c>
      <c r="J440" s="281" t="str">
        <f t="shared" si="174"/>
        <v>Isi Sasaran</v>
      </c>
      <c r="K440" s="280" t="s">
        <v>650</v>
      </c>
      <c r="L440" s="281" t="str">
        <f t="shared" si="175"/>
        <v>Isi Sasaran</v>
      </c>
      <c r="M440" s="371"/>
      <c r="N440" s="371"/>
      <c r="O440" s="272"/>
      <c r="P440" s="272"/>
      <c r="Q440" s="272"/>
      <c r="R440" s="272"/>
    </row>
    <row r="441" spans="1:18" ht="12.75" customHeight="1">
      <c r="A441" s="272"/>
      <c r="B441" s="349"/>
      <c r="C441" s="349"/>
      <c r="D441" s="349"/>
      <c r="E441" s="349"/>
      <c r="F441" s="282">
        <v>5</v>
      </c>
      <c r="G441" s="283"/>
      <c r="H441" s="289" t="str">
        <f t="shared" si="163"/>
        <v>Belum Diisi</v>
      </c>
      <c r="I441" s="285" t="s">
        <v>650</v>
      </c>
      <c r="J441" s="286" t="str">
        <f t="shared" si="174"/>
        <v>Isi Sasaran</v>
      </c>
      <c r="K441" s="285" t="s">
        <v>650</v>
      </c>
      <c r="L441" s="286" t="str">
        <f t="shared" si="175"/>
        <v>Isi Sasaran</v>
      </c>
      <c r="M441" s="349"/>
      <c r="N441" s="349"/>
      <c r="O441" s="272"/>
      <c r="P441" s="272"/>
      <c r="Q441" s="272"/>
      <c r="R441" s="272"/>
    </row>
    <row r="442" spans="1:18" ht="12.75" customHeight="1">
      <c r="A442" s="272"/>
      <c r="B442" s="418">
        <v>7</v>
      </c>
      <c r="C442" s="426"/>
      <c r="D442" s="419" t="s">
        <v>650</v>
      </c>
      <c r="E442" s="427" t="str">
        <f>IF(D442="Y",1,IF(D442="T",0,IF(D442="Y/T","Belum diisi","Error")))</f>
        <v>Belum diisi</v>
      </c>
      <c r="F442" s="273">
        <v>1</v>
      </c>
      <c r="G442" s="274"/>
      <c r="H442" s="290" t="str">
        <f t="shared" si="163"/>
        <v>Belum Diisi</v>
      </c>
      <c r="I442" s="276" t="s">
        <v>650</v>
      </c>
      <c r="J442" s="277" t="str">
        <f t="shared" ref="J442:J446" si="176">IF($D$442="Y/T","Isi Sasaran",IF($E$442=0,0,IF(I442="Y",1,IF(I442="T",0,"Isi Dulu"))))</f>
        <v>Isi Sasaran</v>
      </c>
      <c r="K442" s="276" t="s">
        <v>650</v>
      </c>
      <c r="L442" s="277" t="str">
        <f t="shared" ref="L442:L446" si="177">IF($D$442="Y/T","Isi Sasaran",IF($E$442=0,0,IF(K442="Y",1,IF(K442="T",0,"Isi Dulu"))))</f>
        <v>Isi Sasaran</v>
      </c>
      <c r="M442" s="429" t="s">
        <v>650</v>
      </c>
      <c r="N442" s="430" t="str">
        <f>IF(M442="Y",1,IF(M442="T",0,IF(M442="Y/T","Belum diisi","Error")))</f>
        <v>Belum diisi</v>
      </c>
      <c r="O442" s="272"/>
      <c r="P442" s="272"/>
      <c r="Q442" s="272"/>
      <c r="R442" s="272"/>
    </row>
    <row r="443" spans="1:18" ht="12.75" customHeight="1">
      <c r="A443" s="272"/>
      <c r="B443" s="371"/>
      <c r="C443" s="371"/>
      <c r="D443" s="371"/>
      <c r="E443" s="371"/>
      <c r="F443" s="278">
        <v>2</v>
      </c>
      <c r="G443" s="279"/>
      <c r="H443" s="288" t="str">
        <f t="shared" si="163"/>
        <v>Belum Diisi</v>
      </c>
      <c r="I443" s="280" t="s">
        <v>650</v>
      </c>
      <c r="J443" s="281" t="str">
        <f t="shared" si="176"/>
        <v>Isi Sasaran</v>
      </c>
      <c r="K443" s="280" t="s">
        <v>650</v>
      </c>
      <c r="L443" s="281" t="str">
        <f t="shared" si="177"/>
        <v>Isi Sasaran</v>
      </c>
      <c r="M443" s="371"/>
      <c r="N443" s="371"/>
      <c r="O443" s="272"/>
      <c r="P443" s="272"/>
      <c r="Q443" s="272"/>
      <c r="R443" s="272"/>
    </row>
    <row r="444" spans="1:18" ht="12.75" customHeight="1">
      <c r="A444" s="272"/>
      <c r="B444" s="371"/>
      <c r="C444" s="371"/>
      <c r="D444" s="371"/>
      <c r="E444" s="371"/>
      <c r="F444" s="278">
        <v>3</v>
      </c>
      <c r="G444" s="279"/>
      <c r="H444" s="288" t="str">
        <f t="shared" si="163"/>
        <v>Belum Diisi</v>
      </c>
      <c r="I444" s="280" t="s">
        <v>650</v>
      </c>
      <c r="J444" s="281" t="str">
        <f t="shared" si="176"/>
        <v>Isi Sasaran</v>
      </c>
      <c r="K444" s="280" t="s">
        <v>650</v>
      </c>
      <c r="L444" s="281" t="str">
        <f t="shared" si="177"/>
        <v>Isi Sasaran</v>
      </c>
      <c r="M444" s="371"/>
      <c r="N444" s="371"/>
      <c r="O444" s="272"/>
      <c r="P444" s="272"/>
      <c r="Q444" s="272"/>
      <c r="R444" s="272"/>
    </row>
    <row r="445" spans="1:18" ht="12.75" customHeight="1">
      <c r="A445" s="272"/>
      <c r="B445" s="371"/>
      <c r="C445" s="371"/>
      <c r="D445" s="371"/>
      <c r="E445" s="371"/>
      <c r="F445" s="278">
        <v>4</v>
      </c>
      <c r="G445" s="279"/>
      <c r="H445" s="288" t="str">
        <f t="shared" si="163"/>
        <v>Belum Diisi</v>
      </c>
      <c r="I445" s="280" t="s">
        <v>650</v>
      </c>
      <c r="J445" s="281" t="str">
        <f t="shared" si="176"/>
        <v>Isi Sasaran</v>
      </c>
      <c r="K445" s="280" t="s">
        <v>650</v>
      </c>
      <c r="L445" s="281" t="str">
        <f t="shared" si="177"/>
        <v>Isi Sasaran</v>
      </c>
      <c r="M445" s="371"/>
      <c r="N445" s="371"/>
      <c r="O445" s="272"/>
      <c r="P445" s="272"/>
      <c r="Q445" s="272"/>
      <c r="R445" s="272"/>
    </row>
    <row r="446" spans="1:18" ht="12.75" customHeight="1">
      <c r="A446" s="272"/>
      <c r="B446" s="349"/>
      <c r="C446" s="349"/>
      <c r="D446" s="349"/>
      <c r="E446" s="349"/>
      <c r="F446" s="282">
        <v>5</v>
      </c>
      <c r="G446" s="283"/>
      <c r="H446" s="289" t="str">
        <f t="shared" si="163"/>
        <v>Belum Diisi</v>
      </c>
      <c r="I446" s="285" t="s">
        <v>650</v>
      </c>
      <c r="J446" s="286" t="str">
        <f t="shared" si="176"/>
        <v>Isi Sasaran</v>
      </c>
      <c r="K446" s="285" t="s">
        <v>650</v>
      </c>
      <c r="L446" s="286" t="str">
        <f t="shared" si="177"/>
        <v>Isi Sasaran</v>
      </c>
      <c r="M446" s="349"/>
      <c r="N446" s="349"/>
      <c r="O446" s="272"/>
      <c r="P446" s="272"/>
      <c r="Q446" s="272"/>
      <c r="R446" s="272"/>
    </row>
    <row r="447" spans="1:18" ht="12.75" customHeight="1">
      <c r="A447" s="272"/>
      <c r="B447" s="418">
        <v>8</v>
      </c>
      <c r="C447" s="426"/>
      <c r="D447" s="419" t="s">
        <v>650</v>
      </c>
      <c r="E447" s="427" t="str">
        <f>IF(D447="Y",1,IF(D447="T",0,IF(D447="Y/T","Belum diisi","Error")))</f>
        <v>Belum diisi</v>
      </c>
      <c r="F447" s="273">
        <v>1</v>
      </c>
      <c r="G447" s="274"/>
      <c r="H447" s="290" t="str">
        <f t="shared" si="163"/>
        <v>Belum Diisi</v>
      </c>
      <c r="I447" s="276" t="s">
        <v>650</v>
      </c>
      <c r="J447" s="277" t="str">
        <f t="shared" ref="J447:J451" si="178">IF($D$447="Y/T","Isi Sasaran",IF($E$447=0,0,IF(I447="Y",1,IF(I447="T",0,"Isi Dulu"))))</f>
        <v>Isi Sasaran</v>
      </c>
      <c r="K447" s="276" t="s">
        <v>650</v>
      </c>
      <c r="L447" s="277" t="str">
        <f t="shared" ref="L447:L451" si="179">IF($D$447="Y/T","Isi Sasaran",IF($E$447=0,0,IF(K447="Y",1,IF(K447="T",0,"Isi Dulu"))))</f>
        <v>Isi Sasaran</v>
      </c>
      <c r="M447" s="429" t="s">
        <v>650</v>
      </c>
      <c r="N447" s="430" t="str">
        <f>IF(M447="Y",1,IF(M447="T",0,IF(M447="Y/T","Belum diisi","Error")))</f>
        <v>Belum diisi</v>
      </c>
      <c r="O447" s="272"/>
      <c r="P447" s="272"/>
      <c r="Q447" s="272"/>
      <c r="R447" s="272"/>
    </row>
    <row r="448" spans="1:18" ht="12.75" customHeight="1">
      <c r="A448" s="272"/>
      <c r="B448" s="371"/>
      <c r="C448" s="371"/>
      <c r="D448" s="371"/>
      <c r="E448" s="371"/>
      <c r="F448" s="278">
        <v>2</v>
      </c>
      <c r="G448" s="279"/>
      <c r="H448" s="288" t="str">
        <f t="shared" si="163"/>
        <v>Belum Diisi</v>
      </c>
      <c r="I448" s="280" t="s">
        <v>650</v>
      </c>
      <c r="J448" s="281" t="str">
        <f t="shared" si="178"/>
        <v>Isi Sasaran</v>
      </c>
      <c r="K448" s="280" t="s">
        <v>650</v>
      </c>
      <c r="L448" s="281" t="str">
        <f t="shared" si="179"/>
        <v>Isi Sasaran</v>
      </c>
      <c r="M448" s="371"/>
      <c r="N448" s="371"/>
      <c r="O448" s="272"/>
      <c r="P448" s="272"/>
      <c r="Q448" s="272"/>
      <c r="R448" s="272"/>
    </row>
    <row r="449" spans="1:18" ht="12.75" customHeight="1">
      <c r="A449" s="272"/>
      <c r="B449" s="371"/>
      <c r="C449" s="371"/>
      <c r="D449" s="371"/>
      <c r="E449" s="371"/>
      <c r="F449" s="278">
        <v>3</v>
      </c>
      <c r="G449" s="279"/>
      <c r="H449" s="288" t="str">
        <f t="shared" si="163"/>
        <v>Belum Diisi</v>
      </c>
      <c r="I449" s="280" t="s">
        <v>650</v>
      </c>
      <c r="J449" s="281" t="str">
        <f t="shared" si="178"/>
        <v>Isi Sasaran</v>
      </c>
      <c r="K449" s="280" t="s">
        <v>650</v>
      </c>
      <c r="L449" s="281" t="str">
        <f t="shared" si="179"/>
        <v>Isi Sasaran</v>
      </c>
      <c r="M449" s="371"/>
      <c r="N449" s="371"/>
      <c r="O449" s="272"/>
      <c r="P449" s="272"/>
      <c r="Q449" s="272"/>
      <c r="R449" s="272"/>
    </row>
    <row r="450" spans="1:18" ht="12.75" customHeight="1">
      <c r="A450" s="272"/>
      <c r="B450" s="371"/>
      <c r="C450" s="371"/>
      <c r="D450" s="371"/>
      <c r="E450" s="371"/>
      <c r="F450" s="278">
        <v>4</v>
      </c>
      <c r="G450" s="279"/>
      <c r="H450" s="288" t="str">
        <f t="shared" si="163"/>
        <v>Belum Diisi</v>
      </c>
      <c r="I450" s="280" t="s">
        <v>650</v>
      </c>
      <c r="J450" s="281" t="str">
        <f t="shared" si="178"/>
        <v>Isi Sasaran</v>
      </c>
      <c r="K450" s="280" t="s">
        <v>650</v>
      </c>
      <c r="L450" s="281" t="str">
        <f t="shared" si="179"/>
        <v>Isi Sasaran</v>
      </c>
      <c r="M450" s="371"/>
      <c r="N450" s="371"/>
      <c r="O450" s="272"/>
      <c r="P450" s="272"/>
      <c r="Q450" s="272"/>
      <c r="R450" s="272"/>
    </row>
    <row r="451" spans="1:18" ht="12.75" customHeight="1">
      <c r="A451" s="272"/>
      <c r="B451" s="349"/>
      <c r="C451" s="349"/>
      <c r="D451" s="349"/>
      <c r="E451" s="349"/>
      <c r="F451" s="282">
        <v>5</v>
      </c>
      <c r="G451" s="283"/>
      <c r="H451" s="289" t="str">
        <f t="shared" si="163"/>
        <v>Belum Diisi</v>
      </c>
      <c r="I451" s="285" t="s">
        <v>650</v>
      </c>
      <c r="J451" s="286" t="str">
        <f t="shared" si="178"/>
        <v>Isi Sasaran</v>
      </c>
      <c r="K451" s="285" t="s">
        <v>650</v>
      </c>
      <c r="L451" s="286" t="str">
        <f t="shared" si="179"/>
        <v>Isi Sasaran</v>
      </c>
      <c r="M451" s="349"/>
      <c r="N451" s="349"/>
      <c r="O451" s="272"/>
      <c r="P451" s="272"/>
      <c r="Q451" s="272"/>
      <c r="R451" s="272"/>
    </row>
    <row r="452" spans="1:18" ht="12.75" customHeight="1">
      <c r="A452" s="272"/>
      <c r="B452" s="418">
        <v>9</v>
      </c>
      <c r="C452" s="426"/>
      <c r="D452" s="419" t="s">
        <v>650</v>
      </c>
      <c r="E452" s="427" t="str">
        <f>IF(D452="Y",1,IF(D452="T",0,IF(D452="Y/T","Belum diisi","Error")))</f>
        <v>Belum diisi</v>
      </c>
      <c r="F452" s="273">
        <v>1</v>
      </c>
      <c r="G452" s="274"/>
      <c r="H452" s="290" t="str">
        <f t="shared" si="163"/>
        <v>Belum Diisi</v>
      </c>
      <c r="I452" s="276" t="s">
        <v>650</v>
      </c>
      <c r="J452" s="277" t="str">
        <f t="shared" ref="J452:J456" si="180">IF($D$452="Y/T","Isi Sasaran",IF($E$452=0,0,IF(I452="Y",1,IF(I452="T",0,"Isi Dulu"))))</f>
        <v>Isi Sasaran</v>
      </c>
      <c r="K452" s="276" t="s">
        <v>650</v>
      </c>
      <c r="L452" s="277" t="str">
        <f t="shared" ref="L452:L456" si="181">IF($D$452="Y/T","Isi Sasaran",IF($E$452=0,0,IF(K452="Y",1,IF(K452="T",0,"Isi Dulu"))))</f>
        <v>Isi Sasaran</v>
      </c>
      <c r="M452" s="429" t="s">
        <v>650</v>
      </c>
      <c r="N452" s="430" t="str">
        <f>IF(M452="Y",1,IF(M452="T",0,IF(M452="Y/T","Belum diisi","Error")))</f>
        <v>Belum diisi</v>
      </c>
      <c r="O452" s="272"/>
      <c r="P452" s="272"/>
      <c r="Q452" s="272"/>
      <c r="R452" s="272"/>
    </row>
    <row r="453" spans="1:18" ht="12.75" customHeight="1">
      <c r="A453" s="272"/>
      <c r="B453" s="371"/>
      <c r="C453" s="371"/>
      <c r="D453" s="371"/>
      <c r="E453" s="371"/>
      <c r="F453" s="278">
        <v>2</v>
      </c>
      <c r="G453" s="279"/>
      <c r="H453" s="288" t="str">
        <f t="shared" si="163"/>
        <v>Belum Diisi</v>
      </c>
      <c r="I453" s="280" t="s">
        <v>650</v>
      </c>
      <c r="J453" s="281" t="str">
        <f t="shared" si="180"/>
        <v>Isi Sasaran</v>
      </c>
      <c r="K453" s="280" t="s">
        <v>650</v>
      </c>
      <c r="L453" s="281" t="str">
        <f t="shared" si="181"/>
        <v>Isi Sasaran</v>
      </c>
      <c r="M453" s="371"/>
      <c r="N453" s="371"/>
      <c r="O453" s="272"/>
      <c r="P453" s="272"/>
      <c r="Q453" s="272"/>
      <c r="R453" s="272"/>
    </row>
    <row r="454" spans="1:18" ht="12.75" customHeight="1">
      <c r="A454" s="272"/>
      <c r="B454" s="371"/>
      <c r="C454" s="371"/>
      <c r="D454" s="371"/>
      <c r="E454" s="371"/>
      <c r="F454" s="278">
        <v>3</v>
      </c>
      <c r="G454" s="279"/>
      <c r="H454" s="288" t="str">
        <f t="shared" si="163"/>
        <v>Belum Diisi</v>
      </c>
      <c r="I454" s="280" t="s">
        <v>650</v>
      </c>
      <c r="J454" s="281" t="str">
        <f t="shared" si="180"/>
        <v>Isi Sasaran</v>
      </c>
      <c r="K454" s="280" t="s">
        <v>650</v>
      </c>
      <c r="L454" s="281" t="str">
        <f t="shared" si="181"/>
        <v>Isi Sasaran</v>
      </c>
      <c r="M454" s="371"/>
      <c r="N454" s="371"/>
      <c r="O454" s="272"/>
      <c r="P454" s="272"/>
      <c r="Q454" s="272"/>
      <c r="R454" s="272"/>
    </row>
    <row r="455" spans="1:18" ht="12.75" customHeight="1">
      <c r="A455" s="272"/>
      <c r="B455" s="371"/>
      <c r="C455" s="371"/>
      <c r="D455" s="371"/>
      <c r="E455" s="371"/>
      <c r="F455" s="278">
        <v>4</v>
      </c>
      <c r="G455" s="279"/>
      <c r="H455" s="288" t="str">
        <f t="shared" si="163"/>
        <v>Belum Diisi</v>
      </c>
      <c r="I455" s="280" t="s">
        <v>650</v>
      </c>
      <c r="J455" s="281" t="str">
        <f t="shared" si="180"/>
        <v>Isi Sasaran</v>
      </c>
      <c r="K455" s="280" t="s">
        <v>650</v>
      </c>
      <c r="L455" s="281" t="str">
        <f t="shared" si="181"/>
        <v>Isi Sasaran</v>
      </c>
      <c r="M455" s="371"/>
      <c r="N455" s="371"/>
      <c r="O455" s="272"/>
      <c r="P455" s="272"/>
      <c r="Q455" s="272"/>
      <c r="R455" s="272"/>
    </row>
    <row r="456" spans="1:18" ht="12.75" customHeight="1">
      <c r="A456" s="272"/>
      <c r="B456" s="349"/>
      <c r="C456" s="349"/>
      <c r="D456" s="349"/>
      <c r="E456" s="349"/>
      <c r="F456" s="282">
        <v>5</v>
      </c>
      <c r="G456" s="283"/>
      <c r="H456" s="289" t="str">
        <f t="shared" si="163"/>
        <v>Belum Diisi</v>
      </c>
      <c r="I456" s="285" t="s">
        <v>650</v>
      </c>
      <c r="J456" s="286" t="str">
        <f t="shared" si="180"/>
        <v>Isi Sasaran</v>
      </c>
      <c r="K456" s="285" t="s">
        <v>650</v>
      </c>
      <c r="L456" s="286" t="str">
        <f t="shared" si="181"/>
        <v>Isi Sasaran</v>
      </c>
      <c r="M456" s="349"/>
      <c r="N456" s="349"/>
      <c r="O456" s="272"/>
      <c r="P456" s="272"/>
      <c r="Q456" s="272"/>
      <c r="R456" s="272"/>
    </row>
    <row r="457" spans="1:18" ht="12.75" customHeight="1">
      <c r="A457" s="272"/>
      <c r="B457" s="418">
        <v>10</v>
      </c>
      <c r="C457" s="426"/>
      <c r="D457" s="419" t="s">
        <v>650</v>
      </c>
      <c r="E457" s="427" t="str">
        <f>IF(D457="Y",1,IF(D457="T",0,IF(D457="Y/T","Belum diisi","Error")))</f>
        <v>Belum diisi</v>
      </c>
      <c r="F457" s="273">
        <v>1</v>
      </c>
      <c r="G457" s="274"/>
      <c r="H457" s="290" t="str">
        <f t="shared" si="163"/>
        <v>Belum Diisi</v>
      </c>
      <c r="I457" s="276" t="s">
        <v>650</v>
      </c>
      <c r="J457" s="277" t="str">
        <f t="shared" ref="J457:J461" si="182">IF($D$457="Y/T","Isi Sasaran",IF($E$457=0,0,IF(I457="Y",1,IF(I457="T",0,"Isi Dulu"))))</f>
        <v>Isi Sasaran</v>
      </c>
      <c r="K457" s="276" t="s">
        <v>650</v>
      </c>
      <c r="L457" s="277" t="str">
        <f t="shared" ref="L457:L461" si="183">IF($D$457="Y/T","Isi Sasaran",IF($E$457=0,0,IF(K457="Y",1,IF(K457="T",0,"Isi Dulu"))))</f>
        <v>Isi Sasaran</v>
      </c>
      <c r="M457" s="429" t="s">
        <v>650</v>
      </c>
      <c r="N457" s="430" t="str">
        <f>IF(M457="Y",1,IF(M457="T",0,IF(M457="Y/T","Belum diisi","Error")))</f>
        <v>Belum diisi</v>
      </c>
      <c r="O457" s="272"/>
      <c r="P457" s="272"/>
      <c r="Q457" s="272"/>
      <c r="R457" s="272"/>
    </row>
    <row r="458" spans="1:18" ht="12.75" customHeight="1">
      <c r="A458" s="272"/>
      <c r="B458" s="371"/>
      <c r="C458" s="371"/>
      <c r="D458" s="371"/>
      <c r="E458" s="371"/>
      <c r="F458" s="278">
        <v>2</v>
      </c>
      <c r="G458" s="279"/>
      <c r="H458" s="288" t="str">
        <f t="shared" si="163"/>
        <v>Belum Diisi</v>
      </c>
      <c r="I458" s="280" t="s">
        <v>650</v>
      </c>
      <c r="J458" s="281" t="str">
        <f t="shared" si="182"/>
        <v>Isi Sasaran</v>
      </c>
      <c r="K458" s="280" t="s">
        <v>650</v>
      </c>
      <c r="L458" s="281" t="str">
        <f t="shared" si="183"/>
        <v>Isi Sasaran</v>
      </c>
      <c r="M458" s="371"/>
      <c r="N458" s="371"/>
      <c r="O458" s="272"/>
      <c r="P458" s="272"/>
      <c r="Q458" s="272"/>
      <c r="R458" s="272"/>
    </row>
    <row r="459" spans="1:18" ht="12.75" customHeight="1">
      <c r="A459" s="272"/>
      <c r="B459" s="371"/>
      <c r="C459" s="371"/>
      <c r="D459" s="371"/>
      <c r="E459" s="371"/>
      <c r="F459" s="278">
        <v>3</v>
      </c>
      <c r="G459" s="279"/>
      <c r="H459" s="288" t="str">
        <f t="shared" si="163"/>
        <v>Belum Diisi</v>
      </c>
      <c r="I459" s="280" t="s">
        <v>650</v>
      </c>
      <c r="J459" s="281" t="str">
        <f t="shared" si="182"/>
        <v>Isi Sasaran</v>
      </c>
      <c r="K459" s="280" t="s">
        <v>650</v>
      </c>
      <c r="L459" s="281" t="str">
        <f t="shared" si="183"/>
        <v>Isi Sasaran</v>
      </c>
      <c r="M459" s="371"/>
      <c r="N459" s="371"/>
      <c r="O459" s="272"/>
      <c r="P459" s="272"/>
      <c r="Q459" s="272"/>
      <c r="R459" s="272"/>
    </row>
    <row r="460" spans="1:18" ht="12.75" customHeight="1">
      <c r="A460" s="272"/>
      <c r="B460" s="371"/>
      <c r="C460" s="371"/>
      <c r="D460" s="371"/>
      <c r="E460" s="371"/>
      <c r="F460" s="278">
        <v>4</v>
      </c>
      <c r="G460" s="279"/>
      <c r="H460" s="288" t="str">
        <f t="shared" si="163"/>
        <v>Belum Diisi</v>
      </c>
      <c r="I460" s="280" t="s">
        <v>650</v>
      </c>
      <c r="J460" s="281" t="str">
        <f t="shared" si="182"/>
        <v>Isi Sasaran</v>
      </c>
      <c r="K460" s="280" t="s">
        <v>650</v>
      </c>
      <c r="L460" s="281" t="str">
        <f t="shared" si="183"/>
        <v>Isi Sasaran</v>
      </c>
      <c r="M460" s="371"/>
      <c r="N460" s="371"/>
      <c r="O460" s="272"/>
      <c r="P460" s="272"/>
      <c r="Q460" s="272"/>
      <c r="R460" s="272"/>
    </row>
    <row r="461" spans="1:18" ht="12.75" customHeight="1">
      <c r="A461" s="272"/>
      <c r="B461" s="349"/>
      <c r="C461" s="349"/>
      <c r="D461" s="349"/>
      <c r="E461" s="349"/>
      <c r="F461" s="282">
        <v>5</v>
      </c>
      <c r="G461" s="283"/>
      <c r="H461" s="289" t="str">
        <f t="shared" si="163"/>
        <v>Belum Diisi</v>
      </c>
      <c r="I461" s="285" t="s">
        <v>650</v>
      </c>
      <c r="J461" s="286" t="str">
        <f t="shared" si="182"/>
        <v>Isi Sasaran</v>
      </c>
      <c r="K461" s="285" t="s">
        <v>650</v>
      </c>
      <c r="L461" s="286" t="str">
        <f t="shared" si="183"/>
        <v>Isi Sasaran</v>
      </c>
      <c r="M461" s="349"/>
      <c r="N461" s="349"/>
      <c r="O461" s="272"/>
      <c r="P461" s="272"/>
      <c r="Q461" s="272"/>
      <c r="R461" s="272"/>
    </row>
    <row r="462" spans="1:18" ht="12.75" customHeight="1">
      <c r="A462" s="272"/>
      <c r="B462" s="418">
        <v>11</v>
      </c>
      <c r="C462" s="426"/>
      <c r="D462" s="419" t="s">
        <v>650</v>
      </c>
      <c r="E462" s="427" t="str">
        <f>IF(D462="Y",1,IF(D462="T",0,IF(D462="Y/T","Belum diisi","Error")))</f>
        <v>Belum diisi</v>
      </c>
      <c r="F462" s="273">
        <v>1</v>
      </c>
      <c r="G462" s="274"/>
      <c r="H462" s="290" t="str">
        <f t="shared" si="163"/>
        <v>Belum Diisi</v>
      </c>
      <c r="I462" s="276" t="s">
        <v>650</v>
      </c>
      <c r="J462" s="277" t="str">
        <f t="shared" ref="J462:J466" si="184">IF($D$462="Y/T","Isi Sasaran",IF($E$462=0,0,IF(I462="Y",1,IF(I462="T",0,"Isi Dulu"))))</f>
        <v>Isi Sasaran</v>
      </c>
      <c r="K462" s="276" t="s">
        <v>650</v>
      </c>
      <c r="L462" s="277" t="str">
        <f t="shared" ref="L462:L466" si="185">IF($D$462="Y/T","Isi Sasaran",IF($E$462=0,0,IF(K462="Y",1,IF(K462="T",0,"Isi Dulu"))))</f>
        <v>Isi Sasaran</v>
      </c>
      <c r="M462" s="429" t="s">
        <v>650</v>
      </c>
      <c r="N462" s="430" t="str">
        <f>IF(M462="Y",1,IF(M462="T",0,IF(M462="Y/T","Belum diisi","Error")))</f>
        <v>Belum diisi</v>
      </c>
      <c r="O462" s="272"/>
      <c r="P462" s="272"/>
      <c r="Q462" s="272"/>
      <c r="R462" s="272"/>
    </row>
    <row r="463" spans="1:18" ht="12.75" customHeight="1">
      <c r="A463" s="272"/>
      <c r="B463" s="371"/>
      <c r="C463" s="371"/>
      <c r="D463" s="371"/>
      <c r="E463" s="371"/>
      <c r="F463" s="278">
        <v>2</v>
      </c>
      <c r="G463" s="279"/>
      <c r="H463" s="288" t="str">
        <f t="shared" si="163"/>
        <v>Belum Diisi</v>
      </c>
      <c r="I463" s="280" t="s">
        <v>650</v>
      </c>
      <c r="J463" s="281" t="str">
        <f t="shared" si="184"/>
        <v>Isi Sasaran</v>
      </c>
      <c r="K463" s="280" t="s">
        <v>650</v>
      </c>
      <c r="L463" s="281" t="str">
        <f t="shared" si="185"/>
        <v>Isi Sasaran</v>
      </c>
      <c r="M463" s="371"/>
      <c r="N463" s="371"/>
      <c r="O463" s="272"/>
      <c r="P463" s="272"/>
      <c r="Q463" s="272"/>
      <c r="R463" s="272"/>
    </row>
    <row r="464" spans="1:18" ht="12.75" customHeight="1">
      <c r="A464" s="272"/>
      <c r="B464" s="371"/>
      <c r="C464" s="371"/>
      <c r="D464" s="371"/>
      <c r="E464" s="371"/>
      <c r="F464" s="278">
        <v>3</v>
      </c>
      <c r="G464" s="279"/>
      <c r="H464" s="288" t="str">
        <f t="shared" si="163"/>
        <v>Belum Diisi</v>
      </c>
      <c r="I464" s="280" t="s">
        <v>650</v>
      </c>
      <c r="J464" s="281" t="str">
        <f t="shared" si="184"/>
        <v>Isi Sasaran</v>
      </c>
      <c r="K464" s="280" t="s">
        <v>650</v>
      </c>
      <c r="L464" s="281" t="str">
        <f t="shared" si="185"/>
        <v>Isi Sasaran</v>
      </c>
      <c r="M464" s="371"/>
      <c r="N464" s="371"/>
      <c r="O464" s="272"/>
      <c r="P464" s="272"/>
      <c r="Q464" s="272"/>
      <c r="R464" s="272"/>
    </row>
    <row r="465" spans="1:18" ht="12.75" customHeight="1">
      <c r="A465" s="272"/>
      <c r="B465" s="371"/>
      <c r="C465" s="371"/>
      <c r="D465" s="371"/>
      <c r="E465" s="371"/>
      <c r="F465" s="278">
        <v>4</v>
      </c>
      <c r="G465" s="279"/>
      <c r="H465" s="288" t="str">
        <f t="shared" si="163"/>
        <v>Belum Diisi</v>
      </c>
      <c r="I465" s="280" t="s">
        <v>650</v>
      </c>
      <c r="J465" s="281" t="str">
        <f t="shared" si="184"/>
        <v>Isi Sasaran</v>
      </c>
      <c r="K465" s="280" t="s">
        <v>650</v>
      </c>
      <c r="L465" s="281" t="str">
        <f t="shared" si="185"/>
        <v>Isi Sasaran</v>
      </c>
      <c r="M465" s="371"/>
      <c r="N465" s="371"/>
      <c r="O465" s="272"/>
      <c r="P465" s="272"/>
      <c r="Q465" s="272"/>
      <c r="R465" s="272"/>
    </row>
    <row r="466" spans="1:18" ht="12.75" customHeight="1">
      <c r="A466" s="272"/>
      <c r="B466" s="349"/>
      <c r="C466" s="349"/>
      <c r="D466" s="349"/>
      <c r="E466" s="349"/>
      <c r="F466" s="282">
        <v>5</v>
      </c>
      <c r="G466" s="283"/>
      <c r="H466" s="289" t="str">
        <f t="shared" si="163"/>
        <v>Belum Diisi</v>
      </c>
      <c r="I466" s="285" t="s">
        <v>650</v>
      </c>
      <c r="J466" s="286" t="str">
        <f t="shared" si="184"/>
        <v>Isi Sasaran</v>
      </c>
      <c r="K466" s="285" t="s">
        <v>650</v>
      </c>
      <c r="L466" s="286" t="str">
        <f t="shared" si="185"/>
        <v>Isi Sasaran</v>
      </c>
      <c r="M466" s="349"/>
      <c r="N466" s="349"/>
      <c r="O466" s="272"/>
      <c r="P466" s="272"/>
      <c r="Q466" s="272"/>
      <c r="R466" s="272"/>
    </row>
    <row r="467" spans="1:18" ht="12.75" customHeight="1">
      <c r="A467" s="272"/>
      <c r="B467" s="418">
        <v>12</v>
      </c>
      <c r="C467" s="426"/>
      <c r="D467" s="419" t="s">
        <v>650</v>
      </c>
      <c r="E467" s="427" t="str">
        <f>IF(D467="Y",1,IF(D467="T",0,IF(D467="Y/T","Belum diisi","Error")))</f>
        <v>Belum diisi</v>
      </c>
      <c r="F467" s="273">
        <v>1</v>
      </c>
      <c r="G467" s="274"/>
      <c r="H467" s="290" t="str">
        <f t="shared" si="163"/>
        <v>Belum Diisi</v>
      </c>
      <c r="I467" s="276" t="s">
        <v>650</v>
      </c>
      <c r="J467" s="277" t="str">
        <f t="shared" ref="J467:J471" si="186">IF($D$467="Y/T","Isi Sasaran",IF($E$467=0,0,IF(I467="Y",1,IF(I467="T",0,"Isi Dulu"))))</f>
        <v>Isi Sasaran</v>
      </c>
      <c r="K467" s="276" t="s">
        <v>650</v>
      </c>
      <c r="L467" s="277" t="str">
        <f t="shared" ref="L467:L471" si="187">IF($D$467="Y/T","Isi Sasaran",IF($E$467=0,0,IF(K467="Y",1,IF(K467="T",0,"Isi Dulu"))))</f>
        <v>Isi Sasaran</v>
      </c>
      <c r="M467" s="429" t="s">
        <v>650</v>
      </c>
      <c r="N467" s="430" t="str">
        <f>IF(M467="Y",1,IF(M467="T",0,IF(M467="Y/T","Belum diisi","Error")))</f>
        <v>Belum diisi</v>
      </c>
      <c r="O467" s="272"/>
      <c r="P467" s="272"/>
      <c r="Q467" s="272"/>
      <c r="R467" s="272"/>
    </row>
    <row r="468" spans="1:18" ht="12.75" customHeight="1">
      <c r="A468" s="272"/>
      <c r="B468" s="371"/>
      <c r="C468" s="371"/>
      <c r="D468" s="371"/>
      <c r="E468" s="371"/>
      <c r="F468" s="278">
        <v>2</v>
      </c>
      <c r="G468" s="279"/>
      <c r="H468" s="288" t="str">
        <f t="shared" si="163"/>
        <v>Belum Diisi</v>
      </c>
      <c r="I468" s="280" t="s">
        <v>650</v>
      </c>
      <c r="J468" s="281" t="str">
        <f t="shared" si="186"/>
        <v>Isi Sasaran</v>
      </c>
      <c r="K468" s="280" t="s">
        <v>650</v>
      </c>
      <c r="L468" s="281" t="str">
        <f t="shared" si="187"/>
        <v>Isi Sasaran</v>
      </c>
      <c r="M468" s="371"/>
      <c r="N468" s="371"/>
      <c r="O468" s="272"/>
      <c r="P468" s="272"/>
      <c r="Q468" s="272"/>
      <c r="R468" s="272"/>
    </row>
    <row r="469" spans="1:18" ht="12.75" customHeight="1">
      <c r="A469" s="272"/>
      <c r="B469" s="371"/>
      <c r="C469" s="371"/>
      <c r="D469" s="371"/>
      <c r="E469" s="371"/>
      <c r="F469" s="278">
        <v>3</v>
      </c>
      <c r="G469" s="279"/>
      <c r="H469" s="288" t="str">
        <f t="shared" si="163"/>
        <v>Belum Diisi</v>
      </c>
      <c r="I469" s="280" t="s">
        <v>650</v>
      </c>
      <c r="J469" s="281" t="str">
        <f t="shared" si="186"/>
        <v>Isi Sasaran</v>
      </c>
      <c r="K469" s="280" t="s">
        <v>650</v>
      </c>
      <c r="L469" s="281" t="str">
        <f t="shared" si="187"/>
        <v>Isi Sasaran</v>
      </c>
      <c r="M469" s="371"/>
      <c r="N469" s="371"/>
      <c r="O469" s="272"/>
      <c r="P469" s="272"/>
      <c r="Q469" s="272"/>
      <c r="R469" s="272"/>
    </row>
    <row r="470" spans="1:18" ht="12.75" customHeight="1">
      <c r="A470" s="272"/>
      <c r="B470" s="371"/>
      <c r="C470" s="371"/>
      <c r="D470" s="371"/>
      <c r="E470" s="371"/>
      <c r="F470" s="278">
        <v>4</v>
      </c>
      <c r="G470" s="279"/>
      <c r="H470" s="288" t="str">
        <f t="shared" si="163"/>
        <v>Belum Diisi</v>
      </c>
      <c r="I470" s="280" t="s">
        <v>650</v>
      </c>
      <c r="J470" s="281" t="str">
        <f t="shared" si="186"/>
        <v>Isi Sasaran</v>
      </c>
      <c r="K470" s="280" t="s">
        <v>650</v>
      </c>
      <c r="L470" s="281" t="str">
        <f t="shared" si="187"/>
        <v>Isi Sasaran</v>
      </c>
      <c r="M470" s="371"/>
      <c r="N470" s="371"/>
      <c r="O470" s="272"/>
      <c r="P470" s="272"/>
      <c r="Q470" s="272"/>
      <c r="R470" s="272"/>
    </row>
    <row r="471" spans="1:18" ht="12.75" customHeight="1">
      <c r="A471" s="272"/>
      <c r="B471" s="349"/>
      <c r="C471" s="349"/>
      <c r="D471" s="349"/>
      <c r="E471" s="349"/>
      <c r="F471" s="282">
        <v>5</v>
      </c>
      <c r="G471" s="283"/>
      <c r="H471" s="289" t="str">
        <f t="shared" si="163"/>
        <v>Belum Diisi</v>
      </c>
      <c r="I471" s="285" t="s">
        <v>650</v>
      </c>
      <c r="J471" s="286" t="str">
        <f t="shared" si="186"/>
        <v>Isi Sasaran</v>
      </c>
      <c r="K471" s="285" t="s">
        <v>650</v>
      </c>
      <c r="L471" s="286" t="str">
        <f t="shared" si="187"/>
        <v>Isi Sasaran</v>
      </c>
      <c r="M471" s="349"/>
      <c r="N471" s="349"/>
      <c r="O471" s="272"/>
      <c r="P471" s="272"/>
      <c r="Q471" s="272"/>
      <c r="R471" s="272"/>
    </row>
    <row r="472" spans="1:18" ht="12.75" customHeight="1">
      <c r="A472" s="272"/>
      <c r="B472" s="418">
        <v>13</v>
      </c>
      <c r="C472" s="426"/>
      <c r="D472" s="419" t="s">
        <v>650</v>
      </c>
      <c r="E472" s="427" t="str">
        <f>IF(D472="Y",1,IF(D472="T",0,IF(D472="Y/T","Belum diisi","Error")))</f>
        <v>Belum diisi</v>
      </c>
      <c r="F472" s="273">
        <v>1</v>
      </c>
      <c r="G472" s="274"/>
      <c r="H472" s="290" t="str">
        <f t="shared" si="163"/>
        <v>Belum Diisi</v>
      </c>
      <c r="I472" s="276" t="s">
        <v>650</v>
      </c>
      <c r="J472" s="277" t="str">
        <f t="shared" ref="J472:J476" si="188">IF($D$472="Y/T","Isi Sasaran",IF($E$472=0,0,IF(I472="Y",1,IF(I472="T",0,"Isi Dulu"))))</f>
        <v>Isi Sasaran</v>
      </c>
      <c r="K472" s="276" t="s">
        <v>650</v>
      </c>
      <c r="L472" s="277" t="str">
        <f t="shared" ref="L472:L476" si="189">IF($D$472="Y/T","Isi Sasaran",IF($E$472=0,0,IF(K472="Y",1,IF(K472="T",0,"Isi Dulu"))))</f>
        <v>Isi Sasaran</v>
      </c>
      <c r="M472" s="429" t="s">
        <v>650</v>
      </c>
      <c r="N472" s="430" t="str">
        <f>IF(M472="Y",1,IF(M472="T",0,IF(M472="Y/T","Belum diisi","Error")))</f>
        <v>Belum diisi</v>
      </c>
      <c r="O472" s="272"/>
      <c r="P472" s="272"/>
      <c r="Q472" s="272"/>
      <c r="R472" s="272"/>
    </row>
    <row r="473" spans="1:18" ht="12.75" customHeight="1">
      <c r="A473" s="272"/>
      <c r="B473" s="371"/>
      <c r="C473" s="371"/>
      <c r="D473" s="371"/>
      <c r="E473" s="371"/>
      <c r="F473" s="278">
        <v>2</v>
      </c>
      <c r="G473" s="279"/>
      <c r="H473" s="288" t="str">
        <f t="shared" si="163"/>
        <v>Belum Diisi</v>
      </c>
      <c r="I473" s="280" t="s">
        <v>650</v>
      </c>
      <c r="J473" s="281" t="str">
        <f t="shared" si="188"/>
        <v>Isi Sasaran</v>
      </c>
      <c r="K473" s="280" t="s">
        <v>650</v>
      </c>
      <c r="L473" s="281" t="str">
        <f t="shared" si="189"/>
        <v>Isi Sasaran</v>
      </c>
      <c r="M473" s="371"/>
      <c r="N473" s="371"/>
      <c r="O473" s="272"/>
      <c r="P473" s="272"/>
      <c r="Q473" s="272"/>
      <c r="R473" s="272"/>
    </row>
    <row r="474" spans="1:18" ht="12.75" customHeight="1">
      <c r="A474" s="272"/>
      <c r="B474" s="371"/>
      <c r="C474" s="371"/>
      <c r="D474" s="371"/>
      <c r="E474" s="371"/>
      <c r="F474" s="278">
        <v>3</v>
      </c>
      <c r="G474" s="279"/>
      <c r="H474" s="288" t="str">
        <f t="shared" si="163"/>
        <v>Belum Diisi</v>
      </c>
      <c r="I474" s="280" t="s">
        <v>650</v>
      </c>
      <c r="J474" s="281" t="str">
        <f t="shared" si="188"/>
        <v>Isi Sasaran</v>
      </c>
      <c r="K474" s="280" t="s">
        <v>650</v>
      </c>
      <c r="L474" s="281" t="str">
        <f t="shared" si="189"/>
        <v>Isi Sasaran</v>
      </c>
      <c r="M474" s="371"/>
      <c r="N474" s="371"/>
      <c r="O474" s="272"/>
      <c r="P474" s="272"/>
      <c r="Q474" s="272"/>
      <c r="R474" s="272"/>
    </row>
    <row r="475" spans="1:18" ht="12.75" customHeight="1">
      <c r="A475" s="272"/>
      <c r="B475" s="371"/>
      <c r="C475" s="371"/>
      <c r="D475" s="371"/>
      <c r="E475" s="371"/>
      <c r="F475" s="278">
        <v>4</v>
      </c>
      <c r="G475" s="279"/>
      <c r="H475" s="288" t="str">
        <f t="shared" si="163"/>
        <v>Belum Diisi</v>
      </c>
      <c r="I475" s="280" t="s">
        <v>650</v>
      </c>
      <c r="J475" s="281" t="str">
        <f t="shared" si="188"/>
        <v>Isi Sasaran</v>
      </c>
      <c r="K475" s="280" t="s">
        <v>650</v>
      </c>
      <c r="L475" s="281" t="str">
        <f t="shared" si="189"/>
        <v>Isi Sasaran</v>
      </c>
      <c r="M475" s="371"/>
      <c r="N475" s="371"/>
      <c r="O475" s="272"/>
      <c r="P475" s="272"/>
      <c r="Q475" s="272"/>
      <c r="R475" s="272"/>
    </row>
    <row r="476" spans="1:18" ht="12.75" customHeight="1">
      <c r="A476" s="272"/>
      <c r="B476" s="349"/>
      <c r="C476" s="349"/>
      <c r="D476" s="349"/>
      <c r="E476" s="349"/>
      <c r="F476" s="282">
        <v>5</v>
      </c>
      <c r="G476" s="283"/>
      <c r="H476" s="289" t="str">
        <f t="shared" si="163"/>
        <v>Belum Diisi</v>
      </c>
      <c r="I476" s="285" t="s">
        <v>650</v>
      </c>
      <c r="J476" s="286" t="str">
        <f t="shared" si="188"/>
        <v>Isi Sasaran</v>
      </c>
      <c r="K476" s="285" t="s">
        <v>650</v>
      </c>
      <c r="L476" s="286" t="str">
        <f t="shared" si="189"/>
        <v>Isi Sasaran</v>
      </c>
      <c r="M476" s="349"/>
      <c r="N476" s="349"/>
      <c r="O476" s="272"/>
      <c r="P476" s="272"/>
      <c r="Q476" s="272"/>
      <c r="R476" s="272"/>
    </row>
    <row r="477" spans="1:18" ht="12.75" customHeight="1">
      <c r="A477" s="272"/>
      <c r="B477" s="418">
        <v>14</v>
      </c>
      <c r="C477" s="426"/>
      <c r="D477" s="419" t="s">
        <v>650</v>
      </c>
      <c r="E477" s="427" t="str">
        <f>IF(D477="Y",1,IF(D477="T",0,IF(D477="Y/T","Belum diisi","Error")))</f>
        <v>Belum diisi</v>
      </c>
      <c r="F477" s="273">
        <v>1</v>
      </c>
      <c r="G477" s="274"/>
      <c r="H477" s="290" t="str">
        <f t="shared" si="163"/>
        <v>Belum Diisi</v>
      </c>
      <c r="I477" s="276" t="s">
        <v>650</v>
      </c>
      <c r="J477" s="277" t="str">
        <f t="shared" ref="J477:J481" si="190">IF($D$477="Y/T","Isi Sasaran",IF($E$477=0,0,IF(I477="Y",1,IF(I477="T",0,"Isi Dulu"))))</f>
        <v>Isi Sasaran</v>
      </c>
      <c r="K477" s="276" t="s">
        <v>650</v>
      </c>
      <c r="L477" s="277" t="str">
        <f t="shared" ref="L477:L481" si="191">IF($D$477="Y/T","Isi Sasaran",IF($E$477=0,0,IF(K477="Y",1,IF(K477="T",0,"Isi Dulu"))))</f>
        <v>Isi Sasaran</v>
      </c>
      <c r="M477" s="429" t="s">
        <v>650</v>
      </c>
      <c r="N477" s="430" t="str">
        <f>IF(M477="Y",1,IF(M477="T",0,IF(M477="Y/T","Belum diisi","Error")))</f>
        <v>Belum diisi</v>
      </c>
      <c r="O477" s="272"/>
      <c r="P477" s="272"/>
      <c r="Q477" s="272"/>
      <c r="R477" s="272"/>
    </row>
    <row r="478" spans="1:18" ht="12.75" customHeight="1">
      <c r="A478" s="272"/>
      <c r="B478" s="371"/>
      <c r="C478" s="371"/>
      <c r="D478" s="371"/>
      <c r="E478" s="371"/>
      <c r="F478" s="278">
        <v>2</v>
      </c>
      <c r="G478" s="279"/>
      <c r="H478" s="288" t="str">
        <f t="shared" si="163"/>
        <v>Belum Diisi</v>
      </c>
      <c r="I478" s="280" t="s">
        <v>650</v>
      </c>
      <c r="J478" s="281" t="str">
        <f t="shared" si="190"/>
        <v>Isi Sasaran</v>
      </c>
      <c r="K478" s="280" t="s">
        <v>650</v>
      </c>
      <c r="L478" s="281" t="str">
        <f t="shared" si="191"/>
        <v>Isi Sasaran</v>
      </c>
      <c r="M478" s="371"/>
      <c r="N478" s="371"/>
      <c r="O478" s="272"/>
      <c r="P478" s="272"/>
      <c r="Q478" s="272"/>
      <c r="R478" s="272"/>
    </row>
    <row r="479" spans="1:18" ht="12.75" customHeight="1">
      <c r="A479" s="272"/>
      <c r="B479" s="371"/>
      <c r="C479" s="371"/>
      <c r="D479" s="371"/>
      <c r="E479" s="371"/>
      <c r="F479" s="278">
        <v>3</v>
      </c>
      <c r="G479" s="279"/>
      <c r="H479" s="288" t="str">
        <f t="shared" si="163"/>
        <v>Belum Diisi</v>
      </c>
      <c r="I479" s="280" t="s">
        <v>650</v>
      </c>
      <c r="J479" s="281" t="str">
        <f t="shared" si="190"/>
        <v>Isi Sasaran</v>
      </c>
      <c r="K479" s="280" t="s">
        <v>650</v>
      </c>
      <c r="L479" s="281" t="str">
        <f t="shared" si="191"/>
        <v>Isi Sasaran</v>
      </c>
      <c r="M479" s="371"/>
      <c r="N479" s="371"/>
      <c r="O479" s="272"/>
      <c r="P479" s="272"/>
      <c r="Q479" s="272"/>
      <c r="R479" s="272"/>
    </row>
    <row r="480" spans="1:18" ht="12.75" customHeight="1">
      <c r="A480" s="272"/>
      <c r="B480" s="371"/>
      <c r="C480" s="371"/>
      <c r="D480" s="371"/>
      <c r="E480" s="371"/>
      <c r="F480" s="278">
        <v>4</v>
      </c>
      <c r="G480" s="279"/>
      <c r="H480" s="288" t="str">
        <f t="shared" si="163"/>
        <v>Belum Diisi</v>
      </c>
      <c r="I480" s="280" t="s">
        <v>650</v>
      </c>
      <c r="J480" s="281" t="str">
        <f t="shared" si="190"/>
        <v>Isi Sasaran</v>
      </c>
      <c r="K480" s="280" t="s">
        <v>650</v>
      </c>
      <c r="L480" s="281" t="str">
        <f t="shared" si="191"/>
        <v>Isi Sasaran</v>
      </c>
      <c r="M480" s="371"/>
      <c r="N480" s="371"/>
      <c r="O480" s="272"/>
      <c r="P480" s="272"/>
      <c r="Q480" s="272"/>
      <c r="R480" s="272"/>
    </row>
    <row r="481" spans="1:18" ht="12.75" customHeight="1">
      <c r="A481" s="272"/>
      <c r="B481" s="349"/>
      <c r="C481" s="349"/>
      <c r="D481" s="349"/>
      <c r="E481" s="349"/>
      <c r="F481" s="282">
        <v>5</v>
      </c>
      <c r="G481" s="283"/>
      <c r="H481" s="289" t="str">
        <f t="shared" si="163"/>
        <v>Belum Diisi</v>
      </c>
      <c r="I481" s="285" t="s">
        <v>650</v>
      </c>
      <c r="J481" s="286" t="str">
        <f t="shared" si="190"/>
        <v>Isi Sasaran</v>
      </c>
      <c r="K481" s="285" t="s">
        <v>650</v>
      </c>
      <c r="L481" s="286" t="str">
        <f t="shared" si="191"/>
        <v>Isi Sasaran</v>
      </c>
      <c r="M481" s="349"/>
      <c r="N481" s="349"/>
      <c r="O481" s="272"/>
      <c r="P481" s="272"/>
      <c r="Q481" s="272"/>
      <c r="R481" s="272"/>
    </row>
    <row r="482" spans="1:18" ht="12.75" customHeight="1">
      <c r="A482" s="272"/>
      <c r="B482" s="418">
        <v>15</v>
      </c>
      <c r="C482" s="426"/>
      <c r="D482" s="419" t="s">
        <v>650</v>
      </c>
      <c r="E482" s="427" t="str">
        <f>IF(D482="Y",1,IF(D482="T",0,IF(D482="Y/T","Belum diisi","Error")))</f>
        <v>Belum diisi</v>
      </c>
      <c r="F482" s="273">
        <v>1</v>
      </c>
      <c r="G482" s="274"/>
      <c r="H482" s="290" t="str">
        <f t="shared" si="163"/>
        <v>Belum Diisi</v>
      </c>
      <c r="I482" s="276" t="s">
        <v>650</v>
      </c>
      <c r="J482" s="277" t="str">
        <f t="shared" ref="J482:J486" si="192">IF($D$482="Y/T","Isi Sasaran",IF($E$482=0,0,IF(I482="Y",1,IF(I482="T",0,"Isi Dulu"))))</f>
        <v>Isi Sasaran</v>
      </c>
      <c r="K482" s="276" t="s">
        <v>650</v>
      </c>
      <c r="L482" s="277" t="str">
        <f t="shared" ref="L482:L486" si="193">IF($D$482="Y/T","Isi Sasaran",IF($E$482=0,0,IF(K482="Y",1,IF(K482="T",0,"Isi Dulu"))))</f>
        <v>Isi Sasaran</v>
      </c>
      <c r="M482" s="429" t="s">
        <v>650</v>
      </c>
      <c r="N482" s="430" t="str">
        <f>IF(M482="Y",1,IF(M482="T",0,IF(M482="Y/T","Belum diisi","Error")))</f>
        <v>Belum diisi</v>
      </c>
      <c r="O482" s="272"/>
      <c r="P482" s="272"/>
      <c r="Q482" s="272"/>
      <c r="R482" s="272"/>
    </row>
    <row r="483" spans="1:18" ht="12.75" customHeight="1">
      <c r="A483" s="272"/>
      <c r="B483" s="371"/>
      <c r="C483" s="371"/>
      <c r="D483" s="371"/>
      <c r="E483" s="371"/>
      <c r="F483" s="278">
        <v>2</v>
      </c>
      <c r="G483" s="279"/>
      <c r="H483" s="288" t="str">
        <f t="shared" si="163"/>
        <v>Belum Diisi</v>
      </c>
      <c r="I483" s="280" t="s">
        <v>650</v>
      </c>
      <c r="J483" s="281" t="str">
        <f t="shared" si="192"/>
        <v>Isi Sasaran</v>
      </c>
      <c r="K483" s="280" t="s">
        <v>650</v>
      </c>
      <c r="L483" s="281" t="str">
        <f t="shared" si="193"/>
        <v>Isi Sasaran</v>
      </c>
      <c r="M483" s="371"/>
      <c r="N483" s="371"/>
      <c r="O483" s="272"/>
      <c r="P483" s="272"/>
      <c r="Q483" s="272"/>
      <c r="R483" s="272"/>
    </row>
    <row r="484" spans="1:18" ht="12.75" customHeight="1">
      <c r="A484" s="272"/>
      <c r="B484" s="371"/>
      <c r="C484" s="371"/>
      <c r="D484" s="371"/>
      <c r="E484" s="371"/>
      <c r="F484" s="278">
        <v>3</v>
      </c>
      <c r="G484" s="279"/>
      <c r="H484" s="288" t="str">
        <f t="shared" si="163"/>
        <v>Belum Diisi</v>
      </c>
      <c r="I484" s="280" t="s">
        <v>650</v>
      </c>
      <c r="J484" s="281" t="str">
        <f t="shared" si="192"/>
        <v>Isi Sasaran</v>
      </c>
      <c r="K484" s="280" t="s">
        <v>650</v>
      </c>
      <c r="L484" s="281" t="str">
        <f t="shared" si="193"/>
        <v>Isi Sasaran</v>
      </c>
      <c r="M484" s="371"/>
      <c r="N484" s="371"/>
      <c r="O484" s="272"/>
      <c r="P484" s="272"/>
      <c r="Q484" s="272"/>
      <c r="R484" s="272"/>
    </row>
    <row r="485" spans="1:18" ht="12.75" customHeight="1">
      <c r="A485" s="272"/>
      <c r="B485" s="371"/>
      <c r="C485" s="371"/>
      <c r="D485" s="371"/>
      <c r="E485" s="371"/>
      <c r="F485" s="278">
        <v>4</v>
      </c>
      <c r="G485" s="279"/>
      <c r="H485" s="288" t="str">
        <f t="shared" si="163"/>
        <v>Belum Diisi</v>
      </c>
      <c r="I485" s="280" t="s">
        <v>650</v>
      </c>
      <c r="J485" s="281" t="str">
        <f t="shared" si="192"/>
        <v>Isi Sasaran</v>
      </c>
      <c r="K485" s="280" t="s">
        <v>650</v>
      </c>
      <c r="L485" s="281" t="str">
        <f t="shared" si="193"/>
        <v>Isi Sasaran</v>
      </c>
      <c r="M485" s="371"/>
      <c r="N485" s="371"/>
      <c r="O485" s="272"/>
      <c r="P485" s="272"/>
      <c r="Q485" s="272"/>
      <c r="R485" s="272"/>
    </row>
    <row r="486" spans="1:18" ht="12.75" customHeight="1">
      <c r="A486" s="272"/>
      <c r="B486" s="349"/>
      <c r="C486" s="349"/>
      <c r="D486" s="349"/>
      <c r="E486" s="349"/>
      <c r="F486" s="282">
        <v>5</v>
      </c>
      <c r="G486" s="283"/>
      <c r="H486" s="289" t="str">
        <f t="shared" si="163"/>
        <v>Belum Diisi</v>
      </c>
      <c r="I486" s="285" t="s">
        <v>650</v>
      </c>
      <c r="J486" s="286" t="str">
        <f t="shared" si="192"/>
        <v>Isi Sasaran</v>
      </c>
      <c r="K486" s="285" t="s">
        <v>650</v>
      </c>
      <c r="L486" s="286" t="str">
        <f t="shared" si="193"/>
        <v>Isi Sasaran</v>
      </c>
      <c r="M486" s="349"/>
      <c r="N486" s="349"/>
      <c r="O486" s="272"/>
      <c r="P486" s="272"/>
      <c r="Q486" s="272"/>
      <c r="R486" s="272"/>
    </row>
    <row r="487" spans="1:18" ht="12.75" customHeight="1">
      <c r="A487" s="272"/>
      <c r="B487" s="418">
        <v>16</v>
      </c>
      <c r="C487" s="426"/>
      <c r="D487" s="419" t="s">
        <v>650</v>
      </c>
      <c r="E487" s="427" t="str">
        <f>IF(D487="Y",1,IF(D487="T",0,IF(D487="Y/T","Belum diisi","Error")))</f>
        <v>Belum diisi</v>
      </c>
      <c r="F487" s="273">
        <v>1</v>
      </c>
      <c r="G487" s="274"/>
      <c r="H487" s="290" t="str">
        <f t="shared" si="163"/>
        <v>Belum Diisi</v>
      </c>
      <c r="I487" s="276" t="s">
        <v>650</v>
      </c>
      <c r="J487" s="277" t="str">
        <f t="shared" ref="J487:J491" si="194">IF($D$487="Y/T","Isi Sasaran",IF($E$487=0,0,IF(I487="Y",1,IF(I487="T",0,"Isi Dulu"))))</f>
        <v>Isi Sasaran</v>
      </c>
      <c r="K487" s="276" t="s">
        <v>650</v>
      </c>
      <c r="L487" s="277" t="str">
        <f t="shared" ref="L487:L491" si="195">IF($D$487="Y/T","Isi Sasaran",IF($E$487=0,0,IF(K487="Y",1,IF(K487="T",0,"Isi Dulu"))))</f>
        <v>Isi Sasaran</v>
      </c>
      <c r="M487" s="429" t="s">
        <v>650</v>
      </c>
      <c r="N487" s="430" t="str">
        <f>IF(M487="Y",1,IF(M487="T",0,IF(M487="Y/T","Belum diisi","Error")))</f>
        <v>Belum diisi</v>
      </c>
      <c r="O487" s="272"/>
      <c r="P487" s="272"/>
      <c r="Q487" s="272"/>
      <c r="R487" s="272"/>
    </row>
    <row r="488" spans="1:18" ht="12.75" customHeight="1">
      <c r="A488" s="272"/>
      <c r="B488" s="371"/>
      <c r="C488" s="371"/>
      <c r="D488" s="371"/>
      <c r="E488" s="371"/>
      <c r="F488" s="278">
        <v>2</v>
      </c>
      <c r="G488" s="279"/>
      <c r="H488" s="288" t="str">
        <f t="shared" si="163"/>
        <v>Belum Diisi</v>
      </c>
      <c r="I488" s="280" t="s">
        <v>650</v>
      </c>
      <c r="J488" s="281" t="str">
        <f t="shared" si="194"/>
        <v>Isi Sasaran</v>
      </c>
      <c r="K488" s="280" t="s">
        <v>650</v>
      </c>
      <c r="L488" s="281" t="str">
        <f t="shared" si="195"/>
        <v>Isi Sasaran</v>
      </c>
      <c r="M488" s="371"/>
      <c r="N488" s="371"/>
      <c r="O488" s="272"/>
      <c r="P488" s="272"/>
      <c r="Q488" s="272"/>
      <c r="R488" s="272"/>
    </row>
    <row r="489" spans="1:18" ht="12.75" customHeight="1">
      <c r="A489" s="272"/>
      <c r="B489" s="371"/>
      <c r="C489" s="371"/>
      <c r="D489" s="371"/>
      <c r="E489" s="371"/>
      <c r="F489" s="278">
        <v>3</v>
      </c>
      <c r="G489" s="279"/>
      <c r="H489" s="288" t="str">
        <f t="shared" si="163"/>
        <v>Belum Diisi</v>
      </c>
      <c r="I489" s="280" t="s">
        <v>650</v>
      </c>
      <c r="J489" s="281" t="str">
        <f t="shared" si="194"/>
        <v>Isi Sasaran</v>
      </c>
      <c r="K489" s="280" t="s">
        <v>650</v>
      </c>
      <c r="L489" s="281" t="str">
        <f t="shared" si="195"/>
        <v>Isi Sasaran</v>
      </c>
      <c r="M489" s="371"/>
      <c r="N489" s="371"/>
      <c r="O489" s="272"/>
      <c r="P489" s="272"/>
      <c r="Q489" s="272"/>
      <c r="R489" s="272"/>
    </row>
    <row r="490" spans="1:18" ht="12.75" customHeight="1">
      <c r="A490" s="272"/>
      <c r="B490" s="371"/>
      <c r="C490" s="371"/>
      <c r="D490" s="371"/>
      <c r="E490" s="371"/>
      <c r="F490" s="278">
        <v>4</v>
      </c>
      <c r="G490" s="279"/>
      <c r="H490" s="288" t="str">
        <f t="shared" si="163"/>
        <v>Belum Diisi</v>
      </c>
      <c r="I490" s="280" t="s">
        <v>650</v>
      </c>
      <c r="J490" s="281" t="str">
        <f t="shared" si="194"/>
        <v>Isi Sasaran</v>
      </c>
      <c r="K490" s="280" t="s">
        <v>650</v>
      </c>
      <c r="L490" s="281" t="str">
        <f t="shared" si="195"/>
        <v>Isi Sasaran</v>
      </c>
      <c r="M490" s="371"/>
      <c r="N490" s="371"/>
      <c r="O490" s="272"/>
      <c r="P490" s="272"/>
      <c r="Q490" s="272"/>
      <c r="R490" s="272"/>
    </row>
    <row r="491" spans="1:18" ht="12.75" customHeight="1">
      <c r="A491" s="272"/>
      <c r="B491" s="349"/>
      <c r="C491" s="349"/>
      <c r="D491" s="349"/>
      <c r="E491" s="349"/>
      <c r="F491" s="282">
        <v>5</v>
      </c>
      <c r="G491" s="283"/>
      <c r="H491" s="289" t="str">
        <f t="shared" si="163"/>
        <v>Belum Diisi</v>
      </c>
      <c r="I491" s="285" t="s">
        <v>650</v>
      </c>
      <c r="J491" s="286" t="str">
        <f t="shared" si="194"/>
        <v>Isi Sasaran</v>
      </c>
      <c r="K491" s="285" t="s">
        <v>650</v>
      </c>
      <c r="L491" s="286" t="str">
        <f t="shared" si="195"/>
        <v>Isi Sasaran</v>
      </c>
      <c r="M491" s="349"/>
      <c r="N491" s="349"/>
      <c r="O491" s="272"/>
      <c r="P491" s="272"/>
      <c r="Q491" s="272"/>
      <c r="R491" s="272"/>
    </row>
    <row r="492" spans="1:18" ht="12.75" customHeight="1">
      <c r="A492" s="272"/>
      <c r="B492" s="418">
        <v>17</v>
      </c>
      <c r="C492" s="426"/>
      <c r="D492" s="419" t="s">
        <v>650</v>
      </c>
      <c r="E492" s="427" t="str">
        <f>IF(D492="Y",1,IF(D492="T",0,IF(D492="Y/T","Belum diisi","Error")))</f>
        <v>Belum diisi</v>
      </c>
      <c r="F492" s="273">
        <v>1</v>
      </c>
      <c r="G492" s="274"/>
      <c r="H492" s="290" t="str">
        <f t="shared" si="163"/>
        <v>Belum Diisi</v>
      </c>
      <c r="I492" s="276" t="s">
        <v>650</v>
      </c>
      <c r="J492" s="277" t="str">
        <f t="shared" ref="J492:J496" si="196">IF($D$492="Y/T","Isi Sasaran",IF($E$492=0,0,IF(I492="Y",1,IF(I492="T",0,"Isi Dulu"))))</f>
        <v>Isi Sasaran</v>
      </c>
      <c r="K492" s="276" t="s">
        <v>650</v>
      </c>
      <c r="L492" s="277" t="str">
        <f t="shared" ref="L492:L496" si="197">IF($D$492="Y/T","Isi Sasaran",IF($E$492=0,0,IF(K492="Y",1,IF(K492="T",0,"Isi Dulu"))))</f>
        <v>Isi Sasaran</v>
      </c>
      <c r="M492" s="429" t="s">
        <v>650</v>
      </c>
      <c r="N492" s="430" t="str">
        <f>IF(M492="Y",1,IF(M492="T",0,IF(M492="Y/T","Belum diisi","Error")))</f>
        <v>Belum diisi</v>
      </c>
      <c r="O492" s="272"/>
      <c r="P492" s="272"/>
      <c r="Q492" s="272"/>
      <c r="R492" s="272"/>
    </row>
    <row r="493" spans="1:18" ht="12.75" customHeight="1">
      <c r="A493" s="272"/>
      <c r="B493" s="371"/>
      <c r="C493" s="371"/>
      <c r="D493" s="371"/>
      <c r="E493" s="371"/>
      <c r="F493" s="278">
        <v>2</v>
      </c>
      <c r="G493" s="279"/>
      <c r="H493" s="288" t="str">
        <f t="shared" si="163"/>
        <v>Belum Diisi</v>
      </c>
      <c r="I493" s="280" t="s">
        <v>650</v>
      </c>
      <c r="J493" s="281" t="str">
        <f t="shared" si="196"/>
        <v>Isi Sasaran</v>
      </c>
      <c r="K493" s="280" t="s">
        <v>650</v>
      </c>
      <c r="L493" s="281" t="str">
        <f t="shared" si="197"/>
        <v>Isi Sasaran</v>
      </c>
      <c r="M493" s="371"/>
      <c r="N493" s="371"/>
      <c r="O493" s="272"/>
      <c r="P493" s="272"/>
      <c r="Q493" s="272"/>
      <c r="R493" s="272"/>
    </row>
    <row r="494" spans="1:18" ht="12.75" customHeight="1">
      <c r="A494" s="272"/>
      <c r="B494" s="371"/>
      <c r="C494" s="371"/>
      <c r="D494" s="371"/>
      <c r="E494" s="371"/>
      <c r="F494" s="278">
        <v>3</v>
      </c>
      <c r="G494" s="279"/>
      <c r="H494" s="288" t="str">
        <f t="shared" si="163"/>
        <v>Belum Diisi</v>
      </c>
      <c r="I494" s="280" t="s">
        <v>650</v>
      </c>
      <c r="J494" s="281" t="str">
        <f t="shared" si="196"/>
        <v>Isi Sasaran</v>
      </c>
      <c r="K494" s="280" t="s">
        <v>650</v>
      </c>
      <c r="L494" s="281" t="str">
        <f t="shared" si="197"/>
        <v>Isi Sasaran</v>
      </c>
      <c r="M494" s="371"/>
      <c r="N494" s="371"/>
      <c r="O494" s="272"/>
      <c r="P494" s="272"/>
      <c r="Q494" s="272"/>
      <c r="R494" s="272"/>
    </row>
    <row r="495" spans="1:18" ht="12.75" customHeight="1">
      <c r="A495" s="272"/>
      <c r="B495" s="371"/>
      <c r="C495" s="371"/>
      <c r="D495" s="371"/>
      <c r="E495" s="371"/>
      <c r="F495" s="278">
        <v>4</v>
      </c>
      <c r="G495" s="279"/>
      <c r="H495" s="288" t="str">
        <f t="shared" si="163"/>
        <v>Belum Diisi</v>
      </c>
      <c r="I495" s="280" t="s">
        <v>650</v>
      </c>
      <c r="J495" s="281" t="str">
        <f t="shared" si="196"/>
        <v>Isi Sasaran</v>
      </c>
      <c r="K495" s="280" t="s">
        <v>650</v>
      </c>
      <c r="L495" s="281" t="str">
        <f t="shared" si="197"/>
        <v>Isi Sasaran</v>
      </c>
      <c r="M495" s="371"/>
      <c r="N495" s="371"/>
      <c r="O495" s="272"/>
      <c r="P495" s="272"/>
      <c r="Q495" s="272"/>
      <c r="R495" s="272"/>
    </row>
    <row r="496" spans="1:18" ht="12.75" customHeight="1">
      <c r="A496" s="272"/>
      <c r="B496" s="349"/>
      <c r="C496" s="349"/>
      <c r="D496" s="349"/>
      <c r="E496" s="349"/>
      <c r="F496" s="282">
        <v>5</v>
      </c>
      <c r="G496" s="283"/>
      <c r="H496" s="289" t="str">
        <f t="shared" si="163"/>
        <v>Belum Diisi</v>
      </c>
      <c r="I496" s="285" t="s">
        <v>650</v>
      </c>
      <c r="J496" s="286" t="str">
        <f t="shared" si="196"/>
        <v>Isi Sasaran</v>
      </c>
      <c r="K496" s="285" t="s">
        <v>650</v>
      </c>
      <c r="L496" s="286" t="str">
        <f t="shared" si="197"/>
        <v>Isi Sasaran</v>
      </c>
      <c r="M496" s="349"/>
      <c r="N496" s="349"/>
      <c r="O496" s="272"/>
      <c r="P496" s="272"/>
      <c r="Q496" s="272"/>
      <c r="R496" s="272"/>
    </row>
    <row r="497" spans="1:18" ht="12.75" customHeight="1">
      <c r="A497" s="272"/>
      <c r="B497" s="418">
        <v>18</v>
      </c>
      <c r="C497" s="426"/>
      <c r="D497" s="419" t="s">
        <v>650</v>
      </c>
      <c r="E497" s="427" t="str">
        <f>IF(D497="Y",1,IF(D497="T",0,IF(D497="Y/T","Belum diisi","Error")))</f>
        <v>Belum diisi</v>
      </c>
      <c r="F497" s="273">
        <v>1</v>
      </c>
      <c r="G497" s="274"/>
      <c r="H497" s="290" t="str">
        <f t="shared" si="163"/>
        <v>Belum Diisi</v>
      </c>
      <c r="I497" s="276" t="s">
        <v>650</v>
      </c>
      <c r="J497" s="277" t="str">
        <f t="shared" ref="J497:J501" si="198">IF($D$497="Y/T","Isi Sasaran",IF($E$497=0,0,IF(I497="Y",1,IF(I497="T",0,"Isi Dulu"))))</f>
        <v>Isi Sasaran</v>
      </c>
      <c r="K497" s="276" t="s">
        <v>650</v>
      </c>
      <c r="L497" s="277" t="str">
        <f t="shared" ref="L497:L501" si="199">IF($D$497="Y/T","Isi Sasaran",IF($E$497=0,0,IF(K497="Y",1,IF(K497="T",0,"Isi Dulu"))))</f>
        <v>Isi Sasaran</v>
      </c>
      <c r="M497" s="429" t="s">
        <v>650</v>
      </c>
      <c r="N497" s="430" t="str">
        <f>IF(M497="Y",1,IF(M497="T",0,IF(M497="Y/T","Belum diisi","Error")))</f>
        <v>Belum diisi</v>
      </c>
      <c r="O497" s="272"/>
      <c r="P497" s="272"/>
      <c r="Q497" s="272"/>
      <c r="R497" s="272"/>
    </row>
    <row r="498" spans="1:18" ht="12.75" customHeight="1">
      <c r="A498" s="272"/>
      <c r="B498" s="371"/>
      <c r="C498" s="371"/>
      <c r="D498" s="371"/>
      <c r="E498" s="371"/>
      <c r="F498" s="278">
        <v>2</v>
      </c>
      <c r="G498" s="279"/>
      <c r="H498" s="288" t="str">
        <f t="shared" si="163"/>
        <v>Belum Diisi</v>
      </c>
      <c r="I498" s="280" t="s">
        <v>650</v>
      </c>
      <c r="J498" s="281" t="str">
        <f t="shared" si="198"/>
        <v>Isi Sasaran</v>
      </c>
      <c r="K498" s="280" t="s">
        <v>650</v>
      </c>
      <c r="L498" s="281" t="str">
        <f t="shared" si="199"/>
        <v>Isi Sasaran</v>
      </c>
      <c r="M498" s="371"/>
      <c r="N498" s="371"/>
      <c r="O498" s="272"/>
      <c r="P498" s="272"/>
      <c r="Q498" s="272"/>
      <c r="R498" s="272"/>
    </row>
    <row r="499" spans="1:18" ht="12.75" customHeight="1">
      <c r="A499" s="272"/>
      <c r="B499" s="371"/>
      <c r="C499" s="371"/>
      <c r="D499" s="371"/>
      <c r="E499" s="371"/>
      <c r="F499" s="278">
        <v>3</v>
      </c>
      <c r="G499" s="279"/>
      <c r="H499" s="288" t="str">
        <f t="shared" si="163"/>
        <v>Belum Diisi</v>
      </c>
      <c r="I499" s="280" t="s">
        <v>650</v>
      </c>
      <c r="J499" s="281" t="str">
        <f t="shared" si="198"/>
        <v>Isi Sasaran</v>
      </c>
      <c r="K499" s="280" t="s">
        <v>650</v>
      </c>
      <c r="L499" s="281" t="str">
        <f t="shared" si="199"/>
        <v>Isi Sasaran</v>
      </c>
      <c r="M499" s="371"/>
      <c r="N499" s="371"/>
      <c r="O499" s="272"/>
      <c r="P499" s="272"/>
      <c r="Q499" s="272"/>
      <c r="R499" s="272"/>
    </row>
    <row r="500" spans="1:18" ht="12.75" customHeight="1">
      <c r="A500" s="272"/>
      <c r="B500" s="371"/>
      <c r="C500" s="371"/>
      <c r="D500" s="371"/>
      <c r="E500" s="371"/>
      <c r="F500" s="278">
        <v>4</v>
      </c>
      <c r="G500" s="279"/>
      <c r="H500" s="288" t="str">
        <f t="shared" si="163"/>
        <v>Belum Diisi</v>
      </c>
      <c r="I500" s="280" t="s">
        <v>650</v>
      </c>
      <c r="J500" s="281" t="str">
        <f t="shared" si="198"/>
        <v>Isi Sasaran</v>
      </c>
      <c r="K500" s="280" t="s">
        <v>650</v>
      </c>
      <c r="L500" s="281" t="str">
        <f t="shared" si="199"/>
        <v>Isi Sasaran</v>
      </c>
      <c r="M500" s="371"/>
      <c r="N500" s="371"/>
      <c r="O500" s="272"/>
      <c r="P500" s="272"/>
      <c r="Q500" s="272"/>
      <c r="R500" s="272"/>
    </row>
    <row r="501" spans="1:18" ht="12.75" customHeight="1">
      <c r="A501" s="272"/>
      <c r="B501" s="349"/>
      <c r="C501" s="349"/>
      <c r="D501" s="349"/>
      <c r="E501" s="349"/>
      <c r="F501" s="282">
        <v>5</v>
      </c>
      <c r="G501" s="283"/>
      <c r="H501" s="289" t="str">
        <f t="shared" si="163"/>
        <v>Belum Diisi</v>
      </c>
      <c r="I501" s="285" t="s">
        <v>650</v>
      </c>
      <c r="J501" s="286" t="str">
        <f t="shared" si="198"/>
        <v>Isi Sasaran</v>
      </c>
      <c r="K501" s="285" t="s">
        <v>650</v>
      </c>
      <c r="L501" s="286" t="str">
        <f t="shared" si="199"/>
        <v>Isi Sasaran</v>
      </c>
      <c r="M501" s="349"/>
      <c r="N501" s="349"/>
      <c r="O501" s="272"/>
      <c r="P501" s="272"/>
      <c r="Q501" s="272"/>
      <c r="R501" s="272"/>
    </row>
    <row r="502" spans="1:18" ht="12.75" customHeight="1">
      <c r="A502" s="272"/>
      <c r="B502" s="418">
        <v>19</v>
      </c>
      <c r="C502" s="426"/>
      <c r="D502" s="419" t="s">
        <v>650</v>
      </c>
      <c r="E502" s="427" t="str">
        <f>IF(D502="Y",1,IF(D502="T",0,IF(D502="Y/T","Belum diisi","Error")))</f>
        <v>Belum diisi</v>
      </c>
      <c r="F502" s="273">
        <v>1</v>
      </c>
      <c r="G502" s="274"/>
      <c r="H502" s="290" t="str">
        <f t="shared" si="163"/>
        <v>Belum Diisi</v>
      </c>
      <c r="I502" s="276" t="s">
        <v>650</v>
      </c>
      <c r="J502" s="277" t="str">
        <f t="shared" ref="J502:J506" si="200">IF($D$502="Y/T","Isi Sasaran",IF($E$502=0,0,IF(I502="Y",1,IF(I502="T",0,"Isi Dulu"))))</f>
        <v>Isi Sasaran</v>
      </c>
      <c r="K502" s="276" t="s">
        <v>650</v>
      </c>
      <c r="L502" s="277" t="str">
        <f t="shared" ref="L502:L506" si="201">IF($D$502="Y/T","Isi Sasaran",IF($E$502=0,0,IF(K502="Y",1,IF(K502="T",0,"Isi Dulu"))))</f>
        <v>Isi Sasaran</v>
      </c>
      <c r="M502" s="429" t="s">
        <v>650</v>
      </c>
      <c r="N502" s="430" t="str">
        <f>IF(M502="Y",1,IF(M502="T",0,IF(M502="Y/T","Belum diisi","Error")))</f>
        <v>Belum diisi</v>
      </c>
      <c r="O502" s="272"/>
      <c r="P502" s="272"/>
      <c r="Q502" s="272"/>
      <c r="R502" s="272"/>
    </row>
    <row r="503" spans="1:18" ht="12.75" customHeight="1">
      <c r="A503" s="272"/>
      <c r="B503" s="371"/>
      <c r="C503" s="371"/>
      <c r="D503" s="371"/>
      <c r="E503" s="371"/>
      <c r="F503" s="278">
        <v>2</v>
      </c>
      <c r="G503" s="279"/>
      <c r="H503" s="288" t="str">
        <f t="shared" si="163"/>
        <v>Belum Diisi</v>
      </c>
      <c r="I503" s="280" t="s">
        <v>650</v>
      </c>
      <c r="J503" s="281" t="str">
        <f t="shared" si="200"/>
        <v>Isi Sasaran</v>
      </c>
      <c r="K503" s="280" t="s">
        <v>650</v>
      </c>
      <c r="L503" s="281" t="str">
        <f t="shared" si="201"/>
        <v>Isi Sasaran</v>
      </c>
      <c r="M503" s="371"/>
      <c r="N503" s="371"/>
      <c r="O503" s="272"/>
      <c r="P503" s="272"/>
      <c r="Q503" s="272"/>
      <c r="R503" s="272"/>
    </row>
    <row r="504" spans="1:18" ht="12.75" customHeight="1">
      <c r="A504" s="272"/>
      <c r="B504" s="371"/>
      <c r="C504" s="371"/>
      <c r="D504" s="371"/>
      <c r="E504" s="371"/>
      <c r="F504" s="278">
        <v>3</v>
      </c>
      <c r="G504" s="279"/>
      <c r="H504" s="288" t="str">
        <f t="shared" si="163"/>
        <v>Belum Diisi</v>
      </c>
      <c r="I504" s="280" t="s">
        <v>650</v>
      </c>
      <c r="J504" s="281" t="str">
        <f t="shared" si="200"/>
        <v>Isi Sasaran</v>
      </c>
      <c r="K504" s="280" t="s">
        <v>650</v>
      </c>
      <c r="L504" s="281" t="str">
        <f t="shared" si="201"/>
        <v>Isi Sasaran</v>
      </c>
      <c r="M504" s="371"/>
      <c r="N504" s="371"/>
      <c r="O504" s="272"/>
      <c r="P504" s="272"/>
      <c r="Q504" s="272"/>
      <c r="R504" s="272"/>
    </row>
    <row r="505" spans="1:18" ht="12.75" customHeight="1">
      <c r="A505" s="272"/>
      <c r="B505" s="371"/>
      <c r="C505" s="371"/>
      <c r="D505" s="371"/>
      <c r="E505" s="371"/>
      <c r="F505" s="278">
        <v>4</v>
      </c>
      <c r="G505" s="279"/>
      <c r="H505" s="288" t="str">
        <f t="shared" si="163"/>
        <v>Belum Diisi</v>
      </c>
      <c r="I505" s="280" t="s">
        <v>650</v>
      </c>
      <c r="J505" s="281" t="str">
        <f t="shared" si="200"/>
        <v>Isi Sasaran</v>
      </c>
      <c r="K505" s="280" t="s">
        <v>650</v>
      </c>
      <c r="L505" s="281" t="str">
        <f t="shared" si="201"/>
        <v>Isi Sasaran</v>
      </c>
      <c r="M505" s="371"/>
      <c r="N505" s="371"/>
      <c r="O505" s="272"/>
      <c r="P505" s="272"/>
      <c r="Q505" s="272"/>
      <c r="R505" s="272"/>
    </row>
    <row r="506" spans="1:18" ht="12.75" customHeight="1">
      <c r="A506" s="272"/>
      <c r="B506" s="349"/>
      <c r="C506" s="349"/>
      <c r="D506" s="349"/>
      <c r="E506" s="349"/>
      <c r="F506" s="282">
        <v>5</v>
      </c>
      <c r="G506" s="283"/>
      <c r="H506" s="289" t="str">
        <f t="shared" si="163"/>
        <v>Belum Diisi</v>
      </c>
      <c r="I506" s="285" t="s">
        <v>650</v>
      </c>
      <c r="J506" s="286" t="str">
        <f t="shared" si="200"/>
        <v>Isi Sasaran</v>
      </c>
      <c r="K506" s="285" t="s">
        <v>650</v>
      </c>
      <c r="L506" s="286" t="str">
        <f t="shared" si="201"/>
        <v>Isi Sasaran</v>
      </c>
      <c r="M506" s="349"/>
      <c r="N506" s="349"/>
      <c r="O506" s="272"/>
      <c r="P506" s="272"/>
      <c r="Q506" s="272"/>
      <c r="R506" s="272"/>
    </row>
    <row r="507" spans="1:18" ht="12.75" customHeight="1">
      <c r="A507" s="272"/>
      <c r="B507" s="418">
        <v>20</v>
      </c>
      <c r="C507" s="426"/>
      <c r="D507" s="419" t="s">
        <v>650</v>
      </c>
      <c r="E507" s="427" t="str">
        <f>IF(D507="Y",1,IF(D507="T",0,IF(D507="Y/T","Belum diisi","Error")))</f>
        <v>Belum diisi</v>
      </c>
      <c r="F507" s="273">
        <v>1</v>
      </c>
      <c r="G507" s="274"/>
      <c r="H507" s="290" t="str">
        <f t="shared" si="163"/>
        <v>Belum Diisi</v>
      </c>
      <c r="I507" s="276" t="s">
        <v>650</v>
      </c>
      <c r="J507" s="277" t="str">
        <f t="shared" ref="J507:J511" si="202">IF($D$507="Y/T","Isi Sasaran",IF($E$507=0,0,IF(I507="Y",1,IF(I507="T",0,"Isi Dulu"))))</f>
        <v>Isi Sasaran</v>
      </c>
      <c r="K507" s="276" t="s">
        <v>650</v>
      </c>
      <c r="L507" s="277" t="str">
        <f t="shared" ref="L507:L511" si="203">IF($D$507="Y/T","Isi Sasaran",IF($E$507=0,0,IF(K507="Y",1,IF(K507="T",0,"Isi Dulu"))))</f>
        <v>Isi Sasaran</v>
      </c>
      <c r="M507" s="429" t="s">
        <v>650</v>
      </c>
      <c r="N507" s="430" t="str">
        <f>IF(M507="Y",1,IF(M507="T",0,IF(M507="Y/T","Belum diisi","Error")))</f>
        <v>Belum diisi</v>
      </c>
      <c r="O507" s="272"/>
      <c r="P507" s="272"/>
      <c r="Q507" s="272"/>
      <c r="R507" s="272"/>
    </row>
    <row r="508" spans="1:18" ht="12.75" customHeight="1">
      <c r="A508" s="272"/>
      <c r="B508" s="371"/>
      <c r="C508" s="371"/>
      <c r="D508" s="371"/>
      <c r="E508" s="371"/>
      <c r="F508" s="278">
        <v>2</v>
      </c>
      <c r="G508" s="279"/>
      <c r="H508" s="288" t="str">
        <f t="shared" si="163"/>
        <v>Belum Diisi</v>
      </c>
      <c r="I508" s="280" t="s">
        <v>650</v>
      </c>
      <c r="J508" s="281" t="str">
        <f t="shared" si="202"/>
        <v>Isi Sasaran</v>
      </c>
      <c r="K508" s="280" t="s">
        <v>650</v>
      </c>
      <c r="L508" s="281" t="str">
        <f t="shared" si="203"/>
        <v>Isi Sasaran</v>
      </c>
      <c r="M508" s="371"/>
      <c r="N508" s="371"/>
      <c r="O508" s="272"/>
      <c r="P508" s="272"/>
      <c r="Q508" s="272"/>
      <c r="R508" s="272"/>
    </row>
    <row r="509" spans="1:18" ht="12.75" customHeight="1">
      <c r="A509" s="272"/>
      <c r="B509" s="371"/>
      <c r="C509" s="371"/>
      <c r="D509" s="371"/>
      <c r="E509" s="371"/>
      <c r="F509" s="278">
        <v>3</v>
      </c>
      <c r="G509" s="279"/>
      <c r="H509" s="288" t="str">
        <f t="shared" si="163"/>
        <v>Belum Diisi</v>
      </c>
      <c r="I509" s="280" t="s">
        <v>650</v>
      </c>
      <c r="J509" s="281" t="str">
        <f t="shared" si="202"/>
        <v>Isi Sasaran</v>
      </c>
      <c r="K509" s="280" t="s">
        <v>650</v>
      </c>
      <c r="L509" s="281" t="str">
        <f t="shared" si="203"/>
        <v>Isi Sasaran</v>
      </c>
      <c r="M509" s="371"/>
      <c r="N509" s="371"/>
      <c r="O509" s="272"/>
      <c r="P509" s="272"/>
      <c r="Q509" s="272"/>
      <c r="R509" s="272"/>
    </row>
    <row r="510" spans="1:18" ht="12.75" customHeight="1">
      <c r="A510" s="272"/>
      <c r="B510" s="371"/>
      <c r="C510" s="371"/>
      <c r="D510" s="371"/>
      <c r="E510" s="371"/>
      <c r="F510" s="278">
        <v>4</v>
      </c>
      <c r="G510" s="279"/>
      <c r="H510" s="288" t="str">
        <f t="shared" si="163"/>
        <v>Belum Diisi</v>
      </c>
      <c r="I510" s="280" t="s">
        <v>650</v>
      </c>
      <c r="J510" s="281" t="str">
        <f t="shared" si="202"/>
        <v>Isi Sasaran</v>
      </c>
      <c r="K510" s="280" t="s">
        <v>650</v>
      </c>
      <c r="L510" s="281" t="str">
        <f t="shared" si="203"/>
        <v>Isi Sasaran</v>
      </c>
      <c r="M510" s="371"/>
      <c r="N510" s="371"/>
      <c r="O510" s="272"/>
      <c r="P510" s="272"/>
      <c r="Q510" s="272"/>
      <c r="R510" s="272"/>
    </row>
    <row r="511" spans="1:18" ht="12.75" customHeight="1">
      <c r="A511" s="272"/>
      <c r="B511" s="349"/>
      <c r="C511" s="349"/>
      <c r="D511" s="349"/>
      <c r="E511" s="349"/>
      <c r="F511" s="282">
        <v>5</v>
      </c>
      <c r="G511" s="283"/>
      <c r="H511" s="289" t="str">
        <f t="shared" si="163"/>
        <v>Belum Diisi</v>
      </c>
      <c r="I511" s="285" t="s">
        <v>650</v>
      </c>
      <c r="J511" s="286" t="str">
        <f t="shared" si="202"/>
        <v>Isi Sasaran</v>
      </c>
      <c r="K511" s="285" t="s">
        <v>650</v>
      </c>
      <c r="L511" s="286" t="str">
        <f t="shared" si="203"/>
        <v>Isi Sasaran</v>
      </c>
      <c r="M511" s="349"/>
      <c r="N511" s="349"/>
      <c r="O511" s="272"/>
      <c r="P511" s="272"/>
      <c r="Q511" s="272"/>
      <c r="R511" s="272"/>
    </row>
    <row r="512" spans="1:18" ht="12.75" customHeight="1">
      <c r="A512" s="272"/>
      <c r="B512" s="418">
        <v>21</v>
      </c>
      <c r="C512" s="426"/>
      <c r="D512" s="419" t="s">
        <v>650</v>
      </c>
      <c r="E512" s="427" t="str">
        <f>IF(D512="Y",1,IF(D512="T",0,IF(D512="Y/T","Belum diisi","Error")))</f>
        <v>Belum diisi</v>
      </c>
      <c r="F512" s="273">
        <v>1</v>
      </c>
      <c r="G512" s="274"/>
      <c r="H512" s="290" t="str">
        <f t="shared" si="163"/>
        <v>Belum Diisi</v>
      </c>
      <c r="I512" s="276" t="s">
        <v>650</v>
      </c>
      <c r="J512" s="277" t="str">
        <f t="shared" ref="J512:J516" si="204">IF($D$512="Y/T","Isi Sasaran",IF($E$512=0,0,IF(I512="Y",1,IF(I512="T",0,"Isi Dulu"))))</f>
        <v>Isi Sasaran</v>
      </c>
      <c r="K512" s="276" t="s">
        <v>650</v>
      </c>
      <c r="L512" s="277" t="str">
        <f t="shared" ref="L512:L516" si="205">IF($D$512="Y/T","Isi Sasaran",IF($E$512=0,0,IF(K512="Y",1,IF(K512="T",0,"Isi Dulu"))))</f>
        <v>Isi Sasaran</v>
      </c>
      <c r="M512" s="429" t="s">
        <v>650</v>
      </c>
      <c r="N512" s="430" t="str">
        <f>IF(M512="Y",1,IF(M512="T",0,IF(M512="Y/T","Belum diisi","Error")))</f>
        <v>Belum diisi</v>
      </c>
      <c r="O512" s="272"/>
      <c r="P512" s="272"/>
      <c r="Q512" s="272"/>
      <c r="R512" s="272"/>
    </row>
    <row r="513" spans="1:18" ht="12.75" customHeight="1">
      <c r="A513" s="272"/>
      <c r="B513" s="371"/>
      <c r="C513" s="371"/>
      <c r="D513" s="371"/>
      <c r="E513" s="371"/>
      <c r="F513" s="278">
        <v>2</v>
      </c>
      <c r="G513" s="279"/>
      <c r="H513" s="288" t="str">
        <f t="shared" si="163"/>
        <v>Belum Diisi</v>
      </c>
      <c r="I513" s="280" t="s">
        <v>650</v>
      </c>
      <c r="J513" s="281" t="str">
        <f t="shared" si="204"/>
        <v>Isi Sasaran</v>
      </c>
      <c r="K513" s="280" t="s">
        <v>650</v>
      </c>
      <c r="L513" s="281" t="str">
        <f t="shared" si="205"/>
        <v>Isi Sasaran</v>
      </c>
      <c r="M513" s="371"/>
      <c r="N513" s="371"/>
      <c r="O513" s="272"/>
      <c r="P513" s="272"/>
      <c r="Q513" s="272"/>
      <c r="R513" s="272"/>
    </row>
    <row r="514" spans="1:18" ht="12.75" customHeight="1">
      <c r="A514" s="272"/>
      <c r="B514" s="371"/>
      <c r="C514" s="371"/>
      <c r="D514" s="371"/>
      <c r="E514" s="371"/>
      <c r="F514" s="278">
        <v>3</v>
      </c>
      <c r="G514" s="279"/>
      <c r="H514" s="288" t="str">
        <f t="shared" si="163"/>
        <v>Belum Diisi</v>
      </c>
      <c r="I514" s="280" t="s">
        <v>650</v>
      </c>
      <c r="J514" s="281" t="str">
        <f t="shared" si="204"/>
        <v>Isi Sasaran</v>
      </c>
      <c r="K514" s="280" t="s">
        <v>650</v>
      </c>
      <c r="L514" s="281" t="str">
        <f t="shared" si="205"/>
        <v>Isi Sasaran</v>
      </c>
      <c r="M514" s="371"/>
      <c r="N514" s="371"/>
      <c r="O514" s="272"/>
      <c r="P514" s="272"/>
      <c r="Q514" s="272"/>
      <c r="R514" s="272"/>
    </row>
    <row r="515" spans="1:18" ht="12.75" customHeight="1">
      <c r="A515" s="272"/>
      <c r="B515" s="371"/>
      <c r="C515" s="371"/>
      <c r="D515" s="371"/>
      <c r="E515" s="371"/>
      <c r="F515" s="278">
        <v>4</v>
      </c>
      <c r="G515" s="279"/>
      <c r="H515" s="288" t="str">
        <f t="shared" si="163"/>
        <v>Belum Diisi</v>
      </c>
      <c r="I515" s="280" t="s">
        <v>650</v>
      </c>
      <c r="J515" s="281" t="str">
        <f t="shared" si="204"/>
        <v>Isi Sasaran</v>
      </c>
      <c r="K515" s="280" t="s">
        <v>650</v>
      </c>
      <c r="L515" s="281" t="str">
        <f t="shared" si="205"/>
        <v>Isi Sasaran</v>
      </c>
      <c r="M515" s="371"/>
      <c r="N515" s="371"/>
      <c r="O515" s="272"/>
      <c r="P515" s="272"/>
      <c r="Q515" s="272"/>
      <c r="R515" s="272"/>
    </row>
    <row r="516" spans="1:18" ht="12.75" customHeight="1">
      <c r="A516" s="272"/>
      <c r="B516" s="349"/>
      <c r="C516" s="349"/>
      <c r="D516" s="349"/>
      <c r="E516" s="349"/>
      <c r="F516" s="282">
        <v>5</v>
      </c>
      <c r="G516" s="283"/>
      <c r="H516" s="289" t="str">
        <f t="shared" si="163"/>
        <v>Belum Diisi</v>
      </c>
      <c r="I516" s="285" t="s">
        <v>650</v>
      </c>
      <c r="J516" s="286" t="str">
        <f t="shared" si="204"/>
        <v>Isi Sasaran</v>
      </c>
      <c r="K516" s="285" t="s">
        <v>650</v>
      </c>
      <c r="L516" s="286" t="str">
        <f t="shared" si="205"/>
        <v>Isi Sasaran</v>
      </c>
      <c r="M516" s="349"/>
      <c r="N516" s="349"/>
      <c r="O516" s="272"/>
      <c r="P516" s="272"/>
      <c r="Q516" s="272"/>
      <c r="R516" s="272"/>
    </row>
    <row r="517" spans="1:18" ht="12.75" customHeight="1">
      <c r="A517" s="272"/>
      <c r="B517" s="418">
        <v>22</v>
      </c>
      <c r="C517" s="426"/>
      <c r="D517" s="419" t="s">
        <v>650</v>
      </c>
      <c r="E517" s="427" t="str">
        <f>IF(D517="Y",1,IF(D517="T",0,IF(D517="Y/T","Belum diisi","Error")))</f>
        <v>Belum diisi</v>
      </c>
      <c r="F517" s="273">
        <v>1</v>
      </c>
      <c r="G517" s="274"/>
      <c r="H517" s="290" t="str">
        <f t="shared" si="163"/>
        <v>Belum Diisi</v>
      </c>
      <c r="I517" s="276" t="s">
        <v>650</v>
      </c>
      <c r="J517" s="277" t="str">
        <f t="shared" ref="J517:J521" si="206">IF($D$517="Y/T","Isi Sasaran",IF($E$517=0,0,IF(I517="Y",1,IF(I517="T",0,"Isi Dulu"))))</f>
        <v>Isi Sasaran</v>
      </c>
      <c r="K517" s="276" t="s">
        <v>650</v>
      </c>
      <c r="L517" s="277" t="str">
        <f t="shared" ref="L517:L521" si="207">IF($D$517="Y/T","Isi Sasaran",IF($E$517=0,0,IF(K517="Y",1,IF(K517="T",0,"Isi Dulu"))))</f>
        <v>Isi Sasaran</v>
      </c>
      <c r="M517" s="429" t="s">
        <v>650</v>
      </c>
      <c r="N517" s="430" t="str">
        <f>IF(M517="Y",1,IF(M517="T",0,IF(M517="Y/T","Belum diisi","Error")))</f>
        <v>Belum diisi</v>
      </c>
      <c r="O517" s="272"/>
      <c r="P517" s="272"/>
      <c r="Q517" s="272"/>
      <c r="R517" s="272"/>
    </row>
    <row r="518" spans="1:18" ht="12.75" customHeight="1">
      <c r="A518" s="272"/>
      <c r="B518" s="371"/>
      <c r="C518" s="371"/>
      <c r="D518" s="371"/>
      <c r="E518" s="371"/>
      <c r="F518" s="278">
        <v>2</v>
      </c>
      <c r="G518" s="279"/>
      <c r="H518" s="288" t="str">
        <f t="shared" si="163"/>
        <v>Belum Diisi</v>
      </c>
      <c r="I518" s="280" t="s">
        <v>650</v>
      </c>
      <c r="J518" s="281" t="str">
        <f t="shared" si="206"/>
        <v>Isi Sasaran</v>
      </c>
      <c r="K518" s="280" t="s">
        <v>650</v>
      </c>
      <c r="L518" s="281" t="str">
        <f t="shared" si="207"/>
        <v>Isi Sasaran</v>
      </c>
      <c r="M518" s="371"/>
      <c r="N518" s="371"/>
      <c r="O518" s="272"/>
      <c r="P518" s="272"/>
      <c r="Q518" s="272"/>
      <c r="R518" s="272"/>
    </row>
    <row r="519" spans="1:18" ht="12.75" customHeight="1">
      <c r="A519" s="272"/>
      <c r="B519" s="371"/>
      <c r="C519" s="371"/>
      <c r="D519" s="371"/>
      <c r="E519" s="371"/>
      <c r="F519" s="278">
        <v>3</v>
      </c>
      <c r="G519" s="279"/>
      <c r="H519" s="288" t="str">
        <f t="shared" si="163"/>
        <v>Belum Diisi</v>
      </c>
      <c r="I519" s="280" t="s">
        <v>650</v>
      </c>
      <c r="J519" s="281" t="str">
        <f t="shared" si="206"/>
        <v>Isi Sasaran</v>
      </c>
      <c r="K519" s="280" t="s">
        <v>650</v>
      </c>
      <c r="L519" s="281" t="str">
        <f t="shared" si="207"/>
        <v>Isi Sasaran</v>
      </c>
      <c r="M519" s="371"/>
      <c r="N519" s="371"/>
      <c r="O519" s="272"/>
      <c r="P519" s="272"/>
      <c r="Q519" s="272"/>
      <c r="R519" s="272"/>
    </row>
    <row r="520" spans="1:18" ht="12.75" customHeight="1">
      <c r="A520" s="272"/>
      <c r="B520" s="371"/>
      <c r="C520" s="371"/>
      <c r="D520" s="371"/>
      <c r="E520" s="371"/>
      <c r="F520" s="278">
        <v>4</v>
      </c>
      <c r="G520" s="279"/>
      <c r="H520" s="288" t="str">
        <f t="shared" si="163"/>
        <v>Belum Diisi</v>
      </c>
      <c r="I520" s="280" t="s">
        <v>650</v>
      </c>
      <c r="J520" s="281" t="str">
        <f t="shared" si="206"/>
        <v>Isi Sasaran</v>
      </c>
      <c r="K520" s="280" t="s">
        <v>650</v>
      </c>
      <c r="L520" s="281" t="str">
        <f t="shared" si="207"/>
        <v>Isi Sasaran</v>
      </c>
      <c r="M520" s="371"/>
      <c r="N520" s="371"/>
      <c r="O520" s="272"/>
      <c r="P520" s="272"/>
      <c r="Q520" s="272"/>
      <c r="R520" s="272"/>
    </row>
    <row r="521" spans="1:18" ht="12.75" customHeight="1">
      <c r="A521" s="272"/>
      <c r="B521" s="349"/>
      <c r="C521" s="349"/>
      <c r="D521" s="349"/>
      <c r="E521" s="349"/>
      <c r="F521" s="282">
        <v>5</v>
      </c>
      <c r="G521" s="283"/>
      <c r="H521" s="289" t="str">
        <f t="shared" si="163"/>
        <v>Belum Diisi</v>
      </c>
      <c r="I521" s="285" t="s">
        <v>650</v>
      </c>
      <c r="J521" s="286" t="str">
        <f t="shared" si="206"/>
        <v>Isi Sasaran</v>
      </c>
      <c r="K521" s="285" t="s">
        <v>650</v>
      </c>
      <c r="L521" s="286" t="str">
        <f t="shared" si="207"/>
        <v>Isi Sasaran</v>
      </c>
      <c r="M521" s="349"/>
      <c r="N521" s="349"/>
      <c r="O521" s="272"/>
      <c r="P521" s="272"/>
      <c r="Q521" s="272"/>
      <c r="R521" s="272"/>
    </row>
    <row r="522" spans="1:18" ht="12.75" customHeight="1">
      <c r="A522" s="272"/>
      <c r="B522" s="418">
        <v>23</v>
      </c>
      <c r="C522" s="426"/>
      <c r="D522" s="419" t="s">
        <v>650</v>
      </c>
      <c r="E522" s="427" t="str">
        <f>IF(D522="Y",1,IF(D522="T",0,IF(D522="Y/T","Belum diisi","Error")))</f>
        <v>Belum diisi</v>
      </c>
      <c r="F522" s="273">
        <v>1</v>
      </c>
      <c r="G522" s="274"/>
      <c r="H522" s="290" t="str">
        <f t="shared" si="163"/>
        <v>Belum Diisi</v>
      </c>
      <c r="I522" s="276" t="s">
        <v>650</v>
      </c>
      <c r="J522" s="277" t="str">
        <f t="shared" ref="J522:J526" si="208">IF($D$522="Y/T","Isi Sasaran",IF($E$522=0,0,IF(I522="Y",1,IF(I522="T",0,"Isi Dulu"))))</f>
        <v>Isi Sasaran</v>
      </c>
      <c r="K522" s="276" t="s">
        <v>650</v>
      </c>
      <c r="L522" s="277" t="str">
        <f t="shared" ref="L522:L526" si="209">IF($D$522="Y/T","Isi Sasaran",IF($E$522=0,0,IF(K522="Y",1,IF(K522="T",0,"Isi Dulu"))))</f>
        <v>Isi Sasaran</v>
      </c>
      <c r="M522" s="429" t="s">
        <v>650</v>
      </c>
      <c r="N522" s="430" t="str">
        <f>IF(M522="Y",1,IF(M522="T",0,IF(M522="Y/T","Belum diisi","Error")))</f>
        <v>Belum diisi</v>
      </c>
      <c r="O522" s="272"/>
      <c r="P522" s="272"/>
      <c r="Q522" s="272"/>
      <c r="R522" s="272"/>
    </row>
    <row r="523" spans="1:18" ht="12.75" customHeight="1">
      <c r="A523" s="272"/>
      <c r="B523" s="371"/>
      <c r="C523" s="371"/>
      <c r="D523" s="371"/>
      <c r="E523" s="371"/>
      <c r="F523" s="278">
        <v>2</v>
      </c>
      <c r="G523" s="279"/>
      <c r="H523" s="288" t="str">
        <f t="shared" si="163"/>
        <v>Belum Diisi</v>
      </c>
      <c r="I523" s="280" t="s">
        <v>650</v>
      </c>
      <c r="J523" s="281" t="str">
        <f t="shared" si="208"/>
        <v>Isi Sasaran</v>
      </c>
      <c r="K523" s="280" t="s">
        <v>650</v>
      </c>
      <c r="L523" s="281" t="str">
        <f t="shared" si="209"/>
        <v>Isi Sasaran</v>
      </c>
      <c r="M523" s="371"/>
      <c r="N523" s="371"/>
      <c r="O523" s="272"/>
      <c r="P523" s="272"/>
      <c r="Q523" s="272"/>
      <c r="R523" s="272"/>
    </row>
    <row r="524" spans="1:18" ht="12.75" customHeight="1">
      <c r="A524" s="272"/>
      <c r="B524" s="371"/>
      <c r="C524" s="371"/>
      <c r="D524" s="371"/>
      <c r="E524" s="371"/>
      <c r="F524" s="278">
        <v>3</v>
      </c>
      <c r="G524" s="279"/>
      <c r="H524" s="288" t="str">
        <f t="shared" si="163"/>
        <v>Belum Diisi</v>
      </c>
      <c r="I524" s="280" t="s">
        <v>650</v>
      </c>
      <c r="J524" s="281" t="str">
        <f t="shared" si="208"/>
        <v>Isi Sasaran</v>
      </c>
      <c r="K524" s="280" t="s">
        <v>650</v>
      </c>
      <c r="L524" s="281" t="str">
        <f t="shared" si="209"/>
        <v>Isi Sasaran</v>
      </c>
      <c r="M524" s="371"/>
      <c r="N524" s="371"/>
      <c r="O524" s="272"/>
      <c r="P524" s="272"/>
      <c r="Q524" s="272"/>
      <c r="R524" s="272"/>
    </row>
    <row r="525" spans="1:18" ht="12.75" customHeight="1">
      <c r="A525" s="272"/>
      <c r="B525" s="371"/>
      <c r="C525" s="371"/>
      <c r="D525" s="371"/>
      <c r="E525" s="371"/>
      <c r="F525" s="278">
        <v>4</v>
      </c>
      <c r="G525" s="279"/>
      <c r="H525" s="288" t="str">
        <f t="shared" si="163"/>
        <v>Belum Diisi</v>
      </c>
      <c r="I525" s="280" t="s">
        <v>650</v>
      </c>
      <c r="J525" s="281" t="str">
        <f t="shared" si="208"/>
        <v>Isi Sasaran</v>
      </c>
      <c r="K525" s="280" t="s">
        <v>650</v>
      </c>
      <c r="L525" s="281" t="str">
        <f t="shared" si="209"/>
        <v>Isi Sasaran</v>
      </c>
      <c r="M525" s="371"/>
      <c r="N525" s="371"/>
      <c r="O525" s="272"/>
      <c r="P525" s="272"/>
      <c r="Q525" s="272"/>
      <c r="R525" s="272"/>
    </row>
    <row r="526" spans="1:18" ht="12.75" customHeight="1">
      <c r="A526" s="272"/>
      <c r="B526" s="349"/>
      <c r="C526" s="349"/>
      <c r="D526" s="349"/>
      <c r="E526" s="349"/>
      <c r="F526" s="282">
        <v>5</v>
      </c>
      <c r="G526" s="283"/>
      <c r="H526" s="289" t="str">
        <f t="shared" si="163"/>
        <v>Belum Diisi</v>
      </c>
      <c r="I526" s="285" t="s">
        <v>650</v>
      </c>
      <c r="J526" s="286" t="str">
        <f t="shared" si="208"/>
        <v>Isi Sasaran</v>
      </c>
      <c r="K526" s="285" t="s">
        <v>650</v>
      </c>
      <c r="L526" s="286" t="str">
        <f t="shared" si="209"/>
        <v>Isi Sasaran</v>
      </c>
      <c r="M526" s="349"/>
      <c r="N526" s="349"/>
      <c r="O526" s="272"/>
      <c r="P526" s="272"/>
      <c r="Q526" s="272"/>
      <c r="R526" s="272"/>
    </row>
    <row r="527" spans="1:18" ht="12.75" customHeight="1">
      <c r="A527" s="272"/>
      <c r="B527" s="418">
        <v>24</v>
      </c>
      <c r="C527" s="426"/>
      <c r="D527" s="419" t="s">
        <v>650</v>
      </c>
      <c r="E527" s="427" t="str">
        <f>IF(D527="Y",1,IF(D527="T",0,IF(D527="Y/T","Belum diisi","Error")))</f>
        <v>Belum diisi</v>
      </c>
      <c r="F527" s="273">
        <v>1</v>
      </c>
      <c r="G527" s="274"/>
      <c r="H527" s="290" t="str">
        <f t="shared" si="163"/>
        <v>Belum Diisi</v>
      </c>
      <c r="I527" s="276" t="s">
        <v>650</v>
      </c>
      <c r="J527" s="277" t="str">
        <f t="shared" ref="J527:J531" si="210">IF($D$527="Y/T","Isi Sasaran",IF($E$527=0,0,IF(I527="Y",1,IF(I527="T",0,"Isi Dulu"))))</f>
        <v>Isi Sasaran</v>
      </c>
      <c r="K527" s="276" t="s">
        <v>650</v>
      </c>
      <c r="L527" s="277" t="str">
        <f t="shared" ref="L527:L531" si="211">IF($D$527="Y/T","Isi Sasaran",IF($E$527=0,0,IF(K527="Y",1,IF(K527="T",0,"Isi Dulu"))))</f>
        <v>Isi Sasaran</v>
      </c>
      <c r="M527" s="429" t="s">
        <v>650</v>
      </c>
      <c r="N527" s="430" t="str">
        <f>IF(M527="Y",1,IF(M527="T",0,IF(M527="Y/T","Belum diisi","Error")))</f>
        <v>Belum diisi</v>
      </c>
      <c r="O527" s="272"/>
      <c r="P527" s="272"/>
      <c r="Q527" s="272"/>
      <c r="R527" s="272"/>
    </row>
    <row r="528" spans="1:18" ht="12.75" customHeight="1">
      <c r="A528" s="272"/>
      <c r="B528" s="371"/>
      <c r="C528" s="371"/>
      <c r="D528" s="371"/>
      <c r="E528" s="371"/>
      <c r="F528" s="278">
        <v>2</v>
      </c>
      <c r="G528" s="279"/>
      <c r="H528" s="288" t="str">
        <f t="shared" si="163"/>
        <v>Belum Diisi</v>
      </c>
      <c r="I528" s="280" t="s">
        <v>650</v>
      </c>
      <c r="J528" s="281" t="str">
        <f t="shared" si="210"/>
        <v>Isi Sasaran</v>
      </c>
      <c r="K528" s="280" t="s">
        <v>650</v>
      </c>
      <c r="L528" s="281" t="str">
        <f t="shared" si="211"/>
        <v>Isi Sasaran</v>
      </c>
      <c r="M528" s="371"/>
      <c r="N528" s="371"/>
      <c r="O528" s="272"/>
      <c r="P528" s="272"/>
      <c r="Q528" s="272"/>
      <c r="R528" s="272"/>
    </row>
    <row r="529" spans="1:18" ht="12.75" customHeight="1">
      <c r="A529" s="272"/>
      <c r="B529" s="371"/>
      <c r="C529" s="371"/>
      <c r="D529" s="371"/>
      <c r="E529" s="371"/>
      <c r="F529" s="278">
        <v>3</v>
      </c>
      <c r="G529" s="279"/>
      <c r="H529" s="288" t="str">
        <f t="shared" si="163"/>
        <v>Belum Diisi</v>
      </c>
      <c r="I529" s="280" t="s">
        <v>650</v>
      </c>
      <c r="J529" s="281" t="str">
        <f t="shared" si="210"/>
        <v>Isi Sasaran</v>
      </c>
      <c r="K529" s="280" t="s">
        <v>650</v>
      </c>
      <c r="L529" s="281" t="str">
        <f t="shared" si="211"/>
        <v>Isi Sasaran</v>
      </c>
      <c r="M529" s="371"/>
      <c r="N529" s="371"/>
      <c r="O529" s="272"/>
      <c r="P529" s="272"/>
      <c r="Q529" s="272"/>
      <c r="R529" s="272"/>
    </row>
    <row r="530" spans="1:18" ht="12.75" customHeight="1">
      <c r="A530" s="272"/>
      <c r="B530" s="371"/>
      <c r="C530" s="371"/>
      <c r="D530" s="371"/>
      <c r="E530" s="371"/>
      <c r="F530" s="278">
        <v>4</v>
      </c>
      <c r="G530" s="279"/>
      <c r="H530" s="288" t="str">
        <f t="shared" si="163"/>
        <v>Belum Diisi</v>
      </c>
      <c r="I530" s="280" t="s">
        <v>650</v>
      </c>
      <c r="J530" s="281" t="str">
        <f t="shared" si="210"/>
        <v>Isi Sasaran</v>
      </c>
      <c r="K530" s="280" t="s">
        <v>650</v>
      </c>
      <c r="L530" s="281" t="str">
        <f t="shared" si="211"/>
        <v>Isi Sasaran</v>
      </c>
      <c r="M530" s="371"/>
      <c r="N530" s="371"/>
      <c r="O530" s="272"/>
      <c r="P530" s="272"/>
      <c r="Q530" s="272"/>
      <c r="R530" s="272"/>
    </row>
    <row r="531" spans="1:18" ht="12.75" customHeight="1">
      <c r="A531" s="272"/>
      <c r="B531" s="349"/>
      <c r="C531" s="349"/>
      <c r="D531" s="349"/>
      <c r="E531" s="349"/>
      <c r="F531" s="282">
        <v>5</v>
      </c>
      <c r="G531" s="283"/>
      <c r="H531" s="289" t="str">
        <f t="shared" si="163"/>
        <v>Belum Diisi</v>
      </c>
      <c r="I531" s="285" t="s">
        <v>650</v>
      </c>
      <c r="J531" s="286" t="str">
        <f t="shared" si="210"/>
        <v>Isi Sasaran</v>
      </c>
      <c r="K531" s="285" t="s">
        <v>650</v>
      </c>
      <c r="L531" s="286" t="str">
        <f t="shared" si="211"/>
        <v>Isi Sasaran</v>
      </c>
      <c r="M531" s="349"/>
      <c r="N531" s="349"/>
      <c r="O531" s="272"/>
      <c r="P531" s="272"/>
      <c r="Q531" s="272"/>
      <c r="R531" s="272"/>
    </row>
    <row r="532" spans="1:18" ht="12.75" customHeight="1">
      <c r="A532" s="272"/>
      <c r="B532" s="418">
        <v>25</v>
      </c>
      <c r="C532" s="426"/>
      <c r="D532" s="419" t="s">
        <v>650</v>
      </c>
      <c r="E532" s="427" t="str">
        <f>IF(D532="Y",1,IF(D532="T",0,IF(D532="Y/T","Belum diisi","Error")))</f>
        <v>Belum diisi</v>
      </c>
      <c r="F532" s="273">
        <v>1</v>
      </c>
      <c r="G532" s="274"/>
      <c r="H532" s="290" t="str">
        <f t="shared" si="163"/>
        <v>Belum Diisi</v>
      </c>
      <c r="I532" s="276" t="s">
        <v>650</v>
      </c>
      <c r="J532" s="277" t="str">
        <f t="shared" ref="J532:J536" si="212">IF($D$532="Y/T","Isi Sasaran",IF($E$532=0,0,IF(I532="Y",1,IF(I532="T",0,"Isi Dulu"))))</f>
        <v>Isi Sasaran</v>
      </c>
      <c r="K532" s="276" t="s">
        <v>650</v>
      </c>
      <c r="L532" s="277" t="str">
        <f t="shared" ref="L532:L536" si="213">IF($D$532="Y/T","Isi Sasaran",IF($E$532=0,0,IF(K532="Y",1,IF(K532="T",0,"Isi Dulu"))))</f>
        <v>Isi Sasaran</v>
      </c>
      <c r="M532" s="429" t="s">
        <v>650</v>
      </c>
      <c r="N532" s="430" t="str">
        <f>IF(M532="Y",1,IF(M532="T",0,IF(M532="Y/T","Belum diisi","Error")))</f>
        <v>Belum diisi</v>
      </c>
      <c r="O532" s="272"/>
      <c r="P532" s="272"/>
      <c r="Q532" s="272"/>
      <c r="R532" s="272"/>
    </row>
    <row r="533" spans="1:18" ht="12.75" customHeight="1">
      <c r="A533" s="272"/>
      <c r="B533" s="371"/>
      <c r="C533" s="371"/>
      <c r="D533" s="371"/>
      <c r="E533" s="371"/>
      <c r="F533" s="278">
        <v>2</v>
      </c>
      <c r="G533" s="279"/>
      <c r="H533" s="288" t="str">
        <f t="shared" si="163"/>
        <v>Belum Diisi</v>
      </c>
      <c r="I533" s="280" t="s">
        <v>650</v>
      </c>
      <c r="J533" s="281" t="str">
        <f t="shared" si="212"/>
        <v>Isi Sasaran</v>
      </c>
      <c r="K533" s="280" t="s">
        <v>650</v>
      </c>
      <c r="L533" s="281" t="str">
        <f t="shared" si="213"/>
        <v>Isi Sasaran</v>
      </c>
      <c r="M533" s="371"/>
      <c r="N533" s="371"/>
      <c r="O533" s="272"/>
      <c r="P533" s="272"/>
      <c r="Q533" s="272"/>
      <c r="R533" s="272"/>
    </row>
    <row r="534" spans="1:18" ht="12.75" customHeight="1">
      <c r="A534" s="272"/>
      <c r="B534" s="371"/>
      <c r="C534" s="371"/>
      <c r="D534" s="371"/>
      <c r="E534" s="371"/>
      <c r="F534" s="278">
        <v>3</v>
      </c>
      <c r="G534" s="279"/>
      <c r="H534" s="288" t="str">
        <f t="shared" si="163"/>
        <v>Belum Diisi</v>
      </c>
      <c r="I534" s="280" t="s">
        <v>650</v>
      </c>
      <c r="J534" s="281" t="str">
        <f t="shared" si="212"/>
        <v>Isi Sasaran</v>
      </c>
      <c r="K534" s="280" t="s">
        <v>650</v>
      </c>
      <c r="L534" s="281" t="str">
        <f t="shared" si="213"/>
        <v>Isi Sasaran</v>
      </c>
      <c r="M534" s="371"/>
      <c r="N534" s="371"/>
      <c r="O534" s="272"/>
      <c r="P534" s="272"/>
      <c r="Q534" s="272"/>
      <c r="R534" s="272"/>
    </row>
    <row r="535" spans="1:18" ht="12.75" customHeight="1">
      <c r="A535" s="272"/>
      <c r="B535" s="371"/>
      <c r="C535" s="371"/>
      <c r="D535" s="371"/>
      <c r="E535" s="371"/>
      <c r="F535" s="278">
        <v>4</v>
      </c>
      <c r="G535" s="279"/>
      <c r="H535" s="288" t="str">
        <f t="shared" si="163"/>
        <v>Belum Diisi</v>
      </c>
      <c r="I535" s="280" t="s">
        <v>650</v>
      </c>
      <c r="J535" s="281" t="str">
        <f t="shared" si="212"/>
        <v>Isi Sasaran</v>
      </c>
      <c r="K535" s="280" t="s">
        <v>650</v>
      </c>
      <c r="L535" s="281" t="str">
        <f t="shared" si="213"/>
        <v>Isi Sasaran</v>
      </c>
      <c r="M535" s="371"/>
      <c r="N535" s="371"/>
      <c r="O535" s="272"/>
      <c r="P535" s="272"/>
      <c r="Q535" s="272"/>
      <c r="R535" s="272"/>
    </row>
    <row r="536" spans="1:18" ht="12.75" customHeight="1">
      <c r="A536" s="272"/>
      <c r="B536" s="349"/>
      <c r="C536" s="349"/>
      <c r="D536" s="349"/>
      <c r="E536" s="349"/>
      <c r="F536" s="282">
        <v>5</v>
      </c>
      <c r="G536" s="283"/>
      <c r="H536" s="289" t="str">
        <f t="shared" si="163"/>
        <v>Belum Diisi</v>
      </c>
      <c r="I536" s="285" t="s">
        <v>650</v>
      </c>
      <c r="J536" s="286" t="str">
        <f t="shared" si="212"/>
        <v>Isi Sasaran</v>
      </c>
      <c r="K536" s="285" t="s">
        <v>650</v>
      </c>
      <c r="L536" s="286" t="str">
        <f t="shared" si="213"/>
        <v>Isi Sasaran</v>
      </c>
      <c r="M536" s="349"/>
      <c r="N536" s="349"/>
      <c r="O536" s="272"/>
      <c r="P536" s="272"/>
      <c r="Q536" s="272"/>
      <c r="R536" s="272"/>
    </row>
    <row r="537" spans="1:18" ht="12.75" customHeight="1">
      <c r="A537" s="272"/>
      <c r="B537" s="418">
        <v>26</v>
      </c>
      <c r="C537" s="426"/>
      <c r="D537" s="419" t="s">
        <v>650</v>
      </c>
      <c r="E537" s="427" t="str">
        <f>IF(D537="Y",1,IF(D537="T",0,IF(D537="Y/T","Belum diisi","Error")))</f>
        <v>Belum diisi</v>
      </c>
      <c r="F537" s="273">
        <v>1</v>
      </c>
      <c r="G537" s="274"/>
      <c r="H537" s="290" t="str">
        <f t="shared" si="163"/>
        <v>Belum Diisi</v>
      </c>
      <c r="I537" s="276" t="s">
        <v>650</v>
      </c>
      <c r="J537" s="277" t="str">
        <f t="shared" ref="J537:J541" si="214">IF($D$537="Y/T","Isi Sasaran",IF($E$537=0,0,IF(I537="Y",1,IF(I537="T",0,"Isi Dulu"))))</f>
        <v>Isi Sasaran</v>
      </c>
      <c r="K537" s="276" t="s">
        <v>650</v>
      </c>
      <c r="L537" s="277" t="str">
        <f t="shared" ref="L537:L541" si="215">IF($D$537="Y/T","Isi Sasaran",IF($E$537=0,0,IF(K537="Y",1,IF(K537="T",0,"Isi Dulu"))))</f>
        <v>Isi Sasaran</v>
      </c>
      <c r="M537" s="429" t="s">
        <v>650</v>
      </c>
      <c r="N537" s="430" t="str">
        <f>IF(M537="Y",1,IF(M537="T",0,IF(M537="Y/T","Belum diisi","Error")))</f>
        <v>Belum diisi</v>
      </c>
      <c r="O537" s="272"/>
      <c r="P537" s="272"/>
      <c r="Q537" s="272"/>
      <c r="R537" s="272"/>
    </row>
    <row r="538" spans="1:18" ht="12.75" customHeight="1">
      <c r="A538" s="272"/>
      <c r="B538" s="371"/>
      <c r="C538" s="371"/>
      <c r="D538" s="371"/>
      <c r="E538" s="371"/>
      <c r="F538" s="278">
        <v>2</v>
      </c>
      <c r="G538" s="279"/>
      <c r="H538" s="288" t="str">
        <f t="shared" si="163"/>
        <v>Belum Diisi</v>
      </c>
      <c r="I538" s="280" t="s">
        <v>650</v>
      </c>
      <c r="J538" s="281" t="str">
        <f t="shared" si="214"/>
        <v>Isi Sasaran</v>
      </c>
      <c r="K538" s="280" t="s">
        <v>650</v>
      </c>
      <c r="L538" s="281" t="str">
        <f t="shared" si="215"/>
        <v>Isi Sasaran</v>
      </c>
      <c r="M538" s="371"/>
      <c r="N538" s="371"/>
      <c r="O538" s="272"/>
      <c r="P538" s="272"/>
      <c r="Q538" s="272"/>
      <c r="R538" s="272"/>
    </row>
    <row r="539" spans="1:18" ht="12.75" customHeight="1">
      <c r="A539" s="272"/>
      <c r="B539" s="371"/>
      <c r="C539" s="371"/>
      <c r="D539" s="371"/>
      <c r="E539" s="371"/>
      <c r="F539" s="278">
        <v>3</v>
      </c>
      <c r="G539" s="279"/>
      <c r="H539" s="288" t="str">
        <f t="shared" si="163"/>
        <v>Belum Diisi</v>
      </c>
      <c r="I539" s="280" t="s">
        <v>650</v>
      </c>
      <c r="J539" s="281" t="str">
        <f t="shared" si="214"/>
        <v>Isi Sasaran</v>
      </c>
      <c r="K539" s="280" t="s">
        <v>650</v>
      </c>
      <c r="L539" s="281" t="str">
        <f t="shared" si="215"/>
        <v>Isi Sasaran</v>
      </c>
      <c r="M539" s="371"/>
      <c r="N539" s="371"/>
      <c r="O539" s="272"/>
      <c r="P539" s="272"/>
      <c r="Q539" s="272"/>
      <c r="R539" s="272"/>
    </row>
    <row r="540" spans="1:18" ht="12.75" customHeight="1">
      <c r="A540" s="272"/>
      <c r="B540" s="371"/>
      <c r="C540" s="371"/>
      <c r="D540" s="371"/>
      <c r="E540" s="371"/>
      <c r="F540" s="278">
        <v>4</v>
      </c>
      <c r="G540" s="279"/>
      <c r="H540" s="288" t="str">
        <f t="shared" si="163"/>
        <v>Belum Diisi</v>
      </c>
      <c r="I540" s="280" t="s">
        <v>650</v>
      </c>
      <c r="J540" s="281" t="str">
        <f t="shared" si="214"/>
        <v>Isi Sasaran</v>
      </c>
      <c r="K540" s="280" t="s">
        <v>650</v>
      </c>
      <c r="L540" s="281" t="str">
        <f t="shared" si="215"/>
        <v>Isi Sasaran</v>
      </c>
      <c r="M540" s="371"/>
      <c r="N540" s="371"/>
      <c r="O540" s="272"/>
      <c r="P540" s="272"/>
      <c r="Q540" s="272"/>
      <c r="R540" s="272"/>
    </row>
    <row r="541" spans="1:18" ht="12.75" customHeight="1">
      <c r="A541" s="272"/>
      <c r="B541" s="349"/>
      <c r="C541" s="349"/>
      <c r="D541" s="349"/>
      <c r="E541" s="349"/>
      <c r="F541" s="282">
        <v>5</v>
      </c>
      <c r="G541" s="283"/>
      <c r="H541" s="289" t="str">
        <f t="shared" si="163"/>
        <v>Belum Diisi</v>
      </c>
      <c r="I541" s="285" t="s">
        <v>650</v>
      </c>
      <c r="J541" s="286" t="str">
        <f t="shared" si="214"/>
        <v>Isi Sasaran</v>
      </c>
      <c r="K541" s="285" t="s">
        <v>650</v>
      </c>
      <c r="L541" s="286" t="str">
        <f t="shared" si="215"/>
        <v>Isi Sasaran</v>
      </c>
      <c r="M541" s="349"/>
      <c r="N541" s="349"/>
      <c r="O541" s="272"/>
      <c r="P541" s="272"/>
      <c r="Q541" s="272"/>
      <c r="R541" s="272"/>
    </row>
    <row r="542" spans="1:18" ht="12.75" customHeight="1">
      <c r="A542" s="272"/>
      <c r="B542" s="418">
        <v>27</v>
      </c>
      <c r="C542" s="426"/>
      <c r="D542" s="419" t="s">
        <v>650</v>
      </c>
      <c r="E542" s="427" t="str">
        <f>IF(D542="Y",1,IF(D542="T",0,IF(D542="Y/T","Belum diisi","Error")))</f>
        <v>Belum diisi</v>
      </c>
      <c r="F542" s="273">
        <v>1</v>
      </c>
      <c r="G542" s="274"/>
      <c r="H542" s="290" t="str">
        <f t="shared" si="163"/>
        <v>Belum Diisi</v>
      </c>
      <c r="I542" s="276" t="s">
        <v>650</v>
      </c>
      <c r="J542" s="277" t="str">
        <f t="shared" ref="J542:J546" si="216">IF($D$542="Y/T","Isi Sasaran",IF($E$542=0,0,IF(I542="Y",1,IF(I542="T",0,"Isi Dulu"))))</f>
        <v>Isi Sasaran</v>
      </c>
      <c r="K542" s="276" t="s">
        <v>650</v>
      </c>
      <c r="L542" s="277" t="str">
        <f t="shared" ref="L542:L546" si="217">IF($D$542="Y/T","Isi Sasaran",IF($E$542=0,0,IF(K542="Y",1,IF(K542="T",0,"Isi Dulu"))))</f>
        <v>Isi Sasaran</v>
      </c>
      <c r="M542" s="429" t="s">
        <v>650</v>
      </c>
      <c r="N542" s="430" t="str">
        <f>IF(M542="Y",1,IF(M542="T",0,IF(M542="Y/T","Belum diisi","Error")))</f>
        <v>Belum diisi</v>
      </c>
      <c r="O542" s="272"/>
      <c r="P542" s="272"/>
      <c r="Q542" s="272"/>
      <c r="R542" s="272"/>
    </row>
    <row r="543" spans="1:18" ht="12.75" customHeight="1">
      <c r="A543" s="272"/>
      <c r="B543" s="371"/>
      <c r="C543" s="371"/>
      <c r="D543" s="371"/>
      <c r="E543" s="371"/>
      <c r="F543" s="278">
        <v>2</v>
      </c>
      <c r="G543" s="279"/>
      <c r="H543" s="288" t="str">
        <f t="shared" si="163"/>
        <v>Belum Diisi</v>
      </c>
      <c r="I543" s="280" t="s">
        <v>650</v>
      </c>
      <c r="J543" s="281" t="str">
        <f t="shared" si="216"/>
        <v>Isi Sasaran</v>
      </c>
      <c r="K543" s="280" t="s">
        <v>650</v>
      </c>
      <c r="L543" s="281" t="str">
        <f t="shared" si="217"/>
        <v>Isi Sasaran</v>
      </c>
      <c r="M543" s="371"/>
      <c r="N543" s="371"/>
      <c r="O543" s="272"/>
      <c r="P543" s="272"/>
      <c r="Q543" s="272"/>
      <c r="R543" s="272"/>
    </row>
    <row r="544" spans="1:18" ht="12.75" customHeight="1">
      <c r="A544" s="272"/>
      <c r="B544" s="371"/>
      <c r="C544" s="371"/>
      <c r="D544" s="371"/>
      <c r="E544" s="371"/>
      <c r="F544" s="278">
        <v>3</v>
      </c>
      <c r="G544" s="279"/>
      <c r="H544" s="288" t="str">
        <f t="shared" si="163"/>
        <v>Belum Diisi</v>
      </c>
      <c r="I544" s="280" t="s">
        <v>650</v>
      </c>
      <c r="J544" s="281" t="str">
        <f t="shared" si="216"/>
        <v>Isi Sasaran</v>
      </c>
      <c r="K544" s="280" t="s">
        <v>650</v>
      </c>
      <c r="L544" s="281" t="str">
        <f t="shared" si="217"/>
        <v>Isi Sasaran</v>
      </c>
      <c r="M544" s="371"/>
      <c r="N544" s="371"/>
      <c r="O544" s="272"/>
      <c r="P544" s="272"/>
      <c r="Q544" s="272"/>
      <c r="R544" s="272"/>
    </row>
    <row r="545" spans="1:18" ht="12.75" customHeight="1">
      <c r="A545" s="272"/>
      <c r="B545" s="371"/>
      <c r="C545" s="371"/>
      <c r="D545" s="371"/>
      <c r="E545" s="371"/>
      <c r="F545" s="278">
        <v>4</v>
      </c>
      <c r="G545" s="279"/>
      <c r="H545" s="288" t="str">
        <f t="shared" si="163"/>
        <v>Belum Diisi</v>
      </c>
      <c r="I545" s="280" t="s">
        <v>650</v>
      </c>
      <c r="J545" s="281" t="str">
        <f t="shared" si="216"/>
        <v>Isi Sasaran</v>
      </c>
      <c r="K545" s="280" t="s">
        <v>650</v>
      </c>
      <c r="L545" s="281" t="str">
        <f t="shared" si="217"/>
        <v>Isi Sasaran</v>
      </c>
      <c r="M545" s="371"/>
      <c r="N545" s="371"/>
      <c r="O545" s="272"/>
      <c r="P545" s="272"/>
      <c r="Q545" s="272"/>
      <c r="R545" s="272"/>
    </row>
    <row r="546" spans="1:18" ht="12.75" customHeight="1">
      <c r="A546" s="272"/>
      <c r="B546" s="349"/>
      <c r="C546" s="349"/>
      <c r="D546" s="349"/>
      <c r="E546" s="349"/>
      <c r="F546" s="282">
        <v>5</v>
      </c>
      <c r="G546" s="283"/>
      <c r="H546" s="289" t="str">
        <f t="shared" si="163"/>
        <v>Belum Diisi</v>
      </c>
      <c r="I546" s="285" t="s">
        <v>650</v>
      </c>
      <c r="J546" s="286" t="str">
        <f t="shared" si="216"/>
        <v>Isi Sasaran</v>
      </c>
      <c r="K546" s="285" t="s">
        <v>650</v>
      </c>
      <c r="L546" s="286" t="str">
        <f t="shared" si="217"/>
        <v>Isi Sasaran</v>
      </c>
      <c r="M546" s="349"/>
      <c r="N546" s="349"/>
      <c r="O546" s="272"/>
      <c r="P546" s="272"/>
      <c r="Q546" s="272"/>
      <c r="R546" s="272"/>
    </row>
    <row r="547" spans="1:18" ht="12.75" customHeight="1">
      <c r="A547" s="272"/>
      <c r="B547" s="418">
        <v>28</v>
      </c>
      <c r="C547" s="426"/>
      <c r="D547" s="419" t="s">
        <v>650</v>
      </c>
      <c r="E547" s="427" t="str">
        <f>IF(D547="Y",1,IF(D547="T",0,IF(D547="Y/T","Belum diisi","Error")))</f>
        <v>Belum diisi</v>
      </c>
      <c r="F547" s="273">
        <v>1</v>
      </c>
      <c r="G547" s="274"/>
      <c r="H547" s="290" t="str">
        <f t="shared" si="163"/>
        <v>Belum Diisi</v>
      </c>
      <c r="I547" s="276" t="s">
        <v>650</v>
      </c>
      <c r="J547" s="277" t="str">
        <f t="shared" ref="J547:J551" si="218">IF($D$547="Y/T","Isi Sasaran",IF($E$547=0,0,IF(I547="Y",1,IF(I547="T",0,"Isi Dulu"))))</f>
        <v>Isi Sasaran</v>
      </c>
      <c r="K547" s="276" t="s">
        <v>650</v>
      </c>
      <c r="L547" s="277" t="str">
        <f t="shared" ref="L547:L551" si="219">IF($D$547="Y/T","Isi Sasaran",IF($E$547=0,0,IF(K547="Y",1,IF(K547="T",0,"Isi Dulu"))))</f>
        <v>Isi Sasaran</v>
      </c>
      <c r="M547" s="429" t="s">
        <v>650</v>
      </c>
      <c r="N547" s="430" t="str">
        <f>IF(M547="Y",1,IF(M547="T",0,IF(M547="Y/T","Belum diisi","Error")))</f>
        <v>Belum diisi</v>
      </c>
      <c r="O547" s="272"/>
      <c r="P547" s="272"/>
      <c r="Q547" s="272"/>
      <c r="R547" s="272"/>
    </row>
    <row r="548" spans="1:18" ht="12.75" customHeight="1">
      <c r="A548" s="272"/>
      <c r="B548" s="371"/>
      <c r="C548" s="371"/>
      <c r="D548" s="371"/>
      <c r="E548" s="371"/>
      <c r="F548" s="278">
        <v>2</v>
      </c>
      <c r="G548" s="279"/>
      <c r="H548" s="288" t="str">
        <f t="shared" si="163"/>
        <v>Belum Diisi</v>
      </c>
      <c r="I548" s="280" t="s">
        <v>650</v>
      </c>
      <c r="J548" s="281" t="str">
        <f t="shared" si="218"/>
        <v>Isi Sasaran</v>
      </c>
      <c r="K548" s="280" t="s">
        <v>650</v>
      </c>
      <c r="L548" s="281" t="str">
        <f t="shared" si="219"/>
        <v>Isi Sasaran</v>
      </c>
      <c r="M548" s="371"/>
      <c r="N548" s="371"/>
      <c r="O548" s="272"/>
      <c r="P548" s="272"/>
      <c r="Q548" s="272"/>
      <c r="R548" s="272"/>
    </row>
    <row r="549" spans="1:18" ht="12.75" customHeight="1">
      <c r="A549" s="272"/>
      <c r="B549" s="371"/>
      <c r="C549" s="371"/>
      <c r="D549" s="371"/>
      <c r="E549" s="371"/>
      <c r="F549" s="278">
        <v>3</v>
      </c>
      <c r="G549" s="279"/>
      <c r="H549" s="288" t="str">
        <f t="shared" si="163"/>
        <v>Belum Diisi</v>
      </c>
      <c r="I549" s="280" t="s">
        <v>650</v>
      </c>
      <c r="J549" s="281" t="str">
        <f t="shared" si="218"/>
        <v>Isi Sasaran</v>
      </c>
      <c r="K549" s="280" t="s">
        <v>650</v>
      </c>
      <c r="L549" s="281" t="str">
        <f t="shared" si="219"/>
        <v>Isi Sasaran</v>
      </c>
      <c r="M549" s="371"/>
      <c r="N549" s="371"/>
      <c r="O549" s="272"/>
      <c r="P549" s="272"/>
      <c r="Q549" s="272"/>
      <c r="R549" s="272"/>
    </row>
    <row r="550" spans="1:18" ht="12.75" customHeight="1">
      <c r="A550" s="272"/>
      <c r="B550" s="371"/>
      <c r="C550" s="371"/>
      <c r="D550" s="371"/>
      <c r="E550" s="371"/>
      <c r="F550" s="278">
        <v>4</v>
      </c>
      <c r="G550" s="279"/>
      <c r="H550" s="288" t="str">
        <f t="shared" si="163"/>
        <v>Belum Diisi</v>
      </c>
      <c r="I550" s="280" t="s">
        <v>650</v>
      </c>
      <c r="J550" s="281" t="str">
        <f t="shared" si="218"/>
        <v>Isi Sasaran</v>
      </c>
      <c r="K550" s="280" t="s">
        <v>650</v>
      </c>
      <c r="L550" s="281" t="str">
        <f t="shared" si="219"/>
        <v>Isi Sasaran</v>
      </c>
      <c r="M550" s="371"/>
      <c r="N550" s="371"/>
      <c r="O550" s="272"/>
      <c r="P550" s="272"/>
      <c r="Q550" s="272"/>
      <c r="R550" s="272"/>
    </row>
    <row r="551" spans="1:18" ht="12.75" customHeight="1">
      <c r="A551" s="272"/>
      <c r="B551" s="349"/>
      <c r="C551" s="349"/>
      <c r="D551" s="349"/>
      <c r="E551" s="349"/>
      <c r="F551" s="282">
        <v>5</v>
      </c>
      <c r="G551" s="283"/>
      <c r="H551" s="289" t="str">
        <f t="shared" si="163"/>
        <v>Belum Diisi</v>
      </c>
      <c r="I551" s="285" t="s">
        <v>650</v>
      </c>
      <c r="J551" s="286" t="str">
        <f t="shared" si="218"/>
        <v>Isi Sasaran</v>
      </c>
      <c r="K551" s="285" t="s">
        <v>650</v>
      </c>
      <c r="L551" s="286" t="str">
        <f t="shared" si="219"/>
        <v>Isi Sasaran</v>
      </c>
      <c r="M551" s="349"/>
      <c r="N551" s="349"/>
      <c r="O551" s="272"/>
      <c r="P551" s="272"/>
      <c r="Q551" s="272"/>
      <c r="R551" s="272"/>
    </row>
    <row r="552" spans="1:18" ht="12.75" customHeight="1">
      <c r="A552" s="272"/>
      <c r="B552" s="418">
        <v>29</v>
      </c>
      <c r="C552" s="426"/>
      <c r="D552" s="419" t="s">
        <v>650</v>
      </c>
      <c r="E552" s="427" t="str">
        <f>IF(D552="Y",1,IF(D552="T",0,IF(D552="Y/T","Belum diisi","Error")))</f>
        <v>Belum diisi</v>
      </c>
      <c r="F552" s="273">
        <v>1</v>
      </c>
      <c r="G552" s="274"/>
      <c r="H552" s="290" t="str">
        <f t="shared" si="163"/>
        <v>Belum Diisi</v>
      </c>
      <c r="I552" s="276" t="s">
        <v>650</v>
      </c>
      <c r="J552" s="277" t="str">
        <f t="shared" ref="J552:J556" si="220">IF($D$552="Y/T","Isi Sasaran",IF($E$552=0,0,IF(I552="Y",1,IF(I552="T",0,"Isi Dulu"))))</f>
        <v>Isi Sasaran</v>
      </c>
      <c r="K552" s="276" t="s">
        <v>650</v>
      </c>
      <c r="L552" s="277" t="str">
        <f t="shared" ref="L552:L556" si="221">IF($D$552="Y/T","Isi Sasaran",IF($E$552=0,0,IF(K552="Y",1,IF(K552="T",0,"Isi Dulu"))))</f>
        <v>Isi Sasaran</v>
      </c>
      <c r="M552" s="429" t="s">
        <v>650</v>
      </c>
      <c r="N552" s="430" t="str">
        <f>IF(M552="Y",1,IF(M552="T",0,IF(M552="Y/T","Belum diisi","Error")))</f>
        <v>Belum diisi</v>
      </c>
      <c r="O552" s="272"/>
      <c r="P552" s="272"/>
      <c r="Q552" s="272"/>
      <c r="R552" s="272"/>
    </row>
    <row r="553" spans="1:18" ht="12.75" customHeight="1">
      <c r="A553" s="272"/>
      <c r="B553" s="371"/>
      <c r="C553" s="371"/>
      <c r="D553" s="371"/>
      <c r="E553" s="371"/>
      <c r="F553" s="278">
        <v>2</v>
      </c>
      <c r="G553" s="279"/>
      <c r="H553" s="288" t="str">
        <f t="shared" si="163"/>
        <v>Belum Diisi</v>
      </c>
      <c r="I553" s="280" t="s">
        <v>650</v>
      </c>
      <c r="J553" s="281" t="str">
        <f t="shared" si="220"/>
        <v>Isi Sasaran</v>
      </c>
      <c r="K553" s="280" t="s">
        <v>650</v>
      </c>
      <c r="L553" s="281" t="str">
        <f t="shared" si="221"/>
        <v>Isi Sasaran</v>
      </c>
      <c r="M553" s="371"/>
      <c r="N553" s="371"/>
      <c r="O553" s="272"/>
      <c r="P553" s="272"/>
      <c r="Q553" s="272"/>
      <c r="R553" s="272"/>
    </row>
    <row r="554" spans="1:18" ht="12.75" customHeight="1">
      <c r="A554" s="272"/>
      <c r="B554" s="371"/>
      <c r="C554" s="371"/>
      <c r="D554" s="371"/>
      <c r="E554" s="371"/>
      <c r="F554" s="278">
        <v>3</v>
      </c>
      <c r="G554" s="279"/>
      <c r="H554" s="288" t="str">
        <f t="shared" si="163"/>
        <v>Belum Diisi</v>
      </c>
      <c r="I554" s="280" t="s">
        <v>650</v>
      </c>
      <c r="J554" s="281" t="str">
        <f t="shared" si="220"/>
        <v>Isi Sasaran</v>
      </c>
      <c r="K554" s="280" t="s">
        <v>650</v>
      </c>
      <c r="L554" s="281" t="str">
        <f t="shared" si="221"/>
        <v>Isi Sasaran</v>
      </c>
      <c r="M554" s="371"/>
      <c r="N554" s="371"/>
      <c r="O554" s="272"/>
      <c r="P554" s="272"/>
      <c r="Q554" s="272"/>
      <c r="R554" s="272"/>
    </row>
    <row r="555" spans="1:18" ht="12.75" customHeight="1">
      <c r="A555" s="272"/>
      <c r="B555" s="371"/>
      <c r="C555" s="371"/>
      <c r="D555" s="371"/>
      <c r="E555" s="371"/>
      <c r="F555" s="278">
        <v>4</v>
      </c>
      <c r="G555" s="279"/>
      <c r="H555" s="288" t="str">
        <f t="shared" si="163"/>
        <v>Belum Diisi</v>
      </c>
      <c r="I555" s="280" t="s">
        <v>650</v>
      </c>
      <c r="J555" s="281" t="str">
        <f t="shared" si="220"/>
        <v>Isi Sasaran</v>
      </c>
      <c r="K555" s="280" t="s">
        <v>650</v>
      </c>
      <c r="L555" s="281" t="str">
        <f t="shared" si="221"/>
        <v>Isi Sasaran</v>
      </c>
      <c r="M555" s="371"/>
      <c r="N555" s="371"/>
      <c r="O555" s="272"/>
      <c r="P555" s="272"/>
      <c r="Q555" s="272"/>
      <c r="R555" s="272"/>
    </row>
    <row r="556" spans="1:18" ht="12.75" customHeight="1">
      <c r="A556" s="272"/>
      <c r="B556" s="349"/>
      <c r="C556" s="349"/>
      <c r="D556" s="349"/>
      <c r="E556" s="349"/>
      <c r="F556" s="282">
        <v>5</v>
      </c>
      <c r="G556" s="283"/>
      <c r="H556" s="289" t="str">
        <f t="shared" si="163"/>
        <v>Belum Diisi</v>
      </c>
      <c r="I556" s="285" t="s">
        <v>650</v>
      </c>
      <c r="J556" s="286" t="str">
        <f t="shared" si="220"/>
        <v>Isi Sasaran</v>
      </c>
      <c r="K556" s="285" t="s">
        <v>650</v>
      </c>
      <c r="L556" s="286" t="str">
        <f t="shared" si="221"/>
        <v>Isi Sasaran</v>
      </c>
      <c r="M556" s="349"/>
      <c r="N556" s="349"/>
      <c r="O556" s="272"/>
      <c r="P556" s="272"/>
      <c r="Q556" s="272"/>
      <c r="R556" s="272"/>
    </row>
    <row r="557" spans="1:18" ht="12.75" customHeight="1">
      <c r="A557" s="272"/>
      <c r="B557" s="418">
        <v>30</v>
      </c>
      <c r="C557" s="426"/>
      <c r="D557" s="419" t="s">
        <v>650</v>
      </c>
      <c r="E557" s="427" t="str">
        <f>IF(D557="Y",1,IF(D557="T",0,IF(D557="Y/T","Belum diisi","Error")))</f>
        <v>Belum diisi</v>
      </c>
      <c r="F557" s="273">
        <v>1</v>
      </c>
      <c r="G557" s="274"/>
      <c r="H557" s="290" t="str">
        <f t="shared" si="163"/>
        <v>Belum Diisi</v>
      </c>
      <c r="I557" s="285" t="s">
        <v>650</v>
      </c>
      <c r="J557" s="277" t="str">
        <f t="shared" ref="J557:J561" si="222">IF($D$557="Y/T","Isi Sasaran",IF($E$557=0,0,IF(I557="Y",1,IF(I557="T",0,"Isi Dulu"))))</f>
        <v>Isi Sasaran</v>
      </c>
      <c r="K557" s="285" t="s">
        <v>650</v>
      </c>
      <c r="L557" s="277" t="str">
        <f t="shared" ref="L557:L561" si="223">IF($D$557="Y/T","Isi Sasaran",IF($E$557=0,0,IF(K557="Y",1,IF(K557="T",0,"Isi Dulu"))))</f>
        <v>Isi Sasaran</v>
      </c>
      <c r="M557" s="429" t="s">
        <v>650</v>
      </c>
      <c r="N557" s="430" t="str">
        <f>IF(M557="Y",1,IF(M557="T",0,IF(M557="Y/T","Belum diisi","Error")))</f>
        <v>Belum diisi</v>
      </c>
      <c r="O557" s="272"/>
      <c r="P557" s="272"/>
      <c r="Q557" s="272"/>
      <c r="R557" s="272"/>
    </row>
    <row r="558" spans="1:18" ht="12.75" customHeight="1">
      <c r="A558" s="272"/>
      <c r="B558" s="371"/>
      <c r="C558" s="371"/>
      <c r="D558" s="371"/>
      <c r="E558" s="371"/>
      <c r="F558" s="278">
        <v>2</v>
      </c>
      <c r="G558" s="279"/>
      <c r="H558" s="288" t="str">
        <f t="shared" si="163"/>
        <v>Belum Diisi</v>
      </c>
      <c r="I558" s="280" t="s">
        <v>650</v>
      </c>
      <c r="J558" s="281" t="str">
        <f t="shared" si="222"/>
        <v>Isi Sasaran</v>
      </c>
      <c r="K558" s="280" t="s">
        <v>650</v>
      </c>
      <c r="L558" s="281" t="str">
        <f t="shared" si="223"/>
        <v>Isi Sasaran</v>
      </c>
      <c r="M558" s="371"/>
      <c r="N558" s="371"/>
      <c r="O558" s="272"/>
      <c r="P558" s="272"/>
      <c r="Q558" s="272"/>
      <c r="R558" s="272"/>
    </row>
    <row r="559" spans="1:18" ht="12.75" customHeight="1">
      <c r="A559" s="272"/>
      <c r="B559" s="371"/>
      <c r="C559" s="371"/>
      <c r="D559" s="371"/>
      <c r="E559" s="371"/>
      <c r="F559" s="278">
        <v>3</v>
      </c>
      <c r="G559" s="279"/>
      <c r="H559" s="288" t="str">
        <f t="shared" si="163"/>
        <v>Belum Diisi</v>
      </c>
      <c r="I559" s="280" t="s">
        <v>650</v>
      </c>
      <c r="J559" s="281" t="str">
        <f t="shared" si="222"/>
        <v>Isi Sasaran</v>
      </c>
      <c r="K559" s="280" t="s">
        <v>650</v>
      </c>
      <c r="L559" s="281" t="str">
        <f t="shared" si="223"/>
        <v>Isi Sasaran</v>
      </c>
      <c r="M559" s="371"/>
      <c r="N559" s="371"/>
      <c r="O559" s="272"/>
      <c r="P559" s="272"/>
      <c r="Q559" s="272"/>
      <c r="R559" s="272"/>
    </row>
    <row r="560" spans="1:18" ht="12.75" customHeight="1">
      <c r="A560" s="272"/>
      <c r="B560" s="371"/>
      <c r="C560" s="371"/>
      <c r="D560" s="371"/>
      <c r="E560" s="371"/>
      <c r="F560" s="278">
        <v>4</v>
      </c>
      <c r="G560" s="279"/>
      <c r="H560" s="288" t="str">
        <f t="shared" si="163"/>
        <v>Belum Diisi</v>
      </c>
      <c r="I560" s="280" t="s">
        <v>650</v>
      </c>
      <c r="J560" s="281" t="str">
        <f t="shared" si="222"/>
        <v>Isi Sasaran</v>
      </c>
      <c r="K560" s="280" t="s">
        <v>650</v>
      </c>
      <c r="L560" s="281" t="str">
        <f t="shared" si="223"/>
        <v>Isi Sasaran</v>
      </c>
      <c r="M560" s="371"/>
      <c r="N560" s="371"/>
      <c r="O560" s="272"/>
      <c r="P560" s="272"/>
      <c r="Q560" s="272"/>
      <c r="R560" s="272"/>
    </row>
    <row r="561" spans="1:18" ht="12.75" customHeight="1">
      <c r="A561" s="272"/>
      <c r="B561" s="349"/>
      <c r="C561" s="349"/>
      <c r="D561" s="349"/>
      <c r="E561" s="349"/>
      <c r="F561" s="282">
        <v>5</v>
      </c>
      <c r="G561" s="283"/>
      <c r="H561" s="289" t="str">
        <f t="shared" si="163"/>
        <v>Belum Diisi</v>
      </c>
      <c r="I561" s="280" t="s">
        <v>650</v>
      </c>
      <c r="J561" s="286" t="str">
        <f t="shared" si="222"/>
        <v>Isi Sasaran</v>
      </c>
      <c r="K561" s="280" t="s">
        <v>650</v>
      </c>
      <c r="L561" s="286" t="str">
        <f t="shared" si="223"/>
        <v>Isi Sasaran</v>
      </c>
      <c r="M561" s="349"/>
      <c r="N561" s="349"/>
      <c r="O561" s="272"/>
      <c r="P561" s="272"/>
      <c r="Q561" s="272"/>
      <c r="R561" s="272"/>
    </row>
    <row r="562" spans="1:18" ht="12.75" customHeight="1">
      <c r="A562" s="272"/>
      <c r="B562" s="301"/>
      <c r="C562" s="292"/>
      <c r="D562" s="293"/>
      <c r="E562" s="294" t="e">
        <f>AVERAGE(E412:E561)</f>
        <v>#DIV/0!</v>
      </c>
      <c r="F562" s="296"/>
      <c r="G562" s="296"/>
      <c r="H562" s="294" t="e">
        <f>AVERAGE(H412:H561)</f>
        <v>#DIV/0!</v>
      </c>
      <c r="I562" s="303"/>
      <c r="J562" s="294" t="e">
        <f>AVERAGE(J412:J561)</f>
        <v>#DIV/0!</v>
      </c>
      <c r="K562" s="303"/>
      <c r="L562" s="294" t="e">
        <f>AVERAGE(L412:L561)</f>
        <v>#DIV/0!</v>
      </c>
      <c r="M562" s="303"/>
      <c r="N562" s="294" t="e">
        <f>AVERAGE(N412:N561)</f>
        <v>#DIV/0!</v>
      </c>
      <c r="O562" s="272"/>
      <c r="P562" s="272"/>
      <c r="Q562" s="272"/>
      <c r="R562" s="272"/>
    </row>
  </sheetData>
  <mergeCells count="676">
    <mergeCell ref="D136:D140"/>
    <mergeCell ref="E136:E140"/>
    <mergeCell ref="B131:B135"/>
    <mergeCell ref="C131:C135"/>
    <mergeCell ref="D131:D135"/>
    <mergeCell ref="E131:E135"/>
    <mergeCell ref="B163:B167"/>
    <mergeCell ref="C163:C167"/>
    <mergeCell ref="D163:D167"/>
    <mergeCell ref="E163:E167"/>
    <mergeCell ref="B157:J157"/>
    <mergeCell ref="B158:B162"/>
    <mergeCell ref="E158:E162"/>
    <mergeCell ref="C146:C150"/>
    <mergeCell ref="D146:D150"/>
    <mergeCell ref="B193:B197"/>
    <mergeCell ref="C193:C197"/>
    <mergeCell ref="D193:D197"/>
    <mergeCell ref="E193:E197"/>
    <mergeCell ref="C188:C192"/>
    <mergeCell ref="D188:D192"/>
    <mergeCell ref="E188:E192"/>
    <mergeCell ref="B188:B192"/>
    <mergeCell ref="B183:B187"/>
    <mergeCell ref="C183:C187"/>
    <mergeCell ref="D183:D187"/>
    <mergeCell ref="E183:E187"/>
    <mergeCell ref="D198:D202"/>
    <mergeCell ref="E198:E202"/>
    <mergeCell ref="B208:B212"/>
    <mergeCell ref="B203:B207"/>
    <mergeCell ref="C203:C207"/>
    <mergeCell ref="D203:D207"/>
    <mergeCell ref="E203:E207"/>
    <mergeCell ref="B198:B202"/>
    <mergeCell ref="C198:C202"/>
    <mergeCell ref="B218:B222"/>
    <mergeCell ref="C218:C222"/>
    <mergeCell ref="C208:C212"/>
    <mergeCell ref="D208:D212"/>
    <mergeCell ref="D218:D222"/>
    <mergeCell ref="E218:E222"/>
    <mergeCell ref="B213:B217"/>
    <mergeCell ref="C213:C217"/>
    <mergeCell ref="D213:D217"/>
    <mergeCell ref="E213:E217"/>
    <mergeCell ref="E208:E212"/>
    <mergeCell ref="B233:B237"/>
    <mergeCell ref="C233:C237"/>
    <mergeCell ref="D233:D237"/>
    <mergeCell ref="E233:E237"/>
    <mergeCell ref="C228:C232"/>
    <mergeCell ref="D228:D232"/>
    <mergeCell ref="E228:E232"/>
    <mergeCell ref="B228:B232"/>
    <mergeCell ref="B223:B227"/>
    <mergeCell ref="C223:C227"/>
    <mergeCell ref="D223:D227"/>
    <mergeCell ref="E223:E227"/>
    <mergeCell ref="C263:C267"/>
    <mergeCell ref="D263:D267"/>
    <mergeCell ref="E263:E267"/>
    <mergeCell ref="B258:B262"/>
    <mergeCell ref="C258:C262"/>
    <mergeCell ref="D238:D242"/>
    <mergeCell ref="E238:E242"/>
    <mergeCell ref="B248:B252"/>
    <mergeCell ref="B243:B247"/>
    <mergeCell ref="C243:C247"/>
    <mergeCell ref="D243:D247"/>
    <mergeCell ref="E243:E247"/>
    <mergeCell ref="B238:B242"/>
    <mergeCell ref="C238:C242"/>
    <mergeCell ref="C248:C252"/>
    <mergeCell ref="D248:D252"/>
    <mergeCell ref="D11:D15"/>
    <mergeCell ref="E11:E15"/>
    <mergeCell ref="B21:B25"/>
    <mergeCell ref="B16:B20"/>
    <mergeCell ref="C16:C20"/>
    <mergeCell ref="D16:D20"/>
    <mergeCell ref="E16:E20"/>
    <mergeCell ref="B11:B15"/>
    <mergeCell ref="C11:C15"/>
    <mergeCell ref="D6:D10"/>
    <mergeCell ref="E6:E10"/>
    <mergeCell ref="C158:C162"/>
    <mergeCell ref="D158:D162"/>
    <mergeCell ref="B151:B155"/>
    <mergeCell ref="C151:C155"/>
    <mergeCell ref="D151:D155"/>
    <mergeCell ref="E151:E155"/>
    <mergeCell ref="E146:E150"/>
    <mergeCell ref="B146:B150"/>
    <mergeCell ref="B141:B145"/>
    <mergeCell ref="C141:C145"/>
    <mergeCell ref="D141:D145"/>
    <mergeCell ref="E141:E145"/>
    <mergeCell ref="B136:B140"/>
    <mergeCell ref="C136:C140"/>
    <mergeCell ref="B126:B130"/>
    <mergeCell ref="C126:C130"/>
    <mergeCell ref="D126:D130"/>
    <mergeCell ref="E126:E130"/>
    <mergeCell ref="C121:C125"/>
    <mergeCell ref="D121:D125"/>
    <mergeCell ref="E121:E125"/>
    <mergeCell ref="D111:D115"/>
    <mergeCell ref="B1:N1"/>
    <mergeCell ref="B2:N2"/>
    <mergeCell ref="B3:B4"/>
    <mergeCell ref="C3:C4"/>
    <mergeCell ref="D3:E4"/>
    <mergeCell ref="F3:F4"/>
    <mergeCell ref="G3:G4"/>
    <mergeCell ref="H3:H4"/>
    <mergeCell ref="I3:N3"/>
    <mergeCell ref="I4:J4"/>
    <mergeCell ref="B31:B35"/>
    <mergeCell ref="C31:C35"/>
    <mergeCell ref="D31:D35"/>
    <mergeCell ref="E31:E35"/>
    <mergeCell ref="B26:B30"/>
    <mergeCell ref="C26:C30"/>
    <mergeCell ref="D26:D30"/>
    <mergeCell ref="E26:E30"/>
    <mergeCell ref="E21:E25"/>
    <mergeCell ref="C21:C25"/>
    <mergeCell ref="D21:D25"/>
    <mergeCell ref="B46:B50"/>
    <mergeCell ref="C46:C50"/>
    <mergeCell ref="D46:D50"/>
    <mergeCell ref="E46:E50"/>
    <mergeCell ref="C41:C45"/>
    <mergeCell ref="D41:D45"/>
    <mergeCell ref="E41:E45"/>
    <mergeCell ref="B41:B45"/>
    <mergeCell ref="B36:B40"/>
    <mergeCell ref="C36:C40"/>
    <mergeCell ref="D36:D40"/>
    <mergeCell ref="E36:E40"/>
    <mergeCell ref="D51:D55"/>
    <mergeCell ref="E51:E55"/>
    <mergeCell ref="B61:B65"/>
    <mergeCell ref="B56:B60"/>
    <mergeCell ref="C56:C60"/>
    <mergeCell ref="D56:D60"/>
    <mergeCell ref="E56:E60"/>
    <mergeCell ref="B51:B55"/>
    <mergeCell ref="C51:C55"/>
    <mergeCell ref="B76:B80"/>
    <mergeCell ref="C76:C80"/>
    <mergeCell ref="D76:D80"/>
    <mergeCell ref="E76:E80"/>
    <mergeCell ref="B71:B75"/>
    <mergeCell ref="C71:C75"/>
    <mergeCell ref="C61:C65"/>
    <mergeCell ref="D61:D65"/>
    <mergeCell ref="D71:D75"/>
    <mergeCell ref="E71:E75"/>
    <mergeCell ref="B66:B70"/>
    <mergeCell ref="C66:C70"/>
    <mergeCell ref="D66:D70"/>
    <mergeCell ref="E66:E70"/>
    <mergeCell ref="E61:E65"/>
    <mergeCell ref="B91:B95"/>
    <mergeCell ref="C91:C95"/>
    <mergeCell ref="D91:D95"/>
    <mergeCell ref="E91:E95"/>
    <mergeCell ref="B86:B90"/>
    <mergeCell ref="C86:C90"/>
    <mergeCell ref="D86:D90"/>
    <mergeCell ref="E86:E90"/>
    <mergeCell ref="C81:C85"/>
    <mergeCell ref="D81:D85"/>
    <mergeCell ref="E81:E85"/>
    <mergeCell ref="B81:B85"/>
    <mergeCell ref="B273:B277"/>
    <mergeCell ref="C273:C277"/>
    <mergeCell ref="D273:D277"/>
    <mergeCell ref="E273:E277"/>
    <mergeCell ref="C101:C105"/>
    <mergeCell ref="D101:D105"/>
    <mergeCell ref="E101:E105"/>
    <mergeCell ref="B101:B105"/>
    <mergeCell ref="B96:B100"/>
    <mergeCell ref="C96:C100"/>
    <mergeCell ref="D96:D100"/>
    <mergeCell ref="E96:E100"/>
    <mergeCell ref="D258:D262"/>
    <mergeCell ref="E258:E262"/>
    <mergeCell ref="B253:B257"/>
    <mergeCell ref="C253:C257"/>
    <mergeCell ref="D253:D257"/>
    <mergeCell ref="E253:E257"/>
    <mergeCell ref="E248:E252"/>
    <mergeCell ref="C268:C272"/>
    <mergeCell ref="D268:D272"/>
    <mergeCell ref="E268:E272"/>
    <mergeCell ref="B268:B272"/>
    <mergeCell ref="B263:B267"/>
    <mergeCell ref="D178:D182"/>
    <mergeCell ref="E178:E182"/>
    <mergeCell ref="B106:B110"/>
    <mergeCell ref="C106:C110"/>
    <mergeCell ref="D106:D110"/>
    <mergeCell ref="E106:E110"/>
    <mergeCell ref="E111:E115"/>
    <mergeCell ref="B121:B125"/>
    <mergeCell ref="B116:B120"/>
    <mergeCell ref="C116:C120"/>
    <mergeCell ref="D116:D120"/>
    <mergeCell ref="E116:E120"/>
    <mergeCell ref="B111:B115"/>
    <mergeCell ref="C111:C115"/>
    <mergeCell ref="B178:B182"/>
    <mergeCell ref="C178:C182"/>
    <mergeCell ref="B173:B177"/>
    <mergeCell ref="C173:C177"/>
    <mergeCell ref="D173:D177"/>
    <mergeCell ref="E173:E177"/>
    <mergeCell ref="C168:C172"/>
    <mergeCell ref="D168:D172"/>
    <mergeCell ref="E168:E172"/>
    <mergeCell ref="B168:B172"/>
    <mergeCell ref="D497:D501"/>
    <mergeCell ref="E497:E501"/>
    <mergeCell ref="B492:B496"/>
    <mergeCell ref="C492:C496"/>
    <mergeCell ref="D472:D476"/>
    <mergeCell ref="E472:E476"/>
    <mergeCell ref="C330:C334"/>
    <mergeCell ref="D330:D334"/>
    <mergeCell ref="E330:E334"/>
    <mergeCell ref="C355:C359"/>
    <mergeCell ref="D355:D359"/>
    <mergeCell ref="D365:D369"/>
    <mergeCell ref="E365:E369"/>
    <mergeCell ref="B360:B364"/>
    <mergeCell ref="C360:C364"/>
    <mergeCell ref="D360:D364"/>
    <mergeCell ref="E360:E364"/>
    <mergeCell ref="E355:E359"/>
    <mergeCell ref="B355:B359"/>
    <mergeCell ref="C375:C379"/>
    <mergeCell ref="D375:D379"/>
    <mergeCell ref="E375:E379"/>
    <mergeCell ref="B375:B379"/>
    <mergeCell ref="B370:B374"/>
    <mergeCell ref="B527:B531"/>
    <mergeCell ref="C527:C531"/>
    <mergeCell ref="D527:D531"/>
    <mergeCell ref="E527:E531"/>
    <mergeCell ref="C522:C526"/>
    <mergeCell ref="D522:D526"/>
    <mergeCell ref="E522:E526"/>
    <mergeCell ref="B522:B526"/>
    <mergeCell ref="B517:B521"/>
    <mergeCell ref="C517:C521"/>
    <mergeCell ref="D517:D521"/>
    <mergeCell ref="E517:E521"/>
    <mergeCell ref="D278:D282"/>
    <mergeCell ref="E278:E282"/>
    <mergeCell ref="B288:B292"/>
    <mergeCell ref="B283:B287"/>
    <mergeCell ref="C283:C287"/>
    <mergeCell ref="D283:D287"/>
    <mergeCell ref="E283:E287"/>
    <mergeCell ref="B278:B282"/>
    <mergeCell ref="C278:C282"/>
    <mergeCell ref="C288:C292"/>
    <mergeCell ref="D288:D292"/>
    <mergeCell ref="D325:D329"/>
    <mergeCell ref="B303:B307"/>
    <mergeCell ref="C303:C307"/>
    <mergeCell ref="D303:D307"/>
    <mergeCell ref="B298:B302"/>
    <mergeCell ref="B310:B314"/>
    <mergeCell ref="C310:C314"/>
    <mergeCell ref="D310:D314"/>
    <mergeCell ref="D315:D319"/>
    <mergeCell ref="B325:B329"/>
    <mergeCell ref="C325:C329"/>
    <mergeCell ref="E325:E329"/>
    <mergeCell ref="B320:B324"/>
    <mergeCell ref="C320:C324"/>
    <mergeCell ref="D320:D324"/>
    <mergeCell ref="E320:E324"/>
    <mergeCell ref="B315:B319"/>
    <mergeCell ref="E315:E319"/>
    <mergeCell ref="C315:C319"/>
    <mergeCell ref="B350:B354"/>
    <mergeCell ref="C350:C354"/>
    <mergeCell ref="D350:D354"/>
    <mergeCell ref="E350:E354"/>
    <mergeCell ref="B345:B349"/>
    <mergeCell ref="C345:C349"/>
    <mergeCell ref="B340:B344"/>
    <mergeCell ref="C340:C344"/>
    <mergeCell ref="D340:D344"/>
    <mergeCell ref="E340:E344"/>
    <mergeCell ref="D345:D349"/>
    <mergeCell ref="E345:E349"/>
    <mergeCell ref="D335:D339"/>
    <mergeCell ref="E335:E339"/>
    <mergeCell ref="C335:C339"/>
    <mergeCell ref="B335:B339"/>
    <mergeCell ref="M390:M394"/>
    <mergeCell ref="N390:N394"/>
    <mergeCell ref="M385:M389"/>
    <mergeCell ref="N385:N389"/>
    <mergeCell ref="D385:D389"/>
    <mergeCell ref="E385:E389"/>
    <mergeCell ref="M380:M384"/>
    <mergeCell ref="E380:E384"/>
    <mergeCell ref="B390:B394"/>
    <mergeCell ref="C390:C394"/>
    <mergeCell ref="D390:D394"/>
    <mergeCell ref="E390:E394"/>
    <mergeCell ref="B385:B389"/>
    <mergeCell ref="C385:C389"/>
    <mergeCell ref="B380:B384"/>
    <mergeCell ref="C380:C384"/>
    <mergeCell ref="D380:D384"/>
    <mergeCell ref="N320:N324"/>
    <mergeCell ref="M320:M324"/>
    <mergeCell ref="M315:M319"/>
    <mergeCell ref="M335:M339"/>
    <mergeCell ref="M330:M334"/>
    <mergeCell ref="M325:M329"/>
    <mergeCell ref="N350:N354"/>
    <mergeCell ref="N345:N349"/>
    <mergeCell ref="N340:N344"/>
    <mergeCell ref="N335:N339"/>
    <mergeCell ref="N330:N334"/>
    <mergeCell ref="N325:N329"/>
    <mergeCell ref="M345:M349"/>
    <mergeCell ref="M340:M344"/>
    <mergeCell ref="D427:D431"/>
    <mergeCell ref="E427:E431"/>
    <mergeCell ref="C422:C426"/>
    <mergeCell ref="D422:D426"/>
    <mergeCell ref="E422:E426"/>
    <mergeCell ref="B422:B426"/>
    <mergeCell ref="B417:B421"/>
    <mergeCell ref="C417:C421"/>
    <mergeCell ref="B395:B399"/>
    <mergeCell ref="C395:C399"/>
    <mergeCell ref="D395:D399"/>
    <mergeCell ref="D417:D421"/>
    <mergeCell ref="E417:E421"/>
    <mergeCell ref="B405:B409"/>
    <mergeCell ref="C405:C409"/>
    <mergeCell ref="E405:E409"/>
    <mergeCell ref="B400:B404"/>
    <mergeCell ref="C400:C404"/>
    <mergeCell ref="D400:D404"/>
    <mergeCell ref="E400:E404"/>
    <mergeCell ref="E395:E399"/>
    <mergeCell ref="B447:B451"/>
    <mergeCell ref="C447:C451"/>
    <mergeCell ref="D447:D451"/>
    <mergeCell ref="E447:E451"/>
    <mergeCell ref="E442:E446"/>
    <mergeCell ref="B442:B446"/>
    <mergeCell ref="B437:B441"/>
    <mergeCell ref="C437:C441"/>
    <mergeCell ref="D437:D441"/>
    <mergeCell ref="E437:E441"/>
    <mergeCell ref="C462:C466"/>
    <mergeCell ref="D462:D466"/>
    <mergeCell ref="E462:E466"/>
    <mergeCell ref="B462:B466"/>
    <mergeCell ref="B457:B461"/>
    <mergeCell ref="C457:C461"/>
    <mergeCell ref="D457:D461"/>
    <mergeCell ref="E457:E461"/>
    <mergeCell ref="B452:B456"/>
    <mergeCell ref="C452:C456"/>
    <mergeCell ref="D452:D456"/>
    <mergeCell ref="E452:E456"/>
    <mergeCell ref="B477:B481"/>
    <mergeCell ref="C477:C481"/>
    <mergeCell ref="D477:D481"/>
    <mergeCell ref="E477:E481"/>
    <mergeCell ref="B472:B476"/>
    <mergeCell ref="C472:C476"/>
    <mergeCell ref="B467:B471"/>
    <mergeCell ref="C467:C471"/>
    <mergeCell ref="D467:D471"/>
    <mergeCell ref="E467:E471"/>
    <mergeCell ref="D512:D516"/>
    <mergeCell ref="E512:E516"/>
    <mergeCell ref="B487:B491"/>
    <mergeCell ref="C487:C491"/>
    <mergeCell ref="D487:D491"/>
    <mergeCell ref="E487:E491"/>
    <mergeCell ref="C482:C486"/>
    <mergeCell ref="D482:D486"/>
    <mergeCell ref="E482:E486"/>
    <mergeCell ref="B482:B486"/>
    <mergeCell ref="B512:B516"/>
    <mergeCell ref="C512:C516"/>
    <mergeCell ref="B507:B511"/>
    <mergeCell ref="C507:C511"/>
    <mergeCell ref="D507:D511"/>
    <mergeCell ref="E507:E511"/>
    <mergeCell ref="C502:C506"/>
    <mergeCell ref="D502:D506"/>
    <mergeCell ref="E502:E506"/>
    <mergeCell ref="D492:D496"/>
    <mergeCell ref="E492:E496"/>
    <mergeCell ref="B502:B506"/>
    <mergeCell ref="B497:B501"/>
    <mergeCell ref="C497:C501"/>
    <mergeCell ref="E532:E536"/>
    <mergeCell ref="B542:B546"/>
    <mergeCell ref="B537:B541"/>
    <mergeCell ref="C537:C541"/>
    <mergeCell ref="D537:D541"/>
    <mergeCell ref="E537:E541"/>
    <mergeCell ref="B532:B536"/>
    <mergeCell ref="C532:C536"/>
    <mergeCell ref="N532:N536"/>
    <mergeCell ref="M91:M95"/>
    <mergeCell ref="M86:M90"/>
    <mergeCell ref="M81:M85"/>
    <mergeCell ref="N81:N85"/>
    <mergeCell ref="M76:M80"/>
    <mergeCell ref="N76:N80"/>
    <mergeCell ref="B557:B561"/>
    <mergeCell ref="C557:C561"/>
    <mergeCell ref="D557:D561"/>
    <mergeCell ref="E557:E561"/>
    <mergeCell ref="N557:N561"/>
    <mergeCell ref="B552:B556"/>
    <mergeCell ref="E552:E556"/>
    <mergeCell ref="N552:N556"/>
    <mergeCell ref="C542:C546"/>
    <mergeCell ref="D542:D546"/>
    <mergeCell ref="C552:C556"/>
    <mergeCell ref="D552:D556"/>
    <mergeCell ref="B547:B551"/>
    <mergeCell ref="C547:C551"/>
    <mergeCell ref="D547:D551"/>
    <mergeCell ref="E547:E551"/>
    <mergeCell ref="E542:E546"/>
    <mergeCell ref="D532:D536"/>
    <mergeCell ref="N131:N135"/>
    <mergeCell ref="M131:M135"/>
    <mergeCell ref="M126:M130"/>
    <mergeCell ref="M121:M125"/>
    <mergeCell ref="M116:M120"/>
    <mergeCell ref="M111:M115"/>
    <mergeCell ref="M106:M110"/>
    <mergeCell ref="M101:M105"/>
    <mergeCell ref="M96:M100"/>
    <mergeCell ref="N168:N172"/>
    <mergeCell ref="M168:M172"/>
    <mergeCell ref="M163:M167"/>
    <mergeCell ref="M158:M162"/>
    <mergeCell ref="M151:M155"/>
    <mergeCell ref="M146:M150"/>
    <mergeCell ref="M141:M145"/>
    <mergeCell ref="M136:M140"/>
    <mergeCell ref="N158:N162"/>
    <mergeCell ref="N163:N167"/>
    <mergeCell ref="N151:N155"/>
    <mergeCell ref="N146:N150"/>
    <mergeCell ref="N141:N145"/>
    <mergeCell ref="N136:N140"/>
    <mergeCell ref="M193:M197"/>
    <mergeCell ref="M188:M192"/>
    <mergeCell ref="M183:M187"/>
    <mergeCell ref="M178:M182"/>
    <mergeCell ref="M173:M177"/>
    <mergeCell ref="N198:N202"/>
    <mergeCell ref="N193:N197"/>
    <mergeCell ref="N188:N192"/>
    <mergeCell ref="N183:N187"/>
    <mergeCell ref="N178:N182"/>
    <mergeCell ref="N173:N177"/>
    <mergeCell ref="M11:M15"/>
    <mergeCell ref="K4:L4"/>
    <mergeCell ref="M4:N4"/>
    <mergeCell ref="M6:M10"/>
    <mergeCell ref="N6:N10"/>
    <mergeCell ref="M56:M60"/>
    <mergeCell ref="M51:M55"/>
    <mergeCell ref="M46:M50"/>
    <mergeCell ref="M41:M45"/>
    <mergeCell ref="M36:M40"/>
    <mergeCell ref="M31:M35"/>
    <mergeCell ref="M26:M30"/>
    <mergeCell ref="N16:N20"/>
    <mergeCell ref="N11:N15"/>
    <mergeCell ref="N51:N55"/>
    <mergeCell ref="N46:N50"/>
    <mergeCell ref="N41:N45"/>
    <mergeCell ref="N36:N40"/>
    <mergeCell ref="N31:N35"/>
    <mergeCell ref="N26:N30"/>
    <mergeCell ref="N21:N25"/>
    <mergeCell ref="B5:N5"/>
    <mergeCell ref="B6:B10"/>
    <mergeCell ref="C6:C10"/>
    <mergeCell ref="M71:M75"/>
    <mergeCell ref="N71:N75"/>
    <mergeCell ref="M66:M70"/>
    <mergeCell ref="N66:N70"/>
    <mergeCell ref="M61:M65"/>
    <mergeCell ref="N61:N65"/>
    <mergeCell ref="N56:N60"/>
    <mergeCell ref="M21:M25"/>
    <mergeCell ref="M16:M20"/>
    <mergeCell ref="M238:M242"/>
    <mergeCell ref="M233:M237"/>
    <mergeCell ref="M228:M232"/>
    <mergeCell ref="N228:N232"/>
    <mergeCell ref="M223:M227"/>
    <mergeCell ref="N223:N227"/>
    <mergeCell ref="N91:N95"/>
    <mergeCell ref="N86:N90"/>
    <mergeCell ref="N126:N130"/>
    <mergeCell ref="N121:N125"/>
    <mergeCell ref="N116:N120"/>
    <mergeCell ref="N111:N115"/>
    <mergeCell ref="N106:N110"/>
    <mergeCell ref="N101:N105"/>
    <mergeCell ref="N96:N100"/>
    <mergeCell ref="M218:M222"/>
    <mergeCell ref="N218:N222"/>
    <mergeCell ref="M213:M217"/>
    <mergeCell ref="N213:N217"/>
    <mergeCell ref="M208:M212"/>
    <mergeCell ref="N208:N212"/>
    <mergeCell ref="N203:N207"/>
    <mergeCell ref="M203:M207"/>
    <mergeCell ref="M198:M202"/>
    <mergeCell ref="N278:N282"/>
    <mergeCell ref="M278:M282"/>
    <mergeCell ref="M273:M277"/>
    <mergeCell ref="M268:M272"/>
    <mergeCell ref="M263:M267"/>
    <mergeCell ref="M258:M262"/>
    <mergeCell ref="M253:M257"/>
    <mergeCell ref="M248:M252"/>
    <mergeCell ref="M243:M247"/>
    <mergeCell ref="M303:M307"/>
    <mergeCell ref="M298:M302"/>
    <mergeCell ref="M293:M297"/>
    <mergeCell ref="M288:M292"/>
    <mergeCell ref="M283:M287"/>
    <mergeCell ref="N315:N319"/>
    <mergeCell ref="N303:N307"/>
    <mergeCell ref="N298:N302"/>
    <mergeCell ref="N293:N297"/>
    <mergeCell ref="N288:N292"/>
    <mergeCell ref="N283:N287"/>
    <mergeCell ref="B309:N309"/>
    <mergeCell ref="E293:E297"/>
    <mergeCell ref="E288:E292"/>
    <mergeCell ref="E303:E307"/>
    <mergeCell ref="E298:E302"/>
    <mergeCell ref="E310:E314"/>
    <mergeCell ref="M310:M314"/>
    <mergeCell ref="N310:N314"/>
    <mergeCell ref="C298:C302"/>
    <mergeCell ref="D298:D302"/>
    <mergeCell ref="B293:B297"/>
    <mergeCell ref="C293:C297"/>
    <mergeCell ref="D293:D297"/>
    <mergeCell ref="B330:B334"/>
    <mergeCell ref="M370:M374"/>
    <mergeCell ref="N370:N374"/>
    <mergeCell ref="M365:M369"/>
    <mergeCell ref="N365:N369"/>
    <mergeCell ref="M360:M364"/>
    <mergeCell ref="N360:N364"/>
    <mergeCell ref="N355:N359"/>
    <mergeCell ref="M355:M359"/>
    <mergeCell ref="M350:M354"/>
    <mergeCell ref="C370:C374"/>
    <mergeCell ref="D370:D374"/>
    <mergeCell ref="E370:E374"/>
    <mergeCell ref="B365:B369"/>
    <mergeCell ref="C365:C369"/>
    <mergeCell ref="N238:N242"/>
    <mergeCell ref="N233:N237"/>
    <mergeCell ref="N273:N277"/>
    <mergeCell ref="N268:N272"/>
    <mergeCell ref="N263:N267"/>
    <mergeCell ref="N258:N262"/>
    <mergeCell ref="N253:N257"/>
    <mergeCell ref="N248:N252"/>
    <mergeCell ref="N243:N247"/>
    <mergeCell ref="N400:N404"/>
    <mergeCell ref="N395:N399"/>
    <mergeCell ref="N442:N446"/>
    <mergeCell ref="N380:N384"/>
    <mergeCell ref="M375:M379"/>
    <mergeCell ref="N375:N379"/>
    <mergeCell ref="C442:C446"/>
    <mergeCell ref="D442:D446"/>
    <mergeCell ref="B432:B436"/>
    <mergeCell ref="C432:C436"/>
    <mergeCell ref="M412:M416"/>
    <mergeCell ref="N412:N416"/>
    <mergeCell ref="D432:D436"/>
    <mergeCell ref="E432:E436"/>
    <mergeCell ref="B412:B416"/>
    <mergeCell ref="C412:C416"/>
    <mergeCell ref="D412:D416"/>
    <mergeCell ref="E412:E416"/>
    <mergeCell ref="B427:B431"/>
    <mergeCell ref="C427:C431"/>
    <mergeCell ref="M400:M404"/>
    <mergeCell ref="M395:M399"/>
    <mergeCell ref="B411:N411"/>
    <mergeCell ref="D405:D409"/>
    <mergeCell ref="N447:N451"/>
    <mergeCell ref="M447:M451"/>
    <mergeCell ref="M442:M446"/>
    <mergeCell ref="M437:M441"/>
    <mergeCell ref="M432:M436"/>
    <mergeCell ref="M427:M431"/>
    <mergeCell ref="M422:M426"/>
    <mergeCell ref="M417:M421"/>
    <mergeCell ref="M405:M409"/>
    <mergeCell ref="N437:N441"/>
    <mergeCell ref="N432:N436"/>
    <mergeCell ref="N427:N431"/>
    <mergeCell ref="N422:N426"/>
    <mergeCell ref="N417:N421"/>
    <mergeCell ref="N405:N409"/>
    <mergeCell ref="N482:N486"/>
    <mergeCell ref="M482:M486"/>
    <mergeCell ref="M477:M481"/>
    <mergeCell ref="M472:M476"/>
    <mergeCell ref="M467:M471"/>
    <mergeCell ref="M462:M466"/>
    <mergeCell ref="M457:M461"/>
    <mergeCell ref="M452:M456"/>
    <mergeCell ref="N477:N481"/>
    <mergeCell ref="N472:N476"/>
    <mergeCell ref="N467:N471"/>
    <mergeCell ref="N462:N466"/>
    <mergeCell ref="N457:N461"/>
    <mergeCell ref="N452:N456"/>
    <mergeCell ref="N527:N531"/>
    <mergeCell ref="M522:M526"/>
    <mergeCell ref="N522:N526"/>
    <mergeCell ref="M517:M521"/>
    <mergeCell ref="N517:N521"/>
    <mergeCell ref="M512:M516"/>
    <mergeCell ref="N512:N516"/>
    <mergeCell ref="M487:M491"/>
    <mergeCell ref="N487:N491"/>
    <mergeCell ref="M527:M531"/>
    <mergeCell ref="M507:M511"/>
    <mergeCell ref="N507:N511"/>
    <mergeCell ref="M502:M506"/>
    <mergeCell ref="N502:N506"/>
    <mergeCell ref="M497:M501"/>
    <mergeCell ref="N497:N501"/>
    <mergeCell ref="M492:M496"/>
    <mergeCell ref="N492:N496"/>
    <mergeCell ref="M557:M561"/>
    <mergeCell ref="M552:M556"/>
    <mergeCell ref="M547:M551"/>
    <mergeCell ref="N547:N551"/>
    <mergeCell ref="M542:M546"/>
    <mergeCell ref="N542:N546"/>
    <mergeCell ref="N537:N541"/>
    <mergeCell ref="M537:M541"/>
    <mergeCell ref="M532:M536"/>
  </mergeCells>
  <dataValidations count="1">
    <dataValidation type="list" allowBlank="1" showErrorMessage="1" sqref="D6 M6 D11 M11 D16 M16 D21 M21 D26 M26 D31 M31 D36 M36 D41 M41 D46 M46 D51 M51 D56 M56 D61 M61 D66 M66 D71 M71 D76 M76 D81 M81 D86 M86 D91 M91 D96 M96 D101 M101 D106 M106 D111 M111 D116 M116 D121 M121 D126 M126 D131 M131 D136 M136 D141 M141 D146 M146 D151 M151 I6:I155 K6:K155 D158 M158 D163 M163 D168 M168 D173 M173 D178 M178 D183 M183 D188 M188 D193 M193 D198 M198 D203 M203 D208 M208 D213 M213 D218 M218 D223 M223 D228 M228 D233 M233 D238 M238 D243 M243 D248 M248 D253 M253 D258 M258 D263 M263 D268 M268 D273 M273 D278 M278 D283 M283 D288 M288 D293 M293 D298 M298 D303 M303 I158:I307 K158:K307 D310 M310 D315 M315 D320 M320 D325 M325 D330 M330 D335 M335 D340 M340 D345 M345 D350 M350 D355 M355 D360 M360 D365 M365 D370 M370 D375 M375 D380 M380 D385 M385 D390 M390 D395 M395 D400 M400 D405 M405 I310:I409 K310:K409 D412 M412 D417 M417 D422 M422 D427 M427 D432 M432 D437 M437 D442 M442 D447 M447 D452 M452 D457 M457 D462 M462 D467 M467 D472 M472 D477 M477 D482 M482 D487 M487 D492 M492 D497 M497 D502 M502 D507 M507 D512 M512 D517 M517 D522 M522 D527 M527 D532 M532 D537 M537 D542 M542 D547 M547 D552 M552 D557 M557 I412:I561 K412:K561">
      <formula1>"Y,T,Y/T"</formula1>
    </dataValidation>
  </dataValidations>
  <pageMargins left="0.25" right="0.25" top="0.75" bottom="0.75"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562"/>
  <sheetViews>
    <sheetView workbookViewId="0">
      <pane ySplit="4" topLeftCell="A5" activePane="bottomLeft" state="frozen"/>
      <selection pane="bottomLeft" activeCell="B6" sqref="B6:B10"/>
    </sheetView>
  </sheetViews>
  <sheetFormatPr defaultColWidth="14.42578125" defaultRowHeight="15" customHeight="1"/>
  <cols>
    <col min="1" max="1" width="6.5703125" hidden="1" customWidth="1"/>
    <col min="2" max="2" width="3.85546875" customWidth="1"/>
    <col min="3" max="3" width="46.7109375" customWidth="1"/>
    <col min="4" max="4" width="4.140625" customWidth="1"/>
    <col min="5" max="5" width="8.85546875" customWidth="1"/>
    <col min="6" max="6" width="3.85546875" customWidth="1"/>
    <col min="7" max="7" width="47.28515625" customWidth="1"/>
    <col min="8" max="8" width="13.140625" customWidth="1"/>
    <col min="9" max="9" width="4.28515625" customWidth="1"/>
    <col min="10" max="10" width="13.5703125" customWidth="1"/>
    <col min="11" max="11" width="4.28515625" customWidth="1"/>
    <col min="12" max="12" width="14.5703125" customWidth="1"/>
    <col min="13" max="13" width="4.28515625" customWidth="1"/>
    <col min="14" max="14" width="15.28515625" customWidth="1"/>
    <col min="15" max="18" width="12.7109375" customWidth="1"/>
  </cols>
  <sheetData>
    <row r="1" spans="1:18" ht="12.75" customHeight="1">
      <c r="A1" s="12"/>
      <c r="B1" s="354" t="s">
        <v>1248</v>
      </c>
      <c r="C1" s="353"/>
      <c r="D1" s="353"/>
      <c r="E1" s="353"/>
      <c r="F1" s="353"/>
      <c r="G1" s="353"/>
      <c r="H1" s="353"/>
      <c r="I1" s="353"/>
      <c r="J1" s="353"/>
      <c r="K1" s="353"/>
      <c r="L1" s="353"/>
      <c r="M1" s="353"/>
      <c r="N1" s="353"/>
      <c r="O1" s="12"/>
      <c r="P1" s="12"/>
      <c r="Q1" s="12"/>
      <c r="R1" s="12"/>
    </row>
    <row r="2" spans="1:18" ht="12.75" customHeight="1">
      <c r="A2" s="12"/>
      <c r="B2" s="435" t="s">
        <v>642</v>
      </c>
      <c r="C2" s="436"/>
      <c r="D2" s="436"/>
      <c r="E2" s="436"/>
      <c r="F2" s="436"/>
      <c r="G2" s="436"/>
      <c r="H2" s="436"/>
      <c r="I2" s="436"/>
      <c r="J2" s="436"/>
      <c r="K2" s="436"/>
      <c r="L2" s="436"/>
      <c r="M2" s="436"/>
      <c r="N2" s="437"/>
      <c r="O2" s="12"/>
      <c r="P2" s="12"/>
      <c r="Q2" s="12"/>
      <c r="R2" s="12"/>
    </row>
    <row r="3" spans="1:18" ht="12.75" customHeight="1">
      <c r="A3" s="271"/>
      <c r="B3" s="433" t="s">
        <v>629</v>
      </c>
      <c r="C3" s="433" t="s">
        <v>1250</v>
      </c>
      <c r="D3" s="438" t="s">
        <v>1251</v>
      </c>
      <c r="E3" s="366"/>
      <c r="F3" s="433" t="s">
        <v>629</v>
      </c>
      <c r="G3" s="433" t="s">
        <v>1252</v>
      </c>
      <c r="H3" s="433" t="s">
        <v>1253</v>
      </c>
      <c r="I3" s="434" t="s">
        <v>1254</v>
      </c>
      <c r="J3" s="360"/>
      <c r="K3" s="360"/>
      <c r="L3" s="360"/>
      <c r="M3" s="360"/>
      <c r="N3" s="351"/>
      <c r="O3" s="271"/>
      <c r="P3" s="271"/>
      <c r="Q3" s="271"/>
      <c r="R3" s="271"/>
    </row>
    <row r="4" spans="1:18" ht="12.75" customHeight="1">
      <c r="A4" s="271"/>
      <c r="B4" s="349"/>
      <c r="C4" s="349"/>
      <c r="D4" s="395"/>
      <c r="E4" s="375"/>
      <c r="F4" s="349"/>
      <c r="G4" s="349"/>
      <c r="H4" s="349"/>
      <c r="I4" s="434" t="s">
        <v>1255</v>
      </c>
      <c r="J4" s="351"/>
      <c r="K4" s="434" t="s">
        <v>1256</v>
      </c>
      <c r="L4" s="351"/>
      <c r="M4" s="434" t="s">
        <v>1257</v>
      </c>
      <c r="N4" s="351"/>
      <c r="O4" s="271"/>
      <c r="P4" s="271"/>
      <c r="Q4" s="271"/>
      <c r="R4" s="271"/>
    </row>
    <row r="5" spans="1:18" ht="12.75" customHeight="1">
      <c r="A5" s="12"/>
      <c r="B5" s="428" t="s">
        <v>1262</v>
      </c>
      <c r="C5" s="360"/>
      <c r="D5" s="360"/>
      <c r="E5" s="360"/>
      <c r="F5" s="360"/>
      <c r="G5" s="360"/>
      <c r="H5" s="360"/>
      <c r="I5" s="360"/>
      <c r="J5" s="360"/>
      <c r="K5" s="360"/>
      <c r="L5" s="360"/>
      <c r="M5" s="360"/>
      <c r="N5" s="351"/>
      <c r="O5" s="12"/>
      <c r="P5" s="12"/>
      <c r="Q5" s="12"/>
      <c r="R5" s="12"/>
    </row>
    <row r="6" spans="1:18" ht="12.75" customHeight="1">
      <c r="A6" s="272"/>
      <c r="B6" s="418">
        <v>1</v>
      </c>
      <c r="C6" s="426"/>
      <c r="D6" s="419" t="s">
        <v>650</v>
      </c>
      <c r="E6" s="420" t="str">
        <f>IF(D6="Y",1,IF(D6="T",0,IF(D6="Y/T","Belum diisi","Error")))</f>
        <v>Belum diisi</v>
      </c>
      <c r="F6" s="273">
        <v>1</v>
      </c>
      <c r="G6" s="274"/>
      <c r="H6" s="275" t="str">
        <f t="shared" ref="H6:H155" si="0">IF(OR(J6="Isi Dulu",L6="Isi Dulu",J6="Isi Tujuan",L6="Isi Tujuan"),"Belum Diisi",IF(SUM(J6,L6)=2,1,IF(SUM(J6,L6)=1,0,IF(SUM(J6,L6)=0,0,"Error"))))</f>
        <v>Belum Diisi</v>
      </c>
      <c r="I6" s="276" t="s">
        <v>650</v>
      </c>
      <c r="J6" s="277" t="str">
        <f t="shared" ref="J6:J10" si="1">IF($D$6="Y/T","Isi Tujuan",IF($E$6=0,0,IF(I6="Y",1,IF(I6="T",0,"Isi Dulu"))))</f>
        <v>Isi Tujuan</v>
      </c>
      <c r="K6" s="276" t="s">
        <v>650</v>
      </c>
      <c r="L6" s="277" t="str">
        <f t="shared" ref="L6:L10" si="2">IF($D$6="Y/T","Isi Tujuan",IF($E$6=0,0,IF(K6="Y",1,IF(K6="T",0,"Isi Dulu"))))</f>
        <v>Isi Tujuan</v>
      </c>
      <c r="M6" s="429" t="s">
        <v>650</v>
      </c>
      <c r="N6" s="430" t="str">
        <f>IF(M6="Y",1,IF(M6="T",0,IF(M6="Y/T","Belum diisi","Error")))</f>
        <v>Belum diisi</v>
      </c>
      <c r="O6" s="272"/>
      <c r="P6" s="272"/>
      <c r="Q6" s="272"/>
      <c r="R6" s="272"/>
    </row>
    <row r="7" spans="1:18" ht="12.75" customHeight="1">
      <c r="A7" s="272"/>
      <c r="B7" s="371"/>
      <c r="C7" s="371"/>
      <c r="D7" s="371"/>
      <c r="E7" s="421"/>
      <c r="F7" s="278">
        <v>2</v>
      </c>
      <c r="G7" s="279"/>
      <c r="H7" s="275" t="str">
        <f t="shared" si="0"/>
        <v>Belum Diisi</v>
      </c>
      <c r="I7" s="280" t="s">
        <v>650</v>
      </c>
      <c r="J7" s="281" t="str">
        <f t="shared" si="1"/>
        <v>Isi Tujuan</v>
      </c>
      <c r="K7" s="280" t="s">
        <v>650</v>
      </c>
      <c r="L7" s="281" t="str">
        <f t="shared" si="2"/>
        <v>Isi Tujuan</v>
      </c>
      <c r="M7" s="371"/>
      <c r="N7" s="371"/>
      <c r="O7" s="272"/>
      <c r="P7" s="272"/>
      <c r="Q7" s="272"/>
      <c r="R7" s="272"/>
    </row>
    <row r="8" spans="1:18" ht="12.75" customHeight="1">
      <c r="A8" s="272"/>
      <c r="B8" s="371"/>
      <c r="C8" s="371"/>
      <c r="D8" s="371"/>
      <c r="E8" s="421"/>
      <c r="F8" s="278">
        <v>3</v>
      </c>
      <c r="G8" s="279"/>
      <c r="H8" s="275" t="str">
        <f t="shared" si="0"/>
        <v>Belum Diisi</v>
      </c>
      <c r="I8" s="280" t="s">
        <v>650</v>
      </c>
      <c r="J8" s="281" t="str">
        <f t="shared" si="1"/>
        <v>Isi Tujuan</v>
      </c>
      <c r="K8" s="280" t="s">
        <v>650</v>
      </c>
      <c r="L8" s="281" t="str">
        <f t="shared" si="2"/>
        <v>Isi Tujuan</v>
      </c>
      <c r="M8" s="371"/>
      <c r="N8" s="371"/>
      <c r="O8" s="272"/>
      <c r="P8" s="272"/>
      <c r="Q8" s="272"/>
      <c r="R8" s="272"/>
    </row>
    <row r="9" spans="1:18" ht="12.75" customHeight="1">
      <c r="A9" s="272"/>
      <c r="B9" s="371"/>
      <c r="C9" s="371"/>
      <c r="D9" s="371"/>
      <c r="E9" s="421"/>
      <c r="F9" s="278">
        <v>4</v>
      </c>
      <c r="G9" s="279"/>
      <c r="H9" s="275" t="str">
        <f t="shared" si="0"/>
        <v>Belum Diisi</v>
      </c>
      <c r="I9" s="280" t="s">
        <v>650</v>
      </c>
      <c r="J9" s="281" t="str">
        <f t="shared" si="1"/>
        <v>Isi Tujuan</v>
      </c>
      <c r="K9" s="280" t="s">
        <v>650</v>
      </c>
      <c r="L9" s="281" t="str">
        <f t="shared" si="2"/>
        <v>Isi Tujuan</v>
      </c>
      <c r="M9" s="371"/>
      <c r="N9" s="371"/>
      <c r="O9" s="272"/>
      <c r="P9" s="272"/>
      <c r="Q9" s="272"/>
      <c r="R9" s="272"/>
    </row>
    <row r="10" spans="1:18" ht="12.75" customHeight="1">
      <c r="A10" s="272"/>
      <c r="B10" s="349"/>
      <c r="C10" s="349"/>
      <c r="D10" s="349"/>
      <c r="E10" s="422"/>
      <c r="F10" s="282">
        <v>5</v>
      </c>
      <c r="G10" s="283"/>
      <c r="H10" s="284" t="str">
        <f t="shared" si="0"/>
        <v>Belum Diisi</v>
      </c>
      <c r="I10" s="285" t="s">
        <v>650</v>
      </c>
      <c r="J10" s="286" t="str">
        <f t="shared" si="1"/>
        <v>Isi Tujuan</v>
      </c>
      <c r="K10" s="285" t="s">
        <v>650</v>
      </c>
      <c r="L10" s="286" t="str">
        <f t="shared" si="2"/>
        <v>Isi Tujuan</v>
      </c>
      <c r="M10" s="349"/>
      <c r="N10" s="349"/>
      <c r="O10" s="272"/>
      <c r="P10" s="272"/>
      <c r="Q10" s="272"/>
      <c r="R10" s="272"/>
    </row>
    <row r="11" spans="1:18" ht="12.75" customHeight="1">
      <c r="A11" s="272"/>
      <c r="B11" s="418">
        <v>2</v>
      </c>
      <c r="C11" s="426"/>
      <c r="D11" s="419" t="s">
        <v>650</v>
      </c>
      <c r="E11" s="420" t="str">
        <f>IF(D11="Y",1,IF(D11="T",0,IF(D11="Y/T","Belum diisi","Error")))</f>
        <v>Belum diisi</v>
      </c>
      <c r="F11" s="273">
        <v>1</v>
      </c>
      <c r="G11" s="274"/>
      <c r="H11" s="287" t="str">
        <f t="shared" si="0"/>
        <v>Belum Diisi</v>
      </c>
      <c r="I11" s="276" t="s">
        <v>650</v>
      </c>
      <c r="J11" s="277" t="str">
        <f t="shared" ref="J11:J15" si="3">IF($D$11="Y/T","Isi Tujuan",IF($E$11=0,0,IF(I11="Y",1,IF(I11="T",0,"Isi Dulu"))))</f>
        <v>Isi Tujuan</v>
      </c>
      <c r="K11" s="276" t="s">
        <v>650</v>
      </c>
      <c r="L11" s="277" t="str">
        <f t="shared" ref="L11:L15" si="4">IF($D$11="Y/T","Isi Tujuan",IF($E$11=0,0,IF(K11="Y",1,IF(K11="T",0,"Isi Dulu"))))</f>
        <v>Isi Tujuan</v>
      </c>
      <c r="M11" s="429" t="s">
        <v>650</v>
      </c>
      <c r="N11" s="430" t="str">
        <f>IF(M11="Y",1,IF(M11="T",0,IF(M11="Y/T","Belum diisi","Error")))</f>
        <v>Belum diisi</v>
      </c>
      <c r="O11" s="272"/>
      <c r="P11" s="272"/>
      <c r="Q11" s="272"/>
      <c r="R11" s="272"/>
    </row>
    <row r="12" spans="1:18" ht="12.75" customHeight="1">
      <c r="A12" s="272"/>
      <c r="B12" s="371"/>
      <c r="C12" s="371"/>
      <c r="D12" s="371"/>
      <c r="E12" s="421"/>
      <c r="F12" s="278">
        <v>2</v>
      </c>
      <c r="G12" s="279"/>
      <c r="H12" s="288" t="str">
        <f t="shared" si="0"/>
        <v>Belum Diisi</v>
      </c>
      <c r="I12" s="280" t="s">
        <v>650</v>
      </c>
      <c r="J12" s="281" t="str">
        <f t="shared" si="3"/>
        <v>Isi Tujuan</v>
      </c>
      <c r="K12" s="280" t="s">
        <v>650</v>
      </c>
      <c r="L12" s="281" t="str">
        <f t="shared" si="4"/>
        <v>Isi Tujuan</v>
      </c>
      <c r="M12" s="371"/>
      <c r="N12" s="371"/>
      <c r="O12" s="272"/>
      <c r="P12" s="272"/>
      <c r="Q12" s="272"/>
      <c r="R12" s="272"/>
    </row>
    <row r="13" spans="1:18" ht="12.75" customHeight="1">
      <c r="A13" s="272"/>
      <c r="B13" s="371"/>
      <c r="C13" s="371"/>
      <c r="D13" s="371"/>
      <c r="E13" s="421"/>
      <c r="F13" s="278">
        <v>3</v>
      </c>
      <c r="G13" s="279"/>
      <c r="H13" s="288" t="str">
        <f t="shared" si="0"/>
        <v>Belum Diisi</v>
      </c>
      <c r="I13" s="280" t="s">
        <v>650</v>
      </c>
      <c r="J13" s="281" t="str">
        <f t="shared" si="3"/>
        <v>Isi Tujuan</v>
      </c>
      <c r="K13" s="280" t="s">
        <v>650</v>
      </c>
      <c r="L13" s="281" t="str">
        <f t="shared" si="4"/>
        <v>Isi Tujuan</v>
      </c>
      <c r="M13" s="371"/>
      <c r="N13" s="371"/>
      <c r="O13" s="272"/>
      <c r="P13" s="272"/>
      <c r="Q13" s="272"/>
      <c r="R13" s="272"/>
    </row>
    <row r="14" spans="1:18" ht="12.75" customHeight="1">
      <c r="A14" s="272"/>
      <c r="B14" s="371"/>
      <c r="C14" s="371"/>
      <c r="D14" s="371"/>
      <c r="E14" s="421"/>
      <c r="F14" s="278">
        <v>4</v>
      </c>
      <c r="G14" s="279"/>
      <c r="H14" s="288" t="str">
        <f t="shared" si="0"/>
        <v>Belum Diisi</v>
      </c>
      <c r="I14" s="280" t="s">
        <v>650</v>
      </c>
      <c r="J14" s="281" t="str">
        <f t="shared" si="3"/>
        <v>Isi Tujuan</v>
      </c>
      <c r="K14" s="280" t="s">
        <v>650</v>
      </c>
      <c r="L14" s="281" t="str">
        <f t="shared" si="4"/>
        <v>Isi Tujuan</v>
      </c>
      <c r="M14" s="371"/>
      <c r="N14" s="371"/>
      <c r="O14" s="272"/>
      <c r="P14" s="272"/>
      <c r="Q14" s="272"/>
      <c r="R14" s="272"/>
    </row>
    <row r="15" spans="1:18" ht="12.75" customHeight="1">
      <c r="A15" s="272"/>
      <c r="B15" s="349"/>
      <c r="C15" s="349"/>
      <c r="D15" s="349"/>
      <c r="E15" s="422"/>
      <c r="F15" s="282">
        <v>5</v>
      </c>
      <c r="G15" s="283"/>
      <c r="H15" s="289" t="str">
        <f t="shared" si="0"/>
        <v>Belum Diisi</v>
      </c>
      <c r="I15" s="285" t="s">
        <v>650</v>
      </c>
      <c r="J15" s="286" t="str">
        <f t="shared" si="3"/>
        <v>Isi Tujuan</v>
      </c>
      <c r="K15" s="285" t="s">
        <v>650</v>
      </c>
      <c r="L15" s="286" t="str">
        <f t="shared" si="4"/>
        <v>Isi Tujuan</v>
      </c>
      <c r="M15" s="349"/>
      <c r="N15" s="349"/>
      <c r="O15" s="272"/>
      <c r="P15" s="272"/>
      <c r="Q15" s="272"/>
      <c r="R15" s="272"/>
    </row>
    <row r="16" spans="1:18" ht="12.75" customHeight="1">
      <c r="A16" s="272"/>
      <c r="B16" s="418">
        <v>3</v>
      </c>
      <c r="C16" s="426"/>
      <c r="D16" s="419" t="s">
        <v>650</v>
      </c>
      <c r="E16" s="420" t="str">
        <f>IF(D16="Y",1,IF(D16="T",0,IF(D16="Y/T","Belum diisi","Error")))</f>
        <v>Belum diisi</v>
      </c>
      <c r="F16" s="273">
        <v>1</v>
      </c>
      <c r="G16" s="274"/>
      <c r="H16" s="290" t="str">
        <f t="shared" si="0"/>
        <v>Belum Diisi</v>
      </c>
      <c r="I16" s="276" t="s">
        <v>650</v>
      </c>
      <c r="J16" s="277" t="str">
        <f t="shared" ref="J16:J20" si="5">IF($D$16="Y/T","Isi Tujuan",IF($E$16=0,0,IF(I16="Y",1,IF(I16="T",0,"Isi Dulu"))))</f>
        <v>Isi Tujuan</v>
      </c>
      <c r="K16" s="276" t="s">
        <v>650</v>
      </c>
      <c r="L16" s="277" t="str">
        <f t="shared" ref="L16:L20" si="6">IF($D$16="Y/T","Isi Tujuan",IF($E$16=0,0,IF(K16="Y",1,IF(K16="T",0,"Isi Dulu"))))</f>
        <v>Isi Tujuan</v>
      </c>
      <c r="M16" s="429" t="s">
        <v>650</v>
      </c>
      <c r="N16" s="430" t="str">
        <f>IF(M16="Y",1,IF(M16="T",0,IF(M16="Y/T","Belum diisi","Error")))</f>
        <v>Belum diisi</v>
      </c>
      <c r="O16" s="272"/>
      <c r="P16" s="272"/>
      <c r="Q16" s="272"/>
      <c r="R16" s="272"/>
    </row>
    <row r="17" spans="1:18" ht="12.75" customHeight="1">
      <c r="A17" s="272"/>
      <c r="B17" s="371"/>
      <c r="C17" s="371"/>
      <c r="D17" s="371"/>
      <c r="E17" s="421"/>
      <c r="F17" s="278">
        <v>2</v>
      </c>
      <c r="G17" s="279"/>
      <c r="H17" s="288" t="str">
        <f t="shared" si="0"/>
        <v>Belum Diisi</v>
      </c>
      <c r="I17" s="280" t="s">
        <v>650</v>
      </c>
      <c r="J17" s="281" t="str">
        <f t="shared" si="5"/>
        <v>Isi Tujuan</v>
      </c>
      <c r="K17" s="280" t="s">
        <v>650</v>
      </c>
      <c r="L17" s="281" t="str">
        <f t="shared" si="6"/>
        <v>Isi Tujuan</v>
      </c>
      <c r="M17" s="371"/>
      <c r="N17" s="371"/>
      <c r="O17" s="272"/>
      <c r="P17" s="272"/>
      <c r="Q17" s="272"/>
      <c r="R17" s="272"/>
    </row>
    <row r="18" spans="1:18" ht="12.75" customHeight="1">
      <c r="A18" s="272"/>
      <c r="B18" s="371"/>
      <c r="C18" s="371"/>
      <c r="D18" s="371"/>
      <c r="E18" s="421"/>
      <c r="F18" s="278">
        <v>3</v>
      </c>
      <c r="G18" s="279"/>
      <c r="H18" s="288" t="str">
        <f t="shared" si="0"/>
        <v>Belum Diisi</v>
      </c>
      <c r="I18" s="280" t="s">
        <v>650</v>
      </c>
      <c r="J18" s="281" t="str">
        <f t="shared" si="5"/>
        <v>Isi Tujuan</v>
      </c>
      <c r="K18" s="280" t="s">
        <v>650</v>
      </c>
      <c r="L18" s="281" t="str">
        <f t="shared" si="6"/>
        <v>Isi Tujuan</v>
      </c>
      <c r="M18" s="371"/>
      <c r="N18" s="371"/>
      <c r="O18" s="272"/>
      <c r="P18" s="272"/>
      <c r="Q18" s="272"/>
      <c r="R18" s="272"/>
    </row>
    <row r="19" spans="1:18" ht="12.75" customHeight="1">
      <c r="A19" s="272"/>
      <c r="B19" s="371"/>
      <c r="C19" s="371"/>
      <c r="D19" s="371"/>
      <c r="E19" s="421"/>
      <c r="F19" s="278">
        <v>4</v>
      </c>
      <c r="G19" s="279"/>
      <c r="H19" s="288" t="str">
        <f t="shared" si="0"/>
        <v>Belum Diisi</v>
      </c>
      <c r="I19" s="280" t="s">
        <v>650</v>
      </c>
      <c r="J19" s="281" t="str">
        <f t="shared" si="5"/>
        <v>Isi Tujuan</v>
      </c>
      <c r="K19" s="280" t="s">
        <v>650</v>
      </c>
      <c r="L19" s="281" t="str">
        <f t="shared" si="6"/>
        <v>Isi Tujuan</v>
      </c>
      <c r="M19" s="371"/>
      <c r="N19" s="371"/>
      <c r="O19" s="272"/>
      <c r="P19" s="272"/>
      <c r="Q19" s="272"/>
      <c r="R19" s="272"/>
    </row>
    <row r="20" spans="1:18" ht="12.75" customHeight="1">
      <c r="A20" s="272"/>
      <c r="B20" s="349"/>
      <c r="C20" s="349"/>
      <c r="D20" s="349"/>
      <c r="E20" s="422"/>
      <c r="F20" s="282">
        <v>5</v>
      </c>
      <c r="G20" s="283"/>
      <c r="H20" s="289" t="str">
        <f t="shared" si="0"/>
        <v>Belum Diisi</v>
      </c>
      <c r="I20" s="285" t="s">
        <v>650</v>
      </c>
      <c r="J20" s="286" t="str">
        <f t="shared" si="5"/>
        <v>Isi Tujuan</v>
      </c>
      <c r="K20" s="285" t="s">
        <v>650</v>
      </c>
      <c r="L20" s="286" t="str">
        <f t="shared" si="6"/>
        <v>Isi Tujuan</v>
      </c>
      <c r="M20" s="349"/>
      <c r="N20" s="349"/>
      <c r="O20" s="272"/>
      <c r="P20" s="272"/>
      <c r="Q20" s="272"/>
      <c r="R20" s="272"/>
    </row>
    <row r="21" spans="1:18" ht="12.75" customHeight="1">
      <c r="A21" s="272"/>
      <c r="B21" s="418">
        <v>4</v>
      </c>
      <c r="C21" s="426"/>
      <c r="D21" s="419" t="s">
        <v>650</v>
      </c>
      <c r="E21" s="420" t="str">
        <f>IF(D21="Y",1,IF(D21="T",0,IF(D21="Y/T","Belum diisi","Error")))</f>
        <v>Belum diisi</v>
      </c>
      <c r="F21" s="273">
        <v>1</v>
      </c>
      <c r="G21" s="274"/>
      <c r="H21" s="290" t="str">
        <f t="shared" si="0"/>
        <v>Belum Diisi</v>
      </c>
      <c r="I21" s="276" t="s">
        <v>650</v>
      </c>
      <c r="J21" s="277" t="str">
        <f t="shared" ref="J21:J25" si="7">IF($D$21="Y/T","Isi Tujuan",IF($E$21=0,0,IF(I21="Y",1,IF(I21="T",0,"Isi Dulu"))))</f>
        <v>Isi Tujuan</v>
      </c>
      <c r="K21" s="276" t="s">
        <v>650</v>
      </c>
      <c r="L21" s="277" t="str">
        <f t="shared" ref="L21:L25" si="8">IF($D$21="Y/T","Isi Tujuan",IF($E$21=0,0,IF(K21="Y",1,IF(K21="T",0,"Isi Dulu"))))</f>
        <v>Isi Tujuan</v>
      </c>
      <c r="M21" s="429" t="s">
        <v>650</v>
      </c>
      <c r="N21" s="430" t="str">
        <f>IF(M21="Y",1,IF(M21="T",0,IF(M21="Y/T","Belum diisi","Error")))</f>
        <v>Belum diisi</v>
      </c>
      <c r="O21" s="272"/>
      <c r="P21" s="272"/>
      <c r="Q21" s="272"/>
      <c r="R21" s="272"/>
    </row>
    <row r="22" spans="1:18" ht="12.75" customHeight="1">
      <c r="A22" s="272"/>
      <c r="B22" s="371"/>
      <c r="C22" s="371"/>
      <c r="D22" s="371"/>
      <c r="E22" s="421"/>
      <c r="F22" s="278">
        <v>2</v>
      </c>
      <c r="G22" s="279"/>
      <c r="H22" s="288" t="str">
        <f t="shared" si="0"/>
        <v>Belum Diisi</v>
      </c>
      <c r="I22" s="280" t="s">
        <v>650</v>
      </c>
      <c r="J22" s="281" t="str">
        <f t="shared" si="7"/>
        <v>Isi Tujuan</v>
      </c>
      <c r="K22" s="280" t="s">
        <v>650</v>
      </c>
      <c r="L22" s="281" t="str">
        <f t="shared" si="8"/>
        <v>Isi Tujuan</v>
      </c>
      <c r="M22" s="371"/>
      <c r="N22" s="371"/>
      <c r="O22" s="272"/>
      <c r="P22" s="272"/>
      <c r="Q22" s="272"/>
      <c r="R22" s="272"/>
    </row>
    <row r="23" spans="1:18" ht="12.75" customHeight="1">
      <c r="A23" s="272"/>
      <c r="B23" s="371"/>
      <c r="C23" s="371"/>
      <c r="D23" s="371"/>
      <c r="E23" s="421"/>
      <c r="F23" s="278">
        <v>3</v>
      </c>
      <c r="G23" s="279"/>
      <c r="H23" s="288" t="str">
        <f t="shared" si="0"/>
        <v>Belum Diisi</v>
      </c>
      <c r="I23" s="280" t="s">
        <v>650</v>
      </c>
      <c r="J23" s="281" t="str">
        <f t="shared" si="7"/>
        <v>Isi Tujuan</v>
      </c>
      <c r="K23" s="280" t="s">
        <v>650</v>
      </c>
      <c r="L23" s="281" t="str">
        <f t="shared" si="8"/>
        <v>Isi Tujuan</v>
      </c>
      <c r="M23" s="371"/>
      <c r="N23" s="371"/>
      <c r="O23" s="272"/>
      <c r="P23" s="272"/>
      <c r="Q23" s="272"/>
      <c r="R23" s="272"/>
    </row>
    <row r="24" spans="1:18" ht="12.75" customHeight="1">
      <c r="A24" s="272"/>
      <c r="B24" s="371"/>
      <c r="C24" s="371"/>
      <c r="D24" s="371"/>
      <c r="E24" s="421"/>
      <c r="F24" s="278">
        <v>4</v>
      </c>
      <c r="G24" s="279"/>
      <c r="H24" s="288" t="str">
        <f t="shared" si="0"/>
        <v>Belum Diisi</v>
      </c>
      <c r="I24" s="280" t="s">
        <v>650</v>
      </c>
      <c r="J24" s="281" t="str">
        <f t="shared" si="7"/>
        <v>Isi Tujuan</v>
      </c>
      <c r="K24" s="280" t="s">
        <v>650</v>
      </c>
      <c r="L24" s="281" t="str">
        <f t="shared" si="8"/>
        <v>Isi Tujuan</v>
      </c>
      <c r="M24" s="371"/>
      <c r="N24" s="371"/>
      <c r="O24" s="272"/>
      <c r="P24" s="272"/>
      <c r="Q24" s="272"/>
      <c r="R24" s="272"/>
    </row>
    <row r="25" spans="1:18" ht="12.75" customHeight="1">
      <c r="A25" s="272"/>
      <c r="B25" s="349"/>
      <c r="C25" s="349"/>
      <c r="D25" s="349"/>
      <c r="E25" s="422"/>
      <c r="F25" s="282">
        <v>5</v>
      </c>
      <c r="G25" s="283"/>
      <c r="H25" s="289" t="str">
        <f t="shared" si="0"/>
        <v>Belum Diisi</v>
      </c>
      <c r="I25" s="285" t="s">
        <v>650</v>
      </c>
      <c r="J25" s="286" t="str">
        <f t="shared" si="7"/>
        <v>Isi Tujuan</v>
      </c>
      <c r="K25" s="285" t="s">
        <v>650</v>
      </c>
      <c r="L25" s="286" t="str">
        <f t="shared" si="8"/>
        <v>Isi Tujuan</v>
      </c>
      <c r="M25" s="349"/>
      <c r="N25" s="349"/>
      <c r="O25" s="272"/>
      <c r="P25" s="272"/>
      <c r="Q25" s="272"/>
      <c r="R25" s="272"/>
    </row>
    <row r="26" spans="1:18" ht="12.75" customHeight="1">
      <c r="A26" s="272"/>
      <c r="B26" s="418">
        <v>5</v>
      </c>
      <c r="C26" s="426"/>
      <c r="D26" s="419" t="s">
        <v>650</v>
      </c>
      <c r="E26" s="420" t="str">
        <f>IF(D26="Y",1,IF(D26="T",0,IF(D26="Y/T","Belum diisi","Error")))</f>
        <v>Belum diisi</v>
      </c>
      <c r="F26" s="273">
        <v>1</v>
      </c>
      <c r="G26" s="274"/>
      <c r="H26" s="290" t="str">
        <f t="shared" si="0"/>
        <v>Belum Diisi</v>
      </c>
      <c r="I26" s="276" t="s">
        <v>650</v>
      </c>
      <c r="J26" s="277" t="str">
        <f t="shared" ref="J26:J30" si="9">IF($D$26="Y/T","Isi Tujuan",IF($E$26=0,0,IF(I26="Y",1,IF(I26="T",0,"Isi Dulu"))))</f>
        <v>Isi Tujuan</v>
      </c>
      <c r="K26" s="276" t="s">
        <v>650</v>
      </c>
      <c r="L26" s="277" t="str">
        <f t="shared" ref="L26:L30" si="10">IF($D$26="Y/T","Isi Tujuan",IF($E$26=0,0,IF(K26="Y",1,IF(K26="T",0,"Isi Dulu"))))</f>
        <v>Isi Tujuan</v>
      </c>
      <c r="M26" s="429" t="s">
        <v>650</v>
      </c>
      <c r="N26" s="430" t="str">
        <f>IF(M26="Y",1,IF(M26="T",0,IF(M26="Y/T","Belum diisi","Error")))</f>
        <v>Belum diisi</v>
      </c>
      <c r="O26" s="272"/>
      <c r="P26" s="272"/>
      <c r="Q26" s="272"/>
      <c r="R26" s="272"/>
    </row>
    <row r="27" spans="1:18" ht="12.75" customHeight="1">
      <c r="A27" s="272"/>
      <c r="B27" s="371"/>
      <c r="C27" s="371"/>
      <c r="D27" s="371"/>
      <c r="E27" s="421"/>
      <c r="F27" s="278">
        <v>2</v>
      </c>
      <c r="G27" s="279"/>
      <c r="H27" s="288" t="str">
        <f t="shared" si="0"/>
        <v>Belum Diisi</v>
      </c>
      <c r="I27" s="280" t="s">
        <v>650</v>
      </c>
      <c r="J27" s="281" t="str">
        <f t="shared" si="9"/>
        <v>Isi Tujuan</v>
      </c>
      <c r="K27" s="280" t="s">
        <v>650</v>
      </c>
      <c r="L27" s="281" t="str">
        <f t="shared" si="10"/>
        <v>Isi Tujuan</v>
      </c>
      <c r="M27" s="371"/>
      <c r="N27" s="371"/>
      <c r="O27" s="272"/>
      <c r="P27" s="272"/>
      <c r="Q27" s="272"/>
      <c r="R27" s="272"/>
    </row>
    <row r="28" spans="1:18" ht="12.75" customHeight="1">
      <c r="A28" s="272"/>
      <c r="B28" s="371"/>
      <c r="C28" s="371"/>
      <c r="D28" s="371"/>
      <c r="E28" s="421"/>
      <c r="F28" s="278">
        <v>3</v>
      </c>
      <c r="G28" s="279"/>
      <c r="H28" s="288" t="str">
        <f t="shared" si="0"/>
        <v>Belum Diisi</v>
      </c>
      <c r="I28" s="280" t="s">
        <v>650</v>
      </c>
      <c r="J28" s="281" t="str">
        <f t="shared" si="9"/>
        <v>Isi Tujuan</v>
      </c>
      <c r="K28" s="280" t="s">
        <v>650</v>
      </c>
      <c r="L28" s="281" t="str">
        <f t="shared" si="10"/>
        <v>Isi Tujuan</v>
      </c>
      <c r="M28" s="371"/>
      <c r="N28" s="371"/>
      <c r="O28" s="272"/>
      <c r="P28" s="272"/>
      <c r="Q28" s="272"/>
      <c r="R28" s="272"/>
    </row>
    <row r="29" spans="1:18" ht="12.75" customHeight="1">
      <c r="A29" s="272"/>
      <c r="B29" s="371"/>
      <c r="C29" s="371"/>
      <c r="D29" s="371"/>
      <c r="E29" s="421"/>
      <c r="F29" s="278">
        <v>4</v>
      </c>
      <c r="G29" s="279"/>
      <c r="H29" s="288" t="str">
        <f t="shared" si="0"/>
        <v>Belum Diisi</v>
      </c>
      <c r="I29" s="280" t="s">
        <v>650</v>
      </c>
      <c r="J29" s="281" t="str">
        <f t="shared" si="9"/>
        <v>Isi Tujuan</v>
      </c>
      <c r="K29" s="280" t="s">
        <v>650</v>
      </c>
      <c r="L29" s="281" t="str">
        <f t="shared" si="10"/>
        <v>Isi Tujuan</v>
      </c>
      <c r="M29" s="371"/>
      <c r="N29" s="371"/>
      <c r="O29" s="272"/>
      <c r="P29" s="272"/>
      <c r="Q29" s="272"/>
      <c r="R29" s="272"/>
    </row>
    <row r="30" spans="1:18" ht="12.75" customHeight="1">
      <c r="A30" s="272"/>
      <c r="B30" s="349"/>
      <c r="C30" s="349"/>
      <c r="D30" s="349"/>
      <c r="E30" s="422"/>
      <c r="F30" s="282">
        <v>5</v>
      </c>
      <c r="G30" s="283"/>
      <c r="H30" s="289" t="str">
        <f t="shared" si="0"/>
        <v>Belum Diisi</v>
      </c>
      <c r="I30" s="285" t="s">
        <v>650</v>
      </c>
      <c r="J30" s="286" t="str">
        <f t="shared" si="9"/>
        <v>Isi Tujuan</v>
      </c>
      <c r="K30" s="285" t="s">
        <v>650</v>
      </c>
      <c r="L30" s="286" t="str">
        <f t="shared" si="10"/>
        <v>Isi Tujuan</v>
      </c>
      <c r="M30" s="349"/>
      <c r="N30" s="349"/>
      <c r="O30" s="272"/>
      <c r="P30" s="272"/>
      <c r="Q30" s="272"/>
      <c r="R30" s="272"/>
    </row>
    <row r="31" spans="1:18" ht="12.75" customHeight="1">
      <c r="A31" s="272"/>
      <c r="B31" s="418">
        <v>6</v>
      </c>
      <c r="C31" s="426"/>
      <c r="D31" s="419" t="s">
        <v>650</v>
      </c>
      <c r="E31" s="420" t="str">
        <f>IF(D31="Y",1,IF(D31="T",0,IF(D31="Y/T","Belum diisi","Error")))</f>
        <v>Belum diisi</v>
      </c>
      <c r="F31" s="273">
        <v>1</v>
      </c>
      <c r="G31" s="274"/>
      <c r="H31" s="290" t="str">
        <f t="shared" si="0"/>
        <v>Belum Diisi</v>
      </c>
      <c r="I31" s="276" t="s">
        <v>650</v>
      </c>
      <c r="J31" s="277" t="str">
        <f t="shared" ref="J31:J35" si="11">IF($D$31="Y/T","Isi Tujuan",IF($E$31=0,0,IF(I31="Y",1,IF(I31="T",0,"Isi Dulu"))))</f>
        <v>Isi Tujuan</v>
      </c>
      <c r="K31" s="276" t="s">
        <v>650</v>
      </c>
      <c r="L31" s="277" t="str">
        <f t="shared" ref="L31:L35" si="12">IF($D$31="Y/T","Isi Tujuan",IF($E$31=0,0,IF(K31="Y",1,IF(K31="T",0,"Isi Dulu"))))</f>
        <v>Isi Tujuan</v>
      </c>
      <c r="M31" s="429" t="s">
        <v>650</v>
      </c>
      <c r="N31" s="430" t="str">
        <f>IF(M31="Y",1,IF(M31="T",0,IF(M31="Y/T","Belum diisi","Error")))</f>
        <v>Belum diisi</v>
      </c>
      <c r="O31" s="272"/>
      <c r="P31" s="272"/>
      <c r="Q31" s="272"/>
      <c r="R31" s="272"/>
    </row>
    <row r="32" spans="1:18" ht="12.75" customHeight="1">
      <c r="A32" s="272"/>
      <c r="B32" s="371"/>
      <c r="C32" s="371"/>
      <c r="D32" s="371"/>
      <c r="E32" s="421"/>
      <c r="F32" s="278">
        <v>2</v>
      </c>
      <c r="G32" s="279"/>
      <c r="H32" s="288" t="str">
        <f t="shared" si="0"/>
        <v>Belum Diisi</v>
      </c>
      <c r="I32" s="280" t="s">
        <v>650</v>
      </c>
      <c r="J32" s="281" t="str">
        <f t="shared" si="11"/>
        <v>Isi Tujuan</v>
      </c>
      <c r="K32" s="280" t="s">
        <v>650</v>
      </c>
      <c r="L32" s="281" t="str">
        <f t="shared" si="12"/>
        <v>Isi Tujuan</v>
      </c>
      <c r="M32" s="371"/>
      <c r="N32" s="371"/>
      <c r="O32" s="272"/>
      <c r="P32" s="272"/>
      <c r="Q32" s="272"/>
      <c r="R32" s="272"/>
    </row>
    <row r="33" spans="1:18" ht="12.75" customHeight="1">
      <c r="A33" s="272"/>
      <c r="B33" s="371"/>
      <c r="C33" s="371"/>
      <c r="D33" s="371"/>
      <c r="E33" s="421"/>
      <c r="F33" s="278">
        <v>3</v>
      </c>
      <c r="G33" s="279"/>
      <c r="H33" s="288" t="str">
        <f t="shared" si="0"/>
        <v>Belum Diisi</v>
      </c>
      <c r="I33" s="280" t="s">
        <v>650</v>
      </c>
      <c r="J33" s="281" t="str">
        <f t="shared" si="11"/>
        <v>Isi Tujuan</v>
      </c>
      <c r="K33" s="280" t="s">
        <v>650</v>
      </c>
      <c r="L33" s="281" t="str">
        <f t="shared" si="12"/>
        <v>Isi Tujuan</v>
      </c>
      <c r="M33" s="371"/>
      <c r="N33" s="371"/>
      <c r="O33" s="272"/>
      <c r="P33" s="272"/>
      <c r="Q33" s="272"/>
      <c r="R33" s="272"/>
    </row>
    <row r="34" spans="1:18" ht="12.75" customHeight="1">
      <c r="A34" s="272"/>
      <c r="B34" s="371"/>
      <c r="C34" s="371"/>
      <c r="D34" s="371"/>
      <c r="E34" s="421"/>
      <c r="F34" s="278">
        <v>4</v>
      </c>
      <c r="G34" s="279"/>
      <c r="H34" s="288" t="str">
        <f t="shared" si="0"/>
        <v>Belum Diisi</v>
      </c>
      <c r="I34" s="280" t="s">
        <v>650</v>
      </c>
      <c r="J34" s="281" t="str">
        <f t="shared" si="11"/>
        <v>Isi Tujuan</v>
      </c>
      <c r="K34" s="280" t="s">
        <v>650</v>
      </c>
      <c r="L34" s="281" t="str">
        <f t="shared" si="12"/>
        <v>Isi Tujuan</v>
      </c>
      <c r="M34" s="371"/>
      <c r="N34" s="371"/>
      <c r="O34" s="272"/>
      <c r="P34" s="272"/>
      <c r="Q34" s="272"/>
      <c r="R34" s="272"/>
    </row>
    <row r="35" spans="1:18" ht="12.75" customHeight="1">
      <c r="A35" s="272"/>
      <c r="B35" s="349"/>
      <c r="C35" s="349"/>
      <c r="D35" s="349"/>
      <c r="E35" s="422"/>
      <c r="F35" s="282">
        <v>5</v>
      </c>
      <c r="G35" s="283"/>
      <c r="H35" s="289" t="str">
        <f t="shared" si="0"/>
        <v>Belum Diisi</v>
      </c>
      <c r="I35" s="285" t="s">
        <v>650</v>
      </c>
      <c r="J35" s="286" t="str">
        <f t="shared" si="11"/>
        <v>Isi Tujuan</v>
      </c>
      <c r="K35" s="285" t="s">
        <v>650</v>
      </c>
      <c r="L35" s="286" t="str">
        <f t="shared" si="12"/>
        <v>Isi Tujuan</v>
      </c>
      <c r="M35" s="349"/>
      <c r="N35" s="349"/>
      <c r="O35" s="272"/>
      <c r="P35" s="272"/>
      <c r="Q35" s="272"/>
      <c r="R35" s="272"/>
    </row>
    <row r="36" spans="1:18" ht="12.75" customHeight="1">
      <c r="A36" s="272"/>
      <c r="B36" s="418">
        <v>7</v>
      </c>
      <c r="C36" s="426"/>
      <c r="D36" s="419" t="s">
        <v>650</v>
      </c>
      <c r="E36" s="420" t="str">
        <f>IF(D36="Y",1,IF(D36="T",0,IF(D36="Y/T","Belum diisi","Error")))</f>
        <v>Belum diisi</v>
      </c>
      <c r="F36" s="273">
        <v>1</v>
      </c>
      <c r="G36" s="274"/>
      <c r="H36" s="290" t="str">
        <f t="shared" si="0"/>
        <v>Belum Diisi</v>
      </c>
      <c r="I36" s="276" t="s">
        <v>650</v>
      </c>
      <c r="J36" s="277" t="str">
        <f t="shared" ref="J36:J40" si="13">IF($D$36="Y/T","Isi Tujuan",IF($E$36=0,0,IF(I36="Y",1,IF(I36="T",0,"Isi Dulu"))))</f>
        <v>Isi Tujuan</v>
      </c>
      <c r="K36" s="276" t="s">
        <v>650</v>
      </c>
      <c r="L36" s="277" t="str">
        <f t="shared" ref="L36:L40" si="14">IF($D$36="Y/T","Isi Tujuan",IF($E$36=0,0,IF(K36="Y",1,IF(K36="T",0,"Isi Dulu"))))</f>
        <v>Isi Tujuan</v>
      </c>
      <c r="M36" s="429" t="s">
        <v>650</v>
      </c>
      <c r="N36" s="430" t="str">
        <f>IF(M36="Y",1,IF(M36="T",0,IF(M36="Y/T","Belum diisi","Error")))</f>
        <v>Belum diisi</v>
      </c>
      <c r="O36" s="272"/>
      <c r="P36" s="272"/>
      <c r="Q36" s="272"/>
      <c r="R36" s="272"/>
    </row>
    <row r="37" spans="1:18" ht="12.75" customHeight="1">
      <c r="A37" s="272"/>
      <c r="B37" s="371"/>
      <c r="C37" s="371"/>
      <c r="D37" s="371"/>
      <c r="E37" s="421"/>
      <c r="F37" s="278">
        <v>2</v>
      </c>
      <c r="G37" s="279"/>
      <c r="H37" s="288" t="str">
        <f t="shared" si="0"/>
        <v>Belum Diisi</v>
      </c>
      <c r="I37" s="280" t="s">
        <v>650</v>
      </c>
      <c r="J37" s="281" t="str">
        <f t="shared" si="13"/>
        <v>Isi Tujuan</v>
      </c>
      <c r="K37" s="280" t="s">
        <v>650</v>
      </c>
      <c r="L37" s="281" t="str">
        <f t="shared" si="14"/>
        <v>Isi Tujuan</v>
      </c>
      <c r="M37" s="371"/>
      <c r="N37" s="371"/>
      <c r="O37" s="272"/>
      <c r="P37" s="272"/>
      <c r="Q37" s="272"/>
      <c r="R37" s="272"/>
    </row>
    <row r="38" spans="1:18" ht="12.75" customHeight="1">
      <c r="A38" s="272"/>
      <c r="B38" s="371"/>
      <c r="C38" s="371"/>
      <c r="D38" s="371"/>
      <c r="E38" s="421"/>
      <c r="F38" s="278">
        <v>3</v>
      </c>
      <c r="G38" s="279"/>
      <c r="H38" s="288" t="str">
        <f t="shared" si="0"/>
        <v>Belum Diisi</v>
      </c>
      <c r="I38" s="280" t="s">
        <v>650</v>
      </c>
      <c r="J38" s="281" t="str">
        <f t="shared" si="13"/>
        <v>Isi Tujuan</v>
      </c>
      <c r="K38" s="280" t="s">
        <v>650</v>
      </c>
      <c r="L38" s="281" t="str">
        <f t="shared" si="14"/>
        <v>Isi Tujuan</v>
      </c>
      <c r="M38" s="371"/>
      <c r="N38" s="371"/>
      <c r="O38" s="272"/>
      <c r="P38" s="272"/>
      <c r="Q38" s="272"/>
      <c r="R38" s="272"/>
    </row>
    <row r="39" spans="1:18" ht="12.75" customHeight="1">
      <c r="A39" s="272"/>
      <c r="B39" s="371"/>
      <c r="C39" s="371"/>
      <c r="D39" s="371"/>
      <c r="E39" s="421"/>
      <c r="F39" s="278">
        <v>4</v>
      </c>
      <c r="G39" s="279"/>
      <c r="H39" s="288" t="str">
        <f t="shared" si="0"/>
        <v>Belum Diisi</v>
      </c>
      <c r="I39" s="280" t="s">
        <v>650</v>
      </c>
      <c r="J39" s="281" t="str">
        <f t="shared" si="13"/>
        <v>Isi Tujuan</v>
      </c>
      <c r="K39" s="280" t="s">
        <v>650</v>
      </c>
      <c r="L39" s="281" t="str">
        <f t="shared" si="14"/>
        <v>Isi Tujuan</v>
      </c>
      <c r="M39" s="371"/>
      <c r="N39" s="371"/>
      <c r="O39" s="272"/>
      <c r="P39" s="272"/>
      <c r="Q39" s="272"/>
      <c r="R39" s="272"/>
    </row>
    <row r="40" spans="1:18" ht="12.75" customHeight="1">
      <c r="A40" s="272"/>
      <c r="B40" s="349"/>
      <c r="C40" s="349"/>
      <c r="D40" s="349"/>
      <c r="E40" s="422"/>
      <c r="F40" s="282">
        <v>5</v>
      </c>
      <c r="G40" s="283"/>
      <c r="H40" s="289" t="str">
        <f t="shared" si="0"/>
        <v>Belum Diisi</v>
      </c>
      <c r="I40" s="285" t="s">
        <v>650</v>
      </c>
      <c r="J40" s="286" t="str">
        <f t="shared" si="13"/>
        <v>Isi Tujuan</v>
      </c>
      <c r="K40" s="285" t="s">
        <v>650</v>
      </c>
      <c r="L40" s="286" t="str">
        <f t="shared" si="14"/>
        <v>Isi Tujuan</v>
      </c>
      <c r="M40" s="349"/>
      <c r="N40" s="349"/>
      <c r="O40" s="272"/>
      <c r="P40" s="272"/>
      <c r="Q40" s="272"/>
      <c r="R40" s="272"/>
    </row>
    <row r="41" spans="1:18" ht="12.75" customHeight="1">
      <c r="A41" s="272"/>
      <c r="B41" s="418">
        <v>8</v>
      </c>
      <c r="C41" s="426"/>
      <c r="D41" s="419" t="s">
        <v>650</v>
      </c>
      <c r="E41" s="420" t="str">
        <f>IF(D41="Y",1,IF(D41="T",0,IF(D41="Y/T","Belum diisi","Error")))</f>
        <v>Belum diisi</v>
      </c>
      <c r="F41" s="273">
        <v>1</v>
      </c>
      <c r="G41" s="274"/>
      <c r="H41" s="290" t="str">
        <f t="shared" si="0"/>
        <v>Belum Diisi</v>
      </c>
      <c r="I41" s="276" t="s">
        <v>650</v>
      </c>
      <c r="J41" s="277" t="str">
        <f t="shared" ref="J41:J45" si="15">IF($D$41="Y/T","Isi Tujuan",IF($E$41=0,0,IF(I41="Y",1,IF(I41="T",0,"Isi Dulu"))))</f>
        <v>Isi Tujuan</v>
      </c>
      <c r="K41" s="276" t="s">
        <v>650</v>
      </c>
      <c r="L41" s="277" t="str">
        <f t="shared" ref="L41:L45" si="16">IF($D$41="Y/T","Isi Tujuan",IF($E$41=0,0,IF(K41="Y",1,IF(K41="T",0,"Isi Dulu"))))</f>
        <v>Isi Tujuan</v>
      </c>
      <c r="M41" s="429" t="s">
        <v>650</v>
      </c>
      <c r="N41" s="430" t="str">
        <f>IF(M41="Y",1,IF(M41="T",0,IF(M41="Y/T","Belum diisi","Error")))</f>
        <v>Belum diisi</v>
      </c>
      <c r="O41" s="272"/>
      <c r="P41" s="272"/>
      <c r="Q41" s="272"/>
      <c r="R41" s="272"/>
    </row>
    <row r="42" spans="1:18" ht="12.75" customHeight="1">
      <c r="A42" s="272"/>
      <c r="B42" s="371"/>
      <c r="C42" s="371"/>
      <c r="D42" s="371"/>
      <c r="E42" s="421"/>
      <c r="F42" s="278">
        <v>2</v>
      </c>
      <c r="G42" s="279"/>
      <c r="H42" s="288" t="str">
        <f t="shared" si="0"/>
        <v>Belum Diisi</v>
      </c>
      <c r="I42" s="280" t="s">
        <v>650</v>
      </c>
      <c r="J42" s="281" t="str">
        <f t="shared" si="15"/>
        <v>Isi Tujuan</v>
      </c>
      <c r="K42" s="280" t="s">
        <v>650</v>
      </c>
      <c r="L42" s="281" t="str">
        <f t="shared" si="16"/>
        <v>Isi Tujuan</v>
      </c>
      <c r="M42" s="371"/>
      <c r="N42" s="371"/>
      <c r="O42" s="272"/>
      <c r="P42" s="272"/>
      <c r="Q42" s="272"/>
      <c r="R42" s="272"/>
    </row>
    <row r="43" spans="1:18" ht="12.75" customHeight="1">
      <c r="A43" s="272"/>
      <c r="B43" s="371"/>
      <c r="C43" s="371"/>
      <c r="D43" s="371"/>
      <c r="E43" s="421"/>
      <c r="F43" s="278">
        <v>3</v>
      </c>
      <c r="G43" s="279"/>
      <c r="H43" s="288" t="str">
        <f t="shared" si="0"/>
        <v>Belum Diisi</v>
      </c>
      <c r="I43" s="280" t="s">
        <v>650</v>
      </c>
      <c r="J43" s="281" t="str">
        <f t="shared" si="15"/>
        <v>Isi Tujuan</v>
      </c>
      <c r="K43" s="280" t="s">
        <v>650</v>
      </c>
      <c r="L43" s="281" t="str">
        <f t="shared" si="16"/>
        <v>Isi Tujuan</v>
      </c>
      <c r="M43" s="371"/>
      <c r="N43" s="371"/>
      <c r="O43" s="272"/>
      <c r="P43" s="272"/>
      <c r="Q43" s="272"/>
      <c r="R43" s="272"/>
    </row>
    <row r="44" spans="1:18" ht="12.75" customHeight="1">
      <c r="A44" s="272"/>
      <c r="B44" s="371"/>
      <c r="C44" s="371"/>
      <c r="D44" s="371"/>
      <c r="E44" s="421"/>
      <c r="F44" s="278">
        <v>4</v>
      </c>
      <c r="G44" s="279"/>
      <c r="H44" s="288" t="str">
        <f t="shared" si="0"/>
        <v>Belum Diisi</v>
      </c>
      <c r="I44" s="280" t="s">
        <v>650</v>
      </c>
      <c r="J44" s="281" t="str">
        <f t="shared" si="15"/>
        <v>Isi Tujuan</v>
      </c>
      <c r="K44" s="280" t="s">
        <v>650</v>
      </c>
      <c r="L44" s="281" t="str">
        <f t="shared" si="16"/>
        <v>Isi Tujuan</v>
      </c>
      <c r="M44" s="371"/>
      <c r="N44" s="371"/>
      <c r="O44" s="272"/>
      <c r="P44" s="272"/>
      <c r="Q44" s="272"/>
      <c r="R44" s="272"/>
    </row>
    <row r="45" spans="1:18" ht="12.75" customHeight="1">
      <c r="A45" s="272"/>
      <c r="B45" s="349"/>
      <c r="C45" s="349"/>
      <c r="D45" s="349"/>
      <c r="E45" s="422"/>
      <c r="F45" s="282">
        <v>5</v>
      </c>
      <c r="G45" s="283"/>
      <c r="H45" s="289" t="str">
        <f t="shared" si="0"/>
        <v>Belum Diisi</v>
      </c>
      <c r="I45" s="285" t="s">
        <v>650</v>
      </c>
      <c r="J45" s="286" t="str">
        <f t="shared" si="15"/>
        <v>Isi Tujuan</v>
      </c>
      <c r="K45" s="285" t="s">
        <v>650</v>
      </c>
      <c r="L45" s="286" t="str">
        <f t="shared" si="16"/>
        <v>Isi Tujuan</v>
      </c>
      <c r="M45" s="349"/>
      <c r="N45" s="349"/>
      <c r="O45" s="272"/>
      <c r="P45" s="272"/>
      <c r="Q45" s="272"/>
      <c r="R45" s="272"/>
    </row>
    <row r="46" spans="1:18" ht="12.75" customHeight="1">
      <c r="A46" s="272"/>
      <c r="B46" s="418">
        <v>9</v>
      </c>
      <c r="C46" s="426"/>
      <c r="D46" s="419" t="s">
        <v>650</v>
      </c>
      <c r="E46" s="420" t="str">
        <f>IF(D46="Y",1,IF(D46="T",0,IF(D46="Y/T","Belum diisi","Error")))</f>
        <v>Belum diisi</v>
      </c>
      <c r="F46" s="273">
        <v>1</v>
      </c>
      <c r="G46" s="274"/>
      <c r="H46" s="290" t="str">
        <f t="shared" si="0"/>
        <v>Belum Diisi</v>
      </c>
      <c r="I46" s="276" t="s">
        <v>650</v>
      </c>
      <c r="J46" s="277" t="str">
        <f t="shared" ref="J46:J50" si="17">IF($D$46="Y/T","Isi Tujuan",IF($E$46=0,0,IF(I46="Y",1,IF(I46="T",0,"Isi Dulu"))))</f>
        <v>Isi Tujuan</v>
      </c>
      <c r="K46" s="276" t="s">
        <v>650</v>
      </c>
      <c r="L46" s="277" t="str">
        <f t="shared" ref="L46:L50" si="18">IF($D$46="Y/T","Isi Tujuan",IF($E$46=0,0,IF(K46="Y",1,IF(K46="T",0,"Isi Dulu"))))</f>
        <v>Isi Tujuan</v>
      </c>
      <c r="M46" s="429" t="s">
        <v>650</v>
      </c>
      <c r="N46" s="430" t="str">
        <f>IF(M46="Y",1,IF(M46="T",0,IF(M46="Y/T","Belum diisi","Error")))</f>
        <v>Belum diisi</v>
      </c>
      <c r="O46" s="272"/>
      <c r="P46" s="272"/>
      <c r="Q46" s="272"/>
      <c r="R46" s="272"/>
    </row>
    <row r="47" spans="1:18" ht="12.75" customHeight="1">
      <c r="A47" s="272"/>
      <c r="B47" s="371"/>
      <c r="C47" s="371"/>
      <c r="D47" s="371"/>
      <c r="E47" s="421"/>
      <c r="F47" s="278">
        <v>2</v>
      </c>
      <c r="G47" s="279"/>
      <c r="H47" s="288" t="str">
        <f t="shared" si="0"/>
        <v>Belum Diisi</v>
      </c>
      <c r="I47" s="280" t="s">
        <v>650</v>
      </c>
      <c r="J47" s="281" t="str">
        <f t="shared" si="17"/>
        <v>Isi Tujuan</v>
      </c>
      <c r="K47" s="280" t="s">
        <v>650</v>
      </c>
      <c r="L47" s="281" t="str">
        <f t="shared" si="18"/>
        <v>Isi Tujuan</v>
      </c>
      <c r="M47" s="371"/>
      <c r="N47" s="371"/>
      <c r="O47" s="272"/>
      <c r="P47" s="272"/>
      <c r="Q47" s="272"/>
      <c r="R47" s="272"/>
    </row>
    <row r="48" spans="1:18" ht="12.75" customHeight="1">
      <c r="A48" s="272"/>
      <c r="B48" s="371"/>
      <c r="C48" s="371"/>
      <c r="D48" s="371"/>
      <c r="E48" s="421"/>
      <c r="F48" s="278">
        <v>3</v>
      </c>
      <c r="G48" s="279"/>
      <c r="H48" s="288" t="str">
        <f t="shared" si="0"/>
        <v>Belum Diisi</v>
      </c>
      <c r="I48" s="280" t="s">
        <v>650</v>
      </c>
      <c r="J48" s="281" t="str">
        <f t="shared" si="17"/>
        <v>Isi Tujuan</v>
      </c>
      <c r="K48" s="280" t="s">
        <v>650</v>
      </c>
      <c r="L48" s="281" t="str">
        <f t="shared" si="18"/>
        <v>Isi Tujuan</v>
      </c>
      <c r="M48" s="371"/>
      <c r="N48" s="371"/>
      <c r="O48" s="272"/>
      <c r="P48" s="272"/>
      <c r="Q48" s="272"/>
      <c r="R48" s="272"/>
    </row>
    <row r="49" spans="1:18" ht="12.75" customHeight="1">
      <c r="A49" s="272"/>
      <c r="B49" s="371"/>
      <c r="C49" s="371"/>
      <c r="D49" s="371"/>
      <c r="E49" s="421"/>
      <c r="F49" s="278">
        <v>4</v>
      </c>
      <c r="G49" s="279"/>
      <c r="H49" s="288" t="str">
        <f t="shared" si="0"/>
        <v>Belum Diisi</v>
      </c>
      <c r="I49" s="280" t="s">
        <v>650</v>
      </c>
      <c r="J49" s="281" t="str">
        <f t="shared" si="17"/>
        <v>Isi Tujuan</v>
      </c>
      <c r="K49" s="280" t="s">
        <v>650</v>
      </c>
      <c r="L49" s="281" t="str">
        <f t="shared" si="18"/>
        <v>Isi Tujuan</v>
      </c>
      <c r="M49" s="371"/>
      <c r="N49" s="371"/>
      <c r="O49" s="272"/>
      <c r="P49" s="272"/>
      <c r="Q49" s="272"/>
      <c r="R49" s="272"/>
    </row>
    <row r="50" spans="1:18" ht="12.75" customHeight="1">
      <c r="A50" s="272"/>
      <c r="B50" s="349"/>
      <c r="C50" s="349"/>
      <c r="D50" s="349"/>
      <c r="E50" s="422"/>
      <c r="F50" s="282">
        <v>5</v>
      </c>
      <c r="G50" s="283"/>
      <c r="H50" s="289" t="str">
        <f t="shared" si="0"/>
        <v>Belum Diisi</v>
      </c>
      <c r="I50" s="285" t="s">
        <v>650</v>
      </c>
      <c r="J50" s="286" t="str">
        <f t="shared" si="17"/>
        <v>Isi Tujuan</v>
      </c>
      <c r="K50" s="285" t="s">
        <v>650</v>
      </c>
      <c r="L50" s="286" t="str">
        <f t="shared" si="18"/>
        <v>Isi Tujuan</v>
      </c>
      <c r="M50" s="349"/>
      <c r="N50" s="349"/>
      <c r="O50" s="272"/>
      <c r="P50" s="272"/>
      <c r="Q50" s="272"/>
      <c r="R50" s="272"/>
    </row>
    <row r="51" spans="1:18" ht="12.75" customHeight="1">
      <c r="A51" s="272"/>
      <c r="B51" s="418">
        <v>10</v>
      </c>
      <c r="C51" s="426"/>
      <c r="D51" s="419" t="s">
        <v>650</v>
      </c>
      <c r="E51" s="420" t="str">
        <f>IF(D51="Y",1,IF(D51="T",0,IF(D51="Y/T","Belum diisi","Error")))</f>
        <v>Belum diisi</v>
      </c>
      <c r="F51" s="273">
        <v>1</v>
      </c>
      <c r="G51" s="274"/>
      <c r="H51" s="290" t="str">
        <f t="shared" si="0"/>
        <v>Belum Diisi</v>
      </c>
      <c r="I51" s="276" t="s">
        <v>650</v>
      </c>
      <c r="J51" s="277" t="str">
        <f t="shared" ref="J51:J55" si="19">IF($D$51="Y/T","Isi Tujuan",IF($E$51=0,0,IF(I51="Y",1,IF(I51="T",0,"Isi Dulu"))))</f>
        <v>Isi Tujuan</v>
      </c>
      <c r="K51" s="276" t="s">
        <v>650</v>
      </c>
      <c r="L51" s="277" t="str">
        <f t="shared" ref="L51:L55" si="20">IF($D$51="Y/T","Isi Tujuan",IF($E$51=0,0,IF(K51="Y",1,IF(K51="T",0,"Isi Dulu"))))</f>
        <v>Isi Tujuan</v>
      </c>
      <c r="M51" s="429" t="s">
        <v>650</v>
      </c>
      <c r="N51" s="430" t="str">
        <f>IF(M51="Y",1,IF(M51="T",0,IF(M51="Y/T","Belum diisi","Error")))</f>
        <v>Belum diisi</v>
      </c>
      <c r="O51" s="272"/>
      <c r="P51" s="272"/>
      <c r="Q51" s="272"/>
      <c r="R51" s="272"/>
    </row>
    <row r="52" spans="1:18" ht="12.75" customHeight="1">
      <c r="A52" s="272"/>
      <c r="B52" s="371"/>
      <c r="C52" s="371"/>
      <c r="D52" s="371"/>
      <c r="E52" s="421"/>
      <c r="F52" s="278">
        <v>2</v>
      </c>
      <c r="G52" s="279"/>
      <c r="H52" s="288" t="str">
        <f t="shared" si="0"/>
        <v>Belum Diisi</v>
      </c>
      <c r="I52" s="280" t="s">
        <v>650</v>
      </c>
      <c r="J52" s="281" t="str">
        <f t="shared" si="19"/>
        <v>Isi Tujuan</v>
      </c>
      <c r="K52" s="280" t="s">
        <v>650</v>
      </c>
      <c r="L52" s="281" t="str">
        <f t="shared" si="20"/>
        <v>Isi Tujuan</v>
      </c>
      <c r="M52" s="371"/>
      <c r="N52" s="371"/>
      <c r="O52" s="272"/>
      <c r="P52" s="272"/>
      <c r="Q52" s="272"/>
      <c r="R52" s="272"/>
    </row>
    <row r="53" spans="1:18" ht="12.75" customHeight="1">
      <c r="A53" s="272"/>
      <c r="B53" s="371"/>
      <c r="C53" s="371"/>
      <c r="D53" s="371"/>
      <c r="E53" s="421"/>
      <c r="F53" s="278">
        <v>3</v>
      </c>
      <c r="G53" s="279"/>
      <c r="H53" s="288" t="str">
        <f t="shared" si="0"/>
        <v>Belum Diisi</v>
      </c>
      <c r="I53" s="280" t="s">
        <v>650</v>
      </c>
      <c r="J53" s="281" t="str">
        <f t="shared" si="19"/>
        <v>Isi Tujuan</v>
      </c>
      <c r="K53" s="280" t="s">
        <v>650</v>
      </c>
      <c r="L53" s="281" t="str">
        <f t="shared" si="20"/>
        <v>Isi Tujuan</v>
      </c>
      <c r="M53" s="371"/>
      <c r="N53" s="371"/>
      <c r="O53" s="272"/>
      <c r="P53" s="272"/>
      <c r="Q53" s="272"/>
      <c r="R53" s="272"/>
    </row>
    <row r="54" spans="1:18" ht="12.75" customHeight="1">
      <c r="A54" s="272"/>
      <c r="B54" s="371"/>
      <c r="C54" s="371"/>
      <c r="D54" s="371"/>
      <c r="E54" s="421"/>
      <c r="F54" s="278">
        <v>4</v>
      </c>
      <c r="G54" s="279"/>
      <c r="H54" s="288" t="str">
        <f t="shared" si="0"/>
        <v>Belum Diisi</v>
      </c>
      <c r="I54" s="280" t="s">
        <v>650</v>
      </c>
      <c r="J54" s="281" t="str">
        <f t="shared" si="19"/>
        <v>Isi Tujuan</v>
      </c>
      <c r="K54" s="280" t="s">
        <v>650</v>
      </c>
      <c r="L54" s="281" t="str">
        <f t="shared" si="20"/>
        <v>Isi Tujuan</v>
      </c>
      <c r="M54" s="371"/>
      <c r="N54" s="371"/>
      <c r="O54" s="272"/>
      <c r="P54" s="272"/>
      <c r="Q54" s="272"/>
      <c r="R54" s="272"/>
    </row>
    <row r="55" spans="1:18" ht="12.75" customHeight="1">
      <c r="A55" s="272"/>
      <c r="B55" s="349"/>
      <c r="C55" s="349"/>
      <c r="D55" s="349"/>
      <c r="E55" s="422"/>
      <c r="F55" s="282">
        <v>5</v>
      </c>
      <c r="G55" s="283"/>
      <c r="H55" s="289" t="str">
        <f t="shared" si="0"/>
        <v>Belum Diisi</v>
      </c>
      <c r="I55" s="285" t="s">
        <v>650</v>
      </c>
      <c r="J55" s="286" t="str">
        <f t="shared" si="19"/>
        <v>Isi Tujuan</v>
      </c>
      <c r="K55" s="285" t="s">
        <v>650</v>
      </c>
      <c r="L55" s="286" t="str">
        <f t="shared" si="20"/>
        <v>Isi Tujuan</v>
      </c>
      <c r="M55" s="349"/>
      <c r="N55" s="349"/>
      <c r="O55" s="272"/>
      <c r="P55" s="272"/>
      <c r="Q55" s="272"/>
      <c r="R55" s="272"/>
    </row>
    <row r="56" spans="1:18" ht="12.75" customHeight="1">
      <c r="A56" s="272"/>
      <c r="B56" s="418">
        <v>11</v>
      </c>
      <c r="C56" s="426"/>
      <c r="D56" s="419" t="s">
        <v>650</v>
      </c>
      <c r="E56" s="420" t="str">
        <f>IF(D56="Y",1,IF(D56="T",0,IF(D56="Y/T","Belum diisi","Error")))</f>
        <v>Belum diisi</v>
      </c>
      <c r="F56" s="273">
        <v>1</v>
      </c>
      <c r="G56" s="274"/>
      <c r="H56" s="290" t="str">
        <f t="shared" si="0"/>
        <v>Belum Diisi</v>
      </c>
      <c r="I56" s="276" t="s">
        <v>650</v>
      </c>
      <c r="J56" s="277" t="str">
        <f t="shared" ref="J56:J60" si="21">IF($D$56="Y/T","Isi Tujuan",IF($E$56=0,0,IF(I56="Y",1,IF(I56="T",0,"Isi Dulu"))))</f>
        <v>Isi Tujuan</v>
      </c>
      <c r="K56" s="276" t="s">
        <v>650</v>
      </c>
      <c r="L56" s="277" t="str">
        <f t="shared" ref="L56:L60" si="22">IF($D$56="Y/T","Isi Tujuan",IF($E$56=0,0,IF(K56="Y",1,IF(K56="T",0,"Isi Dulu"))))</f>
        <v>Isi Tujuan</v>
      </c>
      <c r="M56" s="429" t="s">
        <v>650</v>
      </c>
      <c r="N56" s="430" t="str">
        <f>IF(M56="Y",1,IF(M56="T",0,IF(M56="Y/T","Belum diisi","Error")))</f>
        <v>Belum diisi</v>
      </c>
      <c r="O56" s="272"/>
      <c r="P56" s="272"/>
      <c r="Q56" s="272"/>
      <c r="R56" s="272"/>
    </row>
    <row r="57" spans="1:18" ht="12.75" customHeight="1">
      <c r="A57" s="272"/>
      <c r="B57" s="371"/>
      <c r="C57" s="371"/>
      <c r="D57" s="371"/>
      <c r="E57" s="421"/>
      <c r="F57" s="278">
        <v>2</v>
      </c>
      <c r="G57" s="279"/>
      <c r="H57" s="288" t="str">
        <f t="shared" si="0"/>
        <v>Belum Diisi</v>
      </c>
      <c r="I57" s="280" t="s">
        <v>650</v>
      </c>
      <c r="J57" s="281" t="str">
        <f t="shared" si="21"/>
        <v>Isi Tujuan</v>
      </c>
      <c r="K57" s="280" t="s">
        <v>650</v>
      </c>
      <c r="L57" s="281" t="str">
        <f t="shared" si="22"/>
        <v>Isi Tujuan</v>
      </c>
      <c r="M57" s="371"/>
      <c r="N57" s="371"/>
      <c r="O57" s="272"/>
      <c r="P57" s="272"/>
      <c r="Q57" s="272"/>
      <c r="R57" s="272"/>
    </row>
    <row r="58" spans="1:18" ht="12.75" customHeight="1">
      <c r="A58" s="272"/>
      <c r="B58" s="371"/>
      <c r="C58" s="371"/>
      <c r="D58" s="371"/>
      <c r="E58" s="421"/>
      <c r="F58" s="278">
        <v>3</v>
      </c>
      <c r="G58" s="279"/>
      <c r="H58" s="288" t="str">
        <f t="shared" si="0"/>
        <v>Belum Diisi</v>
      </c>
      <c r="I58" s="280" t="s">
        <v>650</v>
      </c>
      <c r="J58" s="281" t="str">
        <f t="shared" si="21"/>
        <v>Isi Tujuan</v>
      </c>
      <c r="K58" s="280" t="s">
        <v>650</v>
      </c>
      <c r="L58" s="281" t="str">
        <f t="shared" si="22"/>
        <v>Isi Tujuan</v>
      </c>
      <c r="M58" s="371"/>
      <c r="N58" s="371"/>
      <c r="O58" s="272"/>
      <c r="P58" s="272"/>
      <c r="Q58" s="272"/>
      <c r="R58" s="272"/>
    </row>
    <row r="59" spans="1:18" ht="12.75" customHeight="1">
      <c r="A59" s="272"/>
      <c r="B59" s="371"/>
      <c r="C59" s="371"/>
      <c r="D59" s="371"/>
      <c r="E59" s="421"/>
      <c r="F59" s="278">
        <v>4</v>
      </c>
      <c r="G59" s="279"/>
      <c r="H59" s="288" t="str">
        <f t="shared" si="0"/>
        <v>Belum Diisi</v>
      </c>
      <c r="I59" s="280" t="s">
        <v>650</v>
      </c>
      <c r="J59" s="281" t="str">
        <f t="shared" si="21"/>
        <v>Isi Tujuan</v>
      </c>
      <c r="K59" s="280" t="s">
        <v>650</v>
      </c>
      <c r="L59" s="281" t="str">
        <f t="shared" si="22"/>
        <v>Isi Tujuan</v>
      </c>
      <c r="M59" s="371"/>
      <c r="N59" s="371"/>
      <c r="O59" s="272"/>
      <c r="P59" s="272"/>
      <c r="Q59" s="272"/>
      <c r="R59" s="272"/>
    </row>
    <row r="60" spans="1:18" ht="12.75" customHeight="1">
      <c r="A60" s="272"/>
      <c r="B60" s="349"/>
      <c r="C60" s="349"/>
      <c r="D60" s="349"/>
      <c r="E60" s="422"/>
      <c r="F60" s="282">
        <v>5</v>
      </c>
      <c r="G60" s="283"/>
      <c r="H60" s="289" t="str">
        <f t="shared" si="0"/>
        <v>Belum Diisi</v>
      </c>
      <c r="I60" s="285" t="s">
        <v>650</v>
      </c>
      <c r="J60" s="286" t="str">
        <f t="shared" si="21"/>
        <v>Isi Tujuan</v>
      </c>
      <c r="K60" s="285" t="s">
        <v>650</v>
      </c>
      <c r="L60" s="286" t="str">
        <f t="shared" si="22"/>
        <v>Isi Tujuan</v>
      </c>
      <c r="M60" s="349"/>
      <c r="N60" s="349"/>
      <c r="O60" s="272"/>
      <c r="P60" s="272"/>
      <c r="Q60" s="272"/>
      <c r="R60" s="272"/>
    </row>
    <row r="61" spans="1:18" ht="12.75" customHeight="1">
      <c r="A61" s="272"/>
      <c r="B61" s="418">
        <v>12</v>
      </c>
      <c r="C61" s="426"/>
      <c r="D61" s="419" t="s">
        <v>650</v>
      </c>
      <c r="E61" s="420" t="str">
        <f>IF(D61="Y",1,IF(D61="T",0,IF(D61="Y/T","Belum diisi","Error")))</f>
        <v>Belum diisi</v>
      </c>
      <c r="F61" s="273">
        <v>1</v>
      </c>
      <c r="G61" s="274"/>
      <c r="H61" s="290" t="str">
        <f t="shared" si="0"/>
        <v>Belum Diisi</v>
      </c>
      <c r="I61" s="276" t="s">
        <v>650</v>
      </c>
      <c r="J61" s="277" t="str">
        <f t="shared" ref="J61:J65" si="23">IF($D$61="Y/T","Isi Tujuan",IF($E$61=0,0,IF(I61="Y",1,IF(I61="T",0,"Isi Dulu"))))</f>
        <v>Isi Tujuan</v>
      </c>
      <c r="K61" s="276" t="s">
        <v>650</v>
      </c>
      <c r="L61" s="277" t="str">
        <f t="shared" ref="L61:L65" si="24">IF($D$61="Y/T","Isi Tujuan",IF($E$61=0,0,IF(K61="Y",1,IF(K61="T",0,"Isi Dulu"))))</f>
        <v>Isi Tujuan</v>
      </c>
      <c r="M61" s="429" t="s">
        <v>650</v>
      </c>
      <c r="N61" s="430" t="str">
        <f>IF(M61="Y",1,IF(M61="T",0,IF(M61="Y/T","Belum diisi","Error")))</f>
        <v>Belum diisi</v>
      </c>
      <c r="O61" s="272"/>
      <c r="P61" s="272"/>
      <c r="Q61" s="272"/>
      <c r="R61" s="272"/>
    </row>
    <row r="62" spans="1:18" ht="12.75" customHeight="1">
      <c r="A62" s="272"/>
      <c r="B62" s="371"/>
      <c r="C62" s="371"/>
      <c r="D62" s="371"/>
      <c r="E62" s="421"/>
      <c r="F62" s="278">
        <v>2</v>
      </c>
      <c r="G62" s="279"/>
      <c r="H62" s="288" t="str">
        <f t="shared" si="0"/>
        <v>Belum Diisi</v>
      </c>
      <c r="I62" s="280" t="s">
        <v>650</v>
      </c>
      <c r="J62" s="281" t="str">
        <f t="shared" si="23"/>
        <v>Isi Tujuan</v>
      </c>
      <c r="K62" s="280" t="s">
        <v>650</v>
      </c>
      <c r="L62" s="281" t="str">
        <f t="shared" si="24"/>
        <v>Isi Tujuan</v>
      </c>
      <c r="M62" s="371"/>
      <c r="N62" s="371"/>
      <c r="O62" s="272"/>
      <c r="P62" s="272"/>
      <c r="Q62" s="272"/>
      <c r="R62" s="272"/>
    </row>
    <row r="63" spans="1:18" ht="12.75" customHeight="1">
      <c r="A63" s="272"/>
      <c r="B63" s="371"/>
      <c r="C63" s="371"/>
      <c r="D63" s="371"/>
      <c r="E63" s="421"/>
      <c r="F63" s="278">
        <v>3</v>
      </c>
      <c r="G63" s="279"/>
      <c r="H63" s="288" t="str">
        <f t="shared" si="0"/>
        <v>Belum Diisi</v>
      </c>
      <c r="I63" s="280" t="s">
        <v>650</v>
      </c>
      <c r="J63" s="281" t="str">
        <f t="shared" si="23"/>
        <v>Isi Tujuan</v>
      </c>
      <c r="K63" s="280" t="s">
        <v>650</v>
      </c>
      <c r="L63" s="281" t="str">
        <f t="shared" si="24"/>
        <v>Isi Tujuan</v>
      </c>
      <c r="M63" s="371"/>
      <c r="N63" s="371"/>
      <c r="O63" s="272"/>
      <c r="P63" s="272"/>
      <c r="Q63" s="272"/>
      <c r="R63" s="272"/>
    </row>
    <row r="64" spans="1:18" ht="12.75" customHeight="1">
      <c r="A64" s="272"/>
      <c r="B64" s="371"/>
      <c r="C64" s="371"/>
      <c r="D64" s="371"/>
      <c r="E64" s="421"/>
      <c r="F64" s="278">
        <v>4</v>
      </c>
      <c r="G64" s="279"/>
      <c r="H64" s="288" t="str">
        <f t="shared" si="0"/>
        <v>Belum Diisi</v>
      </c>
      <c r="I64" s="280" t="s">
        <v>650</v>
      </c>
      <c r="J64" s="281" t="str">
        <f t="shared" si="23"/>
        <v>Isi Tujuan</v>
      </c>
      <c r="K64" s="280" t="s">
        <v>650</v>
      </c>
      <c r="L64" s="281" t="str">
        <f t="shared" si="24"/>
        <v>Isi Tujuan</v>
      </c>
      <c r="M64" s="371"/>
      <c r="N64" s="371"/>
      <c r="O64" s="272"/>
      <c r="P64" s="272"/>
      <c r="Q64" s="272"/>
      <c r="R64" s="272"/>
    </row>
    <row r="65" spans="1:18" ht="12.75" customHeight="1">
      <c r="A65" s="272"/>
      <c r="B65" s="349"/>
      <c r="C65" s="349"/>
      <c r="D65" s="349"/>
      <c r="E65" s="422"/>
      <c r="F65" s="282">
        <v>5</v>
      </c>
      <c r="G65" s="283"/>
      <c r="H65" s="289" t="str">
        <f t="shared" si="0"/>
        <v>Belum Diisi</v>
      </c>
      <c r="I65" s="285" t="s">
        <v>650</v>
      </c>
      <c r="J65" s="286" t="str">
        <f t="shared" si="23"/>
        <v>Isi Tujuan</v>
      </c>
      <c r="K65" s="285" t="s">
        <v>650</v>
      </c>
      <c r="L65" s="286" t="str">
        <f t="shared" si="24"/>
        <v>Isi Tujuan</v>
      </c>
      <c r="M65" s="349"/>
      <c r="N65" s="349"/>
      <c r="O65" s="272"/>
      <c r="P65" s="272"/>
      <c r="Q65" s="272"/>
      <c r="R65" s="272"/>
    </row>
    <row r="66" spans="1:18" ht="12.75" customHeight="1">
      <c r="A66" s="272"/>
      <c r="B66" s="418">
        <v>13</v>
      </c>
      <c r="C66" s="426"/>
      <c r="D66" s="419" t="s">
        <v>650</v>
      </c>
      <c r="E66" s="420" t="str">
        <f>IF(D66="Y",1,IF(D66="T",0,IF(D66="Y/T","Belum diisi","Error")))</f>
        <v>Belum diisi</v>
      </c>
      <c r="F66" s="273">
        <v>1</v>
      </c>
      <c r="G66" s="274"/>
      <c r="H66" s="290" t="str">
        <f t="shared" si="0"/>
        <v>Belum Diisi</v>
      </c>
      <c r="I66" s="276" t="s">
        <v>650</v>
      </c>
      <c r="J66" s="277" t="str">
        <f t="shared" ref="J66:J70" si="25">IF($D$66="Y/T","Isi Tujuan",IF($E$66=0,0,IF(I66="Y",1,IF(I66="T",0,"Isi Dulu"))))</f>
        <v>Isi Tujuan</v>
      </c>
      <c r="K66" s="276" t="s">
        <v>650</v>
      </c>
      <c r="L66" s="277" t="str">
        <f t="shared" ref="L66:L70" si="26">IF($D$66="Y/T","Isi Tujuan",IF($E$66=0,0,IF(K66="Y",1,IF(K66="T",0,"Isi Dulu"))))</f>
        <v>Isi Tujuan</v>
      </c>
      <c r="M66" s="429" t="s">
        <v>650</v>
      </c>
      <c r="N66" s="430" t="str">
        <f>IF(M66="Y",1,IF(M66="T",0,IF(M66="Y/T","Belum diisi","Error")))</f>
        <v>Belum diisi</v>
      </c>
      <c r="O66" s="272"/>
      <c r="P66" s="272"/>
      <c r="Q66" s="272"/>
      <c r="R66" s="272"/>
    </row>
    <row r="67" spans="1:18" ht="12.75" customHeight="1">
      <c r="A67" s="272"/>
      <c r="B67" s="371"/>
      <c r="C67" s="371"/>
      <c r="D67" s="371"/>
      <c r="E67" s="421"/>
      <c r="F67" s="278">
        <v>2</v>
      </c>
      <c r="G67" s="279"/>
      <c r="H67" s="288" t="str">
        <f t="shared" si="0"/>
        <v>Belum Diisi</v>
      </c>
      <c r="I67" s="280" t="s">
        <v>650</v>
      </c>
      <c r="J67" s="281" t="str">
        <f t="shared" si="25"/>
        <v>Isi Tujuan</v>
      </c>
      <c r="K67" s="280" t="s">
        <v>650</v>
      </c>
      <c r="L67" s="281" t="str">
        <f t="shared" si="26"/>
        <v>Isi Tujuan</v>
      </c>
      <c r="M67" s="371"/>
      <c r="N67" s="371"/>
      <c r="O67" s="272"/>
      <c r="P67" s="272"/>
      <c r="Q67" s="272"/>
      <c r="R67" s="272"/>
    </row>
    <row r="68" spans="1:18" ht="12.75" customHeight="1">
      <c r="A68" s="272"/>
      <c r="B68" s="371"/>
      <c r="C68" s="371"/>
      <c r="D68" s="371"/>
      <c r="E68" s="421"/>
      <c r="F68" s="278">
        <v>3</v>
      </c>
      <c r="G68" s="279"/>
      <c r="H68" s="288" t="str">
        <f t="shared" si="0"/>
        <v>Belum Diisi</v>
      </c>
      <c r="I68" s="280" t="s">
        <v>650</v>
      </c>
      <c r="J68" s="281" t="str">
        <f t="shared" si="25"/>
        <v>Isi Tujuan</v>
      </c>
      <c r="K68" s="280" t="s">
        <v>650</v>
      </c>
      <c r="L68" s="281" t="str">
        <f t="shared" si="26"/>
        <v>Isi Tujuan</v>
      </c>
      <c r="M68" s="371"/>
      <c r="N68" s="371"/>
      <c r="O68" s="272"/>
      <c r="P68" s="272"/>
      <c r="Q68" s="272"/>
      <c r="R68" s="272"/>
    </row>
    <row r="69" spans="1:18" ht="12.75" customHeight="1">
      <c r="A69" s="272"/>
      <c r="B69" s="371"/>
      <c r="C69" s="371"/>
      <c r="D69" s="371"/>
      <c r="E69" s="421"/>
      <c r="F69" s="278">
        <v>4</v>
      </c>
      <c r="G69" s="279"/>
      <c r="H69" s="288" t="str">
        <f t="shared" si="0"/>
        <v>Belum Diisi</v>
      </c>
      <c r="I69" s="280" t="s">
        <v>650</v>
      </c>
      <c r="J69" s="281" t="str">
        <f t="shared" si="25"/>
        <v>Isi Tujuan</v>
      </c>
      <c r="K69" s="280" t="s">
        <v>650</v>
      </c>
      <c r="L69" s="281" t="str">
        <f t="shared" si="26"/>
        <v>Isi Tujuan</v>
      </c>
      <c r="M69" s="371"/>
      <c r="N69" s="371"/>
      <c r="O69" s="272"/>
      <c r="P69" s="272"/>
      <c r="Q69" s="272"/>
      <c r="R69" s="272"/>
    </row>
    <row r="70" spans="1:18" ht="12.75" customHeight="1">
      <c r="A70" s="272"/>
      <c r="B70" s="349"/>
      <c r="C70" s="349"/>
      <c r="D70" s="349"/>
      <c r="E70" s="422"/>
      <c r="F70" s="282">
        <v>5</v>
      </c>
      <c r="G70" s="283"/>
      <c r="H70" s="289" t="str">
        <f t="shared" si="0"/>
        <v>Belum Diisi</v>
      </c>
      <c r="I70" s="285" t="s">
        <v>650</v>
      </c>
      <c r="J70" s="286" t="str">
        <f t="shared" si="25"/>
        <v>Isi Tujuan</v>
      </c>
      <c r="K70" s="285" t="s">
        <v>650</v>
      </c>
      <c r="L70" s="286" t="str">
        <f t="shared" si="26"/>
        <v>Isi Tujuan</v>
      </c>
      <c r="M70" s="349"/>
      <c r="N70" s="349"/>
      <c r="O70" s="272"/>
      <c r="P70" s="272"/>
      <c r="Q70" s="272"/>
      <c r="R70" s="272"/>
    </row>
    <row r="71" spans="1:18" ht="12.75" customHeight="1">
      <c r="A71" s="272"/>
      <c r="B71" s="418">
        <v>14</v>
      </c>
      <c r="C71" s="426"/>
      <c r="D71" s="419" t="s">
        <v>650</v>
      </c>
      <c r="E71" s="420" t="str">
        <f>IF(D71="Y",1,IF(D71="T",0,IF(D71="Y/T","Belum diisi","Error")))</f>
        <v>Belum diisi</v>
      </c>
      <c r="F71" s="273">
        <v>1</v>
      </c>
      <c r="G71" s="274"/>
      <c r="H71" s="290" t="str">
        <f t="shared" si="0"/>
        <v>Belum Diisi</v>
      </c>
      <c r="I71" s="276" t="s">
        <v>650</v>
      </c>
      <c r="J71" s="277" t="str">
        <f t="shared" ref="J71:J75" si="27">IF($D$71="Y/T","Isi Tujuan",IF($E$71=0,0,IF(I71="Y",1,IF(I71="T",0,"Isi Dulu"))))</f>
        <v>Isi Tujuan</v>
      </c>
      <c r="K71" s="276" t="s">
        <v>650</v>
      </c>
      <c r="L71" s="277" t="str">
        <f t="shared" ref="L71:L75" si="28">IF($D$71="Y/T","Isi Tujuan",IF($E$71=0,0,IF(K71="Y",1,IF(K71="T",0,"Isi Dulu"))))</f>
        <v>Isi Tujuan</v>
      </c>
      <c r="M71" s="429" t="s">
        <v>650</v>
      </c>
      <c r="N71" s="430" t="str">
        <f>IF(M71="Y",1,IF(M71="T",0,IF(M71="Y/T","Belum diisi","Error")))</f>
        <v>Belum diisi</v>
      </c>
      <c r="O71" s="272"/>
      <c r="P71" s="272"/>
      <c r="Q71" s="272"/>
      <c r="R71" s="272"/>
    </row>
    <row r="72" spans="1:18" ht="12.75" customHeight="1">
      <c r="A72" s="272"/>
      <c r="B72" s="371"/>
      <c r="C72" s="371"/>
      <c r="D72" s="371"/>
      <c r="E72" s="421"/>
      <c r="F72" s="278">
        <v>2</v>
      </c>
      <c r="G72" s="279"/>
      <c r="H72" s="288" t="str">
        <f t="shared" si="0"/>
        <v>Belum Diisi</v>
      </c>
      <c r="I72" s="280" t="s">
        <v>650</v>
      </c>
      <c r="J72" s="281" t="str">
        <f t="shared" si="27"/>
        <v>Isi Tujuan</v>
      </c>
      <c r="K72" s="280" t="s">
        <v>650</v>
      </c>
      <c r="L72" s="281" t="str">
        <f t="shared" si="28"/>
        <v>Isi Tujuan</v>
      </c>
      <c r="M72" s="371"/>
      <c r="N72" s="371"/>
      <c r="O72" s="272"/>
      <c r="P72" s="272"/>
      <c r="Q72" s="272"/>
      <c r="R72" s="272"/>
    </row>
    <row r="73" spans="1:18" ht="12.75" customHeight="1">
      <c r="A73" s="272"/>
      <c r="B73" s="371"/>
      <c r="C73" s="371"/>
      <c r="D73" s="371"/>
      <c r="E73" s="421"/>
      <c r="F73" s="278">
        <v>3</v>
      </c>
      <c r="G73" s="279"/>
      <c r="H73" s="288" t="str">
        <f t="shared" si="0"/>
        <v>Belum Diisi</v>
      </c>
      <c r="I73" s="280" t="s">
        <v>650</v>
      </c>
      <c r="J73" s="281" t="str">
        <f t="shared" si="27"/>
        <v>Isi Tujuan</v>
      </c>
      <c r="K73" s="280" t="s">
        <v>650</v>
      </c>
      <c r="L73" s="281" t="str">
        <f t="shared" si="28"/>
        <v>Isi Tujuan</v>
      </c>
      <c r="M73" s="371"/>
      <c r="N73" s="371"/>
      <c r="O73" s="272"/>
      <c r="P73" s="272"/>
      <c r="Q73" s="272"/>
      <c r="R73" s="272"/>
    </row>
    <row r="74" spans="1:18" ht="12.75" customHeight="1">
      <c r="A74" s="272"/>
      <c r="B74" s="371"/>
      <c r="C74" s="371"/>
      <c r="D74" s="371"/>
      <c r="E74" s="421"/>
      <c r="F74" s="278">
        <v>4</v>
      </c>
      <c r="G74" s="279"/>
      <c r="H74" s="288" t="str">
        <f t="shared" si="0"/>
        <v>Belum Diisi</v>
      </c>
      <c r="I74" s="280" t="s">
        <v>650</v>
      </c>
      <c r="J74" s="281" t="str">
        <f t="shared" si="27"/>
        <v>Isi Tujuan</v>
      </c>
      <c r="K74" s="280" t="s">
        <v>650</v>
      </c>
      <c r="L74" s="281" t="str">
        <f t="shared" si="28"/>
        <v>Isi Tujuan</v>
      </c>
      <c r="M74" s="371"/>
      <c r="N74" s="371"/>
      <c r="O74" s="272"/>
      <c r="P74" s="272"/>
      <c r="Q74" s="272"/>
      <c r="R74" s="272"/>
    </row>
    <row r="75" spans="1:18" ht="12.75" customHeight="1">
      <c r="A75" s="272"/>
      <c r="B75" s="349"/>
      <c r="C75" s="349"/>
      <c r="D75" s="349"/>
      <c r="E75" s="422"/>
      <c r="F75" s="282">
        <v>5</v>
      </c>
      <c r="G75" s="283"/>
      <c r="H75" s="289" t="str">
        <f t="shared" si="0"/>
        <v>Belum Diisi</v>
      </c>
      <c r="I75" s="285" t="s">
        <v>650</v>
      </c>
      <c r="J75" s="286" t="str">
        <f t="shared" si="27"/>
        <v>Isi Tujuan</v>
      </c>
      <c r="K75" s="285" t="s">
        <v>650</v>
      </c>
      <c r="L75" s="286" t="str">
        <f t="shared" si="28"/>
        <v>Isi Tujuan</v>
      </c>
      <c r="M75" s="349"/>
      <c r="N75" s="349"/>
      <c r="O75" s="272"/>
      <c r="P75" s="272"/>
      <c r="Q75" s="272"/>
      <c r="R75" s="272"/>
    </row>
    <row r="76" spans="1:18" ht="12.75" customHeight="1">
      <c r="A76" s="272"/>
      <c r="B76" s="418">
        <v>15</v>
      </c>
      <c r="C76" s="426"/>
      <c r="D76" s="419" t="s">
        <v>650</v>
      </c>
      <c r="E76" s="420" t="str">
        <f>IF(D76="Y",1,IF(D76="T",0,IF(D76="Y/T","Belum diisi","Error")))</f>
        <v>Belum diisi</v>
      </c>
      <c r="F76" s="273">
        <v>1</v>
      </c>
      <c r="G76" s="274"/>
      <c r="H76" s="290" t="str">
        <f t="shared" si="0"/>
        <v>Belum Diisi</v>
      </c>
      <c r="I76" s="276" t="s">
        <v>650</v>
      </c>
      <c r="J76" s="277" t="str">
        <f t="shared" ref="J76:J80" si="29">IF($D$76="Y/T","Isi Tujuan",IF($E$76=0,0,IF(I76="Y",1,IF(I76="T",0,"Isi Dulu"))))</f>
        <v>Isi Tujuan</v>
      </c>
      <c r="K76" s="276" t="s">
        <v>650</v>
      </c>
      <c r="L76" s="277" t="str">
        <f t="shared" ref="L76:L80" si="30">IF($D$76="Y/T","Isi Tujuan",IF($E$76=0,0,IF(K76="Y",1,IF(K76="T",0,"Isi Dulu"))))</f>
        <v>Isi Tujuan</v>
      </c>
      <c r="M76" s="429" t="s">
        <v>650</v>
      </c>
      <c r="N76" s="430" t="str">
        <f>IF(M76="Y",1,IF(M76="T",0,IF(M76="Y/T","Belum diisi","Error")))</f>
        <v>Belum diisi</v>
      </c>
      <c r="O76" s="272"/>
      <c r="P76" s="272"/>
      <c r="Q76" s="272"/>
      <c r="R76" s="272"/>
    </row>
    <row r="77" spans="1:18" ht="12.75" customHeight="1">
      <c r="A77" s="272"/>
      <c r="B77" s="371"/>
      <c r="C77" s="371"/>
      <c r="D77" s="371"/>
      <c r="E77" s="421"/>
      <c r="F77" s="278">
        <v>2</v>
      </c>
      <c r="G77" s="279"/>
      <c r="H77" s="288" t="str">
        <f t="shared" si="0"/>
        <v>Belum Diisi</v>
      </c>
      <c r="I77" s="280" t="s">
        <v>650</v>
      </c>
      <c r="J77" s="281" t="str">
        <f t="shared" si="29"/>
        <v>Isi Tujuan</v>
      </c>
      <c r="K77" s="280" t="s">
        <v>650</v>
      </c>
      <c r="L77" s="281" t="str">
        <f t="shared" si="30"/>
        <v>Isi Tujuan</v>
      </c>
      <c r="M77" s="371"/>
      <c r="N77" s="371"/>
      <c r="O77" s="272"/>
      <c r="P77" s="272"/>
      <c r="Q77" s="272"/>
      <c r="R77" s="272"/>
    </row>
    <row r="78" spans="1:18" ht="12.75" customHeight="1">
      <c r="A78" s="272"/>
      <c r="B78" s="371"/>
      <c r="C78" s="371"/>
      <c r="D78" s="371"/>
      <c r="E78" s="421"/>
      <c r="F78" s="278">
        <v>3</v>
      </c>
      <c r="G78" s="279"/>
      <c r="H78" s="288" t="str">
        <f t="shared" si="0"/>
        <v>Belum Diisi</v>
      </c>
      <c r="I78" s="280" t="s">
        <v>650</v>
      </c>
      <c r="J78" s="281" t="str">
        <f t="shared" si="29"/>
        <v>Isi Tujuan</v>
      </c>
      <c r="K78" s="280" t="s">
        <v>650</v>
      </c>
      <c r="L78" s="281" t="str">
        <f t="shared" si="30"/>
        <v>Isi Tujuan</v>
      </c>
      <c r="M78" s="371"/>
      <c r="N78" s="371"/>
      <c r="O78" s="272"/>
      <c r="P78" s="272"/>
      <c r="Q78" s="272"/>
      <c r="R78" s="272"/>
    </row>
    <row r="79" spans="1:18" ht="12.75" customHeight="1">
      <c r="A79" s="272"/>
      <c r="B79" s="371"/>
      <c r="C79" s="371"/>
      <c r="D79" s="371"/>
      <c r="E79" s="421"/>
      <c r="F79" s="278">
        <v>4</v>
      </c>
      <c r="G79" s="279"/>
      <c r="H79" s="288" t="str">
        <f t="shared" si="0"/>
        <v>Belum Diisi</v>
      </c>
      <c r="I79" s="280" t="s">
        <v>650</v>
      </c>
      <c r="J79" s="281" t="str">
        <f t="shared" si="29"/>
        <v>Isi Tujuan</v>
      </c>
      <c r="K79" s="280" t="s">
        <v>650</v>
      </c>
      <c r="L79" s="281" t="str">
        <f t="shared" si="30"/>
        <v>Isi Tujuan</v>
      </c>
      <c r="M79" s="371"/>
      <c r="N79" s="371"/>
      <c r="O79" s="272"/>
      <c r="P79" s="272"/>
      <c r="Q79" s="272"/>
      <c r="R79" s="272"/>
    </row>
    <row r="80" spans="1:18" ht="12.75" customHeight="1">
      <c r="A80" s="272"/>
      <c r="B80" s="349"/>
      <c r="C80" s="349"/>
      <c r="D80" s="349"/>
      <c r="E80" s="422"/>
      <c r="F80" s="282">
        <v>5</v>
      </c>
      <c r="G80" s="283"/>
      <c r="H80" s="289" t="str">
        <f t="shared" si="0"/>
        <v>Belum Diisi</v>
      </c>
      <c r="I80" s="285" t="s">
        <v>650</v>
      </c>
      <c r="J80" s="286" t="str">
        <f t="shared" si="29"/>
        <v>Isi Tujuan</v>
      </c>
      <c r="K80" s="285" t="s">
        <v>650</v>
      </c>
      <c r="L80" s="286" t="str">
        <f t="shared" si="30"/>
        <v>Isi Tujuan</v>
      </c>
      <c r="M80" s="349"/>
      <c r="N80" s="349"/>
      <c r="O80" s="272"/>
      <c r="P80" s="272"/>
      <c r="Q80" s="272"/>
      <c r="R80" s="272"/>
    </row>
    <row r="81" spans="1:18" ht="12.75" customHeight="1">
      <c r="A81" s="272"/>
      <c r="B81" s="418">
        <v>16</v>
      </c>
      <c r="C81" s="426"/>
      <c r="D81" s="419" t="s">
        <v>650</v>
      </c>
      <c r="E81" s="420" t="str">
        <f>IF(D81="Y",1,IF(D81="T",0,IF(D81="Y/T","Belum diisi","Error")))</f>
        <v>Belum diisi</v>
      </c>
      <c r="F81" s="273">
        <v>1</v>
      </c>
      <c r="G81" s="274"/>
      <c r="H81" s="290" t="str">
        <f t="shared" si="0"/>
        <v>Belum Diisi</v>
      </c>
      <c r="I81" s="276" t="s">
        <v>650</v>
      </c>
      <c r="J81" s="277" t="str">
        <f t="shared" ref="J81:J85" si="31">IF($D$81="Y/T","Isi Tujuan",IF($E$81=0,0,IF(I81="Y",1,IF(I81="T",0,"Isi Dulu"))))</f>
        <v>Isi Tujuan</v>
      </c>
      <c r="K81" s="276" t="s">
        <v>650</v>
      </c>
      <c r="L81" s="277" t="str">
        <f t="shared" ref="L81:L85" si="32">IF($D$81="Y/T","Isi Tujuan",IF($E$81=0,0,IF(K81="Y",1,IF(K81="T",0,"Isi Dulu"))))</f>
        <v>Isi Tujuan</v>
      </c>
      <c r="M81" s="429" t="s">
        <v>650</v>
      </c>
      <c r="N81" s="430" t="str">
        <f>IF(M81="Y",1,IF(M81="T",0,IF(M81="Y/T","Belum diisi","Error")))</f>
        <v>Belum diisi</v>
      </c>
      <c r="O81" s="272"/>
      <c r="P81" s="272"/>
      <c r="Q81" s="272"/>
      <c r="R81" s="272"/>
    </row>
    <row r="82" spans="1:18" ht="12.75" customHeight="1">
      <c r="A82" s="272"/>
      <c r="B82" s="371"/>
      <c r="C82" s="371"/>
      <c r="D82" s="371"/>
      <c r="E82" s="421"/>
      <c r="F82" s="278">
        <v>2</v>
      </c>
      <c r="G82" s="279"/>
      <c r="H82" s="288" t="str">
        <f t="shared" si="0"/>
        <v>Belum Diisi</v>
      </c>
      <c r="I82" s="280" t="s">
        <v>650</v>
      </c>
      <c r="J82" s="281" t="str">
        <f t="shared" si="31"/>
        <v>Isi Tujuan</v>
      </c>
      <c r="K82" s="280" t="s">
        <v>650</v>
      </c>
      <c r="L82" s="281" t="str">
        <f t="shared" si="32"/>
        <v>Isi Tujuan</v>
      </c>
      <c r="M82" s="371"/>
      <c r="N82" s="371"/>
      <c r="O82" s="272"/>
      <c r="P82" s="272"/>
      <c r="Q82" s="272"/>
      <c r="R82" s="272"/>
    </row>
    <row r="83" spans="1:18" ht="12.75" customHeight="1">
      <c r="A83" s="272"/>
      <c r="B83" s="371"/>
      <c r="C83" s="371"/>
      <c r="D83" s="371"/>
      <c r="E83" s="421"/>
      <c r="F83" s="278">
        <v>3</v>
      </c>
      <c r="G83" s="279"/>
      <c r="H83" s="288" t="str">
        <f t="shared" si="0"/>
        <v>Belum Diisi</v>
      </c>
      <c r="I83" s="280" t="s">
        <v>650</v>
      </c>
      <c r="J83" s="281" t="str">
        <f t="shared" si="31"/>
        <v>Isi Tujuan</v>
      </c>
      <c r="K83" s="280" t="s">
        <v>650</v>
      </c>
      <c r="L83" s="281" t="str">
        <f t="shared" si="32"/>
        <v>Isi Tujuan</v>
      </c>
      <c r="M83" s="371"/>
      <c r="N83" s="371"/>
      <c r="O83" s="272"/>
      <c r="P83" s="272"/>
      <c r="Q83" s="272"/>
      <c r="R83" s="272"/>
    </row>
    <row r="84" spans="1:18" ht="12.75" customHeight="1">
      <c r="A84" s="272"/>
      <c r="B84" s="371"/>
      <c r="C84" s="371"/>
      <c r="D84" s="371"/>
      <c r="E84" s="421"/>
      <c r="F84" s="278">
        <v>4</v>
      </c>
      <c r="G84" s="279"/>
      <c r="H84" s="288" t="str">
        <f t="shared" si="0"/>
        <v>Belum Diisi</v>
      </c>
      <c r="I84" s="280" t="s">
        <v>650</v>
      </c>
      <c r="J84" s="281" t="str">
        <f t="shared" si="31"/>
        <v>Isi Tujuan</v>
      </c>
      <c r="K84" s="280" t="s">
        <v>650</v>
      </c>
      <c r="L84" s="281" t="str">
        <f t="shared" si="32"/>
        <v>Isi Tujuan</v>
      </c>
      <c r="M84" s="371"/>
      <c r="N84" s="371"/>
      <c r="O84" s="272"/>
      <c r="P84" s="272"/>
      <c r="Q84" s="272"/>
      <c r="R84" s="272"/>
    </row>
    <row r="85" spans="1:18" ht="12.75" customHeight="1">
      <c r="A85" s="272"/>
      <c r="B85" s="349"/>
      <c r="C85" s="349"/>
      <c r="D85" s="349"/>
      <c r="E85" s="422"/>
      <c r="F85" s="282">
        <v>5</v>
      </c>
      <c r="G85" s="283"/>
      <c r="H85" s="289" t="str">
        <f t="shared" si="0"/>
        <v>Belum Diisi</v>
      </c>
      <c r="I85" s="285" t="s">
        <v>650</v>
      </c>
      <c r="J85" s="286" t="str">
        <f t="shared" si="31"/>
        <v>Isi Tujuan</v>
      </c>
      <c r="K85" s="285" t="s">
        <v>650</v>
      </c>
      <c r="L85" s="286" t="str">
        <f t="shared" si="32"/>
        <v>Isi Tujuan</v>
      </c>
      <c r="M85" s="349"/>
      <c r="N85" s="349"/>
      <c r="O85" s="272"/>
      <c r="P85" s="272"/>
      <c r="Q85" s="272"/>
      <c r="R85" s="272"/>
    </row>
    <row r="86" spans="1:18" ht="12.75" customHeight="1">
      <c r="A86" s="272"/>
      <c r="B86" s="418">
        <v>17</v>
      </c>
      <c r="C86" s="426"/>
      <c r="D86" s="419" t="s">
        <v>650</v>
      </c>
      <c r="E86" s="420" t="str">
        <f>IF(D86="Y",1,IF(D86="T",0,IF(D86="Y/T","Belum diisi","Error")))</f>
        <v>Belum diisi</v>
      </c>
      <c r="F86" s="273">
        <v>1</v>
      </c>
      <c r="G86" s="274"/>
      <c r="H86" s="290" t="str">
        <f t="shared" si="0"/>
        <v>Belum Diisi</v>
      </c>
      <c r="I86" s="276" t="s">
        <v>650</v>
      </c>
      <c r="J86" s="277" t="str">
        <f t="shared" ref="J86:J90" si="33">IF($D$86="Y/T","Isi Tujuan",IF($E$86=0,0,IF(I86="Y",1,IF(I86="T",0,"Isi Dulu"))))</f>
        <v>Isi Tujuan</v>
      </c>
      <c r="K86" s="276" t="s">
        <v>650</v>
      </c>
      <c r="L86" s="277" t="str">
        <f t="shared" ref="L86:L90" si="34">IF($D$86="Y/T","Isi Tujuan",IF($E$86=0,0,IF(K86="Y",1,IF(K86="T",0,"Isi Dulu"))))</f>
        <v>Isi Tujuan</v>
      </c>
      <c r="M86" s="429" t="s">
        <v>650</v>
      </c>
      <c r="N86" s="430" t="str">
        <f>IF(M86="Y",1,IF(M86="T",0,IF(M86="Y/T","Belum diisi","Error")))</f>
        <v>Belum diisi</v>
      </c>
      <c r="O86" s="272"/>
      <c r="P86" s="272"/>
      <c r="Q86" s="272"/>
      <c r="R86" s="272"/>
    </row>
    <row r="87" spans="1:18" ht="12.75" customHeight="1">
      <c r="A87" s="272"/>
      <c r="B87" s="371"/>
      <c r="C87" s="371"/>
      <c r="D87" s="371"/>
      <c r="E87" s="421"/>
      <c r="F87" s="278">
        <v>2</v>
      </c>
      <c r="G87" s="279"/>
      <c r="H87" s="288" t="str">
        <f t="shared" si="0"/>
        <v>Belum Diisi</v>
      </c>
      <c r="I87" s="280" t="s">
        <v>650</v>
      </c>
      <c r="J87" s="281" t="str">
        <f t="shared" si="33"/>
        <v>Isi Tujuan</v>
      </c>
      <c r="K87" s="280" t="s">
        <v>650</v>
      </c>
      <c r="L87" s="281" t="str">
        <f t="shared" si="34"/>
        <v>Isi Tujuan</v>
      </c>
      <c r="M87" s="371"/>
      <c r="N87" s="371"/>
      <c r="O87" s="272"/>
      <c r="P87" s="272"/>
      <c r="Q87" s="272"/>
      <c r="R87" s="272"/>
    </row>
    <row r="88" spans="1:18" ht="12.75" customHeight="1">
      <c r="A88" s="272"/>
      <c r="B88" s="371"/>
      <c r="C88" s="371"/>
      <c r="D88" s="371"/>
      <c r="E88" s="421"/>
      <c r="F88" s="278">
        <v>3</v>
      </c>
      <c r="G88" s="279"/>
      <c r="H88" s="288" t="str">
        <f t="shared" si="0"/>
        <v>Belum Diisi</v>
      </c>
      <c r="I88" s="280" t="s">
        <v>650</v>
      </c>
      <c r="J88" s="281" t="str">
        <f t="shared" si="33"/>
        <v>Isi Tujuan</v>
      </c>
      <c r="K88" s="280" t="s">
        <v>650</v>
      </c>
      <c r="L88" s="281" t="str">
        <f t="shared" si="34"/>
        <v>Isi Tujuan</v>
      </c>
      <c r="M88" s="371"/>
      <c r="N88" s="371"/>
      <c r="O88" s="272"/>
      <c r="P88" s="272"/>
      <c r="Q88" s="272"/>
      <c r="R88" s="272"/>
    </row>
    <row r="89" spans="1:18" ht="12.75" customHeight="1">
      <c r="A89" s="272"/>
      <c r="B89" s="371"/>
      <c r="C89" s="371"/>
      <c r="D89" s="371"/>
      <c r="E89" s="421"/>
      <c r="F89" s="278">
        <v>4</v>
      </c>
      <c r="G89" s="279"/>
      <c r="H89" s="288" t="str">
        <f t="shared" si="0"/>
        <v>Belum Diisi</v>
      </c>
      <c r="I89" s="280" t="s">
        <v>650</v>
      </c>
      <c r="J89" s="281" t="str">
        <f t="shared" si="33"/>
        <v>Isi Tujuan</v>
      </c>
      <c r="K89" s="280" t="s">
        <v>650</v>
      </c>
      <c r="L89" s="281" t="str">
        <f t="shared" si="34"/>
        <v>Isi Tujuan</v>
      </c>
      <c r="M89" s="371"/>
      <c r="N89" s="371"/>
      <c r="O89" s="272"/>
      <c r="P89" s="272"/>
      <c r="Q89" s="272"/>
      <c r="R89" s="272"/>
    </row>
    <row r="90" spans="1:18" ht="12.75" customHeight="1">
      <c r="A90" s="272"/>
      <c r="B90" s="349"/>
      <c r="C90" s="349"/>
      <c r="D90" s="349"/>
      <c r="E90" s="422"/>
      <c r="F90" s="282">
        <v>5</v>
      </c>
      <c r="G90" s="283"/>
      <c r="H90" s="289" t="str">
        <f t="shared" si="0"/>
        <v>Belum Diisi</v>
      </c>
      <c r="I90" s="285" t="s">
        <v>650</v>
      </c>
      <c r="J90" s="286" t="str">
        <f t="shared" si="33"/>
        <v>Isi Tujuan</v>
      </c>
      <c r="K90" s="285" t="s">
        <v>650</v>
      </c>
      <c r="L90" s="286" t="str">
        <f t="shared" si="34"/>
        <v>Isi Tujuan</v>
      </c>
      <c r="M90" s="349"/>
      <c r="N90" s="349"/>
      <c r="O90" s="272"/>
      <c r="P90" s="272"/>
      <c r="Q90" s="272"/>
      <c r="R90" s="272"/>
    </row>
    <row r="91" spans="1:18" ht="12.75" customHeight="1">
      <c r="A91" s="272"/>
      <c r="B91" s="418">
        <v>18</v>
      </c>
      <c r="C91" s="426"/>
      <c r="D91" s="419" t="s">
        <v>650</v>
      </c>
      <c r="E91" s="420" t="str">
        <f>IF(D91="Y",1,IF(D91="T",0,IF(D91="Y/T","Belum diisi","Error")))</f>
        <v>Belum diisi</v>
      </c>
      <c r="F91" s="273">
        <v>1</v>
      </c>
      <c r="G91" s="274"/>
      <c r="H91" s="290" t="str">
        <f t="shared" si="0"/>
        <v>Belum Diisi</v>
      </c>
      <c r="I91" s="276" t="s">
        <v>650</v>
      </c>
      <c r="J91" s="277" t="str">
        <f t="shared" ref="J91:J95" si="35">IF($D$91="Y/T","Isi Tujuan",IF($E$91=0,0,IF(I91="Y",1,IF(I91="T",0,"Isi Dulu"))))</f>
        <v>Isi Tujuan</v>
      </c>
      <c r="K91" s="276" t="s">
        <v>650</v>
      </c>
      <c r="L91" s="277" t="str">
        <f t="shared" ref="L91:L95" si="36">IF($D$91="Y/T","Isi Tujuan",IF($E$91=0,0,IF(K91="Y",1,IF(K91="T",0,"Isi Dulu"))))</f>
        <v>Isi Tujuan</v>
      </c>
      <c r="M91" s="429" t="s">
        <v>650</v>
      </c>
      <c r="N91" s="430" t="str">
        <f>IF(M91="Y",1,IF(M91="T",0,IF(M91="Y/T","Belum diisi","Error")))</f>
        <v>Belum diisi</v>
      </c>
      <c r="O91" s="272"/>
      <c r="P91" s="272"/>
      <c r="Q91" s="272"/>
      <c r="R91" s="272"/>
    </row>
    <row r="92" spans="1:18" ht="12.75" customHeight="1">
      <c r="A92" s="272"/>
      <c r="B92" s="371"/>
      <c r="C92" s="371"/>
      <c r="D92" s="371"/>
      <c r="E92" s="421"/>
      <c r="F92" s="278">
        <v>2</v>
      </c>
      <c r="G92" s="279"/>
      <c r="H92" s="288" t="str">
        <f t="shared" si="0"/>
        <v>Belum Diisi</v>
      </c>
      <c r="I92" s="280" t="s">
        <v>650</v>
      </c>
      <c r="J92" s="281" t="str">
        <f t="shared" si="35"/>
        <v>Isi Tujuan</v>
      </c>
      <c r="K92" s="280" t="s">
        <v>650</v>
      </c>
      <c r="L92" s="281" t="str">
        <f t="shared" si="36"/>
        <v>Isi Tujuan</v>
      </c>
      <c r="M92" s="371"/>
      <c r="N92" s="371"/>
      <c r="O92" s="272"/>
      <c r="P92" s="272"/>
      <c r="Q92" s="272"/>
      <c r="R92" s="272"/>
    </row>
    <row r="93" spans="1:18" ht="12.75" customHeight="1">
      <c r="A93" s="272"/>
      <c r="B93" s="371"/>
      <c r="C93" s="371"/>
      <c r="D93" s="371"/>
      <c r="E93" s="421"/>
      <c r="F93" s="278">
        <v>3</v>
      </c>
      <c r="G93" s="279"/>
      <c r="H93" s="288" t="str">
        <f t="shared" si="0"/>
        <v>Belum Diisi</v>
      </c>
      <c r="I93" s="280" t="s">
        <v>650</v>
      </c>
      <c r="J93" s="281" t="str">
        <f t="shared" si="35"/>
        <v>Isi Tujuan</v>
      </c>
      <c r="K93" s="280" t="s">
        <v>650</v>
      </c>
      <c r="L93" s="281" t="str">
        <f t="shared" si="36"/>
        <v>Isi Tujuan</v>
      </c>
      <c r="M93" s="371"/>
      <c r="N93" s="371"/>
      <c r="O93" s="272"/>
      <c r="P93" s="272"/>
      <c r="Q93" s="272"/>
      <c r="R93" s="272"/>
    </row>
    <row r="94" spans="1:18" ht="12.75" customHeight="1">
      <c r="A94" s="272"/>
      <c r="B94" s="371"/>
      <c r="C94" s="371"/>
      <c r="D94" s="371"/>
      <c r="E94" s="421"/>
      <c r="F94" s="278">
        <v>4</v>
      </c>
      <c r="G94" s="279"/>
      <c r="H94" s="288" t="str">
        <f t="shared" si="0"/>
        <v>Belum Diisi</v>
      </c>
      <c r="I94" s="280" t="s">
        <v>650</v>
      </c>
      <c r="J94" s="281" t="str">
        <f t="shared" si="35"/>
        <v>Isi Tujuan</v>
      </c>
      <c r="K94" s="280" t="s">
        <v>650</v>
      </c>
      <c r="L94" s="281" t="str">
        <f t="shared" si="36"/>
        <v>Isi Tujuan</v>
      </c>
      <c r="M94" s="371"/>
      <c r="N94" s="371"/>
      <c r="O94" s="272"/>
      <c r="P94" s="272"/>
      <c r="Q94" s="272"/>
      <c r="R94" s="272"/>
    </row>
    <row r="95" spans="1:18" ht="12.75" customHeight="1">
      <c r="A95" s="272"/>
      <c r="B95" s="349"/>
      <c r="C95" s="349"/>
      <c r="D95" s="349"/>
      <c r="E95" s="422"/>
      <c r="F95" s="282">
        <v>5</v>
      </c>
      <c r="G95" s="283"/>
      <c r="H95" s="289" t="str">
        <f t="shared" si="0"/>
        <v>Belum Diisi</v>
      </c>
      <c r="I95" s="285" t="s">
        <v>650</v>
      </c>
      <c r="J95" s="286" t="str">
        <f t="shared" si="35"/>
        <v>Isi Tujuan</v>
      </c>
      <c r="K95" s="285" t="s">
        <v>650</v>
      </c>
      <c r="L95" s="286" t="str">
        <f t="shared" si="36"/>
        <v>Isi Tujuan</v>
      </c>
      <c r="M95" s="349"/>
      <c r="N95" s="349"/>
      <c r="O95" s="272"/>
      <c r="P95" s="272"/>
      <c r="Q95" s="272"/>
      <c r="R95" s="272"/>
    </row>
    <row r="96" spans="1:18" ht="12.75" customHeight="1">
      <c r="A96" s="272"/>
      <c r="B96" s="418">
        <v>19</v>
      </c>
      <c r="C96" s="426"/>
      <c r="D96" s="419" t="s">
        <v>650</v>
      </c>
      <c r="E96" s="420" t="str">
        <f>IF(D96="Y",1,IF(D96="T",0,IF(D96="Y/T","Belum diisi","Error")))</f>
        <v>Belum diisi</v>
      </c>
      <c r="F96" s="273">
        <v>1</v>
      </c>
      <c r="G96" s="274"/>
      <c r="H96" s="290" t="str">
        <f t="shared" si="0"/>
        <v>Belum Diisi</v>
      </c>
      <c r="I96" s="276" t="s">
        <v>650</v>
      </c>
      <c r="J96" s="277" t="str">
        <f t="shared" ref="J96:J100" si="37">IF($D$96="Y/T","Isi Tujuan",IF($E$96=0,0,IF(I96="Y",1,IF(I96="T",0,"Isi Dulu"))))</f>
        <v>Isi Tujuan</v>
      </c>
      <c r="K96" s="276" t="s">
        <v>650</v>
      </c>
      <c r="L96" s="277" t="str">
        <f t="shared" ref="L96:L100" si="38">IF($D$96="Y/T","Isi Tujuan",IF($E$96=0,0,IF(K96="Y",1,IF(K96="T",0,"Isi Dulu"))))</f>
        <v>Isi Tujuan</v>
      </c>
      <c r="M96" s="429" t="s">
        <v>650</v>
      </c>
      <c r="N96" s="430" t="str">
        <f>IF(M96="Y",1,IF(M96="T",0,IF(M96="Y/T","Belum diisi","Error")))</f>
        <v>Belum diisi</v>
      </c>
      <c r="O96" s="272"/>
      <c r="P96" s="272"/>
      <c r="Q96" s="272"/>
      <c r="R96" s="272"/>
    </row>
    <row r="97" spans="1:18" ht="12.75" customHeight="1">
      <c r="A97" s="272"/>
      <c r="B97" s="371"/>
      <c r="C97" s="371"/>
      <c r="D97" s="371"/>
      <c r="E97" s="421"/>
      <c r="F97" s="278">
        <v>2</v>
      </c>
      <c r="G97" s="279"/>
      <c r="H97" s="288" t="str">
        <f t="shared" si="0"/>
        <v>Belum Diisi</v>
      </c>
      <c r="I97" s="280" t="s">
        <v>650</v>
      </c>
      <c r="J97" s="281" t="str">
        <f t="shared" si="37"/>
        <v>Isi Tujuan</v>
      </c>
      <c r="K97" s="280" t="s">
        <v>650</v>
      </c>
      <c r="L97" s="281" t="str">
        <f t="shared" si="38"/>
        <v>Isi Tujuan</v>
      </c>
      <c r="M97" s="371"/>
      <c r="N97" s="371"/>
      <c r="O97" s="272"/>
      <c r="P97" s="272"/>
      <c r="Q97" s="272"/>
      <c r="R97" s="272"/>
    </row>
    <row r="98" spans="1:18" ht="12.75" customHeight="1">
      <c r="A98" s="272"/>
      <c r="B98" s="371"/>
      <c r="C98" s="371"/>
      <c r="D98" s="371"/>
      <c r="E98" s="421"/>
      <c r="F98" s="278">
        <v>3</v>
      </c>
      <c r="G98" s="279"/>
      <c r="H98" s="288" t="str">
        <f t="shared" si="0"/>
        <v>Belum Diisi</v>
      </c>
      <c r="I98" s="280" t="s">
        <v>650</v>
      </c>
      <c r="J98" s="281" t="str">
        <f t="shared" si="37"/>
        <v>Isi Tujuan</v>
      </c>
      <c r="K98" s="280" t="s">
        <v>650</v>
      </c>
      <c r="L98" s="281" t="str">
        <f t="shared" si="38"/>
        <v>Isi Tujuan</v>
      </c>
      <c r="M98" s="371"/>
      <c r="N98" s="371"/>
      <c r="O98" s="272"/>
      <c r="P98" s="272"/>
      <c r="Q98" s="272"/>
      <c r="R98" s="272"/>
    </row>
    <row r="99" spans="1:18" ht="12.75" customHeight="1">
      <c r="A99" s="272"/>
      <c r="B99" s="371"/>
      <c r="C99" s="371"/>
      <c r="D99" s="371"/>
      <c r="E99" s="421"/>
      <c r="F99" s="278">
        <v>4</v>
      </c>
      <c r="G99" s="279"/>
      <c r="H99" s="288" t="str">
        <f t="shared" si="0"/>
        <v>Belum Diisi</v>
      </c>
      <c r="I99" s="280" t="s">
        <v>650</v>
      </c>
      <c r="J99" s="281" t="str">
        <f t="shared" si="37"/>
        <v>Isi Tujuan</v>
      </c>
      <c r="K99" s="280" t="s">
        <v>650</v>
      </c>
      <c r="L99" s="281" t="str">
        <f t="shared" si="38"/>
        <v>Isi Tujuan</v>
      </c>
      <c r="M99" s="371"/>
      <c r="N99" s="371"/>
      <c r="O99" s="272"/>
      <c r="P99" s="272"/>
      <c r="Q99" s="272"/>
      <c r="R99" s="272"/>
    </row>
    <row r="100" spans="1:18" ht="12.75" customHeight="1">
      <c r="A100" s="272"/>
      <c r="B100" s="349"/>
      <c r="C100" s="349"/>
      <c r="D100" s="349"/>
      <c r="E100" s="422"/>
      <c r="F100" s="282">
        <v>5</v>
      </c>
      <c r="G100" s="283"/>
      <c r="H100" s="289" t="str">
        <f t="shared" si="0"/>
        <v>Belum Diisi</v>
      </c>
      <c r="I100" s="285" t="s">
        <v>650</v>
      </c>
      <c r="J100" s="286" t="str">
        <f t="shared" si="37"/>
        <v>Isi Tujuan</v>
      </c>
      <c r="K100" s="285" t="s">
        <v>650</v>
      </c>
      <c r="L100" s="286" t="str">
        <f t="shared" si="38"/>
        <v>Isi Tujuan</v>
      </c>
      <c r="M100" s="349"/>
      <c r="N100" s="349"/>
      <c r="O100" s="272"/>
      <c r="P100" s="272"/>
      <c r="Q100" s="272"/>
      <c r="R100" s="272"/>
    </row>
    <row r="101" spans="1:18" ht="12.75" customHeight="1">
      <c r="A101" s="272"/>
      <c r="B101" s="418">
        <v>20</v>
      </c>
      <c r="C101" s="426"/>
      <c r="D101" s="419" t="s">
        <v>650</v>
      </c>
      <c r="E101" s="420" t="str">
        <f>IF(D101="Y",1,IF(D101="T",0,IF(D101="Y/T","Belum diisi","Error")))</f>
        <v>Belum diisi</v>
      </c>
      <c r="F101" s="273">
        <v>1</v>
      </c>
      <c r="G101" s="274"/>
      <c r="H101" s="290" t="str">
        <f t="shared" si="0"/>
        <v>Belum Diisi</v>
      </c>
      <c r="I101" s="276" t="s">
        <v>650</v>
      </c>
      <c r="J101" s="277" t="str">
        <f t="shared" ref="J101:J105" si="39">IF($D$101="Y/T","Isi Tujuan",IF($E$101=0,0,IF(I101="Y",1,IF(I101="T",0,"Isi Dulu"))))</f>
        <v>Isi Tujuan</v>
      </c>
      <c r="K101" s="276" t="s">
        <v>650</v>
      </c>
      <c r="L101" s="277" t="str">
        <f t="shared" ref="L101:L105" si="40">IF($D$101="Y/T","Isi Tujuan",IF($E$101=0,0,IF(K101="Y",1,IF(K101="T",0,"Isi Dulu"))))</f>
        <v>Isi Tujuan</v>
      </c>
      <c r="M101" s="429" t="s">
        <v>650</v>
      </c>
      <c r="N101" s="430" t="str">
        <f>IF(M101="Y",1,IF(M101="T",0,IF(M101="Y/T","Belum diisi","Error")))</f>
        <v>Belum diisi</v>
      </c>
      <c r="O101" s="272"/>
      <c r="P101" s="272"/>
      <c r="Q101" s="272"/>
      <c r="R101" s="272"/>
    </row>
    <row r="102" spans="1:18" ht="12.75" customHeight="1">
      <c r="A102" s="272"/>
      <c r="B102" s="371"/>
      <c r="C102" s="371"/>
      <c r="D102" s="371"/>
      <c r="E102" s="421"/>
      <c r="F102" s="278">
        <v>2</v>
      </c>
      <c r="G102" s="279"/>
      <c r="H102" s="288" t="str">
        <f t="shared" si="0"/>
        <v>Belum Diisi</v>
      </c>
      <c r="I102" s="280" t="s">
        <v>650</v>
      </c>
      <c r="J102" s="281" t="str">
        <f t="shared" si="39"/>
        <v>Isi Tujuan</v>
      </c>
      <c r="K102" s="280" t="s">
        <v>650</v>
      </c>
      <c r="L102" s="281" t="str">
        <f t="shared" si="40"/>
        <v>Isi Tujuan</v>
      </c>
      <c r="M102" s="371"/>
      <c r="N102" s="371"/>
      <c r="O102" s="272"/>
      <c r="P102" s="272"/>
      <c r="Q102" s="272"/>
      <c r="R102" s="272"/>
    </row>
    <row r="103" spans="1:18" ht="12.75" customHeight="1">
      <c r="A103" s="272"/>
      <c r="B103" s="371"/>
      <c r="C103" s="371"/>
      <c r="D103" s="371"/>
      <c r="E103" s="421"/>
      <c r="F103" s="278">
        <v>3</v>
      </c>
      <c r="G103" s="279"/>
      <c r="H103" s="288" t="str">
        <f t="shared" si="0"/>
        <v>Belum Diisi</v>
      </c>
      <c r="I103" s="280" t="s">
        <v>650</v>
      </c>
      <c r="J103" s="281" t="str">
        <f t="shared" si="39"/>
        <v>Isi Tujuan</v>
      </c>
      <c r="K103" s="280" t="s">
        <v>650</v>
      </c>
      <c r="L103" s="281" t="str">
        <f t="shared" si="40"/>
        <v>Isi Tujuan</v>
      </c>
      <c r="M103" s="371"/>
      <c r="N103" s="371"/>
      <c r="O103" s="272"/>
      <c r="P103" s="272"/>
      <c r="Q103" s="272"/>
      <c r="R103" s="272"/>
    </row>
    <row r="104" spans="1:18" ht="12.75" customHeight="1">
      <c r="A104" s="272"/>
      <c r="B104" s="371"/>
      <c r="C104" s="371"/>
      <c r="D104" s="371"/>
      <c r="E104" s="421"/>
      <c r="F104" s="278">
        <v>4</v>
      </c>
      <c r="G104" s="279"/>
      <c r="H104" s="288" t="str">
        <f t="shared" si="0"/>
        <v>Belum Diisi</v>
      </c>
      <c r="I104" s="280" t="s">
        <v>650</v>
      </c>
      <c r="J104" s="281" t="str">
        <f t="shared" si="39"/>
        <v>Isi Tujuan</v>
      </c>
      <c r="K104" s="280" t="s">
        <v>650</v>
      </c>
      <c r="L104" s="281" t="str">
        <f t="shared" si="40"/>
        <v>Isi Tujuan</v>
      </c>
      <c r="M104" s="371"/>
      <c r="N104" s="371"/>
      <c r="O104" s="272"/>
      <c r="P104" s="272"/>
      <c r="Q104" s="272"/>
      <c r="R104" s="272"/>
    </row>
    <row r="105" spans="1:18" ht="12.75" customHeight="1">
      <c r="A105" s="272"/>
      <c r="B105" s="349"/>
      <c r="C105" s="349"/>
      <c r="D105" s="349"/>
      <c r="E105" s="422"/>
      <c r="F105" s="282">
        <v>5</v>
      </c>
      <c r="G105" s="283"/>
      <c r="H105" s="289" t="str">
        <f t="shared" si="0"/>
        <v>Belum Diisi</v>
      </c>
      <c r="I105" s="285" t="s">
        <v>650</v>
      </c>
      <c r="J105" s="286" t="str">
        <f t="shared" si="39"/>
        <v>Isi Tujuan</v>
      </c>
      <c r="K105" s="285" t="s">
        <v>650</v>
      </c>
      <c r="L105" s="286" t="str">
        <f t="shared" si="40"/>
        <v>Isi Tujuan</v>
      </c>
      <c r="M105" s="349"/>
      <c r="N105" s="349"/>
      <c r="O105" s="272"/>
      <c r="P105" s="272"/>
      <c r="Q105" s="272"/>
      <c r="R105" s="272"/>
    </row>
    <row r="106" spans="1:18" ht="12.75" customHeight="1">
      <c r="A106" s="272"/>
      <c r="B106" s="418">
        <v>21</v>
      </c>
      <c r="C106" s="426"/>
      <c r="D106" s="419" t="s">
        <v>650</v>
      </c>
      <c r="E106" s="420" t="str">
        <f>IF(D106="Y",1,IF(D106="T",0,IF(D106="Y/T","Belum diisi","Error")))</f>
        <v>Belum diisi</v>
      </c>
      <c r="F106" s="273">
        <v>1</v>
      </c>
      <c r="G106" s="274"/>
      <c r="H106" s="290" t="str">
        <f t="shared" si="0"/>
        <v>Belum Diisi</v>
      </c>
      <c r="I106" s="276" t="s">
        <v>650</v>
      </c>
      <c r="J106" s="277" t="str">
        <f t="shared" ref="J106:J110" si="41">IF($D$106="Y/T","Isi Tujuan",IF($E$106=0,0,IF(I106="Y",1,IF(I106="T",0,"Isi Dulu"))))</f>
        <v>Isi Tujuan</v>
      </c>
      <c r="K106" s="276" t="s">
        <v>650</v>
      </c>
      <c r="L106" s="277" t="str">
        <f t="shared" ref="L106:L110" si="42">IF($D$106="Y/T","Isi Tujuan",IF($E$106=0,0,IF(K106="Y",1,IF(K106="T",0,"Isi Dulu"))))</f>
        <v>Isi Tujuan</v>
      </c>
      <c r="M106" s="429" t="s">
        <v>650</v>
      </c>
      <c r="N106" s="430" t="str">
        <f>IF(M106="Y",1,IF(M106="T",0,IF(M106="Y/T","Belum diisi","Error")))</f>
        <v>Belum diisi</v>
      </c>
      <c r="O106" s="272"/>
      <c r="P106" s="272"/>
      <c r="Q106" s="272"/>
      <c r="R106" s="272"/>
    </row>
    <row r="107" spans="1:18" ht="12.75" customHeight="1">
      <c r="A107" s="272"/>
      <c r="B107" s="371"/>
      <c r="C107" s="371"/>
      <c r="D107" s="371"/>
      <c r="E107" s="421"/>
      <c r="F107" s="278">
        <v>2</v>
      </c>
      <c r="G107" s="279"/>
      <c r="H107" s="288" t="str">
        <f t="shared" si="0"/>
        <v>Belum Diisi</v>
      </c>
      <c r="I107" s="280" t="s">
        <v>650</v>
      </c>
      <c r="J107" s="281" t="str">
        <f t="shared" si="41"/>
        <v>Isi Tujuan</v>
      </c>
      <c r="K107" s="280" t="s">
        <v>650</v>
      </c>
      <c r="L107" s="281" t="str">
        <f t="shared" si="42"/>
        <v>Isi Tujuan</v>
      </c>
      <c r="M107" s="371"/>
      <c r="N107" s="371"/>
      <c r="O107" s="272"/>
      <c r="P107" s="272"/>
      <c r="Q107" s="272"/>
      <c r="R107" s="272"/>
    </row>
    <row r="108" spans="1:18" ht="12.75" customHeight="1">
      <c r="A108" s="272"/>
      <c r="B108" s="371"/>
      <c r="C108" s="371"/>
      <c r="D108" s="371"/>
      <c r="E108" s="421"/>
      <c r="F108" s="278">
        <v>3</v>
      </c>
      <c r="G108" s="279"/>
      <c r="H108" s="288" t="str">
        <f t="shared" si="0"/>
        <v>Belum Diisi</v>
      </c>
      <c r="I108" s="280" t="s">
        <v>650</v>
      </c>
      <c r="J108" s="281" t="str">
        <f t="shared" si="41"/>
        <v>Isi Tujuan</v>
      </c>
      <c r="K108" s="280" t="s">
        <v>650</v>
      </c>
      <c r="L108" s="281" t="str">
        <f t="shared" si="42"/>
        <v>Isi Tujuan</v>
      </c>
      <c r="M108" s="371"/>
      <c r="N108" s="371"/>
      <c r="O108" s="272"/>
      <c r="P108" s="272"/>
      <c r="Q108" s="272"/>
      <c r="R108" s="272"/>
    </row>
    <row r="109" spans="1:18" ht="12.75" customHeight="1">
      <c r="A109" s="272"/>
      <c r="B109" s="371"/>
      <c r="C109" s="371"/>
      <c r="D109" s="371"/>
      <c r="E109" s="421"/>
      <c r="F109" s="278">
        <v>4</v>
      </c>
      <c r="G109" s="279"/>
      <c r="H109" s="288" t="str">
        <f t="shared" si="0"/>
        <v>Belum Diisi</v>
      </c>
      <c r="I109" s="280" t="s">
        <v>650</v>
      </c>
      <c r="J109" s="281" t="str">
        <f t="shared" si="41"/>
        <v>Isi Tujuan</v>
      </c>
      <c r="K109" s="280" t="s">
        <v>650</v>
      </c>
      <c r="L109" s="281" t="str">
        <f t="shared" si="42"/>
        <v>Isi Tujuan</v>
      </c>
      <c r="M109" s="371"/>
      <c r="N109" s="371"/>
      <c r="O109" s="272"/>
      <c r="P109" s="272"/>
      <c r="Q109" s="272"/>
      <c r="R109" s="272"/>
    </row>
    <row r="110" spans="1:18" ht="12.75" customHeight="1">
      <c r="A110" s="272"/>
      <c r="B110" s="349"/>
      <c r="C110" s="349"/>
      <c r="D110" s="349"/>
      <c r="E110" s="422"/>
      <c r="F110" s="282">
        <v>5</v>
      </c>
      <c r="G110" s="283"/>
      <c r="H110" s="289" t="str">
        <f t="shared" si="0"/>
        <v>Belum Diisi</v>
      </c>
      <c r="I110" s="285" t="s">
        <v>650</v>
      </c>
      <c r="J110" s="286" t="str">
        <f t="shared" si="41"/>
        <v>Isi Tujuan</v>
      </c>
      <c r="K110" s="285" t="s">
        <v>650</v>
      </c>
      <c r="L110" s="286" t="str">
        <f t="shared" si="42"/>
        <v>Isi Tujuan</v>
      </c>
      <c r="M110" s="349"/>
      <c r="N110" s="349"/>
      <c r="O110" s="272"/>
      <c r="P110" s="272"/>
      <c r="Q110" s="272"/>
      <c r="R110" s="272"/>
    </row>
    <row r="111" spans="1:18" ht="12.75" customHeight="1">
      <c r="A111" s="272"/>
      <c r="B111" s="418">
        <v>22</v>
      </c>
      <c r="C111" s="426"/>
      <c r="D111" s="419" t="s">
        <v>650</v>
      </c>
      <c r="E111" s="420" t="str">
        <f>IF(D111="Y",1,IF(D111="T",0,IF(D111="Y/T","Belum diisi","Error")))</f>
        <v>Belum diisi</v>
      </c>
      <c r="F111" s="273">
        <v>1</v>
      </c>
      <c r="G111" s="274"/>
      <c r="H111" s="290" t="str">
        <f t="shared" si="0"/>
        <v>Belum Diisi</v>
      </c>
      <c r="I111" s="276" t="s">
        <v>650</v>
      </c>
      <c r="J111" s="277" t="str">
        <f t="shared" ref="J111:J115" si="43">IF($D$111="Y/T","Isi Tujuan",IF($E$111=0,0,IF(I111="Y",1,IF(I111="T",0,"Isi Dulu"))))</f>
        <v>Isi Tujuan</v>
      </c>
      <c r="K111" s="276" t="s">
        <v>650</v>
      </c>
      <c r="L111" s="277" t="str">
        <f t="shared" ref="L111:L115" si="44">IF($D$111="Y/T","Isi Tujuan",IF($E$111=0,0,IF(K111="Y",1,IF(K111="T",0,"Isi Dulu"))))</f>
        <v>Isi Tujuan</v>
      </c>
      <c r="M111" s="429" t="s">
        <v>650</v>
      </c>
      <c r="N111" s="430" t="str">
        <f>IF(M111="Y",1,IF(M111="T",0,IF(M111="Y/T","Belum diisi","Error")))</f>
        <v>Belum diisi</v>
      </c>
      <c r="O111" s="272"/>
      <c r="P111" s="272"/>
      <c r="Q111" s="272"/>
      <c r="R111" s="272"/>
    </row>
    <row r="112" spans="1:18" ht="12.75" customHeight="1">
      <c r="A112" s="272"/>
      <c r="B112" s="371"/>
      <c r="C112" s="371"/>
      <c r="D112" s="371"/>
      <c r="E112" s="421"/>
      <c r="F112" s="278">
        <v>2</v>
      </c>
      <c r="G112" s="279"/>
      <c r="H112" s="288" t="str">
        <f t="shared" si="0"/>
        <v>Belum Diisi</v>
      </c>
      <c r="I112" s="280" t="s">
        <v>650</v>
      </c>
      <c r="J112" s="281" t="str">
        <f t="shared" si="43"/>
        <v>Isi Tujuan</v>
      </c>
      <c r="K112" s="280" t="s">
        <v>650</v>
      </c>
      <c r="L112" s="281" t="str">
        <f t="shared" si="44"/>
        <v>Isi Tujuan</v>
      </c>
      <c r="M112" s="371"/>
      <c r="N112" s="371"/>
      <c r="O112" s="272"/>
      <c r="P112" s="272"/>
      <c r="Q112" s="272"/>
      <c r="R112" s="272"/>
    </row>
    <row r="113" spans="1:18" ht="12.75" customHeight="1">
      <c r="A113" s="272"/>
      <c r="B113" s="371"/>
      <c r="C113" s="371"/>
      <c r="D113" s="371"/>
      <c r="E113" s="421"/>
      <c r="F113" s="278">
        <v>3</v>
      </c>
      <c r="G113" s="279"/>
      <c r="H113" s="288" t="str">
        <f t="shared" si="0"/>
        <v>Belum Diisi</v>
      </c>
      <c r="I113" s="280" t="s">
        <v>650</v>
      </c>
      <c r="J113" s="281" t="str">
        <f t="shared" si="43"/>
        <v>Isi Tujuan</v>
      </c>
      <c r="K113" s="280" t="s">
        <v>650</v>
      </c>
      <c r="L113" s="281" t="str">
        <f t="shared" si="44"/>
        <v>Isi Tujuan</v>
      </c>
      <c r="M113" s="371"/>
      <c r="N113" s="371"/>
      <c r="O113" s="272"/>
      <c r="P113" s="272"/>
      <c r="Q113" s="272"/>
      <c r="R113" s="272"/>
    </row>
    <row r="114" spans="1:18" ht="12.75" customHeight="1">
      <c r="A114" s="272"/>
      <c r="B114" s="371"/>
      <c r="C114" s="371"/>
      <c r="D114" s="371"/>
      <c r="E114" s="421"/>
      <c r="F114" s="278">
        <v>4</v>
      </c>
      <c r="G114" s="279"/>
      <c r="H114" s="288" t="str">
        <f t="shared" si="0"/>
        <v>Belum Diisi</v>
      </c>
      <c r="I114" s="280" t="s">
        <v>650</v>
      </c>
      <c r="J114" s="281" t="str">
        <f t="shared" si="43"/>
        <v>Isi Tujuan</v>
      </c>
      <c r="K114" s="280" t="s">
        <v>650</v>
      </c>
      <c r="L114" s="281" t="str">
        <f t="shared" si="44"/>
        <v>Isi Tujuan</v>
      </c>
      <c r="M114" s="371"/>
      <c r="N114" s="371"/>
      <c r="O114" s="272"/>
      <c r="P114" s="272"/>
      <c r="Q114" s="272"/>
      <c r="R114" s="272"/>
    </row>
    <row r="115" spans="1:18" ht="12.75" customHeight="1">
      <c r="A115" s="272"/>
      <c r="B115" s="349"/>
      <c r="C115" s="349"/>
      <c r="D115" s="349"/>
      <c r="E115" s="422"/>
      <c r="F115" s="282">
        <v>5</v>
      </c>
      <c r="G115" s="283"/>
      <c r="H115" s="289" t="str">
        <f t="shared" si="0"/>
        <v>Belum Diisi</v>
      </c>
      <c r="I115" s="285" t="s">
        <v>650</v>
      </c>
      <c r="J115" s="286" t="str">
        <f t="shared" si="43"/>
        <v>Isi Tujuan</v>
      </c>
      <c r="K115" s="285" t="s">
        <v>650</v>
      </c>
      <c r="L115" s="286" t="str">
        <f t="shared" si="44"/>
        <v>Isi Tujuan</v>
      </c>
      <c r="M115" s="349"/>
      <c r="N115" s="349"/>
      <c r="O115" s="272"/>
      <c r="P115" s="272"/>
      <c r="Q115" s="272"/>
      <c r="R115" s="272"/>
    </row>
    <row r="116" spans="1:18" ht="12.75" customHeight="1">
      <c r="A116" s="272"/>
      <c r="B116" s="418">
        <v>23</v>
      </c>
      <c r="C116" s="426"/>
      <c r="D116" s="419" t="s">
        <v>650</v>
      </c>
      <c r="E116" s="420" t="str">
        <f>IF(D116="Y",1,IF(D116="T",0,IF(D116="Y/T","Belum diisi","Error")))</f>
        <v>Belum diisi</v>
      </c>
      <c r="F116" s="273">
        <v>1</v>
      </c>
      <c r="G116" s="274"/>
      <c r="H116" s="290" t="str">
        <f t="shared" si="0"/>
        <v>Belum Diisi</v>
      </c>
      <c r="I116" s="276" t="s">
        <v>650</v>
      </c>
      <c r="J116" s="277" t="str">
        <f t="shared" ref="J116:J120" si="45">IF($D$116="Y/T","Isi Tujuan",IF($E$116=0,0,IF(I116="Y",1,IF(I116="T",0,"Isi Dulu"))))</f>
        <v>Isi Tujuan</v>
      </c>
      <c r="K116" s="276" t="s">
        <v>650</v>
      </c>
      <c r="L116" s="277" t="str">
        <f t="shared" ref="L116:L120" si="46">IF($D$116="Y/T","Isi Tujuan",IF($E$116=0,0,IF(K116="Y",1,IF(K116="T",0,"Isi Dulu"))))</f>
        <v>Isi Tujuan</v>
      </c>
      <c r="M116" s="429" t="s">
        <v>650</v>
      </c>
      <c r="N116" s="430" t="str">
        <f>IF(M116="Y",1,IF(M116="T",0,IF(M116="Y/T","Belum diisi","Error")))</f>
        <v>Belum diisi</v>
      </c>
      <c r="O116" s="272"/>
      <c r="P116" s="272"/>
      <c r="Q116" s="272"/>
      <c r="R116" s="272"/>
    </row>
    <row r="117" spans="1:18" ht="12.75" customHeight="1">
      <c r="A117" s="272"/>
      <c r="B117" s="371"/>
      <c r="C117" s="371"/>
      <c r="D117" s="371"/>
      <c r="E117" s="421"/>
      <c r="F117" s="278">
        <v>2</v>
      </c>
      <c r="G117" s="279"/>
      <c r="H117" s="288" t="str">
        <f t="shared" si="0"/>
        <v>Belum Diisi</v>
      </c>
      <c r="I117" s="280" t="s">
        <v>650</v>
      </c>
      <c r="J117" s="281" t="str">
        <f t="shared" si="45"/>
        <v>Isi Tujuan</v>
      </c>
      <c r="K117" s="280" t="s">
        <v>650</v>
      </c>
      <c r="L117" s="281" t="str">
        <f t="shared" si="46"/>
        <v>Isi Tujuan</v>
      </c>
      <c r="M117" s="371"/>
      <c r="N117" s="371"/>
      <c r="O117" s="272"/>
      <c r="P117" s="272"/>
      <c r="Q117" s="272"/>
      <c r="R117" s="272"/>
    </row>
    <row r="118" spans="1:18" ht="12.75" customHeight="1">
      <c r="A118" s="272"/>
      <c r="B118" s="371"/>
      <c r="C118" s="371"/>
      <c r="D118" s="371"/>
      <c r="E118" s="421"/>
      <c r="F118" s="278">
        <v>3</v>
      </c>
      <c r="G118" s="279"/>
      <c r="H118" s="288" t="str">
        <f t="shared" si="0"/>
        <v>Belum Diisi</v>
      </c>
      <c r="I118" s="280" t="s">
        <v>650</v>
      </c>
      <c r="J118" s="281" t="str">
        <f t="shared" si="45"/>
        <v>Isi Tujuan</v>
      </c>
      <c r="K118" s="280" t="s">
        <v>650</v>
      </c>
      <c r="L118" s="281" t="str">
        <f t="shared" si="46"/>
        <v>Isi Tujuan</v>
      </c>
      <c r="M118" s="371"/>
      <c r="N118" s="371"/>
      <c r="O118" s="272"/>
      <c r="P118" s="272"/>
      <c r="Q118" s="272"/>
      <c r="R118" s="272"/>
    </row>
    <row r="119" spans="1:18" ht="12.75" customHeight="1">
      <c r="A119" s="272"/>
      <c r="B119" s="371"/>
      <c r="C119" s="371"/>
      <c r="D119" s="371"/>
      <c r="E119" s="421"/>
      <c r="F119" s="278">
        <v>4</v>
      </c>
      <c r="G119" s="279"/>
      <c r="H119" s="288" t="str">
        <f t="shared" si="0"/>
        <v>Belum Diisi</v>
      </c>
      <c r="I119" s="280" t="s">
        <v>650</v>
      </c>
      <c r="J119" s="281" t="str">
        <f t="shared" si="45"/>
        <v>Isi Tujuan</v>
      </c>
      <c r="K119" s="280" t="s">
        <v>650</v>
      </c>
      <c r="L119" s="281" t="str">
        <f t="shared" si="46"/>
        <v>Isi Tujuan</v>
      </c>
      <c r="M119" s="371"/>
      <c r="N119" s="371"/>
      <c r="O119" s="272"/>
      <c r="P119" s="272"/>
      <c r="Q119" s="272"/>
      <c r="R119" s="272"/>
    </row>
    <row r="120" spans="1:18" ht="12.75" customHeight="1">
      <c r="A120" s="272"/>
      <c r="B120" s="349"/>
      <c r="C120" s="349"/>
      <c r="D120" s="349"/>
      <c r="E120" s="422"/>
      <c r="F120" s="282">
        <v>5</v>
      </c>
      <c r="G120" s="283"/>
      <c r="H120" s="289" t="str">
        <f t="shared" si="0"/>
        <v>Belum Diisi</v>
      </c>
      <c r="I120" s="285" t="s">
        <v>650</v>
      </c>
      <c r="J120" s="286" t="str">
        <f t="shared" si="45"/>
        <v>Isi Tujuan</v>
      </c>
      <c r="K120" s="285" t="s">
        <v>650</v>
      </c>
      <c r="L120" s="286" t="str">
        <f t="shared" si="46"/>
        <v>Isi Tujuan</v>
      </c>
      <c r="M120" s="349"/>
      <c r="N120" s="349"/>
      <c r="O120" s="272"/>
      <c r="P120" s="272"/>
      <c r="Q120" s="272"/>
      <c r="R120" s="272"/>
    </row>
    <row r="121" spans="1:18" ht="12.75" customHeight="1">
      <c r="A121" s="272"/>
      <c r="B121" s="418">
        <v>24</v>
      </c>
      <c r="C121" s="426"/>
      <c r="D121" s="419" t="s">
        <v>650</v>
      </c>
      <c r="E121" s="420" t="str">
        <f>IF(D121="Y",1,IF(D121="T",0,IF(D121="Y/T","Belum diisi","Error")))</f>
        <v>Belum diisi</v>
      </c>
      <c r="F121" s="273">
        <v>1</v>
      </c>
      <c r="G121" s="274"/>
      <c r="H121" s="290" t="str">
        <f t="shared" si="0"/>
        <v>Belum Diisi</v>
      </c>
      <c r="I121" s="276" t="s">
        <v>650</v>
      </c>
      <c r="J121" s="277" t="str">
        <f t="shared" ref="J121:J125" si="47">IF($D$121="Y/T","Isi Tujuan",IF($E$121=0,0,IF(I121="Y",1,IF(I121="T",0,"Isi Dulu"))))</f>
        <v>Isi Tujuan</v>
      </c>
      <c r="K121" s="276" t="s">
        <v>650</v>
      </c>
      <c r="L121" s="277" t="str">
        <f t="shared" ref="L121:L125" si="48">IF($D$121="Y/T","Isi Tujuan",IF($E$121=0,0,IF(K121="Y",1,IF(K121="T",0,"Isi Dulu"))))</f>
        <v>Isi Tujuan</v>
      </c>
      <c r="M121" s="429" t="s">
        <v>650</v>
      </c>
      <c r="N121" s="430" t="str">
        <f>IF(M121="Y",1,IF(M121="T",0,IF(M121="Y/T","Belum diisi","Error")))</f>
        <v>Belum diisi</v>
      </c>
      <c r="O121" s="272"/>
      <c r="P121" s="272"/>
      <c r="Q121" s="272"/>
      <c r="R121" s="272"/>
    </row>
    <row r="122" spans="1:18" ht="12.75" customHeight="1">
      <c r="A122" s="272"/>
      <c r="B122" s="371"/>
      <c r="C122" s="371"/>
      <c r="D122" s="371"/>
      <c r="E122" s="421"/>
      <c r="F122" s="278">
        <v>2</v>
      </c>
      <c r="G122" s="279"/>
      <c r="H122" s="288" t="str">
        <f t="shared" si="0"/>
        <v>Belum Diisi</v>
      </c>
      <c r="I122" s="280" t="s">
        <v>650</v>
      </c>
      <c r="J122" s="281" t="str">
        <f t="shared" si="47"/>
        <v>Isi Tujuan</v>
      </c>
      <c r="K122" s="280" t="s">
        <v>650</v>
      </c>
      <c r="L122" s="281" t="str">
        <f t="shared" si="48"/>
        <v>Isi Tujuan</v>
      </c>
      <c r="M122" s="371"/>
      <c r="N122" s="371"/>
      <c r="O122" s="272"/>
      <c r="P122" s="272"/>
      <c r="Q122" s="272"/>
      <c r="R122" s="272"/>
    </row>
    <row r="123" spans="1:18" ht="12.75" customHeight="1">
      <c r="A123" s="272"/>
      <c r="B123" s="371"/>
      <c r="C123" s="371"/>
      <c r="D123" s="371"/>
      <c r="E123" s="421"/>
      <c r="F123" s="278">
        <v>3</v>
      </c>
      <c r="G123" s="279"/>
      <c r="H123" s="288" t="str">
        <f t="shared" si="0"/>
        <v>Belum Diisi</v>
      </c>
      <c r="I123" s="280" t="s">
        <v>650</v>
      </c>
      <c r="J123" s="281" t="str">
        <f t="shared" si="47"/>
        <v>Isi Tujuan</v>
      </c>
      <c r="K123" s="280" t="s">
        <v>650</v>
      </c>
      <c r="L123" s="281" t="str">
        <f t="shared" si="48"/>
        <v>Isi Tujuan</v>
      </c>
      <c r="M123" s="371"/>
      <c r="N123" s="371"/>
      <c r="O123" s="272"/>
      <c r="P123" s="272"/>
      <c r="Q123" s="272"/>
      <c r="R123" s="272"/>
    </row>
    <row r="124" spans="1:18" ht="12.75" customHeight="1">
      <c r="A124" s="272"/>
      <c r="B124" s="371"/>
      <c r="C124" s="371"/>
      <c r="D124" s="371"/>
      <c r="E124" s="421"/>
      <c r="F124" s="278">
        <v>4</v>
      </c>
      <c r="G124" s="279"/>
      <c r="H124" s="288" t="str">
        <f t="shared" si="0"/>
        <v>Belum Diisi</v>
      </c>
      <c r="I124" s="280" t="s">
        <v>650</v>
      </c>
      <c r="J124" s="281" t="str">
        <f t="shared" si="47"/>
        <v>Isi Tujuan</v>
      </c>
      <c r="K124" s="280" t="s">
        <v>650</v>
      </c>
      <c r="L124" s="281" t="str">
        <f t="shared" si="48"/>
        <v>Isi Tujuan</v>
      </c>
      <c r="M124" s="371"/>
      <c r="N124" s="371"/>
      <c r="O124" s="272"/>
      <c r="P124" s="272"/>
      <c r="Q124" s="272"/>
      <c r="R124" s="272"/>
    </row>
    <row r="125" spans="1:18" ht="12.75" customHeight="1">
      <c r="A125" s="272"/>
      <c r="B125" s="349"/>
      <c r="C125" s="349"/>
      <c r="D125" s="349"/>
      <c r="E125" s="422"/>
      <c r="F125" s="282">
        <v>5</v>
      </c>
      <c r="G125" s="283"/>
      <c r="H125" s="289" t="str">
        <f t="shared" si="0"/>
        <v>Belum Diisi</v>
      </c>
      <c r="I125" s="285" t="s">
        <v>650</v>
      </c>
      <c r="J125" s="286" t="str">
        <f t="shared" si="47"/>
        <v>Isi Tujuan</v>
      </c>
      <c r="K125" s="285" t="s">
        <v>650</v>
      </c>
      <c r="L125" s="286" t="str">
        <f t="shared" si="48"/>
        <v>Isi Tujuan</v>
      </c>
      <c r="M125" s="349"/>
      <c r="N125" s="349"/>
      <c r="O125" s="272"/>
      <c r="P125" s="272"/>
      <c r="Q125" s="272"/>
      <c r="R125" s="272"/>
    </row>
    <row r="126" spans="1:18" ht="12.75" customHeight="1">
      <c r="A126" s="272"/>
      <c r="B126" s="418">
        <v>25</v>
      </c>
      <c r="C126" s="426"/>
      <c r="D126" s="419" t="s">
        <v>650</v>
      </c>
      <c r="E126" s="420" t="str">
        <f>IF(D126="Y",1,IF(D126="T",0,IF(D126="Y/T","Belum diisi","Error")))</f>
        <v>Belum diisi</v>
      </c>
      <c r="F126" s="273">
        <v>1</v>
      </c>
      <c r="G126" s="274"/>
      <c r="H126" s="290" t="str">
        <f t="shared" si="0"/>
        <v>Belum Diisi</v>
      </c>
      <c r="I126" s="276" t="s">
        <v>650</v>
      </c>
      <c r="J126" s="277" t="str">
        <f t="shared" ref="J126:J130" si="49">IF($D$126="Y/T","Isi Tujuan",IF($E$126=0,0,IF(I126="Y",1,IF(I126="T",0,"Isi Dulu"))))</f>
        <v>Isi Tujuan</v>
      </c>
      <c r="K126" s="276" t="s">
        <v>650</v>
      </c>
      <c r="L126" s="277" t="str">
        <f t="shared" ref="L126:L130" si="50">IF($D$126="Y/T","Isi Tujuan",IF($E$126=0,0,IF(K126="Y",1,IF(K126="T",0,"Isi Dulu"))))</f>
        <v>Isi Tujuan</v>
      </c>
      <c r="M126" s="429" t="s">
        <v>650</v>
      </c>
      <c r="N126" s="430" t="str">
        <f>IF(M126="Y",1,IF(M126="T",0,IF(M126="Y/T","Belum diisi","Error")))</f>
        <v>Belum diisi</v>
      </c>
      <c r="O126" s="272"/>
      <c r="P126" s="272"/>
      <c r="Q126" s="272"/>
      <c r="R126" s="272"/>
    </row>
    <row r="127" spans="1:18" ht="12.75" customHeight="1">
      <c r="A127" s="272"/>
      <c r="B127" s="371"/>
      <c r="C127" s="371"/>
      <c r="D127" s="371"/>
      <c r="E127" s="421"/>
      <c r="F127" s="278">
        <v>2</v>
      </c>
      <c r="G127" s="279"/>
      <c r="H127" s="288" t="str">
        <f t="shared" si="0"/>
        <v>Belum Diisi</v>
      </c>
      <c r="I127" s="280" t="s">
        <v>650</v>
      </c>
      <c r="J127" s="281" t="str">
        <f t="shared" si="49"/>
        <v>Isi Tujuan</v>
      </c>
      <c r="K127" s="280" t="s">
        <v>650</v>
      </c>
      <c r="L127" s="281" t="str">
        <f t="shared" si="50"/>
        <v>Isi Tujuan</v>
      </c>
      <c r="M127" s="371"/>
      <c r="N127" s="371"/>
      <c r="O127" s="272"/>
      <c r="P127" s="272"/>
      <c r="Q127" s="272"/>
      <c r="R127" s="272"/>
    </row>
    <row r="128" spans="1:18" ht="12.75" customHeight="1">
      <c r="A128" s="272"/>
      <c r="B128" s="371"/>
      <c r="C128" s="371"/>
      <c r="D128" s="371"/>
      <c r="E128" s="421"/>
      <c r="F128" s="278">
        <v>3</v>
      </c>
      <c r="G128" s="279"/>
      <c r="H128" s="288" t="str">
        <f t="shared" si="0"/>
        <v>Belum Diisi</v>
      </c>
      <c r="I128" s="280" t="s">
        <v>650</v>
      </c>
      <c r="J128" s="281" t="str">
        <f t="shared" si="49"/>
        <v>Isi Tujuan</v>
      </c>
      <c r="K128" s="280" t="s">
        <v>650</v>
      </c>
      <c r="L128" s="281" t="str">
        <f t="shared" si="50"/>
        <v>Isi Tujuan</v>
      </c>
      <c r="M128" s="371"/>
      <c r="N128" s="371"/>
      <c r="O128" s="272"/>
      <c r="P128" s="272"/>
      <c r="Q128" s="272"/>
      <c r="R128" s="272"/>
    </row>
    <row r="129" spans="1:18" ht="12.75" customHeight="1">
      <c r="A129" s="272"/>
      <c r="B129" s="371"/>
      <c r="C129" s="371"/>
      <c r="D129" s="371"/>
      <c r="E129" s="421"/>
      <c r="F129" s="278">
        <v>4</v>
      </c>
      <c r="G129" s="279"/>
      <c r="H129" s="288" t="str">
        <f t="shared" si="0"/>
        <v>Belum Diisi</v>
      </c>
      <c r="I129" s="280" t="s">
        <v>650</v>
      </c>
      <c r="J129" s="281" t="str">
        <f t="shared" si="49"/>
        <v>Isi Tujuan</v>
      </c>
      <c r="K129" s="280" t="s">
        <v>650</v>
      </c>
      <c r="L129" s="281" t="str">
        <f t="shared" si="50"/>
        <v>Isi Tujuan</v>
      </c>
      <c r="M129" s="371"/>
      <c r="N129" s="371"/>
      <c r="O129" s="272"/>
      <c r="P129" s="272"/>
      <c r="Q129" s="272"/>
      <c r="R129" s="272"/>
    </row>
    <row r="130" spans="1:18" ht="12.75" customHeight="1">
      <c r="A130" s="272"/>
      <c r="B130" s="349"/>
      <c r="C130" s="349"/>
      <c r="D130" s="349"/>
      <c r="E130" s="422"/>
      <c r="F130" s="282">
        <v>5</v>
      </c>
      <c r="G130" s="283"/>
      <c r="H130" s="289" t="str">
        <f t="shared" si="0"/>
        <v>Belum Diisi</v>
      </c>
      <c r="I130" s="285" t="s">
        <v>650</v>
      </c>
      <c r="J130" s="286" t="str">
        <f t="shared" si="49"/>
        <v>Isi Tujuan</v>
      </c>
      <c r="K130" s="285" t="s">
        <v>650</v>
      </c>
      <c r="L130" s="286" t="str">
        <f t="shared" si="50"/>
        <v>Isi Tujuan</v>
      </c>
      <c r="M130" s="349"/>
      <c r="N130" s="349"/>
      <c r="O130" s="272"/>
      <c r="P130" s="272"/>
      <c r="Q130" s="272"/>
      <c r="R130" s="272"/>
    </row>
    <row r="131" spans="1:18" ht="12.75" customHeight="1">
      <c r="A131" s="272"/>
      <c r="B131" s="418">
        <v>26</v>
      </c>
      <c r="C131" s="426"/>
      <c r="D131" s="419" t="s">
        <v>650</v>
      </c>
      <c r="E131" s="420" t="str">
        <f>IF(D131="Y",1,IF(D131="T",0,IF(D131="Y/T","Belum diisi","Error")))</f>
        <v>Belum diisi</v>
      </c>
      <c r="F131" s="273">
        <v>1</v>
      </c>
      <c r="G131" s="274"/>
      <c r="H131" s="290" t="str">
        <f t="shared" si="0"/>
        <v>Belum Diisi</v>
      </c>
      <c r="I131" s="276" t="s">
        <v>650</v>
      </c>
      <c r="J131" s="277" t="str">
        <f t="shared" ref="J131:J135" si="51">IF($D$131="Y/T","Isi Tujuan",IF($E$131=0,0,IF(I131="Y",1,IF(I131="T",0,"Isi Dulu"))))</f>
        <v>Isi Tujuan</v>
      </c>
      <c r="K131" s="276" t="s">
        <v>650</v>
      </c>
      <c r="L131" s="277" t="str">
        <f t="shared" ref="L131:L135" si="52">IF($D$131="Y/T","Isi Tujuan",IF($E$131=0,0,IF(K131="Y",1,IF(K131="T",0,"Isi Dulu"))))</f>
        <v>Isi Tujuan</v>
      </c>
      <c r="M131" s="429" t="s">
        <v>650</v>
      </c>
      <c r="N131" s="430" t="str">
        <f>IF(M131="Y",1,IF(M131="T",0,IF(M131="Y/T","Belum diisi","Error")))</f>
        <v>Belum diisi</v>
      </c>
      <c r="O131" s="272"/>
      <c r="P131" s="272"/>
      <c r="Q131" s="272"/>
      <c r="R131" s="272"/>
    </row>
    <row r="132" spans="1:18" ht="12.75" customHeight="1">
      <c r="A132" s="272"/>
      <c r="B132" s="371"/>
      <c r="C132" s="371"/>
      <c r="D132" s="371"/>
      <c r="E132" s="421"/>
      <c r="F132" s="278">
        <v>2</v>
      </c>
      <c r="G132" s="279"/>
      <c r="H132" s="288" t="str">
        <f t="shared" si="0"/>
        <v>Belum Diisi</v>
      </c>
      <c r="I132" s="280" t="s">
        <v>650</v>
      </c>
      <c r="J132" s="281" t="str">
        <f t="shared" si="51"/>
        <v>Isi Tujuan</v>
      </c>
      <c r="K132" s="280" t="s">
        <v>650</v>
      </c>
      <c r="L132" s="281" t="str">
        <f t="shared" si="52"/>
        <v>Isi Tujuan</v>
      </c>
      <c r="M132" s="371"/>
      <c r="N132" s="371"/>
      <c r="O132" s="272"/>
      <c r="P132" s="272"/>
      <c r="Q132" s="272"/>
      <c r="R132" s="272"/>
    </row>
    <row r="133" spans="1:18" ht="12.75" customHeight="1">
      <c r="A133" s="272"/>
      <c r="B133" s="371"/>
      <c r="C133" s="371"/>
      <c r="D133" s="371"/>
      <c r="E133" s="421"/>
      <c r="F133" s="278">
        <v>3</v>
      </c>
      <c r="G133" s="279"/>
      <c r="H133" s="288" t="str">
        <f t="shared" si="0"/>
        <v>Belum Diisi</v>
      </c>
      <c r="I133" s="280" t="s">
        <v>650</v>
      </c>
      <c r="J133" s="281" t="str">
        <f t="shared" si="51"/>
        <v>Isi Tujuan</v>
      </c>
      <c r="K133" s="280" t="s">
        <v>650</v>
      </c>
      <c r="L133" s="281" t="str">
        <f t="shared" si="52"/>
        <v>Isi Tujuan</v>
      </c>
      <c r="M133" s="371"/>
      <c r="N133" s="371"/>
      <c r="O133" s="272"/>
      <c r="P133" s="272"/>
      <c r="Q133" s="272"/>
      <c r="R133" s="272"/>
    </row>
    <row r="134" spans="1:18" ht="12.75" customHeight="1">
      <c r="A134" s="272"/>
      <c r="B134" s="371"/>
      <c r="C134" s="371"/>
      <c r="D134" s="371"/>
      <c r="E134" s="421"/>
      <c r="F134" s="278">
        <v>4</v>
      </c>
      <c r="G134" s="279"/>
      <c r="H134" s="288" t="str">
        <f t="shared" si="0"/>
        <v>Belum Diisi</v>
      </c>
      <c r="I134" s="280" t="s">
        <v>650</v>
      </c>
      <c r="J134" s="281" t="str">
        <f t="shared" si="51"/>
        <v>Isi Tujuan</v>
      </c>
      <c r="K134" s="280" t="s">
        <v>650</v>
      </c>
      <c r="L134" s="281" t="str">
        <f t="shared" si="52"/>
        <v>Isi Tujuan</v>
      </c>
      <c r="M134" s="371"/>
      <c r="N134" s="371"/>
      <c r="O134" s="272"/>
      <c r="P134" s="272"/>
      <c r="Q134" s="272"/>
      <c r="R134" s="272"/>
    </row>
    <row r="135" spans="1:18" ht="12.75" customHeight="1">
      <c r="A135" s="272"/>
      <c r="B135" s="349"/>
      <c r="C135" s="349"/>
      <c r="D135" s="349"/>
      <c r="E135" s="422"/>
      <c r="F135" s="282">
        <v>5</v>
      </c>
      <c r="G135" s="283"/>
      <c r="H135" s="289" t="str">
        <f t="shared" si="0"/>
        <v>Belum Diisi</v>
      </c>
      <c r="I135" s="285" t="s">
        <v>650</v>
      </c>
      <c r="J135" s="286" t="str">
        <f t="shared" si="51"/>
        <v>Isi Tujuan</v>
      </c>
      <c r="K135" s="285" t="s">
        <v>650</v>
      </c>
      <c r="L135" s="286" t="str">
        <f t="shared" si="52"/>
        <v>Isi Tujuan</v>
      </c>
      <c r="M135" s="349"/>
      <c r="N135" s="349"/>
      <c r="O135" s="272"/>
      <c r="P135" s="272"/>
      <c r="Q135" s="272"/>
      <c r="R135" s="272"/>
    </row>
    <row r="136" spans="1:18" ht="12.75" customHeight="1">
      <c r="A136" s="272"/>
      <c r="B136" s="418">
        <v>27</v>
      </c>
      <c r="C136" s="426"/>
      <c r="D136" s="419" t="s">
        <v>650</v>
      </c>
      <c r="E136" s="420" t="str">
        <f>IF(D136="Y",1,IF(D136="T",0,IF(D136="Y/T","Belum diisi","Error")))</f>
        <v>Belum diisi</v>
      </c>
      <c r="F136" s="273">
        <v>1</v>
      </c>
      <c r="G136" s="274"/>
      <c r="H136" s="290" t="str">
        <f t="shared" si="0"/>
        <v>Belum Diisi</v>
      </c>
      <c r="I136" s="276" t="s">
        <v>650</v>
      </c>
      <c r="J136" s="277" t="str">
        <f t="shared" ref="J136:J140" si="53">IF($D$136="Y/T","Isi Tujuan",IF($E$136=0,0,IF(I136="Y",1,IF(I136="T",0,"Isi Dulu"))))</f>
        <v>Isi Tujuan</v>
      </c>
      <c r="K136" s="276" t="s">
        <v>650</v>
      </c>
      <c r="L136" s="277" t="str">
        <f t="shared" ref="L136:L140" si="54">IF($D$136="Y/T","Isi Tujuan",IF($E$136=0,0,IF(K136="Y",1,IF(K136="T",0,"Isi Dulu"))))</f>
        <v>Isi Tujuan</v>
      </c>
      <c r="M136" s="429" t="s">
        <v>650</v>
      </c>
      <c r="N136" s="430" t="str">
        <f>IF(M136="Y",1,IF(M136="T",0,IF(M136="Y/T","Belum diisi","Error")))</f>
        <v>Belum diisi</v>
      </c>
      <c r="O136" s="272"/>
      <c r="P136" s="272"/>
      <c r="Q136" s="272"/>
      <c r="R136" s="272"/>
    </row>
    <row r="137" spans="1:18" ht="12.75" customHeight="1">
      <c r="A137" s="272"/>
      <c r="B137" s="371"/>
      <c r="C137" s="371"/>
      <c r="D137" s="371"/>
      <c r="E137" s="421"/>
      <c r="F137" s="278">
        <v>2</v>
      </c>
      <c r="G137" s="279"/>
      <c r="H137" s="288" t="str">
        <f t="shared" si="0"/>
        <v>Belum Diisi</v>
      </c>
      <c r="I137" s="280" t="s">
        <v>650</v>
      </c>
      <c r="J137" s="281" t="str">
        <f t="shared" si="53"/>
        <v>Isi Tujuan</v>
      </c>
      <c r="K137" s="280" t="s">
        <v>650</v>
      </c>
      <c r="L137" s="281" t="str">
        <f t="shared" si="54"/>
        <v>Isi Tujuan</v>
      </c>
      <c r="M137" s="371"/>
      <c r="N137" s="371"/>
      <c r="O137" s="272"/>
      <c r="P137" s="272"/>
      <c r="Q137" s="272"/>
      <c r="R137" s="272"/>
    </row>
    <row r="138" spans="1:18" ht="12.75" customHeight="1">
      <c r="A138" s="272"/>
      <c r="B138" s="371"/>
      <c r="C138" s="371"/>
      <c r="D138" s="371"/>
      <c r="E138" s="421"/>
      <c r="F138" s="278">
        <v>3</v>
      </c>
      <c r="G138" s="279"/>
      <c r="H138" s="288" t="str">
        <f t="shared" si="0"/>
        <v>Belum Diisi</v>
      </c>
      <c r="I138" s="280" t="s">
        <v>650</v>
      </c>
      <c r="J138" s="281" t="str">
        <f t="shared" si="53"/>
        <v>Isi Tujuan</v>
      </c>
      <c r="K138" s="280" t="s">
        <v>650</v>
      </c>
      <c r="L138" s="281" t="str">
        <f t="shared" si="54"/>
        <v>Isi Tujuan</v>
      </c>
      <c r="M138" s="371"/>
      <c r="N138" s="371"/>
      <c r="O138" s="272"/>
      <c r="P138" s="272"/>
      <c r="Q138" s="272"/>
      <c r="R138" s="272"/>
    </row>
    <row r="139" spans="1:18" ht="12.75" customHeight="1">
      <c r="A139" s="272"/>
      <c r="B139" s="371"/>
      <c r="C139" s="371"/>
      <c r="D139" s="371"/>
      <c r="E139" s="421"/>
      <c r="F139" s="278">
        <v>4</v>
      </c>
      <c r="G139" s="279"/>
      <c r="H139" s="288" t="str">
        <f t="shared" si="0"/>
        <v>Belum Diisi</v>
      </c>
      <c r="I139" s="280" t="s">
        <v>650</v>
      </c>
      <c r="J139" s="281" t="str">
        <f t="shared" si="53"/>
        <v>Isi Tujuan</v>
      </c>
      <c r="K139" s="280" t="s">
        <v>650</v>
      </c>
      <c r="L139" s="281" t="str">
        <f t="shared" si="54"/>
        <v>Isi Tujuan</v>
      </c>
      <c r="M139" s="371"/>
      <c r="N139" s="371"/>
      <c r="O139" s="272"/>
      <c r="P139" s="272"/>
      <c r="Q139" s="272"/>
      <c r="R139" s="272"/>
    </row>
    <row r="140" spans="1:18" ht="12.75" customHeight="1">
      <c r="A140" s="272"/>
      <c r="B140" s="349"/>
      <c r="C140" s="349"/>
      <c r="D140" s="349"/>
      <c r="E140" s="422"/>
      <c r="F140" s="282">
        <v>5</v>
      </c>
      <c r="G140" s="283"/>
      <c r="H140" s="289" t="str">
        <f t="shared" si="0"/>
        <v>Belum Diisi</v>
      </c>
      <c r="I140" s="285" t="s">
        <v>650</v>
      </c>
      <c r="J140" s="286" t="str">
        <f t="shared" si="53"/>
        <v>Isi Tujuan</v>
      </c>
      <c r="K140" s="285" t="s">
        <v>650</v>
      </c>
      <c r="L140" s="286" t="str">
        <f t="shared" si="54"/>
        <v>Isi Tujuan</v>
      </c>
      <c r="M140" s="349"/>
      <c r="N140" s="349"/>
      <c r="O140" s="272"/>
      <c r="P140" s="272"/>
      <c r="Q140" s="272"/>
      <c r="R140" s="272"/>
    </row>
    <row r="141" spans="1:18" ht="12.75" customHeight="1">
      <c r="A141" s="272"/>
      <c r="B141" s="418">
        <v>28</v>
      </c>
      <c r="C141" s="426"/>
      <c r="D141" s="419" t="s">
        <v>650</v>
      </c>
      <c r="E141" s="420" t="str">
        <f>IF(D141="Y",1,IF(D141="T",0,IF(D141="Y/T","Belum diisi","Error")))</f>
        <v>Belum diisi</v>
      </c>
      <c r="F141" s="273">
        <v>1</v>
      </c>
      <c r="G141" s="274"/>
      <c r="H141" s="290" t="str">
        <f t="shared" si="0"/>
        <v>Belum Diisi</v>
      </c>
      <c r="I141" s="276" t="s">
        <v>650</v>
      </c>
      <c r="J141" s="277" t="str">
        <f t="shared" ref="J141:J145" si="55">IF($D$141="Y/T","Isi Tujuan",IF($E$141=0,0,IF(I141="Y",1,IF(I141="T",0,"Isi Dulu"))))</f>
        <v>Isi Tujuan</v>
      </c>
      <c r="K141" s="276" t="s">
        <v>650</v>
      </c>
      <c r="L141" s="277" t="str">
        <f t="shared" ref="L141:L145" si="56">IF($D$141="Y/T","Isi Tujuan",IF($E$141=0,0,IF(K141="Y",1,IF(K141="T",0,"Isi Dulu"))))</f>
        <v>Isi Tujuan</v>
      </c>
      <c r="M141" s="429" t="s">
        <v>650</v>
      </c>
      <c r="N141" s="430" t="str">
        <f>IF(M141="Y",1,IF(M141="T",0,IF(M141="Y/T","Belum diisi","Error")))</f>
        <v>Belum diisi</v>
      </c>
      <c r="O141" s="272"/>
      <c r="P141" s="272"/>
      <c r="Q141" s="272"/>
      <c r="R141" s="272"/>
    </row>
    <row r="142" spans="1:18" ht="12.75" customHeight="1">
      <c r="A142" s="272"/>
      <c r="B142" s="371"/>
      <c r="C142" s="371"/>
      <c r="D142" s="371"/>
      <c r="E142" s="421"/>
      <c r="F142" s="278">
        <v>2</v>
      </c>
      <c r="G142" s="279"/>
      <c r="H142" s="288" t="str">
        <f t="shared" si="0"/>
        <v>Belum Diisi</v>
      </c>
      <c r="I142" s="280" t="s">
        <v>650</v>
      </c>
      <c r="J142" s="281" t="str">
        <f t="shared" si="55"/>
        <v>Isi Tujuan</v>
      </c>
      <c r="K142" s="280" t="s">
        <v>650</v>
      </c>
      <c r="L142" s="281" t="str">
        <f t="shared" si="56"/>
        <v>Isi Tujuan</v>
      </c>
      <c r="M142" s="371"/>
      <c r="N142" s="371"/>
      <c r="O142" s="272"/>
      <c r="P142" s="272"/>
      <c r="Q142" s="272"/>
      <c r="R142" s="272"/>
    </row>
    <row r="143" spans="1:18" ht="12.75" customHeight="1">
      <c r="A143" s="272"/>
      <c r="B143" s="371"/>
      <c r="C143" s="371"/>
      <c r="D143" s="371"/>
      <c r="E143" s="421"/>
      <c r="F143" s="278">
        <v>3</v>
      </c>
      <c r="G143" s="279"/>
      <c r="H143" s="288" t="str">
        <f t="shared" si="0"/>
        <v>Belum Diisi</v>
      </c>
      <c r="I143" s="280" t="s">
        <v>650</v>
      </c>
      <c r="J143" s="281" t="str">
        <f t="shared" si="55"/>
        <v>Isi Tujuan</v>
      </c>
      <c r="K143" s="280" t="s">
        <v>650</v>
      </c>
      <c r="L143" s="281" t="str">
        <f t="shared" si="56"/>
        <v>Isi Tujuan</v>
      </c>
      <c r="M143" s="371"/>
      <c r="N143" s="371"/>
      <c r="O143" s="272"/>
      <c r="P143" s="272"/>
      <c r="Q143" s="272"/>
      <c r="R143" s="272"/>
    </row>
    <row r="144" spans="1:18" ht="12.75" customHeight="1">
      <c r="A144" s="272"/>
      <c r="B144" s="371"/>
      <c r="C144" s="371"/>
      <c r="D144" s="371"/>
      <c r="E144" s="421"/>
      <c r="F144" s="278">
        <v>4</v>
      </c>
      <c r="G144" s="279"/>
      <c r="H144" s="288" t="str">
        <f t="shared" si="0"/>
        <v>Belum Diisi</v>
      </c>
      <c r="I144" s="280" t="s">
        <v>650</v>
      </c>
      <c r="J144" s="281" t="str">
        <f t="shared" si="55"/>
        <v>Isi Tujuan</v>
      </c>
      <c r="K144" s="280" t="s">
        <v>650</v>
      </c>
      <c r="L144" s="281" t="str">
        <f t="shared" si="56"/>
        <v>Isi Tujuan</v>
      </c>
      <c r="M144" s="371"/>
      <c r="N144" s="371"/>
      <c r="O144" s="272"/>
      <c r="P144" s="272"/>
      <c r="Q144" s="272"/>
      <c r="R144" s="272"/>
    </row>
    <row r="145" spans="1:18" ht="12.75" customHeight="1">
      <c r="A145" s="272"/>
      <c r="B145" s="349"/>
      <c r="C145" s="349"/>
      <c r="D145" s="349"/>
      <c r="E145" s="422"/>
      <c r="F145" s="282">
        <v>5</v>
      </c>
      <c r="G145" s="283"/>
      <c r="H145" s="289" t="str">
        <f t="shared" si="0"/>
        <v>Belum Diisi</v>
      </c>
      <c r="I145" s="285" t="s">
        <v>650</v>
      </c>
      <c r="J145" s="286" t="str">
        <f t="shared" si="55"/>
        <v>Isi Tujuan</v>
      </c>
      <c r="K145" s="285" t="s">
        <v>650</v>
      </c>
      <c r="L145" s="286" t="str">
        <f t="shared" si="56"/>
        <v>Isi Tujuan</v>
      </c>
      <c r="M145" s="349"/>
      <c r="N145" s="349"/>
      <c r="O145" s="272"/>
      <c r="P145" s="272"/>
      <c r="Q145" s="272"/>
      <c r="R145" s="272"/>
    </row>
    <row r="146" spans="1:18" ht="12.75" customHeight="1">
      <c r="A146" s="272"/>
      <c r="B146" s="418">
        <v>29</v>
      </c>
      <c r="C146" s="426"/>
      <c r="D146" s="419" t="s">
        <v>650</v>
      </c>
      <c r="E146" s="420" t="str">
        <f>IF(D146="Y",1,IF(D146="T",0,IF(D146="Y/T","Belum diisi","Error")))</f>
        <v>Belum diisi</v>
      </c>
      <c r="F146" s="273">
        <v>1</v>
      </c>
      <c r="G146" s="274"/>
      <c r="H146" s="290" t="str">
        <f t="shared" si="0"/>
        <v>Belum Diisi</v>
      </c>
      <c r="I146" s="276" t="s">
        <v>650</v>
      </c>
      <c r="J146" s="277" t="str">
        <f t="shared" ref="J146:J150" si="57">IF($D$146="Y/T","Isi Tujuan",IF($E$146=0,0,IF(I146="Y",1,IF(I146="T",0,"Isi Dulu"))))</f>
        <v>Isi Tujuan</v>
      </c>
      <c r="K146" s="276" t="s">
        <v>650</v>
      </c>
      <c r="L146" s="277" t="str">
        <f t="shared" ref="L146:L150" si="58">IF($D$146="Y/T","Isi Tujuan",IF($E$146=0,0,IF(K146="Y",1,IF(K146="T",0,"Isi Dulu"))))</f>
        <v>Isi Tujuan</v>
      </c>
      <c r="M146" s="429" t="s">
        <v>650</v>
      </c>
      <c r="N146" s="430" t="str">
        <f>IF(M146="Y",1,IF(M146="T",0,IF(M146="Y/T","Belum diisi","Error")))</f>
        <v>Belum diisi</v>
      </c>
      <c r="O146" s="272"/>
      <c r="P146" s="272"/>
      <c r="Q146" s="272"/>
      <c r="R146" s="272"/>
    </row>
    <row r="147" spans="1:18" ht="12.75" customHeight="1">
      <c r="A147" s="272"/>
      <c r="B147" s="371"/>
      <c r="C147" s="371"/>
      <c r="D147" s="371"/>
      <c r="E147" s="421"/>
      <c r="F147" s="278">
        <v>2</v>
      </c>
      <c r="G147" s="279"/>
      <c r="H147" s="288" t="str">
        <f t="shared" si="0"/>
        <v>Belum Diisi</v>
      </c>
      <c r="I147" s="280" t="s">
        <v>650</v>
      </c>
      <c r="J147" s="281" t="str">
        <f t="shared" si="57"/>
        <v>Isi Tujuan</v>
      </c>
      <c r="K147" s="280" t="s">
        <v>650</v>
      </c>
      <c r="L147" s="281" t="str">
        <f t="shared" si="58"/>
        <v>Isi Tujuan</v>
      </c>
      <c r="M147" s="371"/>
      <c r="N147" s="371"/>
      <c r="O147" s="272"/>
      <c r="P147" s="272"/>
      <c r="Q147" s="272"/>
      <c r="R147" s="272"/>
    </row>
    <row r="148" spans="1:18" ht="12.75" customHeight="1">
      <c r="A148" s="272"/>
      <c r="B148" s="371"/>
      <c r="C148" s="371"/>
      <c r="D148" s="371"/>
      <c r="E148" s="421"/>
      <c r="F148" s="278">
        <v>3</v>
      </c>
      <c r="G148" s="279"/>
      <c r="H148" s="288" t="str">
        <f t="shared" si="0"/>
        <v>Belum Diisi</v>
      </c>
      <c r="I148" s="280" t="s">
        <v>650</v>
      </c>
      <c r="J148" s="281" t="str">
        <f t="shared" si="57"/>
        <v>Isi Tujuan</v>
      </c>
      <c r="K148" s="280" t="s">
        <v>650</v>
      </c>
      <c r="L148" s="281" t="str">
        <f t="shared" si="58"/>
        <v>Isi Tujuan</v>
      </c>
      <c r="M148" s="371"/>
      <c r="N148" s="371"/>
      <c r="O148" s="272"/>
      <c r="P148" s="272"/>
      <c r="Q148" s="272"/>
      <c r="R148" s="272"/>
    </row>
    <row r="149" spans="1:18" ht="12.75" customHeight="1">
      <c r="A149" s="272"/>
      <c r="B149" s="371"/>
      <c r="C149" s="371"/>
      <c r="D149" s="371"/>
      <c r="E149" s="421"/>
      <c r="F149" s="278">
        <v>4</v>
      </c>
      <c r="G149" s="279"/>
      <c r="H149" s="288" t="str">
        <f t="shared" si="0"/>
        <v>Belum Diisi</v>
      </c>
      <c r="I149" s="280" t="s">
        <v>650</v>
      </c>
      <c r="J149" s="281" t="str">
        <f t="shared" si="57"/>
        <v>Isi Tujuan</v>
      </c>
      <c r="K149" s="280" t="s">
        <v>650</v>
      </c>
      <c r="L149" s="281" t="str">
        <f t="shared" si="58"/>
        <v>Isi Tujuan</v>
      </c>
      <c r="M149" s="371"/>
      <c r="N149" s="371"/>
      <c r="O149" s="272"/>
      <c r="P149" s="272"/>
      <c r="Q149" s="272"/>
      <c r="R149" s="272"/>
    </row>
    <row r="150" spans="1:18" ht="12.75" customHeight="1">
      <c r="A150" s="272"/>
      <c r="B150" s="349"/>
      <c r="C150" s="349"/>
      <c r="D150" s="349"/>
      <c r="E150" s="422"/>
      <c r="F150" s="282">
        <v>5</v>
      </c>
      <c r="G150" s="283"/>
      <c r="H150" s="289" t="str">
        <f t="shared" si="0"/>
        <v>Belum Diisi</v>
      </c>
      <c r="I150" s="285" t="s">
        <v>650</v>
      </c>
      <c r="J150" s="286" t="str">
        <f t="shared" si="57"/>
        <v>Isi Tujuan</v>
      </c>
      <c r="K150" s="285" t="s">
        <v>650</v>
      </c>
      <c r="L150" s="286" t="str">
        <f t="shared" si="58"/>
        <v>Isi Tujuan</v>
      </c>
      <c r="M150" s="349"/>
      <c r="N150" s="349"/>
      <c r="O150" s="272"/>
      <c r="P150" s="272"/>
      <c r="Q150" s="272"/>
      <c r="R150" s="272"/>
    </row>
    <row r="151" spans="1:18" ht="12.75" customHeight="1">
      <c r="A151" s="272"/>
      <c r="B151" s="418">
        <v>30</v>
      </c>
      <c r="C151" s="426"/>
      <c r="D151" s="419" t="s">
        <v>650</v>
      </c>
      <c r="E151" s="420" t="str">
        <f>IF(D151="Y",1,IF(D151="T",0,IF(D151="Y/T","Belum diisi","Error")))</f>
        <v>Belum diisi</v>
      </c>
      <c r="F151" s="273">
        <v>1</v>
      </c>
      <c r="G151" s="274"/>
      <c r="H151" s="290" t="str">
        <f t="shared" si="0"/>
        <v>Belum Diisi</v>
      </c>
      <c r="I151" s="285" t="s">
        <v>650</v>
      </c>
      <c r="J151" s="277" t="str">
        <f t="shared" ref="J151:J155" si="59">IF($D$151="Y/T","Isi Tujuan",IF($E$151=0,0,IF(I151="Y",1,IF(I151="T",0,"Isi Dulu"))))</f>
        <v>Isi Tujuan</v>
      </c>
      <c r="K151" s="285" t="s">
        <v>650</v>
      </c>
      <c r="L151" s="277" t="str">
        <f t="shared" ref="L151:L155" si="60">IF($D$151="Y/T","Isi Tujuan",IF($E$151=0,0,IF(K151="Y",1,IF(K151="T",0,"Isi Dulu"))))</f>
        <v>Isi Tujuan</v>
      </c>
      <c r="M151" s="429" t="s">
        <v>650</v>
      </c>
      <c r="N151" s="430" t="str">
        <f>IF(M151="Y",1,IF(M151="T",0,IF(M151="Y/T","Belum diisi","Error")))</f>
        <v>Belum diisi</v>
      </c>
      <c r="O151" s="272"/>
      <c r="P151" s="272"/>
      <c r="Q151" s="272"/>
      <c r="R151" s="272"/>
    </row>
    <row r="152" spans="1:18" ht="12.75" customHeight="1">
      <c r="A152" s="272"/>
      <c r="B152" s="371"/>
      <c r="C152" s="371"/>
      <c r="D152" s="371"/>
      <c r="E152" s="421"/>
      <c r="F152" s="278">
        <v>2</v>
      </c>
      <c r="G152" s="279"/>
      <c r="H152" s="288" t="str">
        <f t="shared" si="0"/>
        <v>Belum Diisi</v>
      </c>
      <c r="I152" s="280" t="s">
        <v>650</v>
      </c>
      <c r="J152" s="281" t="str">
        <f t="shared" si="59"/>
        <v>Isi Tujuan</v>
      </c>
      <c r="K152" s="280" t="s">
        <v>650</v>
      </c>
      <c r="L152" s="281" t="str">
        <f t="shared" si="60"/>
        <v>Isi Tujuan</v>
      </c>
      <c r="M152" s="371"/>
      <c r="N152" s="371"/>
      <c r="O152" s="272"/>
      <c r="P152" s="272"/>
      <c r="Q152" s="272"/>
      <c r="R152" s="272"/>
    </row>
    <row r="153" spans="1:18" ht="12.75" customHeight="1">
      <c r="A153" s="272"/>
      <c r="B153" s="371"/>
      <c r="C153" s="371"/>
      <c r="D153" s="371"/>
      <c r="E153" s="421"/>
      <c r="F153" s="278">
        <v>3</v>
      </c>
      <c r="G153" s="279"/>
      <c r="H153" s="288" t="str">
        <f t="shared" si="0"/>
        <v>Belum Diisi</v>
      </c>
      <c r="I153" s="280" t="s">
        <v>650</v>
      </c>
      <c r="J153" s="281" t="str">
        <f t="shared" si="59"/>
        <v>Isi Tujuan</v>
      </c>
      <c r="K153" s="280" t="s">
        <v>650</v>
      </c>
      <c r="L153" s="281" t="str">
        <f t="shared" si="60"/>
        <v>Isi Tujuan</v>
      </c>
      <c r="M153" s="371"/>
      <c r="N153" s="371"/>
      <c r="O153" s="272"/>
      <c r="P153" s="272"/>
      <c r="Q153" s="272"/>
      <c r="R153" s="272"/>
    </row>
    <row r="154" spans="1:18" ht="12.75" customHeight="1">
      <c r="A154" s="272"/>
      <c r="B154" s="371"/>
      <c r="C154" s="371"/>
      <c r="D154" s="371"/>
      <c r="E154" s="421"/>
      <c r="F154" s="278">
        <v>4</v>
      </c>
      <c r="G154" s="279"/>
      <c r="H154" s="288" t="str">
        <f t="shared" si="0"/>
        <v>Belum Diisi</v>
      </c>
      <c r="I154" s="280" t="s">
        <v>650</v>
      </c>
      <c r="J154" s="281" t="str">
        <f t="shared" si="59"/>
        <v>Isi Tujuan</v>
      </c>
      <c r="K154" s="280" t="s">
        <v>650</v>
      </c>
      <c r="L154" s="281" t="str">
        <f t="shared" si="60"/>
        <v>Isi Tujuan</v>
      </c>
      <c r="M154" s="371"/>
      <c r="N154" s="371"/>
      <c r="O154" s="272"/>
      <c r="P154" s="272"/>
      <c r="Q154" s="272"/>
      <c r="R154" s="272"/>
    </row>
    <row r="155" spans="1:18" ht="12.75" customHeight="1">
      <c r="A155" s="272"/>
      <c r="B155" s="349"/>
      <c r="C155" s="349"/>
      <c r="D155" s="349"/>
      <c r="E155" s="422"/>
      <c r="F155" s="282">
        <v>5</v>
      </c>
      <c r="G155" s="283"/>
      <c r="H155" s="289" t="str">
        <f t="shared" si="0"/>
        <v>Belum Diisi</v>
      </c>
      <c r="I155" s="280" t="s">
        <v>650</v>
      </c>
      <c r="J155" s="286" t="str">
        <f t="shared" si="59"/>
        <v>Isi Tujuan</v>
      </c>
      <c r="K155" s="280" t="s">
        <v>650</v>
      </c>
      <c r="L155" s="286" t="str">
        <f t="shared" si="60"/>
        <v>Isi Tujuan</v>
      </c>
      <c r="M155" s="349"/>
      <c r="N155" s="349"/>
      <c r="O155" s="272"/>
      <c r="P155" s="272"/>
      <c r="Q155" s="272"/>
      <c r="R155" s="272"/>
    </row>
    <row r="156" spans="1:18" ht="12.75" customHeight="1">
      <c r="A156" s="272"/>
      <c r="B156" s="291"/>
      <c r="C156" s="292"/>
      <c r="D156" s="293"/>
      <c r="E156" s="294" t="e">
        <f>AVERAGE(E6:E155)</f>
        <v>#DIV/0!</v>
      </c>
      <c r="F156" s="295"/>
      <c r="G156" s="296"/>
      <c r="H156" s="294" t="e">
        <f>AVERAGE(H6:H155)</f>
        <v>#DIV/0!</v>
      </c>
      <c r="I156" s="293"/>
      <c r="J156" s="294" t="e">
        <f>AVERAGE(J6:J155)</f>
        <v>#DIV/0!</v>
      </c>
      <c r="K156" s="293"/>
      <c r="L156" s="294" t="e">
        <f>AVERAGE(L6:L155)</f>
        <v>#DIV/0!</v>
      </c>
      <c r="M156" s="293"/>
      <c r="N156" s="294" t="e">
        <f>AVERAGE(N6:N155)</f>
        <v>#DIV/0!</v>
      </c>
      <c r="O156" s="272"/>
      <c r="P156" s="272"/>
      <c r="Q156" s="272"/>
      <c r="R156" s="272"/>
    </row>
    <row r="157" spans="1:18" ht="12.75" customHeight="1">
      <c r="A157" s="272"/>
      <c r="B157" s="428" t="s">
        <v>1263</v>
      </c>
      <c r="C157" s="360"/>
      <c r="D157" s="360"/>
      <c r="E157" s="360"/>
      <c r="F157" s="360"/>
      <c r="G157" s="360"/>
      <c r="H157" s="360"/>
      <c r="I157" s="360"/>
      <c r="J157" s="351"/>
      <c r="K157" s="297"/>
      <c r="L157" s="297"/>
      <c r="M157" s="297"/>
      <c r="N157" s="297"/>
      <c r="O157" s="272"/>
      <c r="P157" s="272"/>
      <c r="Q157" s="272"/>
      <c r="R157" s="272"/>
    </row>
    <row r="158" spans="1:18" ht="15.75" customHeight="1">
      <c r="A158" s="272"/>
      <c r="B158" s="418">
        <v>1</v>
      </c>
      <c r="C158" s="426"/>
      <c r="D158" s="419" t="s">
        <v>650</v>
      </c>
      <c r="E158" s="427" t="str">
        <f>IF(D158="Y",1,IF(D158="T",0,IF(D158="Y/T","Belum diisi","Error")))</f>
        <v>Belum diisi</v>
      </c>
      <c r="F158" s="273">
        <v>1</v>
      </c>
      <c r="G158" s="274"/>
      <c r="H158" s="275" t="str">
        <f t="shared" ref="H158:H307" si="61">IF(OR(J158="Isi Dulu",L158="Isi Dulu",J158="Isi Sasaran",L158="Isi Sasaran"),"Belum Diisi",IF(SUM(J158,L158)=2,1,IF(SUM(J158,L158)=1,0,IF(SUM(J158,L158)=0,0,"Error"))))</f>
        <v>Belum Diisi</v>
      </c>
      <c r="I158" s="276" t="s">
        <v>650</v>
      </c>
      <c r="J158" s="277" t="str">
        <f t="shared" ref="J158:J162" si="62">IF($D$158="Y/T","Isi Sasaran",IF($E$158=0,0,IF(I158="Y",1,IF(I158="T",0,"Isi Dulu"))))</f>
        <v>Isi Sasaran</v>
      </c>
      <c r="K158" s="276" t="s">
        <v>650</v>
      </c>
      <c r="L158" s="277" t="str">
        <f t="shared" ref="L158:L162" si="63">IF($D$158="Y/T","Isi Sasaran",IF($E$158=0,0,IF(K158="Y",1,IF(K158="T",0,"Isi Dulu"))))</f>
        <v>Isi Sasaran</v>
      </c>
      <c r="M158" s="429" t="s">
        <v>650</v>
      </c>
      <c r="N158" s="430" t="str">
        <f>IF(M158="Y",1,IF(M158="T",0,IF(M158="Y/T","Belum diisi","Error")))</f>
        <v>Belum diisi</v>
      </c>
      <c r="O158" s="272"/>
      <c r="P158" s="272"/>
      <c r="Q158" s="272"/>
      <c r="R158" s="272"/>
    </row>
    <row r="159" spans="1:18" ht="12.75" customHeight="1">
      <c r="A159" s="272"/>
      <c r="B159" s="371"/>
      <c r="C159" s="371"/>
      <c r="D159" s="371"/>
      <c r="E159" s="371"/>
      <c r="F159" s="278">
        <v>2</v>
      </c>
      <c r="G159" s="279"/>
      <c r="H159" s="275" t="str">
        <f t="shared" si="61"/>
        <v>Belum Diisi</v>
      </c>
      <c r="I159" s="280" t="s">
        <v>650</v>
      </c>
      <c r="J159" s="281" t="str">
        <f t="shared" si="62"/>
        <v>Isi Sasaran</v>
      </c>
      <c r="K159" s="280" t="s">
        <v>650</v>
      </c>
      <c r="L159" s="281" t="str">
        <f t="shared" si="63"/>
        <v>Isi Sasaran</v>
      </c>
      <c r="M159" s="371"/>
      <c r="N159" s="371"/>
      <c r="O159" s="272"/>
      <c r="P159" s="272"/>
      <c r="Q159" s="272"/>
      <c r="R159" s="272"/>
    </row>
    <row r="160" spans="1:18" ht="12.75" customHeight="1">
      <c r="A160" s="272"/>
      <c r="B160" s="371"/>
      <c r="C160" s="371"/>
      <c r="D160" s="371"/>
      <c r="E160" s="371"/>
      <c r="F160" s="278">
        <v>3</v>
      </c>
      <c r="G160" s="279"/>
      <c r="H160" s="275" t="str">
        <f t="shared" si="61"/>
        <v>Belum Diisi</v>
      </c>
      <c r="I160" s="280" t="s">
        <v>650</v>
      </c>
      <c r="J160" s="281" t="str">
        <f t="shared" si="62"/>
        <v>Isi Sasaran</v>
      </c>
      <c r="K160" s="280" t="s">
        <v>650</v>
      </c>
      <c r="L160" s="281" t="str">
        <f t="shared" si="63"/>
        <v>Isi Sasaran</v>
      </c>
      <c r="M160" s="371"/>
      <c r="N160" s="371"/>
      <c r="O160" s="272"/>
      <c r="P160" s="272"/>
      <c r="Q160" s="272"/>
      <c r="R160" s="272"/>
    </row>
    <row r="161" spans="1:18" ht="12.75" customHeight="1">
      <c r="A161" s="272"/>
      <c r="B161" s="371"/>
      <c r="C161" s="371"/>
      <c r="D161" s="371"/>
      <c r="E161" s="371"/>
      <c r="F161" s="278">
        <v>4</v>
      </c>
      <c r="G161" s="279"/>
      <c r="H161" s="275" t="str">
        <f t="shared" si="61"/>
        <v>Belum Diisi</v>
      </c>
      <c r="I161" s="280" t="s">
        <v>650</v>
      </c>
      <c r="J161" s="281" t="str">
        <f t="shared" si="62"/>
        <v>Isi Sasaran</v>
      </c>
      <c r="K161" s="280" t="s">
        <v>650</v>
      </c>
      <c r="L161" s="281" t="str">
        <f t="shared" si="63"/>
        <v>Isi Sasaran</v>
      </c>
      <c r="M161" s="371"/>
      <c r="N161" s="371"/>
      <c r="O161" s="272"/>
      <c r="P161" s="272"/>
      <c r="Q161" s="272"/>
      <c r="R161" s="272"/>
    </row>
    <row r="162" spans="1:18" ht="12.75" customHeight="1">
      <c r="A162" s="272"/>
      <c r="B162" s="349"/>
      <c r="C162" s="349"/>
      <c r="D162" s="349"/>
      <c r="E162" s="349"/>
      <c r="F162" s="282">
        <v>5</v>
      </c>
      <c r="G162" s="283"/>
      <c r="H162" s="284" t="str">
        <f t="shared" si="61"/>
        <v>Belum Diisi</v>
      </c>
      <c r="I162" s="285" t="s">
        <v>650</v>
      </c>
      <c r="J162" s="286" t="str">
        <f t="shared" si="62"/>
        <v>Isi Sasaran</v>
      </c>
      <c r="K162" s="285" t="s">
        <v>650</v>
      </c>
      <c r="L162" s="286" t="str">
        <f t="shared" si="63"/>
        <v>Isi Sasaran</v>
      </c>
      <c r="M162" s="349"/>
      <c r="N162" s="349"/>
      <c r="O162" s="272"/>
      <c r="P162" s="272"/>
      <c r="Q162" s="272"/>
      <c r="R162" s="272"/>
    </row>
    <row r="163" spans="1:18" ht="15.75" customHeight="1">
      <c r="A163" s="272"/>
      <c r="B163" s="418">
        <v>2</v>
      </c>
      <c r="C163" s="426"/>
      <c r="D163" s="419" t="s">
        <v>650</v>
      </c>
      <c r="E163" s="427" t="str">
        <f>IF(D163="Y",1,IF(D163="T",0,IF(D163="Y/T","Belum diisi","Error")))</f>
        <v>Belum diisi</v>
      </c>
      <c r="F163" s="273">
        <v>1</v>
      </c>
      <c r="G163" s="274"/>
      <c r="H163" s="287" t="str">
        <f t="shared" si="61"/>
        <v>Belum Diisi</v>
      </c>
      <c r="I163" s="276" t="s">
        <v>650</v>
      </c>
      <c r="J163" s="277" t="str">
        <f t="shared" ref="J163:J167" si="64">IF($D$163="Y/T","Isi Sasaran",IF($E$163=0,0,IF(I163="Y",1,IF(I163="T",0,"Isi Dulu"))))</f>
        <v>Isi Sasaran</v>
      </c>
      <c r="K163" s="276" t="s">
        <v>650</v>
      </c>
      <c r="L163" s="277" t="str">
        <f t="shared" ref="L163:L167" si="65">IF($D$163="Y/T","Isi Sasaran",IF($E$163=0,0,IF(K163="Y",1,IF(K163="T",0,"Isi Dulu"))))</f>
        <v>Isi Sasaran</v>
      </c>
      <c r="M163" s="429" t="s">
        <v>650</v>
      </c>
      <c r="N163" s="430" t="str">
        <f>IF(M163="Y",1,IF(M163="T",0,IF(M163="Y/T","Belum diisi","Error")))</f>
        <v>Belum diisi</v>
      </c>
      <c r="O163" s="272"/>
      <c r="P163" s="272"/>
      <c r="Q163" s="272"/>
      <c r="R163" s="272"/>
    </row>
    <row r="164" spans="1:18" ht="12.75" customHeight="1">
      <c r="A164" s="272"/>
      <c r="B164" s="371"/>
      <c r="C164" s="371"/>
      <c r="D164" s="371"/>
      <c r="E164" s="371"/>
      <c r="F164" s="278">
        <v>2</v>
      </c>
      <c r="G164" s="279"/>
      <c r="H164" s="288" t="str">
        <f t="shared" si="61"/>
        <v>Belum Diisi</v>
      </c>
      <c r="I164" s="280" t="s">
        <v>650</v>
      </c>
      <c r="J164" s="281" t="str">
        <f t="shared" si="64"/>
        <v>Isi Sasaran</v>
      </c>
      <c r="K164" s="280" t="s">
        <v>650</v>
      </c>
      <c r="L164" s="281" t="str">
        <f t="shared" si="65"/>
        <v>Isi Sasaran</v>
      </c>
      <c r="M164" s="371"/>
      <c r="N164" s="371"/>
      <c r="O164" s="272"/>
      <c r="P164" s="272"/>
      <c r="Q164" s="272"/>
      <c r="R164" s="272"/>
    </row>
    <row r="165" spans="1:18" ht="12.75" customHeight="1">
      <c r="A165" s="272"/>
      <c r="B165" s="371"/>
      <c r="C165" s="371"/>
      <c r="D165" s="371"/>
      <c r="E165" s="371"/>
      <c r="F165" s="278">
        <v>3</v>
      </c>
      <c r="G165" s="279"/>
      <c r="H165" s="288" t="str">
        <f t="shared" si="61"/>
        <v>Belum Diisi</v>
      </c>
      <c r="I165" s="280" t="s">
        <v>650</v>
      </c>
      <c r="J165" s="281" t="str">
        <f t="shared" si="64"/>
        <v>Isi Sasaran</v>
      </c>
      <c r="K165" s="280" t="s">
        <v>650</v>
      </c>
      <c r="L165" s="281" t="str">
        <f t="shared" si="65"/>
        <v>Isi Sasaran</v>
      </c>
      <c r="M165" s="371"/>
      <c r="N165" s="371"/>
      <c r="O165" s="272"/>
      <c r="P165" s="272"/>
      <c r="Q165" s="272"/>
      <c r="R165" s="272"/>
    </row>
    <row r="166" spans="1:18" ht="12.75" customHeight="1">
      <c r="A166" s="272"/>
      <c r="B166" s="371"/>
      <c r="C166" s="371"/>
      <c r="D166" s="371"/>
      <c r="E166" s="371"/>
      <c r="F166" s="278">
        <v>4</v>
      </c>
      <c r="G166" s="279"/>
      <c r="H166" s="288" t="str">
        <f t="shared" si="61"/>
        <v>Belum Diisi</v>
      </c>
      <c r="I166" s="280" t="s">
        <v>650</v>
      </c>
      <c r="J166" s="281" t="str">
        <f t="shared" si="64"/>
        <v>Isi Sasaran</v>
      </c>
      <c r="K166" s="280" t="s">
        <v>650</v>
      </c>
      <c r="L166" s="281" t="str">
        <f t="shared" si="65"/>
        <v>Isi Sasaran</v>
      </c>
      <c r="M166" s="371"/>
      <c r="N166" s="371"/>
      <c r="O166" s="272"/>
      <c r="P166" s="272"/>
      <c r="Q166" s="272"/>
      <c r="R166" s="272"/>
    </row>
    <row r="167" spans="1:18" ht="12.75" customHeight="1">
      <c r="A167" s="272"/>
      <c r="B167" s="349"/>
      <c r="C167" s="349"/>
      <c r="D167" s="349"/>
      <c r="E167" s="349"/>
      <c r="F167" s="282">
        <v>5</v>
      </c>
      <c r="G167" s="283"/>
      <c r="H167" s="289" t="str">
        <f t="shared" si="61"/>
        <v>Belum Diisi</v>
      </c>
      <c r="I167" s="285" t="s">
        <v>650</v>
      </c>
      <c r="J167" s="286" t="str">
        <f t="shared" si="64"/>
        <v>Isi Sasaran</v>
      </c>
      <c r="K167" s="285" t="s">
        <v>650</v>
      </c>
      <c r="L167" s="286" t="str">
        <f t="shared" si="65"/>
        <v>Isi Sasaran</v>
      </c>
      <c r="M167" s="349"/>
      <c r="N167" s="349"/>
      <c r="O167" s="272"/>
      <c r="P167" s="272"/>
      <c r="Q167" s="272"/>
      <c r="R167" s="272"/>
    </row>
    <row r="168" spans="1:18" ht="15.75" customHeight="1">
      <c r="A168" s="272"/>
      <c r="B168" s="418">
        <v>3</v>
      </c>
      <c r="C168" s="426"/>
      <c r="D168" s="419" t="s">
        <v>650</v>
      </c>
      <c r="E168" s="427" t="str">
        <f>IF(D168="Y",1,IF(D168="T",0,IF(D168="Y/T","Belum diisi","Error")))</f>
        <v>Belum diisi</v>
      </c>
      <c r="F168" s="273">
        <v>1</v>
      </c>
      <c r="G168" s="274"/>
      <c r="H168" s="290" t="str">
        <f t="shared" si="61"/>
        <v>Belum Diisi</v>
      </c>
      <c r="I168" s="276" t="s">
        <v>650</v>
      </c>
      <c r="J168" s="277" t="str">
        <f t="shared" ref="J168:J172" si="66">IF($D$168="Y/T","Isi Sasaran",IF($E$168=0,0,IF(I168="Y",1,IF(I168="T",0,"Isi Dulu"))))</f>
        <v>Isi Sasaran</v>
      </c>
      <c r="K168" s="276" t="s">
        <v>650</v>
      </c>
      <c r="L168" s="277" t="str">
        <f t="shared" ref="L168:L172" si="67">IF($D$168="Y/T","Isi Sasaran",IF($E$168=0,0,IF(K168="Y",1,IF(K168="T",0,"Isi Dulu"))))</f>
        <v>Isi Sasaran</v>
      </c>
      <c r="M168" s="429" t="s">
        <v>650</v>
      </c>
      <c r="N168" s="430" t="str">
        <f>IF(M168="Y",1,IF(M168="T",0,IF(M168="Y/T","Belum diisi","Error")))</f>
        <v>Belum diisi</v>
      </c>
      <c r="O168" s="272"/>
      <c r="P168" s="272"/>
      <c r="Q168" s="272"/>
      <c r="R168" s="272"/>
    </row>
    <row r="169" spans="1:18" ht="12.75" customHeight="1">
      <c r="A169" s="272"/>
      <c r="B169" s="371"/>
      <c r="C169" s="371"/>
      <c r="D169" s="371"/>
      <c r="E169" s="371"/>
      <c r="F169" s="278">
        <v>2</v>
      </c>
      <c r="G169" s="279"/>
      <c r="H169" s="288" t="str">
        <f t="shared" si="61"/>
        <v>Belum Diisi</v>
      </c>
      <c r="I169" s="280" t="s">
        <v>650</v>
      </c>
      <c r="J169" s="281" t="str">
        <f t="shared" si="66"/>
        <v>Isi Sasaran</v>
      </c>
      <c r="K169" s="280" t="s">
        <v>650</v>
      </c>
      <c r="L169" s="281" t="str">
        <f t="shared" si="67"/>
        <v>Isi Sasaran</v>
      </c>
      <c r="M169" s="371"/>
      <c r="N169" s="371"/>
      <c r="O169" s="272"/>
      <c r="P169" s="272"/>
      <c r="Q169" s="272"/>
      <c r="R169" s="272"/>
    </row>
    <row r="170" spans="1:18" ht="12.75" customHeight="1">
      <c r="A170" s="272"/>
      <c r="B170" s="371"/>
      <c r="C170" s="371"/>
      <c r="D170" s="371"/>
      <c r="E170" s="371"/>
      <c r="F170" s="278">
        <v>3</v>
      </c>
      <c r="G170" s="279"/>
      <c r="H170" s="288" t="str">
        <f t="shared" si="61"/>
        <v>Belum Diisi</v>
      </c>
      <c r="I170" s="280" t="s">
        <v>650</v>
      </c>
      <c r="J170" s="281" t="str">
        <f t="shared" si="66"/>
        <v>Isi Sasaran</v>
      </c>
      <c r="K170" s="280" t="s">
        <v>650</v>
      </c>
      <c r="L170" s="281" t="str">
        <f t="shared" si="67"/>
        <v>Isi Sasaran</v>
      </c>
      <c r="M170" s="371"/>
      <c r="N170" s="371"/>
      <c r="O170" s="272"/>
      <c r="P170" s="272"/>
      <c r="Q170" s="272"/>
      <c r="R170" s="272"/>
    </row>
    <row r="171" spans="1:18" ht="12.75" customHeight="1">
      <c r="A171" s="272"/>
      <c r="B171" s="371"/>
      <c r="C171" s="371"/>
      <c r="D171" s="371"/>
      <c r="E171" s="371"/>
      <c r="F171" s="278">
        <v>4</v>
      </c>
      <c r="G171" s="279"/>
      <c r="H171" s="288" t="str">
        <f t="shared" si="61"/>
        <v>Belum Diisi</v>
      </c>
      <c r="I171" s="280" t="s">
        <v>650</v>
      </c>
      <c r="J171" s="281" t="str">
        <f t="shared" si="66"/>
        <v>Isi Sasaran</v>
      </c>
      <c r="K171" s="280" t="s">
        <v>650</v>
      </c>
      <c r="L171" s="281" t="str">
        <f t="shared" si="67"/>
        <v>Isi Sasaran</v>
      </c>
      <c r="M171" s="371"/>
      <c r="N171" s="371"/>
      <c r="O171" s="272"/>
      <c r="P171" s="272"/>
      <c r="Q171" s="272"/>
      <c r="R171" s="272"/>
    </row>
    <row r="172" spans="1:18" ht="12.75" customHeight="1">
      <c r="A172" s="272"/>
      <c r="B172" s="349"/>
      <c r="C172" s="349"/>
      <c r="D172" s="349"/>
      <c r="E172" s="349"/>
      <c r="F172" s="282">
        <v>5</v>
      </c>
      <c r="G172" s="283"/>
      <c r="H172" s="289" t="str">
        <f t="shared" si="61"/>
        <v>Belum Diisi</v>
      </c>
      <c r="I172" s="285" t="s">
        <v>650</v>
      </c>
      <c r="J172" s="286" t="str">
        <f t="shared" si="66"/>
        <v>Isi Sasaran</v>
      </c>
      <c r="K172" s="285" t="s">
        <v>650</v>
      </c>
      <c r="L172" s="286" t="str">
        <f t="shared" si="67"/>
        <v>Isi Sasaran</v>
      </c>
      <c r="M172" s="349"/>
      <c r="N172" s="349"/>
      <c r="O172" s="272"/>
      <c r="P172" s="272"/>
      <c r="Q172" s="272"/>
      <c r="R172" s="272"/>
    </row>
    <row r="173" spans="1:18" ht="15.75" customHeight="1">
      <c r="A173" s="272"/>
      <c r="B173" s="418">
        <v>4</v>
      </c>
      <c r="C173" s="426"/>
      <c r="D173" s="419" t="s">
        <v>650</v>
      </c>
      <c r="E173" s="427" t="str">
        <f>IF(D173="Y",1,IF(D173="T",0,IF(D173="Y/T","Belum diisi","Error")))</f>
        <v>Belum diisi</v>
      </c>
      <c r="F173" s="273">
        <v>1</v>
      </c>
      <c r="G173" s="274"/>
      <c r="H173" s="290" t="str">
        <f t="shared" si="61"/>
        <v>Belum Diisi</v>
      </c>
      <c r="I173" s="276" t="s">
        <v>650</v>
      </c>
      <c r="J173" s="277" t="str">
        <f t="shared" ref="J173:J177" si="68">IF($D$173="Y/T","Isi Sasaran",IF($E$173=0,0,IF(I173="Y",1,IF(I173="T",0,"Isi Dulu"))))</f>
        <v>Isi Sasaran</v>
      </c>
      <c r="K173" s="276" t="s">
        <v>650</v>
      </c>
      <c r="L173" s="277" t="str">
        <f t="shared" ref="L173:L177" si="69">IF($D$173="Y/T","Isi Sasaran",IF($E$173=0,0,IF(K173="Y",1,IF(K173="T",0,"Isi Dulu"))))</f>
        <v>Isi Sasaran</v>
      </c>
      <c r="M173" s="429" t="s">
        <v>650</v>
      </c>
      <c r="N173" s="430" t="str">
        <f>IF(M173="Y",1,IF(M173="T",0,IF(M173="Y/T","Belum diisi","Error")))</f>
        <v>Belum diisi</v>
      </c>
      <c r="O173" s="272"/>
      <c r="P173" s="272"/>
      <c r="Q173" s="272"/>
      <c r="R173" s="272"/>
    </row>
    <row r="174" spans="1:18" ht="12.75" customHeight="1">
      <c r="A174" s="272"/>
      <c r="B174" s="371"/>
      <c r="C174" s="371"/>
      <c r="D174" s="371"/>
      <c r="E174" s="371"/>
      <c r="F174" s="278">
        <v>2</v>
      </c>
      <c r="G174" s="279"/>
      <c r="H174" s="288" t="str">
        <f t="shared" si="61"/>
        <v>Belum Diisi</v>
      </c>
      <c r="I174" s="280" t="s">
        <v>650</v>
      </c>
      <c r="J174" s="281" t="str">
        <f t="shared" si="68"/>
        <v>Isi Sasaran</v>
      </c>
      <c r="K174" s="280" t="s">
        <v>650</v>
      </c>
      <c r="L174" s="281" t="str">
        <f t="shared" si="69"/>
        <v>Isi Sasaran</v>
      </c>
      <c r="M174" s="371"/>
      <c r="N174" s="371"/>
      <c r="O174" s="272"/>
      <c r="P174" s="272"/>
      <c r="Q174" s="272"/>
      <c r="R174" s="272"/>
    </row>
    <row r="175" spans="1:18" ht="12.75" customHeight="1">
      <c r="A175" s="272"/>
      <c r="B175" s="371"/>
      <c r="C175" s="371"/>
      <c r="D175" s="371"/>
      <c r="E175" s="371"/>
      <c r="F175" s="278">
        <v>3</v>
      </c>
      <c r="G175" s="279"/>
      <c r="H175" s="288" t="str">
        <f t="shared" si="61"/>
        <v>Belum Diisi</v>
      </c>
      <c r="I175" s="280" t="s">
        <v>650</v>
      </c>
      <c r="J175" s="281" t="str">
        <f t="shared" si="68"/>
        <v>Isi Sasaran</v>
      </c>
      <c r="K175" s="280" t="s">
        <v>650</v>
      </c>
      <c r="L175" s="281" t="str">
        <f t="shared" si="69"/>
        <v>Isi Sasaran</v>
      </c>
      <c r="M175" s="371"/>
      <c r="N175" s="371"/>
      <c r="O175" s="272"/>
      <c r="P175" s="272"/>
      <c r="Q175" s="272"/>
      <c r="R175" s="272"/>
    </row>
    <row r="176" spans="1:18" ht="12.75" customHeight="1">
      <c r="A176" s="272"/>
      <c r="B176" s="371"/>
      <c r="C176" s="371"/>
      <c r="D176" s="371"/>
      <c r="E176" s="371"/>
      <c r="F176" s="278">
        <v>4</v>
      </c>
      <c r="G176" s="279"/>
      <c r="H176" s="288" t="str">
        <f t="shared" si="61"/>
        <v>Belum Diisi</v>
      </c>
      <c r="I176" s="280" t="s">
        <v>650</v>
      </c>
      <c r="J176" s="281" t="str">
        <f t="shared" si="68"/>
        <v>Isi Sasaran</v>
      </c>
      <c r="K176" s="280" t="s">
        <v>650</v>
      </c>
      <c r="L176" s="281" t="str">
        <f t="shared" si="69"/>
        <v>Isi Sasaran</v>
      </c>
      <c r="M176" s="371"/>
      <c r="N176" s="371"/>
      <c r="O176" s="272"/>
      <c r="P176" s="272"/>
      <c r="Q176" s="272"/>
      <c r="R176" s="272"/>
    </row>
    <row r="177" spans="1:18" ht="12.75" customHeight="1">
      <c r="A177" s="272"/>
      <c r="B177" s="349"/>
      <c r="C177" s="349"/>
      <c r="D177" s="349"/>
      <c r="E177" s="349"/>
      <c r="F177" s="282">
        <v>5</v>
      </c>
      <c r="G177" s="283"/>
      <c r="H177" s="289" t="str">
        <f t="shared" si="61"/>
        <v>Belum Diisi</v>
      </c>
      <c r="I177" s="285" t="s">
        <v>650</v>
      </c>
      <c r="J177" s="286" t="str">
        <f t="shared" si="68"/>
        <v>Isi Sasaran</v>
      </c>
      <c r="K177" s="285" t="s">
        <v>650</v>
      </c>
      <c r="L177" s="286" t="str">
        <f t="shared" si="69"/>
        <v>Isi Sasaran</v>
      </c>
      <c r="M177" s="349"/>
      <c r="N177" s="349"/>
      <c r="O177" s="272"/>
      <c r="P177" s="272"/>
      <c r="Q177" s="272"/>
      <c r="R177" s="272"/>
    </row>
    <row r="178" spans="1:18" ht="15.75" customHeight="1">
      <c r="A178" s="272"/>
      <c r="B178" s="418">
        <v>5</v>
      </c>
      <c r="C178" s="426"/>
      <c r="D178" s="419" t="s">
        <v>650</v>
      </c>
      <c r="E178" s="427" t="str">
        <f>IF(D178="Y",1,IF(D178="T",0,IF(D178="Y/T","Belum diisi","Error")))</f>
        <v>Belum diisi</v>
      </c>
      <c r="F178" s="273">
        <v>1</v>
      </c>
      <c r="G178" s="274"/>
      <c r="H178" s="290" t="str">
        <f t="shared" si="61"/>
        <v>Belum Diisi</v>
      </c>
      <c r="I178" s="276" t="s">
        <v>650</v>
      </c>
      <c r="J178" s="277" t="str">
        <f t="shared" ref="J178:J182" si="70">IF($D$178="Y/T","Isi Sasaran",IF($E$178=0,0,IF(I178="Y",1,IF(I178="T",0,"Isi Dulu"))))</f>
        <v>Isi Sasaran</v>
      </c>
      <c r="K178" s="276" t="s">
        <v>650</v>
      </c>
      <c r="L178" s="277" t="str">
        <f t="shared" ref="L178:L182" si="71">IF($D$178="Y/T","Isi Sasaran",IF($E$178=0,0,IF(K178="Y",1,IF(K178="T",0,"Isi Dulu"))))</f>
        <v>Isi Sasaran</v>
      </c>
      <c r="M178" s="429" t="s">
        <v>650</v>
      </c>
      <c r="N178" s="430" t="str">
        <f>IF(M178="Y",1,IF(M178="T",0,IF(M178="Y/T","Belum diisi","Error")))</f>
        <v>Belum diisi</v>
      </c>
      <c r="O178" s="272"/>
      <c r="P178" s="272"/>
      <c r="Q178" s="272"/>
      <c r="R178" s="272"/>
    </row>
    <row r="179" spans="1:18" ht="12.75" customHeight="1">
      <c r="A179" s="272"/>
      <c r="B179" s="371"/>
      <c r="C179" s="371"/>
      <c r="D179" s="371"/>
      <c r="E179" s="371"/>
      <c r="F179" s="278">
        <v>2</v>
      </c>
      <c r="G179" s="279"/>
      <c r="H179" s="288" t="str">
        <f t="shared" si="61"/>
        <v>Belum Diisi</v>
      </c>
      <c r="I179" s="280" t="s">
        <v>650</v>
      </c>
      <c r="J179" s="281" t="str">
        <f t="shared" si="70"/>
        <v>Isi Sasaran</v>
      </c>
      <c r="K179" s="280" t="s">
        <v>650</v>
      </c>
      <c r="L179" s="281" t="str">
        <f t="shared" si="71"/>
        <v>Isi Sasaran</v>
      </c>
      <c r="M179" s="371"/>
      <c r="N179" s="371"/>
      <c r="O179" s="272"/>
      <c r="P179" s="272"/>
      <c r="Q179" s="272"/>
      <c r="R179" s="272"/>
    </row>
    <row r="180" spans="1:18" ht="12.75" customHeight="1">
      <c r="A180" s="272"/>
      <c r="B180" s="371"/>
      <c r="C180" s="371"/>
      <c r="D180" s="371"/>
      <c r="E180" s="371"/>
      <c r="F180" s="278">
        <v>3</v>
      </c>
      <c r="G180" s="279"/>
      <c r="H180" s="288" t="str">
        <f t="shared" si="61"/>
        <v>Belum Diisi</v>
      </c>
      <c r="I180" s="280" t="s">
        <v>650</v>
      </c>
      <c r="J180" s="281" t="str">
        <f t="shared" si="70"/>
        <v>Isi Sasaran</v>
      </c>
      <c r="K180" s="280" t="s">
        <v>650</v>
      </c>
      <c r="L180" s="281" t="str">
        <f t="shared" si="71"/>
        <v>Isi Sasaran</v>
      </c>
      <c r="M180" s="371"/>
      <c r="N180" s="371"/>
      <c r="O180" s="272"/>
      <c r="P180" s="272"/>
      <c r="Q180" s="272"/>
      <c r="R180" s="272"/>
    </row>
    <row r="181" spans="1:18" ht="12.75" customHeight="1">
      <c r="A181" s="272"/>
      <c r="B181" s="371"/>
      <c r="C181" s="371"/>
      <c r="D181" s="371"/>
      <c r="E181" s="371"/>
      <c r="F181" s="278">
        <v>4</v>
      </c>
      <c r="G181" s="279"/>
      <c r="H181" s="288" t="str">
        <f t="shared" si="61"/>
        <v>Belum Diisi</v>
      </c>
      <c r="I181" s="280" t="s">
        <v>650</v>
      </c>
      <c r="J181" s="281" t="str">
        <f t="shared" si="70"/>
        <v>Isi Sasaran</v>
      </c>
      <c r="K181" s="280" t="s">
        <v>650</v>
      </c>
      <c r="L181" s="281" t="str">
        <f t="shared" si="71"/>
        <v>Isi Sasaran</v>
      </c>
      <c r="M181" s="371"/>
      <c r="N181" s="371"/>
      <c r="O181" s="272"/>
      <c r="P181" s="272"/>
      <c r="Q181" s="272"/>
      <c r="R181" s="272"/>
    </row>
    <row r="182" spans="1:18" ht="12.75" customHeight="1">
      <c r="A182" s="272"/>
      <c r="B182" s="349"/>
      <c r="C182" s="349"/>
      <c r="D182" s="349"/>
      <c r="E182" s="349"/>
      <c r="F182" s="282">
        <v>5</v>
      </c>
      <c r="G182" s="283"/>
      <c r="H182" s="289" t="str">
        <f t="shared" si="61"/>
        <v>Belum Diisi</v>
      </c>
      <c r="I182" s="285" t="s">
        <v>650</v>
      </c>
      <c r="J182" s="286" t="str">
        <f t="shared" si="70"/>
        <v>Isi Sasaran</v>
      </c>
      <c r="K182" s="285" t="s">
        <v>650</v>
      </c>
      <c r="L182" s="286" t="str">
        <f t="shared" si="71"/>
        <v>Isi Sasaran</v>
      </c>
      <c r="M182" s="349"/>
      <c r="N182" s="349"/>
      <c r="O182" s="272"/>
      <c r="P182" s="272"/>
      <c r="Q182" s="272"/>
      <c r="R182" s="272"/>
    </row>
    <row r="183" spans="1:18" ht="15.75" customHeight="1">
      <c r="A183" s="272"/>
      <c r="B183" s="418">
        <v>6</v>
      </c>
      <c r="C183" s="426"/>
      <c r="D183" s="419" t="s">
        <v>650</v>
      </c>
      <c r="E183" s="427" t="str">
        <f>IF(D183="Y",1,IF(D183="T",0,IF(D183="Y/T","Belum diisi","Error")))</f>
        <v>Belum diisi</v>
      </c>
      <c r="F183" s="273">
        <v>1</v>
      </c>
      <c r="G183" s="274"/>
      <c r="H183" s="290" t="str">
        <f t="shared" si="61"/>
        <v>Belum Diisi</v>
      </c>
      <c r="I183" s="276" t="s">
        <v>650</v>
      </c>
      <c r="J183" s="277" t="str">
        <f t="shared" ref="J183:J187" si="72">IF($D$183="Y/T","Isi Sasaran",IF($E$183=0,0,IF(I183="Y",1,IF(I183="T",0,"Isi Dulu"))))</f>
        <v>Isi Sasaran</v>
      </c>
      <c r="K183" s="276" t="s">
        <v>650</v>
      </c>
      <c r="L183" s="277" t="str">
        <f t="shared" ref="L183:L187" si="73">IF($D$183="Y/T","Isi Sasaran",IF($E$183=0,0,IF(K183="Y",1,IF(K183="T",0,"Isi Dulu"))))</f>
        <v>Isi Sasaran</v>
      </c>
      <c r="M183" s="429" t="s">
        <v>650</v>
      </c>
      <c r="N183" s="430" t="str">
        <f>IF(M183="Y",1,IF(M183="T",0,IF(M183="Y/T","Belum diisi","Error")))</f>
        <v>Belum diisi</v>
      </c>
      <c r="O183" s="272"/>
      <c r="P183" s="272"/>
      <c r="Q183" s="272"/>
      <c r="R183" s="272"/>
    </row>
    <row r="184" spans="1:18" ht="12.75" customHeight="1">
      <c r="A184" s="272"/>
      <c r="B184" s="371"/>
      <c r="C184" s="371"/>
      <c r="D184" s="371"/>
      <c r="E184" s="371"/>
      <c r="F184" s="278">
        <v>2</v>
      </c>
      <c r="G184" s="279"/>
      <c r="H184" s="288" t="str">
        <f t="shared" si="61"/>
        <v>Belum Diisi</v>
      </c>
      <c r="I184" s="280" t="s">
        <v>650</v>
      </c>
      <c r="J184" s="281" t="str">
        <f t="shared" si="72"/>
        <v>Isi Sasaran</v>
      </c>
      <c r="K184" s="280" t="s">
        <v>650</v>
      </c>
      <c r="L184" s="281" t="str">
        <f t="shared" si="73"/>
        <v>Isi Sasaran</v>
      </c>
      <c r="M184" s="371"/>
      <c r="N184" s="371"/>
      <c r="O184" s="272"/>
      <c r="P184" s="272"/>
      <c r="Q184" s="272"/>
      <c r="R184" s="272"/>
    </row>
    <row r="185" spans="1:18" ht="12.75" customHeight="1">
      <c r="A185" s="272"/>
      <c r="B185" s="371"/>
      <c r="C185" s="371"/>
      <c r="D185" s="371"/>
      <c r="E185" s="371"/>
      <c r="F185" s="278">
        <v>3</v>
      </c>
      <c r="G185" s="279"/>
      <c r="H185" s="288" t="str">
        <f t="shared" si="61"/>
        <v>Belum Diisi</v>
      </c>
      <c r="I185" s="280" t="s">
        <v>650</v>
      </c>
      <c r="J185" s="281" t="str">
        <f t="shared" si="72"/>
        <v>Isi Sasaran</v>
      </c>
      <c r="K185" s="280" t="s">
        <v>650</v>
      </c>
      <c r="L185" s="281" t="str">
        <f t="shared" si="73"/>
        <v>Isi Sasaran</v>
      </c>
      <c r="M185" s="371"/>
      <c r="N185" s="371"/>
      <c r="O185" s="272"/>
      <c r="P185" s="272"/>
      <c r="Q185" s="272"/>
      <c r="R185" s="272"/>
    </row>
    <row r="186" spans="1:18" ht="12.75" customHeight="1">
      <c r="A186" s="272"/>
      <c r="B186" s="371"/>
      <c r="C186" s="371"/>
      <c r="D186" s="371"/>
      <c r="E186" s="371"/>
      <c r="F186" s="278">
        <v>4</v>
      </c>
      <c r="G186" s="279"/>
      <c r="H186" s="288" t="str">
        <f t="shared" si="61"/>
        <v>Belum Diisi</v>
      </c>
      <c r="I186" s="280" t="s">
        <v>650</v>
      </c>
      <c r="J186" s="281" t="str">
        <f t="shared" si="72"/>
        <v>Isi Sasaran</v>
      </c>
      <c r="K186" s="280" t="s">
        <v>650</v>
      </c>
      <c r="L186" s="281" t="str">
        <f t="shared" si="73"/>
        <v>Isi Sasaran</v>
      </c>
      <c r="M186" s="371"/>
      <c r="N186" s="371"/>
      <c r="O186" s="272"/>
      <c r="P186" s="272"/>
      <c r="Q186" s="272"/>
      <c r="R186" s="272"/>
    </row>
    <row r="187" spans="1:18" ht="12.75" customHeight="1">
      <c r="A187" s="272"/>
      <c r="B187" s="349"/>
      <c r="C187" s="349"/>
      <c r="D187" s="349"/>
      <c r="E187" s="349"/>
      <c r="F187" s="282">
        <v>5</v>
      </c>
      <c r="G187" s="283"/>
      <c r="H187" s="289" t="str">
        <f t="shared" si="61"/>
        <v>Belum Diisi</v>
      </c>
      <c r="I187" s="285" t="s">
        <v>650</v>
      </c>
      <c r="J187" s="286" t="str">
        <f t="shared" si="72"/>
        <v>Isi Sasaran</v>
      </c>
      <c r="K187" s="285" t="s">
        <v>650</v>
      </c>
      <c r="L187" s="286" t="str">
        <f t="shared" si="73"/>
        <v>Isi Sasaran</v>
      </c>
      <c r="M187" s="349"/>
      <c r="N187" s="349"/>
      <c r="O187" s="272"/>
      <c r="P187" s="272"/>
      <c r="Q187" s="272"/>
      <c r="R187" s="272"/>
    </row>
    <row r="188" spans="1:18" ht="15.75" customHeight="1">
      <c r="A188" s="272"/>
      <c r="B188" s="418">
        <v>7</v>
      </c>
      <c r="C188" s="426"/>
      <c r="D188" s="419" t="s">
        <v>650</v>
      </c>
      <c r="E188" s="427" t="str">
        <f>IF(D188="Y",1,IF(D188="T",0,IF(D188="Y/T","Belum diisi","Error")))</f>
        <v>Belum diisi</v>
      </c>
      <c r="F188" s="273">
        <v>1</v>
      </c>
      <c r="G188" s="274"/>
      <c r="H188" s="290" t="str">
        <f t="shared" si="61"/>
        <v>Belum Diisi</v>
      </c>
      <c r="I188" s="276" t="s">
        <v>650</v>
      </c>
      <c r="J188" s="277" t="str">
        <f t="shared" ref="J188:J192" si="74">IF($D$188="Y/T","Isi Sasaran",IF($E$188=0,0,IF(I188="Y",1,IF(I188="T",0,"Isi Dulu"))))</f>
        <v>Isi Sasaran</v>
      </c>
      <c r="K188" s="276" t="s">
        <v>650</v>
      </c>
      <c r="L188" s="277" t="str">
        <f t="shared" ref="L188:L192" si="75">IF($D$188="Y/T","Isi Sasaran",IF($E$188=0,0,IF(K188="Y",1,IF(K188="T",0,"Isi Dulu"))))</f>
        <v>Isi Sasaran</v>
      </c>
      <c r="M188" s="429" t="s">
        <v>650</v>
      </c>
      <c r="N188" s="430" t="str">
        <f>IF(M188="Y",1,IF(M188="T",0,IF(M188="Y/T","Belum diisi","Error")))</f>
        <v>Belum diisi</v>
      </c>
      <c r="O188" s="272"/>
      <c r="P188" s="272"/>
      <c r="Q188" s="272"/>
      <c r="R188" s="272"/>
    </row>
    <row r="189" spans="1:18" ht="12.75" customHeight="1">
      <c r="A189" s="272"/>
      <c r="B189" s="371"/>
      <c r="C189" s="371"/>
      <c r="D189" s="371"/>
      <c r="E189" s="371"/>
      <c r="F189" s="278">
        <v>2</v>
      </c>
      <c r="G189" s="279"/>
      <c r="H189" s="288" t="str">
        <f t="shared" si="61"/>
        <v>Belum Diisi</v>
      </c>
      <c r="I189" s="280" t="s">
        <v>650</v>
      </c>
      <c r="J189" s="281" t="str">
        <f t="shared" si="74"/>
        <v>Isi Sasaran</v>
      </c>
      <c r="K189" s="280" t="s">
        <v>650</v>
      </c>
      <c r="L189" s="281" t="str">
        <f t="shared" si="75"/>
        <v>Isi Sasaran</v>
      </c>
      <c r="M189" s="371"/>
      <c r="N189" s="371"/>
      <c r="O189" s="272"/>
      <c r="P189" s="272"/>
      <c r="Q189" s="272"/>
      <c r="R189" s="272"/>
    </row>
    <row r="190" spans="1:18" ht="12.75" customHeight="1">
      <c r="A190" s="272"/>
      <c r="B190" s="371"/>
      <c r="C190" s="371"/>
      <c r="D190" s="371"/>
      <c r="E190" s="371"/>
      <c r="F190" s="278">
        <v>3</v>
      </c>
      <c r="G190" s="279"/>
      <c r="H190" s="288" t="str">
        <f t="shared" si="61"/>
        <v>Belum Diisi</v>
      </c>
      <c r="I190" s="280" t="s">
        <v>650</v>
      </c>
      <c r="J190" s="281" t="str">
        <f t="shared" si="74"/>
        <v>Isi Sasaran</v>
      </c>
      <c r="K190" s="280" t="s">
        <v>650</v>
      </c>
      <c r="L190" s="281" t="str">
        <f t="shared" si="75"/>
        <v>Isi Sasaran</v>
      </c>
      <c r="M190" s="371"/>
      <c r="N190" s="371"/>
      <c r="O190" s="272"/>
      <c r="P190" s="272"/>
      <c r="Q190" s="272"/>
      <c r="R190" s="272"/>
    </row>
    <row r="191" spans="1:18" ht="12.75" customHeight="1">
      <c r="A191" s="272"/>
      <c r="B191" s="371"/>
      <c r="C191" s="371"/>
      <c r="D191" s="371"/>
      <c r="E191" s="371"/>
      <c r="F191" s="278">
        <v>4</v>
      </c>
      <c r="G191" s="279"/>
      <c r="H191" s="288" t="str">
        <f t="shared" si="61"/>
        <v>Belum Diisi</v>
      </c>
      <c r="I191" s="280" t="s">
        <v>650</v>
      </c>
      <c r="J191" s="281" t="str">
        <f t="shared" si="74"/>
        <v>Isi Sasaran</v>
      </c>
      <c r="K191" s="280" t="s">
        <v>650</v>
      </c>
      <c r="L191" s="281" t="str">
        <f t="shared" si="75"/>
        <v>Isi Sasaran</v>
      </c>
      <c r="M191" s="371"/>
      <c r="N191" s="371"/>
      <c r="O191" s="272"/>
      <c r="P191" s="272"/>
      <c r="Q191" s="272"/>
      <c r="R191" s="272"/>
    </row>
    <row r="192" spans="1:18" ht="12.75" customHeight="1">
      <c r="A192" s="272"/>
      <c r="B192" s="349"/>
      <c r="C192" s="349"/>
      <c r="D192" s="349"/>
      <c r="E192" s="349"/>
      <c r="F192" s="282">
        <v>5</v>
      </c>
      <c r="G192" s="283"/>
      <c r="H192" s="289" t="str">
        <f t="shared" si="61"/>
        <v>Belum Diisi</v>
      </c>
      <c r="I192" s="285" t="s">
        <v>650</v>
      </c>
      <c r="J192" s="286" t="str">
        <f t="shared" si="74"/>
        <v>Isi Sasaran</v>
      </c>
      <c r="K192" s="285" t="s">
        <v>650</v>
      </c>
      <c r="L192" s="286" t="str">
        <f t="shared" si="75"/>
        <v>Isi Sasaran</v>
      </c>
      <c r="M192" s="349"/>
      <c r="N192" s="349"/>
      <c r="O192" s="272"/>
      <c r="P192" s="272"/>
      <c r="Q192" s="272"/>
      <c r="R192" s="272"/>
    </row>
    <row r="193" spans="1:18" ht="15.75" customHeight="1">
      <c r="A193" s="272"/>
      <c r="B193" s="418">
        <v>8</v>
      </c>
      <c r="C193" s="426"/>
      <c r="D193" s="419" t="s">
        <v>650</v>
      </c>
      <c r="E193" s="427" t="str">
        <f>IF(D193="Y",1,IF(D193="T",0,IF(D193="Y/T","Belum diisi","Error")))</f>
        <v>Belum diisi</v>
      </c>
      <c r="F193" s="273">
        <v>1</v>
      </c>
      <c r="G193" s="274"/>
      <c r="H193" s="290" t="str">
        <f t="shared" si="61"/>
        <v>Belum Diisi</v>
      </c>
      <c r="I193" s="276" t="s">
        <v>650</v>
      </c>
      <c r="J193" s="277" t="str">
        <f t="shared" ref="J193:J197" si="76">IF($D$193="Y/T","Isi Sasaran",IF($E$193=0,0,IF(I193="Y",1,IF(I193="T",0,"Isi Dulu"))))</f>
        <v>Isi Sasaran</v>
      </c>
      <c r="K193" s="276" t="s">
        <v>650</v>
      </c>
      <c r="L193" s="277" t="str">
        <f t="shared" ref="L193:L197" si="77">IF($D$193="Y/T","Isi Sasaran",IF($E$193=0,0,IF(K193="Y",1,IF(K193="T",0,"Isi Dulu"))))</f>
        <v>Isi Sasaran</v>
      </c>
      <c r="M193" s="429" t="s">
        <v>650</v>
      </c>
      <c r="N193" s="430" t="str">
        <f>IF(M193="Y",1,IF(M193="T",0,IF(M193="Y/T","Belum diisi","Error")))</f>
        <v>Belum diisi</v>
      </c>
      <c r="O193" s="272"/>
      <c r="P193" s="272"/>
      <c r="Q193" s="272"/>
      <c r="R193" s="272"/>
    </row>
    <row r="194" spans="1:18" ht="12.75" customHeight="1">
      <c r="A194" s="272"/>
      <c r="B194" s="371"/>
      <c r="C194" s="371"/>
      <c r="D194" s="371"/>
      <c r="E194" s="371"/>
      <c r="F194" s="278">
        <v>2</v>
      </c>
      <c r="G194" s="279"/>
      <c r="H194" s="288" t="str">
        <f t="shared" si="61"/>
        <v>Belum Diisi</v>
      </c>
      <c r="I194" s="280" t="s">
        <v>650</v>
      </c>
      <c r="J194" s="281" t="str">
        <f t="shared" si="76"/>
        <v>Isi Sasaran</v>
      </c>
      <c r="K194" s="280" t="s">
        <v>650</v>
      </c>
      <c r="L194" s="281" t="str">
        <f t="shared" si="77"/>
        <v>Isi Sasaran</v>
      </c>
      <c r="M194" s="371"/>
      <c r="N194" s="371"/>
      <c r="O194" s="272"/>
      <c r="P194" s="272"/>
      <c r="Q194" s="272"/>
      <c r="R194" s="272"/>
    </row>
    <row r="195" spans="1:18" ht="12.75" customHeight="1">
      <c r="A195" s="272"/>
      <c r="B195" s="371"/>
      <c r="C195" s="371"/>
      <c r="D195" s="371"/>
      <c r="E195" s="371"/>
      <c r="F195" s="278">
        <v>3</v>
      </c>
      <c r="G195" s="279"/>
      <c r="H195" s="288" t="str">
        <f t="shared" si="61"/>
        <v>Belum Diisi</v>
      </c>
      <c r="I195" s="280" t="s">
        <v>650</v>
      </c>
      <c r="J195" s="281" t="str">
        <f t="shared" si="76"/>
        <v>Isi Sasaran</v>
      </c>
      <c r="K195" s="280" t="s">
        <v>650</v>
      </c>
      <c r="L195" s="281" t="str">
        <f t="shared" si="77"/>
        <v>Isi Sasaran</v>
      </c>
      <c r="M195" s="371"/>
      <c r="N195" s="371"/>
      <c r="O195" s="272"/>
      <c r="P195" s="272"/>
      <c r="Q195" s="272"/>
      <c r="R195" s="272"/>
    </row>
    <row r="196" spans="1:18" ht="12.75" customHeight="1">
      <c r="A196" s="272"/>
      <c r="B196" s="371"/>
      <c r="C196" s="371"/>
      <c r="D196" s="371"/>
      <c r="E196" s="371"/>
      <c r="F196" s="278">
        <v>4</v>
      </c>
      <c r="G196" s="279"/>
      <c r="H196" s="288" t="str">
        <f t="shared" si="61"/>
        <v>Belum Diisi</v>
      </c>
      <c r="I196" s="280" t="s">
        <v>650</v>
      </c>
      <c r="J196" s="281" t="str">
        <f t="shared" si="76"/>
        <v>Isi Sasaran</v>
      </c>
      <c r="K196" s="280" t="s">
        <v>650</v>
      </c>
      <c r="L196" s="281" t="str">
        <f t="shared" si="77"/>
        <v>Isi Sasaran</v>
      </c>
      <c r="M196" s="371"/>
      <c r="N196" s="371"/>
      <c r="O196" s="272"/>
      <c r="P196" s="272"/>
      <c r="Q196" s="272"/>
      <c r="R196" s="272"/>
    </row>
    <row r="197" spans="1:18" ht="12.75" customHeight="1">
      <c r="A197" s="272"/>
      <c r="B197" s="349"/>
      <c r="C197" s="349"/>
      <c r="D197" s="349"/>
      <c r="E197" s="349"/>
      <c r="F197" s="282">
        <v>5</v>
      </c>
      <c r="G197" s="283"/>
      <c r="H197" s="289" t="str">
        <f t="shared" si="61"/>
        <v>Belum Diisi</v>
      </c>
      <c r="I197" s="285" t="s">
        <v>650</v>
      </c>
      <c r="J197" s="286" t="str">
        <f t="shared" si="76"/>
        <v>Isi Sasaran</v>
      </c>
      <c r="K197" s="285" t="s">
        <v>650</v>
      </c>
      <c r="L197" s="286" t="str">
        <f t="shared" si="77"/>
        <v>Isi Sasaran</v>
      </c>
      <c r="M197" s="349"/>
      <c r="N197" s="349"/>
      <c r="O197" s="272"/>
      <c r="P197" s="272"/>
      <c r="Q197" s="272"/>
      <c r="R197" s="272"/>
    </row>
    <row r="198" spans="1:18" ht="15.75" customHeight="1">
      <c r="A198" s="272"/>
      <c r="B198" s="418">
        <v>9</v>
      </c>
      <c r="C198" s="426"/>
      <c r="D198" s="419" t="s">
        <v>650</v>
      </c>
      <c r="E198" s="427" t="str">
        <f>IF(D198="Y",1,IF(D198="T",0,IF(D198="Y/T","Belum diisi","Error")))</f>
        <v>Belum diisi</v>
      </c>
      <c r="F198" s="273">
        <v>1</v>
      </c>
      <c r="G198" s="274"/>
      <c r="H198" s="290" t="str">
        <f t="shared" si="61"/>
        <v>Belum Diisi</v>
      </c>
      <c r="I198" s="276" t="s">
        <v>650</v>
      </c>
      <c r="J198" s="277" t="str">
        <f t="shared" ref="J198:J202" si="78">IF($D$198="Y/T","Isi Sasaran",IF($E$198=0,0,IF(I198="Y",1,IF(I198="T",0,"Isi Dulu"))))</f>
        <v>Isi Sasaran</v>
      </c>
      <c r="K198" s="276" t="s">
        <v>650</v>
      </c>
      <c r="L198" s="277" t="str">
        <f t="shared" ref="L198:L202" si="79">IF($D$198="Y/T","Isi Sasaran",IF($E$198=0,0,IF(K198="Y",1,IF(K198="T",0,"Isi Dulu"))))</f>
        <v>Isi Sasaran</v>
      </c>
      <c r="M198" s="429" t="s">
        <v>650</v>
      </c>
      <c r="N198" s="430" t="str">
        <f>IF(M198="Y",1,IF(M198="T",0,IF(M198="Y/T","Belum diisi","Error")))</f>
        <v>Belum diisi</v>
      </c>
      <c r="O198" s="272"/>
      <c r="P198" s="272"/>
      <c r="Q198" s="272"/>
      <c r="R198" s="272"/>
    </row>
    <row r="199" spans="1:18" ht="12.75" customHeight="1">
      <c r="A199" s="272"/>
      <c r="B199" s="371"/>
      <c r="C199" s="371"/>
      <c r="D199" s="371"/>
      <c r="E199" s="371"/>
      <c r="F199" s="278">
        <v>2</v>
      </c>
      <c r="G199" s="279"/>
      <c r="H199" s="288" t="str">
        <f t="shared" si="61"/>
        <v>Belum Diisi</v>
      </c>
      <c r="I199" s="280" t="s">
        <v>650</v>
      </c>
      <c r="J199" s="281" t="str">
        <f t="shared" si="78"/>
        <v>Isi Sasaran</v>
      </c>
      <c r="K199" s="280" t="s">
        <v>650</v>
      </c>
      <c r="L199" s="281" t="str">
        <f t="shared" si="79"/>
        <v>Isi Sasaran</v>
      </c>
      <c r="M199" s="371"/>
      <c r="N199" s="371"/>
      <c r="O199" s="272"/>
      <c r="P199" s="272"/>
      <c r="Q199" s="272"/>
      <c r="R199" s="272"/>
    </row>
    <row r="200" spans="1:18" ht="12.75" customHeight="1">
      <c r="A200" s="272"/>
      <c r="B200" s="371"/>
      <c r="C200" s="371"/>
      <c r="D200" s="371"/>
      <c r="E200" s="371"/>
      <c r="F200" s="278">
        <v>3</v>
      </c>
      <c r="G200" s="279"/>
      <c r="H200" s="288" t="str">
        <f t="shared" si="61"/>
        <v>Belum Diisi</v>
      </c>
      <c r="I200" s="280" t="s">
        <v>650</v>
      </c>
      <c r="J200" s="281" t="str">
        <f t="shared" si="78"/>
        <v>Isi Sasaran</v>
      </c>
      <c r="K200" s="280" t="s">
        <v>650</v>
      </c>
      <c r="L200" s="281" t="str">
        <f t="shared" si="79"/>
        <v>Isi Sasaran</v>
      </c>
      <c r="M200" s="371"/>
      <c r="N200" s="371"/>
      <c r="O200" s="272"/>
      <c r="P200" s="272"/>
      <c r="Q200" s="272"/>
      <c r="R200" s="272"/>
    </row>
    <row r="201" spans="1:18" ht="12.75" customHeight="1">
      <c r="A201" s="272"/>
      <c r="B201" s="371"/>
      <c r="C201" s="371"/>
      <c r="D201" s="371"/>
      <c r="E201" s="371"/>
      <c r="F201" s="278">
        <v>4</v>
      </c>
      <c r="G201" s="279"/>
      <c r="H201" s="288" t="str">
        <f t="shared" si="61"/>
        <v>Belum Diisi</v>
      </c>
      <c r="I201" s="280" t="s">
        <v>650</v>
      </c>
      <c r="J201" s="281" t="str">
        <f t="shared" si="78"/>
        <v>Isi Sasaran</v>
      </c>
      <c r="K201" s="280" t="s">
        <v>650</v>
      </c>
      <c r="L201" s="281" t="str">
        <f t="shared" si="79"/>
        <v>Isi Sasaran</v>
      </c>
      <c r="M201" s="371"/>
      <c r="N201" s="371"/>
      <c r="O201" s="272"/>
      <c r="P201" s="272"/>
      <c r="Q201" s="272"/>
      <c r="R201" s="272"/>
    </row>
    <row r="202" spans="1:18" ht="12.75" customHeight="1">
      <c r="A202" s="272"/>
      <c r="B202" s="349"/>
      <c r="C202" s="349"/>
      <c r="D202" s="349"/>
      <c r="E202" s="349"/>
      <c r="F202" s="282">
        <v>5</v>
      </c>
      <c r="G202" s="283"/>
      <c r="H202" s="289" t="str">
        <f t="shared" si="61"/>
        <v>Belum Diisi</v>
      </c>
      <c r="I202" s="285" t="s">
        <v>650</v>
      </c>
      <c r="J202" s="286" t="str">
        <f t="shared" si="78"/>
        <v>Isi Sasaran</v>
      </c>
      <c r="K202" s="285" t="s">
        <v>650</v>
      </c>
      <c r="L202" s="286" t="str">
        <f t="shared" si="79"/>
        <v>Isi Sasaran</v>
      </c>
      <c r="M202" s="349"/>
      <c r="N202" s="349"/>
      <c r="O202" s="272"/>
      <c r="P202" s="272"/>
      <c r="Q202" s="272"/>
      <c r="R202" s="272"/>
    </row>
    <row r="203" spans="1:18" ht="15.75" customHeight="1">
      <c r="A203" s="272"/>
      <c r="B203" s="418">
        <v>10</v>
      </c>
      <c r="C203" s="426"/>
      <c r="D203" s="419" t="s">
        <v>650</v>
      </c>
      <c r="E203" s="427" t="str">
        <f>IF(D203="Y",1,IF(D203="T",0,IF(D203="Y/T","Belum diisi","Error")))</f>
        <v>Belum diisi</v>
      </c>
      <c r="F203" s="273">
        <v>1</v>
      </c>
      <c r="G203" s="274"/>
      <c r="H203" s="290" t="str">
        <f t="shared" si="61"/>
        <v>Belum Diisi</v>
      </c>
      <c r="I203" s="276" t="s">
        <v>650</v>
      </c>
      <c r="J203" s="277" t="str">
        <f t="shared" ref="J203:J207" si="80">IF($D$203="Y/T","Isi Sasaran",IF($E$203=0,0,IF(I203="Y",1,IF(I203="T",0,"Isi Dulu"))))</f>
        <v>Isi Sasaran</v>
      </c>
      <c r="K203" s="276" t="s">
        <v>650</v>
      </c>
      <c r="L203" s="277" t="str">
        <f t="shared" ref="L203:L207" si="81">IF($D$203="Y/T","Isi Sasaran",IF($E$203=0,0,IF(K203="Y",1,IF(K203="T",0,"Isi Dulu"))))</f>
        <v>Isi Sasaran</v>
      </c>
      <c r="M203" s="429" t="s">
        <v>650</v>
      </c>
      <c r="N203" s="430" t="str">
        <f>IF(M203="Y",1,IF(M203="T",0,IF(M203="Y/T","Belum diisi","Error")))</f>
        <v>Belum diisi</v>
      </c>
      <c r="O203" s="272"/>
      <c r="P203" s="272"/>
      <c r="Q203" s="272"/>
      <c r="R203" s="272"/>
    </row>
    <row r="204" spans="1:18" ht="12.75" customHeight="1">
      <c r="A204" s="272"/>
      <c r="B204" s="371"/>
      <c r="C204" s="371"/>
      <c r="D204" s="371"/>
      <c r="E204" s="371"/>
      <c r="F204" s="278">
        <v>2</v>
      </c>
      <c r="G204" s="279"/>
      <c r="H204" s="288" t="str">
        <f t="shared" si="61"/>
        <v>Belum Diisi</v>
      </c>
      <c r="I204" s="280" t="s">
        <v>650</v>
      </c>
      <c r="J204" s="281" t="str">
        <f t="shared" si="80"/>
        <v>Isi Sasaran</v>
      </c>
      <c r="K204" s="280" t="s">
        <v>650</v>
      </c>
      <c r="L204" s="281" t="str">
        <f t="shared" si="81"/>
        <v>Isi Sasaran</v>
      </c>
      <c r="M204" s="371"/>
      <c r="N204" s="371"/>
      <c r="O204" s="272"/>
      <c r="P204" s="272"/>
      <c r="Q204" s="272"/>
      <c r="R204" s="272"/>
    </row>
    <row r="205" spans="1:18" ht="12.75" customHeight="1">
      <c r="A205" s="272"/>
      <c r="B205" s="371"/>
      <c r="C205" s="371"/>
      <c r="D205" s="371"/>
      <c r="E205" s="371"/>
      <c r="F205" s="278">
        <v>3</v>
      </c>
      <c r="G205" s="279"/>
      <c r="H205" s="288" t="str">
        <f t="shared" si="61"/>
        <v>Belum Diisi</v>
      </c>
      <c r="I205" s="280" t="s">
        <v>650</v>
      </c>
      <c r="J205" s="281" t="str">
        <f t="shared" si="80"/>
        <v>Isi Sasaran</v>
      </c>
      <c r="K205" s="280" t="s">
        <v>650</v>
      </c>
      <c r="L205" s="281" t="str">
        <f t="shared" si="81"/>
        <v>Isi Sasaran</v>
      </c>
      <c r="M205" s="371"/>
      <c r="N205" s="371"/>
      <c r="O205" s="272"/>
      <c r="P205" s="272"/>
      <c r="Q205" s="272"/>
      <c r="R205" s="272"/>
    </row>
    <row r="206" spans="1:18" ht="12.75" customHeight="1">
      <c r="A206" s="272"/>
      <c r="B206" s="371"/>
      <c r="C206" s="371"/>
      <c r="D206" s="371"/>
      <c r="E206" s="371"/>
      <c r="F206" s="278">
        <v>4</v>
      </c>
      <c r="G206" s="279"/>
      <c r="H206" s="288" t="str">
        <f t="shared" si="61"/>
        <v>Belum Diisi</v>
      </c>
      <c r="I206" s="280" t="s">
        <v>650</v>
      </c>
      <c r="J206" s="281" t="str">
        <f t="shared" si="80"/>
        <v>Isi Sasaran</v>
      </c>
      <c r="K206" s="280" t="s">
        <v>650</v>
      </c>
      <c r="L206" s="281" t="str">
        <f t="shared" si="81"/>
        <v>Isi Sasaran</v>
      </c>
      <c r="M206" s="371"/>
      <c r="N206" s="371"/>
      <c r="O206" s="272"/>
      <c r="P206" s="272"/>
      <c r="Q206" s="272"/>
      <c r="R206" s="272"/>
    </row>
    <row r="207" spans="1:18" ht="12.75" customHeight="1">
      <c r="A207" s="272"/>
      <c r="B207" s="349"/>
      <c r="C207" s="349"/>
      <c r="D207" s="349"/>
      <c r="E207" s="349"/>
      <c r="F207" s="282">
        <v>5</v>
      </c>
      <c r="G207" s="283"/>
      <c r="H207" s="289" t="str">
        <f t="shared" si="61"/>
        <v>Belum Diisi</v>
      </c>
      <c r="I207" s="285" t="s">
        <v>650</v>
      </c>
      <c r="J207" s="286" t="str">
        <f t="shared" si="80"/>
        <v>Isi Sasaran</v>
      </c>
      <c r="K207" s="285" t="s">
        <v>650</v>
      </c>
      <c r="L207" s="286" t="str">
        <f t="shared" si="81"/>
        <v>Isi Sasaran</v>
      </c>
      <c r="M207" s="349"/>
      <c r="N207" s="349"/>
      <c r="O207" s="272"/>
      <c r="P207" s="272"/>
      <c r="Q207" s="272"/>
      <c r="R207" s="272"/>
    </row>
    <row r="208" spans="1:18" ht="15.75" customHeight="1">
      <c r="A208" s="272"/>
      <c r="B208" s="418">
        <v>11</v>
      </c>
      <c r="C208" s="426"/>
      <c r="D208" s="419" t="s">
        <v>650</v>
      </c>
      <c r="E208" s="427" t="str">
        <f>IF(D208="Y",1,IF(D208="T",0,IF(D208="Y/T","Belum diisi","Error")))</f>
        <v>Belum diisi</v>
      </c>
      <c r="F208" s="273">
        <v>1</v>
      </c>
      <c r="G208" s="274"/>
      <c r="H208" s="290" t="str">
        <f t="shared" si="61"/>
        <v>Belum Diisi</v>
      </c>
      <c r="I208" s="276" t="s">
        <v>650</v>
      </c>
      <c r="J208" s="277" t="str">
        <f t="shared" ref="J208:J212" si="82">IF($D$208="Y/T","Isi Sasaran",IF($E$208=0,0,IF(I208="Y",1,IF(I208="T",0,"Isi Dulu"))))</f>
        <v>Isi Sasaran</v>
      </c>
      <c r="K208" s="276" t="s">
        <v>650</v>
      </c>
      <c r="L208" s="277" t="str">
        <f t="shared" ref="L208:L212" si="83">IF($D$208="Y/T","Isi Sasaran",IF($E$208=0,0,IF(K208="Y",1,IF(K208="T",0,"Isi Dulu"))))</f>
        <v>Isi Sasaran</v>
      </c>
      <c r="M208" s="429" t="s">
        <v>650</v>
      </c>
      <c r="N208" s="430" t="str">
        <f>IF(M208="Y",1,IF(M208="T",0,IF(M208="Y/T","Belum diisi","Error")))</f>
        <v>Belum diisi</v>
      </c>
      <c r="O208" s="272"/>
      <c r="P208" s="272"/>
      <c r="Q208" s="272"/>
      <c r="R208" s="272"/>
    </row>
    <row r="209" spans="1:18" ht="12.75" customHeight="1">
      <c r="A209" s="272"/>
      <c r="B209" s="371"/>
      <c r="C209" s="371"/>
      <c r="D209" s="371"/>
      <c r="E209" s="371"/>
      <c r="F209" s="278">
        <v>2</v>
      </c>
      <c r="G209" s="279"/>
      <c r="H209" s="288" t="str">
        <f t="shared" si="61"/>
        <v>Belum Diisi</v>
      </c>
      <c r="I209" s="280" t="s">
        <v>650</v>
      </c>
      <c r="J209" s="281" t="str">
        <f t="shared" si="82"/>
        <v>Isi Sasaran</v>
      </c>
      <c r="K209" s="280" t="s">
        <v>650</v>
      </c>
      <c r="L209" s="281" t="str">
        <f t="shared" si="83"/>
        <v>Isi Sasaran</v>
      </c>
      <c r="M209" s="371"/>
      <c r="N209" s="371"/>
      <c r="O209" s="272"/>
      <c r="P209" s="272"/>
      <c r="Q209" s="272"/>
      <c r="R209" s="272"/>
    </row>
    <row r="210" spans="1:18" ht="12.75" customHeight="1">
      <c r="A210" s="272"/>
      <c r="B210" s="371"/>
      <c r="C210" s="371"/>
      <c r="D210" s="371"/>
      <c r="E210" s="371"/>
      <c r="F210" s="278">
        <v>3</v>
      </c>
      <c r="G210" s="279"/>
      <c r="H210" s="288" t="str">
        <f t="shared" si="61"/>
        <v>Belum Diisi</v>
      </c>
      <c r="I210" s="280" t="s">
        <v>650</v>
      </c>
      <c r="J210" s="281" t="str">
        <f t="shared" si="82"/>
        <v>Isi Sasaran</v>
      </c>
      <c r="K210" s="280" t="s">
        <v>650</v>
      </c>
      <c r="L210" s="281" t="str">
        <f t="shared" si="83"/>
        <v>Isi Sasaran</v>
      </c>
      <c r="M210" s="371"/>
      <c r="N210" s="371"/>
      <c r="O210" s="272"/>
      <c r="P210" s="272"/>
      <c r="Q210" s="272"/>
      <c r="R210" s="272"/>
    </row>
    <row r="211" spans="1:18" ht="12.75" customHeight="1">
      <c r="A211" s="272"/>
      <c r="B211" s="371"/>
      <c r="C211" s="371"/>
      <c r="D211" s="371"/>
      <c r="E211" s="371"/>
      <c r="F211" s="278">
        <v>4</v>
      </c>
      <c r="G211" s="279"/>
      <c r="H211" s="288" t="str">
        <f t="shared" si="61"/>
        <v>Belum Diisi</v>
      </c>
      <c r="I211" s="280" t="s">
        <v>650</v>
      </c>
      <c r="J211" s="281" t="str">
        <f t="shared" si="82"/>
        <v>Isi Sasaran</v>
      </c>
      <c r="K211" s="280" t="s">
        <v>650</v>
      </c>
      <c r="L211" s="281" t="str">
        <f t="shared" si="83"/>
        <v>Isi Sasaran</v>
      </c>
      <c r="M211" s="371"/>
      <c r="N211" s="371"/>
      <c r="O211" s="272"/>
      <c r="P211" s="272"/>
      <c r="Q211" s="272"/>
      <c r="R211" s="272"/>
    </row>
    <row r="212" spans="1:18" ht="12.75" customHeight="1">
      <c r="A212" s="272"/>
      <c r="B212" s="349"/>
      <c r="C212" s="349"/>
      <c r="D212" s="349"/>
      <c r="E212" s="349"/>
      <c r="F212" s="282">
        <v>5</v>
      </c>
      <c r="G212" s="283"/>
      <c r="H212" s="289" t="str">
        <f t="shared" si="61"/>
        <v>Belum Diisi</v>
      </c>
      <c r="I212" s="285" t="s">
        <v>650</v>
      </c>
      <c r="J212" s="286" t="str">
        <f t="shared" si="82"/>
        <v>Isi Sasaran</v>
      </c>
      <c r="K212" s="285" t="s">
        <v>650</v>
      </c>
      <c r="L212" s="286" t="str">
        <f t="shared" si="83"/>
        <v>Isi Sasaran</v>
      </c>
      <c r="M212" s="349"/>
      <c r="N212" s="349"/>
      <c r="O212" s="272"/>
      <c r="P212" s="272"/>
      <c r="Q212" s="272"/>
      <c r="R212" s="272"/>
    </row>
    <row r="213" spans="1:18" ht="15.75" customHeight="1">
      <c r="A213" s="272"/>
      <c r="B213" s="418">
        <v>12</v>
      </c>
      <c r="C213" s="426"/>
      <c r="D213" s="419" t="s">
        <v>650</v>
      </c>
      <c r="E213" s="427" t="str">
        <f>IF(D213="Y",1,IF(D213="T",0,IF(D213="Y/T","Belum diisi","Error")))</f>
        <v>Belum diisi</v>
      </c>
      <c r="F213" s="273">
        <v>1</v>
      </c>
      <c r="G213" s="274"/>
      <c r="H213" s="290" t="str">
        <f t="shared" si="61"/>
        <v>Belum Diisi</v>
      </c>
      <c r="I213" s="276" t="s">
        <v>650</v>
      </c>
      <c r="J213" s="277" t="str">
        <f t="shared" ref="J213:J217" si="84">IF($D$213="Y/T","Isi Sasaran",IF($E$213=0,0,IF(I213="Y",1,IF(I213="T",0,"Isi Dulu"))))</f>
        <v>Isi Sasaran</v>
      </c>
      <c r="K213" s="276" t="s">
        <v>650</v>
      </c>
      <c r="L213" s="277" t="str">
        <f t="shared" ref="L213:L217" si="85">IF($D$213="Y/T","Isi Sasaran",IF($E$213=0,0,IF(K213="Y",1,IF(K213="T",0,"Isi Dulu"))))</f>
        <v>Isi Sasaran</v>
      </c>
      <c r="M213" s="429" t="s">
        <v>650</v>
      </c>
      <c r="N213" s="430" t="str">
        <f>IF(M213="Y",1,IF(M213="T",0,IF(M213="Y/T","Belum diisi","Error")))</f>
        <v>Belum diisi</v>
      </c>
      <c r="O213" s="272"/>
      <c r="P213" s="272"/>
      <c r="Q213" s="272"/>
      <c r="R213" s="272"/>
    </row>
    <row r="214" spans="1:18" ht="12.75" customHeight="1">
      <c r="A214" s="272"/>
      <c r="B214" s="371"/>
      <c r="C214" s="371"/>
      <c r="D214" s="371"/>
      <c r="E214" s="371"/>
      <c r="F214" s="278">
        <v>2</v>
      </c>
      <c r="G214" s="279"/>
      <c r="H214" s="288" t="str">
        <f t="shared" si="61"/>
        <v>Belum Diisi</v>
      </c>
      <c r="I214" s="280" t="s">
        <v>650</v>
      </c>
      <c r="J214" s="281" t="str">
        <f t="shared" si="84"/>
        <v>Isi Sasaran</v>
      </c>
      <c r="K214" s="280" t="s">
        <v>650</v>
      </c>
      <c r="L214" s="281" t="str">
        <f t="shared" si="85"/>
        <v>Isi Sasaran</v>
      </c>
      <c r="M214" s="371"/>
      <c r="N214" s="371"/>
      <c r="O214" s="272"/>
      <c r="P214" s="272"/>
      <c r="Q214" s="272"/>
      <c r="R214" s="272"/>
    </row>
    <row r="215" spans="1:18" ht="12.75" customHeight="1">
      <c r="A215" s="272"/>
      <c r="B215" s="371"/>
      <c r="C215" s="371"/>
      <c r="D215" s="371"/>
      <c r="E215" s="371"/>
      <c r="F215" s="278">
        <v>3</v>
      </c>
      <c r="G215" s="279"/>
      <c r="H215" s="288" t="str">
        <f t="shared" si="61"/>
        <v>Belum Diisi</v>
      </c>
      <c r="I215" s="280" t="s">
        <v>650</v>
      </c>
      <c r="J215" s="281" t="str">
        <f t="shared" si="84"/>
        <v>Isi Sasaran</v>
      </c>
      <c r="K215" s="280" t="s">
        <v>650</v>
      </c>
      <c r="L215" s="281" t="str">
        <f t="shared" si="85"/>
        <v>Isi Sasaran</v>
      </c>
      <c r="M215" s="371"/>
      <c r="N215" s="371"/>
      <c r="O215" s="272"/>
      <c r="P215" s="272"/>
      <c r="Q215" s="272"/>
      <c r="R215" s="272"/>
    </row>
    <row r="216" spans="1:18" ht="12.75" customHeight="1">
      <c r="A216" s="272"/>
      <c r="B216" s="371"/>
      <c r="C216" s="371"/>
      <c r="D216" s="371"/>
      <c r="E216" s="371"/>
      <c r="F216" s="278">
        <v>4</v>
      </c>
      <c r="G216" s="279"/>
      <c r="H216" s="288" t="str">
        <f t="shared" si="61"/>
        <v>Belum Diisi</v>
      </c>
      <c r="I216" s="280" t="s">
        <v>650</v>
      </c>
      <c r="J216" s="281" t="str">
        <f t="shared" si="84"/>
        <v>Isi Sasaran</v>
      </c>
      <c r="K216" s="280" t="s">
        <v>650</v>
      </c>
      <c r="L216" s="281" t="str">
        <f t="shared" si="85"/>
        <v>Isi Sasaran</v>
      </c>
      <c r="M216" s="371"/>
      <c r="N216" s="371"/>
      <c r="O216" s="272"/>
      <c r="P216" s="272"/>
      <c r="Q216" s="272"/>
      <c r="R216" s="272"/>
    </row>
    <row r="217" spans="1:18" ht="12.75" customHeight="1">
      <c r="A217" s="272"/>
      <c r="B217" s="349"/>
      <c r="C217" s="349"/>
      <c r="D217" s="349"/>
      <c r="E217" s="349"/>
      <c r="F217" s="282">
        <v>5</v>
      </c>
      <c r="G217" s="283"/>
      <c r="H217" s="289" t="str">
        <f t="shared" si="61"/>
        <v>Belum Diisi</v>
      </c>
      <c r="I217" s="285" t="s">
        <v>650</v>
      </c>
      <c r="J217" s="286" t="str">
        <f t="shared" si="84"/>
        <v>Isi Sasaran</v>
      </c>
      <c r="K217" s="285" t="s">
        <v>650</v>
      </c>
      <c r="L217" s="286" t="str">
        <f t="shared" si="85"/>
        <v>Isi Sasaran</v>
      </c>
      <c r="M217" s="349"/>
      <c r="N217" s="349"/>
      <c r="O217" s="272"/>
      <c r="P217" s="272"/>
      <c r="Q217" s="272"/>
      <c r="R217" s="272"/>
    </row>
    <row r="218" spans="1:18" ht="15.75" customHeight="1">
      <c r="A218" s="272"/>
      <c r="B218" s="418">
        <v>13</v>
      </c>
      <c r="C218" s="426"/>
      <c r="D218" s="419" t="s">
        <v>650</v>
      </c>
      <c r="E218" s="427" t="str">
        <f>IF(D218="Y",1,IF(D218="T",0,IF(D218="Y/T","Belum diisi","Error")))</f>
        <v>Belum diisi</v>
      </c>
      <c r="F218" s="273">
        <v>1</v>
      </c>
      <c r="G218" s="274"/>
      <c r="H218" s="290" t="str">
        <f t="shared" si="61"/>
        <v>Belum Diisi</v>
      </c>
      <c r="I218" s="276" t="s">
        <v>650</v>
      </c>
      <c r="J218" s="277" t="str">
        <f t="shared" ref="J218:J222" si="86">IF($D$218="Y/T","Isi Sasaran",IF($E$218=0,0,IF(I218="Y",1,IF(I218="T",0,"Isi Dulu"))))</f>
        <v>Isi Sasaran</v>
      </c>
      <c r="K218" s="276" t="s">
        <v>650</v>
      </c>
      <c r="L218" s="277" t="str">
        <f t="shared" ref="L218:L222" si="87">IF($D$218="Y/T","Isi Sasaran",IF($E$218=0,0,IF(K218="Y",1,IF(K218="T",0,"Isi Dulu"))))</f>
        <v>Isi Sasaran</v>
      </c>
      <c r="M218" s="429" t="s">
        <v>650</v>
      </c>
      <c r="N218" s="430" t="str">
        <f>IF(M218="Y",1,IF(M218="T",0,IF(M218="Y/T","Belum diisi","Error")))</f>
        <v>Belum diisi</v>
      </c>
      <c r="O218" s="272"/>
      <c r="P218" s="272"/>
      <c r="Q218" s="272"/>
      <c r="R218" s="272"/>
    </row>
    <row r="219" spans="1:18" ht="12.75" customHeight="1">
      <c r="A219" s="272"/>
      <c r="B219" s="371"/>
      <c r="C219" s="371"/>
      <c r="D219" s="371"/>
      <c r="E219" s="371"/>
      <c r="F219" s="278">
        <v>2</v>
      </c>
      <c r="G219" s="279"/>
      <c r="H219" s="288" t="str">
        <f t="shared" si="61"/>
        <v>Belum Diisi</v>
      </c>
      <c r="I219" s="280" t="s">
        <v>650</v>
      </c>
      <c r="J219" s="281" t="str">
        <f t="shared" si="86"/>
        <v>Isi Sasaran</v>
      </c>
      <c r="K219" s="280" t="s">
        <v>650</v>
      </c>
      <c r="L219" s="281" t="str">
        <f t="shared" si="87"/>
        <v>Isi Sasaran</v>
      </c>
      <c r="M219" s="371"/>
      <c r="N219" s="371"/>
      <c r="O219" s="272"/>
      <c r="P219" s="272"/>
      <c r="Q219" s="272"/>
      <c r="R219" s="272"/>
    </row>
    <row r="220" spans="1:18" ht="12.75" customHeight="1">
      <c r="A220" s="272"/>
      <c r="B220" s="371"/>
      <c r="C220" s="371"/>
      <c r="D220" s="371"/>
      <c r="E220" s="371"/>
      <c r="F220" s="278">
        <v>3</v>
      </c>
      <c r="G220" s="279"/>
      <c r="H220" s="288" t="str">
        <f t="shared" si="61"/>
        <v>Belum Diisi</v>
      </c>
      <c r="I220" s="280" t="s">
        <v>650</v>
      </c>
      <c r="J220" s="281" t="str">
        <f t="shared" si="86"/>
        <v>Isi Sasaran</v>
      </c>
      <c r="K220" s="280" t="s">
        <v>650</v>
      </c>
      <c r="L220" s="281" t="str">
        <f t="shared" si="87"/>
        <v>Isi Sasaran</v>
      </c>
      <c r="M220" s="371"/>
      <c r="N220" s="371"/>
      <c r="O220" s="272"/>
      <c r="P220" s="272"/>
      <c r="Q220" s="272"/>
      <c r="R220" s="272"/>
    </row>
    <row r="221" spans="1:18" ht="12.75" customHeight="1">
      <c r="A221" s="272"/>
      <c r="B221" s="371"/>
      <c r="C221" s="371"/>
      <c r="D221" s="371"/>
      <c r="E221" s="371"/>
      <c r="F221" s="278">
        <v>4</v>
      </c>
      <c r="G221" s="279"/>
      <c r="H221" s="288" t="str">
        <f t="shared" si="61"/>
        <v>Belum Diisi</v>
      </c>
      <c r="I221" s="280" t="s">
        <v>650</v>
      </c>
      <c r="J221" s="281" t="str">
        <f t="shared" si="86"/>
        <v>Isi Sasaran</v>
      </c>
      <c r="K221" s="280" t="s">
        <v>650</v>
      </c>
      <c r="L221" s="281" t="str">
        <f t="shared" si="87"/>
        <v>Isi Sasaran</v>
      </c>
      <c r="M221" s="371"/>
      <c r="N221" s="371"/>
      <c r="O221" s="272"/>
      <c r="P221" s="272"/>
      <c r="Q221" s="272"/>
      <c r="R221" s="272"/>
    </row>
    <row r="222" spans="1:18" ht="12.75" customHeight="1">
      <c r="A222" s="272"/>
      <c r="B222" s="349"/>
      <c r="C222" s="349"/>
      <c r="D222" s="349"/>
      <c r="E222" s="349"/>
      <c r="F222" s="282">
        <v>5</v>
      </c>
      <c r="G222" s="283"/>
      <c r="H222" s="289" t="str">
        <f t="shared" si="61"/>
        <v>Belum Diisi</v>
      </c>
      <c r="I222" s="285" t="s">
        <v>650</v>
      </c>
      <c r="J222" s="286" t="str">
        <f t="shared" si="86"/>
        <v>Isi Sasaran</v>
      </c>
      <c r="K222" s="285" t="s">
        <v>650</v>
      </c>
      <c r="L222" s="286" t="str">
        <f t="shared" si="87"/>
        <v>Isi Sasaran</v>
      </c>
      <c r="M222" s="349"/>
      <c r="N222" s="349"/>
      <c r="O222" s="272"/>
      <c r="P222" s="272"/>
      <c r="Q222" s="272"/>
      <c r="R222" s="272"/>
    </row>
    <row r="223" spans="1:18" ht="15.75" customHeight="1">
      <c r="A223" s="272"/>
      <c r="B223" s="418">
        <v>14</v>
      </c>
      <c r="C223" s="426"/>
      <c r="D223" s="419" t="s">
        <v>650</v>
      </c>
      <c r="E223" s="427" t="str">
        <f>IF(D223="Y",1,IF(D223="T",0,IF(D223="Y/T","Belum diisi","Error")))</f>
        <v>Belum diisi</v>
      </c>
      <c r="F223" s="273">
        <v>1</v>
      </c>
      <c r="G223" s="274"/>
      <c r="H223" s="290" t="str">
        <f t="shared" si="61"/>
        <v>Belum Diisi</v>
      </c>
      <c r="I223" s="276" t="s">
        <v>650</v>
      </c>
      <c r="J223" s="277" t="str">
        <f t="shared" ref="J223:J227" si="88">IF($D$223="Y/T","Isi Sasaran",IF($E$223=0,0,IF(I223="Y",1,IF(I223="T",0,"Isi Dulu"))))</f>
        <v>Isi Sasaran</v>
      </c>
      <c r="K223" s="276" t="s">
        <v>650</v>
      </c>
      <c r="L223" s="277" t="str">
        <f t="shared" ref="L223:L227" si="89">IF($D$223="Y/T","Isi Sasaran",IF($E$223=0,0,IF(K223="Y",1,IF(K223="T",0,"Isi Dulu"))))</f>
        <v>Isi Sasaran</v>
      </c>
      <c r="M223" s="429" t="s">
        <v>650</v>
      </c>
      <c r="N223" s="430" t="str">
        <f>IF(M223="Y",1,IF(M223="T",0,IF(M223="Y/T","Belum diisi","Error")))</f>
        <v>Belum diisi</v>
      </c>
      <c r="O223" s="272"/>
      <c r="P223" s="272"/>
      <c r="Q223" s="272"/>
      <c r="R223" s="272"/>
    </row>
    <row r="224" spans="1:18" ht="12.75" customHeight="1">
      <c r="A224" s="272"/>
      <c r="B224" s="371"/>
      <c r="C224" s="371"/>
      <c r="D224" s="371"/>
      <c r="E224" s="371"/>
      <c r="F224" s="278">
        <v>2</v>
      </c>
      <c r="G224" s="279"/>
      <c r="H224" s="288" t="str">
        <f t="shared" si="61"/>
        <v>Belum Diisi</v>
      </c>
      <c r="I224" s="280" t="s">
        <v>650</v>
      </c>
      <c r="J224" s="281" t="str">
        <f t="shared" si="88"/>
        <v>Isi Sasaran</v>
      </c>
      <c r="K224" s="280" t="s">
        <v>650</v>
      </c>
      <c r="L224" s="281" t="str">
        <f t="shared" si="89"/>
        <v>Isi Sasaran</v>
      </c>
      <c r="M224" s="371"/>
      <c r="N224" s="371"/>
      <c r="O224" s="272"/>
      <c r="P224" s="272"/>
      <c r="Q224" s="272"/>
      <c r="R224" s="272"/>
    </row>
    <row r="225" spans="1:18" ht="12.75" customHeight="1">
      <c r="A225" s="272"/>
      <c r="B225" s="371"/>
      <c r="C225" s="371"/>
      <c r="D225" s="371"/>
      <c r="E225" s="371"/>
      <c r="F225" s="278">
        <v>3</v>
      </c>
      <c r="G225" s="279"/>
      <c r="H225" s="288" t="str">
        <f t="shared" si="61"/>
        <v>Belum Diisi</v>
      </c>
      <c r="I225" s="280" t="s">
        <v>650</v>
      </c>
      <c r="J225" s="281" t="str">
        <f t="shared" si="88"/>
        <v>Isi Sasaran</v>
      </c>
      <c r="K225" s="280" t="s">
        <v>650</v>
      </c>
      <c r="L225" s="281" t="str">
        <f t="shared" si="89"/>
        <v>Isi Sasaran</v>
      </c>
      <c r="M225" s="371"/>
      <c r="N225" s="371"/>
      <c r="O225" s="272"/>
      <c r="P225" s="272"/>
      <c r="Q225" s="272"/>
      <c r="R225" s="272"/>
    </row>
    <row r="226" spans="1:18" ht="12.75" customHeight="1">
      <c r="A226" s="272"/>
      <c r="B226" s="371"/>
      <c r="C226" s="371"/>
      <c r="D226" s="371"/>
      <c r="E226" s="371"/>
      <c r="F226" s="278">
        <v>4</v>
      </c>
      <c r="G226" s="279"/>
      <c r="H226" s="288" t="str">
        <f t="shared" si="61"/>
        <v>Belum Diisi</v>
      </c>
      <c r="I226" s="280" t="s">
        <v>650</v>
      </c>
      <c r="J226" s="281" t="str">
        <f t="shared" si="88"/>
        <v>Isi Sasaran</v>
      </c>
      <c r="K226" s="280" t="s">
        <v>650</v>
      </c>
      <c r="L226" s="281" t="str">
        <f t="shared" si="89"/>
        <v>Isi Sasaran</v>
      </c>
      <c r="M226" s="371"/>
      <c r="N226" s="371"/>
      <c r="O226" s="272"/>
      <c r="P226" s="272"/>
      <c r="Q226" s="272"/>
      <c r="R226" s="272"/>
    </row>
    <row r="227" spans="1:18" ht="12.75" customHeight="1">
      <c r="A227" s="272"/>
      <c r="B227" s="349"/>
      <c r="C227" s="349"/>
      <c r="D227" s="349"/>
      <c r="E227" s="349"/>
      <c r="F227" s="282">
        <v>5</v>
      </c>
      <c r="G227" s="283"/>
      <c r="H227" s="289" t="str">
        <f t="shared" si="61"/>
        <v>Belum Diisi</v>
      </c>
      <c r="I227" s="285" t="s">
        <v>650</v>
      </c>
      <c r="J227" s="286" t="str">
        <f t="shared" si="88"/>
        <v>Isi Sasaran</v>
      </c>
      <c r="K227" s="285" t="s">
        <v>650</v>
      </c>
      <c r="L227" s="286" t="str">
        <f t="shared" si="89"/>
        <v>Isi Sasaran</v>
      </c>
      <c r="M227" s="349"/>
      <c r="N227" s="349"/>
      <c r="O227" s="272"/>
      <c r="P227" s="272"/>
      <c r="Q227" s="272"/>
      <c r="R227" s="272"/>
    </row>
    <row r="228" spans="1:18" ht="15.75" customHeight="1">
      <c r="A228" s="272"/>
      <c r="B228" s="418">
        <v>15</v>
      </c>
      <c r="C228" s="426"/>
      <c r="D228" s="419" t="s">
        <v>650</v>
      </c>
      <c r="E228" s="427" t="str">
        <f>IF(D228="Y",1,IF(D228="T",0,IF(D228="Y/T","Belum diisi","Error")))</f>
        <v>Belum diisi</v>
      </c>
      <c r="F228" s="273">
        <v>1</v>
      </c>
      <c r="G228" s="274"/>
      <c r="H228" s="290" t="str">
        <f t="shared" si="61"/>
        <v>Belum Diisi</v>
      </c>
      <c r="I228" s="276" t="s">
        <v>650</v>
      </c>
      <c r="J228" s="277" t="str">
        <f t="shared" ref="J228:J232" si="90">IF($D$228="Y/T","Isi Sasaran",IF($E$228=0,0,IF(I228="Y",1,IF(I228="T",0,"Isi Dulu"))))</f>
        <v>Isi Sasaran</v>
      </c>
      <c r="K228" s="276" t="s">
        <v>650</v>
      </c>
      <c r="L228" s="277" t="str">
        <f t="shared" ref="L228:L232" si="91">IF($D$228="Y/T","Isi Sasaran",IF($E$228=0,0,IF(K228="Y",1,IF(K228="T",0,"Isi Dulu"))))</f>
        <v>Isi Sasaran</v>
      </c>
      <c r="M228" s="429" t="s">
        <v>650</v>
      </c>
      <c r="N228" s="430" t="str">
        <f>IF(M228="Y",1,IF(M228="T",0,IF(M228="Y/T","Belum diisi","Error")))</f>
        <v>Belum diisi</v>
      </c>
      <c r="O228" s="272"/>
      <c r="P228" s="272"/>
      <c r="Q228" s="272"/>
      <c r="R228" s="272"/>
    </row>
    <row r="229" spans="1:18" ht="12.75" customHeight="1">
      <c r="A229" s="272"/>
      <c r="B229" s="371"/>
      <c r="C229" s="371"/>
      <c r="D229" s="371"/>
      <c r="E229" s="371"/>
      <c r="F229" s="278">
        <v>2</v>
      </c>
      <c r="G229" s="279"/>
      <c r="H229" s="288" t="str">
        <f t="shared" si="61"/>
        <v>Belum Diisi</v>
      </c>
      <c r="I229" s="280" t="s">
        <v>650</v>
      </c>
      <c r="J229" s="281" t="str">
        <f t="shared" si="90"/>
        <v>Isi Sasaran</v>
      </c>
      <c r="K229" s="280" t="s">
        <v>650</v>
      </c>
      <c r="L229" s="281" t="str">
        <f t="shared" si="91"/>
        <v>Isi Sasaran</v>
      </c>
      <c r="M229" s="371"/>
      <c r="N229" s="371"/>
      <c r="O229" s="272"/>
      <c r="P229" s="272"/>
      <c r="Q229" s="272"/>
      <c r="R229" s="272"/>
    </row>
    <row r="230" spans="1:18" ht="12.75" customHeight="1">
      <c r="A230" s="272"/>
      <c r="B230" s="371"/>
      <c r="C230" s="371"/>
      <c r="D230" s="371"/>
      <c r="E230" s="371"/>
      <c r="F230" s="278">
        <v>3</v>
      </c>
      <c r="G230" s="279"/>
      <c r="H230" s="288" t="str">
        <f t="shared" si="61"/>
        <v>Belum Diisi</v>
      </c>
      <c r="I230" s="280" t="s">
        <v>650</v>
      </c>
      <c r="J230" s="281" t="str">
        <f t="shared" si="90"/>
        <v>Isi Sasaran</v>
      </c>
      <c r="K230" s="280" t="s">
        <v>650</v>
      </c>
      <c r="L230" s="281" t="str">
        <f t="shared" si="91"/>
        <v>Isi Sasaran</v>
      </c>
      <c r="M230" s="371"/>
      <c r="N230" s="371"/>
      <c r="O230" s="272"/>
      <c r="P230" s="272"/>
      <c r="Q230" s="272"/>
      <c r="R230" s="272"/>
    </row>
    <row r="231" spans="1:18" ht="12.75" customHeight="1">
      <c r="A231" s="272"/>
      <c r="B231" s="371"/>
      <c r="C231" s="371"/>
      <c r="D231" s="371"/>
      <c r="E231" s="371"/>
      <c r="F231" s="278">
        <v>4</v>
      </c>
      <c r="G231" s="279"/>
      <c r="H231" s="288" t="str">
        <f t="shared" si="61"/>
        <v>Belum Diisi</v>
      </c>
      <c r="I231" s="280" t="s">
        <v>650</v>
      </c>
      <c r="J231" s="281" t="str">
        <f t="shared" si="90"/>
        <v>Isi Sasaran</v>
      </c>
      <c r="K231" s="280" t="s">
        <v>650</v>
      </c>
      <c r="L231" s="281" t="str">
        <f t="shared" si="91"/>
        <v>Isi Sasaran</v>
      </c>
      <c r="M231" s="371"/>
      <c r="N231" s="371"/>
      <c r="O231" s="272"/>
      <c r="P231" s="272"/>
      <c r="Q231" s="272"/>
      <c r="R231" s="272"/>
    </row>
    <row r="232" spans="1:18" ht="12.75" customHeight="1">
      <c r="A232" s="272"/>
      <c r="B232" s="349"/>
      <c r="C232" s="349"/>
      <c r="D232" s="349"/>
      <c r="E232" s="349"/>
      <c r="F232" s="282">
        <v>5</v>
      </c>
      <c r="G232" s="283"/>
      <c r="H232" s="289" t="str">
        <f t="shared" si="61"/>
        <v>Belum Diisi</v>
      </c>
      <c r="I232" s="285" t="s">
        <v>650</v>
      </c>
      <c r="J232" s="286" t="str">
        <f t="shared" si="90"/>
        <v>Isi Sasaran</v>
      </c>
      <c r="K232" s="285" t="s">
        <v>650</v>
      </c>
      <c r="L232" s="286" t="str">
        <f t="shared" si="91"/>
        <v>Isi Sasaran</v>
      </c>
      <c r="M232" s="349"/>
      <c r="N232" s="349"/>
      <c r="O232" s="272"/>
      <c r="P232" s="272"/>
      <c r="Q232" s="272"/>
      <c r="R232" s="272"/>
    </row>
    <row r="233" spans="1:18" ht="15.75" customHeight="1">
      <c r="A233" s="272"/>
      <c r="B233" s="418">
        <v>16</v>
      </c>
      <c r="C233" s="426"/>
      <c r="D233" s="419" t="s">
        <v>650</v>
      </c>
      <c r="E233" s="427" t="str">
        <f>IF(D233="Y",1,IF(D233="T",0,IF(D233="Y/T","Belum diisi","Error")))</f>
        <v>Belum diisi</v>
      </c>
      <c r="F233" s="273">
        <v>1</v>
      </c>
      <c r="G233" s="274"/>
      <c r="H233" s="290" t="str">
        <f t="shared" si="61"/>
        <v>Belum Diisi</v>
      </c>
      <c r="I233" s="276" t="s">
        <v>650</v>
      </c>
      <c r="J233" s="277" t="str">
        <f t="shared" ref="J233:J237" si="92">IF($D$233="Y/T","Isi Sasaran",IF($E$233=0,0,IF(I233="Y",1,IF(I233="T",0,"Isi Dulu"))))</f>
        <v>Isi Sasaran</v>
      </c>
      <c r="K233" s="276" t="s">
        <v>650</v>
      </c>
      <c r="L233" s="277" t="str">
        <f t="shared" ref="L233:L237" si="93">IF($D$233="Y/T","Isi Sasaran",IF($E$233=0,0,IF(K233="Y",1,IF(K233="T",0,"Isi Dulu"))))</f>
        <v>Isi Sasaran</v>
      </c>
      <c r="M233" s="429" t="s">
        <v>650</v>
      </c>
      <c r="N233" s="430" t="str">
        <f>IF(M233="Y",1,IF(M233="T",0,IF(M233="Y/T","Belum diisi","Error")))</f>
        <v>Belum diisi</v>
      </c>
      <c r="O233" s="272"/>
      <c r="P233" s="272"/>
      <c r="Q233" s="272"/>
      <c r="R233" s="272"/>
    </row>
    <row r="234" spans="1:18" ht="12.75" customHeight="1">
      <c r="A234" s="272"/>
      <c r="B234" s="371"/>
      <c r="C234" s="371"/>
      <c r="D234" s="371"/>
      <c r="E234" s="371"/>
      <c r="F234" s="278">
        <v>2</v>
      </c>
      <c r="G234" s="279"/>
      <c r="H234" s="288" t="str">
        <f t="shared" si="61"/>
        <v>Belum Diisi</v>
      </c>
      <c r="I234" s="280" t="s">
        <v>650</v>
      </c>
      <c r="J234" s="281" t="str">
        <f t="shared" si="92"/>
        <v>Isi Sasaran</v>
      </c>
      <c r="K234" s="280" t="s">
        <v>650</v>
      </c>
      <c r="L234" s="281" t="str">
        <f t="shared" si="93"/>
        <v>Isi Sasaran</v>
      </c>
      <c r="M234" s="371"/>
      <c r="N234" s="371"/>
      <c r="O234" s="272"/>
      <c r="P234" s="272"/>
      <c r="Q234" s="272"/>
      <c r="R234" s="272"/>
    </row>
    <row r="235" spans="1:18" ht="12.75" customHeight="1">
      <c r="A235" s="272"/>
      <c r="B235" s="371"/>
      <c r="C235" s="371"/>
      <c r="D235" s="371"/>
      <c r="E235" s="371"/>
      <c r="F235" s="278">
        <v>3</v>
      </c>
      <c r="G235" s="279"/>
      <c r="H235" s="288" t="str">
        <f t="shared" si="61"/>
        <v>Belum Diisi</v>
      </c>
      <c r="I235" s="280" t="s">
        <v>650</v>
      </c>
      <c r="J235" s="281" t="str">
        <f t="shared" si="92"/>
        <v>Isi Sasaran</v>
      </c>
      <c r="K235" s="280" t="s">
        <v>650</v>
      </c>
      <c r="L235" s="281" t="str">
        <f t="shared" si="93"/>
        <v>Isi Sasaran</v>
      </c>
      <c r="M235" s="371"/>
      <c r="N235" s="371"/>
      <c r="O235" s="272"/>
      <c r="P235" s="272"/>
      <c r="Q235" s="272"/>
      <c r="R235" s="272"/>
    </row>
    <row r="236" spans="1:18" ht="12.75" customHeight="1">
      <c r="A236" s="272"/>
      <c r="B236" s="371"/>
      <c r="C236" s="371"/>
      <c r="D236" s="371"/>
      <c r="E236" s="371"/>
      <c r="F236" s="278">
        <v>4</v>
      </c>
      <c r="G236" s="279"/>
      <c r="H236" s="288" t="str">
        <f t="shared" si="61"/>
        <v>Belum Diisi</v>
      </c>
      <c r="I236" s="280" t="s">
        <v>650</v>
      </c>
      <c r="J236" s="281" t="str">
        <f t="shared" si="92"/>
        <v>Isi Sasaran</v>
      </c>
      <c r="K236" s="280" t="s">
        <v>650</v>
      </c>
      <c r="L236" s="281" t="str">
        <f t="shared" si="93"/>
        <v>Isi Sasaran</v>
      </c>
      <c r="M236" s="371"/>
      <c r="N236" s="371"/>
      <c r="O236" s="272"/>
      <c r="P236" s="272"/>
      <c r="Q236" s="272"/>
      <c r="R236" s="272"/>
    </row>
    <row r="237" spans="1:18" ht="12.75" customHeight="1">
      <c r="A237" s="272"/>
      <c r="B237" s="349"/>
      <c r="C237" s="349"/>
      <c r="D237" s="349"/>
      <c r="E237" s="349"/>
      <c r="F237" s="282">
        <v>5</v>
      </c>
      <c r="G237" s="283"/>
      <c r="H237" s="289" t="str">
        <f t="shared" si="61"/>
        <v>Belum Diisi</v>
      </c>
      <c r="I237" s="285" t="s">
        <v>650</v>
      </c>
      <c r="J237" s="286" t="str">
        <f t="shared" si="92"/>
        <v>Isi Sasaran</v>
      </c>
      <c r="K237" s="285" t="s">
        <v>650</v>
      </c>
      <c r="L237" s="286" t="str">
        <f t="shared" si="93"/>
        <v>Isi Sasaran</v>
      </c>
      <c r="M237" s="349"/>
      <c r="N237" s="349"/>
      <c r="O237" s="272"/>
      <c r="P237" s="272"/>
      <c r="Q237" s="272"/>
      <c r="R237" s="272"/>
    </row>
    <row r="238" spans="1:18" ht="15.75" customHeight="1">
      <c r="A238" s="272"/>
      <c r="B238" s="418">
        <v>17</v>
      </c>
      <c r="C238" s="426"/>
      <c r="D238" s="419" t="s">
        <v>650</v>
      </c>
      <c r="E238" s="427" t="str">
        <f>IF(D238="Y",1,IF(D238="T",0,IF(D238="Y/T","Belum diisi","Error")))</f>
        <v>Belum diisi</v>
      </c>
      <c r="F238" s="273">
        <v>1</v>
      </c>
      <c r="G238" s="274"/>
      <c r="H238" s="290" t="str">
        <f t="shared" si="61"/>
        <v>Belum Diisi</v>
      </c>
      <c r="I238" s="276" t="s">
        <v>650</v>
      </c>
      <c r="J238" s="277" t="str">
        <f t="shared" ref="J238:J242" si="94">IF($D$238="Y/T","Isi Sasaran",IF($E$238=0,0,IF(I238="Y",1,IF(I238="T",0,"Isi Dulu"))))</f>
        <v>Isi Sasaran</v>
      </c>
      <c r="K238" s="276" t="s">
        <v>650</v>
      </c>
      <c r="L238" s="277" t="str">
        <f t="shared" ref="L238:L242" si="95">IF($D$238="Y/T","Isi Sasaran",IF($E$238=0,0,IF(K238="Y",1,IF(K238="T",0,"Isi Dulu"))))</f>
        <v>Isi Sasaran</v>
      </c>
      <c r="M238" s="429" t="s">
        <v>650</v>
      </c>
      <c r="N238" s="430" t="str">
        <f>IF(M238="Y",1,IF(M238="T",0,IF(M238="Y/T","Belum diisi","Error")))</f>
        <v>Belum diisi</v>
      </c>
      <c r="O238" s="272"/>
      <c r="P238" s="272"/>
      <c r="Q238" s="272"/>
      <c r="R238" s="272"/>
    </row>
    <row r="239" spans="1:18" ht="12.75" customHeight="1">
      <c r="A239" s="272"/>
      <c r="B239" s="371"/>
      <c r="C239" s="371"/>
      <c r="D239" s="371"/>
      <c r="E239" s="371"/>
      <c r="F239" s="278">
        <v>2</v>
      </c>
      <c r="G239" s="279"/>
      <c r="H239" s="288" t="str">
        <f t="shared" si="61"/>
        <v>Belum Diisi</v>
      </c>
      <c r="I239" s="280" t="s">
        <v>650</v>
      </c>
      <c r="J239" s="281" t="str">
        <f t="shared" si="94"/>
        <v>Isi Sasaran</v>
      </c>
      <c r="K239" s="280" t="s">
        <v>650</v>
      </c>
      <c r="L239" s="281" t="str">
        <f t="shared" si="95"/>
        <v>Isi Sasaran</v>
      </c>
      <c r="M239" s="371"/>
      <c r="N239" s="371"/>
      <c r="O239" s="272"/>
      <c r="P239" s="272"/>
      <c r="Q239" s="272"/>
      <c r="R239" s="272"/>
    </row>
    <row r="240" spans="1:18" ht="12.75" customHeight="1">
      <c r="A240" s="272"/>
      <c r="B240" s="371"/>
      <c r="C240" s="371"/>
      <c r="D240" s="371"/>
      <c r="E240" s="371"/>
      <c r="F240" s="278">
        <v>3</v>
      </c>
      <c r="G240" s="279"/>
      <c r="H240" s="288" t="str">
        <f t="shared" si="61"/>
        <v>Belum Diisi</v>
      </c>
      <c r="I240" s="280" t="s">
        <v>650</v>
      </c>
      <c r="J240" s="281" t="str">
        <f t="shared" si="94"/>
        <v>Isi Sasaran</v>
      </c>
      <c r="K240" s="280" t="s">
        <v>650</v>
      </c>
      <c r="L240" s="281" t="str">
        <f t="shared" si="95"/>
        <v>Isi Sasaran</v>
      </c>
      <c r="M240" s="371"/>
      <c r="N240" s="371"/>
      <c r="O240" s="272"/>
      <c r="P240" s="272"/>
      <c r="Q240" s="272"/>
      <c r="R240" s="272"/>
    </row>
    <row r="241" spans="1:18" ht="12.75" customHeight="1">
      <c r="A241" s="272"/>
      <c r="B241" s="371"/>
      <c r="C241" s="371"/>
      <c r="D241" s="371"/>
      <c r="E241" s="371"/>
      <c r="F241" s="278">
        <v>4</v>
      </c>
      <c r="G241" s="279"/>
      <c r="H241" s="288" t="str">
        <f t="shared" si="61"/>
        <v>Belum Diisi</v>
      </c>
      <c r="I241" s="280" t="s">
        <v>650</v>
      </c>
      <c r="J241" s="281" t="str">
        <f t="shared" si="94"/>
        <v>Isi Sasaran</v>
      </c>
      <c r="K241" s="280" t="s">
        <v>650</v>
      </c>
      <c r="L241" s="281" t="str">
        <f t="shared" si="95"/>
        <v>Isi Sasaran</v>
      </c>
      <c r="M241" s="371"/>
      <c r="N241" s="371"/>
      <c r="O241" s="272"/>
      <c r="P241" s="272"/>
      <c r="Q241" s="272"/>
      <c r="R241" s="272"/>
    </row>
    <row r="242" spans="1:18" ht="12.75" customHeight="1">
      <c r="A242" s="272"/>
      <c r="B242" s="349"/>
      <c r="C242" s="349"/>
      <c r="D242" s="349"/>
      <c r="E242" s="349"/>
      <c r="F242" s="282">
        <v>5</v>
      </c>
      <c r="G242" s="283"/>
      <c r="H242" s="289" t="str">
        <f t="shared" si="61"/>
        <v>Belum Diisi</v>
      </c>
      <c r="I242" s="285" t="s">
        <v>650</v>
      </c>
      <c r="J242" s="286" t="str">
        <f t="shared" si="94"/>
        <v>Isi Sasaran</v>
      </c>
      <c r="K242" s="285" t="s">
        <v>650</v>
      </c>
      <c r="L242" s="286" t="str">
        <f t="shared" si="95"/>
        <v>Isi Sasaran</v>
      </c>
      <c r="M242" s="349"/>
      <c r="N242" s="349"/>
      <c r="O242" s="272"/>
      <c r="P242" s="272"/>
      <c r="Q242" s="272"/>
      <c r="R242" s="272"/>
    </row>
    <row r="243" spans="1:18" ht="15.75" customHeight="1">
      <c r="A243" s="272"/>
      <c r="B243" s="418">
        <v>18</v>
      </c>
      <c r="C243" s="426"/>
      <c r="D243" s="419" t="s">
        <v>650</v>
      </c>
      <c r="E243" s="427" t="str">
        <f>IF(D243="Y",1,IF(D243="T",0,IF(D243="Y/T","Belum diisi","Error")))</f>
        <v>Belum diisi</v>
      </c>
      <c r="F243" s="273">
        <v>1</v>
      </c>
      <c r="G243" s="274"/>
      <c r="H243" s="290" t="str">
        <f t="shared" si="61"/>
        <v>Belum Diisi</v>
      </c>
      <c r="I243" s="276" t="s">
        <v>650</v>
      </c>
      <c r="J243" s="277" t="str">
        <f t="shared" ref="J243:J247" si="96">IF($D$243="Y/T","Isi Sasaran",IF($E$243=0,0,IF(I243="Y",1,IF(I243="T",0,"Isi Dulu"))))</f>
        <v>Isi Sasaran</v>
      </c>
      <c r="K243" s="276" t="s">
        <v>650</v>
      </c>
      <c r="L243" s="277" t="str">
        <f t="shared" ref="L243:L247" si="97">IF($D$243="Y/T","Isi Sasaran",IF($E$243=0,0,IF(K243="Y",1,IF(K243="T",0,"Isi Dulu"))))</f>
        <v>Isi Sasaran</v>
      </c>
      <c r="M243" s="429" t="s">
        <v>650</v>
      </c>
      <c r="N243" s="430" t="str">
        <f>IF(M243="Y",1,IF(M243="T",0,IF(M243="Y/T","Belum diisi","Error")))</f>
        <v>Belum diisi</v>
      </c>
      <c r="O243" s="272"/>
      <c r="P243" s="272"/>
      <c r="Q243" s="272"/>
      <c r="R243" s="272"/>
    </row>
    <row r="244" spans="1:18" ht="12.75" customHeight="1">
      <c r="A244" s="272"/>
      <c r="B244" s="371"/>
      <c r="C244" s="371"/>
      <c r="D244" s="371"/>
      <c r="E244" s="371"/>
      <c r="F244" s="278">
        <v>2</v>
      </c>
      <c r="G244" s="279"/>
      <c r="H244" s="288" t="str">
        <f t="shared" si="61"/>
        <v>Belum Diisi</v>
      </c>
      <c r="I244" s="280" t="s">
        <v>650</v>
      </c>
      <c r="J244" s="281" t="str">
        <f t="shared" si="96"/>
        <v>Isi Sasaran</v>
      </c>
      <c r="K244" s="280" t="s">
        <v>650</v>
      </c>
      <c r="L244" s="281" t="str">
        <f t="shared" si="97"/>
        <v>Isi Sasaran</v>
      </c>
      <c r="M244" s="371"/>
      <c r="N244" s="371"/>
      <c r="O244" s="272"/>
      <c r="P244" s="272"/>
      <c r="Q244" s="272"/>
      <c r="R244" s="272"/>
    </row>
    <row r="245" spans="1:18" ht="12.75" customHeight="1">
      <c r="A245" s="272"/>
      <c r="B245" s="371"/>
      <c r="C245" s="371"/>
      <c r="D245" s="371"/>
      <c r="E245" s="371"/>
      <c r="F245" s="278">
        <v>3</v>
      </c>
      <c r="G245" s="279"/>
      <c r="H245" s="288" t="str">
        <f t="shared" si="61"/>
        <v>Belum Diisi</v>
      </c>
      <c r="I245" s="280" t="s">
        <v>650</v>
      </c>
      <c r="J245" s="281" t="str">
        <f t="shared" si="96"/>
        <v>Isi Sasaran</v>
      </c>
      <c r="K245" s="280" t="s">
        <v>650</v>
      </c>
      <c r="L245" s="281" t="str">
        <f t="shared" si="97"/>
        <v>Isi Sasaran</v>
      </c>
      <c r="M245" s="371"/>
      <c r="N245" s="371"/>
      <c r="O245" s="272"/>
      <c r="P245" s="272"/>
      <c r="Q245" s="272"/>
      <c r="R245" s="272"/>
    </row>
    <row r="246" spans="1:18" ht="12.75" customHeight="1">
      <c r="A246" s="272"/>
      <c r="B246" s="371"/>
      <c r="C246" s="371"/>
      <c r="D246" s="371"/>
      <c r="E246" s="371"/>
      <c r="F246" s="278">
        <v>4</v>
      </c>
      <c r="G246" s="279"/>
      <c r="H246" s="288" t="str">
        <f t="shared" si="61"/>
        <v>Belum Diisi</v>
      </c>
      <c r="I246" s="280" t="s">
        <v>650</v>
      </c>
      <c r="J246" s="281" t="str">
        <f t="shared" si="96"/>
        <v>Isi Sasaran</v>
      </c>
      <c r="K246" s="280" t="s">
        <v>650</v>
      </c>
      <c r="L246" s="281" t="str">
        <f t="shared" si="97"/>
        <v>Isi Sasaran</v>
      </c>
      <c r="M246" s="371"/>
      <c r="N246" s="371"/>
      <c r="O246" s="272"/>
      <c r="P246" s="272"/>
      <c r="Q246" s="272"/>
      <c r="R246" s="272"/>
    </row>
    <row r="247" spans="1:18" ht="12.75" customHeight="1">
      <c r="A247" s="272"/>
      <c r="B247" s="349"/>
      <c r="C247" s="349"/>
      <c r="D247" s="349"/>
      <c r="E247" s="349"/>
      <c r="F247" s="282">
        <v>5</v>
      </c>
      <c r="G247" s="283"/>
      <c r="H247" s="289" t="str">
        <f t="shared" si="61"/>
        <v>Belum Diisi</v>
      </c>
      <c r="I247" s="285" t="s">
        <v>650</v>
      </c>
      <c r="J247" s="286" t="str">
        <f t="shared" si="96"/>
        <v>Isi Sasaran</v>
      </c>
      <c r="K247" s="285" t="s">
        <v>650</v>
      </c>
      <c r="L247" s="286" t="str">
        <f t="shared" si="97"/>
        <v>Isi Sasaran</v>
      </c>
      <c r="M247" s="349"/>
      <c r="N247" s="349"/>
      <c r="O247" s="272"/>
      <c r="P247" s="272"/>
      <c r="Q247" s="272"/>
      <c r="R247" s="272"/>
    </row>
    <row r="248" spans="1:18" ht="15.75" customHeight="1">
      <c r="A248" s="272"/>
      <c r="B248" s="418">
        <v>19</v>
      </c>
      <c r="C248" s="426"/>
      <c r="D248" s="419" t="s">
        <v>650</v>
      </c>
      <c r="E248" s="427" t="str">
        <f>IF(D248="Y",1,IF(D248="T",0,IF(D248="Y/T","Belum diisi","Error")))</f>
        <v>Belum diisi</v>
      </c>
      <c r="F248" s="273">
        <v>1</v>
      </c>
      <c r="G248" s="274"/>
      <c r="H248" s="290" t="str">
        <f t="shared" si="61"/>
        <v>Belum Diisi</v>
      </c>
      <c r="I248" s="276" t="s">
        <v>650</v>
      </c>
      <c r="J248" s="277" t="str">
        <f t="shared" ref="J248:J252" si="98">IF($D$248="Y/T","Isi Sasaran",IF($E$248=0,0,IF(I248="Y",1,IF(I248="T",0,"Isi Dulu"))))</f>
        <v>Isi Sasaran</v>
      </c>
      <c r="K248" s="276" t="s">
        <v>650</v>
      </c>
      <c r="L248" s="277" t="str">
        <f t="shared" ref="L248:L252" si="99">IF($D$248="Y/T","Isi Sasaran",IF($E$248=0,0,IF(K248="Y",1,IF(K248="T",0,"Isi Dulu"))))</f>
        <v>Isi Sasaran</v>
      </c>
      <c r="M248" s="429" t="s">
        <v>650</v>
      </c>
      <c r="N248" s="430" t="str">
        <f>IF(M248="Y",1,IF(M248="T",0,IF(M248="Y/T","Belum diisi","Error")))</f>
        <v>Belum diisi</v>
      </c>
      <c r="O248" s="272"/>
      <c r="P248" s="272"/>
      <c r="Q248" s="272"/>
      <c r="R248" s="272"/>
    </row>
    <row r="249" spans="1:18" ht="12.75" customHeight="1">
      <c r="A249" s="272"/>
      <c r="B249" s="371"/>
      <c r="C249" s="371"/>
      <c r="D249" s="371"/>
      <c r="E249" s="371"/>
      <c r="F249" s="278">
        <v>2</v>
      </c>
      <c r="G249" s="279"/>
      <c r="H249" s="288" t="str">
        <f t="shared" si="61"/>
        <v>Belum Diisi</v>
      </c>
      <c r="I249" s="280" t="s">
        <v>650</v>
      </c>
      <c r="J249" s="281" t="str">
        <f t="shared" si="98"/>
        <v>Isi Sasaran</v>
      </c>
      <c r="K249" s="280" t="s">
        <v>650</v>
      </c>
      <c r="L249" s="281" t="str">
        <f t="shared" si="99"/>
        <v>Isi Sasaran</v>
      </c>
      <c r="M249" s="371"/>
      <c r="N249" s="371"/>
      <c r="O249" s="272"/>
      <c r="P249" s="272"/>
      <c r="Q249" s="272"/>
      <c r="R249" s="272"/>
    </row>
    <row r="250" spans="1:18" ht="12.75" customHeight="1">
      <c r="A250" s="272"/>
      <c r="B250" s="371"/>
      <c r="C250" s="371"/>
      <c r="D250" s="371"/>
      <c r="E250" s="371"/>
      <c r="F250" s="278">
        <v>3</v>
      </c>
      <c r="G250" s="279"/>
      <c r="H250" s="288" t="str">
        <f t="shared" si="61"/>
        <v>Belum Diisi</v>
      </c>
      <c r="I250" s="280" t="s">
        <v>650</v>
      </c>
      <c r="J250" s="281" t="str">
        <f t="shared" si="98"/>
        <v>Isi Sasaran</v>
      </c>
      <c r="K250" s="280" t="s">
        <v>650</v>
      </c>
      <c r="L250" s="281" t="str">
        <f t="shared" si="99"/>
        <v>Isi Sasaran</v>
      </c>
      <c r="M250" s="371"/>
      <c r="N250" s="371"/>
      <c r="O250" s="272"/>
      <c r="P250" s="272"/>
      <c r="Q250" s="272"/>
      <c r="R250" s="272"/>
    </row>
    <row r="251" spans="1:18" ht="12.75" customHeight="1">
      <c r="A251" s="272"/>
      <c r="B251" s="371"/>
      <c r="C251" s="371"/>
      <c r="D251" s="371"/>
      <c r="E251" s="371"/>
      <c r="F251" s="278">
        <v>4</v>
      </c>
      <c r="G251" s="279"/>
      <c r="H251" s="288" t="str">
        <f t="shared" si="61"/>
        <v>Belum Diisi</v>
      </c>
      <c r="I251" s="280" t="s">
        <v>650</v>
      </c>
      <c r="J251" s="281" t="str">
        <f t="shared" si="98"/>
        <v>Isi Sasaran</v>
      </c>
      <c r="K251" s="280" t="s">
        <v>650</v>
      </c>
      <c r="L251" s="281" t="str">
        <f t="shared" si="99"/>
        <v>Isi Sasaran</v>
      </c>
      <c r="M251" s="371"/>
      <c r="N251" s="371"/>
      <c r="O251" s="272"/>
      <c r="P251" s="272"/>
      <c r="Q251" s="272"/>
      <c r="R251" s="272"/>
    </row>
    <row r="252" spans="1:18" ht="12.75" customHeight="1">
      <c r="A252" s="272"/>
      <c r="B252" s="349"/>
      <c r="C252" s="349"/>
      <c r="D252" s="349"/>
      <c r="E252" s="349"/>
      <c r="F252" s="282">
        <v>5</v>
      </c>
      <c r="G252" s="283"/>
      <c r="H252" s="289" t="str">
        <f t="shared" si="61"/>
        <v>Belum Diisi</v>
      </c>
      <c r="I252" s="285" t="s">
        <v>650</v>
      </c>
      <c r="J252" s="286" t="str">
        <f t="shared" si="98"/>
        <v>Isi Sasaran</v>
      </c>
      <c r="K252" s="285" t="s">
        <v>650</v>
      </c>
      <c r="L252" s="286" t="str">
        <f t="shared" si="99"/>
        <v>Isi Sasaran</v>
      </c>
      <c r="M252" s="349"/>
      <c r="N252" s="349"/>
      <c r="O252" s="272"/>
      <c r="P252" s="272"/>
      <c r="Q252" s="272"/>
      <c r="R252" s="272"/>
    </row>
    <row r="253" spans="1:18" ht="15.75" customHeight="1">
      <c r="A253" s="272"/>
      <c r="B253" s="418">
        <v>20</v>
      </c>
      <c r="C253" s="426"/>
      <c r="D253" s="419" t="s">
        <v>650</v>
      </c>
      <c r="E253" s="427" t="str">
        <f>IF(D253="Y",1,IF(D253="T",0,IF(D253="Y/T","Belum diisi","Error")))</f>
        <v>Belum diisi</v>
      </c>
      <c r="F253" s="273">
        <v>1</v>
      </c>
      <c r="G253" s="274"/>
      <c r="H253" s="290" t="str">
        <f t="shared" si="61"/>
        <v>Belum Diisi</v>
      </c>
      <c r="I253" s="276" t="s">
        <v>650</v>
      </c>
      <c r="J253" s="277" t="str">
        <f t="shared" ref="J253:J257" si="100">IF($D$253="Y/T","Isi Sasaran",IF($E$253=0,0,IF(I253="Y",1,IF(I253="T",0,"Isi Dulu"))))</f>
        <v>Isi Sasaran</v>
      </c>
      <c r="K253" s="276" t="s">
        <v>650</v>
      </c>
      <c r="L253" s="277" t="str">
        <f t="shared" ref="L253:L257" si="101">IF($D$253="Y/T","Isi Sasaran",IF($E$253=0,0,IF(K253="Y",1,IF(K253="T",0,"Isi Dulu"))))</f>
        <v>Isi Sasaran</v>
      </c>
      <c r="M253" s="429" t="s">
        <v>650</v>
      </c>
      <c r="N253" s="430" t="str">
        <f>IF(M253="Y",1,IF(M253="T",0,IF(M253="Y/T","Belum diisi","Error")))</f>
        <v>Belum diisi</v>
      </c>
      <c r="O253" s="272"/>
      <c r="P253" s="272"/>
      <c r="Q253" s="272"/>
      <c r="R253" s="272"/>
    </row>
    <row r="254" spans="1:18" ht="12.75" customHeight="1">
      <c r="A254" s="272"/>
      <c r="B254" s="371"/>
      <c r="C254" s="371"/>
      <c r="D254" s="371"/>
      <c r="E254" s="371"/>
      <c r="F254" s="278">
        <v>2</v>
      </c>
      <c r="G254" s="279"/>
      <c r="H254" s="288" t="str">
        <f t="shared" si="61"/>
        <v>Belum Diisi</v>
      </c>
      <c r="I254" s="280" t="s">
        <v>650</v>
      </c>
      <c r="J254" s="281" t="str">
        <f t="shared" si="100"/>
        <v>Isi Sasaran</v>
      </c>
      <c r="K254" s="280" t="s">
        <v>650</v>
      </c>
      <c r="L254" s="281" t="str">
        <f t="shared" si="101"/>
        <v>Isi Sasaran</v>
      </c>
      <c r="M254" s="371"/>
      <c r="N254" s="371"/>
      <c r="O254" s="272"/>
      <c r="P254" s="272"/>
      <c r="Q254" s="272"/>
      <c r="R254" s="272"/>
    </row>
    <row r="255" spans="1:18" ht="12.75" customHeight="1">
      <c r="A255" s="272"/>
      <c r="B255" s="371"/>
      <c r="C255" s="371"/>
      <c r="D255" s="371"/>
      <c r="E255" s="371"/>
      <c r="F255" s="278">
        <v>3</v>
      </c>
      <c r="G255" s="279"/>
      <c r="H255" s="288" t="str">
        <f t="shared" si="61"/>
        <v>Belum Diisi</v>
      </c>
      <c r="I255" s="280" t="s">
        <v>650</v>
      </c>
      <c r="J255" s="281" t="str">
        <f t="shared" si="100"/>
        <v>Isi Sasaran</v>
      </c>
      <c r="K255" s="280" t="s">
        <v>650</v>
      </c>
      <c r="L255" s="281" t="str">
        <f t="shared" si="101"/>
        <v>Isi Sasaran</v>
      </c>
      <c r="M255" s="371"/>
      <c r="N255" s="371"/>
      <c r="O255" s="272"/>
      <c r="P255" s="272"/>
      <c r="Q255" s="272"/>
      <c r="R255" s="272"/>
    </row>
    <row r="256" spans="1:18" ht="12.75" customHeight="1">
      <c r="A256" s="272"/>
      <c r="B256" s="371"/>
      <c r="C256" s="371"/>
      <c r="D256" s="371"/>
      <c r="E256" s="371"/>
      <c r="F256" s="278">
        <v>4</v>
      </c>
      <c r="G256" s="279"/>
      <c r="H256" s="288" t="str">
        <f t="shared" si="61"/>
        <v>Belum Diisi</v>
      </c>
      <c r="I256" s="280" t="s">
        <v>650</v>
      </c>
      <c r="J256" s="281" t="str">
        <f t="shared" si="100"/>
        <v>Isi Sasaran</v>
      </c>
      <c r="K256" s="280" t="s">
        <v>650</v>
      </c>
      <c r="L256" s="281" t="str">
        <f t="shared" si="101"/>
        <v>Isi Sasaran</v>
      </c>
      <c r="M256" s="371"/>
      <c r="N256" s="371"/>
      <c r="O256" s="272"/>
      <c r="P256" s="272"/>
      <c r="Q256" s="272"/>
      <c r="R256" s="272"/>
    </row>
    <row r="257" spans="1:18" ht="12.75" customHeight="1">
      <c r="A257" s="272"/>
      <c r="B257" s="349"/>
      <c r="C257" s="349"/>
      <c r="D257" s="349"/>
      <c r="E257" s="349"/>
      <c r="F257" s="282">
        <v>5</v>
      </c>
      <c r="G257" s="283"/>
      <c r="H257" s="289" t="str">
        <f t="shared" si="61"/>
        <v>Belum Diisi</v>
      </c>
      <c r="I257" s="285" t="s">
        <v>650</v>
      </c>
      <c r="J257" s="286" t="str">
        <f t="shared" si="100"/>
        <v>Isi Sasaran</v>
      </c>
      <c r="K257" s="285" t="s">
        <v>650</v>
      </c>
      <c r="L257" s="286" t="str">
        <f t="shared" si="101"/>
        <v>Isi Sasaran</v>
      </c>
      <c r="M257" s="349"/>
      <c r="N257" s="349"/>
      <c r="O257" s="272"/>
      <c r="P257" s="272"/>
      <c r="Q257" s="272"/>
      <c r="R257" s="272"/>
    </row>
    <row r="258" spans="1:18" ht="15.75" customHeight="1">
      <c r="A258" s="272"/>
      <c r="B258" s="418">
        <v>21</v>
      </c>
      <c r="C258" s="426"/>
      <c r="D258" s="419" t="s">
        <v>650</v>
      </c>
      <c r="E258" s="427" t="str">
        <f>IF(D258="Y",1,IF(D258="T",0,IF(D258="Y/T","Belum diisi","Error")))</f>
        <v>Belum diisi</v>
      </c>
      <c r="F258" s="273">
        <v>1</v>
      </c>
      <c r="G258" s="274"/>
      <c r="H258" s="290" t="str">
        <f t="shared" si="61"/>
        <v>Belum Diisi</v>
      </c>
      <c r="I258" s="276" t="s">
        <v>650</v>
      </c>
      <c r="J258" s="277" t="str">
        <f t="shared" ref="J258:J262" si="102">IF($D$258="Y/T","Isi Sasaran",IF($E$258=0,0,IF(I258="Y",1,IF(I258="T",0,"Isi Dulu"))))</f>
        <v>Isi Sasaran</v>
      </c>
      <c r="K258" s="276" t="s">
        <v>650</v>
      </c>
      <c r="L258" s="277" t="str">
        <f t="shared" ref="L258:L262" si="103">IF($D$258="Y/T","Isi Sasaran",IF($E$258=0,0,IF(K258="Y",1,IF(K258="T",0,"Isi Dulu"))))</f>
        <v>Isi Sasaran</v>
      </c>
      <c r="M258" s="429" t="s">
        <v>650</v>
      </c>
      <c r="N258" s="430" t="str">
        <f>IF(M258="Y",1,IF(M258="T",0,IF(M258="Y/T","Belum diisi","Error")))</f>
        <v>Belum diisi</v>
      </c>
      <c r="O258" s="272"/>
      <c r="P258" s="272"/>
      <c r="Q258" s="272"/>
      <c r="R258" s="272"/>
    </row>
    <row r="259" spans="1:18" ht="12.75" customHeight="1">
      <c r="A259" s="272"/>
      <c r="B259" s="371"/>
      <c r="C259" s="371"/>
      <c r="D259" s="371"/>
      <c r="E259" s="371"/>
      <c r="F259" s="278">
        <v>2</v>
      </c>
      <c r="G259" s="279"/>
      <c r="H259" s="288" t="str">
        <f t="shared" si="61"/>
        <v>Belum Diisi</v>
      </c>
      <c r="I259" s="280" t="s">
        <v>650</v>
      </c>
      <c r="J259" s="281" t="str">
        <f t="shared" si="102"/>
        <v>Isi Sasaran</v>
      </c>
      <c r="K259" s="280" t="s">
        <v>650</v>
      </c>
      <c r="L259" s="281" t="str">
        <f t="shared" si="103"/>
        <v>Isi Sasaran</v>
      </c>
      <c r="M259" s="371"/>
      <c r="N259" s="371"/>
      <c r="O259" s="272"/>
      <c r="P259" s="272"/>
      <c r="Q259" s="272"/>
      <c r="R259" s="272"/>
    </row>
    <row r="260" spans="1:18" ht="12.75" customHeight="1">
      <c r="A260" s="272"/>
      <c r="B260" s="371"/>
      <c r="C260" s="371"/>
      <c r="D260" s="371"/>
      <c r="E260" s="371"/>
      <c r="F260" s="278">
        <v>3</v>
      </c>
      <c r="G260" s="279"/>
      <c r="H260" s="288" t="str">
        <f t="shared" si="61"/>
        <v>Belum Diisi</v>
      </c>
      <c r="I260" s="280" t="s">
        <v>650</v>
      </c>
      <c r="J260" s="281" t="str">
        <f t="shared" si="102"/>
        <v>Isi Sasaran</v>
      </c>
      <c r="K260" s="280" t="s">
        <v>650</v>
      </c>
      <c r="L260" s="281" t="str">
        <f t="shared" si="103"/>
        <v>Isi Sasaran</v>
      </c>
      <c r="M260" s="371"/>
      <c r="N260" s="371"/>
      <c r="O260" s="272"/>
      <c r="P260" s="272"/>
      <c r="Q260" s="272"/>
      <c r="R260" s="272"/>
    </row>
    <row r="261" spans="1:18" ht="12.75" customHeight="1">
      <c r="A261" s="272"/>
      <c r="B261" s="371"/>
      <c r="C261" s="371"/>
      <c r="D261" s="371"/>
      <c r="E261" s="371"/>
      <c r="F261" s="278">
        <v>4</v>
      </c>
      <c r="G261" s="279"/>
      <c r="H261" s="288" t="str">
        <f t="shared" si="61"/>
        <v>Belum Diisi</v>
      </c>
      <c r="I261" s="280" t="s">
        <v>650</v>
      </c>
      <c r="J261" s="281" t="str">
        <f t="shared" si="102"/>
        <v>Isi Sasaran</v>
      </c>
      <c r="K261" s="280" t="s">
        <v>650</v>
      </c>
      <c r="L261" s="281" t="str">
        <f t="shared" si="103"/>
        <v>Isi Sasaran</v>
      </c>
      <c r="M261" s="371"/>
      <c r="N261" s="371"/>
      <c r="O261" s="272"/>
      <c r="P261" s="272"/>
      <c r="Q261" s="272"/>
      <c r="R261" s="272"/>
    </row>
    <row r="262" spans="1:18" ht="12.75" customHeight="1">
      <c r="A262" s="272"/>
      <c r="B262" s="349"/>
      <c r="C262" s="349"/>
      <c r="D262" s="349"/>
      <c r="E262" s="349"/>
      <c r="F262" s="282">
        <v>5</v>
      </c>
      <c r="G262" s="283"/>
      <c r="H262" s="289" t="str">
        <f t="shared" si="61"/>
        <v>Belum Diisi</v>
      </c>
      <c r="I262" s="285" t="s">
        <v>650</v>
      </c>
      <c r="J262" s="286" t="str">
        <f t="shared" si="102"/>
        <v>Isi Sasaran</v>
      </c>
      <c r="K262" s="285" t="s">
        <v>650</v>
      </c>
      <c r="L262" s="286" t="str">
        <f t="shared" si="103"/>
        <v>Isi Sasaran</v>
      </c>
      <c r="M262" s="349"/>
      <c r="N262" s="349"/>
      <c r="O262" s="272"/>
      <c r="P262" s="272"/>
      <c r="Q262" s="272"/>
      <c r="R262" s="272"/>
    </row>
    <row r="263" spans="1:18" ht="15.75" customHeight="1">
      <c r="A263" s="272"/>
      <c r="B263" s="418">
        <v>22</v>
      </c>
      <c r="C263" s="426"/>
      <c r="D263" s="419" t="s">
        <v>650</v>
      </c>
      <c r="E263" s="427" t="str">
        <f>IF(D263="Y",1,IF(D263="T",0,IF(D263="Y/T","Belum diisi","Error")))</f>
        <v>Belum diisi</v>
      </c>
      <c r="F263" s="273">
        <v>1</v>
      </c>
      <c r="G263" s="298"/>
      <c r="H263" s="290" t="str">
        <f t="shared" si="61"/>
        <v>Belum Diisi</v>
      </c>
      <c r="I263" s="276" t="s">
        <v>650</v>
      </c>
      <c r="J263" s="277" t="str">
        <f t="shared" ref="J263:J267" si="104">IF($D$263="Y/T","Isi Sasaran",IF($E$263=0,0,IF(I263="Y",1,IF(I263="T",0,"Isi Dulu"))))</f>
        <v>Isi Sasaran</v>
      </c>
      <c r="K263" s="276" t="s">
        <v>650</v>
      </c>
      <c r="L263" s="277" t="str">
        <f t="shared" ref="L263:L267" si="105">IF($D$263="Y/T","Isi Sasaran",IF($E$263=0,0,IF(K263="Y",1,IF(K263="T",0,"Isi Dulu"))))</f>
        <v>Isi Sasaran</v>
      </c>
      <c r="M263" s="429" t="s">
        <v>650</v>
      </c>
      <c r="N263" s="430" t="str">
        <f>IF(M263="Y",1,IF(M263="T",0,IF(M263="Y/T","Belum diisi","Error")))</f>
        <v>Belum diisi</v>
      </c>
      <c r="O263" s="272"/>
      <c r="P263" s="272"/>
      <c r="Q263" s="272"/>
      <c r="R263" s="272"/>
    </row>
    <row r="264" spans="1:18" ht="12.75" customHeight="1">
      <c r="A264" s="272"/>
      <c r="B264" s="371"/>
      <c r="C264" s="371"/>
      <c r="D264" s="371"/>
      <c r="E264" s="371"/>
      <c r="F264" s="278">
        <v>2</v>
      </c>
      <c r="G264" s="299"/>
      <c r="H264" s="288" t="str">
        <f t="shared" si="61"/>
        <v>Belum Diisi</v>
      </c>
      <c r="I264" s="280" t="s">
        <v>650</v>
      </c>
      <c r="J264" s="281" t="str">
        <f t="shared" si="104"/>
        <v>Isi Sasaran</v>
      </c>
      <c r="K264" s="280" t="s">
        <v>650</v>
      </c>
      <c r="L264" s="281" t="str">
        <f t="shared" si="105"/>
        <v>Isi Sasaran</v>
      </c>
      <c r="M264" s="371"/>
      <c r="N264" s="371"/>
      <c r="O264" s="272"/>
      <c r="P264" s="272"/>
      <c r="Q264" s="272"/>
      <c r="R264" s="272"/>
    </row>
    <row r="265" spans="1:18" ht="12.75" customHeight="1">
      <c r="A265" s="272"/>
      <c r="B265" s="371"/>
      <c r="C265" s="371"/>
      <c r="D265" s="371"/>
      <c r="E265" s="371"/>
      <c r="F265" s="278">
        <v>3</v>
      </c>
      <c r="G265" s="299"/>
      <c r="H265" s="288" t="str">
        <f t="shared" si="61"/>
        <v>Belum Diisi</v>
      </c>
      <c r="I265" s="280" t="s">
        <v>650</v>
      </c>
      <c r="J265" s="281" t="str">
        <f t="shared" si="104"/>
        <v>Isi Sasaran</v>
      </c>
      <c r="K265" s="280" t="s">
        <v>650</v>
      </c>
      <c r="L265" s="281" t="str">
        <f t="shared" si="105"/>
        <v>Isi Sasaran</v>
      </c>
      <c r="M265" s="371"/>
      <c r="N265" s="371"/>
      <c r="O265" s="272"/>
      <c r="P265" s="272"/>
      <c r="Q265" s="272"/>
      <c r="R265" s="272"/>
    </row>
    <row r="266" spans="1:18" ht="12.75" customHeight="1">
      <c r="A266" s="272"/>
      <c r="B266" s="371"/>
      <c r="C266" s="371"/>
      <c r="D266" s="371"/>
      <c r="E266" s="371"/>
      <c r="F266" s="278">
        <v>4</v>
      </c>
      <c r="G266" s="299"/>
      <c r="H266" s="288" t="str">
        <f t="shared" si="61"/>
        <v>Belum Diisi</v>
      </c>
      <c r="I266" s="280" t="s">
        <v>650</v>
      </c>
      <c r="J266" s="281" t="str">
        <f t="shared" si="104"/>
        <v>Isi Sasaran</v>
      </c>
      <c r="K266" s="280" t="s">
        <v>650</v>
      </c>
      <c r="L266" s="281" t="str">
        <f t="shared" si="105"/>
        <v>Isi Sasaran</v>
      </c>
      <c r="M266" s="371"/>
      <c r="N266" s="371"/>
      <c r="O266" s="272"/>
      <c r="P266" s="272"/>
      <c r="Q266" s="272"/>
      <c r="R266" s="272"/>
    </row>
    <row r="267" spans="1:18" ht="12.75" customHeight="1">
      <c r="A267" s="272"/>
      <c r="B267" s="349"/>
      <c r="C267" s="349"/>
      <c r="D267" s="349"/>
      <c r="E267" s="349"/>
      <c r="F267" s="282">
        <v>5</v>
      </c>
      <c r="G267" s="300"/>
      <c r="H267" s="289" t="str">
        <f t="shared" si="61"/>
        <v>Belum Diisi</v>
      </c>
      <c r="I267" s="285" t="s">
        <v>650</v>
      </c>
      <c r="J267" s="286" t="str">
        <f t="shared" si="104"/>
        <v>Isi Sasaran</v>
      </c>
      <c r="K267" s="285" t="s">
        <v>650</v>
      </c>
      <c r="L267" s="286" t="str">
        <f t="shared" si="105"/>
        <v>Isi Sasaran</v>
      </c>
      <c r="M267" s="349"/>
      <c r="N267" s="349"/>
      <c r="O267" s="272"/>
      <c r="P267" s="272"/>
      <c r="Q267" s="272"/>
      <c r="R267" s="272"/>
    </row>
    <row r="268" spans="1:18" ht="15.75" customHeight="1">
      <c r="A268" s="272"/>
      <c r="B268" s="418">
        <v>23</v>
      </c>
      <c r="C268" s="426"/>
      <c r="D268" s="419" t="s">
        <v>650</v>
      </c>
      <c r="E268" s="427" t="str">
        <f>IF(D268="Y",1,IF(D268="T",0,IF(D268="Y/T","Belum diisi","Error")))</f>
        <v>Belum diisi</v>
      </c>
      <c r="F268" s="273">
        <v>1</v>
      </c>
      <c r="G268" s="274"/>
      <c r="H268" s="290" t="str">
        <f t="shared" si="61"/>
        <v>Belum Diisi</v>
      </c>
      <c r="I268" s="276" t="s">
        <v>650</v>
      </c>
      <c r="J268" s="277" t="str">
        <f t="shared" ref="J268:J272" si="106">IF($D$268="Y/T","Isi Sasaran",IF($E$268=0,0,IF(I268="Y",1,IF(I268="T",0,"Isi Dulu"))))</f>
        <v>Isi Sasaran</v>
      </c>
      <c r="K268" s="276" t="s">
        <v>650</v>
      </c>
      <c r="L268" s="277" t="str">
        <f t="shared" ref="L268:L272" si="107">IF($D$268="Y/T","Isi Sasaran",IF($E$268=0,0,IF(K268="Y",1,IF(K268="T",0,"Isi Dulu"))))</f>
        <v>Isi Sasaran</v>
      </c>
      <c r="M268" s="429" t="s">
        <v>650</v>
      </c>
      <c r="N268" s="430" t="str">
        <f>IF(M268="Y",1,IF(M268="T",0,IF(M268="Y/T","Belum diisi","Error")))</f>
        <v>Belum diisi</v>
      </c>
      <c r="O268" s="272"/>
      <c r="P268" s="272"/>
      <c r="Q268" s="272"/>
      <c r="R268" s="272"/>
    </row>
    <row r="269" spans="1:18" ht="12.75" customHeight="1">
      <c r="A269" s="272"/>
      <c r="B269" s="371"/>
      <c r="C269" s="371"/>
      <c r="D269" s="371"/>
      <c r="E269" s="371"/>
      <c r="F269" s="278">
        <v>2</v>
      </c>
      <c r="G269" s="279"/>
      <c r="H269" s="288" t="str">
        <f t="shared" si="61"/>
        <v>Belum Diisi</v>
      </c>
      <c r="I269" s="280" t="s">
        <v>650</v>
      </c>
      <c r="J269" s="281" t="str">
        <f t="shared" si="106"/>
        <v>Isi Sasaran</v>
      </c>
      <c r="K269" s="280" t="s">
        <v>650</v>
      </c>
      <c r="L269" s="281" t="str">
        <f t="shared" si="107"/>
        <v>Isi Sasaran</v>
      </c>
      <c r="M269" s="371"/>
      <c r="N269" s="371"/>
      <c r="O269" s="272"/>
      <c r="P269" s="272"/>
      <c r="Q269" s="272"/>
      <c r="R269" s="272"/>
    </row>
    <row r="270" spans="1:18" ht="12.75" customHeight="1">
      <c r="A270" s="272"/>
      <c r="B270" s="371"/>
      <c r="C270" s="371"/>
      <c r="D270" s="371"/>
      <c r="E270" s="371"/>
      <c r="F270" s="278">
        <v>3</v>
      </c>
      <c r="G270" s="279"/>
      <c r="H270" s="288" t="str">
        <f t="shared" si="61"/>
        <v>Belum Diisi</v>
      </c>
      <c r="I270" s="280" t="s">
        <v>650</v>
      </c>
      <c r="J270" s="281" t="str">
        <f t="shared" si="106"/>
        <v>Isi Sasaran</v>
      </c>
      <c r="K270" s="280" t="s">
        <v>650</v>
      </c>
      <c r="L270" s="281" t="str">
        <f t="shared" si="107"/>
        <v>Isi Sasaran</v>
      </c>
      <c r="M270" s="371"/>
      <c r="N270" s="371"/>
      <c r="O270" s="272"/>
      <c r="P270" s="272"/>
      <c r="Q270" s="272"/>
      <c r="R270" s="272"/>
    </row>
    <row r="271" spans="1:18" ht="12.75" customHeight="1">
      <c r="A271" s="272"/>
      <c r="B271" s="371"/>
      <c r="C271" s="371"/>
      <c r="D271" s="371"/>
      <c r="E271" s="371"/>
      <c r="F271" s="278">
        <v>4</v>
      </c>
      <c r="G271" s="279"/>
      <c r="H271" s="288" t="str">
        <f t="shared" si="61"/>
        <v>Belum Diisi</v>
      </c>
      <c r="I271" s="280" t="s">
        <v>650</v>
      </c>
      <c r="J271" s="281" t="str">
        <f t="shared" si="106"/>
        <v>Isi Sasaran</v>
      </c>
      <c r="K271" s="280" t="s">
        <v>650</v>
      </c>
      <c r="L271" s="281" t="str">
        <f t="shared" si="107"/>
        <v>Isi Sasaran</v>
      </c>
      <c r="M271" s="371"/>
      <c r="N271" s="371"/>
      <c r="O271" s="272"/>
      <c r="P271" s="272"/>
      <c r="Q271" s="272"/>
      <c r="R271" s="272"/>
    </row>
    <row r="272" spans="1:18" ht="12.75" customHeight="1">
      <c r="A272" s="272"/>
      <c r="B272" s="349"/>
      <c r="C272" s="349"/>
      <c r="D272" s="349"/>
      <c r="E272" s="349"/>
      <c r="F272" s="282">
        <v>5</v>
      </c>
      <c r="G272" s="283"/>
      <c r="H272" s="289" t="str">
        <f t="shared" si="61"/>
        <v>Belum Diisi</v>
      </c>
      <c r="I272" s="285" t="s">
        <v>650</v>
      </c>
      <c r="J272" s="286" t="str">
        <f t="shared" si="106"/>
        <v>Isi Sasaran</v>
      </c>
      <c r="K272" s="285" t="s">
        <v>650</v>
      </c>
      <c r="L272" s="286" t="str">
        <f t="shared" si="107"/>
        <v>Isi Sasaran</v>
      </c>
      <c r="M272" s="349"/>
      <c r="N272" s="349"/>
      <c r="O272" s="272"/>
      <c r="P272" s="272"/>
      <c r="Q272" s="272"/>
      <c r="R272" s="272"/>
    </row>
    <row r="273" spans="1:18" ht="15.75" customHeight="1">
      <c r="A273" s="272"/>
      <c r="B273" s="418">
        <v>24</v>
      </c>
      <c r="C273" s="426"/>
      <c r="D273" s="419" t="s">
        <v>650</v>
      </c>
      <c r="E273" s="427" t="str">
        <f>IF(D273="Y",1,IF(D273="T",0,IF(D273="Y/T","Belum diisi","Error")))</f>
        <v>Belum diisi</v>
      </c>
      <c r="F273" s="273">
        <v>1</v>
      </c>
      <c r="G273" s="274"/>
      <c r="H273" s="290" t="str">
        <f t="shared" si="61"/>
        <v>Belum Diisi</v>
      </c>
      <c r="I273" s="276" t="s">
        <v>650</v>
      </c>
      <c r="J273" s="277" t="str">
        <f t="shared" ref="J273:J277" si="108">IF($D$273="Y/T","Isi Sasaran",IF($E$273=0,0,IF(I273="Y",1,IF(I273="T",0,"Isi Dulu"))))</f>
        <v>Isi Sasaran</v>
      </c>
      <c r="K273" s="276" t="s">
        <v>650</v>
      </c>
      <c r="L273" s="277" t="str">
        <f t="shared" ref="L273:L277" si="109">IF($D$273="Y/T","Isi Sasaran",IF($E$273=0,0,IF(K273="Y",1,IF(K273="T",0,"Isi Dulu"))))</f>
        <v>Isi Sasaran</v>
      </c>
      <c r="M273" s="429" t="s">
        <v>650</v>
      </c>
      <c r="N273" s="430" t="str">
        <f>IF(M273="Y",1,IF(M273="T",0,IF(M273="Y/T","Belum diisi","Error")))</f>
        <v>Belum diisi</v>
      </c>
      <c r="O273" s="272"/>
      <c r="P273" s="272"/>
      <c r="Q273" s="272"/>
      <c r="R273" s="272"/>
    </row>
    <row r="274" spans="1:18" ht="12.75" customHeight="1">
      <c r="A274" s="272"/>
      <c r="B274" s="371"/>
      <c r="C274" s="371"/>
      <c r="D274" s="371"/>
      <c r="E274" s="371"/>
      <c r="F274" s="278">
        <v>2</v>
      </c>
      <c r="G274" s="279"/>
      <c r="H274" s="288" t="str">
        <f t="shared" si="61"/>
        <v>Belum Diisi</v>
      </c>
      <c r="I274" s="280" t="s">
        <v>650</v>
      </c>
      <c r="J274" s="281" t="str">
        <f t="shared" si="108"/>
        <v>Isi Sasaran</v>
      </c>
      <c r="K274" s="280" t="s">
        <v>650</v>
      </c>
      <c r="L274" s="281" t="str">
        <f t="shared" si="109"/>
        <v>Isi Sasaran</v>
      </c>
      <c r="M274" s="371"/>
      <c r="N274" s="371"/>
      <c r="O274" s="272"/>
      <c r="P274" s="272"/>
      <c r="Q274" s="272"/>
      <c r="R274" s="272"/>
    </row>
    <row r="275" spans="1:18" ht="12.75" customHeight="1">
      <c r="A275" s="272"/>
      <c r="B275" s="371"/>
      <c r="C275" s="371"/>
      <c r="D275" s="371"/>
      <c r="E275" s="371"/>
      <c r="F275" s="278">
        <v>3</v>
      </c>
      <c r="G275" s="279"/>
      <c r="H275" s="288" t="str">
        <f t="shared" si="61"/>
        <v>Belum Diisi</v>
      </c>
      <c r="I275" s="280" t="s">
        <v>650</v>
      </c>
      <c r="J275" s="281" t="str">
        <f t="shared" si="108"/>
        <v>Isi Sasaran</v>
      </c>
      <c r="K275" s="280" t="s">
        <v>650</v>
      </c>
      <c r="L275" s="281" t="str">
        <f t="shared" si="109"/>
        <v>Isi Sasaran</v>
      </c>
      <c r="M275" s="371"/>
      <c r="N275" s="371"/>
      <c r="O275" s="272"/>
      <c r="P275" s="272"/>
      <c r="Q275" s="272"/>
      <c r="R275" s="272"/>
    </row>
    <row r="276" spans="1:18" ht="12.75" customHeight="1">
      <c r="A276" s="272"/>
      <c r="B276" s="371"/>
      <c r="C276" s="371"/>
      <c r="D276" s="371"/>
      <c r="E276" s="371"/>
      <c r="F276" s="278">
        <v>4</v>
      </c>
      <c r="G276" s="279"/>
      <c r="H276" s="288" t="str">
        <f t="shared" si="61"/>
        <v>Belum Diisi</v>
      </c>
      <c r="I276" s="280" t="s">
        <v>650</v>
      </c>
      <c r="J276" s="281" t="str">
        <f t="shared" si="108"/>
        <v>Isi Sasaran</v>
      </c>
      <c r="K276" s="280" t="s">
        <v>650</v>
      </c>
      <c r="L276" s="281" t="str">
        <f t="shared" si="109"/>
        <v>Isi Sasaran</v>
      </c>
      <c r="M276" s="371"/>
      <c r="N276" s="371"/>
      <c r="O276" s="272"/>
      <c r="P276" s="272"/>
      <c r="Q276" s="272"/>
      <c r="R276" s="272"/>
    </row>
    <row r="277" spans="1:18" ht="12.75" customHeight="1">
      <c r="A277" s="272"/>
      <c r="B277" s="349"/>
      <c r="C277" s="349"/>
      <c r="D277" s="349"/>
      <c r="E277" s="349"/>
      <c r="F277" s="282">
        <v>5</v>
      </c>
      <c r="G277" s="283"/>
      <c r="H277" s="289" t="str">
        <f t="shared" si="61"/>
        <v>Belum Diisi</v>
      </c>
      <c r="I277" s="285" t="s">
        <v>650</v>
      </c>
      <c r="J277" s="286" t="str">
        <f t="shared" si="108"/>
        <v>Isi Sasaran</v>
      </c>
      <c r="K277" s="285" t="s">
        <v>650</v>
      </c>
      <c r="L277" s="286" t="str">
        <f t="shared" si="109"/>
        <v>Isi Sasaran</v>
      </c>
      <c r="M277" s="349"/>
      <c r="N277" s="349"/>
      <c r="O277" s="272"/>
      <c r="P277" s="272"/>
      <c r="Q277" s="272"/>
      <c r="R277" s="272"/>
    </row>
    <row r="278" spans="1:18" ht="15.75" customHeight="1">
      <c r="A278" s="272"/>
      <c r="B278" s="418">
        <v>25</v>
      </c>
      <c r="C278" s="426"/>
      <c r="D278" s="419" t="s">
        <v>650</v>
      </c>
      <c r="E278" s="427" t="str">
        <f>IF(D278="Y",1,IF(D278="T",0,IF(D278="Y/T","Belum diisi","Error")))</f>
        <v>Belum diisi</v>
      </c>
      <c r="F278" s="273">
        <v>1</v>
      </c>
      <c r="G278" s="274"/>
      <c r="H278" s="290" t="str">
        <f t="shared" si="61"/>
        <v>Belum Diisi</v>
      </c>
      <c r="I278" s="276" t="s">
        <v>650</v>
      </c>
      <c r="J278" s="277" t="str">
        <f t="shared" ref="J278:J282" si="110">IF($D$278="Y/T","Isi Sasaran",IF($E$278=0,0,IF(I278="Y",1,IF(I278="T",0,"Isi Dulu"))))</f>
        <v>Isi Sasaran</v>
      </c>
      <c r="K278" s="276" t="s">
        <v>650</v>
      </c>
      <c r="L278" s="277" t="str">
        <f t="shared" ref="L278:L282" si="111">IF($D$278="Y/T","Isi Sasaran",IF($E$278=0,0,IF(K278="Y",1,IF(K278="T",0,"Isi Dulu"))))</f>
        <v>Isi Sasaran</v>
      </c>
      <c r="M278" s="429" t="s">
        <v>650</v>
      </c>
      <c r="N278" s="430" t="str">
        <f>IF(M278="Y",1,IF(M278="T",0,IF(M278="Y/T","Belum diisi","Error")))</f>
        <v>Belum diisi</v>
      </c>
      <c r="O278" s="272"/>
      <c r="P278" s="272"/>
      <c r="Q278" s="272"/>
      <c r="R278" s="272"/>
    </row>
    <row r="279" spans="1:18" ht="12.75" customHeight="1">
      <c r="A279" s="272"/>
      <c r="B279" s="371"/>
      <c r="C279" s="371"/>
      <c r="D279" s="371"/>
      <c r="E279" s="371"/>
      <c r="F279" s="278">
        <v>2</v>
      </c>
      <c r="G279" s="279"/>
      <c r="H279" s="288" t="str">
        <f t="shared" si="61"/>
        <v>Belum Diisi</v>
      </c>
      <c r="I279" s="280" t="s">
        <v>650</v>
      </c>
      <c r="J279" s="281" t="str">
        <f t="shared" si="110"/>
        <v>Isi Sasaran</v>
      </c>
      <c r="K279" s="280" t="s">
        <v>650</v>
      </c>
      <c r="L279" s="281" t="str">
        <f t="shared" si="111"/>
        <v>Isi Sasaran</v>
      </c>
      <c r="M279" s="371"/>
      <c r="N279" s="371"/>
      <c r="O279" s="272"/>
      <c r="P279" s="272"/>
      <c r="Q279" s="272"/>
      <c r="R279" s="272"/>
    </row>
    <row r="280" spans="1:18" ht="12.75" customHeight="1">
      <c r="A280" s="272"/>
      <c r="B280" s="371"/>
      <c r="C280" s="371"/>
      <c r="D280" s="371"/>
      <c r="E280" s="371"/>
      <c r="F280" s="278">
        <v>3</v>
      </c>
      <c r="G280" s="279"/>
      <c r="H280" s="288" t="str">
        <f t="shared" si="61"/>
        <v>Belum Diisi</v>
      </c>
      <c r="I280" s="280" t="s">
        <v>650</v>
      </c>
      <c r="J280" s="281" t="str">
        <f t="shared" si="110"/>
        <v>Isi Sasaran</v>
      </c>
      <c r="K280" s="280" t="s">
        <v>650</v>
      </c>
      <c r="L280" s="281" t="str">
        <f t="shared" si="111"/>
        <v>Isi Sasaran</v>
      </c>
      <c r="M280" s="371"/>
      <c r="N280" s="371"/>
      <c r="O280" s="272"/>
      <c r="P280" s="272"/>
      <c r="Q280" s="272"/>
      <c r="R280" s="272"/>
    </row>
    <row r="281" spans="1:18" ht="12.75" customHeight="1">
      <c r="A281" s="272"/>
      <c r="B281" s="371"/>
      <c r="C281" s="371"/>
      <c r="D281" s="371"/>
      <c r="E281" s="371"/>
      <c r="F281" s="278">
        <v>4</v>
      </c>
      <c r="G281" s="279"/>
      <c r="H281" s="288" t="str">
        <f t="shared" si="61"/>
        <v>Belum Diisi</v>
      </c>
      <c r="I281" s="280" t="s">
        <v>650</v>
      </c>
      <c r="J281" s="281" t="str">
        <f t="shared" si="110"/>
        <v>Isi Sasaran</v>
      </c>
      <c r="K281" s="280" t="s">
        <v>650</v>
      </c>
      <c r="L281" s="281" t="str">
        <f t="shared" si="111"/>
        <v>Isi Sasaran</v>
      </c>
      <c r="M281" s="371"/>
      <c r="N281" s="371"/>
      <c r="O281" s="272"/>
      <c r="P281" s="272"/>
      <c r="Q281" s="272"/>
      <c r="R281" s="272"/>
    </row>
    <row r="282" spans="1:18" ht="12.75" customHeight="1">
      <c r="A282" s="272"/>
      <c r="B282" s="349"/>
      <c r="C282" s="349"/>
      <c r="D282" s="349"/>
      <c r="E282" s="349"/>
      <c r="F282" s="282">
        <v>5</v>
      </c>
      <c r="G282" s="283"/>
      <c r="H282" s="289" t="str">
        <f t="shared" si="61"/>
        <v>Belum Diisi</v>
      </c>
      <c r="I282" s="285" t="s">
        <v>650</v>
      </c>
      <c r="J282" s="286" t="str">
        <f t="shared" si="110"/>
        <v>Isi Sasaran</v>
      </c>
      <c r="K282" s="285" t="s">
        <v>650</v>
      </c>
      <c r="L282" s="286" t="str">
        <f t="shared" si="111"/>
        <v>Isi Sasaran</v>
      </c>
      <c r="M282" s="349"/>
      <c r="N282" s="349"/>
      <c r="O282" s="272"/>
      <c r="P282" s="272"/>
      <c r="Q282" s="272"/>
      <c r="R282" s="272"/>
    </row>
    <row r="283" spans="1:18" ht="15.75" customHeight="1">
      <c r="A283" s="272"/>
      <c r="B283" s="418">
        <v>26</v>
      </c>
      <c r="C283" s="426"/>
      <c r="D283" s="419" t="s">
        <v>650</v>
      </c>
      <c r="E283" s="427" t="str">
        <f>IF(D283="Y",1,IF(D283="T",0,IF(D283="Y/T","Belum diisi","Error")))</f>
        <v>Belum diisi</v>
      </c>
      <c r="F283" s="273">
        <v>1</v>
      </c>
      <c r="G283" s="274"/>
      <c r="H283" s="290" t="str">
        <f t="shared" si="61"/>
        <v>Belum Diisi</v>
      </c>
      <c r="I283" s="276" t="s">
        <v>650</v>
      </c>
      <c r="J283" s="277" t="str">
        <f t="shared" ref="J283:J287" si="112">IF($D$283="Y/T","Isi Sasaran",IF($E$283=0,0,IF(I283="Y",1,IF(I283="T",0,"Isi Dulu"))))</f>
        <v>Isi Sasaran</v>
      </c>
      <c r="K283" s="276" t="s">
        <v>650</v>
      </c>
      <c r="L283" s="277" t="str">
        <f t="shared" ref="L283:L287" si="113">IF($D$283="Y/T","Isi Sasaran",IF($E$283=0,0,IF(K283="Y",1,IF(K283="T",0,"Isi Dulu"))))</f>
        <v>Isi Sasaran</v>
      </c>
      <c r="M283" s="429" t="s">
        <v>650</v>
      </c>
      <c r="N283" s="430" t="str">
        <f>IF(M283="Y",1,IF(M283="T",0,IF(M283="Y/T","Belum diisi","Error")))</f>
        <v>Belum diisi</v>
      </c>
      <c r="O283" s="272"/>
      <c r="P283" s="272"/>
      <c r="Q283" s="272"/>
      <c r="R283" s="272"/>
    </row>
    <row r="284" spans="1:18" ht="12.75" customHeight="1">
      <c r="A284" s="272"/>
      <c r="B284" s="371"/>
      <c r="C284" s="371"/>
      <c r="D284" s="371"/>
      <c r="E284" s="371"/>
      <c r="F284" s="278">
        <v>2</v>
      </c>
      <c r="G284" s="279"/>
      <c r="H284" s="288" t="str">
        <f t="shared" si="61"/>
        <v>Belum Diisi</v>
      </c>
      <c r="I284" s="280" t="s">
        <v>650</v>
      </c>
      <c r="J284" s="281" t="str">
        <f t="shared" si="112"/>
        <v>Isi Sasaran</v>
      </c>
      <c r="K284" s="280" t="s">
        <v>650</v>
      </c>
      <c r="L284" s="281" t="str">
        <f t="shared" si="113"/>
        <v>Isi Sasaran</v>
      </c>
      <c r="M284" s="371"/>
      <c r="N284" s="371"/>
      <c r="O284" s="272"/>
      <c r="P284" s="272"/>
      <c r="Q284" s="272"/>
      <c r="R284" s="272"/>
    </row>
    <row r="285" spans="1:18" ht="12.75" customHeight="1">
      <c r="A285" s="272"/>
      <c r="B285" s="371"/>
      <c r="C285" s="371"/>
      <c r="D285" s="371"/>
      <c r="E285" s="371"/>
      <c r="F285" s="278">
        <v>3</v>
      </c>
      <c r="G285" s="279"/>
      <c r="H285" s="288" t="str">
        <f t="shared" si="61"/>
        <v>Belum Diisi</v>
      </c>
      <c r="I285" s="280" t="s">
        <v>650</v>
      </c>
      <c r="J285" s="281" t="str">
        <f t="shared" si="112"/>
        <v>Isi Sasaran</v>
      </c>
      <c r="K285" s="280" t="s">
        <v>650</v>
      </c>
      <c r="L285" s="281" t="str">
        <f t="shared" si="113"/>
        <v>Isi Sasaran</v>
      </c>
      <c r="M285" s="371"/>
      <c r="N285" s="371"/>
      <c r="O285" s="272"/>
      <c r="P285" s="272"/>
      <c r="Q285" s="272"/>
      <c r="R285" s="272"/>
    </row>
    <row r="286" spans="1:18" ht="12.75" customHeight="1">
      <c r="A286" s="272"/>
      <c r="B286" s="371"/>
      <c r="C286" s="371"/>
      <c r="D286" s="371"/>
      <c r="E286" s="371"/>
      <c r="F286" s="278">
        <v>4</v>
      </c>
      <c r="G286" s="279"/>
      <c r="H286" s="288" t="str">
        <f t="shared" si="61"/>
        <v>Belum Diisi</v>
      </c>
      <c r="I286" s="280" t="s">
        <v>650</v>
      </c>
      <c r="J286" s="281" t="str">
        <f t="shared" si="112"/>
        <v>Isi Sasaran</v>
      </c>
      <c r="K286" s="280" t="s">
        <v>650</v>
      </c>
      <c r="L286" s="281" t="str">
        <f t="shared" si="113"/>
        <v>Isi Sasaran</v>
      </c>
      <c r="M286" s="371"/>
      <c r="N286" s="371"/>
      <c r="O286" s="272"/>
      <c r="P286" s="272"/>
      <c r="Q286" s="272"/>
      <c r="R286" s="272"/>
    </row>
    <row r="287" spans="1:18" ht="12.75" customHeight="1">
      <c r="A287" s="272"/>
      <c r="B287" s="349"/>
      <c r="C287" s="349"/>
      <c r="D287" s="349"/>
      <c r="E287" s="349"/>
      <c r="F287" s="282">
        <v>5</v>
      </c>
      <c r="G287" s="283"/>
      <c r="H287" s="289" t="str">
        <f t="shared" si="61"/>
        <v>Belum Diisi</v>
      </c>
      <c r="I287" s="285" t="s">
        <v>650</v>
      </c>
      <c r="J287" s="286" t="str">
        <f t="shared" si="112"/>
        <v>Isi Sasaran</v>
      </c>
      <c r="K287" s="285" t="s">
        <v>650</v>
      </c>
      <c r="L287" s="286" t="str">
        <f t="shared" si="113"/>
        <v>Isi Sasaran</v>
      </c>
      <c r="M287" s="349"/>
      <c r="N287" s="349"/>
      <c r="O287" s="272"/>
      <c r="P287" s="272"/>
      <c r="Q287" s="272"/>
      <c r="R287" s="272"/>
    </row>
    <row r="288" spans="1:18" ht="15.75" customHeight="1">
      <c r="A288" s="272"/>
      <c r="B288" s="418">
        <v>27</v>
      </c>
      <c r="C288" s="426"/>
      <c r="D288" s="419" t="s">
        <v>650</v>
      </c>
      <c r="E288" s="427" t="str">
        <f>IF(D288="Y",1,IF(D288="T",0,IF(D288="Y/T","Belum diisi","Error")))</f>
        <v>Belum diisi</v>
      </c>
      <c r="F288" s="273">
        <v>1</v>
      </c>
      <c r="G288" s="274"/>
      <c r="H288" s="290" t="str">
        <f t="shared" si="61"/>
        <v>Belum Diisi</v>
      </c>
      <c r="I288" s="276" t="s">
        <v>650</v>
      </c>
      <c r="J288" s="277" t="str">
        <f t="shared" ref="J288:J292" si="114">IF($D$288="Y/T","Isi Sasaran",IF($E$288=0,0,IF(I288="Y",1,IF(I288="T",0,"Isi Dulu"))))</f>
        <v>Isi Sasaran</v>
      </c>
      <c r="K288" s="276" t="s">
        <v>650</v>
      </c>
      <c r="L288" s="277" t="str">
        <f t="shared" ref="L288:L292" si="115">IF($D$288="Y/T","Isi Sasaran",IF($E$288=0,0,IF(K288="Y",1,IF(K288="T",0,"Isi Dulu"))))</f>
        <v>Isi Sasaran</v>
      </c>
      <c r="M288" s="429" t="s">
        <v>650</v>
      </c>
      <c r="N288" s="430" t="str">
        <f>IF(M288="Y",1,IF(M288="T",0,IF(M288="Y/T","Belum diisi","Error")))</f>
        <v>Belum diisi</v>
      </c>
      <c r="O288" s="272"/>
      <c r="P288" s="272"/>
      <c r="Q288" s="272"/>
      <c r="R288" s="272"/>
    </row>
    <row r="289" spans="1:18" ht="12.75" customHeight="1">
      <c r="A289" s="272"/>
      <c r="B289" s="371"/>
      <c r="C289" s="371"/>
      <c r="D289" s="371"/>
      <c r="E289" s="371"/>
      <c r="F289" s="278">
        <v>2</v>
      </c>
      <c r="G289" s="279"/>
      <c r="H289" s="288" t="str">
        <f t="shared" si="61"/>
        <v>Belum Diisi</v>
      </c>
      <c r="I289" s="280" t="s">
        <v>650</v>
      </c>
      <c r="J289" s="281" t="str">
        <f t="shared" si="114"/>
        <v>Isi Sasaran</v>
      </c>
      <c r="K289" s="280" t="s">
        <v>650</v>
      </c>
      <c r="L289" s="281" t="str">
        <f t="shared" si="115"/>
        <v>Isi Sasaran</v>
      </c>
      <c r="M289" s="371"/>
      <c r="N289" s="371"/>
      <c r="O289" s="272"/>
      <c r="P289" s="272"/>
      <c r="Q289" s="272"/>
      <c r="R289" s="272"/>
    </row>
    <row r="290" spans="1:18" ht="12.75" customHeight="1">
      <c r="A290" s="272"/>
      <c r="B290" s="371"/>
      <c r="C290" s="371"/>
      <c r="D290" s="371"/>
      <c r="E290" s="371"/>
      <c r="F290" s="278">
        <v>3</v>
      </c>
      <c r="G290" s="279"/>
      <c r="H290" s="288" t="str">
        <f t="shared" si="61"/>
        <v>Belum Diisi</v>
      </c>
      <c r="I290" s="280" t="s">
        <v>650</v>
      </c>
      <c r="J290" s="281" t="str">
        <f t="shared" si="114"/>
        <v>Isi Sasaran</v>
      </c>
      <c r="K290" s="280" t="s">
        <v>650</v>
      </c>
      <c r="L290" s="281" t="str">
        <f t="shared" si="115"/>
        <v>Isi Sasaran</v>
      </c>
      <c r="M290" s="371"/>
      <c r="N290" s="371"/>
      <c r="O290" s="272"/>
      <c r="P290" s="272"/>
      <c r="Q290" s="272"/>
      <c r="R290" s="272"/>
    </row>
    <row r="291" spans="1:18" ht="12.75" customHeight="1">
      <c r="A291" s="272"/>
      <c r="B291" s="371"/>
      <c r="C291" s="371"/>
      <c r="D291" s="371"/>
      <c r="E291" s="371"/>
      <c r="F291" s="278">
        <v>4</v>
      </c>
      <c r="G291" s="279"/>
      <c r="H291" s="288" t="str">
        <f t="shared" si="61"/>
        <v>Belum Diisi</v>
      </c>
      <c r="I291" s="280" t="s">
        <v>650</v>
      </c>
      <c r="J291" s="281" t="str">
        <f t="shared" si="114"/>
        <v>Isi Sasaran</v>
      </c>
      <c r="K291" s="280" t="s">
        <v>650</v>
      </c>
      <c r="L291" s="281" t="str">
        <f t="shared" si="115"/>
        <v>Isi Sasaran</v>
      </c>
      <c r="M291" s="371"/>
      <c r="N291" s="371"/>
      <c r="O291" s="272"/>
      <c r="P291" s="272"/>
      <c r="Q291" s="272"/>
      <c r="R291" s="272"/>
    </row>
    <row r="292" spans="1:18" ht="12.75" customHeight="1">
      <c r="A292" s="272"/>
      <c r="B292" s="349"/>
      <c r="C292" s="349"/>
      <c r="D292" s="349"/>
      <c r="E292" s="349"/>
      <c r="F292" s="282">
        <v>5</v>
      </c>
      <c r="G292" s="283"/>
      <c r="H292" s="289" t="str">
        <f t="shared" si="61"/>
        <v>Belum Diisi</v>
      </c>
      <c r="I292" s="285" t="s">
        <v>650</v>
      </c>
      <c r="J292" s="286" t="str">
        <f t="shared" si="114"/>
        <v>Isi Sasaran</v>
      </c>
      <c r="K292" s="285" t="s">
        <v>650</v>
      </c>
      <c r="L292" s="286" t="str">
        <f t="shared" si="115"/>
        <v>Isi Sasaran</v>
      </c>
      <c r="M292" s="349"/>
      <c r="N292" s="349"/>
      <c r="O292" s="272"/>
      <c r="P292" s="272"/>
      <c r="Q292" s="272"/>
      <c r="R292" s="272"/>
    </row>
    <row r="293" spans="1:18" ht="15.75" customHeight="1">
      <c r="A293" s="272"/>
      <c r="B293" s="418">
        <v>28</v>
      </c>
      <c r="C293" s="426"/>
      <c r="D293" s="419" t="s">
        <v>650</v>
      </c>
      <c r="E293" s="427" t="str">
        <f>IF(D293="Y",1,IF(D293="T",0,IF(D293="Y/T","Belum diisi","Error")))</f>
        <v>Belum diisi</v>
      </c>
      <c r="F293" s="273">
        <v>1</v>
      </c>
      <c r="G293" s="274"/>
      <c r="H293" s="290" t="str">
        <f t="shared" si="61"/>
        <v>Belum Diisi</v>
      </c>
      <c r="I293" s="276" t="s">
        <v>650</v>
      </c>
      <c r="J293" s="277" t="str">
        <f t="shared" ref="J293:J297" si="116">IF($D$293="Y/T","Isi Sasaran",IF($E$293=0,0,IF(I293="Y",1,IF(I293="T",0,"Isi Dulu"))))</f>
        <v>Isi Sasaran</v>
      </c>
      <c r="K293" s="276" t="s">
        <v>650</v>
      </c>
      <c r="L293" s="277" t="str">
        <f t="shared" ref="L293:L297" si="117">IF($D$293="Y/T","Isi Sasaran",IF($E$293=0,0,IF(K293="Y",1,IF(K293="T",0,"Isi Dulu"))))</f>
        <v>Isi Sasaran</v>
      </c>
      <c r="M293" s="429" t="s">
        <v>650</v>
      </c>
      <c r="N293" s="430" t="str">
        <f>IF(M293="Y",1,IF(M293="T",0,IF(M293="Y/T","Belum diisi","Error")))</f>
        <v>Belum diisi</v>
      </c>
      <c r="O293" s="272"/>
      <c r="P293" s="272"/>
      <c r="Q293" s="272"/>
      <c r="R293" s="272"/>
    </row>
    <row r="294" spans="1:18" ht="12.75" customHeight="1">
      <c r="A294" s="272"/>
      <c r="B294" s="371"/>
      <c r="C294" s="371"/>
      <c r="D294" s="371"/>
      <c r="E294" s="371"/>
      <c r="F294" s="278">
        <v>2</v>
      </c>
      <c r="G294" s="279"/>
      <c r="H294" s="288" t="str">
        <f t="shared" si="61"/>
        <v>Belum Diisi</v>
      </c>
      <c r="I294" s="280" t="s">
        <v>650</v>
      </c>
      <c r="J294" s="281" t="str">
        <f t="shared" si="116"/>
        <v>Isi Sasaran</v>
      </c>
      <c r="K294" s="280" t="s">
        <v>650</v>
      </c>
      <c r="L294" s="281" t="str">
        <f t="shared" si="117"/>
        <v>Isi Sasaran</v>
      </c>
      <c r="M294" s="371"/>
      <c r="N294" s="371"/>
      <c r="O294" s="272"/>
      <c r="P294" s="272"/>
      <c r="Q294" s="272"/>
      <c r="R294" s="272"/>
    </row>
    <row r="295" spans="1:18" ht="12.75" customHeight="1">
      <c r="A295" s="272"/>
      <c r="B295" s="371"/>
      <c r="C295" s="371"/>
      <c r="D295" s="371"/>
      <c r="E295" s="371"/>
      <c r="F295" s="278">
        <v>3</v>
      </c>
      <c r="G295" s="279"/>
      <c r="H295" s="288" t="str">
        <f t="shared" si="61"/>
        <v>Belum Diisi</v>
      </c>
      <c r="I295" s="280" t="s">
        <v>650</v>
      </c>
      <c r="J295" s="281" t="str">
        <f t="shared" si="116"/>
        <v>Isi Sasaran</v>
      </c>
      <c r="K295" s="280" t="s">
        <v>650</v>
      </c>
      <c r="L295" s="281" t="str">
        <f t="shared" si="117"/>
        <v>Isi Sasaran</v>
      </c>
      <c r="M295" s="371"/>
      <c r="N295" s="371"/>
      <c r="O295" s="272"/>
      <c r="P295" s="272"/>
      <c r="Q295" s="272"/>
      <c r="R295" s="272"/>
    </row>
    <row r="296" spans="1:18" ht="12.75" customHeight="1">
      <c r="A296" s="272"/>
      <c r="B296" s="371"/>
      <c r="C296" s="371"/>
      <c r="D296" s="371"/>
      <c r="E296" s="371"/>
      <c r="F296" s="278">
        <v>4</v>
      </c>
      <c r="G296" s="279"/>
      <c r="H296" s="288" t="str">
        <f t="shared" si="61"/>
        <v>Belum Diisi</v>
      </c>
      <c r="I296" s="280" t="s">
        <v>650</v>
      </c>
      <c r="J296" s="281" t="str">
        <f t="shared" si="116"/>
        <v>Isi Sasaran</v>
      </c>
      <c r="K296" s="280" t="s">
        <v>650</v>
      </c>
      <c r="L296" s="281" t="str">
        <f t="shared" si="117"/>
        <v>Isi Sasaran</v>
      </c>
      <c r="M296" s="371"/>
      <c r="N296" s="371"/>
      <c r="O296" s="272"/>
      <c r="P296" s="272"/>
      <c r="Q296" s="272"/>
      <c r="R296" s="272"/>
    </row>
    <row r="297" spans="1:18" ht="12.75" customHeight="1">
      <c r="A297" s="272"/>
      <c r="B297" s="349"/>
      <c r="C297" s="349"/>
      <c r="D297" s="349"/>
      <c r="E297" s="349"/>
      <c r="F297" s="282">
        <v>5</v>
      </c>
      <c r="G297" s="283"/>
      <c r="H297" s="289" t="str">
        <f t="shared" si="61"/>
        <v>Belum Diisi</v>
      </c>
      <c r="I297" s="285" t="s">
        <v>650</v>
      </c>
      <c r="J297" s="286" t="str">
        <f t="shared" si="116"/>
        <v>Isi Sasaran</v>
      </c>
      <c r="K297" s="285" t="s">
        <v>650</v>
      </c>
      <c r="L297" s="286" t="str">
        <f t="shared" si="117"/>
        <v>Isi Sasaran</v>
      </c>
      <c r="M297" s="349"/>
      <c r="N297" s="349"/>
      <c r="O297" s="272"/>
      <c r="P297" s="272"/>
      <c r="Q297" s="272"/>
      <c r="R297" s="272"/>
    </row>
    <row r="298" spans="1:18" ht="15.75" customHeight="1">
      <c r="A298" s="272"/>
      <c r="B298" s="418">
        <v>29</v>
      </c>
      <c r="C298" s="426"/>
      <c r="D298" s="419" t="s">
        <v>650</v>
      </c>
      <c r="E298" s="427" t="str">
        <f>IF(D298="Y",1,IF(D298="T",0,IF(D298="Y/T","Belum diisi","Error")))</f>
        <v>Belum diisi</v>
      </c>
      <c r="F298" s="273">
        <v>1</v>
      </c>
      <c r="G298" s="274"/>
      <c r="H298" s="290" t="str">
        <f t="shared" si="61"/>
        <v>Belum Diisi</v>
      </c>
      <c r="I298" s="276" t="s">
        <v>650</v>
      </c>
      <c r="J298" s="277" t="str">
        <f t="shared" ref="J298:J302" si="118">IF($D$298="Y/T","Isi Sasaran",IF($E$298=0,0,IF(I298="Y",1,IF(I298="T",0,"Isi Dulu"))))</f>
        <v>Isi Sasaran</v>
      </c>
      <c r="K298" s="276" t="s">
        <v>650</v>
      </c>
      <c r="L298" s="277" t="str">
        <f t="shared" ref="L298:L302" si="119">IF($D$298="Y/T","Isi Sasaran",IF($E$298=0,0,IF(K298="Y",1,IF(K298="T",0,"Isi Dulu"))))</f>
        <v>Isi Sasaran</v>
      </c>
      <c r="M298" s="429" t="s">
        <v>650</v>
      </c>
      <c r="N298" s="430" t="str">
        <f>IF(M298="Y",1,IF(M298="T",0,IF(M298="Y/T","Belum diisi","Error")))</f>
        <v>Belum diisi</v>
      </c>
      <c r="O298" s="272"/>
      <c r="P298" s="272"/>
      <c r="Q298" s="272"/>
      <c r="R298" s="272"/>
    </row>
    <row r="299" spans="1:18" ht="12.75" customHeight="1">
      <c r="A299" s="272"/>
      <c r="B299" s="371"/>
      <c r="C299" s="371"/>
      <c r="D299" s="371"/>
      <c r="E299" s="371"/>
      <c r="F299" s="278">
        <v>2</v>
      </c>
      <c r="G299" s="279"/>
      <c r="H299" s="288" t="str">
        <f t="shared" si="61"/>
        <v>Belum Diisi</v>
      </c>
      <c r="I299" s="280" t="s">
        <v>650</v>
      </c>
      <c r="J299" s="281" t="str">
        <f t="shared" si="118"/>
        <v>Isi Sasaran</v>
      </c>
      <c r="K299" s="280" t="s">
        <v>650</v>
      </c>
      <c r="L299" s="281" t="str">
        <f t="shared" si="119"/>
        <v>Isi Sasaran</v>
      </c>
      <c r="M299" s="371"/>
      <c r="N299" s="371"/>
      <c r="O299" s="272"/>
      <c r="P299" s="272"/>
      <c r="Q299" s="272"/>
      <c r="R299" s="272"/>
    </row>
    <row r="300" spans="1:18" ht="12.75" customHeight="1">
      <c r="A300" s="272"/>
      <c r="B300" s="371"/>
      <c r="C300" s="371"/>
      <c r="D300" s="371"/>
      <c r="E300" s="371"/>
      <c r="F300" s="278">
        <v>3</v>
      </c>
      <c r="G300" s="279"/>
      <c r="H300" s="288" t="str">
        <f t="shared" si="61"/>
        <v>Belum Diisi</v>
      </c>
      <c r="I300" s="280" t="s">
        <v>650</v>
      </c>
      <c r="J300" s="281" t="str">
        <f t="shared" si="118"/>
        <v>Isi Sasaran</v>
      </c>
      <c r="K300" s="280" t="s">
        <v>650</v>
      </c>
      <c r="L300" s="281" t="str">
        <f t="shared" si="119"/>
        <v>Isi Sasaran</v>
      </c>
      <c r="M300" s="371"/>
      <c r="N300" s="371"/>
      <c r="O300" s="272"/>
      <c r="P300" s="272"/>
      <c r="Q300" s="272"/>
      <c r="R300" s="272"/>
    </row>
    <row r="301" spans="1:18" ht="12.75" customHeight="1">
      <c r="A301" s="272"/>
      <c r="B301" s="371"/>
      <c r="C301" s="371"/>
      <c r="D301" s="371"/>
      <c r="E301" s="371"/>
      <c r="F301" s="278">
        <v>4</v>
      </c>
      <c r="G301" s="279"/>
      <c r="H301" s="288" t="str">
        <f t="shared" si="61"/>
        <v>Belum Diisi</v>
      </c>
      <c r="I301" s="280" t="s">
        <v>650</v>
      </c>
      <c r="J301" s="281" t="str">
        <f t="shared" si="118"/>
        <v>Isi Sasaran</v>
      </c>
      <c r="K301" s="280" t="s">
        <v>650</v>
      </c>
      <c r="L301" s="281" t="str">
        <f t="shared" si="119"/>
        <v>Isi Sasaran</v>
      </c>
      <c r="M301" s="371"/>
      <c r="N301" s="371"/>
      <c r="O301" s="272"/>
      <c r="P301" s="272"/>
      <c r="Q301" s="272"/>
      <c r="R301" s="272"/>
    </row>
    <row r="302" spans="1:18" ht="12.75" customHeight="1">
      <c r="A302" s="272"/>
      <c r="B302" s="349"/>
      <c r="C302" s="349"/>
      <c r="D302" s="349"/>
      <c r="E302" s="349"/>
      <c r="F302" s="282">
        <v>5</v>
      </c>
      <c r="G302" s="283"/>
      <c r="H302" s="289" t="str">
        <f t="shared" si="61"/>
        <v>Belum Diisi</v>
      </c>
      <c r="I302" s="285" t="s">
        <v>650</v>
      </c>
      <c r="J302" s="286" t="str">
        <f t="shared" si="118"/>
        <v>Isi Sasaran</v>
      </c>
      <c r="K302" s="285" t="s">
        <v>650</v>
      </c>
      <c r="L302" s="286" t="str">
        <f t="shared" si="119"/>
        <v>Isi Sasaran</v>
      </c>
      <c r="M302" s="349"/>
      <c r="N302" s="349"/>
      <c r="O302" s="272"/>
      <c r="P302" s="272"/>
      <c r="Q302" s="272"/>
      <c r="R302" s="272"/>
    </row>
    <row r="303" spans="1:18" ht="15.75" customHeight="1">
      <c r="A303" s="272"/>
      <c r="B303" s="418">
        <v>30</v>
      </c>
      <c r="C303" s="426"/>
      <c r="D303" s="419" t="s">
        <v>650</v>
      </c>
      <c r="E303" s="427" t="str">
        <f>IF(D303="Y",1,IF(D303="T",0,IF(D303="Y/T","Belum diisi","Error")))</f>
        <v>Belum diisi</v>
      </c>
      <c r="F303" s="273">
        <v>1</v>
      </c>
      <c r="G303" s="274"/>
      <c r="H303" s="290" t="str">
        <f t="shared" si="61"/>
        <v>Belum Diisi</v>
      </c>
      <c r="I303" s="285" t="s">
        <v>650</v>
      </c>
      <c r="J303" s="277" t="str">
        <f t="shared" ref="J303:J307" si="120">IF($D$303="Y/T","Isi Sasaran",IF($E$303=0,0,IF(I303="Y",1,IF(I303="T",0,"Isi Dulu"))))</f>
        <v>Isi Sasaran</v>
      </c>
      <c r="K303" s="285" t="s">
        <v>650</v>
      </c>
      <c r="L303" s="277" t="str">
        <f t="shared" ref="L303:L307" si="121">IF($D$303="Y/T","Isi Sasaran",IF($E$303=0,0,IF(K303="Y",1,IF(K303="T",0,"Isi Dulu"))))</f>
        <v>Isi Sasaran</v>
      </c>
      <c r="M303" s="429" t="s">
        <v>650</v>
      </c>
      <c r="N303" s="430" t="str">
        <f>IF(M303="Y",1,IF(M303="T",0,IF(M303="Y/T","Belum diisi","Error")))</f>
        <v>Belum diisi</v>
      </c>
      <c r="O303" s="272"/>
      <c r="P303" s="272"/>
      <c r="Q303" s="272"/>
      <c r="R303" s="272"/>
    </row>
    <row r="304" spans="1:18" ht="12.75" customHeight="1">
      <c r="A304" s="272"/>
      <c r="B304" s="371"/>
      <c r="C304" s="371"/>
      <c r="D304" s="371"/>
      <c r="E304" s="371"/>
      <c r="F304" s="278">
        <v>2</v>
      </c>
      <c r="G304" s="279"/>
      <c r="H304" s="288" t="str">
        <f t="shared" si="61"/>
        <v>Belum Diisi</v>
      </c>
      <c r="I304" s="280" t="s">
        <v>650</v>
      </c>
      <c r="J304" s="281" t="str">
        <f t="shared" si="120"/>
        <v>Isi Sasaran</v>
      </c>
      <c r="K304" s="280" t="s">
        <v>650</v>
      </c>
      <c r="L304" s="281" t="str">
        <f t="shared" si="121"/>
        <v>Isi Sasaran</v>
      </c>
      <c r="M304" s="371"/>
      <c r="N304" s="371"/>
      <c r="O304" s="272"/>
      <c r="P304" s="272"/>
      <c r="Q304" s="272"/>
      <c r="R304" s="272"/>
    </row>
    <row r="305" spans="1:18" ht="12.75" customHeight="1">
      <c r="A305" s="272"/>
      <c r="B305" s="371"/>
      <c r="C305" s="371"/>
      <c r="D305" s="371"/>
      <c r="E305" s="371"/>
      <c r="F305" s="278">
        <v>3</v>
      </c>
      <c r="G305" s="279"/>
      <c r="H305" s="288" t="str">
        <f t="shared" si="61"/>
        <v>Belum Diisi</v>
      </c>
      <c r="I305" s="280" t="s">
        <v>650</v>
      </c>
      <c r="J305" s="281" t="str">
        <f t="shared" si="120"/>
        <v>Isi Sasaran</v>
      </c>
      <c r="K305" s="280" t="s">
        <v>650</v>
      </c>
      <c r="L305" s="281" t="str">
        <f t="shared" si="121"/>
        <v>Isi Sasaran</v>
      </c>
      <c r="M305" s="371"/>
      <c r="N305" s="371"/>
      <c r="O305" s="272"/>
      <c r="P305" s="272"/>
      <c r="Q305" s="272"/>
      <c r="R305" s="272"/>
    </row>
    <row r="306" spans="1:18" ht="12.75" customHeight="1">
      <c r="A306" s="272"/>
      <c r="B306" s="371"/>
      <c r="C306" s="371"/>
      <c r="D306" s="371"/>
      <c r="E306" s="371"/>
      <c r="F306" s="278">
        <v>4</v>
      </c>
      <c r="G306" s="279"/>
      <c r="H306" s="288" t="str">
        <f t="shared" si="61"/>
        <v>Belum Diisi</v>
      </c>
      <c r="I306" s="280" t="s">
        <v>650</v>
      </c>
      <c r="J306" s="281" t="str">
        <f t="shared" si="120"/>
        <v>Isi Sasaran</v>
      </c>
      <c r="K306" s="280" t="s">
        <v>650</v>
      </c>
      <c r="L306" s="281" t="str">
        <f t="shared" si="121"/>
        <v>Isi Sasaran</v>
      </c>
      <c r="M306" s="371"/>
      <c r="N306" s="371"/>
      <c r="O306" s="272"/>
      <c r="P306" s="272"/>
      <c r="Q306" s="272"/>
      <c r="R306" s="272"/>
    </row>
    <row r="307" spans="1:18" ht="12.75" customHeight="1">
      <c r="A307" s="272"/>
      <c r="B307" s="349"/>
      <c r="C307" s="349"/>
      <c r="D307" s="349"/>
      <c r="E307" s="349"/>
      <c r="F307" s="282">
        <v>5</v>
      </c>
      <c r="G307" s="283"/>
      <c r="H307" s="289" t="str">
        <f t="shared" si="61"/>
        <v>Belum Diisi</v>
      </c>
      <c r="I307" s="280" t="s">
        <v>650</v>
      </c>
      <c r="J307" s="286" t="str">
        <f t="shared" si="120"/>
        <v>Isi Sasaran</v>
      </c>
      <c r="K307" s="280" t="s">
        <v>650</v>
      </c>
      <c r="L307" s="286" t="str">
        <f t="shared" si="121"/>
        <v>Isi Sasaran</v>
      </c>
      <c r="M307" s="349"/>
      <c r="N307" s="349"/>
      <c r="O307" s="272"/>
      <c r="P307" s="272"/>
      <c r="Q307" s="272"/>
      <c r="R307" s="272"/>
    </row>
    <row r="308" spans="1:18" ht="12.75" customHeight="1">
      <c r="A308" s="272"/>
      <c r="B308" s="301"/>
      <c r="C308" s="292"/>
      <c r="D308" s="293"/>
      <c r="E308" s="302" t="e">
        <f>AVERAGE(E158:E307)</f>
        <v>#DIV/0!</v>
      </c>
      <c r="F308" s="301"/>
      <c r="G308" s="296"/>
      <c r="H308" s="294" t="e">
        <f>AVERAGE(H158:H307)</f>
        <v>#DIV/0!</v>
      </c>
      <c r="I308" s="303"/>
      <c r="J308" s="294" t="e">
        <f>AVERAGE(J158:J307)</f>
        <v>#DIV/0!</v>
      </c>
      <c r="K308" s="303"/>
      <c r="L308" s="294" t="e">
        <f>AVERAGE(L158:L307)</f>
        <v>#DIV/0!</v>
      </c>
      <c r="M308" s="303"/>
      <c r="N308" s="294" t="e">
        <f>AVERAGE(N158:N307)</f>
        <v>#DIV/0!</v>
      </c>
      <c r="O308" s="272"/>
      <c r="P308" s="272"/>
      <c r="Q308" s="272"/>
      <c r="R308" s="272"/>
    </row>
    <row r="309" spans="1:18" ht="12.75" customHeight="1">
      <c r="A309" s="272"/>
      <c r="B309" s="431" t="s">
        <v>1260</v>
      </c>
      <c r="C309" s="360"/>
      <c r="D309" s="360"/>
      <c r="E309" s="360"/>
      <c r="F309" s="360"/>
      <c r="G309" s="360"/>
      <c r="H309" s="360"/>
      <c r="I309" s="360"/>
      <c r="J309" s="360"/>
      <c r="K309" s="360"/>
      <c r="L309" s="360"/>
      <c r="M309" s="360"/>
      <c r="N309" s="351"/>
      <c r="O309" s="272"/>
      <c r="P309" s="272"/>
      <c r="Q309" s="272"/>
      <c r="R309" s="272"/>
    </row>
    <row r="310" spans="1:18" ht="12.75" customHeight="1">
      <c r="A310" s="272"/>
      <c r="B310" s="418">
        <v>1</v>
      </c>
      <c r="C310" s="426"/>
      <c r="D310" s="419" t="s">
        <v>650</v>
      </c>
      <c r="E310" s="427" t="str">
        <f>IF(D310="Y",1,IF(D310="T",0,IF(D310="Y/T","Belum diisi","Error")))</f>
        <v>Belum diisi</v>
      </c>
      <c r="F310" s="273">
        <v>1</v>
      </c>
      <c r="G310" s="274"/>
      <c r="H310" s="275" t="str">
        <f t="shared" ref="H310:H409" si="122">IF(OR(J310="Isi Dulu",L310="Isi Dulu",J310="Isi Sasaran",L310="Isi Sasaran"),"Belum Diisi",IF(SUM(J310,L310)=2,1,IF(SUM(J310,L310)=1,0,IF(SUM(J310,L310)=0,0,"Error"))))</f>
        <v>Belum Diisi</v>
      </c>
      <c r="I310" s="276" t="s">
        <v>650</v>
      </c>
      <c r="J310" s="277" t="str">
        <f t="shared" ref="J310:J314" si="123">IF($D$310="Y/T","Isi Sasaran",IF($E$310=0,0,IF(I310="Y",1,IF(I310="T",0,"Isi Dulu"))))</f>
        <v>Isi Sasaran</v>
      </c>
      <c r="K310" s="276" t="s">
        <v>650</v>
      </c>
      <c r="L310" s="277" t="str">
        <f t="shared" ref="L310:L314" si="124">IF($D$310="Y/T","Isi Sasaran",IF($E$310=0,0,IF(K310="Y",1,IF(K310="T",0,"Isi Dulu"))))</f>
        <v>Isi Sasaran</v>
      </c>
      <c r="M310" s="429" t="s">
        <v>650</v>
      </c>
      <c r="N310" s="430" t="str">
        <f>IF(M310="Y",1,IF(M310="T",0,IF(M310="Y/T","Belum diisi","Error")))</f>
        <v>Belum diisi</v>
      </c>
      <c r="O310" s="272"/>
      <c r="P310" s="272"/>
      <c r="Q310" s="272"/>
      <c r="R310" s="272"/>
    </row>
    <row r="311" spans="1:18" ht="12.75" customHeight="1">
      <c r="A311" s="272"/>
      <c r="B311" s="371"/>
      <c r="C311" s="371"/>
      <c r="D311" s="371"/>
      <c r="E311" s="371"/>
      <c r="F311" s="278">
        <v>2</v>
      </c>
      <c r="G311" s="279"/>
      <c r="H311" s="275" t="str">
        <f t="shared" si="122"/>
        <v>Belum Diisi</v>
      </c>
      <c r="I311" s="280" t="s">
        <v>650</v>
      </c>
      <c r="J311" s="277" t="str">
        <f t="shared" si="123"/>
        <v>Isi Sasaran</v>
      </c>
      <c r="K311" s="280" t="s">
        <v>650</v>
      </c>
      <c r="L311" s="277" t="str">
        <f t="shared" si="124"/>
        <v>Isi Sasaran</v>
      </c>
      <c r="M311" s="371"/>
      <c r="N311" s="371"/>
      <c r="O311" s="272"/>
      <c r="P311" s="272"/>
      <c r="Q311" s="272"/>
      <c r="R311" s="272"/>
    </row>
    <row r="312" spans="1:18" ht="12.75" customHeight="1">
      <c r="A312" s="272"/>
      <c r="B312" s="371"/>
      <c r="C312" s="371"/>
      <c r="D312" s="371"/>
      <c r="E312" s="371"/>
      <c r="F312" s="278">
        <v>3</v>
      </c>
      <c r="G312" s="279"/>
      <c r="H312" s="275" t="str">
        <f t="shared" si="122"/>
        <v>Belum Diisi</v>
      </c>
      <c r="I312" s="280" t="s">
        <v>650</v>
      </c>
      <c r="J312" s="277" t="str">
        <f t="shared" si="123"/>
        <v>Isi Sasaran</v>
      </c>
      <c r="K312" s="280" t="s">
        <v>650</v>
      </c>
      <c r="L312" s="277" t="str">
        <f t="shared" si="124"/>
        <v>Isi Sasaran</v>
      </c>
      <c r="M312" s="371"/>
      <c r="N312" s="371"/>
      <c r="O312" s="272"/>
      <c r="P312" s="272"/>
      <c r="Q312" s="272"/>
      <c r="R312" s="272"/>
    </row>
    <row r="313" spans="1:18" ht="12.75" customHeight="1">
      <c r="A313" s="272"/>
      <c r="B313" s="371"/>
      <c r="C313" s="371"/>
      <c r="D313" s="371"/>
      <c r="E313" s="371"/>
      <c r="F313" s="278">
        <v>4</v>
      </c>
      <c r="G313" s="279"/>
      <c r="H313" s="275" t="str">
        <f t="shared" si="122"/>
        <v>Belum Diisi</v>
      </c>
      <c r="I313" s="280" t="s">
        <v>650</v>
      </c>
      <c r="J313" s="277" t="str">
        <f t="shared" si="123"/>
        <v>Isi Sasaran</v>
      </c>
      <c r="K313" s="280" t="s">
        <v>650</v>
      </c>
      <c r="L313" s="277" t="str">
        <f t="shared" si="124"/>
        <v>Isi Sasaran</v>
      </c>
      <c r="M313" s="371"/>
      <c r="N313" s="371"/>
      <c r="O313" s="272"/>
      <c r="P313" s="272"/>
      <c r="Q313" s="272"/>
      <c r="R313" s="272"/>
    </row>
    <row r="314" spans="1:18" ht="12.75" customHeight="1">
      <c r="A314" s="272"/>
      <c r="B314" s="349"/>
      <c r="C314" s="349"/>
      <c r="D314" s="349"/>
      <c r="E314" s="349"/>
      <c r="F314" s="282">
        <v>5</v>
      </c>
      <c r="G314" s="283"/>
      <c r="H314" s="284" t="str">
        <f t="shared" si="122"/>
        <v>Belum Diisi</v>
      </c>
      <c r="I314" s="285" t="s">
        <v>650</v>
      </c>
      <c r="J314" s="277" t="str">
        <f t="shared" si="123"/>
        <v>Isi Sasaran</v>
      </c>
      <c r="K314" s="285" t="s">
        <v>650</v>
      </c>
      <c r="L314" s="277" t="str">
        <f t="shared" si="124"/>
        <v>Isi Sasaran</v>
      </c>
      <c r="M314" s="349"/>
      <c r="N314" s="349"/>
      <c r="O314" s="272"/>
      <c r="P314" s="272"/>
      <c r="Q314" s="272"/>
      <c r="R314" s="272"/>
    </row>
    <row r="315" spans="1:18" ht="12.75" customHeight="1">
      <c r="A315" s="272"/>
      <c r="B315" s="418">
        <v>2</v>
      </c>
      <c r="C315" s="426"/>
      <c r="D315" s="419" t="s">
        <v>650</v>
      </c>
      <c r="E315" s="427" t="str">
        <f>IF(D315="Y",1,IF(D315="T",0,IF(D315="Y/T","Belum diisi","Error")))</f>
        <v>Belum diisi</v>
      </c>
      <c r="F315" s="273">
        <v>1</v>
      </c>
      <c r="G315" s="274"/>
      <c r="H315" s="287" t="str">
        <f t="shared" si="122"/>
        <v>Belum Diisi</v>
      </c>
      <c r="I315" s="276" t="s">
        <v>650</v>
      </c>
      <c r="J315" s="277" t="str">
        <f t="shared" ref="J315:J319" si="125">IF($D$315="Y/T","Isi Sasaran",IF($E$315=0,0,IF(I315="Y",1,IF(I315="T",0,"Isi Dulu"))))</f>
        <v>Isi Sasaran</v>
      </c>
      <c r="K315" s="276" t="s">
        <v>650</v>
      </c>
      <c r="L315" s="277" t="str">
        <f t="shared" ref="L315:L319" si="126">IF($D$315="Y/T","Isi Sasaran",IF($E$315=0,0,IF(K315="Y",1,IF(K315="T",0,"Isi Dulu"))))</f>
        <v>Isi Sasaran</v>
      </c>
      <c r="M315" s="429" t="s">
        <v>650</v>
      </c>
      <c r="N315" s="430" t="str">
        <f>IF(M315="Y",1,IF(M315="T",0,IF(M315="Y/T","Belum diisi","Error")))</f>
        <v>Belum diisi</v>
      </c>
      <c r="O315" s="272"/>
      <c r="P315" s="272"/>
      <c r="Q315" s="272"/>
      <c r="R315" s="272"/>
    </row>
    <row r="316" spans="1:18" ht="12.75" customHeight="1">
      <c r="A316" s="272"/>
      <c r="B316" s="371"/>
      <c r="C316" s="371"/>
      <c r="D316" s="371"/>
      <c r="E316" s="371"/>
      <c r="F316" s="278">
        <v>2</v>
      </c>
      <c r="G316" s="279"/>
      <c r="H316" s="288" t="str">
        <f t="shared" si="122"/>
        <v>Belum Diisi</v>
      </c>
      <c r="I316" s="280" t="s">
        <v>650</v>
      </c>
      <c r="J316" s="277" t="str">
        <f t="shared" si="125"/>
        <v>Isi Sasaran</v>
      </c>
      <c r="K316" s="280" t="s">
        <v>650</v>
      </c>
      <c r="L316" s="277" t="str">
        <f t="shared" si="126"/>
        <v>Isi Sasaran</v>
      </c>
      <c r="M316" s="371"/>
      <c r="N316" s="371"/>
      <c r="O316" s="272"/>
      <c r="P316" s="272"/>
      <c r="Q316" s="272"/>
      <c r="R316" s="272"/>
    </row>
    <row r="317" spans="1:18" ht="12.75" customHeight="1">
      <c r="A317" s="272"/>
      <c r="B317" s="371"/>
      <c r="C317" s="371"/>
      <c r="D317" s="371"/>
      <c r="E317" s="371"/>
      <c r="F317" s="278">
        <v>3</v>
      </c>
      <c r="G317" s="279"/>
      <c r="H317" s="288" t="str">
        <f t="shared" si="122"/>
        <v>Belum Diisi</v>
      </c>
      <c r="I317" s="280" t="s">
        <v>650</v>
      </c>
      <c r="J317" s="277" t="str">
        <f t="shared" si="125"/>
        <v>Isi Sasaran</v>
      </c>
      <c r="K317" s="280" t="s">
        <v>650</v>
      </c>
      <c r="L317" s="277" t="str">
        <f t="shared" si="126"/>
        <v>Isi Sasaran</v>
      </c>
      <c r="M317" s="371"/>
      <c r="N317" s="371"/>
      <c r="O317" s="272"/>
      <c r="P317" s="272"/>
      <c r="Q317" s="272"/>
      <c r="R317" s="272"/>
    </row>
    <row r="318" spans="1:18" ht="12.75" customHeight="1">
      <c r="A318" s="272"/>
      <c r="B318" s="371"/>
      <c r="C318" s="371"/>
      <c r="D318" s="371"/>
      <c r="E318" s="371"/>
      <c r="F318" s="278">
        <v>4</v>
      </c>
      <c r="G318" s="279"/>
      <c r="H318" s="288" t="str">
        <f t="shared" si="122"/>
        <v>Belum Diisi</v>
      </c>
      <c r="I318" s="280" t="s">
        <v>650</v>
      </c>
      <c r="J318" s="277" t="str">
        <f t="shared" si="125"/>
        <v>Isi Sasaran</v>
      </c>
      <c r="K318" s="280" t="s">
        <v>650</v>
      </c>
      <c r="L318" s="277" t="str">
        <f t="shared" si="126"/>
        <v>Isi Sasaran</v>
      </c>
      <c r="M318" s="371"/>
      <c r="N318" s="371"/>
      <c r="O318" s="272"/>
      <c r="P318" s="272"/>
      <c r="Q318" s="272"/>
      <c r="R318" s="272"/>
    </row>
    <row r="319" spans="1:18" ht="12.75" customHeight="1">
      <c r="A319" s="272"/>
      <c r="B319" s="349"/>
      <c r="C319" s="349"/>
      <c r="D319" s="349"/>
      <c r="E319" s="349"/>
      <c r="F319" s="282">
        <v>5</v>
      </c>
      <c r="G319" s="283"/>
      <c r="H319" s="289" t="str">
        <f t="shared" si="122"/>
        <v>Belum Diisi</v>
      </c>
      <c r="I319" s="285" t="s">
        <v>650</v>
      </c>
      <c r="J319" s="277" t="str">
        <f t="shared" si="125"/>
        <v>Isi Sasaran</v>
      </c>
      <c r="K319" s="285" t="s">
        <v>650</v>
      </c>
      <c r="L319" s="277" t="str">
        <f t="shared" si="126"/>
        <v>Isi Sasaran</v>
      </c>
      <c r="M319" s="349"/>
      <c r="N319" s="349"/>
      <c r="O319" s="272"/>
      <c r="P319" s="272"/>
      <c r="Q319" s="272"/>
      <c r="R319" s="272"/>
    </row>
    <row r="320" spans="1:18" ht="12.75" customHeight="1">
      <c r="A320" s="272"/>
      <c r="B320" s="418">
        <v>3</v>
      </c>
      <c r="C320" s="426"/>
      <c r="D320" s="419" t="s">
        <v>650</v>
      </c>
      <c r="E320" s="427" t="str">
        <f>IF(D320="Y",1,IF(D320="T",0,IF(D320="Y/T","Belum diisi","Error")))</f>
        <v>Belum diisi</v>
      </c>
      <c r="F320" s="273">
        <v>1</v>
      </c>
      <c r="G320" s="274"/>
      <c r="H320" s="290" t="str">
        <f t="shared" si="122"/>
        <v>Belum Diisi</v>
      </c>
      <c r="I320" s="276" t="s">
        <v>650</v>
      </c>
      <c r="J320" s="277" t="str">
        <f t="shared" ref="J320:J324" si="127">IF($D$320="Y/T","Isi Sasaran",IF($E$320=0,0,IF(I320="Y",1,IF(I320="T",0,"Isi Dulu"))))</f>
        <v>Isi Sasaran</v>
      </c>
      <c r="K320" s="276" t="s">
        <v>650</v>
      </c>
      <c r="L320" s="277" t="str">
        <f>IF($D$320="Y/T","Isi Sasaran",IF($E$320=0,0,IF(K320="Y",1,IF(K320="T",0,"Isi Dulu"))))</f>
        <v>Isi Sasaran</v>
      </c>
      <c r="M320" s="429" t="s">
        <v>650</v>
      </c>
      <c r="N320" s="430" t="str">
        <f>IF(M320="Y",1,IF(M320="T",0,IF(M320="Y/T","Belum diisi","Error")))</f>
        <v>Belum diisi</v>
      </c>
      <c r="O320" s="272"/>
      <c r="P320" s="272"/>
      <c r="Q320" s="272"/>
      <c r="R320" s="272"/>
    </row>
    <row r="321" spans="1:18" ht="12.75" customHeight="1">
      <c r="A321" s="272"/>
      <c r="B321" s="371"/>
      <c r="C321" s="371"/>
      <c r="D321" s="371"/>
      <c r="E321" s="371"/>
      <c r="F321" s="278">
        <v>2</v>
      </c>
      <c r="G321" s="279"/>
      <c r="H321" s="288" t="str">
        <f t="shared" si="122"/>
        <v>Belum Diisi</v>
      </c>
      <c r="I321" s="280" t="s">
        <v>650</v>
      </c>
      <c r="J321" s="277" t="str">
        <f t="shared" si="127"/>
        <v>Isi Sasaran</v>
      </c>
      <c r="K321" s="280" t="s">
        <v>650</v>
      </c>
      <c r="L321" s="277" t="str">
        <f t="shared" ref="L321:L324" si="128">IF($D$168="Y/T","Isi Sasaran",IF($E$168=0,0,IF(K321="Y",1,IF(K321="T",0,"Isi Dulu"))))</f>
        <v>Isi Sasaran</v>
      </c>
      <c r="M321" s="371"/>
      <c r="N321" s="371"/>
      <c r="O321" s="272"/>
      <c r="P321" s="272"/>
      <c r="Q321" s="272"/>
      <c r="R321" s="272"/>
    </row>
    <row r="322" spans="1:18" ht="12.75" customHeight="1">
      <c r="A322" s="272"/>
      <c r="B322" s="371"/>
      <c r="C322" s="371"/>
      <c r="D322" s="371"/>
      <c r="E322" s="371"/>
      <c r="F322" s="278">
        <v>3</v>
      </c>
      <c r="G322" s="279"/>
      <c r="H322" s="288" t="str">
        <f t="shared" si="122"/>
        <v>Belum Diisi</v>
      </c>
      <c r="I322" s="280" t="s">
        <v>650</v>
      </c>
      <c r="J322" s="277" t="str">
        <f t="shared" si="127"/>
        <v>Isi Sasaran</v>
      </c>
      <c r="K322" s="280" t="s">
        <v>650</v>
      </c>
      <c r="L322" s="277" t="str">
        <f t="shared" si="128"/>
        <v>Isi Sasaran</v>
      </c>
      <c r="M322" s="371"/>
      <c r="N322" s="371"/>
      <c r="O322" s="272"/>
      <c r="P322" s="272"/>
      <c r="Q322" s="272"/>
      <c r="R322" s="272"/>
    </row>
    <row r="323" spans="1:18" ht="12.75" customHeight="1">
      <c r="A323" s="272"/>
      <c r="B323" s="371"/>
      <c r="C323" s="371"/>
      <c r="D323" s="371"/>
      <c r="E323" s="371"/>
      <c r="F323" s="278">
        <v>4</v>
      </c>
      <c r="G323" s="279"/>
      <c r="H323" s="288" t="str">
        <f t="shared" si="122"/>
        <v>Belum Diisi</v>
      </c>
      <c r="I323" s="280" t="s">
        <v>650</v>
      </c>
      <c r="J323" s="277" t="str">
        <f t="shared" si="127"/>
        <v>Isi Sasaran</v>
      </c>
      <c r="K323" s="280" t="s">
        <v>650</v>
      </c>
      <c r="L323" s="277" t="str">
        <f t="shared" si="128"/>
        <v>Isi Sasaran</v>
      </c>
      <c r="M323" s="371"/>
      <c r="N323" s="371"/>
      <c r="O323" s="272"/>
      <c r="P323" s="272"/>
      <c r="Q323" s="272"/>
      <c r="R323" s="272"/>
    </row>
    <row r="324" spans="1:18" ht="12.75" customHeight="1">
      <c r="A324" s="272"/>
      <c r="B324" s="349"/>
      <c r="C324" s="349"/>
      <c r="D324" s="349"/>
      <c r="E324" s="349"/>
      <c r="F324" s="282">
        <v>5</v>
      </c>
      <c r="G324" s="283"/>
      <c r="H324" s="289" t="str">
        <f t="shared" si="122"/>
        <v>Belum Diisi</v>
      </c>
      <c r="I324" s="285" t="s">
        <v>650</v>
      </c>
      <c r="J324" s="277" t="str">
        <f t="shared" si="127"/>
        <v>Isi Sasaran</v>
      </c>
      <c r="K324" s="285" t="s">
        <v>650</v>
      </c>
      <c r="L324" s="277" t="str">
        <f t="shared" si="128"/>
        <v>Isi Sasaran</v>
      </c>
      <c r="M324" s="349"/>
      <c r="N324" s="349"/>
      <c r="O324" s="272"/>
      <c r="P324" s="272"/>
      <c r="Q324" s="272"/>
      <c r="R324" s="272"/>
    </row>
    <row r="325" spans="1:18" ht="12.75" customHeight="1">
      <c r="A325" s="272"/>
      <c r="B325" s="418">
        <v>4</v>
      </c>
      <c r="C325" s="426"/>
      <c r="D325" s="419" t="s">
        <v>650</v>
      </c>
      <c r="E325" s="427" t="str">
        <f>IF(D325="Y",1,IF(D325="T",0,IF(D325="Y/T","Belum diisi","Error")))</f>
        <v>Belum diisi</v>
      </c>
      <c r="F325" s="273">
        <v>1</v>
      </c>
      <c r="G325" s="274"/>
      <c r="H325" s="290" t="str">
        <f t="shared" si="122"/>
        <v>Belum Diisi</v>
      </c>
      <c r="I325" s="276" t="s">
        <v>650</v>
      </c>
      <c r="J325" s="277" t="str">
        <f t="shared" ref="J325:J329" si="129">IF($D$173="Y/T","Isi Sasaran",IF($E$173=0,0,IF(I325="Y",1,IF(I325="T",0,"Isi Dulu"))))</f>
        <v>Isi Sasaran</v>
      </c>
      <c r="K325" s="276" t="s">
        <v>650</v>
      </c>
      <c r="L325" s="277" t="str">
        <f t="shared" ref="L325:L329" si="130">IF($D$325="Y/T","Isi Sasaran",IF($E$325=0,0,IF(K325="Y",1,IF(K325="T",0,"Isi Dulu"))))</f>
        <v>Isi Sasaran</v>
      </c>
      <c r="M325" s="429" t="s">
        <v>650</v>
      </c>
      <c r="N325" s="430" t="str">
        <f>IF(M325="Y",1,IF(M325="T",0,IF(M325="Y/T","Belum diisi","Error")))</f>
        <v>Belum diisi</v>
      </c>
      <c r="O325" s="272"/>
      <c r="P325" s="272"/>
      <c r="Q325" s="272"/>
      <c r="R325" s="272"/>
    </row>
    <row r="326" spans="1:18" ht="12.75" customHeight="1">
      <c r="A326" s="272"/>
      <c r="B326" s="371"/>
      <c r="C326" s="371"/>
      <c r="D326" s="371"/>
      <c r="E326" s="371"/>
      <c r="F326" s="278">
        <v>2</v>
      </c>
      <c r="G326" s="279"/>
      <c r="H326" s="288" t="str">
        <f t="shared" si="122"/>
        <v>Belum Diisi</v>
      </c>
      <c r="I326" s="280" t="s">
        <v>650</v>
      </c>
      <c r="J326" s="277" t="str">
        <f t="shared" si="129"/>
        <v>Isi Sasaran</v>
      </c>
      <c r="K326" s="280" t="s">
        <v>650</v>
      </c>
      <c r="L326" s="277" t="str">
        <f t="shared" si="130"/>
        <v>Isi Sasaran</v>
      </c>
      <c r="M326" s="371"/>
      <c r="N326" s="371"/>
      <c r="O326" s="272"/>
      <c r="P326" s="272"/>
      <c r="Q326" s="272"/>
      <c r="R326" s="272"/>
    </row>
    <row r="327" spans="1:18" ht="12.75" customHeight="1">
      <c r="A327" s="272"/>
      <c r="B327" s="371"/>
      <c r="C327" s="371"/>
      <c r="D327" s="371"/>
      <c r="E327" s="371"/>
      <c r="F327" s="278">
        <v>3</v>
      </c>
      <c r="G327" s="279"/>
      <c r="H327" s="288" t="str">
        <f t="shared" si="122"/>
        <v>Belum Diisi</v>
      </c>
      <c r="I327" s="280" t="s">
        <v>650</v>
      </c>
      <c r="J327" s="277" t="str">
        <f t="shared" si="129"/>
        <v>Isi Sasaran</v>
      </c>
      <c r="K327" s="280" t="s">
        <v>650</v>
      </c>
      <c r="L327" s="277" t="str">
        <f t="shared" si="130"/>
        <v>Isi Sasaran</v>
      </c>
      <c r="M327" s="371"/>
      <c r="N327" s="371"/>
      <c r="O327" s="272"/>
      <c r="P327" s="272"/>
      <c r="Q327" s="272"/>
      <c r="R327" s="272"/>
    </row>
    <row r="328" spans="1:18" ht="12.75" customHeight="1">
      <c r="A328" s="272"/>
      <c r="B328" s="371"/>
      <c r="C328" s="371"/>
      <c r="D328" s="371"/>
      <c r="E328" s="371"/>
      <c r="F328" s="278">
        <v>4</v>
      </c>
      <c r="G328" s="279"/>
      <c r="H328" s="288" t="str">
        <f t="shared" si="122"/>
        <v>Belum Diisi</v>
      </c>
      <c r="I328" s="280" t="s">
        <v>650</v>
      </c>
      <c r="J328" s="277" t="str">
        <f t="shared" si="129"/>
        <v>Isi Sasaran</v>
      </c>
      <c r="K328" s="280" t="s">
        <v>650</v>
      </c>
      <c r="L328" s="277" t="str">
        <f t="shared" si="130"/>
        <v>Isi Sasaran</v>
      </c>
      <c r="M328" s="371"/>
      <c r="N328" s="371"/>
      <c r="O328" s="272"/>
      <c r="P328" s="272"/>
      <c r="Q328" s="272"/>
      <c r="R328" s="272"/>
    </row>
    <row r="329" spans="1:18" ht="12.75" customHeight="1">
      <c r="A329" s="272"/>
      <c r="B329" s="349"/>
      <c r="C329" s="349"/>
      <c r="D329" s="349"/>
      <c r="E329" s="349"/>
      <c r="F329" s="282">
        <v>5</v>
      </c>
      <c r="G329" s="283"/>
      <c r="H329" s="289" t="str">
        <f t="shared" si="122"/>
        <v>Belum Diisi</v>
      </c>
      <c r="I329" s="285" t="s">
        <v>650</v>
      </c>
      <c r="J329" s="277" t="str">
        <f t="shared" si="129"/>
        <v>Isi Sasaran</v>
      </c>
      <c r="K329" s="285" t="s">
        <v>650</v>
      </c>
      <c r="L329" s="277" t="str">
        <f t="shared" si="130"/>
        <v>Isi Sasaran</v>
      </c>
      <c r="M329" s="349"/>
      <c r="N329" s="349"/>
      <c r="O329" s="272"/>
      <c r="P329" s="272"/>
      <c r="Q329" s="272"/>
      <c r="R329" s="272"/>
    </row>
    <row r="330" spans="1:18" ht="12.75" customHeight="1">
      <c r="A330" s="272"/>
      <c r="B330" s="418">
        <v>5</v>
      </c>
      <c r="C330" s="426"/>
      <c r="D330" s="419" t="s">
        <v>650</v>
      </c>
      <c r="E330" s="427" t="str">
        <f>IF(D330="Y",1,IF(D330="T",0,IF(D330="Y/T","Belum diisi","Error")))</f>
        <v>Belum diisi</v>
      </c>
      <c r="F330" s="273">
        <v>1</v>
      </c>
      <c r="G330" s="274"/>
      <c r="H330" s="290" t="str">
        <f t="shared" si="122"/>
        <v>Belum Diisi</v>
      </c>
      <c r="I330" s="276" t="s">
        <v>650</v>
      </c>
      <c r="J330" s="277" t="str">
        <f t="shared" ref="J330:J334" si="131">IF($D$330="Y/T","Isi Sasaran",IF($E$330=0,0,IF(I330="Y",1,IF(I330="T",0,"Isi Dulu"))))</f>
        <v>Isi Sasaran</v>
      </c>
      <c r="K330" s="276" t="s">
        <v>650</v>
      </c>
      <c r="L330" s="277" t="str">
        <f t="shared" ref="L330:L334" si="132">IF($D$330="Y/T","Isi Sasaran",IF($E$330=0,0,IF(K330="Y",1,IF(K330="T",0,"Isi Dulu"))))</f>
        <v>Isi Sasaran</v>
      </c>
      <c r="M330" s="429" t="s">
        <v>650</v>
      </c>
      <c r="N330" s="430" t="str">
        <f>IF(M330="Y",1,IF(M330="T",0,IF(M330="Y/T","Belum diisi","Error")))</f>
        <v>Belum diisi</v>
      </c>
      <c r="O330" s="272"/>
      <c r="P330" s="272"/>
      <c r="Q330" s="272"/>
      <c r="R330" s="272"/>
    </row>
    <row r="331" spans="1:18" ht="12.75" customHeight="1">
      <c r="A331" s="272"/>
      <c r="B331" s="371"/>
      <c r="C331" s="371"/>
      <c r="D331" s="371"/>
      <c r="E331" s="371"/>
      <c r="F331" s="278">
        <v>2</v>
      </c>
      <c r="G331" s="279"/>
      <c r="H331" s="288" t="str">
        <f t="shared" si="122"/>
        <v>Belum Diisi</v>
      </c>
      <c r="I331" s="280" t="s">
        <v>650</v>
      </c>
      <c r="J331" s="277" t="str">
        <f t="shared" si="131"/>
        <v>Isi Sasaran</v>
      </c>
      <c r="K331" s="280" t="s">
        <v>650</v>
      </c>
      <c r="L331" s="277" t="str">
        <f t="shared" si="132"/>
        <v>Isi Sasaran</v>
      </c>
      <c r="M331" s="371"/>
      <c r="N331" s="371"/>
      <c r="O331" s="272"/>
      <c r="P331" s="272"/>
      <c r="Q331" s="272"/>
      <c r="R331" s="272"/>
    </row>
    <row r="332" spans="1:18" ht="12.75" customHeight="1">
      <c r="A332" s="272"/>
      <c r="B332" s="371"/>
      <c r="C332" s="371"/>
      <c r="D332" s="371"/>
      <c r="E332" s="371"/>
      <c r="F332" s="278">
        <v>3</v>
      </c>
      <c r="G332" s="279"/>
      <c r="H332" s="288" t="str">
        <f t="shared" si="122"/>
        <v>Belum Diisi</v>
      </c>
      <c r="I332" s="280" t="s">
        <v>650</v>
      </c>
      <c r="J332" s="277" t="str">
        <f t="shared" si="131"/>
        <v>Isi Sasaran</v>
      </c>
      <c r="K332" s="280" t="s">
        <v>650</v>
      </c>
      <c r="L332" s="277" t="str">
        <f t="shared" si="132"/>
        <v>Isi Sasaran</v>
      </c>
      <c r="M332" s="371"/>
      <c r="N332" s="371"/>
      <c r="O332" s="272"/>
      <c r="P332" s="272"/>
      <c r="Q332" s="272"/>
      <c r="R332" s="272"/>
    </row>
    <row r="333" spans="1:18" ht="12.75" customHeight="1">
      <c r="A333" s="272"/>
      <c r="B333" s="371"/>
      <c r="C333" s="371"/>
      <c r="D333" s="371"/>
      <c r="E333" s="371"/>
      <c r="F333" s="278">
        <v>4</v>
      </c>
      <c r="G333" s="279"/>
      <c r="H333" s="288" t="str">
        <f t="shared" si="122"/>
        <v>Belum Diisi</v>
      </c>
      <c r="I333" s="280" t="s">
        <v>650</v>
      </c>
      <c r="J333" s="277" t="str">
        <f t="shared" si="131"/>
        <v>Isi Sasaran</v>
      </c>
      <c r="K333" s="280" t="s">
        <v>650</v>
      </c>
      <c r="L333" s="277" t="str">
        <f t="shared" si="132"/>
        <v>Isi Sasaran</v>
      </c>
      <c r="M333" s="371"/>
      <c r="N333" s="371"/>
      <c r="O333" s="272"/>
      <c r="P333" s="272"/>
      <c r="Q333" s="272"/>
      <c r="R333" s="272"/>
    </row>
    <row r="334" spans="1:18" ht="12.75" customHeight="1">
      <c r="A334" s="272"/>
      <c r="B334" s="349"/>
      <c r="C334" s="349"/>
      <c r="D334" s="349"/>
      <c r="E334" s="349"/>
      <c r="F334" s="282">
        <v>5</v>
      </c>
      <c r="G334" s="283"/>
      <c r="H334" s="289" t="str">
        <f t="shared" si="122"/>
        <v>Belum Diisi</v>
      </c>
      <c r="I334" s="285" t="s">
        <v>650</v>
      </c>
      <c r="J334" s="277" t="str">
        <f t="shared" si="131"/>
        <v>Isi Sasaran</v>
      </c>
      <c r="K334" s="285" t="s">
        <v>650</v>
      </c>
      <c r="L334" s="277" t="str">
        <f t="shared" si="132"/>
        <v>Isi Sasaran</v>
      </c>
      <c r="M334" s="349"/>
      <c r="N334" s="349"/>
      <c r="O334" s="272"/>
      <c r="P334" s="272"/>
      <c r="Q334" s="272"/>
      <c r="R334" s="272"/>
    </row>
    <row r="335" spans="1:18" ht="12.75" customHeight="1">
      <c r="A335" s="272"/>
      <c r="B335" s="418">
        <v>6</v>
      </c>
      <c r="C335" s="426"/>
      <c r="D335" s="419" t="s">
        <v>650</v>
      </c>
      <c r="E335" s="427" t="str">
        <f>IF(D335="Y",1,IF(D335="T",0,IF(D335="Y/T","Belum diisi","Error")))</f>
        <v>Belum diisi</v>
      </c>
      <c r="F335" s="273">
        <v>1</v>
      </c>
      <c r="G335" s="274"/>
      <c r="H335" s="290" t="str">
        <f t="shared" si="122"/>
        <v>Belum Diisi</v>
      </c>
      <c r="I335" s="276" t="s">
        <v>650</v>
      </c>
      <c r="J335" s="277" t="str">
        <f t="shared" ref="J335:J339" si="133">IF($D$335="Y/T","Isi Sasaran",IF($E$335=0,0,IF(I335="Y",1,IF(I335="T",0,"Isi Dulu"))))</f>
        <v>Isi Sasaran</v>
      </c>
      <c r="K335" s="276" t="s">
        <v>650</v>
      </c>
      <c r="L335" s="277" t="str">
        <f t="shared" ref="L335:L339" si="134">IF($D$335="Y/T","Isi Sasaran",IF($E$335=0,0,IF(K335="Y",1,IF(K335="T",0,"Isi Dulu"))))</f>
        <v>Isi Sasaran</v>
      </c>
      <c r="M335" s="429" t="s">
        <v>650</v>
      </c>
      <c r="N335" s="430" t="str">
        <f>IF(M335="Y",1,IF(M335="T",0,IF(M335="Y/T","Belum diisi","Error")))</f>
        <v>Belum diisi</v>
      </c>
      <c r="O335" s="272"/>
      <c r="P335" s="272"/>
      <c r="Q335" s="272"/>
      <c r="R335" s="272"/>
    </row>
    <row r="336" spans="1:18" ht="12.75" customHeight="1">
      <c r="A336" s="272"/>
      <c r="B336" s="371"/>
      <c r="C336" s="371"/>
      <c r="D336" s="371"/>
      <c r="E336" s="371"/>
      <c r="F336" s="278">
        <v>2</v>
      </c>
      <c r="G336" s="279"/>
      <c r="H336" s="288" t="str">
        <f t="shared" si="122"/>
        <v>Belum Diisi</v>
      </c>
      <c r="I336" s="280" t="s">
        <v>650</v>
      </c>
      <c r="J336" s="277" t="str">
        <f t="shared" si="133"/>
        <v>Isi Sasaran</v>
      </c>
      <c r="K336" s="280" t="s">
        <v>650</v>
      </c>
      <c r="L336" s="277" t="str">
        <f t="shared" si="134"/>
        <v>Isi Sasaran</v>
      </c>
      <c r="M336" s="371"/>
      <c r="N336" s="371"/>
      <c r="O336" s="272"/>
      <c r="P336" s="272"/>
      <c r="Q336" s="272"/>
      <c r="R336" s="272"/>
    </row>
    <row r="337" spans="1:18" ht="12.75" customHeight="1">
      <c r="A337" s="272"/>
      <c r="B337" s="371"/>
      <c r="C337" s="371"/>
      <c r="D337" s="371"/>
      <c r="E337" s="371"/>
      <c r="F337" s="278">
        <v>3</v>
      </c>
      <c r="G337" s="279"/>
      <c r="H337" s="288" t="str">
        <f t="shared" si="122"/>
        <v>Belum Diisi</v>
      </c>
      <c r="I337" s="280" t="s">
        <v>650</v>
      </c>
      <c r="J337" s="277" t="str">
        <f t="shared" si="133"/>
        <v>Isi Sasaran</v>
      </c>
      <c r="K337" s="280" t="s">
        <v>650</v>
      </c>
      <c r="L337" s="277" t="str">
        <f t="shared" si="134"/>
        <v>Isi Sasaran</v>
      </c>
      <c r="M337" s="371"/>
      <c r="N337" s="371"/>
      <c r="O337" s="272"/>
      <c r="P337" s="272"/>
      <c r="Q337" s="272"/>
      <c r="R337" s="272"/>
    </row>
    <row r="338" spans="1:18" ht="12.75" customHeight="1">
      <c r="A338" s="272"/>
      <c r="B338" s="371"/>
      <c r="C338" s="371"/>
      <c r="D338" s="371"/>
      <c r="E338" s="371"/>
      <c r="F338" s="278">
        <v>4</v>
      </c>
      <c r="G338" s="279"/>
      <c r="H338" s="288" t="str">
        <f t="shared" si="122"/>
        <v>Belum Diisi</v>
      </c>
      <c r="I338" s="280" t="s">
        <v>650</v>
      </c>
      <c r="J338" s="277" t="str">
        <f t="shared" si="133"/>
        <v>Isi Sasaran</v>
      </c>
      <c r="K338" s="280" t="s">
        <v>650</v>
      </c>
      <c r="L338" s="277" t="str">
        <f t="shared" si="134"/>
        <v>Isi Sasaran</v>
      </c>
      <c r="M338" s="371"/>
      <c r="N338" s="371"/>
      <c r="O338" s="272"/>
      <c r="P338" s="272"/>
      <c r="Q338" s="272"/>
      <c r="R338" s="272"/>
    </row>
    <row r="339" spans="1:18" ht="12.75" customHeight="1">
      <c r="A339" s="272"/>
      <c r="B339" s="349"/>
      <c r="C339" s="349"/>
      <c r="D339" s="349"/>
      <c r="E339" s="349"/>
      <c r="F339" s="282">
        <v>5</v>
      </c>
      <c r="G339" s="283"/>
      <c r="H339" s="289" t="str">
        <f t="shared" si="122"/>
        <v>Belum Diisi</v>
      </c>
      <c r="I339" s="285" t="s">
        <v>650</v>
      </c>
      <c r="J339" s="277" t="str">
        <f t="shared" si="133"/>
        <v>Isi Sasaran</v>
      </c>
      <c r="K339" s="285" t="s">
        <v>650</v>
      </c>
      <c r="L339" s="277" t="str">
        <f t="shared" si="134"/>
        <v>Isi Sasaran</v>
      </c>
      <c r="M339" s="349"/>
      <c r="N339" s="349"/>
      <c r="O339" s="272"/>
      <c r="P339" s="272"/>
      <c r="Q339" s="272"/>
      <c r="R339" s="272"/>
    </row>
    <row r="340" spans="1:18" ht="12.75" customHeight="1">
      <c r="A340" s="272"/>
      <c r="B340" s="418">
        <v>7</v>
      </c>
      <c r="C340" s="426"/>
      <c r="D340" s="419" t="s">
        <v>650</v>
      </c>
      <c r="E340" s="427" t="str">
        <f>IF(D340="Y",1,IF(D340="T",0,IF(D340="Y/T","Belum diisi","Error")))</f>
        <v>Belum diisi</v>
      </c>
      <c r="F340" s="273">
        <v>1</v>
      </c>
      <c r="G340" s="274"/>
      <c r="H340" s="290" t="str">
        <f t="shared" si="122"/>
        <v>Belum Diisi</v>
      </c>
      <c r="I340" s="276" t="s">
        <v>650</v>
      </c>
      <c r="J340" s="277" t="str">
        <f t="shared" ref="J340:J344" si="135">IF($D$340="Y/T","Isi Sasaran",IF($E$340=0,0,IF(I340="Y",1,IF(I340="T",0,"Isi Dulu"))))</f>
        <v>Isi Sasaran</v>
      </c>
      <c r="K340" s="276" t="s">
        <v>650</v>
      </c>
      <c r="L340" s="277" t="str">
        <f t="shared" ref="L340:L344" si="136">IF($D$340="Y/T","Isi Sasaran",IF($E$340=0,0,IF(K340="Y",1,IF(K340="T",0,"Isi Dulu"))))</f>
        <v>Isi Sasaran</v>
      </c>
      <c r="M340" s="429" t="s">
        <v>650</v>
      </c>
      <c r="N340" s="430" t="str">
        <f>IF(M340="Y",1,IF(M340="T",0,IF(M340="Y/T","Belum diisi","Error")))</f>
        <v>Belum diisi</v>
      </c>
      <c r="O340" s="272"/>
      <c r="P340" s="272"/>
      <c r="Q340" s="272"/>
      <c r="R340" s="272"/>
    </row>
    <row r="341" spans="1:18" ht="12.75" customHeight="1">
      <c r="A341" s="272"/>
      <c r="B341" s="371"/>
      <c r="C341" s="371"/>
      <c r="D341" s="371"/>
      <c r="E341" s="371"/>
      <c r="F341" s="278">
        <v>2</v>
      </c>
      <c r="G341" s="279"/>
      <c r="H341" s="288" t="str">
        <f t="shared" si="122"/>
        <v>Belum Diisi</v>
      </c>
      <c r="I341" s="280" t="s">
        <v>650</v>
      </c>
      <c r="J341" s="277" t="str">
        <f t="shared" si="135"/>
        <v>Isi Sasaran</v>
      </c>
      <c r="K341" s="280" t="s">
        <v>650</v>
      </c>
      <c r="L341" s="277" t="str">
        <f t="shared" si="136"/>
        <v>Isi Sasaran</v>
      </c>
      <c r="M341" s="371"/>
      <c r="N341" s="371"/>
      <c r="O341" s="272"/>
      <c r="P341" s="272"/>
      <c r="Q341" s="272"/>
      <c r="R341" s="272"/>
    </row>
    <row r="342" spans="1:18" ht="12.75" customHeight="1">
      <c r="A342" s="272"/>
      <c r="B342" s="371"/>
      <c r="C342" s="371"/>
      <c r="D342" s="371"/>
      <c r="E342" s="371"/>
      <c r="F342" s="278">
        <v>3</v>
      </c>
      <c r="G342" s="279"/>
      <c r="H342" s="288" t="str">
        <f t="shared" si="122"/>
        <v>Belum Diisi</v>
      </c>
      <c r="I342" s="280" t="s">
        <v>650</v>
      </c>
      <c r="J342" s="277" t="str">
        <f t="shared" si="135"/>
        <v>Isi Sasaran</v>
      </c>
      <c r="K342" s="280" t="s">
        <v>650</v>
      </c>
      <c r="L342" s="277" t="str">
        <f t="shared" si="136"/>
        <v>Isi Sasaran</v>
      </c>
      <c r="M342" s="371"/>
      <c r="N342" s="371"/>
      <c r="O342" s="272"/>
      <c r="P342" s="272"/>
      <c r="Q342" s="272"/>
      <c r="R342" s="272"/>
    </row>
    <row r="343" spans="1:18" ht="12.75" customHeight="1">
      <c r="A343" s="272"/>
      <c r="B343" s="371"/>
      <c r="C343" s="371"/>
      <c r="D343" s="371"/>
      <c r="E343" s="371"/>
      <c r="F343" s="278">
        <v>4</v>
      </c>
      <c r="G343" s="279"/>
      <c r="H343" s="288" t="str">
        <f t="shared" si="122"/>
        <v>Belum Diisi</v>
      </c>
      <c r="I343" s="280" t="s">
        <v>650</v>
      </c>
      <c r="J343" s="277" t="str">
        <f t="shared" si="135"/>
        <v>Isi Sasaran</v>
      </c>
      <c r="K343" s="280" t="s">
        <v>650</v>
      </c>
      <c r="L343" s="277" t="str">
        <f t="shared" si="136"/>
        <v>Isi Sasaran</v>
      </c>
      <c r="M343" s="371"/>
      <c r="N343" s="371"/>
      <c r="O343" s="272"/>
      <c r="P343" s="272"/>
      <c r="Q343" s="272"/>
      <c r="R343" s="272"/>
    </row>
    <row r="344" spans="1:18" ht="12.75" customHeight="1">
      <c r="A344" s="272"/>
      <c r="B344" s="349"/>
      <c r="C344" s="349"/>
      <c r="D344" s="349"/>
      <c r="E344" s="349"/>
      <c r="F344" s="282">
        <v>5</v>
      </c>
      <c r="G344" s="283"/>
      <c r="H344" s="289" t="str">
        <f t="shared" si="122"/>
        <v>Belum Diisi</v>
      </c>
      <c r="I344" s="285" t="s">
        <v>650</v>
      </c>
      <c r="J344" s="277" t="str">
        <f t="shared" si="135"/>
        <v>Isi Sasaran</v>
      </c>
      <c r="K344" s="285" t="s">
        <v>650</v>
      </c>
      <c r="L344" s="277" t="str">
        <f t="shared" si="136"/>
        <v>Isi Sasaran</v>
      </c>
      <c r="M344" s="349"/>
      <c r="N344" s="349"/>
      <c r="O344" s="272"/>
      <c r="P344" s="272"/>
      <c r="Q344" s="272"/>
      <c r="R344" s="272"/>
    </row>
    <row r="345" spans="1:18" ht="12.75" customHeight="1">
      <c r="A345" s="272"/>
      <c r="B345" s="418">
        <v>8</v>
      </c>
      <c r="C345" s="426"/>
      <c r="D345" s="419" t="s">
        <v>650</v>
      </c>
      <c r="E345" s="427" t="str">
        <f>IF(D345="Y",1,IF(D345="T",0,IF(D345="Y/T","Belum diisi","Error")))</f>
        <v>Belum diisi</v>
      </c>
      <c r="F345" s="273">
        <v>1</v>
      </c>
      <c r="G345" s="274"/>
      <c r="H345" s="290" t="str">
        <f t="shared" si="122"/>
        <v>Belum Diisi</v>
      </c>
      <c r="I345" s="276" t="s">
        <v>650</v>
      </c>
      <c r="J345" s="277" t="str">
        <f t="shared" ref="J345:J349" si="137">IF($D$345="Y/T","Isi Sasaran",IF($E$345=0,0,IF(I345="Y",1,IF(I345="T",0,"Isi Dulu"))))</f>
        <v>Isi Sasaran</v>
      </c>
      <c r="K345" s="276" t="s">
        <v>650</v>
      </c>
      <c r="L345" s="277" t="str">
        <f t="shared" ref="L345:L349" si="138">IF($D$345="Y/T","Isi Sasaran",IF($E$345=0,0,IF(K345="Y",1,IF(K345="T",0,"Isi Dulu"))))</f>
        <v>Isi Sasaran</v>
      </c>
      <c r="M345" s="429" t="s">
        <v>650</v>
      </c>
      <c r="N345" s="430" t="str">
        <f>IF(M345="Y",1,IF(M345="T",0,IF(M345="Y/T","Belum diisi","Error")))</f>
        <v>Belum diisi</v>
      </c>
      <c r="O345" s="272"/>
      <c r="P345" s="272"/>
      <c r="Q345" s="272"/>
      <c r="R345" s="272"/>
    </row>
    <row r="346" spans="1:18" ht="12.75" customHeight="1">
      <c r="A346" s="272"/>
      <c r="B346" s="371"/>
      <c r="C346" s="371"/>
      <c r="D346" s="371"/>
      <c r="E346" s="371"/>
      <c r="F346" s="278">
        <v>2</v>
      </c>
      <c r="G346" s="279"/>
      <c r="H346" s="288" t="str">
        <f t="shared" si="122"/>
        <v>Belum Diisi</v>
      </c>
      <c r="I346" s="280" t="s">
        <v>650</v>
      </c>
      <c r="J346" s="277" t="str">
        <f t="shared" si="137"/>
        <v>Isi Sasaran</v>
      </c>
      <c r="K346" s="280" t="s">
        <v>650</v>
      </c>
      <c r="L346" s="277" t="str">
        <f t="shared" si="138"/>
        <v>Isi Sasaran</v>
      </c>
      <c r="M346" s="371"/>
      <c r="N346" s="371"/>
      <c r="O346" s="272"/>
      <c r="P346" s="272"/>
      <c r="Q346" s="272"/>
      <c r="R346" s="272"/>
    </row>
    <row r="347" spans="1:18" ht="12.75" customHeight="1">
      <c r="A347" s="272"/>
      <c r="B347" s="371"/>
      <c r="C347" s="371"/>
      <c r="D347" s="371"/>
      <c r="E347" s="371"/>
      <c r="F347" s="278">
        <v>3</v>
      </c>
      <c r="G347" s="279"/>
      <c r="H347" s="288" t="str">
        <f t="shared" si="122"/>
        <v>Belum Diisi</v>
      </c>
      <c r="I347" s="280" t="s">
        <v>650</v>
      </c>
      <c r="J347" s="277" t="str">
        <f t="shared" si="137"/>
        <v>Isi Sasaran</v>
      </c>
      <c r="K347" s="280" t="s">
        <v>650</v>
      </c>
      <c r="L347" s="277" t="str">
        <f t="shared" si="138"/>
        <v>Isi Sasaran</v>
      </c>
      <c r="M347" s="371"/>
      <c r="N347" s="371"/>
      <c r="O347" s="272"/>
      <c r="P347" s="272"/>
      <c r="Q347" s="272"/>
      <c r="R347" s="272"/>
    </row>
    <row r="348" spans="1:18" ht="12.75" customHeight="1">
      <c r="A348" s="272"/>
      <c r="B348" s="371"/>
      <c r="C348" s="371"/>
      <c r="D348" s="371"/>
      <c r="E348" s="371"/>
      <c r="F348" s="278">
        <v>4</v>
      </c>
      <c r="G348" s="279"/>
      <c r="H348" s="288" t="str">
        <f t="shared" si="122"/>
        <v>Belum Diisi</v>
      </c>
      <c r="I348" s="280" t="s">
        <v>650</v>
      </c>
      <c r="J348" s="277" t="str">
        <f t="shared" si="137"/>
        <v>Isi Sasaran</v>
      </c>
      <c r="K348" s="280" t="s">
        <v>650</v>
      </c>
      <c r="L348" s="277" t="str">
        <f t="shared" si="138"/>
        <v>Isi Sasaran</v>
      </c>
      <c r="M348" s="371"/>
      <c r="N348" s="371"/>
      <c r="O348" s="272"/>
      <c r="P348" s="272"/>
      <c r="Q348" s="272"/>
      <c r="R348" s="272"/>
    </row>
    <row r="349" spans="1:18" ht="12.75" customHeight="1">
      <c r="A349" s="272"/>
      <c r="B349" s="349"/>
      <c r="C349" s="349"/>
      <c r="D349" s="349"/>
      <c r="E349" s="349"/>
      <c r="F349" s="282">
        <v>5</v>
      </c>
      <c r="G349" s="283"/>
      <c r="H349" s="289" t="str">
        <f t="shared" si="122"/>
        <v>Belum Diisi</v>
      </c>
      <c r="I349" s="285" t="s">
        <v>650</v>
      </c>
      <c r="J349" s="277" t="str">
        <f t="shared" si="137"/>
        <v>Isi Sasaran</v>
      </c>
      <c r="K349" s="285" t="s">
        <v>650</v>
      </c>
      <c r="L349" s="277" t="str">
        <f t="shared" si="138"/>
        <v>Isi Sasaran</v>
      </c>
      <c r="M349" s="349"/>
      <c r="N349" s="349"/>
      <c r="O349" s="272"/>
      <c r="P349" s="272"/>
      <c r="Q349" s="272"/>
      <c r="R349" s="272"/>
    </row>
    <row r="350" spans="1:18" ht="12.75" customHeight="1">
      <c r="A350" s="272"/>
      <c r="B350" s="418">
        <v>9</v>
      </c>
      <c r="C350" s="426"/>
      <c r="D350" s="419" t="s">
        <v>650</v>
      </c>
      <c r="E350" s="427" t="str">
        <f>IF(D350="Y",1,IF(D350="T",0,IF(D350="Y/T","Belum diisi","Error")))</f>
        <v>Belum diisi</v>
      </c>
      <c r="F350" s="273">
        <v>1</v>
      </c>
      <c r="G350" s="274"/>
      <c r="H350" s="290" t="str">
        <f t="shared" si="122"/>
        <v>Belum Diisi</v>
      </c>
      <c r="I350" s="276" t="s">
        <v>650</v>
      </c>
      <c r="J350" s="277" t="str">
        <f t="shared" ref="J350:J354" si="139">IF($D$350="Y/T","Isi Sasaran",IF($E$350=0,0,IF(I350="Y",1,IF(I350="T",0,"Isi Dulu"))))</f>
        <v>Isi Sasaran</v>
      </c>
      <c r="K350" s="276" t="s">
        <v>650</v>
      </c>
      <c r="L350" s="277" t="str">
        <f t="shared" ref="L350:L354" si="140">IF($D$350="Y/T","Isi Sasaran",IF($E$350=0,0,IF(K350="Y",1,IF(K350="T",0,"Isi Dulu"))))</f>
        <v>Isi Sasaran</v>
      </c>
      <c r="M350" s="429" t="s">
        <v>650</v>
      </c>
      <c r="N350" s="430" t="str">
        <f>IF(M350="Y",1,IF(M350="T",0,IF(M350="Y/T","Belum diisi","Error")))</f>
        <v>Belum diisi</v>
      </c>
      <c r="O350" s="272"/>
      <c r="P350" s="272"/>
      <c r="Q350" s="272"/>
      <c r="R350" s="272"/>
    </row>
    <row r="351" spans="1:18" ht="12.75" customHeight="1">
      <c r="A351" s="272"/>
      <c r="B351" s="371"/>
      <c r="C351" s="371"/>
      <c r="D351" s="371"/>
      <c r="E351" s="371"/>
      <c r="F351" s="278">
        <v>2</v>
      </c>
      <c r="G351" s="279"/>
      <c r="H351" s="288" t="str">
        <f t="shared" si="122"/>
        <v>Belum Diisi</v>
      </c>
      <c r="I351" s="280" t="s">
        <v>650</v>
      </c>
      <c r="J351" s="277" t="str">
        <f t="shared" si="139"/>
        <v>Isi Sasaran</v>
      </c>
      <c r="K351" s="280" t="s">
        <v>650</v>
      </c>
      <c r="L351" s="277" t="str">
        <f t="shared" si="140"/>
        <v>Isi Sasaran</v>
      </c>
      <c r="M351" s="371"/>
      <c r="N351" s="371"/>
      <c r="O351" s="272"/>
      <c r="P351" s="272"/>
      <c r="Q351" s="272"/>
      <c r="R351" s="272"/>
    </row>
    <row r="352" spans="1:18" ht="12.75" customHeight="1">
      <c r="A352" s="272"/>
      <c r="B352" s="371"/>
      <c r="C352" s="371"/>
      <c r="D352" s="371"/>
      <c r="E352" s="371"/>
      <c r="F352" s="278">
        <v>3</v>
      </c>
      <c r="G352" s="279"/>
      <c r="H352" s="288" t="str">
        <f t="shared" si="122"/>
        <v>Belum Diisi</v>
      </c>
      <c r="I352" s="280" t="s">
        <v>650</v>
      </c>
      <c r="J352" s="277" t="str">
        <f t="shared" si="139"/>
        <v>Isi Sasaran</v>
      </c>
      <c r="K352" s="280" t="s">
        <v>650</v>
      </c>
      <c r="L352" s="277" t="str">
        <f t="shared" si="140"/>
        <v>Isi Sasaran</v>
      </c>
      <c r="M352" s="371"/>
      <c r="N352" s="371"/>
      <c r="O352" s="272"/>
      <c r="P352" s="272"/>
      <c r="Q352" s="272"/>
      <c r="R352" s="272"/>
    </row>
    <row r="353" spans="1:18" ht="12.75" customHeight="1">
      <c r="A353" s="272"/>
      <c r="B353" s="371"/>
      <c r="C353" s="371"/>
      <c r="D353" s="371"/>
      <c r="E353" s="371"/>
      <c r="F353" s="278">
        <v>4</v>
      </c>
      <c r="G353" s="279"/>
      <c r="H353" s="288" t="str">
        <f t="shared" si="122"/>
        <v>Belum Diisi</v>
      </c>
      <c r="I353" s="280" t="s">
        <v>650</v>
      </c>
      <c r="J353" s="277" t="str">
        <f t="shared" si="139"/>
        <v>Isi Sasaran</v>
      </c>
      <c r="K353" s="280" t="s">
        <v>650</v>
      </c>
      <c r="L353" s="277" t="str">
        <f t="shared" si="140"/>
        <v>Isi Sasaran</v>
      </c>
      <c r="M353" s="371"/>
      <c r="N353" s="371"/>
      <c r="O353" s="272"/>
      <c r="P353" s="272"/>
      <c r="Q353" s="272"/>
      <c r="R353" s="272"/>
    </row>
    <row r="354" spans="1:18" ht="12.75" customHeight="1">
      <c r="A354" s="272"/>
      <c r="B354" s="349"/>
      <c r="C354" s="349"/>
      <c r="D354" s="349"/>
      <c r="E354" s="349"/>
      <c r="F354" s="282">
        <v>5</v>
      </c>
      <c r="G354" s="283"/>
      <c r="H354" s="289" t="str">
        <f t="shared" si="122"/>
        <v>Belum Diisi</v>
      </c>
      <c r="I354" s="285" t="s">
        <v>650</v>
      </c>
      <c r="J354" s="277" t="str">
        <f t="shared" si="139"/>
        <v>Isi Sasaran</v>
      </c>
      <c r="K354" s="285" t="s">
        <v>650</v>
      </c>
      <c r="L354" s="277" t="str">
        <f t="shared" si="140"/>
        <v>Isi Sasaran</v>
      </c>
      <c r="M354" s="349"/>
      <c r="N354" s="349"/>
      <c r="O354" s="272"/>
      <c r="P354" s="272"/>
      <c r="Q354" s="272"/>
      <c r="R354" s="272"/>
    </row>
    <row r="355" spans="1:18" ht="12.75" customHeight="1">
      <c r="A355" s="272"/>
      <c r="B355" s="418">
        <v>10</v>
      </c>
      <c r="C355" s="426"/>
      <c r="D355" s="419" t="s">
        <v>650</v>
      </c>
      <c r="E355" s="427" t="str">
        <f>IF(D355="Y",1,IF(D355="T",0,IF(D355="Y/T","Belum diisi","Error")))</f>
        <v>Belum diisi</v>
      </c>
      <c r="F355" s="273">
        <v>1</v>
      </c>
      <c r="G355" s="274"/>
      <c r="H355" s="290" t="str">
        <f t="shared" si="122"/>
        <v>Belum Diisi</v>
      </c>
      <c r="I355" s="276" t="s">
        <v>650</v>
      </c>
      <c r="J355" s="277" t="str">
        <f t="shared" ref="J355:J359" si="141">IF($D$355="Y/T","Isi Sasaran",IF($E$355=0,0,IF(I355="Y",1,IF(I355="T",0,"Isi Dulu"))))</f>
        <v>Isi Sasaran</v>
      </c>
      <c r="K355" s="276" t="s">
        <v>650</v>
      </c>
      <c r="L355" s="277" t="str">
        <f t="shared" ref="L355:L359" si="142">IF($D$355="Y/T","Isi Sasaran",IF($E$355=0,0,IF(K355="Y",1,IF(K355="T",0,"Isi Dulu"))))</f>
        <v>Isi Sasaran</v>
      </c>
      <c r="M355" s="429" t="s">
        <v>650</v>
      </c>
      <c r="N355" s="430" t="str">
        <f>IF(M355="Y",1,IF(M355="T",0,IF(M355="Y/T","Belum diisi","Error")))</f>
        <v>Belum diisi</v>
      </c>
      <c r="O355" s="272"/>
      <c r="P355" s="272"/>
      <c r="Q355" s="272"/>
      <c r="R355" s="272"/>
    </row>
    <row r="356" spans="1:18" ht="12.75" customHeight="1">
      <c r="A356" s="272"/>
      <c r="B356" s="371"/>
      <c r="C356" s="371"/>
      <c r="D356" s="371"/>
      <c r="E356" s="371"/>
      <c r="F356" s="278">
        <v>2</v>
      </c>
      <c r="G356" s="279"/>
      <c r="H356" s="288" t="str">
        <f t="shared" si="122"/>
        <v>Belum Diisi</v>
      </c>
      <c r="I356" s="280" t="s">
        <v>650</v>
      </c>
      <c r="J356" s="277" t="str">
        <f t="shared" si="141"/>
        <v>Isi Sasaran</v>
      </c>
      <c r="K356" s="280" t="s">
        <v>650</v>
      </c>
      <c r="L356" s="277" t="str">
        <f t="shared" si="142"/>
        <v>Isi Sasaran</v>
      </c>
      <c r="M356" s="371"/>
      <c r="N356" s="371"/>
      <c r="O356" s="272"/>
      <c r="P356" s="272"/>
      <c r="Q356" s="272"/>
      <c r="R356" s="272"/>
    </row>
    <row r="357" spans="1:18" ht="12.75" customHeight="1">
      <c r="A357" s="272"/>
      <c r="B357" s="371"/>
      <c r="C357" s="371"/>
      <c r="D357" s="371"/>
      <c r="E357" s="371"/>
      <c r="F357" s="278">
        <v>3</v>
      </c>
      <c r="G357" s="279"/>
      <c r="H357" s="288" t="str">
        <f t="shared" si="122"/>
        <v>Belum Diisi</v>
      </c>
      <c r="I357" s="280" t="s">
        <v>650</v>
      </c>
      <c r="J357" s="277" t="str">
        <f t="shared" si="141"/>
        <v>Isi Sasaran</v>
      </c>
      <c r="K357" s="280" t="s">
        <v>650</v>
      </c>
      <c r="L357" s="277" t="str">
        <f t="shared" si="142"/>
        <v>Isi Sasaran</v>
      </c>
      <c r="M357" s="371"/>
      <c r="N357" s="371"/>
      <c r="O357" s="272"/>
      <c r="P357" s="272"/>
      <c r="Q357" s="272"/>
      <c r="R357" s="272"/>
    </row>
    <row r="358" spans="1:18" ht="12.75" customHeight="1">
      <c r="A358" s="272"/>
      <c r="B358" s="371"/>
      <c r="C358" s="371"/>
      <c r="D358" s="371"/>
      <c r="E358" s="371"/>
      <c r="F358" s="278">
        <v>4</v>
      </c>
      <c r="G358" s="279"/>
      <c r="H358" s="288" t="str">
        <f t="shared" si="122"/>
        <v>Belum Diisi</v>
      </c>
      <c r="I358" s="280" t="s">
        <v>650</v>
      </c>
      <c r="J358" s="277" t="str">
        <f t="shared" si="141"/>
        <v>Isi Sasaran</v>
      </c>
      <c r="K358" s="280" t="s">
        <v>650</v>
      </c>
      <c r="L358" s="277" t="str">
        <f t="shared" si="142"/>
        <v>Isi Sasaran</v>
      </c>
      <c r="M358" s="371"/>
      <c r="N358" s="371"/>
      <c r="O358" s="272"/>
      <c r="P358" s="272"/>
      <c r="Q358" s="272"/>
      <c r="R358" s="272"/>
    </row>
    <row r="359" spans="1:18" ht="12.75" customHeight="1">
      <c r="A359" s="272"/>
      <c r="B359" s="349"/>
      <c r="C359" s="349"/>
      <c r="D359" s="349"/>
      <c r="E359" s="349"/>
      <c r="F359" s="282">
        <v>5</v>
      </c>
      <c r="G359" s="283"/>
      <c r="H359" s="289" t="str">
        <f t="shared" si="122"/>
        <v>Belum Diisi</v>
      </c>
      <c r="I359" s="285" t="s">
        <v>650</v>
      </c>
      <c r="J359" s="277" t="str">
        <f t="shared" si="141"/>
        <v>Isi Sasaran</v>
      </c>
      <c r="K359" s="285" t="s">
        <v>650</v>
      </c>
      <c r="L359" s="277" t="str">
        <f t="shared" si="142"/>
        <v>Isi Sasaran</v>
      </c>
      <c r="M359" s="349"/>
      <c r="N359" s="349"/>
      <c r="O359" s="272"/>
      <c r="P359" s="272"/>
      <c r="Q359" s="272"/>
      <c r="R359" s="272"/>
    </row>
    <row r="360" spans="1:18" ht="12.75" customHeight="1">
      <c r="A360" s="272"/>
      <c r="B360" s="418">
        <v>11</v>
      </c>
      <c r="C360" s="426"/>
      <c r="D360" s="419" t="s">
        <v>650</v>
      </c>
      <c r="E360" s="427" t="str">
        <f>IF(D360="Y",1,IF(D360="T",0,IF(D360="Y/T","Belum diisi","Error")))</f>
        <v>Belum diisi</v>
      </c>
      <c r="F360" s="273">
        <v>1</v>
      </c>
      <c r="G360" s="274"/>
      <c r="H360" s="290" t="str">
        <f t="shared" si="122"/>
        <v>Belum Diisi</v>
      </c>
      <c r="I360" s="276" t="s">
        <v>650</v>
      </c>
      <c r="J360" s="277" t="str">
        <f t="shared" ref="J360:J364" si="143">IF($D$360="Y/T","Isi Sasaran",IF($E$360=0,0,IF(I360="Y",1,IF(I360="T",0,"Isi Dulu"))))</f>
        <v>Isi Sasaran</v>
      </c>
      <c r="K360" s="276" t="s">
        <v>650</v>
      </c>
      <c r="L360" s="277" t="str">
        <f t="shared" ref="L360:L364" si="144">IF($D$360="Y/T","Isi Sasaran",IF($E$360=0,0,IF(K360="Y",1,IF(K360="T",0,"Isi Dulu"))))</f>
        <v>Isi Sasaran</v>
      </c>
      <c r="M360" s="429" t="s">
        <v>650</v>
      </c>
      <c r="N360" s="430" t="str">
        <f>IF(M360="Y",1,IF(M360="T",0,IF(M360="Y/T","Belum diisi","Error")))</f>
        <v>Belum diisi</v>
      </c>
      <c r="O360" s="272"/>
      <c r="P360" s="272"/>
      <c r="Q360" s="272"/>
      <c r="R360" s="272"/>
    </row>
    <row r="361" spans="1:18" ht="12.75" customHeight="1">
      <c r="A361" s="272"/>
      <c r="B361" s="371"/>
      <c r="C361" s="371"/>
      <c r="D361" s="371"/>
      <c r="E361" s="371"/>
      <c r="F361" s="278">
        <v>2</v>
      </c>
      <c r="G361" s="279"/>
      <c r="H361" s="288" t="str">
        <f t="shared" si="122"/>
        <v>Belum Diisi</v>
      </c>
      <c r="I361" s="280" t="s">
        <v>650</v>
      </c>
      <c r="J361" s="277" t="str">
        <f t="shared" si="143"/>
        <v>Isi Sasaran</v>
      </c>
      <c r="K361" s="280" t="s">
        <v>650</v>
      </c>
      <c r="L361" s="277" t="str">
        <f t="shared" si="144"/>
        <v>Isi Sasaran</v>
      </c>
      <c r="M361" s="371"/>
      <c r="N361" s="371"/>
      <c r="O361" s="272"/>
      <c r="P361" s="272"/>
      <c r="Q361" s="272"/>
      <c r="R361" s="272"/>
    </row>
    <row r="362" spans="1:18" ht="12.75" customHeight="1">
      <c r="A362" s="272"/>
      <c r="B362" s="371"/>
      <c r="C362" s="371"/>
      <c r="D362" s="371"/>
      <c r="E362" s="371"/>
      <c r="F362" s="278">
        <v>3</v>
      </c>
      <c r="G362" s="279"/>
      <c r="H362" s="288" t="str">
        <f t="shared" si="122"/>
        <v>Belum Diisi</v>
      </c>
      <c r="I362" s="280" t="s">
        <v>650</v>
      </c>
      <c r="J362" s="277" t="str">
        <f t="shared" si="143"/>
        <v>Isi Sasaran</v>
      </c>
      <c r="K362" s="280" t="s">
        <v>650</v>
      </c>
      <c r="L362" s="277" t="str">
        <f t="shared" si="144"/>
        <v>Isi Sasaran</v>
      </c>
      <c r="M362" s="371"/>
      <c r="N362" s="371"/>
      <c r="O362" s="272"/>
      <c r="P362" s="272"/>
      <c r="Q362" s="272"/>
      <c r="R362" s="272"/>
    </row>
    <row r="363" spans="1:18" ht="12.75" customHeight="1">
      <c r="A363" s="272"/>
      <c r="B363" s="371"/>
      <c r="C363" s="371"/>
      <c r="D363" s="371"/>
      <c r="E363" s="371"/>
      <c r="F363" s="278">
        <v>4</v>
      </c>
      <c r="G363" s="279"/>
      <c r="H363" s="288" t="str">
        <f t="shared" si="122"/>
        <v>Belum Diisi</v>
      </c>
      <c r="I363" s="280" t="s">
        <v>650</v>
      </c>
      <c r="J363" s="277" t="str">
        <f t="shared" si="143"/>
        <v>Isi Sasaran</v>
      </c>
      <c r="K363" s="280" t="s">
        <v>650</v>
      </c>
      <c r="L363" s="277" t="str">
        <f t="shared" si="144"/>
        <v>Isi Sasaran</v>
      </c>
      <c r="M363" s="371"/>
      <c r="N363" s="371"/>
      <c r="O363" s="272"/>
      <c r="P363" s="272"/>
      <c r="Q363" s="272"/>
      <c r="R363" s="272"/>
    </row>
    <row r="364" spans="1:18" ht="12.75" customHeight="1">
      <c r="A364" s="272"/>
      <c r="B364" s="349"/>
      <c r="C364" s="349"/>
      <c r="D364" s="349"/>
      <c r="E364" s="349"/>
      <c r="F364" s="282">
        <v>5</v>
      </c>
      <c r="G364" s="283"/>
      <c r="H364" s="289" t="str">
        <f t="shared" si="122"/>
        <v>Belum Diisi</v>
      </c>
      <c r="I364" s="285" t="s">
        <v>650</v>
      </c>
      <c r="J364" s="277" t="str">
        <f t="shared" si="143"/>
        <v>Isi Sasaran</v>
      </c>
      <c r="K364" s="285" t="s">
        <v>650</v>
      </c>
      <c r="L364" s="277" t="str">
        <f t="shared" si="144"/>
        <v>Isi Sasaran</v>
      </c>
      <c r="M364" s="349"/>
      <c r="N364" s="349"/>
      <c r="O364" s="272"/>
      <c r="P364" s="272"/>
      <c r="Q364" s="272"/>
      <c r="R364" s="272"/>
    </row>
    <row r="365" spans="1:18" ht="12.75" customHeight="1">
      <c r="A365" s="272"/>
      <c r="B365" s="418">
        <v>12</v>
      </c>
      <c r="C365" s="426"/>
      <c r="D365" s="419" t="s">
        <v>650</v>
      </c>
      <c r="E365" s="427" t="str">
        <f>IF(D365="Y",1,IF(D365="T",0,IF(D365="Y/T","Belum diisi","Error")))</f>
        <v>Belum diisi</v>
      </c>
      <c r="F365" s="273">
        <v>1</v>
      </c>
      <c r="G365" s="274"/>
      <c r="H365" s="290" t="str">
        <f t="shared" si="122"/>
        <v>Belum Diisi</v>
      </c>
      <c r="I365" s="276" t="s">
        <v>650</v>
      </c>
      <c r="J365" s="277" t="str">
        <f t="shared" ref="J365:J369" si="145">IF($D$365="Y/T","Isi Sasaran",IF($E$365=0,0,IF(I365="Y",1,IF(I365="T",0,"Isi Dulu"))))</f>
        <v>Isi Sasaran</v>
      </c>
      <c r="K365" s="276" t="s">
        <v>650</v>
      </c>
      <c r="L365" s="277" t="str">
        <f t="shared" ref="L365:L369" si="146">IF($D$365="Y/T","Isi Sasaran",IF($E$365=0,0,IF(K365="Y",1,IF(K365="T",0,"Isi Dulu"))))</f>
        <v>Isi Sasaran</v>
      </c>
      <c r="M365" s="429" t="s">
        <v>650</v>
      </c>
      <c r="N365" s="430" t="str">
        <f>IF(M365="Y",1,IF(M365="T",0,IF(M365="Y/T","Belum diisi","Error")))</f>
        <v>Belum diisi</v>
      </c>
      <c r="O365" s="272"/>
      <c r="P365" s="272"/>
      <c r="Q365" s="272"/>
      <c r="R365" s="272"/>
    </row>
    <row r="366" spans="1:18" ht="12.75" customHeight="1">
      <c r="A366" s="272"/>
      <c r="B366" s="371"/>
      <c r="C366" s="371"/>
      <c r="D366" s="371"/>
      <c r="E366" s="371"/>
      <c r="F366" s="278">
        <v>2</v>
      </c>
      <c r="G366" s="279"/>
      <c r="H366" s="288" t="str">
        <f t="shared" si="122"/>
        <v>Belum Diisi</v>
      </c>
      <c r="I366" s="280" t="s">
        <v>650</v>
      </c>
      <c r="J366" s="277" t="str">
        <f t="shared" si="145"/>
        <v>Isi Sasaran</v>
      </c>
      <c r="K366" s="280" t="s">
        <v>650</v>
      </c>
      <c r="L366" s="277" t="str">
        <f t="shared" si="146"/>
        <v>Isi Sasaran</v>
      </c>
      <c r="M366" s="371"/>
      <c r="N366" s="371"/>
      <c r="O366" s="272"/>
      <c r="P366" s="272"/>
      <c r="Q366" s="272"/>
      <c r="R366" s="272"/>
    </row>
    <row r="367" spans="1:18" ht="12.75" customHeight="1">
      <c r="A367" s="272"/>
      <c r="B367" s="371"/>
      <c r="C367" s="371"/>
      <c r="D367" s="371"/>
      <c r="E367" s="371"/>
      <c r="F367" s="278">
        <v>3</v>
      </c>
      <c r="G367" s="279"/>
      <c r="H367" s="288" t="str">
        <f t="shared" si="122"/>
        <v>Belum Diisi</v>
      </c>
      <c r="I367" s="280" t="s">
        <v>650</v>
      </c>
      <c r="J367" s="277" t="str">
        <f t="shared" si="145"/>
        <v>Isi Sasaran</v>
      </c>
      <c r="K367" s="280" t="s">
        <v>650</v>
      </c>
      <c r="L367" s="277" t="str">
        <f t="shared" si="146"/>
        <v>Isi Sasaran</v>
      </c>
      <c r="M367" s="371"/>
      <c r="N367" s="371"/>
      <c r="O367" s="272"/>
      <c r="P367" s="272"/>
      <c r="Q367" s="272"/>
      <c r="R367" s="272"/>
    </row>
    <row r="368" spans="1:18" ht="12.75" customHeight="1">
      <c r="A368" s="272"/>
      <c r="B368" s="371"/>
      <c r="C368" s="371"/>
      <c r="D368" s="371"/>
      <c r="E368" s="371"/>
      <c r="F368" s="278">
        <v>4</v>
      </c>
      <c r="G368" s="279"/>
      <c r="H368" s="288" t="str">
        <f t="shared" si="122"/>
        <v>Belum Diisi</v>
      </c>
      <c r="I368" s="280" t="s">
        <v>650</v>
      </c>
      <c r="J368" s="277" t="str">
        <f t="shared" si="145"/>
        <v>Isi Sasaran</v>
      </c>
      <c r="K368" s="280" t="s">
        <v>650</v>
      </c>
      <c r="L368" s="277" t="str">
        <f t="shared" si="146"/>
        <v>Isi Sasaran</v>
      </c>
      <c r="M368" s="371"/>
      <c r="N368" s="371"/>
      <c r="O368" s="272"/>
      <c r="P368" s="272"/>
      <c r="Q368" s="272"/>
      <c r="R368" s="272"/>
    </row>
    <row r="369" spans="1:18" ht="12.75" customHeight="1">
      <c r="A369" s="272"/>
      <c r="B369" s="349"/>
      <c r="C369" s="349"/>
      <c r="D369" s="349"/>
      <c r="E369" s="349"/>
      <c r="F369" s="282">
        <v>5</v>
      </c>
      <c r="G369" s="283"/>
      <c r="H369" s="289" t="str">
        <f t="shared" si="122"/>
        <v>Belum Diisi</v>
      </c>
      <c r="I369" s="285" t="s">
        <v>650</v>
      </c>
      <c r="J369" s="277" t="str">
        <f t="shared" si="145"/>
        <v>Isi Sasaran</v>
      </c>
      <c r="K369" s="285" t="s">
        <v>650</v>
      </c>
      <c r="L369" s="277" t="str">
        <f t="shared" si="146"/>
        <v>Isi Sasaran</v>
      </c>
      <c r="M369" s="349"/>
      <c r="N369" s="349"/>
      <c r="O369" s="272"/>
      <c r="P369" s="272"/>
      <c r="Q369" s="272"/>
      <c r="R369" s="272"/>
    </row>
    <row r="370" spans="1:18" ht="12.75" customHeight="1">
      <c r="A370" s="272"/>
      <c r="B370" s="418">
        <v>13</v>
      </c>
      <c r="C370" s="426"/>
      <c r="D370" s="419" t="s">
        <v>650</v>
      </c>
      <c r="E370" s="427" t="str">
        <f>IF(D370="Y",1,IF(D370="T",0,IF(D370="Y/T","Belum diisi","Error")))</f>
        <v>Belum diisi</v>
      </c>
      <c r="F370" s="273">
        <v>1</v>
      </c>
      <c r="G370" s="274"/>
      <c r="H370" s="290" t="str">
        <f t="shared" si="122"/>
        <v>Belum Diisi</v>
      </c>
      <c r="I370" s="276" t="s">
        <v>650</v>
      </c>
      <c r="J370" s="277" t="str">
        <f t="shared" ref="J370:J374" si="147">IF($D$370="Y/T","Isi Sasaran",IF($E$370=0,0,IF(I370="Y",1,IF(I370="T",0,"Isi Dulu"))))</f>
        <v>Isi Sasaran</v>
      </c>
      <c r="K370" s="276" t="s">
        <v>650</v>
      </c>
      <c r="L370" s="277" t="str">
        <f t="shared" ref="L370:L374" si="148">IF($D$370="Y/T","Isi Sasaran",IF($E$370=0,0,IF(K370="Y",1,IF(K370="T",0,"Isi Dulu"))))</f>
        <v>Isi Sasaran</v>
      </c>
      <c r="M370" s="429" t="s">
        <v>650</v>
      </c>
      <c r="N370" s="430" t="str">
        <f>IF(M370="Y",1,IF(M370="T",0,IF(M370="Y/T","Belum diisi","Error")))</f>
        <v>Belum diisi</v>
      </c>
      <c r="O370" s="272"/>
      <c r="P370" s="272"/>
      <c r="Q370" s="272"/>
      <c r="R370" s="272"/>
    </row>
    <row r="371" spans="1:18" ht="12.75" customHeight="1">
      <c r="A371" s="272"/>
      <c r="B371" s="371"/>
      <c r="C371" s="371"/>
      <c r="D371" s="371"/>
      <c r="E371" s="371"/>
      <c r="F371" s="278">
        <v>2</v>
      </c>
      <c r="G371" s="279"/>
      <c r="H371" s="288" t="str">
        <f t="shared" si="122"/>
        <v>Belum Diisi</v>
      </c>
      <c r="I371" s="280" t="s">
        <v>650</v>
      </c>
      <c r="J371" s="277" t="str">
        <f t="shared" si="147"/>
        <v>Isi Sasaran</v>
      </c>
      <c r="K371" s="280" t="s">
        <v>650</v>
      </c>
      <c r="L371" s="277" t="str">
        <f t="shared" si="148"/>
        <v>Isi Sasaran</v>
      </c>
      <c r="M371" s="371"/>
      <c r="N371" s="371"/>
      <c r="O371" s="272"/>
      <c r="P371" s="272"/>
      <c r="Q371" s="272"/>
      <c r="R371" s="272"/>
    </row>
    <row r="372" spans="1:18" ht="12.75" customHeight="1">
      <c r="A372" s="272"/>
      <c r="B372" s="371"/>
      <c r="C372" s="371"/>
      <c r="D372" s="371"/>
      <c r="E372" s="371"/>
      <c r="F372" s="278">
        <v>3</v>
      </c>
      <c r="G372" s="279"/>
      <c r="H372" s="288" t="str">
        <f t="shared" si="122"/>
        <v>Belum Diisi</v>
      </c>
      <c r="I372" s="280" t="s">
        <v>650</v>
      </c>
      <c r="J372" s="277" t="str">
        <f t="shared" si="147"/>
        <v>Isi Sasaran</v>
      </c>
      <c r="K372" s="280" t="s">
        <v>650</v>
      </c>
      <c r="L372" s="277" t="str">
        <f t="shared" si="148"/>
        <v>Isi Sasaran</v>
      </c>
      <c r="M372" s="371"/>
      <c r="N372" s="371"/>
      <c r="O372" s="272"/>
      <c r="P372" s="272"/>
      <c r="Q372" s="272"/>
      <c r="R372" s="272"/>
    </row>
    <row r="373" spans="1:18" ht="12.75" customHeight="1">
      <c r="A373" s="272"/>
      <c r="B373" s="371"/>
      <c r="C373" s="371"/>
      <c r="D373" s="371"/>
      <c r="E373" s="371"/>
      <c r="F373" s="278">
        <v>4</v>
      </c>
      <c r="G373" s="279"/>
      <c r="H373" s="288" t="str">
        <f t="shared" si="122"/>
        <v>Belum Diisi</v>
      </c>
      <c r="I373" s="280" t="s">
        <v>650</v>
      </c>
      <c r="J373" s="277" t="str">
        <f t="shared" si="147"/>
        <v>Isi Sasaran</v>
      </c>
      <c r="K373" s="280" t="s">
        <v>650</v>
      </c>
      <c r="L373" s="277" t="str">
        <f t="shared" si="148"/>
        <v>Isi Sasaran</v>
      </c>
      <c r="M373" s="371"/>
      <c r="N373" s="371"/>
      <c r="O373" s="272"/>
      <c r="P373" s="272"/>
      <c r="Q373" s="272"/>
      <c r="R373" s="272"/>
    </row>
    <row r="374" spans="1:18" ht="12.75" customHeight="1">
      <c r="A374" s="272"/>
      <c r="B374" s="349"/>
      <c r="C374" s="349"/>
      <c r="D374" s="349"/>
      <c r="E374" s="349"/>
      <c r="F374" s="282">
        <v>5</v>
      </c>
      <c r="G374" s="283"/>
      <c r="H374" s="289" t="str">
        <f t="shared" si="122"/>
        <v>Belum Diisi</v>
      </c>
      <c r="I374" s="285" t="s">
        <v>650</v>
      </c>
      <c r="J374" s="277" t="str">
        <f t="shared" si="147"/>
        <v>Isi Sasaran</v>
      </c>
      <c r="K374" s="285" t="s">
        <v>650</v>
      </c>
      <c r="L374" s="277" t="str">
        <f t="shared" si="148"/>
        <v>Isi Sasaran</v>
      </c>
      <c r="M374" s="349"/>
      <c r="N374" s="349"/>
      <c r="O374" s="272"/>
      <c r="P374" s="272"/>
      <c r="Q374" s="272"/>
      <c r="R374" s="272"/>
    </row>
    <row r="375" spans="1:18" ht="12.75" customHeight="1">
      <c r="A375" s="272"/>
      <c r="B375" s="418">
        <v>14</v>
      </c>
      <c r="C375" s="426"/>
      <c r="D375" s="419" t="s">
        <v>650</v>
      </c>
      <c r="E375" s="427" t="str">
        <f>IF(D375="Y",1,IF(D375="T",0,IF(D375="Y/T","Belum diisi","Error")))</f>
        <v>Belum diisi</v>
      </c>
      <c r="F375" s="273">
        <v>1</v>
      </c>
      <c r="G375" s="274"/>
      <c r="H375" s="290" t="str">
        <f t="shared" si="122"/>
        <v>Belum Diisi</v>
      </c>
      <c r="I375" s="276" t="s">
        <v>650</v>
      </c>
      <c r="J375" s="277" t="str">
        <f>IF($D$375="Y/T","Isi Sasaran",IF($E$375=0,0,IF(I375="Y",1,IF(I375="T",0,"Isi Dulu"))))</f>
        <v>Isi Sasaran</v>
      </c>
      <c r="K375" s="276" t="s">
        <v>650</v>
      </c>
      <c r="L375" s="277" t="str">
        <f t="shared" ref="L375:L379" si="149">IF($D$375="Y/T","Isi Sasaran",IF($E$375=0,0,IF(K375="Y",1,IF(K375="T",0,"Isi Dulu"))))</f>
        <v>Isi Sasaran</v>
      </c>
      <c r="M375" s="429" t="s">
        <v>650</v>
      </c>
      <c r="N375" s="430" t="str">
        <f>IF(M375="Y",1,IF(M375="T",0,IF(M375="Y/T","Belum diisi","Error")))</f>
        <v>Belum diisi</v>
      </c>
      <c r="O375" s="272"/>
      <c r="P375" s="272"/>
      <c r="Q375" s="272"/>
      <c r="R375" s="272"/>
    </row>
    <row r="376" spans="1:18" ht="12.75" customHeight="1">
      <c r="A376" s="272"/>
      <c r="B376" s="371"/>
      <c r="C376" s="371"/>
      <c r="D376" s="371"/>
      <c r="E376" s="371"/>
      <c r="F376" s="278">
        <v>2</v>
      </c>
      <c r="G376" s="279"/>
      <c r="H376" s="288" t="str">
        <f t="shared" si="122"/>
        <v>Belum Diisi</v>
      </c>
      <c r="I376" s="280" t="s">
        <v>650</v>
      </c>
      <c r="J376" s="281" t="str">
        <f t="shared" ref="J376:J379" si="150">IF($D$223="Y/T","Isi Sasaran",IF($E$223=0,0,IF(I376="Y",1,IF(I376="T",0,"Isi Dulu"))))</f>
        <v>Isi Sasaran</v>
      </c>
      <c r="K376" s="280" t="s">
        <v>650</v>
      </c>
      <c r="L376" s="277" t="str">
        <f t="shared" si="149"/>
        <v>Isi Sasaran</v>
      </c>
      <c r="M376" s="371"/>
      <c r="N376" s="371"/>
      <c r="O376" s="272"/>
      <c r="P376" s="272"/>
      <c r="Q376" s="272"/>
      <c r="R376" s="272"/>
    </row>
    <row r="377" spans="1:18" ht="12.75" customHeight="1">
      <c r="A377" s="272"/>
      <c r="B377" s="371"/>
      <c r="C377" s="371"/>
      <c r="D377" s="371"/>
      <c r="E377" s="371"/>
      <c r="F377" s="278">
        <v>3</v>
      </c>
      <c r="G377" s="279"/>
      <c r="H377" s="288" t="str">
        <f t="shared" si="122"/>
        <v>Belum Diisi</v>
      </c>
      <c r="I377" s="280" t="s">
        <v>650</v>
      </c>
      <c r="J377" s="281" t="str">
        <f t="shared" si="150"/>
        <v>Isi Sasaran</v>
      </c>
      <c r="K377" s="280" t="s">
        <v>650</v>
      </c>
      <c r="L377" s="277" t="str">
        <f t="shared" si="149"/>
        <v>Isi Sasaran</v>
      </c>
      <c r="M377" s="371"/>
      <c r="N377" s="371"/>
      <c r="O377" s="272"/>
      <c r="P377" s="272"/>
      <c r="Q377" s="272"/>
      <c r="R377" s="272"/>
    </row>
    <row r="378" spans="1:18" ht="12.75" customHeight="1">
      <c r="A378" s="272"/>
      <c r="B378" s="371"/>
      <c r="C378" s="371"/>
      <c r="D378" s="371"/>
      <c r="E378" s="371"/>
      <c r="F378" s="278">
        <v>4</v>
      </c>
      <c r="G378" s="279"/>
      <c r="H378" s="288" t="str">
        <f t="shared" si="122"/>
        <v>Belum Diisi</v>
      </c>
      <c r="I378" s="280" t="s">
        <v>650</v>
      </c>
      <c r="J378" s="281" t="str">
        <f t="shared" si="150"/>
        <v>Isi Sasaran</v>
      </c>
      <c r="K378" s="280" t="s">
        <v>650</v>
      </c>
      <c r="L378" s="277" t="str">
        <f t="shared" si="149"/>
        <v>Isi Sasaran</v>
      </c>
      <c r="M378" s="371"/>
      <c r="N378" s="371"/>
      <c r="O378" s="272"/>
      <c r="P378" s="272"/>
      <c r="Q378" s="272"/>
      <c r="R378" s="272"/>
    </row>
    <row r="379" spans="1:18" ht="12.75" customHeight="1">
      <c r="A379" s="272"/>
      <c r="B379" s="349"/>
      <c r="C379" s="349"/>
      <c r="D379" s="349"/>
      <c r="E379" s="349"/>
      <c r="F379" s="282">
        <v>5</v>
      </c>
      <c r="G379" s="283"/>
      <c r="H379" s="289" t="str">
        <f t="shared" si="122"/>
        <v>Belum Diisi</v>
      </c>
      <c r="I379" s="285" t="s">
        <v>650</v>
      </c>
      <c r="J379" s="286" t="str">
        <f t="shared" si="150"/>
        <v>Isi Sasaran</v>
      </c>
      <c r="K379" s="285" t="s">
        <v>650</v>
      </c>
      <c r="L379" s="277" t="str">
        <f t="shared" si="149"/>
        <v>Isi Sasaran</v>
      </c>
      <c r="M379" s="349"/>
      <c r="N379" s="349"/>
      <c r="O379" s="272"/>
      <c r="P379" s="272"/>
      <c r="Q379" s="272"/>
      <c r="R379" s="272"/>
    </row>
    <row r="380" spans="1:18" ht="12.75" customHeight="1">
      <c r="A380" s="272"/>
      <c r="B380" s="418">
        <v>15</v>
      </c>
      <c r="C380" s="426"/>
      <c r="D380" s="419" t="s">
        <v>650</v>
      </c>
      <c r="E380" s="427" t="str">
        <f>IF(D380="Y",1,IF(D380="T",0,IF(D380="Y/T","Belum diisi","Error")))</f>
        <v>Belum diisi</v>
      </c>
      <c r="F380" s="273">
        <v>1</v>
      </c>
      <c r="G380" s="274"/>
      <c r="H380" s="290" t="str">
        <f t="shared" si="122"/>
        <v>Belum Diisi</v>
      </c>
      <c r="I380" s="276" t="s">
        <v>650</v>
      </c>
      <c r="J380" s="277" t="str">
        <f t="shared" ref="J380:J384" si="151">IF($D$380="Y/T","Isi Sasaran",IF($E$380=0,0,IF(I380="Y",1,IF(I380="T",0,"Isi Dulu"))))</f>
        <v>Isi Sasaran</v>
      </c>
      <c r="K380" s="276" t="s">
        <v>650</v>
      </c>
      <c r="L380" s="277" t="str">
        <f t="shared" ref="L380:L384" si="152">IF($D$380="Y/T","Isi Sasaran",IF($E$380=0,0,IF(K380="Y",1,IF(K380="T",0,"Isi Dulu"))))</f>
        <v>Isi Sasaran</v>
      </c>
      <c r="M380" s="429" t="s">
        <v>650</v>
      </c>
      <c r="N380" s="430" t="str">
        <f>IF(M380="Y",1,IF(M380="T",0,IF(M380="Y/T","Belum diisi","Error")))</f>
        <v>Belum diisi</v>
      </c>
      <c r="O380" s="272"/>
      <c r="P380" s="272"/>
      <c r="Q380" s="272"/>
      <c r="R380" s="272"/>
    </row>
    <row r="381" spans="1:18" ht="12.75" customHeight="1">
      <c r="A381" s="272"/>
      <c r="B381" s="371"/>
      <c r="C381" s="371"/>
      <c r="D381" s="371"/>
      <c r="E381" s="371"/>
      <c r="F381" s="278">
        <v>2</v>
      </c>
      <c r="G381" s="279"/>
      <c r="H381" s="288" t="str">
        <f t="shared" si="122"/>
        <v>Belum Diisi</v>
      </c>
      <c r="I381" s="280" t="s">
        <v>650</v>
      </c>
      <c r="J381" s="277" t="str">
        <f t="shared" si="151"/>
        <v>Isi Sasaran</v>
      </c>
      <c r="K381" s="280" t="s">
        <v>650</v>
      </c>
      <c r="L381" s="277" t="str">
        <f t="shared" si="152"/>
        <v>Isi Sasaran</v>
      </c>
      <c r="M381" s="371"/>
      <c r="N381" s="371"/>
      <c r="O381" s="272"/>
      <c r="P381" s="272"/>
      <c r="Q381" s="272"/>
      <c r="R381" s="272"/>
    </row>
    <row r="382" spans="1:18" ht="12.75" customHeight="1">
      <c r="A382" s="272"/>
      <c r="B382" s="371"/>
      <c r="C382" s="371"/>
      <c r="D382" s="371"/>
      <c r="E382" s="371"/>
      <c r="F382" s="278">
        <v>3</v>
      </c>
      <c r="G382" s="279"/>
      <c r="H382" s="288" t="str">
        <f t="shared" si="122"/>
        <v>Belum Diisi</v>
      </c>
      <c r="I382" s="280" t="s">
        <v>650</v>
      </c>
      <c r="J382" s="277" t="str">
        <f t="shared" si="151"/>
        <v>Isi Sasaran</v>
      </c>
      <c r="K382" s="280" t="s">
        <v>650</v>
      </c>
      <c r="L382" s="277" t="str">
        <f t="shared" si="152"/>
        <v>Isi Sasaran</v>
      </c>
      <c r="M382" s="371"/>
      <c r="N382" s="371"/>
      <c r="O382" s="272"/>
      <c r="P382" s="272"/>
      <c r="Q382" s="272"/>
      <c r="R382" s="272"/>
    </row>
    <row r="383" spans="1:18" ht="12.75" customHeight="1">
      <c r="A383" s="272"/>
      <c r="B383" s="371"/>
      <c r="C383" s="371"/>
      <c r="D383" s="371"/>
      <c r="E383" s="371"/>
      <c r="F383" s="278">
        <v>4</v>
      </c>
      <c r="G383" s="279"/>
      <c r="H383" s="288" t="str">
        <f t="shared" si="122"/>
        <v>Belum Diisi</v>
      </c>
      <c r="I383" s="280" t="s">
        <v>650</v>
      </c>
      <c r="J383" s="277" t="str">
        <f t="shared" si="151"/>
        <v>Isi Sasaran</v>
      </c>
      <c r="K383" s="280" t="s">
        <v>650</v>
      </c>
      <c r="L383" s="277" t="str">
        <f t="shared" si="152"/>
        <v>Isi Sasaran</v>
      </c>
      <c r="M383" s="371"/>
      <c r="N383" s="371"/>
      <c r="O383" s="272"/>
      <c r="P383" s="272"/>
      <c r="Q383" s="272"/>
      <c r="R383" s="272"/>
    </row>
    <row r="384" spans="1:18" ht="12.75" customHeight="1">
      <c r="A384" s="272"/>
      <c r="B384" s="349"/>
      <c r="C384" s="349"/>
      <c r="D384" s="349"/>
      <c r="E384" s="349"/>
      <c r="F384" s="282">
        <v>5</v>
      </c>
      <c r="G384" s="283"/>
      <c r="H384" s="289" t="str">
        <f t="shared" si="122"/>
        <v>Belum Diisi</v>
      </c>
      <c r="I384" s="285" t="s">
        <v>650</v>
      </c>
      <c r="J384" s="277" t="str">
        <f t="shared" si="151"/>
        <v>Isi Sasaran</v>
      </c>
      <c r="K384" s="285" t="s">
        <v>650</v>
      </c>
      <c r="L384" s="277" t="str">
        <f t="shared" si="152"/>
        <v>Isi Sasaran</v>
      </c>
      <c r="M384" s="349"/>
      <c r="N384" s="349"/>
      <c r="O384" s="272"/>
      <c r="P384" s="272"/>
      <c r="Q384" s="272"/>
      <c r="R384" s="272"/>
    </row>
    <row r="385" spans="1:18" ht="12.75" customHeight="1">
      <c r="A385" s="272"/>
      <c r="B385" s="418">
        <v>16</v>
      </c>
      <c r="C385" s="426"/>
      <c r="D385" s="419" t="s">
        <v>650</v>
      </c>
      <c r="E385" s="427" t="str">
        <f>IF(D385="Y",1,IF(D385="T",0,IF(D385="Y/T","Belum diisi","Error")))</f>
        <v>Belum diisi</v>
      </c>
      <c r="F385" s="273">
        <v>1</v>
      </c>
      <c r="G385" s="274"/>
      <c r="H385" s="290" t="str">
        <f t="shared" si="122"/>
        <v>Belum Diisi</v>
      </c>
      <c r="I385" s="276" t="s">
        <v>650</v>
      </c>
      <c r="J385" s="277" t="str">
        <f t="shared" ref="J385:J389" si="153">IF($D$385="Y/T","Isi Sasaran",IF($E$385=0,0,IF(I385="Y",1,IF(I385="T",0,"Isi Dulu"))))</f>
        <v>Isi Sasaran</v>
      </c>
      <c r="K385" s="276" t="s">
        <v>650</v>
      </c>
      <c r="L385" s="277" t="str">
        <f t="shared" ref="L385:L389" si="154">IF($D$385="Y/T","Isi Sasaran",IF($E$385=0,0,IF(K385="Y",1,IF(K385="T",0,"Isi Dulu"))))</f>
        <v>Isi Sasaran</v>
      </c>
      <c r="M385" s="429" t="s">
        <v>650</v>
      </c>
      <c r="N385" s="430" t="str">
        <f>IF(M385="Y",1,IF(M385="T",0,IF(M385="Y/T","Belum diisi","Error")))</f>
        <v>Belum diisi</v>
      </c>
      <c r="O385" s="272"/>
      <c r="P385" s="272"/>
      <c r="Q385" s="272"/>
      <c r="R385" s="272"/>
    </row>
    <row r="386" spans="1:18" ht="12.75" customHeight="1">
      <c r="A386" s="272"/>
      <c r="B386" s="371"/>
      <c r="C386" s="371"/>
      <c r="D386" s="371"/>
      <c r="E386" s="371"/>
      <c r="F386" s="278">
        <v>2</v>
      </c>
      <c r="G386" s="279"/>
      <c r="H386" s="288" t="str">
        <f t="shared" si="122"/>
        <v>Belum Diisi</v>
      </c>
      <c r="I386" s="280" t="s">
        <v>650</v>
      </c>
      <c r="J386" s="277" t="str">
        <f t="shared" si="153"/>
        <v>Isi Sasaran</v>
      </c>
      <c r="K386" s="280" t="s">
        <v>650</v>
      </c>
      <c r="L386" s="277" t="str">
        <f t="shared" si="154"/>
        <v>Isi Sasaran</v>
      </c>
      <c r="M386" s="371"/>
      <c r="N386" s="371"/>
      <c r="O386" s="272"/>
      <c r="P386" s="272"/>
      <c r="Q386" s="272"/>
      <c r="R386" s="272"/>
    </row>
    <row r="387" spans="1:18" ht="12.75" customHeight="1">
      <c r="A387" s="272"/>
      <c r="B387" s="371"/>
      <c r="C387" s="371"/>
      <c r="D387" s="371"/>
      <c r="E387" s="371"/>
      <c r="F387" s="278">
        <v>3</v>
      </c>
      <c r="G387" s="279"/>
      <c r="H387" s="288" t="str">
        <f t="shared" si="122"/>
        <v>Belum Diisi</v>
      </c>
      <c r="I387" s="280" t="s">
        <v>650</v>
      </c>
      <c r="J387" s="277" t="str">
        <f t="shared" si="153"/>
        <v>Isi Sasaran</v>
      </c>
      <c r="K387" s="280" t="s">
        <v>650</v>
      </c>
      <c r="L387" s="277" t="str">
        <f t="shared" si="154"/>
        <v>Isi Sasaran</v>
      </c>
      <c r="M387" s="371"/>
      <c r="N387" s="371"/>
      <c r="O387" s="272"/>
      <c r="P387" s="272"/>
      <c r="Q387" s="272"/>
      <c r="R387" s="272"/>
    </row>
    <row r="388" spans="1:18" ht="12.75" customHeight="1">
      <c r="A388" s="272"/>
      <c r="B388" s="371"/>
      <c r="C388" s="371"/>
      <c r="D388" s="371"/>
      <c r="E388" s="371"/>
      <c r="F388" s="278">
        <v>4</v>
      </c>
      <c r="G388" s="279"/>
      <c r="H388" s="288" t="str">
        <f t="shared" si="122"/>
        <v>Belum Diisi</v>
      </c>
      <c r="I388" s="280" t="s">
        <v>650</v>
      </c>
      <c r="J388" s="277" t="str">
        <f t="shared" si="153"/>
        <v>Isi Sasaran</v>
      </c>
      <c r="K388" s="280" t="s">
        <v>650</v>
      </c>
      <c r="L388" s="277" t="str">
        <f t="shared" si="154"/>
        <v>Isi Sasaran</v>
      </c>
      <c r="M388" s="371"/>
      <c r="N388" s="371"/>
      <c r="O388" s="272"/>
      <c r="P388" s="272"/>
      <c r="Q388" s="272"/>
      <c r="R388" s="272"/>
    </row>
    <row r="389" spans="1:18" ht="12.75" customHeight="1">
      <c r="A389" s="272"/>
      <c r="B389" s="349"/>
      <c r="C389" s="349"/>
      <c r="D389" s="349"/>
      <c r="E389" s="349"/>
      <c r="F389" s="282">
        <v>5</v>
      </c>
      <c r="G389" s="283"/>
      <c r="H389" s="289" t="str">
        <f t="shared" si="122"/>
        <v>Belum Diisi</v>
      </c>
      <c r="I389" s="285" t="s">
        <v>650</v>
      </c>
      <c r="J389" s="277" t="str">
        <f t="shared" si="153"/>
        <v>Isi Sasaran</v>
      </c>
      <c r="K389" s="285" t="s">
        <v>650</v>
      </c>
      <c r="L389" s="277" t="str">
        <f t="shared" si="154"/>
        <v>Isi Sasaran</v>
      </c>
      <c r="M389" s="349"/>
      <c r="N389" s="349"/>
      <c r="O389" s="272"/>
      <c r="P389" s="272"/>
      <c r="Q389" s="272"/>
      <c r="R389" s="272"/>
    </row>
    <row r="390" spans="1:18" ht="12.75" customHeight="1">
      <c r="A390" s="272"/>
      <c r="B390" s="418">
        <v>17</v>
      </c>
      <c r="C390" s="426"/>
      <c r="D390" s="419" t="s">
        <v>650</v>
      </c>
      <c r="E390" s="427" t="str">
        <f>IF(D390="Y",1,IF(D390="T",0,IF(D390="Y/T","Belum diisi","Error")))</f>
        <v>Belum diisi</v>
      </c>
      <c r="F390" s="273">
        <v>1</v>
      </c>
      <c r="G390" s="274"/>
      <c r="H390" s="290" t="str">
        <f t="shared" si="122"/>
        <v>Belum Diisi</v>
      </c>
      <c r="I390" s="276" t="s">
        <v>650</v>
      </c>
      <c r="J390" s="277" t="str">
        <f t="shared" ref="J390:J394" si="155">IF($D$390="Y/T","Isi Sasaran",IF($E$390=0,0,IF(I390="Y",1,IF(I390="T",0,"Isi Dulu"))))</f>
        <v>Isi Sasaran</v>
      </c>
      <c r="K390" s="276" t="s">
        <v>650</v>
      </c>
      <c r="L390" s="277" t="str">
        <f t="shared" ref="L390:L394" si="156">IF($D$390="Y/T","Isi Sasaran",IF($E$390=0,0,IF(K390="Y",1,IF(K390="T",0,"Isi Dulu"))))</f>
        <v>Isi Sasaran</v>
      </c>
      <c r="M390" s="429" t="s">
        <v>650</v>
      </c>
      <c r="N390" s="430" t="str">
        <f>IF(M390="Y",1,IF(M390="T",0,IF(M390="Y/T","Belum diisi","Error")))</f>
        <v>Belum diisi</v>
      </c>
      <c r="O390" s="272"/>
      <c r="P390" s="272"/>
      <c r="Q390" s="272"/>
      <c r="R390" s="272"/>
    </row>
    <row r="391" spans="1:18" ht="12.75" customHeight="1">
      <c r="A391" s="272"/>
      <c r="B391" s="371"/>
      <c r="C391" s="371"/>
      <c r="D391" s="371"/>
      <c r="E391" s="371"/>
      <c r="F391" s="278">
        <v>2</v>
      </c>
      <c r="G391" s="279"/>
      <c r="H391" s="288" t="str">
        <f t="shared" si="122"/>
        <v>Belum Diisi</v>
      </c>
      <c r="I391" s="280" t="s">
        <v>650</v>
      </c>
      <c r="J391" s="277" t="str">
        <f t="shared" si="155"/>
        <v>Isi Sasaran</v>
      </c>
      <c r="K391" s="280" t="s">
        <v>650</v>
      </c>
      <c r="L391" s="277" t="str">
        <f t="shared" si="156"/>
        <v>Isi Sasaran</v>
      </c>
      <c r="M391" s="371"/>
      <c r="N391" s="371"/>
      <c r="O391" s="272"/>
      <c r="P391" s="272"/>
      <c r="Q391" s="272"/>
      <c r="R391" s="272"/>
    </row>
    <row r="392" spans="1:18" ht="12.75" customHeight="1">
      <c r="A392" s="272"/>
      <c r="B392" s="371"/>
      <c r="C392" s="371"/>
      <c r="D392" s="371"/>
      <c r="E392" s="371"/>
      <c r="F392" s="278">
        <v>3</v>
      </c>
      <c r="G392" s="279"/>
      <c r="H392" s="288" t="str">
        <f t="shared" si="122"/>
        <v>Belum Diisi</v>
      </c>
      <c r="I392" s="280" t="s">
        <v>650</v>
      </c>
      <c r="J392" s="277" t="str">
        <f t="shared" si="155"/>
        <v>Isi Sasaran</v>
      </c>
      <c r="K392" s="280" t="s">
        <v>650</v>
      </c>
      <c r="L392" s="277" t="str">
        <f t="shared" si="156"/>
        <v>Isi Sasaran</v>
      </c>
      <c r="M392" s="371"/>
      <c r="N392" s="371"/>
      <c r="O392" s="272"/>
      <c r="P392" s="272"/>
      <c r="Q392" s="272"/>
      <c r="R392" s="272"/>
    </row>
    <row r="393" spans="1:18" ht="12.75" customHeight="1">
      <c r="A393" s="272"/>
      <c r="B393" s="371"/>
      <c r="C393" s="371"/>
      <c r="D393" s="371"/>
      <c r="E393" s="371"/>
      <c r="F393" s="278">
        <v>4</v>
      </c>
      <c r="G393" s="279"/>
      <c r="H393" s="288" t="str">
        <f t="shared" si="122"/>
        <v>Belum Diisi</v>
      </c>
      <c r="I393" s="280" t="s">
        <v>650</v>
      </c>
      <c r="J393" s="277" t="str">
        <f t="shared" si="155"/>
        <v>Isi Sasaran</v>
      </c>
      <c r="K393" s="280" t="s">
        <v>650</v>
      </c>
      <c r="L393" s="277" t="str">
        <f t="shared" si="156"/>
        <v>Isi Sasaran</v>
      </c>
      <c r="M393" s="371"/>
      <c r="N393" s="371"/>
      <c r="O393" s="272"/>
      <c r="P393" s="272"/>
      <c r="Q393" s="272"/>
      <c r="R393" s="272"/>
    </row>
    <row r="394" spans="1:18" ht="12.75" customHeight="1">
      <c r="A394" s="272"/>
      <c r="B394" s="349"/>
      <c r="C394" s="349"/>
      <c r="D394" s="349"/>
      <c r="E394" s="349"/>
      <c r="F394" s="282">
        <v>5</v>
      </c>
      <c r="G394" s="283"/>
      <c r="H394" s="289" t="str">
        <f t="shared" si="122"/>
        <v>Belum Diisi</v>
      </c>
      <c r="I394" s="285" t="s">
        <v>650</v>
      </c>
      <c r="J394" s="277" t="str">
        <f t="shared" si="155"/>
        <v>Isi Sasaran</v>
      </c>
      <c r="K394" s="285" t="s">
        <v>650</v>
      </c>
      <c r="L394" s="277" t="str">
        <f t="shared" si="156"/>
        <v>Isi Sasaran</v>
      </c>
      <c r="M394" s="349"/>
      <c r="N394" s="349"/>
      <c r="O394" s="272"/>
      <c r="P394" s="272"/>
      <c r="Q394" s="272"/>
      <c r="R394" s="272"/>
    </row>
    <row r="395" spans="1:18" ht="12.75" customHeight="1">
      <c r="A395" s="272"/>
      <c r="B395" s="418">
        <v>18</v>
      </c>
      <c r="C395" s="426"/>
      <c r="D395" s="419" t="s">
        <v>650</v>
      </c>
      <c r="E395" s="427" t="str">
        <f>IF(D395="Y",1,IF(D395="T",0,IF(D395="Y/T","Belum diisi","Error")))</f>
        <v>Belum diisi</v>
      </c>
      <c r="F395" s="273">
        <v>1</v>
      </c>
      <c r="G395" s="274"/>
      <c r="H395" s="290" t="str">
        <f t="shared" si="122"/>
        <v>Belum Diisi</v>
      </c>
      <c r="I395" s="276" t="s">
        <v>650</v>
      </c>
      <c r="J395" s="277" t="str">
        <f t="shared" ref="J395:J399" si="157">IF($D$395="Y/T","Isi Sasaran",IF($E$395=0,0,IF(I395="Y",1,IF(I395="T",0,"Isi Dulu"))))</f>
        <v>Isi Sasaran</v>
      </c>
      <c r="K395" s="276" t="s">
        <v>650</v>
      </c>
      <c r="L395" s="277" t="str">
        <f t="shared" ref="L395:L399" si="158">IF($D$395="Y/T","Isi Sasaran",IF($E$395=0,0,IF(K395="Y",1,IF(K395="T",0,"Isi Dulu"))))</f>
        <v>Isi Sasaran</v>
      </c>
      <c r="M395" s="429" t="s">
        <v>650</v>
      </c>
      <c r="N395" s="430" t="str">
        <f>IF(M395="Y",1,IF(M395="T",0,IF(M395="Y/T","Belum diisi","Error")))</f>
        <v>Belum diisi</v>
      </c>
      <c r="O395" s="272"/>
      <c r="P395" s="272"/>
      <c r="Q395" s="272"/>
      <c r="R395" s="272"/>
    </row>
    <row r="396" spans="1:18" ht="12.75" customHeight="1">
      <c r="A396" s="272"/>
      <c r="B396" s="371"/>
      <c r="C396" s="371"/>
      <c r="D396" s="371"/>
      <c r="E396" s="371"/>
      <c r="F396" s="278">
        <v>2</v>
      </c>
      <c r="G396" s="279"/>
      <c r="H396" s="288" t="str">
        <f t="shared" si="122"/>
        <v>Belum Diisi</v>
      </c>
      <c r="I396" s="280" t="s">
        <v>650</v>
      </c>
      <c r="J396" s="277" t="str">
        <f t="shared" si="157"/>
        <v>Isi Sasaran</v>
      </c>
      <c r="K396" s="280" t="s">
        <v>650</v>
      </c>
      <c r="L396" s="277" t="str">
        <f t="shared" si="158"/>
        <v>Isi Sasaran</v>
      </c>
      <c r="M396" s="371"/>
      <c r="N396" s="371"/>
      <c r="O396" s="272"/>
      <c r="P396" s="272"/>
      <c r="Q396" s="272"/>
      <c r="R396" s="272"/>
    </row>
    <row r="397" spans="1:18" ht="12.75" customHeight="1">
      <c r="A397" s="272"/>
      <c r="B397" s="371"/>
      <c r="C397" s="371"/>
      <c r="D397" s="371"/>
      <c r="E397" s="371"/>
      <c r="F397" s="278">
        <v>3</v>
      </c>
      <c r="G397" s="279"/>
      <c r="H397" s="288" t="str">
        <f t="shared" si="122"/>
        <v>Belum Diisi</v>
      </c>
      <c r="I397" s="280" t="s">
        <v>650</v>
      </c>
      <c r="J397" s="277" t="str">
        <f t="shared" si="157"/>
        <v>Isi Sasaran</v>
      </c>
      <c r="K397" s="280" t="s">
        <v>650</v>
      </c>
      <c r="L397" s="277" t="str">
        <f t="shared" si="158"/>
        <v>Isi Sasaran</v>
      </c>
      <c r="M397" s="371"/>
      <c r="N397" s="371"/>
      <c r="O397" s="272"/>
      <c r="P397" s="272"/>
      <c r="Q397" s="272"/>
      <c r="R397" s="272"/>
    </row>
    <row r="398" spans="1:18" ht="12.75" customHeight="1">
      <c r="A398" s="272"/>
      <c r="B398" s="371"/>
      <c r="C398" s="371"/>
      <c r="D398" s="371"/>
      <c r="E398" s="371"/>
      <c r="F398" s="278">
        <v>4</v>
      </c>
      <c r="G398" s="279"/>
      <c r="H398" s="288" t="str">
        <f t="shared" si="122"/>
        <v>Belum Diisi</v>
      </c>
      <c r="I398" s="280" t="s">
        <v>650</v>
      </c>
      <c r="J398" s="277" t="str">
        <f t="shared" si="157"/>
        <v>Isi Sasaran</v>
      </c>
      <c r="K398" s="280" t="s">
        <v>650</v>
      </c>
      <c r="L398" s="277" t="str">
        <f t="shared" si="158"/>
        <v>Isi Sasaran</v>
      </c>
      <c r="M398" s="371"/>
      <c r="N398" s="371"/>
      <c r="O398" s="272"/>
      <c r="P398" s="272"/>
      <c r="Q398" s="272"/>
      <c r="R398" s="272"/>
    </row>
    <row r="399" spans="1:18" ht="12.75" customHeight="1">
      <c r="A399" s="272"/>
      <c r="B399" s="349"/>
      <c r="C399" s="349"/>
      <c r="D399" s="349"/>
      <c r="E399" s="349"/>
      <c r="F399" s="282">
        <v>5</v>
      </c>
      <c r="G399" s="283"/>
      <c r="H399" s="289" t="str">
        <f t="shared" si="122"/>
        <v>Belum Diisi</v>
      </c>
      <c r="I399" s="285" t="s">
        <v>650</v>
      </c>
      <c r="J399" s="277" t="str">
        <f t="shared" si="157"/>
        <v>Isi Sasaran</v>
      </c>
      <c r="K399" s="285" t="s">
        <v>650</v>
      </c>
      <c r="L399" s="277" t="str">
        <f t="shared" si="158"/>
        <v>Isi Sasaran</v>
      </c>
      <c r="M399" s="349"/>
      <c r="N399" s="349"/>
      <c r="O399" s="272"/>
      <c r="P399" s="272"/>
      <c r="Q399" s="272"/>
      <c r="R399" s="272"/>
    </row>
    <row r="400" spans="1:18" ht="12.75" customHeight="1">
      <c r="A400" s="272"/>
      <c r="B400" s="418">
        <v>19</v>
      </c>
      <c r="C400" s="426"/>
      <c r="D400" s="419" t="s">
        <v>650</v>
      </c>
      <c r="E400" s="427" t="str">
        <f>IF(D400="Y",1,IF(D400="T",0,IF(D400="Y/T","Belum diisi","Error")))</f>
        <v>Belum diisi</v>
      </c>
      <c r="F400" s="273">
        <v>1</v>
      </c>
      <c r="G400" s="274"/>
      <c r="H400" s="290" t="str">
        <f t="shared" si="122"/>
        <v>Belum Diisi</v>
      </c>
      <c r="I400" s="276" t="s">
        <v>650</v>
      </c>
      <c r="J400" s="277" t="str">
        <f t="shared" ref="J400:J404" si="159">IF($D$400="Y/T","Isi Sasaran",IF($E$400=0,0,IF(I400="Y",1,IF(I400="T",0,"Isi Dulu"))))</f>
        <v>Isi Sasaran</v>
      </c>
      <c r="K400" s="276" t="s">
        <v>650</v>
      </c>
      <c r="L400" s="277" t="str">
        <f t="shared" ref="L400:L404" si="160">IF($D$400="Y/T","Isi Sasaran",IF($E$400=0,0,IF(K400="Y",1,IF(K400="T",0,"Isi Dulu"))))</f>
        <v>Isi Sasaran</v>
      </c>
      <c r="M400" s="429" t="s">
        <v>650</v>
      </c>
      <c r="N400" s="430" t="str">
        <f>IF(M400="Y",1,IF(M400="T",0,IF(M400="Y/T","Belum diisi","Error")))</f>
        <v>Belum diisi</v>
      </c>
      <c r="O400" s="272"/>
      <c r="P400" s="272"/>
      <c r="Q400" s="272"/>
      <c r="R400" s="272"/>
    </row>
    <row r="401" spans="1:18" ht="12.75" customHeight="1">
      <c r="A401" s="272"/>
      <c r="B401" s="371"/>
      <c r="C401" s="371"/>
      <c r="D401" s="371"/>
      <c r="E401" s="371"/>
      <c r="F401" s="278">
        <v>2</v>
      </c>
      <c r="G401" s="279"/>
      <c r="H401" s="288" t="str">
        <f t="shared" si="122"/>
        <v>Belum Diisi</v>
      </c>
      <c r="I401" s="280" t="s">
        <v>650</v>
      </c>
      <c r="J401" s="277" t="str">
        <f t="shared" si="159"/>
        <v>Isi Sasaran</v>
      </c>
      <c r="K401" s="280" t="s">
        <v>650</v>
      </c>
      <c r="L401" s="277" t="str">
        <f t="shared" si="160"/>
        <v>Isi Sasaran</v>
      </c>
      <c r="M401" s="371"/>
      <c r="N401" s="371"/>
      <c r="O401" s="272"/>
      <c r="P401" s="272"/>
      <c r="Q401" s="272"/>
      <c r="R401" s="272"/>
    </row>
    <row r="402" spans="1:18" ht="12.75" customHeight="1">
      <c r="A402" s="272"/>
      <c r="B402" s="371"/>
      <c r="C402" s="371"/>
      <c r="D402" s="371"/>
      <c r="E402" s="371"/>
      <c r="F402" s="278">
        <v>3</v>
      </c>
      <c r="G402" s="279"/>
      <c r="H402" s="288" t="str">
        <f t="shared" si="122"/>
        <v>Belum Diisi</v>
      </c>
      <c r="I402" s="280" t="s">
        <v>650</v>
      </c>
      <c r="J402" s="277" t="str">
        <f t="shared" si="159"/>
        <v>Isi Sasaran</v>
      </c>
      <c r="K402" s="280" t="s">
        <v>650</v>
      </c>
      <c r="L402" s="277" t="str">
        <f t="shared" si="160"/>
        <v>Isi Sasaran</v>
      </c>
      <c r="M402" s="371"/>
      <c r="N402" s="371"/>
      <c r="O402" s="272"/>
      <c r="P402" s="272"/>
      <c r="Q402" s="272"/>
      <c r="R402" s="272"/>
    </row>
    <row r="403" spans="1:18" ht="12.75" customHeight="1">
      <c r="A403" s="272"/>
      <c r="B403" s="371"/>
      <c r="C403" s="371"/>
      <c r="D403" s="371"/>
      <c r="E403" s="371"/>
      <c r="F403" s="278">
        <v>4</v>
      </c>
      <c r="G403" s="279"/>
      <c r="H403" s="288" t="str">
        <f t="shared" si="122"/>
        <v>Belum Diisi</v>
      </c>
      <c r="I403" s="280" t="s">
        <v>650</v>
      </c>
      <c r="J403" s="277" t="str">
        <f t="shared" si="159"/>
        <v>Isi Sasaran</v>
      </c>
      <c r="K403" s="280" t="s">
        <v>650</v>
      </c>
      <c r="L403" s="277" t="str">
        <f t="shared" si="160"/>
        <v>Isi Sasaran</v>
      </c>
      <c r="M403" s="371"/>
      <c r="N403" s="371"/>
      <c r="O403" s="272"/>
      <c r="P403" s="272"/>
      <c r="Q403" s="272"/>
      <c r="R403" s="272"/>
    </row>
    <row r="404" spans="1:18" ht="12.75" customHeight="1">
      <c r="A404" s="272"/>
      <c r="B404" s="349"/>
      <c r="C404" s="349"/>
      <c r="D404" s="349"/>
      <c r="E404" s="349"/>
      <c r="F404" s="282">
        <v>5</v>
      </c>
      <c r="G404" s="283"/>
      <c r="H404" s="289" t="str">
        <f t="shared" si="122"/>
        <v>Belum Diisi</v>
      </c>
      <c r="I404" s="285" t="s">
        <v>650</v>
      </c>
      <c r="J404" s="277" t="str">
        <f t="shared" si="159"/>
        <v>Isi Sasaran</v>
      </c>
      <c r="K404" s="285" t="s">
        <v>650</v>
      </c>
      <c r="L404" s="277" t="str">
        <f t="shared" si="160"/>
        <v>Isi Sasaran</v>
      </c>
      <c r="M404" s="349"/>
      <c r="N404" s="349"/>
      <c r="O404" s="272"/>
      <c r="P404" s="272"/>
      <c r="Q404" s="272"/>
      <c r="R404" s="272"/>
    </row>
    <row r="405" spans="1:18" ht="12.75" customHeight="1">
      <c r="A405" s="272"/>
      <c r="B405" s="418">
        <v>30</v>
      </c>
      <c r="C405" s="426"/>
      <c r="D405" s="419" t="s">
        <v>650</v>
      </c>
      <c r="E405" s="427" t="str">
        <f>IF(D405="Y",1,IF(D405="T",0,IF(D405="Y/T","Belum diisi","Error")))</f>
        <v>Belum diisi</v>
      </c>
      <c r="F405" s="273">
        <v>1</v>
      </c>
      <c r="G405" s="274"/>
      <c r="H405" s="290" t="str">
        <f t="shared" si="122"/>
        <v>Belum Diisi</v>
      </c>
      <c r="I405" s="285" t="s">
        <v>650</v>
      </c>
      <c r="J405" s="277" t="str">
        <f t="shared" ref="J405:J409" si="161">IF($D$405="Y/T","Isi Sasaran",IF($E$405=0,0,IF(I405="Y",1,IF(I405="T",0,"Isi Dulu"))))</f>
        <v>Isi Sasaran</v>
      </c>
      <c r="K405" s="285" t="s">
        <v>650</v>
      </c>
      <c r="L405" s="277" t="str">
        <f t="shared" ref="L405:L409" si="162">IF($D$405="Y/T","Isi Sasaran",IF($E$405=0,0,IF(K405="Y",1,IF(K405="T",0,"Isi Dulu"))))</f>
        <v>Isi Sasaran</v>
      </c>
      <c r="M405" s="429" t="s">
        <v>650</v>
      </c>
      <c r="N405" s="430" t="str">
        <f>IF(M405="Y",1,IF(M405="T",0,IF(M405="Y/T","Belum diisi","Error")))</f>
        <v>Belum diisi</v>
      </c>
      <c r="O405" s="272"/>
      <c r="P405" s="272"/>
      <c r="Q405" s="272"/>
      <c r="R405" s="272"/>
    </row>
    <row r="406" spans="1:18" ht="12.75" customHeight="1">
      <c r="A406" s="272"/>
      <c r="B406" s="371"/>
      <c r="C406" s="371"/>
      <c r="D406" s="371"/>
      <c r="E406" s="371"/>
      <c r="F406" s="278">
        <v>2</v>
      </c>
      <c r="G406" s="279"/>
      <c r="H406" s="288" t="str">
        <f t="shared" si="122"/>
        <v>Belum Diisi</v>
      </c>
      <c r="I406" s="280" t="s">
        <v>650</v>
      </c>
      <c r="J406" s="277" t="str">
        <f t="shared" si="161"/>
        <v>Isi Sasaran</v>
      </c>
      <c r="K406" s="280" t="s">
        <v>650</v>
      </c>
      <c r="L406" s="277" t="str">
        <f t="shared" si="162"/>
        <v>Isi Sasaran</v>
      </c>
      <c r="M406" s="371"/>
      <c r="N406" s="371"/>
      <c r="O406" s="272"/>
      <c r="P406" s="272"/>
      <c r="Q406" s="272"/>
      <c r="R406" s="272"/>
    </row>
    <row r="407" spans="1:18" ht="12.75" customHeight="1">
      <c r="A407" s="272"/>
      <c r="B407" s="371"/>
      <c r="C407" s="371"/>
      <c r="D407" s="371"/>
      <c r="E407" s="371"/>
      <c r="F407" s="278">
        <v>3</v>
      </c>
      <c r="G407" s="279"/>
      <c r="H407" s="288" t="str">
        <f t="shared" si="122"/>
        <v>Belum Diisi</v>
      </c>
      <c r="I407" s="280" t="s">
        <v>650</v>
      </c>
      <c r="J407" s="277" t="str">
        <f t="shared" si="161"/>
        <v>Isi Sasaran</v>
      </c>
      <c r="K407" s="280" t="s">
        <v>650</v>
      </c>
      <c r="L407" s="277" t="str">
        <f t="shared" si="162"/>
        <v>Isi Sasaran</v>
      </c>
      <c r="M407" s="371"/>
      <c r="N407" s="371"/>
      <c r="O407" s="272"/>
      <c r="P407" s="272"/>
      <c r="Q407" s="272"/>
      <c r="R407" s="272"/>
    </row>
    <row r="408" spans="1:18" ht="12.75" customHeight="1">
      <c r="A408" s="272"/>
      <c r="B408" s="371"/>
      <c r="C408" s="371"/>
      <c r="D408" s="371"/>
      <c r="E408" s="371"/>
      <c r="F408" s="278">
        <v>4</v>
      </c>
      <c r="G408" s="279"/>
      <c r="H408" s="288" t="str">
        <f t="shared" si="122"/>
        <v>Belum Diisi</v>
      </c>
      <c r="I408" s="280" t="s">
        <v>650</v>
      </c>
      <c r="J408" s="277" t="str">
        <f t="shared" si="161"/>
        <v>Isi Sasaran</v>
      </c>
      <c r="K408" s="280" t="s">
        <v>650</v>
      </c>
      <c r="L408" s="277" t="str">
        <f t="shared" si="162"/>
        <v>Isi Sasaran</v>
      </c>
      <c r="M408" s="371"/>
      <c r="N408" s="371"/>
      <c r="O408" s="272"/>
      <c r="P408" s="272"/>
      <c r="Q408" s="272"/>
      <c r="R408" s="272"/>
    </row>
    <row r="409" spans="1:18" ht="12.75" customHeight="1">
      <c r="A409" s="12"/>
      <c r="B409" s="349"/>
      <c r="C409" s="349"/>
      <c r="D409" s="349"/>
      <c r="E409" s="349"/>
      <c r="F409" s="282">
        <v>5</v>
      </c>
      <c r="G409" s="283"/>
      <c r="H409" s="289" t="str">
        <f t="shared" si="122"/>
        <v>Belum Diisi</v>
      </c>
      <c r="I409" s="280" t="s">
        <v>650</v>
      </c>
      <c r="J409" s="277" t="str">
        <f t="shared" si="161"/>
        <v>Isi Sasaran</v>
      </c>
      <c r="K409" s="280" t="s">
        <v>650</v>
      </c>
      <c r="L409" s="277" t="str">
        <f t="shared" si="162"/>
        <v>Isi Sasaran</v>
      </c>
      <c r="M409" s="349"/>
      <c r="N409" s="349"/>
      <c r="O409" s="272"/>
      <c r="P409" s="272"/>
      <c r="Q409" s="272"/>
      <c r="R409" s="272"/>
    </row>
    <row r="410" spans="1:18" ht="12.75" customHeight="1">
      <c r="A410" s="272"/>
      <c r="B410" s="301"/>
      <c r="C410" s="292"/>
      <c r="D410" s="293"/>
      <c r="E410" s="294" t="e">
        <f>AVERAGE(E310:E409)</f>
        <v>#DIV/0!</v>
      </c>
      <c r="F410" s="296"/>
      <c r="G410" s="296"/>
      <c r="H410" s="294" t="e">
        <f>AVERAGE(H310:H409)</f>
        <v>#DIV/0!</v>
      </c>
      <c r="I410" s="303"/>
      <c r="J410" s="294" t="e">
        <f>AVERAGE(J310:J409)</f>
        <v>#DIV/0!</v>
      </c>
      <c r="K410" s="303"/>
      <c r="L410" s="294" t="e">
        <f>AVERAGE(L310:L409)</f>
        <v>#DIV/0!</v>
      </c>
      <c r="M410" s="303"/>
      <c r="N410" s="294" t="e">
        <f>AVERAGE(N310:N409)</f>
        <v>#DIV/0!</v>
      </c>
      <c r="O410" s="272"/>
      <c r="P410" s="272"/>
      <c r="Q410" s="272"/>
      <c r="R410" s="272"/>
    </row>
    <row r="411" spans="1:18" ht="12.75" customHeight="1">
      <c r="A411" s="272"/>
      <c r="B411" s="431" t="s">
        <v>1261</v>
      </c>
      <c r="C411" s="360"/>
      <c r="D411" s="360"/>
      <c r="E411" s="360"/>
      <c r="F411" s="360"/>
      <c r="G411" s="360"/>
      <c r="H411" s="360"/>
      <c r="I411" s="360"/>
      <c r="J411" s="360"/>
      <c r="K411" s="360"/>
      <c r="L411" s="360"/>
      <c r="M411" s="360"/>
      <c r="N411" s="351"/>
      <c r="O411" s="272"/>
      <c r="P411" s="272"/>
      <c r="Q411" s="272"/>
      <c r="R411" s="272"/>
    </row>
    <row r="412" spans="1:18" ht="12.75" customHeight="1">
      <c r="A412" s="272"/>
      <c r="B412" s="418">
        <v>1</v>
      </c>
      <c r="C412" s="426"/>
      <c r="D412" s="419" t="s">
        <v>650</v>
      </c>
      <c r="E412" s="427" t="str">
        <f>IF(D412="Y",1,IF(D412="T",0,IF(D412="Y/T","Belum diisi","Error")))</f>
        <v>Belum diisi</v>
      </c>
      <c r="F412" s="273">
        <v>1</v>
      </c>
      <c r="G412" s="274"/>
      <c r="H412" s="275" t="str">
        <f t="shared" ref="H412:H561" si="163">IF(OR(J412="Isi Dulu",L412="Isi Dulu",J412="Isi Sasaran",L412="Isi Sasaran"),"Belum Diisi",IF(SUM(J412,L412)=2,1,IF(SUM(J412,L412)=1,0,IF(SUM(J412,L412)=0,0,"Error"))))</f>
        <v>Belum Diisi</v>
      </c>
      <c r="I412" s="276" t="s">
        <v>650</v>
      </c>
      <c r="J412" s="277" t="str">
        <f t="shared" ref="J412:J416" si="164">IF($D$412="Y/T","Isi Sasaran",IF($E$412=0,0,IF(I412="Y",1,IF(I412="T",0,"Isi Dulu"))))</f>
        <v>Isi Sasaran</v>
      </c>
      <c r="K412" s="276" t="s">
        <v>650</v>
      </c>
      <c r="L412" s="277" t="str">
        <f t="shared" ref="L412:L416" si="165">IF($D$412="Y/T","Isi Sasaran",IF($E$412=0,0,IF(K412="Y",1,IF(K412="T",0,"Isi Dulu"))))</f>
        <v>Isi Sasaran</v>
      </c>
      <c r="M412" s="429" t="s">
        <v>650</v>
      </c>
      <c r="N412" s="430" t="str">
        <f>IF(M412="Y",1,IF(M412="T",0,IF(M412="Y/T","Belum diisi","Error")))</f>
        <v>Belum diisi</v>
      </c>
      <c r="O412" s="272"/>
      <c r="P412" s="272"/>
      <c r="Q412" s="272"/>
      <c r="R412" s="272"/>
    </row>
    <row r="413" spans="1:18" ht="12.75" customHeight="1">
      <c r="A413" s="272"/>
      <c r="B413" s="371"/>
      <c r="C413" s="371"/>
      <c r="D413" s="371"/>
      <c r="E413" s="371"/>
      <c r="F413" s="278">
        <v>2</v>
      </c>
      <c r="G413" s="279"/>
      <c r="H413" s="275" t="str">
        <f t="shared" si="163"/>
        <v>Belum Diisi</v>
      </c>
      <c r="I413" s="280" t="s">
        <v>650</v>
      </c>
      <c r="J413" s="281" t="str">
        <f t="shared" si="164"/>
        <v>Isi Sasaran</v>
      </c>
      <c r="K413" s="280" t="s">
        <v>650</v>
      </c>
      <c r="L413" s="281" t="str">
        <f t="shared" si="165"/>
        <v>Isi Sasaran</v>
      </c>
      <c r="M413" s="371"/>
      <c r="N413" s="371"/>
      <c r="O413" s="272"/>
      <c r="P413" s="272"/>
      <c r="Q413" s="272"/>
      <c r="R413" s="272"/>
    </row>
    <row r="414" spans="1:18" ht="12.75" customHeight="1">
      <c r="A414" s="272"/>
      <c r="B414" s="371"/>
      <c r="C414" s="371"/>
      <c r="D414" s="371"/>
      <c r="E414" s="371"/>
      <c r="F414" s="278">
        <v>3</v>
      </c>
      <c r="G414" s="279"/>
      <c r="H414" s="275" t="str">
        <f t="shared" si="163"/>
        <v>Belum Diisi</v>
      </c>
      <c r="I414" s="280" t="s">
        <v>650</v>
      </c>
      <c r="J414" s="281" t="str">
        <f t="shared" si="164"/>
        <v>Isi Sasaran</v>
      </c>
      <c r="K414" s="280" t="s">
        <v>650</v>
      </c>
      <c r="L414" s="281" t="str">
        <f t="shared" si="165"/>
        <v>Isi Sasaran</v>
      </c>
      <c r="M414" s="371"/>
      <c r="N414" s="371"/>
      <c r="O414" s="272"/>
      <c r="P414" s="272"/>
      <c r="Q414" s="272"/>
      <c r="R414" s="272"/>
    </row>
    <row r="415" spans="1:18" ht="12.75" customHeight="1">
      <c r="A415" s="272"/>
      <c r="B415" s="371"/>
      <c r="C415" s="371"/>
      <c r="D415" s="371"/>
      <c r="E415" s="371"/>
      <c r="F415" s="278">
        <v>4</v>
      </c>
      <c r="G415" s="279"/>
      <c r="H415" s="275" t="str">
        <f t="shared" si="163"/>
        <v>Belum Diisi</v>
      </c>
      <c r="I415" s="280" t="s">
        <v>650</v>
      </c>
      <c r="J415" s="281" t="str">
        <f t="shared" si="164"/>
        <v>Isi Sasaran</v>
      </c>
      <c r="K415" s="280" t="s">
        <v>650</v>
      </c>
      <c r="L415" s="281" t="str">
        <f t="shared" si="165"/>
        <v>Isi Sasaran</v>
      </c>
      <c r="M415" s="371"/>
      <c r="N415" s="371"/>
      <c r="O415" s="272"/>
      <c r="P415" s="272"/>
      <c r="Q415" s="272"/>
      <c r="R415" s="272"/>
    </row>
    <row r="416" spans="1:18" ht="12.75" customHeight="1">
      <c r="A416" s="272"/>
      <c r="B416" s="349"/>
      <c r="C416" s="349"/>
      <c r="D416" s="349"/>
      <c r="E416" s="349"/>
      <c r="F416" s="282">
        <v>5</v>
      </c>
      <c r="G416" s="283"/>
      <c r="H416" s="284" t="str">
        <f t="shared" si="163"/>
        <v>Belum Diisi</v>
      </c>
      <c r="I416" s="285" t="s">
        <v>650</v>
      </c>
      <c r="J416" s="286" t="str">
        <f t="shared" si="164"/>
        <v>Isi Sasaran</v>
      </c>
      <c r="K416" s="285" t="s">
        <v>650</v>
      </c>
      <c r="L416" s="286" t="str">
        <f t="shared" si="165"/>
        <v>Isi Sasaran</v>
      </c>
      <c r="M416" s="349"/>
      <c r="N416" s="349"/>
      <c r="O416" s="272"/>
      <c r="P416" s="272"/>
      <c r="Q416" s="272"/>
      <c r="R416" s="272"/>
    </row>
    <row r="417" spans="1:18" ht="12.75" customHeight="1">
      <c r="A417" s="272"/>
      <c r="B417" s="418">
        <v>2</v>
      </c>
      <c r="C417" s="426"/>
      <c r="D417" s="419" t="s">
        <v>650</v>
      </c>
      <c r="E417" s="427" t="str">
        <f>IF(D417="Y",1,IF(D417="T",0,IF(D417="Y/T","Belum diisi","Error")))</f>
        <v>Belum diisi</v>
      </c>
      <c r="F417" s="273">
        <v>1</v>
      </c>
      <c r="G417" s="274"/>
      <c r="H417" s="287" t="str">
        <f t="shared" si="163"/>
        <v>Belum Diisi</v>
      </c>
      <c r="I417" s="276" t="s">
        <v>650</v>
      </c>
      <c r="J417" s="277" t="str">
        <f t="shared" ref="J417:J421" si="166">IF($D$417="Y/T","Isi Sasaran",IF($E$417=0,0,IF(I417="Y",1,IF(I417="T",0,"Isi Dulu"))))</f>
        <v>Isi Sasaran</v>
      </c>
      <c r="K417" s="276" t="s">
        <v>650</v>
      </c>
      <c r="L417" s="277" t="str">
        <f t="shared" ref="L417:L421" si="167">IF($D$417="Y/T","Isi Sasaran",IF($E$417=0,0,IF(K417="Y",1,IF(K417="T",0,"Isi Dulu"))))</f>
        <v>Isi Sasaran</v>
      </c>
      <c r="M417" s="429" t="s">
        <v>650</v>
      </c>
      <c r="N417" s="430" t="str">
        <f>IF(M417="Y",1,IF(M417="T",0,IF(M417="Y/T","Belum diisi","Error")))</f>
        <v>Belum diisi</v>
      </c>
      <c r="O417" s="272"/>
      <c r="P417" s="272"/>
      <c r="Q417" s="272"/>
      <c r="R417" s="272"/>
    </row>
    <row r="418" spans="1:18" ht="12.75" customHeight="1">
      <c r="A418" s="272"/>
      <c r="B418" s="371"/>
      <c r="C418" s="371"/>
      <c r="D418" s="371"/>
      <c r="E418" s="371"/>
      <c r="F418" s="278">
        <v>2</v>
      </c>
      <c r="G418" s="279"/>
      <c r="H418" s="288" t="str">
        <f t="shared" si="163"/>
        <v>Belum Diisi</v>
      </c>
      <c r="I418" s="280" t="s">
        <v>650</v>
      </c>
      <c r="J418" s="281" t="str">
        <f t="shared" si="166"/>
        <v>Isi Sasaran</v>
      </c>
      <c r="K418" s="280" t="s">
        <v>650</v>
      </c>
      <c r="L418" s="281" t="str">
        <f t="shared" si="167"/>
        <v>Isi Sasaran</v>
      </c>
      <c r="M418" s="371"/>
      <c r="N418" s="371"/>
      <c r="O418" s="272"/>
      <c r="P418" s="272"/>
      <c r="Q418" s="272"/>
      <c r="R418" s="272"/>
    </row>
    <row r="419" spans="1:18" ht="12.75" customHeight="1">
      <c r="A419" s="272"/>
      <c r="B419" s="371"/>
      <c r="C419" s="371"/>
      <c r="D419" s="371"/>
      <c r="E419" s="371"/>
      <c r="F419" s="278">
        <v>3</v>
      </c>
      <c r="G419" s="279"/>
      <c r="H419" s="288" t="str">
        <f t="shared" si="163"/>
        <v>Belum Diisi</v>
      </c>
      <c r="I419" s="280" t="s">
        <v>650</v>
      </c>
      <c r="J419" s="281" t="str">
        <f t="shared" si="166"/>
        <v>Isi Sasaran</v>
      </c>
      <c r="K419" s="280" t="s">
        <v>650</v>
      </c>
      <c r="L419" s="281" t="str">
        <f t="shared" si="167"/>
        <v>Isi Sasaran</v>
      </c>
      <c r="M419" s="371"/>
      <c r="N419" s="371"/>
      <c r="O419" s="272"/>
      <c r="P419" s="272"/>
      <c r="Q419" s="272"/>
      <c r="R419" s="272"/>
    </row>
    <row r="420" spans="1:18" ht="12.75" customHeight="1">
      <c r="A420" s="272"/>
      <c r="B420" s="371"/>
      <c r="C420" s="371"/>
      <c r="D420" s="371"/>
      <c r="E420" s="371"/>
      <c r="F420" s="278">
        <v>4</v>
      </c>
      <c r="G420" s="279"/>
      <c r="H420" s="288" t="str">
        <f t="shared" si="163"/>
        <v>Belum Diisi</v>
      </c>
      <c r="I420" s="280" t="s">
        <v>650</v>
      </c>
      <c r="J420" s="281" t="str">
        <f t="shared" si="166"/>
        <v>Isi Sasaran</v>
      </c>
      <c r="K420" s="280" t="s">
        <v>650</v>
      </c>
      <c r="L420" s="281" t="str">
        <f t="shared" si="167"/>
        <v>Isi Sasaran</v>
      </c>
      <c r="M420" s="371"/>
      <c r="N420" s="371"/>
      <c r="O420" s="272"/>
      <c r="P420" s="272"/>
      <c r="Q420" s="272"/>
      <c r="R420" s="272"/>
    </row>
    <row r="421" spans="1:18" ht="12.75" customHeight="1">
      <c r="A421" s="272"/>
      <c r="B421" s="349"/>
      <c r="C421" s="349"/>
      <c r="D421" s="349"/>
      <c r="E421" s="349"/>
      <c r="F421" s="282">
        <v>5</v>
      </c>
      <c r="G421" s="283"/>
      <c r="H421" s="289" t="str">
        <f t="shared" si="163"/>
        <v>Belum Diisi</v>
      </c>
      <c r="I421" s="285" t="s">
        <v>650</v>
      </c>
      <c r="J421" s="286" t="str">
        <f t="shared" si="166"/>
        <v>Isi Sasaran</v>
      </c>
      <c r="K421" s="285" t="s">
        <v>650</v>
      </c>
      <c r="L421" s="286" t="str">
        <f t="shared" si="167"/>
        <v>Isi Sasaran</v>
      </c>
      <c r="M421" s="349"/>
      <c r="N421" s="349"/>
      <c r="O421" s="272"/>
      <c r="P421" s="272"/>
      <c r="Q421" s="272"/>
      <c r="R421" s="272"/>
    </row>
    <row r="422" spans="1:18" ht="12.75" customHeight="1">
      <c r="A422" s="272"/>
      <c r="B422" s="418">
        <v>3</v>
      </c>
      <c r="C422" s="426"/>
      <c r="D422" s="419" t="s">
        <v>650</v>
      </c>
      <c r="E422" s="427" t="str">
        <f>IF(D422="Y",1,IF(D422="T",0,IF(D422="Y/T","Belum diisi","Error")))</f>
        <v>Belum diisi</v>
      </c>
      <c r="F422" s="273">
        <v>1</v>
      </c>
      <c r="G422" s="274"/>
      <c r="H422" s="290" t="str">
        <f t="shared" si="163"/>
        <v>Belum Diisi</v>
      </c>
      <c r="I422" s="276" t="s">
        <v>650</v>
      </c>
      <c r="J422" s="277" t="str">
        <f t="shared" ref="J422:J426" si="168">IF($D$422="Y/T","Isi Sasaran",IF($E$422=0,0,IF(I422="Y",1,IF(I422="T",0,"Isi Dulu"))))</f>
        <v>Isi Sasaran</v>
      </c>
      <c r="K422" s="276" t="s">
        <v>650</v>
      </c>
      <c r="L422" s="277" t="str">
        <f t="shared" ref="L422:L426" si="169">IF($D$422="Y/T","Isi Sasaran",IF($E$422=0,0,IF(K422="Y",1,IF(K422="T",0,"Isi Dulu"))))</f>
        <v>Isi Sasaran</v>
      </c>
      <c r="M422" s="429" t="s">
        <v>650</v>
      </c>
      <c r="N422" s="430" t="str">
        <f>IF(M422="Y",1,IF(M422="T",0,IF(M422="Y/T","Belum diisi","Error")))</f>
        <v>Belum diisi</v>
      </c>
      <c r="O422" s="272"/>
      <c r="P422" s="272"/>
      <c r="Q422" s="272"/>
      <c r="R422" s="272"/>
    </row>
    <row r="423" spans="1:18" ht="12.75" customHeight="1">
      <c r="A423" s="272"/>
      <c r="B423" s="371"/>
      <c r="C423" s="371"/>
      <c r="D423" s="371"/>
      <c r="E423" s="371"/>
      <c r="F423" s="278">
        <v>2</v>
      </c>
      <c r="G423" s="279"/>
      <c r="H423" s="288" t="str">
        <f t="shared" si="163"/>
        <v>Belum Diisi</v>
      </c>
      <c r="I423" s="280" t="s">
        <v>650</v>
      </c>
      <c r="J423" s="281" t="str">
        <f t="shared" si="168"/>
        <v>Isi Sasaran</v>
      </c>
      <c r="K423" s="280" t="s">
        <v>650</v>
      </c>
      <c r="L423" s="281" t="str">
        <f t="shared" si="169"/>
        <v>Isi Sasaran</v>
      </c>
      <c r="M423" s="371"/>
      <c r="N423" s="371"/>
      <c r="O423" s="272"/>
      <c r="P423" s="272"/>
      <c r="Q423" s="272"/>
      <c r="R423" s="272"/>
    </row>
    <row r="424" spans="1:18" ht="12.75" customHeight="1">
      <c r="A424" s="272"/>
      <c r="B424" s="371"/>
      <c r="C424" s="371"/>
      <c r="D424" s="371"/>
      <c r="E424" s="371"/>
      <c r="F424" s="278">
        <v>3</v>
      </c>
      <c r="G424" s="279"/>
      <c r="H424" s="288" t="str">
        <f t="shared" si="163"/>
        <v>Belum Diisi</v>
      </c>
      <c r="I424" s="280" t="s">
        <v>650</v>
      </c>
      <c r="J424" s="281" t="str">
        <f t="shared" si="168"/>
        <v>Isi Sasaran</v>
      </c>
      <c r="K424" s="280" t="s">
        <v>650</v>
      </c>
      <c r="L424" s="281" t="str">
        <f t="shared" si="169"/>
        <v>Isi Sasaran</v>
      </c>
      <c r="M424" s="371"/>
      <c r="N424" s="371"/>
      <c r="O424" s="272"/>
      <c r="P424" s="272"/>
      <c r="Q424" s="272"/>
      <c r="R424" s="272"/>
    </row>
    <row r="425" spans="1:18" ht="12.75" customHeight="1">
      <c r="A425" s="272"/>
      <c r="B425" s="371"/>
      <c r="C425" s="371"/>
      <c r="D425" s="371"/>
      <c r="E425" s="371"/>
      <c r="F425" s="278">
        <v>4</v>
      </c>
      <c r="G425" s="279"/>
      <c r="H425" s="288" t="str">
        <f t="shared" si="163"/>
        <v>Belum Diisi</v>
      </c>
      <c r="I425" s="280" t="s">
        <v>650</v>
      </c>
      <c r="J425" s="281" t="str">
        <f t="shared" si="168"/>
        <v>Isi Sasaran</v>
      </c>
      <c r="K425" s="280" t="s">
        <v>650</v>
      </c>
      <c r="L425" s="281" t="str">
        <f t="shared" si="169"/>
        <v>Isi Sasaran</v>
      </c>
      <c r="M425" s="371"/>
      <c r="N425" s="371"/>
      <c r="O425" s="272"/>
      <c r="P425" s="272"/>
      <c r="Q425" s="272"/>
      <c r="R425" s="272"/>
    </row>
    <row r="426" spans="1:18" ht="12.75" customHeight="1">
      <c r="A426" s="272"/>
      <c r="B426" s="349"/>
      <c r="C426" s="349"/>
      <c r="D426" s="349"/>
      <c r="E426" s="349"/>
      <c r="F426" s="282">
        <v>5</v>
      </c>
      <c r="G426" s="283"/>
      <c r="H426" s="289" t="str">
        <f t="shared" si="163"/>
        <v>Belum Diisi</v>
      </c>
      <c r="I426" s="285" t="s">
        <v>650</v>
      </c>
      <c r="J426" s="286" t="str">
        <f t="shared" si="168"/>
        <v>Isi Sasaran</v>
      </c>
      <c r="K426" s="285" t="s">
        <v>650</v>
      </c>
      <c r="L426" s="286" t="str">
        <f t="shared" si="169"/>
        <v>Isi Sasaran</v>
      </c>
      <c r="M426" s="349"/>
      <c r="N426" s="349"/>
      <c r="O426" s="272"/>
      <c r="P426" s="272"/>
      <c r="Q426" s="272"/>
      <c r="R426" s="272"/>
    </row>
    <row r="427" spans="1:18" ht="12.75" customHeight="1">
      <c r="A427" s="272"/>
      <c r="B427" s="418">
        <v>4</v>
      </c>
      <c r="C427" s="426"/>
      <c r="D427" s="419" t="s">
        <v>650</v>
      </c>
      <c r="E427" s="427" t="str">
        <f>IF(D427="Y",1,IF(D427="T",0,IF(D427="Y/T","Belum diisi","Error")))</f>
        <v>Belum diisi</v>
      </c>
      <c r="F427" s="273">
        <v>1</v>
      </c>
      <c r="G427" s="274"/>
      <c r="H427" s="290" t="str">
        <f t="shared" si="163"/>
        <v>Belum Diisi</v>
      </c>
      <c r="I427" s="276" t="s">
        <v>650</v>
      </c>
      <c r="J427" s="277" t="str">
        <f t="shared" ref="J427:J431" si="170">IF($D$427="Y/T","Isi Sasaran",IF($E$427=0,0,IF(I427="Y",1,IF(I427="T",0,"Isi Dulu"))))</f>
        <v>Isi Sasaran</v>
      </c>
      <c r="K427" s="276" t="s">
        <v>650</v>
      </c>
      <c r="L427" s="277" t="str">
        <f t="shared" ref="L427:L431" si="171">IF($D$427="Y/T","Isi Sasaran",IF($E$427=0,0,IF(K427="Y",1,IF(K427="T",0,"Isi Dulu"))))</f>
        <v>Isi Sasaran</v>
      </c>
      <c r="M427" s="429" t="s">
        <v>650</v>
      </c>
      <c r="N427" s="430" t="str">
        <f>IF(M427="Y",1,IF(M427="T",0,IF(M427="Y/T","Belum diisi","Error")))</f>
        <v>Belum diisi</v>
      </c>
      <c r="O427" s="272"/>
      <c r="P427" s="272"/>
      <c r="Q427" s="272"/>
      <c r="R427" s="272"/>
    </row>
    <row r="428" spans="1:18" ht="12.75" customHeight="1">
      <c r="A428" s="272"/>
      <c r="B428" s="371"/>
      <c r="C428" s="371"/>
      <c r="D428" s="371"/>
      <c r="E428" s="371"/>
      <c r="F428" s="278">
        <v>2</v>
      </c>
      <c r="G428" s="279"/>
      <c r="H428" s="288" t="str">
        <f t="shared" si="163"/>
        <v>Belum Diisi</v>
      </c>
      <c r="I428" s="280" t="s">
        <v>650</v>
      </c>
      <c r="J428" s="281" t="str">
        <f t="shared" si="170"/>
        <v>Isi Sasaran</v>
      </c>
      <c r="K428" s="280" t="s">
        <v>650</v>
      </c>
      <c r="L428" s="281" t="str">
        <f t="shared" si="171"/>
        <v>Isi Sasaran</v>
      </c>
      <c r="M428" s="371"/>
      <c r="N428" s="371"/>
      <c r="O428" s="272"/>
      <c r="P428" s="272"/>
      <c r="Q428" s="272"/>
      <c r="R428" s="272"/>
    </row>
    <row r="429" spans="1:18" ht="12.75" customHeight="1">
      <c r="A429" s="272"/>
      <c r="B429" s="371"/>
      <c r="C429" s="371"/>
      <c r="D429" s="371"/>
      <c r="E429" s="371"/>
      <c r="F429" s="278">
        <v>3</v>
      </c>
      <c r="G429" s="279"/>
      <c r="H429" s="288" t="str">
        <f t="shared" si="163"/>
        <v>Belum Diisi</v>
      </c>
      <c r="I429" s="280" t="s">
        <v>650</v>
      </c>
      <c r="J429" s="281" t="str">
        <f t="shared" si="170"/>
        <v>Isi Sasaran</v>
      </c>
      <c r="K429" s="280" t="s">
        <v>650</v>
      </c>
      <c r="L429" s="281" t="str">
        <f t="shared" si="171"/>
        <v>Isi Sasaran</v>
      </c>
      <c r="M429" s="371"/>
      <c r="N429" s="371"/>
      <c r="O429" s="272"/>
      <c r="P429" s="272"/>
      <c r="Q429" s="272"/>
      <c r="R429" s="272"/>
    </row>
    <row r="430" spans="1:18" ht="12.75" customHeight="1">
      <c r="A430" s="272"/>
      <c r="B430" s="371"/>
      <c r="C430" s="371"/>
      <c r="D430" s="371"/>
      <c r="E430" s="371"/>
      <c r="F430" s="278">
        <v>4</v>
      </c>
      <c r="G430" s="279"/>
      <c r="H430" s="288" t="str">
        <f t="shared" si="163"/>
        <v>Belum Diisi</v>
      </c>
      <c r="I430" s="280" t="s">
        <v>650</v>
      </c>
      <c r="J430" s="281" t="str">
        <f t="shared" si="170"/>
        <v>Isi Sasaran</v>
      </c>
      <c r="K430" s="280" t="s">
        <v>650</v>
      </c>
      <c r="L430" s="281" t="str">
        <f t="shared" si="171"/>
        <v>Isi Sasaran</v>
      </c>
      <c r="M430" s="371"/>
      <c r="N430" s="371"/>
      <c r="O430" s="272"/>
      <c r="P430" s="272"/>
      <c r="Q430" s="272"/>
      <c r="R430" s="272"/>
    </row>
    <row r="431" spans="1:18" ht="12.75" customHeight="1">
      <c r="A431" s="272"/>
      <c r="B431" s="349"/>
      <c r="C431" s="349"/>
      <c r="D431" s="349"/>
      <c r="E431" s="349"/>
      <c r="F431" s="282">
        <v>5</v>
      </c>
      <c r="G431" s="283"/>
      <c r="H431" s="289" t="str">
        <f t="shared" si="163"/>
        <v>Belum Diisi</v>
      </c>
      <c r="I431" s="285" t="s">
        <v>650</v>
      </c>
      <c r="J431" s="286" t="str">
        <f t="shared" si="170"/>
        <v>Isi Sasaran</v>
      </c>
      <c r="K431" s="285" t="s">
        <v>650</v>
      </c>
      <c r="L431" s="286" t="str">
        <f t="shared" si="171"/>
        <v>Isi Sasaran</v>
      </c>
      <c r="M431" s="349"/>
      <c r="N431" s="349"/>
      <c r="O431" s="272"/>
      <c r="P431" s="272"/>
      <c r="Q431" s="272"/>
      <c r="R431" s="272"/>
    </row>
    <row r="432" spans="1:18" ht="12.75" customHeight="1">
      <c r="A432" s="272"/>
      <c r="B432" s="418">
        <v>5</v>
      </c>
      <c r="C432" s="426"/>
      <c r="D432" s="419" t="s">
        <v>650</v>
      </c>
      <c r="E432" s="427" t="str">
        <f>IF(D432="Y",1,IF(D432="T",0,IF(D432="Y/T","Belum diisi","Error")))</f>
        <v>Belum diisi</v>
      </c>
      <c r="F432" s="273">
        <v>1</v>
      </c>
      <c r="G432" s="274"/>
      <c r="H432" s="290" t="str">
        <f t="shared" si="163"/>
        <v>Belum Diisi</v>
      </c>
      <c r="I432" s="276" t="s">
        <v>650</v>
      </c>
      <c r="J432" s="277" t="str">
        <f t="shared" ref="J432:J436" si="172">IF($D$432="Y/T","Isi Sasaran",IF($E$432=0,0,IF(I432="Y",1,IF(I432="T",0,"Isi Dulu"))))</f>
        <v>Isi Sasaran</v>
      </c>
      <c r="K432" s="276" t="s">
        <v>650</v>
      </c>
      <c r="L432" s="277" t="str">
        <f t="shared" ref="L432:L436" si="173">IF($D$432="Y/T","Isi Sasaran",IF($E$432=0,0,IF(K432="Y",1,IF(K432="T",0,"Isi Dulu"))))</f>
        <v>Isi Sasaran</v>
      </c>
      <c r="M432" s="429" t="s">
        <v>650</v>
      </c>
      <c r="N432" s="430" t="str">
        <f>IF(M432="Y",1,IF(M432="T",0,IF(M432="Y/T","Belum diisi","Error")))</f>
        <v>Belum diisi</v>
      </c>
      <c r="O432" s="272"/>
      <c r="P432" s="272"/>
      <c r="Q432" s="272"/>
      <c r="R432" s="272"/>
    </row>
    <row r="433" spans="1:18" ht="12.75" customHeight="1">
      <c r="A433" s="272"/>
      <c r="B433" s="371"/>
      <c r="C433" s="371"/>
      <c r="D433" s="371"/>
      <c r="E433" s="371"/>
      <c r="F433" s="278">
        <v>2</v>
      </c>
      <c r="G433" s="279"/>
      <c r="H433" s="288" t="str">
        <f t="shared" si="163"/>
        <v>Belum Diisi</v>
      </c>
      <c r="I433" s="280" t="s">
        <v>650</v>
      </c>
      <c r="J433" s="281" t="str">
        <f t="shared" si="172"/>
        <v>Isi Sasaran</v>
      </c>
      <c r="K433" s="280" t="s">
        <v>650</v>
      </c>
      <c r="L433" s="281" t="str">
        <f t="shared" si="173"/>
        <v>Isi Sasaran</v>
      </c>
      <c r="M433" s="371"/>
      <c r="N433" s="371"/>
      <c r="O433" s="272"/>
      <c r="P433" s="272"/>
      <c r="Q433" s="272"/>
      <c r="R433" s="272"/>
    </row>
    <row r="434" spans="1:18" ht="12.75" customHeight="1">
      <c r="A434" s="272"/>
      <c r="B434" s="371"/>
      <c r="C434" s="371"/>
      <c r="D434" s="371"/>
      <c r="E434" s="371"/>
      <c r="F434" s="278">
        <v>3</v>
      </c>
      <c r="G434" s="279"/>
      <c r="H434" s="288" t="str">
        <f t="shared" si="163"/>
        <v>Belum Diisi</v>
      </c>
      <c r="I434" s="280" t="s">
        <v>650</v>
      </c>
      <c r="J434" s="281" t="str">
        <f t="shared" si="172"/>
        <v>Isi Sasaran</v>
      </c>
      <c r="K434" s="280" t="s">
        <v>650</v>
      </c>
      <c r="L434" s="281" t="str">
        <f t="shared" si="173"/>
        <v>Isi Sasaran</v>
      </c>
      <c r="M434" s="371"/>
      <c r="N434" s="371"/>
      <c r="O434" s="272"/>
      <c r="P434" s="272"/>
      <c r="Q434" s="272"/>
      <c r="R434" s="272"/>
    </row>
    <row r="435" spans="1:18" ht="12.75" customHeight="1">
      <c r="A435" s="272"/>
      <c r="B435" s="371"/>
      <c r="C435" s="371"/>
      <c r="D435" s="371"/>
      <c r="E435" s="371"/>
      <c r="F435" s="278">
        <v>4</v>
      </c>
      <c r="G435" s="279"/>
      <c r="H435" s="288" t="str">
        <f t="shared" si="163"/>
        <v>Belum Diisi</v>
      </c>
      <c r="I435" s="280" t="s">
        <v>650</v>
      </c>
      <c r="J435" s="281" t="str">
        <f t="shared" si="172"/>
        <v>Isi Sasaran</v>
      </c>
      <c r="K435" s="280" t="s">
        <v>650</v>
      </c>
      <c r="L435" s="281" t="str">
        <f t="shared" si="173"/>
        <v>Isi Sasaran</v>
      </c>
      <c r="M435" s="371"/>
      <c r="N435" s="371"/>
      <c r="O435" s="272"/>
      <c r="P435" s="272"/>
      <c r="Q435" s="272"/>
      <c r="R435" s="272"/>
    </row>
    <row r="436" spans="1:18" ht="12.75" customHeight="1">
      <c r="A436" s="272"/>
      <c r="B436" s="349"/>
      <c r="C436" s="349"/>
      <c r="D436" s="349"/>
      <c r="E436" s="349"/>
      <c r="F436" s="282">
        <v>5</v>
      </c>
      <c r="G436" s="283"/>
      <c r="H436" s="289" t="str">
        <f t="shared" si="163"/>
        <v>Belum Diisi</v>
      </c>
      <c r="I436" s="285" t="s">
        <v>650</v>
      </c>
      <c r="J436" s="286" t="str">
        <f t="shared" si="172"/>
        <v>Isi Sasaran</v>
      </c>
      <c r="K436" s="285" t="s">
        <v>650</v>
      </c>
      <c r="L436" s="286" t="str">
        <f t="shared" si="173"/>
        <v>Isi Sasaran</v>
      </c>
      <c r="M436" s="349"/>
      <c r="N436" s="349"/>
      <c r="O436" s="272"/>
      <c r="P436" s="272"/>
      <c r="Q436" s="272"/>
      <c r="R436" s="272"/>
    </row>
    <row r="437" spans="1:18" ht="12.75" customHeight="1">
      <c r="A437" s="272"/>
      <c r="B437" s="418">
        <v>6</v>
      </c>
      <c r="C437" s="426"/>
      <c r="D437" s="419" t="s">
        <v>650</v>
      </c>
      <c r="E437" s="427" t="str">
        <f>IF(D437="Y",1,IF(D437="T",0,IF(D437="Y/T","Belum diisi","Error")))</f>
        <v>Belum diisi</v>
      </c>
      <c r="F437" s="273">
        <v>1</v>
      </c>
      <c r="G437" s="274"/>
      <c r="H437" s="290" t="str">
        <f t="shared" si="163"/>
        <v>Belum Diisi</v>
      </c>
      <c r="I437" s="276" t="s">
        <v>650</v>
      </c>
      <c r="J437" s="277" t="str">
        <f t="shared" ref="J437:J441" si="174">IF($D$437="Y/T","Isi Sasaran",IF($E$437=0,0,IF(I437="Y",1,IF(I437="T",0,"Isi Dulu"))))</f>
        <v>Isi Sasaran</v>
      </c>
      <c r="K437" s="276" t="s">
        <v>650</v>
      </c>
      <c r="L437" s="277" t="str">
        <f t="shared" ref="L437:L441" si="175">IF($D$437="Y/T","Isi Sasaran",IF($E$437=0,0,IF(K437="Y",1,IF(K437="T",0,"Isi Dulu"))))</f>
        <v>Isi Sasaran</v>
      </c>
      <c r="M437" s="429" t="s">
        <v>650</v>
      </c>
      <c r="N437" s="430" t="str">
        <f>IF(M437="Y",1,IF(M437="T",0,IF(M437="Y/T","Belum diisi","Error")))</f>
        <v>Belum diisi</v>
      </c>
      <c r="O437" s="272"/>
      <c r="P437" s="272"/>
      <c r="Q437" s="272"/>
      <c r="R437" s="272"/>
    </row>
    <row r="438" spans="1:18" ht="12.75" customHeight="1">
      <c r="A438" s="272"/>
      <c r="B438" s="371"/>
      <c r="C438" s="371"/>
      <c r="D438" s="371"/>
      <c r="E438" s="371"/>
      <c r="F438" s="278">
        <v>2</v>
      </c>
      <c r="G438" s="279"/>
      <c r="H438" s="288" t="str">
        <f t="shared" si="163"/>
        <v>Belum Diisi</v>
      </c>
      <c r="I438" s="280" t="s">
        <v>650</v>
      </c>
      <c r="J438" s="281" t="str">
        <f t="shared" si="174"/>
        <v>Isi Sasaran</v>
      </c>
      <c r="K438" s="280" t="s">
        <v>650</v>
      </c>
      <c r="L438" s="281" t="str">
        <f t="shared" si="175"/>
        <v>Isi Sasaran</v>
      </c>
      <c r="M438" s="371"/>
      <c r="N438" s="371"/>
      <c r="O438" s="272"/>
      <c r="P438" s="272"/>
      <c r="Q438" s="272"/>
      <c r="R438" s="272"/>
    </row>
    <row r="439" spans="1:18" ht="12.75" customHeight="1">
      <c r="A439" s="272"/>
      <c r="B439" s="371"/>
      <c r="C439" s="371"/>
      <c r="D439" s="371"/>
      <c r="E439" s="371"/>
      <c r="F439" s="278">
        <v>3</v>
      </c>
      <c r="G439" s="279"/>
      <c r="H439" s="288" t="str">
        <f t="shared" si="163"/>
        <v>Belum Diisi</v>
      </c>
      <c r="I439" s="280" t="s">
        <v>650</v>
      </c>
      <c r="J439" s="281" t="str">
        <f t="shared" si="174"/>
        <v>Isi Sasaran</v>
      </c>
      <c r="K439" s="280" t="s">
        <v>650</v>
      </c>
      <c r="L439" s="281" t="str">
        <f t="shared" si="175"/>
        <v>Isi Sasaran</v>
      </c>
      <c r="M439" s="371"/>
      <c r="N439" s="371"/>
      <c r="O439" s="272"/>
      <c r="P439" s="272"/>
      <c r="Q439" s="272"/>
      <c r="R439" s="272"/>
    </row>
    <row r="440" spans="1:18" ht="12.75" customHeight="1">
      <c r="A440" s="272"/>
      <c r="B440" s="371"/>
      <c r="C440" s="371"/>
      <c r="D440" s="371"/>
      <c r="E440" s="371"/>
      <c r="F440" s="278">
        <v>4</v>
      </c>
      <c r="G440" s="279"/>
      <c r="H440" s="288" t="str">
        <f t="shared" si="163"/>
        <v>Belum Diisi</v>
      </c>
      <c r="I440" s="280" t="s">
        <v>650</v>
      </c>
      <c r="J440" s="281" t="str">
        <f t="shared" si="174"/>
        <v>Isi Sasaran</v>
      </c>
      <c r="K440" s="280" t="s">
        <v>650</v>
      </c>
      <c r="L440" s="281" t="str">
        <f t="shared" si="175"/>
        <v>Isi Sasaran</v>
      </c>
      <c r="M440" s="371"/>
      <c r="N440" s="371"/>
      <c r="O440" s="272"/>
      <c r="P440" s="272"/>
      <c r="Q440" s="272"/>
      <c r="R440" s="272"/>
    </row>
    <row r="441" spans="1:18" ht="12.75" customHeight="1">
      <c r="A441" s="272"/>
      <c r="B441" s="349"/>
      <c r="C441" s="349"/>
      <c r="D441" s="349"/>
      <c r="E441" s="349"/>
      <c r="F441" s="282">
        <v>5</v>
      </c>
      <c r="G441" s="283"/>
      <c r="H441" s="289" t="str">
        <f t="shared" si="163"/>
        <v>Belum Diisi</v>
      </c>
      <c r="I441" s="285" t="s">
        <v>650</v>
      </c>
      <c r="J441" s="286" t="str">
        <f t="shared" si="174"/>
        <v>Isi Sasaran</v>
      </c>
      <c r="K441" s="285" t="s">
        <v>650</v>
      </c>
      <c r="L441" s="286" t="str">
        <f t="shared" si="175"/>
        <v>Isi Sasaran</v>
      </c>
      <c r="M441" s="349"/>
      <c r="N441" s="349"/>
      <c r="O441" s="272"/>
      <c r="P441" s="272"/>
      <c r="Q441" s="272"/>
      <c r="R441" s="272"/>
    </row>
    <row r="442" spans="1:18" ht="12.75" customHeight="1">
      <c r="A442" s="272"/>
      <c r="B442" s="418">
        <v>7</v>
      </c>
      <c r="C442" s="426"/>
      <c r="D442" s="419" t="s">
        <v>650</v>
      </c>
      <c r="E442" s="427" t="str">
        <f>IF(D442="Y",1,IF(D442="T",0,IF(D442="Y/T","Belum diisi","Error")))</f>
        <v>Belum diisi</v>
      </c>
      <c r="F442" s="273">
        <v>1</v>
      </c>
      <c r="G442" s="274"/>
      <c r="H442" s="290" t="str">
        <f t="shared" si="163"/>
        <v>Belum Diisi</v>
      </c>
      <c r="I442" s="276" t="s">
        <v>650</v>
      </c>
      <c r="J442" s="277" t="str">
        <f t="shared" ref="J442:J446" si="176">IF($D$442="Y/T","Isi Sasaran",IF($E$442=0,0,IF(I442="Y",1,IF(I442="T",0,"Isi Dulu"))))</f>
        <v>Isi Sasaran</v>
      </c>
      <c r="K442" s="276" t="s">
        <v>650</v>
      </c>
      <c r="L442" s="277" t="str">
        <f t="shared" ref="L442:L446" si="177">IF($D$442="Y/T","Isi Sasaran",IF($E$442=0,0,IF(K442="Y",1,IF(K442="T",0,"Isi Dulu"))))</f>
        <v>Isi Sasaran</v>
      </c>
      <c r="M442" s="429" t="s">
        <v>650</v>
      </c>
      <c r="N442" s="430" t="str">
        <f>IF(M442="Y",1,IF(M442="T",0,IF(M442="Y/T","Belum diisi","Error")))</f>
        <v>Belum diisi</v>
      </c>
      <c r="O442" s="272"/>
      <c r="P442" s="272"/>
      <c r="Q442" s="272"/>
      <c r="R442" s="272"/>
    </row>
    <row r="443" spans="1:18" ht="12.75" customHeight="1">
      <c r="A443" s="272"/>
      <c r="B443" s="371"/>
      <c r="C443" s="371"/>
      <c r="D443" s="371"/>
      <c r="E443" s="371"/>
      <c r="F443" s="278">
        <v>2</v>
      </c>
      <c r="G443" s="279"/>
      <c r="H443" s="288" t="str">
        <f t="shared" si="163"/>
        <v>Belum Diisi</v>
      </c>
      <c r="I443" s="280" t="s">
        <v>650</v>
      </c>
      <c r="J443" s="281" t="str">
        <f t="shared" si="176"/>
        <v>Isi Sasaran</v>
      </c>
      <c r="K443" s="280" t="s">
        <v>650</v>
      </c>
      <c r="L443" s="281" t="str">
        <f t="shared" si="177"/>
        <v>Isi Sasaran</v>
      </c>
      <c r="M443" s="371"/>
      <c r="N443" s="371"/>
      <c r="O443" s="272"/>
      <c r="P443" s="272"/>
      <c r="Q443" s="272"/>
      <c r="R443" s="272"/>
    </row>
    <row r="444" spans="1:18" ht="12.75" customHeight="1">
      <c r="A444" s="272"/>
      <c r="B444" s="371"/>
      <c r="C444" s="371"/>
      <c r="D444" s="371"/>
      <c r="E444" s="371"/>
      <c r="F444" s="278">
        <v>3</v>
      </c>
      <c r="G444" s="279"/>
      <c r="H444" s="288" t="str">
        <f t="shared" si="163"/>
        <v>Belum Diisi</v>
      </c>
      <c r="I444" s="280" t="s">
        <v>650</v>
      </c>
      <c r="J444" s="281" t="str">
        <f t="shared" si="176"/>
        <v>Isi Sasaran</v>
      </c>
      <c r="K444" s="280" t="s">
        <v>650</v>
      </c>
      <c r="L444" s="281" t="str">
        <f t="shared" si="177"/>
        <v>Isi Sasaran</v>
      </c>
      <c r="M444" s="371"/>
      <c r="N444" s="371"/>
      <c r="O444" s="272"/>
      <c r="P444" s="272"/>
      <c r="Q444" s="272"/>
      <c r="R444" s="272"/>
    </row>
    <row r="445" spans="1:18" ht="12.75" customHeight="1">
      <c r="A445" s="272"/>
      <c r="B445" s="371"/>
      <c r="C445" s="371"/>
      <c r="D445" s="371"/>
      <c r="E445" s="371"/>
      <c r="F445" s="278">
        <v>4</v>
      </c>
      <c r="G445" s="279"/>
      <c r="H445" s="288" t="str">
        <f t="shared" si="163"/>
        <v>Belum Diisi</v>
      </c>
      <c r="I445" s="280" t="s">
        <v>650</v>
      </c>
      <c r="J445" s="281" t="str">
        <f t="shared" si="176"/>
        <v>Isi Sasaran</v>
      </c>
      <c r="K445" s="280" t="s">
        <v>650</v>
      </c>
      <c r="L445" s="281" t="str">
        <f t="shared" si="177"/>
        <v>Isi Sasaran</v>
      </c>
      <c r="M445" s="371"/>
      <c r="N445" s="371"/>
      <c r="O445" s="272"/>
      <c r="P445" s="272"/>
      <c r="Q445" s="272"/>
      <c r="R445" s="272"/>
    </row>
    <row r="446" spans="1:18" ht="12.75" customHeight="1">
      <c r="A446" s="272"/>
      <c r="B446" s="349"/>
      <c r="C446" s="349"/>
      <c r="D446" s="349"/>
      <c r="E446" s="349"/>
      <c r="F446" s="282">
        <v>5</v>
      </c>
      <c r="G446" s="283"/>
      <c r="H446" s="289" t="str">
        <f t="shared" si="163"/>
        <v>Belum Diisi</v>
      </c>
      <c r="I446" s="285" t="s">
        <v>650</v>
      </c>
      <c r="J446" s="286" t="str">
        <f t="shared" si="176"/>
        <v>Isi Sasaran</v>
      </c>
      <c r="K446" s="285" t="s">
        <v>650</v>
      </c>
      <c r="L446" s="286" t="str">
        <f t="shared" si="177"/>
        <v>Isi Sasaran</v>
      </c>
      <c r="M446" s="349"/>
      <c r="N446" s="349"/>
      <c r="O446" s="272"/>
      <c r="P446" s="272"/>
      <c r="Q446" s="272"/>
      <c r="R446" s="272"/>
    </row>
    <row r="447" spans="1:18" ht="12.75" customHeight="1">
      <c r="A447" s="272"/>
      <c r="B447" s="418">
        <v>8</v>
      </c>
      <c r="C447" s="426"/>
      <c r="D447" s="419" t="s">
        <v>650</v>
      </c>
      <c r="E447" s="427" t="str">
        <f>IF(D447="Y",1,IF(D447="T",0,IF(D447="Y/T","Belum diisi","Error")))</f>
        <v>Belum diisi</v>
      </c>
      <c r="F447" s="273">
        <v>1</v>
      </c>
      <c r="G447" s="274"/>
      <c r="H447" s="290" t="str">
        <f t="shared" si="163"/>
        <v>Belum Diisi</v>
      </c>
      <c r="I447" s="276" t="s">
        <v>650</v>
      </c>
      <c r="J447" s="277" t="str">
        <f t="shared" ref="J447:J451" si="178">IF($D$447="Y/T","Isi Sasaran",IF($E$447=0,0,IF(I447="Y",1,IF(I447="T",0,"Isi Dulu"))))</f>
        <v>Isi Sasaran</v>
      </c>
      <c r="K447" s="276" t="s">
        <v>650</v>
      </c>
      <c r="L447" s="277" t="str">
        <f t="shared" ref="L447:L451" si="179">IF($D$447="Y/T","Isi Sasaran",IF($E$447=0,0,IF(K447="Y",1,IF(K447="T",0,"Isi Dulu"))))</f>
        <v>Isi Sasaran</v>
      </c>
      <c r="M447" s="429" t="s">
        <v>650</v>
      </c>
      <c r="N447" s="430" t="str">
        <f>IF(M447="Y",1,IF(M447="T",0,IF(M447="Y/T","Belum diisi","Error")))</f>
        <v>Belum diisi</v>
      </c>
      <c r="O447" s="272"/>
      <c r="P447" s="272"/>
      <c r="Q447" s="272"/>
      <c r="R447" s="272"/>
    </row>
    <row r="448" spans="1:18" ht="12.75" customHeight="1">
      <c r="A448" s="272"/>
      <c r="B448" s="371"/>
      <c r="C448" s="371"/>
      <c r="D448" s="371"/>
      <c r="E448" s="371"/>
      <c r="F448" s="278">
        <v>2</v>
      </c>
      <c r="G448" s="279"/>
      <c r="H448" s="288" t="str">
        <f t="shared" si="163"/>
        <v>Belum Diisi</v>
      </c>
      <c r="I448" s="280" t="s">
        <v>650</v>
      </c>
      <c r="J448" s="281" t="str">
        <f t="shared" si="178"/>
        <v>Isi Sasaran</v>
      </c>
      <c r="K448" s="280" t="s">
        <v>650</v>
      </c>
      <c r="L448" s="281" t="str">
        <f t="shared" si="179"/>
        <v>Isi Sasaran</v>
      </c>
      <c r="M448" s="371"/>
      <c r="N448" s="371"/>
      <c r="O448" s="272"/>
      <c r="P448" s="272"/>
      <c r="Q448" s="272"/>
      <c r="R448" s="272"/>
    </row>
    <row r="449" spans="1:18" ht="12.75" customHeight="1">
      <c r="A449" s="272"/>
      <c r="B449" s="371"/>
      <c r="C449" s="371"/>
      <c r="D449" s="371"/>
      <c r="E449" s="371"/>
      <c r="F449" s="278">
        <v>3</v>
      </c>
      <c r="G449" s="279"/>
      <c r="H449" s="288" t="str">
        <f t="shared" si="163"/>
        <v>Belum Diisi</v>
      </c>
      <c r="I449" s="280" t="s">
        <v>650</v>
      </c>
      <c r="J449" s="281" t="str">
        <f t="shared" si="178"/>
        <v>Isi Sasaran</v>
      </c>
      <c r="K449" s="280" t="s">
        <v>650</v>
      </c>
      <c r="L449" s="281" t="str">
        <f t="shared" si="179"/>
        <v>Isi Sasaran</v>
      </c>
      <c r="M449" s="371"/>
      <c r="N449" s="371"/>
      <c r="O449" s="272"/>
      <c r="P449" s="272"/>
      <c r="Q449" s="272"/>
      <c r="R449" s="272"/>
    </row>
    <row r="450" spans="1:18" ht="12.75" customHeight="1">
      <c r="A450" s="272"/>
      <c r="B450" s="371"/>
      <c r="C450" s="371"/>
      <c r="D450" s="371"/>
      <c r="E450" s="371"/>
      <c r="F450" s="278">
        <v>4</v>
      </c>
      <c r="G450" s="279"/>
      <c r="H450" s="288" t="str">
        <f t="shared" si="163"/>
        <v>Belum Diisi</v>
      </c>
      <c r="I450" s="280" t="s">
        <v>650</v>
      </c>
      <c r="J450" s="281" t="str">
        <f t="shared" si="178"/>
        <v>Isi Sasaran</v>
      </c>
      <c r="K450" s="280" t="s">
        <v>650</v>
      </c>
      <c r="L450" s="281" t="str">
        <f t="shared" si="179"/>
        <v>Isi Sasaran</v>
      </c>
      <c r="M450" s="371"/>
      <c r="N450" s="371"/>
      <c r="O450" s="272"/>
      <c r="P450" s="272"/>
      <c r="Q450" s="272"/>
      <c r="R450" s="272"/>
    </row>
    <row r="451" spans="1:18" ht="12.75" customHeight="1">
      <c r="A451" s="272"/>
      <c r="B451" s="349"/>
      <c r="C451" s="349"/>
      <c r="D451" s="349"/>
      <c r="E451" s="349"/>
      <c r="F451" s="282">
        <v>5</v>
      </c>
      <c r="G451" s="283"/>
      <c r="H451" s="289" t="str">
        <f t="shared" si="163"/>
        <v>Belum Diisi</v>
      </c>
      <c r="I451" s="285" t="s">
        <v>650</v>
      </c>
      <c r="J451" s="286" t="str">
        <f t="shared" si="178"/>
        <v>Isi Sasaran</v>
      </c>
      <c r="K451" s="285" t="s">
        <v>650</v>
      </c>
      <c r="L451" s="286" t="str">
        <f t="shared" si="179"/>
        <v>Isi Sasaran</v>
      </c>
      <c r="M451" s="349"/>
      <c r="N451" s="349"/>
      <c r="O451" s="272"/>
      <c r="P451" s="272"/>
      <c r="Q451" s="272"/>
      <c r="R451" s="272"/>
    </row>
    <row r="452" spans="1:18" ht="12.75" customHeight="1">
      <c r="A452" s="272"/>
      <c r="B452" s="418">
        <v>9</v>
      </c>
      <c r="C452" s="426"/>
      <c r="D452" s="419" t="s">
        <v>650</v>
      </c>
      <c r="E452" s="427" t="str">
        <f>IF(D452="Y",1,IF(D452="T",0,IF(D452="Y/T","Belum diisi","Error")))</f>
        <v>Belum diisi</v>
      </c>
      <c r="F452" s="273">
        <v>1</v>
      </c>
      <c r="G452" s="274"/>
      <c r="H452" s="290" t="str">
        <f t="shared" si="163"/>
        <v>Belum Diisi</v>
      </c>
      <c r="I452" s="276" t="s">
        <v>650</v>
      </c>
      <c r="J452" s="277" t="str">
        <f t="shared" ref="J452:J456" si="180">IF($D$452="Y/T","Isi Sasaran",IF($E$452=0,0,IF(I452="Y",1,IF(I452="T",0,"Isi Dulu"))))</f>
        <v>Isi Sasaran</v>
      </c>
      <c r="K452" s="276" t="s">
        <v>650</v>
      </c>
      <c r="L452" s="277" t="str">
        <f t="shared" ref="L452:L456" si="181">IF($D$452="Y/T","Isi Sasaran",IF($E$452=0,0,IF(K452="Y",1,IF(K452="T",0,"Isi Dulu"))))</f>
        <v>Isi Sasaran</v>
      </c>
      <c r="M452" s="429" t="s">
        <v>650</v>
      </c>
      <c r="N452" s="430" t="str">
        <f>IF(M452="Y",1,IF(M452="T",0,IF(M452="Y/T","Belum diisi","Error")))</f>
        <v>Belum diisi</v>
      </c>
      <c r="O452" s="272"/>
      <c r="P452" s="272"/>
      <c r="Q452" s="272"/>
      <c r="R452" s="272"/>
    </row>
    <row r="453" spans="1:18" ht="12.75" customHeight="1">
      <c r="A453" s="272"/>
      <c r="B453" s="371"/>
      <c r="C453" s="371"/>
      <c r="D453" s="371"/>
      <c r="E453" s="371"/>
      <c r="F453" s="278">
        <v>2</v>
      </c>
      <c r="G453" s="279"/>
      <c r="H453" s="288" t="str">
        <f t="shared" si="163"/>
        <v>Belum Diisi</v>
      </c>
      <c r="I453" s="280" t="s">
        <v>650</v>
      </c>
      <c r="J453" s="281" t="str">
        <f t="shared" si="180"/>
        <v>Isi Sasaran</v>
      </c>
      <c r="K453" s="280" t="s">
        <v>650</v>
      </c>
      <c r="L453" s="281" t="str">
        <f t="shared" si="181"/>
        <v>Isi Sasaran</v>
      </c>
      <c r="M453" s="371"/>
      <c r="N453" s="371"/>
      <c r="O453" s="272"/>
      <c r="P453" s="272"/>
      <c r="Q453" s="272"/>
      <c r="R453" s="272"/>
    </row>
    <row r="454" spans="1:18" ht="12.75" customHeight="1">
      <c r="A454" s="272"/>
      <c r="B454" s="371"/>
      <c r="C454" s="371"/>
      <c r="D454" s="371"/>
      <c r="E454" s="371"/>
      <c r="F454" s="278">
        <v>3</v>
      </c>
      <c r="G454" s="279"/>
      <c r="H454" s="288" t="str">
        <f t="shared" si="163"/>
        <v>Belum Diisi</v>
      </c>
      <c r="I454" s="280" t="s">
        <v>650</v>
      </c>
      <c r="J454" s="281" t="str">
        <f t="shared" si="180"/>
        <v>Isi Sasaran</v>
      </c>
      <c r="K454" s="280" t="s">
        <v>650</v>
      </c>
      <c r="L454" s="281" t="str">
        <f t="shared" si="181"/>
        <v>Isi Sasaran</v>
      </c>
      <c r="M454" s="371"/>
      <c r="N454" s="371"/>
      <c r="O454" s="272"/>
      <c r="P454" s="272"/>
      <c r="Q454" s="272"/>
      <c r="R454" s="272"/>
    </row>
    <row r="455" spans="1:18" ht="12.75" customHeight="1">
      <c r="A455" s="272"/>
      <c r="B455" s="371"/>
      <c r="C455" s="371"/>
      <c r="D455" s="371"/>
      <c r="E455" s="371"/>
      <c r="F455" s="278">
        <v>4</v>
      </c>
      <c r="G455" s="279"/>
      <c r="H455" s="288" t="str">
        <f t="shared" si="163"/>
        <v>Belum Diisi</v>
      </c>
      <c r="I455" s="280" t="s">
        <v>650</v>
      </c>
      <c r="J455" s="281" t="str">
        <f t="shared" si="180"/>
        <v>Isi Sasaran</v>
      </c>
      <c r="K455" s="280" t="s">
        <v>650</v>
      </c>
      <c r="L455" s="281" t="str">
        <f t="shared" si="181"/>
        <v>Isi Sasaran</v>
      </c>
      <c r="M455" s="371"/>
      <c r="N455" s="371"/>
      <c r="O455" s="272"/>
      <c r="P455" s="272"/>
      <c r="Q455" s="272"/>
      <c r="R455" s="272"/>
    </row>
    <row r="456" spans="1:18" ht="12.75" customHeight="1">
      <c r="A456" s="272"/>
      <c r="B456" s="349"/>
      <c r="C456" s="349"/>
      <c r="D456" s="349"/>
      <c r="E456" s="349"/>
      <c r="F456" s="282">
        <v>5</v>
      </c>
      <c r="G456" s="283"/>
      <c r="H456" s="289" t="str">
        <f t="shared" si="163"/>
        <v>Belum Diisi</v>
      </c>
      <c r="I456" s="285" t="s">
        <v>650</v>
      </c>
      <c r="J456" s="286" t="str">
        <f t="shared" si="180"/>
        <v>Isi Sasaran</v>
      </c>
      <c r="K456" s="285" t="s">
        <v>650</v>
      </c>
      <c r="L456" s="286" t="str">
        <f t="shared" si="181"/>
        <v>Isi Sasaran</v>
      </c>
      <c r="M456" s="349"/>
      <c r="N456" s="349"/>
      <c r="O456" s="272"/>
      <c r="P456" s="272"/>
      <c r="Q456" s="272"/>
      <c r="R456" s="272"/>
    </row>
    <row r="457" spans="1:18" ht="12.75" customHeight="1">
      <c r="A457" s="272"/>
      <c r="B457" s="418">
        <v>10</v>
      </c>
      <c r="C457" s="426"/>
      <c r="D457" s="419" t="s">
        <v>650</v>
      </c>
      <c r="E457" s="427" t="str">
        <f>IF(D457="Y",1,IF(D457="T",0,IF(D457="Y/T","Belum diisi","Error")))</f>
        <v>Belum diisi</v>
      </c>
      <c r="F457" s="273">
        <v>1</v>
      </c>
      <c r="G457" s="274"/>
      <c r="H457" s="290" t="str">
        <f t="shared" si="163"/>
        <v>Belum Diisi</v>
      </c>
      <c r="I457" s="276" t="s">
        <v>650</v>
      </c>
      <c r="J457" s="277" t="str">
        <f t="shared" ref="J457:J461" si="182">IF($D$457="Y/T","Isi Sasaran",IF($E$457=0,0,IF(I457="Y",1,IF(I457="T",0,"Isi Dulu"))))</f>
        <v>Isi Sasaran</v>
      </c>
      <c r="K457" s="276" t="s">
        <v>650</v>
      </c>
      <c r="L457" s="277" t="str">
        <f t="shared" ref="L457:L461" si="183">IF($D$457="Y/T","Isi Sasaran",IF($E$457=0,0,IF(K457="Y",1,IF(K457="T",0,"Isi Dulu"))))</f>
        <v>Isi Sasaran</v>
      </c>
      <c r="M457" s="429" t="s">
        <v>650</v>
      </c>
      <c r="N457" s="430" t="str">
        <f>IF(M457="Y",1,IF(M457="T",0,IF(M457="Y/T","Belum diisi","Error")))</f>
        <v>Belum diisi</v>
      </c>
      <c r="O457" s="272"/>
      <c r="P457" s="272"/>
      <c r="Q457" s="272"/>
      <c r="R457" s="272"/>
    </row>
    <row r="458" spans="1:18" ht="12.75" customHeight="1">
      <c r="A458" s="272"/>
      <c r="B458" s="371"/>
      <c r="C458" s="371"/>
      <c r="D458" s="371"/>
      <c r="E458" s="371"/>
      <c r="F458" s="278">
        <v>2</v>
      </c>
      <c r="G458" s="279"/>
      <c r="H458" s="288" t="str">
        <f t="shared" si="163"/>
        <v>Belum Diisi</v>
      </c>
      <c r="I458" s="280" t="s">
        <v>650</v>
      </c>
      <c r="J458" s="281" t="str">
        <f t="shared" si="182"/>
        <v>Isi Sasaran</v>
      </c>
      <c r="K458" s="280" t="s">
        <v>650</v>
      </c>
      <c r="L458" s="281" t="str">
        <f t="shared" si="183"/>
        <v>Isi Sasaran</v>
      </c>
      <c r="M458" s="371"/>
      <c r="N458" s="371"/>
      <c r="O458" s="272"/>
      <c r="P458" s="272"/>
      <c r="Q458" s="272"/>
      <c r="R458" s="272"/>
    </row>
    <row r="459" spans="1:18" ht="12.75" customHeight="1">
      <c r="A459" s="272"/>
      <c r="B459" s="371"/>
      <c r="C459" s="371"/>
      <c r="D459" s="371"/>
      <c r="E459" s="371"/>
      <c r="F459" s="278">
        <v>3</v>
      </c>
      <c r="G459" s="279"/>
      <c r="H459" s="288" t="str">
        <f t="shared" si="163"/>
        <v>Belum Diisi</v>
      </c>
      <c r="I459" s="280" t="s">
        <v>650</v>
      </c>
      <c r="J459" s="281" t="str">
        <f t="shared" si="182"/>
        <v>Isi Sasaran</v>
      </c>
      <c r="K459" s="280" t="s">
        <v>650</v>
      </c>
      <c r="L459" s="281" t="str">
        <f t="shared" si="183"/>
        <v>Isi Sasaran</v>
      </c>
      <c r="M459" s="371"/>
      <c r="N459" s="371"/>
      <c r="O459" s="272"/>
      <c r="P459" s="272"/>
      <c r="Q459" s="272"/>
      <c r="R459" s="272"/>
    </row>
    <row r="460" spans="1:18" ht="12.75" customHeight="1">
      <c r="A460" s="272"/>
      <c r="B460" s="371"/>
      <c r="C460" s="371"/>
      <c r="D460" s="371"/>
      <c r="E460" s="371"/>
      <c r="F460" s="278">
        <v>4</v>
      </c>
      <c r="G460" s="279"/>
      <c r="H460" s="288" t="str">
        <f t="shared" si="163"/>
        <v>Belum Diisi</v>
      </c>
      <c r="I460" s="280" t="s">
        <v>650</v>
      </c>
      <c r="J460" s="281" t="str">
        <f t="shared" si="182"/>
        <v>Isi Sasaran</v>
      </c>
      <c r="K460" s="280" t="s">
        <v>650</v>
      </c>
      <c r="L460" s="281" t="str">
        <f t="shared" si="183"/>
        <v>Isi Sasaran</v>
      </c>
      <c r="M460" s="371"/>
      <c r="N460" s="371"/>
      <c r="O460" s="272"/>
      <c r="P460" s="272"/>
      <c r="Q460" s="272"/>
      <c r="R460" s="272"/>
    </row>
    <row r="461" spans="1:18" ht="12.75" customHeight="1">
      <c r="A461" s="272"/>
      <c r="B461" s="349"/>
      <c r="C461" s="349"/>
      <c r="D461" s="349"/>
      <c r="E461" s="349"/>
      <c r="F461" s="282">
        <v>5</v>
      </c>
      <c r="G461" s="283"/>
      <c r="H461" s="289" t="str">
        <f t="shared" si="163"/>
        <v>Belum Diisi</v>
      </c>
      <c r="I461" s="285" t="s">
        <v>650</v>
      </c>
      <c r="J461" s="286" t="str">
        <f t="shared" si="182"/>
        <v>Isi Sasaran</v>
      </c>
      <c r="K461" s="285" t="s">
        <v>650</v>
      </c>
      <c r="L461" s="286" t="str">
        <f t="shared" si="183"/>
        <v>Isi Sasaran</v>
      </c>
      <c r="M461" s="349"/>
      <c r="N461" s="349"/>
      <c r="O461" s="272"/>
      <c r="P461" s="272"/>
      <c r="Q461" s="272"/>
      <c r="R461" s="272"/>
    </row>
    <row r="462" spans="1:18" ht="12.75" customHeight="1">
      <c r="A462" s="272"/>
      <c r="B462" s="418">
        <v>11</v>
      </c>
      <c r="C462" s="426"/>
      <c r="D462" s="419" t="s">
        <v>650</v>
      </c>
      <c r="E462" s="427" t="str">
        <f>IF(D462="Y",1,IF(D462="T",0,IF(D462="Y/T","Belum diisi","Error")))</f>
        <v>Belum diisi</v>
      </c>
      <c r="F462" s="273">
        <v>1</v>
      </c>
      <c r="G462" s="274"/>
      <c r="H462" s="290" t="str">
        <f t="shared" si="163"/>
        <v>Belum Diisi</v>
      </c>
      <c r="I462" s="276" t="s">
        <v>650</v>
      </c>
      <c r="J462" s="277" t="str">
        <f t="shared" ref="J462:J466" si="184">IF($D$462="Y/T","Isi Sasaran",IF($E$462=0,0,IF(I462="Y",1,IF(I462="T",0,"Isi Dulu"))))</f>
        <v>Isi Sasaran</v>
      </c>
      <c r="K462" s="276" t="s">
        <v>650</v>
      </c>
      <c r="L462" s="277" t="str">
        <f t="shared" ref="L462:L466" si="185">IF($D$462="Y/T","Isi Sasaran",IF($E$462=0,0,IF(K462="Y",1,IF(K462="T",0,"Isi Dulu"))))</f>
        <v>Isi Sasaran</v>
      </c>
      <c r="M462" s="429" t="s">
        <v>650</v>
      </c>
      <c r="N462" s="430" t="str">
        <f>IF(M462="Y",1,IF(M462="T",0,IF(M462="Y/T","Belum diisi","Error")))</f>
        <v>Belum diisi</v>
      </c>
      <c r="O462" s="272"/>
      <c r="P462" s="272"/>
      <c r="Q462" s="272"/>
      <c r="R462" s="272"/>
    </row>
    <row r="463" spans="1:18" ht="12.75" customHeight="1">
      <c r="A463" s="272"/>
      <c r="B463" s="371"/>
      <c r="C463" s="371"/>
      <c r="D463" s="371"/>
      <c r="E463" s="371"/>
      <c r="F463" s="278">
        <v>2</v>
      </c>
      <c r="G463" s="279"/>
      <c r="H463" s="288" t="str">
        <f t="shared" si="163"/>
        <v>Belum Diisi</v>
      </c>
      <c r="I463" s="280" t="s">
        <v>650</v>
      </c>
      <c r="J463" s="281" t="str">
        <f t="shared" si="184"/>
        <v>Isi Sasaran</v>
      </c>
      <c r="K463" s="280" t="s">
        <v>650</v>
      </c>
      <c r="L463" s="281" t="str">
        <f t="shared" si="185"/>
        <v>Isi Sasaran</v>
      </c>
      <c r="M463" s="371"/>
      <c r="N463" s="371"/>
      <c r="O463" s="272"/>
      <c r="P463" s="272"/>
      <c r="Q463" s="272"/>
      <c r="R463" s="272"/>
    </row>
    <row r="464" spans="1:18" ht="12.75" customHeight="1">
      <c r="A464" s="272"/>
      <c r="B464" s="371"/>
      <c r="C464" s="371"/>
      <c r="D464" s="371"/>
      <c r="E464" s="371"/>
      <c r="F464" s="278">
        <v>3</v>
      </c>
      <c r="G464" s="279"/>
      <c r="H464" s="288" t="str">
        <f t="shared" si="163"/>
        <v>Belum Diisi</v>
      </c>
      <c r="I464" s="280" t="s">
        <v>650</v>
      </c>
      <c r="J464" s="281" t="str">
        <f t="shared" si="184"/>
        <v>Isi Sasaran</v>
      </c>
      <c r="K464" s="280" t="s">
        <v>650</v>
      </c>
      <c r="L464" s="281" t="str">
        <f t="shared" si="185"/>
        <v>Isi Sasaran</v>
      </c>
      <c r="M464" s="371"/>
      <c r="N464" s="371"/>
      <c r="O464" s="272"/>
      <c r="P464" s="272"/>
      <c r="Q464" s="272"/>
      <c r="R464" s="272"/>
    </row>
    <row r="465" spans="1:18" ht="12.75" customHeight="1">
      <c r="A465" s="272"/>
      <c r="B465" s="371"/>
      <c r="C465" s="371"/>
      <c r="D465" s="371"/>
      <c r="E465" s="371"/>
      <c r="F465" s="278">
        <v>4</v>
      </c>
      <c r="G465" s="279"/>
      <c r="H465" s="288" t="str">
        <f t="shared" si="163"/>
        <v>Belum Diisi</v>
      </c>
      <c r="I465" s="280" t="s">
        <v>650</v>
      </c>
      <c r="J465" s="281" t="str">
        <f t="shared" si="184"/>
        <v>Isi Sasaran</v>
      </c>
      <c r="K465" s="280" t="s">
        <v>650</v>
      </c>
      <c r="L465" s="281" t="str">
        <f t="shared" si="185"/>
        <v>Isi Sasaran</v>
      </c>
      <c r="M465" s="371"/>
      <c r="N465" s="371"/>
      <c r="O465" s="272"/>
      <c r="P465" s="272"/>
      <c r="Q465" s="272"/>
      <c r="R465" s="272"/>
    </row>
    <row r="466" spans="1:18" ht="12.75" customHeight="1">
      <c r="A466" s="272"/>
      <c r="B466" s="349"/>
      <c r="C466" s="349"/>
      <c r="D466" s="349"/>
      <c r="E466" s="349"/>
      <c r="F466" s="282">
        <v>5</v>
      </c>
      <c r="G466" s="283"/>
      <c r="H466" s="289" t="str">
        <f t="shared" si="163"/>
        <v>Belum Diisi</v>
      </c>
      <c r="I466" s="285" t="s">
        <v>650</v>
      </c>
      <c r="J466" s="286" t="str">
        <f t="shared" si="184"/>
        <v>Isi Sasaran</v>
      </c>
      <c r="K466" s="285" t="s">
        <v>650</v>
      </c>
      <c r="L466" s="286" t="str">
        <f t="shared" si="185"/>
        <v>Isi Sasaran</v>
      </c>
      <c r="M466" s="349"/>
      <c r="N466" s="349"/>
      <c r="O466" s="272"/>
      <c r="P466" s="272"/>
      <c r="Q466" s="272"/>
      <c r="R466" s="272"/>
    </row>
    <row r="467" spans="1:18" ht="12.75" customHeight="1">
      <c r="A467" s="272"/>
      <c r="B467" s="418">
        <v>12</v>
      </c>
      <c r="C467" s="426"/>
      <c r="D467" s="419" t="s">
        <v>650</v>
      </c>
      <c r="E467" s="427" t="str">
        <f>IF(D467="Y",1,IF(D467="T",0,IF(D467="Y/T","Belum diisi","Error")))</f>
        <v>Belum diisi</v>
      </c>
      <c r="F467" s="273">
        <v>1</v>
      </c>
      <c r="G467" s="274"/>
      <c r="H467" s="290" t="str">
        <f t="shared" si="163"/>
        <v>Belum Diisi</v>
      </c>
      <c r="I467" s="276" t="s">
        <v>650</v>
      </c>
      <c r="J467" s="277" t="str">
        <f t="shared" ref="J467:J471" si="186">IF($D$467="Y/T","Isi Sasaran",IF($E$467=0,0,IF(I467="Y",1,IF(I467="T",0,"Isi Dulu"))))</f>
        <v>Isi Sasaran</v>
      </c>
      <c r="K467" s="276" t="s">
        <v>650</v>
      </c>
      <c r="L467" s="277" t="str">
        <f t="shared" ref="L467:L471" si="187">IF($D$467="Y/T","Isi Sasaran",IF($E$467=0,0,IF(K467="Y",1,IF(K467="T",0,"Isi Dulu"))))</f>
        <v>Isi Sasaran</v>
      </c>
      <c r="M467" s="429" t="s">
        <v>650</v>
      </c>
      <c r="N467" s="430" t="str">
        <f>IF(M467="Y",1,IF(M467="T",0,IF(M467="Y/T","Belum diisi","Error")))</f>
        <v>Belum diisi</v>
      </c>
      <c r="O467" s="272"/>
      <c r="P467" s="272"/>
      <c r="Q467" s="272"/>
      <c r="R467" s="272"/>
    </row>
    <row r="468" spans="1:18" ht="12.75" customHeight="1">
      <c r="A468" s="272"/>
      <c r="B468" s="371"/>
      <c r="C468" s="371"/>
      <c r="D468" s="371"/>
      <c r="E468" s="371"/>
      <c r="F468" s="278">
        <v>2</v>
      </c>
      <c r="G468" s="279"/>
      <c r="H468" s="288" t="str">
        <f t="shared" si="163"/>
        <v>Belum Diisi</v>
      </c>
      <c r="I468" s="280" t="s">
        <v>650</v>
      </c>
      <c r="J468" s="281" t="str">
        <f t="shared" si="186"/>
        <v>Isi Sasaran</v>
      </c>
      <c r="K468" s="280" t="s">
        <v>650</v>
      </c>
      <c r="L468" s="281" t="str">
        <f t="shared" si="187"/>
        <v>Isi Sasaran</v>
      </c>
      <c r="M468" s="371"/>
      <c r="N468" s="371"/>
      <c r="O468" s="272"/>
      <c r="P468" s="272"/>
      <c r="Q468" s="272"/>
      <c r="R468" s="272"/>
    </row>
    <row r="469" spans="1:18" ht="12.75" customHeight="1">
      <c r="A469" s="272"/>
      <c r="B469" s="371"/>
      <c r="C469" s="371"/>
      <c r="D469" s="371"/>
      <c r="E469" s="371"/>
      <c r="F469" s="278">
        <v>3</v>
      </c>
      <c r="G469" s="279"/>
      <c r="H469" s="288" t="str">
        <f t="shared" si="163"/>
        <v>Belum Diisi</v>
      </c>
      <c r="I469" s="280" t="s">
        <v>650</v>
      </c>
      <c r="J469" s="281" t="str">
        <f t="shared" si="186"/>
        <v>Isi Sasaran</v>
      </c>
      <c r="K469" s="280" t="s">
        <v>650</v>
      </c>
      <c r="L469" s="281" t="str">
        <f t="shared" si="187"/>
        <v>Isi Sasaran</v>
      </c>
      <c r="M469" s="371"/>
      <c r="N469" s="371"/>
      <c r="O469" s="272"/>
      <c r="P469" s="272"/>
      <c r="Q469" s="272"/>
      <c r="R469" s="272"/>
    </row>
    <row r="470" spans="1:18" ht="12.75" customHeight="1">
      <c r="A470" s="272"/>
      <c r="B470" s="371"/>
      <c r="C470" s="371"/>
      <c r="D470" s="371"/>
      <c r="E470" s="371"/>
      <c r="F470" s="278">
        <v>4</v>
      </c>
      <c r="G470" s="279"/>
      <c r="H470" s="288" t="str">
        <f t="shared" si="163"/>
        <v>Belum Diisi</v>
      </c>
      <c r="I470" s="280" t="s">
        <v>650</v>
      </c>
      <c r="J470" s="281" t="str">
        <f t="shared" si="186"/>
        <v>Isi Sasaran</v>
      </c>
      <c r="K470" s="280" t="s">
        <v>650</v>
      </c>
      <c r="L470" s="281" t="str">
        <f t="shared" si="187"/>
        <v>Isi Sasaran</v>
      </c>
      <c r="M470" s="371"/>
      <c r="N470" s="371"/>
      <c r="O470" s="272"/>
      <c r="P470" s="272"/>
      <c r="Q470" s="272"/>
      <c r="R470" s="272"/>
    </row>
    <row r="471" spans="1:18" ht="12.75" customHeight="1">
      <c r="A471" s="272"/>
      <c r="B471" s="349"/>
      <c r="C471" s="349"/>
      <c r="D471" s="349"/>
      <c r="E471" s="349"/>
      <c r="F471" s="282">
        <v>5</v>
      </c>
      <c r="G471" s="283"/>
      <c r="H471" s="289" t="str">
        <f t="shared" si="163"/>
        <v>Belum Diisi</v>
      </c>
      <c r="I471" s="285" t="s">
        <v>650</v>
      </c>
      <c r="J471" s="286" t="str">
        <f t="shared" si="186"/>
        <v>Isi Sasaran</v>
      </c>
      <c r="K471" s="285" t="s">
        <v>650</v>
      </c>
      <c r="L471" s="286" t="str">
        <f t="shared" si="187"/>
        <v>Isi Sasaran</v>
      </c>
      <c r="M471" s="349"/>
      <c r="N471" s="349"/>
      <c r="O471" s="272"/>
      <c r="P471" s="272"/>
      <c r="Q471" s="272"/>
      <c r="R471" s="272"/>
    </row>
    <row r="472" spans="1:18" ht="12.75" customHeight="1">
      <c r="A472" s="272"/>
      <c r="B472" s="418">
        <v>13</v>
      </c>
      <c r="C472" s="426"/>
      <c r="D472" s="419" t="s">
        <v>650</v>
      </c>
      <c r="E472" s="427" t="str">
        <f>IF(D472="Y",1,IF(D472="T",0,IF(D472="Y/T","Belum diisi","Error")))</f>
        <v>Belum diisi</v>
      </c>
      <c r="F472" s="273">
        <v>1</v>
      </c>
      <c r="G472" s="274"/>
      <c r="H472" s="290" t="str">
        <f t="shared" si="163"/>
        <v>Belum Diisi</v>
      </c>
      <c r="I472" s="276" t="s">
        <v>650</v>
      </c>
      <c r="J472" s="277" t="str">
        <f t="shared" ref="J472:J476" si="188">IF($D$472="Y/T","Isi Sasaran",IF($E$472=0,0,IF(I472="Y",1,IF(I472="T",0,"Isi Dulu"))))</f>
        <v>Isi Sasaran</v>
      </c>
      <c r="K472" s="276" t="s">
        <v>650</v>
      </c>
      <c r="L472" s="277" t="str">
        <f t="shared" ref="L472:L476" si="189">IF($D$472="Y/T","Isi Sasaran",IF($E$472=0,0,IF(K472="Y",1,IF(K472="T",0,"Isi Dulu"))))</f>
        <v>Isi Sasaran</v>
      </c>
      <c r="M472" s="429" t="s">
        <v>650</v>
      </c>
      <c r="N472" s="430" t="str">
        <f>IF(M472="Y",1,IF(M472="T",0,IF(M472="Y/T","Belum diisi","Error")))</f>
        <v>Belum diisi</v>
      </c>
      <c r="O472" s="272"/>
      <c r="P472" s="272"/>
      <c r="Q472" s="272"/>
      <c r="R472" s="272"/>
    </row>
    <row r="473" spans="1:18" ht="12.75" customHeight="1">
      <c r="A473" s="272"/>
      <c r="B473" s="371"/>
      <c r="C473" s="371"/>
      <c r="D473" s="371"/>
      <c r="E473" s="371"/>
      <c r="F473" s="278">
        <v>2</v>
      </c>
      <c r="G473" s="279"/>
      <c r="H473" s="288" t="str">
        <f t="shared" si="163"/>
        <v>Belum Diisi</v>
      </c>
      <c r="I473" s="280" t="s">
        <v>650</v>
      </c>
      <c r="J473" s="281" t="str">
        <f t="shared" si="188"/>
        <v>Isi Sasaran</v>
      </c>
      <c r="K473" s="280" t="s">
        <v>650</v>
      </c>
      <c r="L473" s="281" t="str">
        <f t="shared" si="189"/>
        <v>Isi Sasaran</v>
      </c>
      <c r="M473" s="371"/>
      <c r="N473" s="371"/>
      <c r="O473" s="272"/>
      <c r="P473" s="272"/>
      <c r="Q473" s="272"/>
      <c r="R473" s="272"/>
    </row>
    <row r="474" spans="1:18" ht="12.75" customHeight="1">
      <c r="A474" s="272"/>
      <c r="B474" s="371"/>
      <c r="C474" s="371"/>
      <c r="D474" s="371"/>
      <c r="E474" s="371"/>
      <c r="F474" s="278">
        <v>3</v>
      </c>
      <c r="G474" s="279"/>
      <c r="H474" s="288" t="str">
        <f t="shared" si="163"/>
        <v>Belum Diisi</v>
      </c>
      <c r="I474" s="280" t="s">
        <v>650</v>
      </c>
      <c r="J474" s="281" t="str">
        <f t="shared" si="188"/>
        <v>Isi Sasaran</v>
      </c>
      <c r="K474" s="280" t="s">
        <v>650</v>
      </c>
      <c r="L474" s="281" t="str">
        <f t="shared" si="189"/>
        <v>Isi Sasaran</v>
      </c>
      <c r="M474" s="371"/>
      <c r="N474" s="371"/>
      <c r="O474" s="272"/>
      <c r="P474" s="272"/>
      <c r="Q474" s="272"/>
      <c r="R474" s="272"/>
    </row>
    <row r="475" spans="1:18" ht="12.75" customHeight="1">
      <c r="A475" s="272"/>
      <c r="B475" s="371"/>
      <c r="C475" s="371"/>
      <c r="D475" s="371"/>
      <c r="E475" s="371"/>
      <c r="F475" s="278">
        <v>4</v>
      </c>
      <c r="G475" s="279"/>
      <c r="H475" s="288" t="str">
        <f t="shared" si="163"/>
        <v>Belum Diisi</v>
      </c>
      <c r="I475" s="280" t="s">
        <v>650</v>
      </c>
      <c r="J475" s="281" t="str">
        <f t="shared" si="188"/>
        <v>Isi Sasaran</v>
      </c>
      <c r="K475" s="280" t="s">
        <v>650</v>
      </c>
      <c r="L475" s="281" t="str">
        <f t="shared" si="189"/>
        <v>Isi Sasaran</v>
      </c>
      <c r="M475" s="371"/>
      <c r="N475" s="371"/>
      <c r="O475" s="272"/>
      <c r="P475" s="272"/>
      <c r="Q475" s="272"/>
      <c r="R475" s="272"/>
    </row>
    <row r="476" spans="1:18" ht="12.75" customHeight="1">
      <c r="A476" s="272"/>
      <c r="B476" s="349"/>
      <c r="C476" s="349"/>
      <c r="D476" s="349"/>
      <c r="E476" s="349"/>
      <c r="F476" s="282">
        <v>5</v>
      </c>
      <c r="G476" s="283"/>
      <c r="H476" s="289" t="str">
        <f t="shared" si="163"/>
        <v>Belum Diisi</v>
      </c>
      <c r="I476" s="285" t="s">
        <v>650</v>
      </c>
      <c r="J476" s="286" t="str">
        <f t="shared" si="188"/>
        <v>Isi Sasaran</v>
      </c>
      <c r="K476" s="285" t="s">
        <v>650</v>
      </c>
      <c r="L476" s="286" t="str">
        <f t="shared" si="189"/>
        <v>Isi Sasaran</v>
      </c>
      <c r="M476" s="349"/>
      <c r="N476" s="349"/>
      <c r="O476" s="272"/>
      <c r="P476" s="272"/>
      <c r="Q476" s="272"/>
      <c r="R476" s="272"/>
    </row>
    <row r="477" spans="1:18" ht="12.75" customHeight="1">
      <c r="A477" s="272"/>
      <c r="B477" s="418">
        <v>14</v>
      </c>
      <c r="C477" s="426"/>
      <c r="D477" s="419" t="s">
        <v>650</v>
      </c>
      <c r="E477" s="427" t="str">
        <f>IF(D477="Y",1,IF(D477="T",0,IF(D477="Y/T","Belum diisi","Error")))</f>
        <v>Belum diisi</v>
      </c>
      <c r="F477" s="273">
        <v>1</v>
      </c>
      <c r="G477" s="274"/>
      <c r="H477" s="290" t="str">
        <f t="shared" si="163"/>
        <v>Belum Diisi</v>
      </c>
      <c r="I477" s="276" t="s">
        <v>650</v>
      </c>
      <c r="J477" s="277" t="str">
        <f t="shared" ref="J477:J481" si="190">IF($D$477="Y/T","Isi Sasaran",IF($E$477=0,0,IF(I477="Y",1,IF(I477="T",0,"Isi Dulu"))))</f>
        <v>Isi Sasaran</v>
      </c>
      <c r="K477" s="276" t="s">
        <v>650</v>
      </c>
      <c r="L477" s="277" t="str">
        <f t="shared" ref="L477:L481" si="191">IF($D$477="Y/T","Isi Sasaran",IF($E$477=0,0,IF(K477="Y",1,IF(K477="T",0,"Isi Dulu"))))</f>
        <v>Isi Sasaran</v>
      </c>
      <c r="M477" s="429" t="s">
        <v>650</v>
      </c>
      <c r="N477" s="430" t="str">
        <f>IF(M477="Y",1,IF(M477="T",0,IF(M477="Y/T","Belum diisi","Error")))</f>
        <v>Belum diisi</v>
      </c>
      <c r="O477" s="272"/>
      <c r="P477" s="272"/>
      <c r="Q477" s="272"/>
      <c r="R477" s="272"/>
    </row>
    <row r="478" spans="1:18" ht="12.75" customHeight="1">
      <c r="A478" s="272"/>
      <c r="B478" s="371"/>
      <c r="C478" s="371"/>
      <c r="D478" s="371"/>
      <c r="E478" s="371"/>
      <c r="F478" s="278">
        <v>2</v>
      </c>
      <c r="G478" s="279"/>
      <c r="H478" s="288" t="str">
        <f t="shared" si="163"/>
        <v>Belum Diisi</v>
      </c>
      <c r="I478" s="280" t="s">
        <v>650</v>
      </c>
      <c r="J478" s="281" t="str">
        <f t="shared" si="190"/>
        <v>Isi Sasaran</v>
      </c>
      <c r="K478" s="280" t="s">
        <v>650</v>
      </c>
      <c r="L478" s="281" t="str">
        <f t="shared" si="191"/>
        <v>Isi Sasaran</v>
      </c>
      <c r="M478" s="371"/>
      <c r="N478" s="371"/>
      <c r="O478" s="272"/>
      <c r="P478" s="272"/>
      <c r="Q478" s="272"/>
      <c r="R478" s="272"/>
    </row>
    <row r="479" spans="1:18" ht="12.75" customHeight="1">
      <c r="A479" s="272"/>
      <c r="B479" s="371"/>
      <c r="C479" s="371"/>
      <c r="D479" s="371"/>
      <c r="E479" s="371"/>
      <c r="F479" s="278">
        <v>3</v>
      </c>
      <c r="G479" s="279"/>
      <c r="H479" s="288" t="str">
        <f t="shared" si="163"/>
        <v>Belum Diisi</v>
      </c>
      <c r="I479" s="280" t="s">
        <v>650</v>
      </c>
      <c r="J479" s="281" t="str">
        <f t="shared" si="190"/>
        <v>Isi Sasaran</v>
      </c>
      <c r="K479" s="280" t="s">
        <v>650</v>
      </c>
      <c r="L479" s="281" t="str">
        <f t="shared" si="191"/>
        <v>Isi Sasaran</v>
      </c>
      <c r="M479" s="371"/>
      <c r="N479" s="371"/>
      <c r="O479" s="272"/>
      <c r="P479" s="272"/>
      <c r="Q479" s="272"/>
      <c r="R479" s="272"/>
    </row>
    <row r="480" spans="1:18" ht="12.75" customHeight="1">
      <c r="A480" s="272"/>
      <c r="B480" s="371"/>
      <c r="C480" s="371"/>
      <c r="D480" s="371"/>
      <c r="E480" s="371"/>
      <c r="F480" s="278">
        <v>4</v>
      </c>
      <c r="G480" s="279"/>
      <c r="H480" s="288" t="str">
        <f t="shared" si="163"/>
        <v>Belum Diisi</v>
      </c>
      <c r="I480" s="280" t="s">
        <v>650</v>
      </c>
      <c r="J480" s="281" t="str">
        <f t="shared" si="190"/>
        <v>Isi Sasaran</v>
      </c>
      <c r="K480" s="280" t="s">
        <v>650</v>
      </c>
      <c r="L480" s="281" t="str">
        <f t="shared" si="191"/>
        <v>Isi Sasaran</v>
      </c>
      <c r="M480" s="371"/>
      <c r="N480" s="371"/>
      <c r="O480" s="272"/>
      <c r="P480" s="272"/>
      <c r="Q480" s="272"/>
      <c r="R480" s="272"/>
    </row>
    <row r="481" spans="1:18" ht="12.75" customHeight="1">
      <c r="A481" s="272"/>
      <c r="B481" s="349"/>
      <c r="C481" s="349"/>
      <c r="D481" s="349"/>
      <c r="E481" s="349"/>
      <c r="F481" s="282">
        <v>5</v>
      </c>
      <c r="G481" s="283"/>
      <c r="H481" s="289" t="str">
        <f t="shared" si="163"/>
        <v>Belum Diisi</v>
      </c>
      <c r="I481" s="285" t="s">
        <v>650</v>
      </c>
      <c r="J481" s="286" t="str">
        <f t="shared" si="190"/>
        <v>Isi Sasaran</v>
      </c>
      <c r="K481" s="285" t="s">
        <v>650</v>
      </c>
      <c r="L481" s="286" t="str">
        <f t="shared" si="191"/>
        <v>Isi Sasaran</v>
      </c>
      <c r="M481" s="349"/>
      <c r="N481" s="349"/>
      <c r="O481" s="272"/>
      <c r="P481" s="272"/>
      <c r="Q481" s="272"/>
      <c r="R481" s="272"/>
    </row>
    <row r="482" spans="1:18" ht="12.75" customHeight="1">
      <c r="A482" s="272"/>
      <c r="B482" s="418">
        <v>15</v>
      </c>
      <c r="C482" s="426"/>
      <c r="D482" s="419" t="s">
        <v>650</v>
      </c>
      <c r="E482" s="427" t="str">
        <f>IF(D482="Y",1,IF(D482="T",0,IF(D482="Y/T","Belum diisi","Error")))</f>
        <v>Belum diisi</v>
      </c>
      <c r="F482" s="273">
        <v>1</v>
      </c>
      <c r="G482" s="274"/>
      <c r="H482" s="290" t="str">
        <f t="shared" si="163"/>
        <v>Belum Diisi</v>
      </c>
      <c r="I482" s="276" t="s">
        <v>650</v>
      </c>
      <c r="J482" s="277" t="str">
        <f t="shared" ref="J482:J486" si="192">IF($D$482="Y/T","Isi Sasaran",IF($E$482=0,0,IF(I482="Y",1,IF(I482="T",0,"Isi Dulu"))))</f>
        <v>Isi Sasaran</v>
      </c>
      <c r="K482" s="276" t="s">
        <v>650</v>
      </c>
      <c r="L482" s="277" t="str">
        <f t="shared" ref="L482:L486" si="193">IF($D$482="Y/T","Isi Sasaran",IF($E$482=0,0,IF(K482="Y",1,IF(K482="T",0,"Isi Dulu"))))</f>
        <v>Isi Sasaran</v>
      </c>
      <c r="M482" s="429" t="s">
        <v>650</v>
      </c>
      <c r="N482" s="430" t="str">
        <f>IF(M482="Y",1,IF(M482="T",0,IF(M482="Y/T","Belum diisi","Error")))</f>
        <v>Belum diisi</v>
      </c>
      <c r="O482" s="272"/>
      <c r="P482" s="272"/>
      <c r="Q482" s="272"/>
      <c r="R482" s="272"/>
    </row>
    <row r="483" spans="1:18" ht="12.75" customHeight="1">
      <c r="A483" s="272"/>
      <c r="B483" s="371"/>
      <c r="C483" s="371"/>
      <c r="D483" s="371"/>
      <c r="E483" s="371"/>
      <c r="F483" s="278">
        <v>2</v>
      </c>
      <c r="G483" s="279"/>
      <c r="H483" s="288" t="str">
        <f t="shared" si="163"/>
        <v>Belum Diisi</v>
      </c>
      <c r="I483" s="280" t="s">
        <v>650</v>
      </c>
      <c r="J483" s="281" t="str">
        <f t="shared" si="192"/>
        <v>Isi Sasaran</v>
      </c>
      <c r="K483" s="280" t="s">
        <v>650</v>
      </c>
      <c r="L483" s="281" t="str">
        <f t="shared" si="193"/>
        <v>Isi Sasaran</v>
      </c>
      <c r="M483" s="371"/>
      <c r="N483" s="371"/>
      <c r="O483" s="272"/>
      <c r="P483" s="272"/>
      <c r="Q483" s="272"/>
      <c r="R483" s="272"/>
    </row>
    <row r="484" spans="1:18" ht="12.75" customHeight="1">
      <c r="A484" s="272"/>
      <c r="B484" s="371"/>
      <c r="C484" s="371"/>
      <c r="D484" s="371"/>
      <c r="E484" s="371"/>
      <c r="F484" s="278">
        <v>3</v>
      </c>
      <c r="G484" s="279"/>
      <c r="H484" s="288" t="str">
        <f t="shared" si="163"/>
        <v>Belum Diisi</v>
      </c>
      <c r="I484" s="280" t="s">
        <v>650</v>
      </c>
      <c r="J484" s="281" t="str">
        <f t="shared" si="192"/>
        <v>Isi Sasaran</v>
      </c>
      <c r="K484" s="280" t="s">
        <v>650</v>
      </c>
      <c r="L484" s="281" t="str">
        <f t="shared" si="193"/>
        <v>Isi Sasaran</v>
      </c>
      <c r="M484" s="371"/>
      <c r="N484" s="371"/>
      <c r="O484" s="272"/>
      <c r="P484" s="272"/>
      <c r="Q484" s="272"/>
      <c r="R484" s="272"/>
    </row>
    <row r="485" spans="1:18" ht="12.75" customHeight="1">
      <c r="A485" s="272"/>
      <c r="B485" s="371"/>
      <c r="C485" s="371"/>
      <c r="D485" s="371"/>
      <c r="E485" s="371"/>
      <c r="F485" s="278">
        <v>4</v>
      </c>
      <c r="G485" s="279"/>
      <c r="H485" s="288" t="str">
        <f t="shared" si="163"/>
        <v>Belum Diisi</v>
      </c>
      <c r="I485" s="280" t="s">
        <v>650</v>
      </c>
      <c r="J485" s="281" t="str">
        <f t="shared" si="192"/>
        <v>Isi Sasaran</v>
      </c>
      <c r="K485" s="280" t="s">
        <v>650</v>
      </c>
      <c r="L485" s="281" t="str">
        <f t="shared" si="193"/>
        <v>Isi Sasaran</v>
      </c>
      <c r="M485" s="371"/>
      <c r="N485" s="371"/>
      <c r="O485" s="272"/>
      <c r="P485" s="272"/>
      <c r="Q485" s="272"/>
      <c r="R485" s="272"/>
    </row>
    <row r="486" spans="1:18" ht="12.75" customHeight="1">
      <c r="A486" s="272"/>
      <c r="B486" s="349"/>
      <c r="C486" s="349"/>
      <c r="D486" s="349"/>
      <c r="E486" s="349"/>
      <c r="F486" s="282">
        <v>5</v>
      </c>
      <c r="G486" s="283"/>
      <c r="H486" s="289" t="str">
        <f t="shared" si="163"/>
        <v>Belum Diisi</v>
      </c>
      <c r="I486" s="285" t="s">
        <v>650</v>
      </c>
      <c r="J486" s="286" t="str">
        <f t="shared" si="192"/>
        <v>Isi Sasaran</v>
      </c>
      <c r="K486" s="285" t="s">
        <v>650</v>
      </c>
      <c r="L486" s="286" t="str">
        <f t="shared" si="193"/>
        <v>Isi Sasaran</v>
      </c>
      <c r="M486" s="349"/>
      <c r="N486" s="349"/>
      <c r="O486" s="272"/>
      <c r="P486" s="272"/>
      <c r="Q486" s="272"/>
      <c r="R486" s="272"/>
    </row>
    <row r="487" spans="1:18" ht="12.75" customHeight="1">
      <c r="A487" s="272"/>
      <c r="B487" s="418">
        <v>16</v>
      </c>
      <c r="C487" s="426"/>
      <c r="D487" s="419" t="s">
        <v>650</v>
      </c>
      <c r="E487" s="427" t="str">
        <f>IF(D487="Y",1,IF(D487="T",0,IF(D487="Y/T","Belum diisi","Error")))</f>
        <v>Belum diisi</v>
      </c>
      <c r="F487" s="273">
        <v>1</v>
      </c>
      <c r="G487" s="274"/>
      <c r="H487" s="290" t="str">
        <f t="shared" si="163"/>
        <v>Belum Diisi</v>
      </c>
      <c r="I487" s="276" t="s">
        <v>650</v>
      </c>
      <c r="J487" s="277" t="str">
        <f t="shared" ref="J487:J491" si="194">IF($D$487="Y/T","Isi Sasaran",IF($E$487=0,0,IF(I487="Y",1,IF(I487="T",0,"Isi Dulu"))))</f>
        <v>Isi Sasaran</v>
      </c>
      <c r="K487" s="276" t="s">
        <v>650</v>
      </c>
      <c r="L487" s="277" t="str">
        <f t="shared" ref="L487:L491" si="195">IF($D$487="Y/T","Isi Sasaran",IF($E$487=0,0,IF(K487="Y",1,IF(K487="T",0,"Isi Dulu"))))</f>
        <v>Isi Sasaran</v>
      </c>
      <c r="M487" s="429" t="s">
        <v>650</v>
      </c>
      <c r="N487" s="430" t="str">
        <f>IF(M487="Y",1,IF(M487="T",0,IF(M487="Y/T","Belum diisi","Error")))</f>
        <v>Belum diisi</v>
      </c>
      <c r="O487" s="272"/>
      <c r="P487" s="272"/>
      <c r="Q487" s="272"/>
      <c r="R487" s="272"/>
    </row>
    <row r="488" spans="1:18" ht="12.75" customHeight="1">
      <c r="A488" s="272"/>
      <c r="B488" s="371"/>
      <c r="C488" s="371"/>
      <c r="D488" s="371"/>
      <c r="E488" s="371"/>
      <c r="F488" s="278">
        <v>2</v>
      </c>
      <c r="G488" s="279"/>
      <c r="H488" s="288" t="str">
        <f t="shared" si="163"/>
        <v>Belum Diisi</v>
      </c>
      <c r="I488" s="280" t="s">
        <v>650</v>
      </c>
      <c r="J488" s="281" t="str">
        <f t="shared" si="194"/>
        <v>Isi Sasaran</v>
      </c>
      <c r="K488" s="280" t="s">
        <v>650</v>
      </c>
      <c r="L488" s="281" t="str">
        <f t="shared" si="195"/>
        <v>Isi Sasaran</v>
      </c>
      <c r="M488" s="371"/>
      <c r="N488" s="371"/>
      <c r="O488" s="272"/>
      <c r="P488" s="272"/>
      <c r="Q488" s="272"/>
      <c r="R488" s="272"/>
    </row>
    <row r="489" spans="1:18" ht="12.75" customHeight="1">
      <c r="A489" s="272"/>
      <c r="B489" s="371"/>
      <c r="C489" s="371"/>
      <c r="D489" s="371"/>
      <c r="E489" s="371"/>
      <c r="F489" s="278">
        <v>3</v>
      </c>
      <c r="G489" s="279"/>
      <c r="H489" s="288" t="str">
        <f t="shared" si="163"/>
        <v>Belum Diisi</v>
      </c>
      <c r="I489" s="280" t="s">
        <v>650</v>
      </c>
      <c r="J489" s="281" t="str">
        <f t="shared" si="194"/>
        <v>Isi Sasaran</v>
      </c>
      <c r="K489" s="280" t="s">
        <v>650</v>
      </c>
      <c r="L489" s="281" t="str">
        <f t="shared" si="195"/>
        <v>Isi Sasaran</v>
      </c>
      <c r="M489" s="371"/>
      <c r="N489" s="371"/>
      <c r="O489" s="272"/>
      <c r="P489" s="272"/>
      <c r="Q489" s="272"/>
      <c r="R489" s="272"/>
    </row>
    <row r="490" spans="1:18" ht="12.75" customHeight="1">
      <c r="A490" s="272"/>
      <c r="B490" s="371"/>
      <c r="C490" s="371"/>
      <c r="D490" s="371"/>
      <c r="E490" s="371"/>
      <c r="F490" s="278">
        <v>4</v>
      </c>
      <c r="G490" s="279"/>
      <c r="H490" s="288" t="str">
        <f t="shared" si="163"/>
        <v>Belum Diisi</v>
      </c>
      <c r="I490" s="280" t="s">
        <v>650</v>
      </c>
      <c r="J490" s="281" t="str">
        <f t="shared" si="194"/>
        <v>Isi Sasaran</v>
      </c>
      <c r="K490" s="280" t="s">
        <v>650</v>
      </c>
      <c r="L490" s="281" t="str">
        <f t="shared" si="195"/>
        <v>Isi Sasaran</v>
      </c>
      <c r="M490" s="371"/>
      <c r="N490" s="371"/>
      <c r="O490" s="272"/>
      <c r="P490" s="272"/>
      <c r="Q490" s="272"/>
      <c r="R490" s="272"/>
    </row>
    <row r="491" spans="1:18" ht="12.75" customHeight="1">
      <c r="A491" s="272"/>
      <c r="B491" s="349"/>
      <c r="C491" s="349"/>
      <c r="D491" s="349"/>
      <c r="E491" s="349"/>
      <c r="F491" s="282">
        <v>5</v>
      </c>
      <c r="G491" s="283"/>
      <c r="H491" s="289" t="str">
        <f t="shared" si="163"/>
        <v>Belum Diisi</v>
      </c>
      <c r="I491" s="285" t="s">
        <v>650</v>
      </c>
      <c r="J491" s="286" t="str">
        <f t="shared" si="194"/>
        <v>Isi Sasaran</v>
      </c>
      <c r="K491" s="285" t="s">
        <v>650</v>
      </c>
      <c r="L491" s="286" t="str">
        <f t="shared" si="195"/>
        <v>Isi Sasaran</v>
      </c>
      <c r="M491" s="349"/>
      <c r="N491" s="349"/>
      <c r="O491" s="272"/>
      <c r="P491" s="272"/>
      <c r="Q491" s="272"/>
      <c r="R491" s="272"/>
    </row>
    <row r="492" spans="1:18" ht="12.75" customHeight="1">
      <c r="A492" s="272"/>
      <c r="B492" s="418">
        <v>17</v>
      </c>
      <c r="C492" s="426"/>
      <c r="D492" s="419" t="s">
        <v>650</v>
      </c>
      <c r="E492" s="427" t="str">
        <f>IF(D492="Y",1,IF(D492="T",0,IF(D492="Y/T","Belum diisi","Error")))</f>
        <v>Belum diisi</v>
      </c>
      <c r="F492" s="273">
        <v>1</v>
      </c>
      <c r="G492" s="274"/>
      <c r="H492" s="290" t="str">
        <f t="shared" si="163"/>
        <v>Belum Diisi</v>
      </c>
      <c r="I492" s="276" t="s">
        <v>650</v>
      </c>
      <c r="J492" s="277" t="str">
        <f t="shared" ref="J492:J496" si="196">IF($D$492="Y/T","Isi Sasaran",IF($E$492=0,0,IF(I492="Y",1,IF(I492="T",0,"Isi Dulu"))))</f>
        <v>Isi Sasaran</v>
      </c>
      <c r="K492" s="276" t="s">
        <v>650</v>
      </c>
      <c r="L492" s="277" t="str">
        <f t="shared" ref="L492:L496" si="197">IF($D$492="Y/T","Isi Sasaran",IF($E$492=0,0,IF(K492="Y",1,IF(K492="T",0,"Isi Dulu"))))</f>
        <v>Isi Sasaran</v>
      </c>
      <c r="M492" s="429" t="s">
        <v>650</v>
      </c>
      <c r="N492" s="430" t="str">
        <f>IF(M492="Y",1,IF(M492="T",0,IF(M492="Y/T","Belum diisi","Error")))</f>
        <v>Belum diisi</v>
      </c>
      <c r="O492" s="272"/>
      <c r="P492" s="272"/>
      <c r="Q492" s="272"/>
      <c r="R492" s="272"/>
    </row>
    <row r="493" spans="1:18" ht="12.75" customHeight="1">
      <c r="A493" s="272"/>
      <c r="B493" s="371"/>
      <c r="C493" s="371"/>
      <c r="D493" s="371"/>
      <c r="E493" s="371"/>
      <c r="F493" s="278">
        <v>2</v>
      </c>
      <c r="G493" s="279"/>
      <c r="H493" s="288" t="str">
        <f t="shared" si="163"/>
        <v>Belum Diisi</v>
      </c>
      <c r="I493" s="280" t="s">
        <v>650</v>
      </c>
      <c r="J493" s="281" t="str">
        <f t="shared" si="196"/>
        <v>Isi Sasaran</v>
      </c>
      <c r="K493" s="280" t="s">
        <v>650</v>
      </c>
      <c r="L493" s="281" t="str">
        <f t="shared" si="197"/>
        <v>Isi Sasaran</v>
      </c>
      <c r="M493" s="371"/>
      <c r="N493" s="371"/>
      <c r="O493" s="272"/>
      <c r="P493" s="272"/>
      <c r="Q493" s="272"/>
      <c r="R493" s="272"/>
    </row>
    <row r="494" spans="1:18" ht="12.75" customHeight="1">
      <c r="A494" s="272"/>
      <c r="B494" s="371"/>
      <c r="C494" s="371"/>
      <c r="D494" s="371"/>
      <c r="E494" s="371"/>
      <c r="F494" s="278">
        <v>3</v>
      </c>
      <c r="G494" s="279"/>
      <c r="H494" s="288" t="str">
        <f t="shared" si="163"/>
        <v>Belum Diisi</v>
      </c>
      <c r="I494" s="280" t="s">
        <v>650</v>
      </c>
      <c r="J494" s="281" t="str">
        <f t="shared" si="196"/>
        <v>Isi Sasaran</v>
      </c>
      <c r="K494" s="280" t="s">
        <v>650</v>
      </c>
      <c r="L494" s="281" t="str">
        <f t="shared" si="197"/>
        <v>Isi Sasaran</v>
      </c>
      <c r="M494" s="371"/>
      <c r="N494" s="371"/>
      <c r="O494" s="272"/>
      <c r="P494" s="272"/>
      <c r="Q494" s="272"/>
      <c r="R494" s="272"/>
    </row>
    <row r="495" spans="1:18" ht="12.75" customHeight="1">
      <c r="A495" s="272"/>
      <c r="B495" s="371"/>
      <c r="C495" s="371"/>
      <c r="D495" s="371"/>
      <c r="E495" s="371"/>
      <c r="F495" s="278">
        <v>4</v>
      </c>
      <c r="G495" s="279"/>
      <c r="H495" s="288" t="str">
        <f t="shared" si="163"/>
        <v>Belum Diisi</v>
      </c>
      <c r="I495" s="280" t="s">
        <v>650</v>
      </c>
      <c r="J495" s="281" t="str">
        <f t="shared" si="196"/>
        <v>Isi Sasaran</v>
      </c>
      <c r="K495" s="280" t="s">
        <v>650</v>
      </c>
      <c r="L495" s="281" t="str">
        <f t="shared" si="197"/>
        <v>Isi Sasaran</v>
      </c>
      <c r="M495" s="371"/>
      <c r="N495" s="371"/>
      <c r="O495" s="272"/>
      <c r="P495" s="272"/>
      <c r="Q495" s="272"/>
      <c r="R495" s="272"/>
    </row>
    <row r="496" spans="1:18" ht="12.75" customHeight="1">
      <c r="A496" s="272"/>
      <c r="B496" s="349"/>
      <c r="C496" s="349"/>
      <c r="D496" s="349"/>
      <c r="E496" s="349"/>
      <c r="F496" s="282">
        <v>5</v>
      </c>
      <c r="G496" s="283"/>
      <c r="H496" s="289" t="str">
        <f t="shared" si="163"/>
        <v>Belum Diisi</v>
      </c>
      <c r="I496" s="285" t="s">
        <v>650</v>
      </c>
      <c r="J496" s="286" t="str">
        <f t="shared" si="196"/>
        <v>Isi Sasaran</v>
      </c>
      <c r="K496" s="285" t="s">
        <v>650</v>
      </c>
      <c r="L496" s="286" t="str">
        <f t="shared" si="197"/>
        <v>Isi Sasaran</v>
      </c>
      <c r="M496" s="349"/>
      <c r="N496" s="349"/>
      <c r="O496" s="272"/>
      <c r="P496" s="272"/>
      <c r="Q496" s="272"/>
      <c r="R496" s="272"/>
    </row>
    <row r="497" spans="1:18" ht="12.75" customHeight="1">
      <c r="A497" s="272"/>
      <c r="B497" s="418">
        <v>18</v>
      </c>
      <c r="C497" s="426"/>
      <c r="D497" s="419" t="s">
        <v>650</v>
      </c>
      <c r="E497" s="427" t="str">
        <f>IF(D497="Y",1,IF(D497="T",0,IF(D497="Y/T","Belum diisi","Error")))</f>
        <v>Belum diisi</v>
      </c>
      <c r="F497" s="273">
        <v>1</v>
      </c>
      <c r="G497" s="274"/>
      <c r="H497" s="290" t="str">
        <f t="shared" si="163"/>
        <v>Belum Diisi</v>
      </c>
      <c r="I497" s="276" t="s">
        <v>650</v>
      </c>
      <c r="J497" s="277" t="str">
        <f t="shared" ref="J497:J501" si="198">IF($D$497="Y/T","Isi Sasaran",IF($E$497=0,0,IF(I497="Y",1,IF(I497="T",0,"Isi Dulu"))))</f>
        <v>Isi Sasaran</v>
      </c>
      <c r="K497" s="276" t="s">
        <v>650</v>
      </c>
      <c r="L497" s="277" t="str">
        <f t="shared" ref="L497:L501" si="199">IF($D$497="Y/T","Isi Sasaran",IF($E$497=0,0,IF(K497="Y",1,IF(K497="T",0,"Isi Dulu"))))</f>
        <v>Isi Sasaran</v>
      </c>
      <c r="M497" s="429" t="s">
        <v>650</v>
      </c>
      <c r="N497" s="430" t="str">
        <f>IF(M497="Y",1,IF(M497="T",0,IF(M497="Y/T","Belum diisi","Error")))</f>
        <v>Belum diisi</v>
      </c>
      <c r="O497" s="272"/>
      <c r="P497" s="272"/>
      <c r="Q497" s="272"/>
      <c r="R497" s="272"/>
    </row>
    <row r="498" spans="1:18" ht="12.75" customHeight="1">
      <c r="A498" s="272"/>
      <c r="B498" s="371"/>
      <c r="C498" s="371"/>
      <c r="D498" s="371"/>
      <c r="E498" s="371"/>
      <c r="F498" s="278">
        <v>2</v>
      </c>
      <c r="G498" s="279"/>
      <c r="H498" s="288" t="str">
        <f t="shared" si="163"/>
        <v>Belum Diisi</v>
      </c>
      <c r="I498" s="280" t="s">
        <v>650</v>
      </c>
      <c r="J498" s="281" t="str">
        <f t="shared" si="198"/>
        <v>Isi Sasaran</v>
      </c>
      <c r="K498" s="280" t="s">
        <v>650</v>
      </c>
      <c r="L498" s="281" t="str">
        <f t="shared" si="199"/>
        <v>Isi Sasaran</v>
      </c>
      <c r="M498" s="371"/>
      <c r="N498" s="371"/>
      <c r="O498" s="272"/>
      <c r="P498" s="272"/>
      <c r="Q498" s="272"/>
      <c r="R498" s="272"/>
    </row>
    <row r="499" spans="1:18" ht="12.75" customHeight="1">
      <c r="A499" s="272"/>
      <c r="B499" s="371"/>
      <c r="C499" s="371"/>
      <c r="D499" s="371"/>
      <c r="E499" s="371"/>
      <c r="F499" s="278">
        <v>3</v>
      </c>
      <c r="G499" s="279"/>
      <c r="H499" s="288" t="str">
        <f t="shared" si="163"/>
        <v>Belum Diisi</v>
      </c>
      <c r="I499" s="280" t="s">
        <v>650</v>
      </c>
      <c r="J499" s="281" t="str">
        <f t="shared" si="198"/>
        <v>Isi Sasaran</v>
      </c>
      <c r="K499" s="280" t="s">
        <v>650</v>
      </c>
      <c r="L499" s="281" t="str">
        <f t="shared" si="199"/>
        <v>Isi Sasaran</v>
      </c>
      <c r="M499" s="371"/>
      <c r="N499" s="371"/>
      <c r="O499" s="272"/>
      <c r="P499" s="272"/>
      <c r="Q499" s="272"/>
      <c r="R499" s="272"/>
    </row>
    <row r="500" spans="1:18" ht="12.75" customHeight="1">
      <c r="A500" s="272"/>
      <c r="B500" s="371"/>
      <c r="C500" s="371"/>
      <c r="D500" s="371"/>
      <c r="E500" s="371"/>
      <c r="F500" s="278">
        <v>4</v>
      </c>
      <c r="G500" s="279"/>
      <c r="H500" s="288" t="str">
        <f t="shared" si="163"/>
        <v>Belum Diisi</v>
      </c>
      <c r="I500" s="280" t="s">
        <v>650</v>
      </c>
      <c r="J500" s="281" t="str">
        <f t="shared" si="198"/>
        <v>Isi Sasaran</v>
      </c>
      <c r="K500" s="280" t="s">
        <v>650</v>
      </c>
      <c r="L500" s="281" t="str">
        <f t="shared" si="199"/>
        <v>Isi Sasaran</v>
      </c>
      <c r="M500" s="371"/>
      <c r="N500" s="371"/>
      <c r="O500" s="272"/>
      <c r="P500" s="272"/>
      <c r="Q500" s="272"/>
      <c r="R500" s="272"/>
    </row>
    <row r="501" spans="1:18" ht="12.75" customHeight="1">
      <c r="A501" s="272"/>
      <c r="B501" s="349"/>
      <c r="C501" s="349"/>
      <c r="D501" s="349"/>
      <c r="E501" s="349"/>
      <c r="F501" s="282">
        <v>5</v>
      </c>
      <c r="G501" s="283"/>
      <c r="H501" s="289" t="str">
        <f t="shared" si="163"/>
        <v>Belum Diisi</v>
      </c>
      <c r="I501" s="285" t="s">
        <v>650</v>
      </c>
      <c r="J501" s="286" t="str">
        <f t="shared" si="198"/>
        <v>Isi Sasaran</v>
      </c>
      <c r="K501" s="285" t="s">
        <v>650</v>
      </c>
      <c r="L501" s="286" t="str">
        <f t="shared" si="199"/>
        <v>Isi Sasaran</v>
      </c>
      <c r="M501" s="349"/>
      <c r="N501" s="349"/>
      <c r="O501" s="272"/>
      <c r="P501" s="272"/>
      <c r="Q501" s="272"/>
      <c r="R501" s="272"/>
    </row>
    <row r="502" spans="1:18" ht="12.75" customHeight="1">
      <c r="A502" s="272"/>
      <c r="B502" s="418">
        <v>19</v>
      </c>
      <c r="C502" s="426"/>
      <c r="D502" s="419" t="s">
        <v>650</v>
      </c>
      <c r="E502" s="427" t="str">
        <f>IF(D502="Y",1,IF(D502="T",0,IF(D502="Y/T","Belum diisi","Error")))</f>
        <v>Belum diisi</v>
      </c>
      <c r="F502" s="273">
        <v>1</v>
      </c>
      <c r="G502" s="274"/>
      <c r="H502" s="290" t="str">
        <f t="shared" si="163"/>
        <v>Belum Diisi</v>
      </c>
      <c r="I502" s="276" t="s">
        <v>650</v>
      </c>
      <c r="J502" s="277" t="str">
        <f t="shared" ref="J502:J506" si="200">IF($D$502="Y/T","Isi Sasaran",IF($E$502=0,0,IF(I502="Y",1,IF(I502="T",0,"Isi Dulu"))))</f>
        <v>Isi Sasaran</v>
      </c>
      <c r="K502" s="276" t="s">
        <v>650</v>
      </c>
      <c r="L502" s="277" t="str">
        <f t="shared" ref="L502:L506" si="201">IF($D$502="Y/T","Isi Sasaran",IF($E$502=0,0,IF(K502="Y",1,IF(K502="T",0,"Isi Dulu"))))</f>
        <v>Isi Sasaran</v>
      </c>
      <c r="M502" s="429" t="s">
        <v>650</v>
      </c>
      <c r="N502" s="430" t="str">
        <f>IF(M502="Y",1,IF(M502="T",0,IF(M502="Y/T","Belum diisi","Error")))</f>
        <v>Belum diisi</v>
      </c>
      <c r="O502" s="272"/>
      <c r="P502" s="272"/>
      <c r="Q502" s="272"/>
      <c r="R502" s="272"/>
    </row>
    <row r="503" spans="1:18" ht="12.75" customHeight="1">
      <c r="A503" s="272"/>
      <c r="B503" s="371"/>
      <c r="C503" s="371"/>
      <c r="D503" s="371"/>
      <c r="E503" s="371"/>
      <c r="F503" s="278">
        <v>2</v>
      </c>
      <c r="G503" s="279"/>
      <c r="H503" s="288" t="str">
        <f t="shared" si="163"/>
        <v>Belum Diisi</v>
      </c>
      <c r="I503" s="280" t="s">
        <v>650</v>
      </c>
      <c r="J503" s="281" t="str">
        <f t="shared" si="200"/>
        <v>Isi Sasaran</v>
      </c>
      <c r="K503" s="280" t="s">
        <v>650</v>
      </c>
      <c r="L503" s="281" t="str">
        <f t="shared" si="201"/>
        <v>Isi Sasaran</v>
      </c>
      <c r="M503" s="371"/>
      <c r="N503" s="371"/>
      <c r="O503" s="272"/>
      <c r="P503" s="272"/>
      <c r="Q503" s="272"/>
      <c r="R503" s="272"/>
    </row>
    <row r="504" spans="1:18" ht="12.75" customHeight="1">
      <c r="A504" s="272"/>
      <c r="B504" s="371"/>
      <c r="C504" s="371"/>
      <c r="D504" s="371"/>
      <c r="E504" s="371"/>
      <c r="F504" s="278">
        <v>3</v>
      </c>
      <c r="G504" s="279"/>
      <c r="H504" s="288" t="str">
        <f t="shared" si="163"/>
        <v>Belum Diisi</v>
      </c>
      <c r="I504" s="280" t="s">
        <v>650</v>
      </c>
      <c r="J504" s="281" t="str">
        <f t="shared" si="200"/>
        <v>Isi Sasaran</v>
      </c>
      <c r="K504" s="280" t="s">
        <v>650</v>
      </c>
      <c r="L504" s="281" t="str">
        <f t="shared" si="201"/>
        <v>Isi Sasaran</v>
      </c>
      <c r="M504" s="371"/>
      <c r="N504" s="371"/>
      <c r="O504" s="272"/>
      <c r="P504" s="272"/>
      <c r="Q504" s="272"/>
      <c r="R504" s="272"/>
    </row>
    <row r="505" spans="1:18" ht="12.75" customHeight="1">
      <c r="A505" s="272"/>
      <c r="B505" s="371"/>
      <c r="C505" s="371"/>
      <c r="D505" s="371"/>
      <c r="E505" s="371"/>
      <c r="F505" s="278">
        <v>4</v>
      </c>
      <c r="G505" s="279"/>
      <c r="H505" s="288" t="str">
        <f t="shared" si="163"/>
        <v>Belum Diisi</v>
      </c>
      <c r="I505" s="280" t="s">
        <v>650</v>
      </c>
      <c r="J505" s="281" t="str">
        <f t="shared" si="200"/>
        <v>Isi Sasaran</v>
      </c>
      <c r="K505" s="280" t="s">
        <v>650</v>
      </c>
      <c r="L505" s="281" t="str">
        <f t="shared" si="201"/>
        <v>Isi Sasaran</v>
      </c>
      <c r="M505" s="371"/>
      <c r="N505" s="371"/>
      <c r="O505" s="272"/>
      <c r="P505" s="272"/>
      <c r="Q505" s="272"/>
      <c r="R505" s="272"/>
    </row>
    <row r="506" spans="1:18" ht="12.75" customHeight="1">
      <c r="A506" s="272"/>
      <c r="B506" s="349"/>
      <c r="C506" s="349"/>
      <c r="D506" s="349"/>
      <c r="E506" s="349"/>
      <c r="F506" s="282">
        <v>5</v>
      </c>
      <c r="G506" s="283"/>
      <c r="H506" s="289" t="str">
        <f t="shared" si="163"/>
        <v>Belum Diisi</v>
      </c>
      <c r="I506" s="285" t="s">
        <v>650</v>
      </c>
      <c r="J506" s="286" t="str">
        <f t="shared" si="200"/>
        <v>Isi Sasaran</v>
      </c>
      <c r="K506" s="285" t="s">
        <v>650</v>
      </c>
      <c r="L506" s="286" t="str">
        <f t="shared" si="201"/>
        <v>Isi Sasaran</v>
      </c>
      <c r="M506" s="349"/>
      <c r="N506" s="349"/>
      <c r="O506" s="272"/>
      <c r="P506" s="272"/>
      <c r="Q506" s="272"/>
      <c r="R506" s="272"/>
    </row>
    <row r="507" spans="1:18" ht="12.75" customHeight="1">
      <c r="A507" s="272"/>
      <c r="B507" s="418">
        <v>20</v>
      </c>
      <c r="C507" s="426"/>
      <c r="D507" s="419" t="s">
        <v>650</v>
      </c>
      <c r="E507" s="427" t="str">
        <f>IF(D507="Y",1,IF(D507="T",0,IF(D507="Y/T","Belum diisi","Error")))</f>
        <v>Belum diisi</v>
      </c>
      <c r="F507" s="273">
        <v>1</v>
      </c>
      <c r="G507" s="274"/>
      <c r="H507" s="290" t="str">
        <f t="shared" si="163"/>
        <v>Belum Diisi</v>
      </c>
      <c r="I507" s="276" t="s">
        <v>650</v>
      </c>
      <c r="J507" s="277" t="str">
        <f t="shared" ref="J507:J511" si="202">IF($D$507="Y/T","Isi Sasaran",IF($E$507=0,0,IF(I507="Y",1,IF(I507="T",0,"Isi Dulu"))))</f>
        <v>Isi Sasaran</v>
      </c>
      <c r="K507" s="276" t="s">
        <v>650</v>
      </c>
      <c r="L507" s="277" t="str">
        <f t="shared" ref="L507:L511" si="203">IF($D$507="Y/T","Isi Sasaran",IF($E$507=0,0,IF(K507="Y",1,IF(K507="T",0,"Isi Dulu"))))</f>
        <v>Isi Sasaran</v>
      </c>
      <c r="M507" s="429" t="s">
        <v>650</v>
      </c>
      <c r="N507" s="430" t="str">
        <f>IF(M507="Y",1,IF(M507="T",0,IF(M507="Y/T","Belum diisi","Error")))</f>
        <v>Belum diisi</v>
      </c>
      <c r="O507" s="272"/>
      <c r="P507" s="272"/>
      <c r="Q507" s="272"/>
      <c r="R507" s="272"/>
    </row>
    <row r="508" spans="1:18" ht="12.75" customHeight="1">
      <c r="A508" s="272"/>
      <c r="B508" s="371"/>
      <c r="C508" s="371"/>
      <c r="D508" s="371"/>
      <c r="E508" s="371"/>
      <c r="F508" s="278">
        <v>2</v>
      </c>
      <c r="G508" s="279"/>
      <c r="H508" s="288" t="str">
        <f t="shared" si="163"/>
        <v>Belum Diisi</v>
      </c>
      <c r="I508" s="280" t="s">
        <v>650</v>
      </c>
      <c r="J508" s="281" t="str">
        <f t="shared" si="202"/>
        <v>Isi Sasaran</v>
      </c>
      <c r="K508" s="280" t="s">
        <v>650</v>
      </c>
      <c r="L508" s="281" t="str">
        <f t="shared" si="203"/>
        <v>Isi Sasaran</v>
      </c>
      <c r="M508" s="371"/>
      <c r="N508" s="371"/>
      <c r="O508" s="272"/>
      <c r="P508" s="272"/>
      <c r="Q508" s="272"/>
      <c r="R508" s="272"/>
    </row>
    <row r="509" spans="1:18" ht="12.75" customHeight="1">
      <c r="A509" s="272"/>
      <c r="B509" s="371"/>
      <c r="C509" s="371"/>
      <c r="D509" s="371"/>
      <c r="E509" s="371"/>
      <c r="F509" s="278">
        <v>3</v>
      </c>
      <c r="G509" s="279"/>
      <c r="H509" s="288" t="str">
        <f t="shared" si="163"/>
        <v>Belum Diisi</v>
      </c>
      <c r="I509" s="280" t="s">
        <v>650</v>
      </c>
      <c r="J509" s="281" t="str">
        <f t="shared" si="202"/>
        <v>Isi Sasaran</v>
      </c>
      <c r="K509" s="280" t="s">
        <v>650</v>
      </c>
      <c r="L509" s="281" t="str">
        <f t="shared" si="203"/>
        <v>Isi Sasaran</v>
      </c>
      <c r="M509" s="371"/>
      <c r="N509" s="371"/>
      <c r="O509" s="272"/>
      <c r="P509" s="272"/>
      <c r="Q509" s="272"/>
      <c r="R509" s="272"/>
    </row>
    <row r="510" spans="1:18" ht="12.75" customHeight="1">
      <c r="A510" s="272"/>
      <c r="B510" s="371"/>
      <c r="C510" s="371"/>
      <c r="D510" s="371"/>
      <c r="E510" s="371"/>
      <c r="F510" s="278">
        <v>4</v>
      </c>
      <c r="G510" s="279"/>
      <c r="H510" s="288" t="str">
        <f t="shared" si="163"/>
        <v>Belum Diisi</v>
      </c>
      <c r="I510" s="280" t="s">
        <v>650</v>
      </c>
      <c r="J510" s="281" t="str">
        <f t="shared" si="202"/>
        <v>Isi Sasaran</v>
      </c>
      <c r="K510" s="280" t="s">
        <v>650</v>
      </c>
      <c r="L510" s="281" t="str">
        <f t="shared" si="203"/>
        <v>Isi Sasaran</v>
      </c>
      <c r="M510" s="371"/>
      <c r="N510" s="371"/>
      <c r="O510" s="272"/>
      <c r="P510" s="272"/>
      <c r="Q510" s="272"/>
      <c r="R510" s="272"/>
    </row>
    <row r="511" spans="1:18" ht="12.75" customHeight="1">
      <c r="A511" s="272"/>
      <c r="B511" s="349"/>
      <c r="C511" s="349"/>
      <c r="D511" s="349"/>
      <c r="E511" s="349"/>
      <c r="F511" s="282">
        <v>5</v>
      </c>
      <c r="G511" s="283"/>
      <c r="H511" s="289" t="str">
        <f t="shared" si="163"/>
        <v>Belum Diisi</v>
      </c>
      <c r="I511" s="285" t="s">
        <v>650</v>
      </c>
      <c r="J511" s="286" t="str">
        <f t="shared" si="202"/>
        <v>Isi Sasaran</v>
      </c>
      <c r="K511" s="285" t="s">
        <v>650</v>
      </c>
      <c r="L511" s="286" t="str">
        <f t="shared" si="203"/>
        <v>Isi Sasaran</v>
      </c>
      <c r="M511" s="349"/>
      <c r="N511" s="349"/>
      <c r="O511" s="272"/>
      <c r="P511" s="272"/>
      <c r="Q511" s="272"/>
      <c r="R511" s="272"/>
    </row>
    <row r="512" spans="1:18" ht="12.75" customHeight="1">
      <c r="A512" s="272"/>
      <c r="B512" s="418">
        <v>21</v>
      </c>
      <c r="C512" s="426"/>
      <c r="D512" s="419" t="s">
        <v>650</v>
      </c>
      <c r="E512" s="427" t="str">
        <f>IF(D512="Y",1,IF(D512="T",0,IF(D512="Y/T","Belum diisi","Error")))</f>
        <v>Belum diisi</v>
      </c>
      <c r="F512" s="273">
        <v>1</v>
      </c>
      <c r="G512" s="274"/>
      <c r="H512" s="290" t="str">
        <f t="shared" si="163"/>
        <v>Belum Diisi</v>
      </c>
      <c r="I512" s="276" t="s">
        <v>650</v>
      </c>
      <c r="J512" s="277" t="str">
        <f t="shared" ref="J512:J516" si="204">IF($D$512="Y/T","Isi Sasaran",IF($E$512=0,0,IF(I512="Y",1,IF(I512="T",0,"Isi Dulu"))))</f>
        <v>Isi Sasaran</v>
      </c>
      <c r="K512" s="276" t="s">
        <v>650</v>
      </c>
      <c r="L512" s="277" t="str">
        <f t="shared" ref="L512:L516" si="205">IF($D$512="Y/T","Isi Sasaran",IF($E$512=0,0,IF(K512="Y",1,IF(K512="T",0,"Isi Dulu"))))</f>
        <v>Isi Sasaran</v>
      </c>
      <c r="M512" s="429" t="s">
        <v>650</v>
      </c>
      <c r="N512" s="430" t="str">
        <f>IF(M512="Y",1,IF(M512="T",0,IF(M512="Y/T","Belum diisi","Error")))</f>
        <v>Belum diisi</v>
      </c>
      <c r="O512" s="272"/>
      <c r="P512" s="272"/>
      <c r="Q512" s="272"/>
      <c r="R512" s="272"/>
    </row>
    <row r="513" spans="1:18" ht="12.75" customHeight="1">
      <c r="A513" s="272"/>
      <c r="B513" s="371"/>
      <c r="C513" s="371"/>
      <c r="D513" s="371"/>
      <c r="E513" s="371"/>
      <c r="F513" s="278">
        <v>2</v>
      </c>
      <c r="G513" s="279"/>
      <c r="H513" s="288" t="str">
        <f t="shared" si="163"/>
        <v>Belum Diisi</v>
      </c>
      <c r="I513" s="280" t="s">
        <v>650</v>
      </c>
      <c r="J513" s="281" t="str">
        <f t="shared" si="204"/>
        <v>Isi Sasaran</v>
      </c>
      <c r="K513" s="280" t="s">
        <v>650</v>
      </c>
      <c r="L513" s="281" t="str">
        <f t="shared" si="205"/>
        <v>Isi Sasaran</v>
      </c>
      <c r="M513" s="371"/>
      <c r="N513" s="371"/>
      <c r="O513" s="272"/>
      <c r="P513" s="272"/>
      <c r="Q513" s="272"/>
      <c r="R513" s="272"/>
    </row>
    <row r="514" spans="1:18" ht="12.75" customHeight="1">
      <c r="A514" s="272"/>
      <c r="B514" s="371"/>
      <c r="C514" s="371"/>
      <c r="D514" s="371"/>
      <c r="E514" s="371"/>
      <c r="F514" s="278">
        <v>3</v>
      </c>
      <c r="G514" s="279"/>
      <c r="H514" s="288" t="str">
        <f t="shared" si="163"/>
        <v>Belum Diisi</v>
      </c>
      <c r="I514" s="280" t="s">
        <v>650</v>
      </c>
      <c r="J514" s="281" t="str">
        <f t="shared" si="204"/>
        <v>Isi Sasaran</v>
      </c>
      <c r="K514" s="280" t="s">
        <v>650</v>
      </c>
      <c r="L514" s="281" t="str">
        <f t="shared" si="205"/>
        <v>Isi Sasaran</v>
      </c>
      <c r="M514" s="371"/>
      <c r="N514" s="371"/>
      <c r="O514" s="272"/>
      <c r="P514" s="272"/>
      <c r="Q514" s="272"/>
      <c r="R514" s="272"/>
    </row>
    <row r="515" spans="1:18" ht="12.75" customHeight="1">
      <c r="A515" s="272"/>
      <c r="B515" s="371"/>
      <c r="C515" s="371"/>
      <c r="D515" s="371"/>
      <c r="E515" s="371"/>
      <c r="F515" s="278">
        <v>4</v>
      </c>
      <c r="G515" s="279"/>
      <c r="H515" s="288" t="str">
        <f t="shared" si="163"/>
        <v>Belum Diisi</v>
      </c>
      <c r="I515" s="280" t="s">
        <v>650</v>
      </c>
      <c r="J515" s="281" t="str">
        <f t="shared" si="204"/>
        <v>Isi Sasaran</v>
      </c>
      <c r="K515" s="280" t="s">
        <v>650</v>
      </c>
      <c r="L515" s="281" t="str">
        <f t="shared" si="205"/>
        <v>Isi Sasaran</v>
      </c>
      <c r="M515" s="371"/>
      <c r="N515" s="371"/>
      <c r="O515" s="272"/>
      <c r="P515" s="272"/>
      <c r="Q515" s="272"/>
      <c r="R515" s="272"/>
    </row>
    <row r="516" spans="1:18" ht="12.75" customHeight="1">
      <c r="A516" s="272"/>
      <c r="B516" s="349"/>
      <c r="C516" s="349"/>
      <c r="D516" s="349"/>
      <c r="E516" s="349"/>
      <c r="F516" s="282">
        <v>5</v>
      </c>
      <c r="G516" s="283"/>
      <c r="H516" s="289" t="str">
        <f t="shared" si="163"/>
        <v>Belum Diisi</v>
      </c>
      <c r="I516" s="285" t="s">
        <v>650</v>
      </c>
      <c r="J516" s="286" t="str">
        <f t="shared" si="204"/>
        <v>Isi Sasaran</v>
      </c>
      <c r="K516" s="285" t="s">
        <v>650</v>
      </c>
      <c r="L516" s="286" t="str">
        <f t="shared" si="205"/>
        <v>Isi Sasaran</v>
      </c>
      <c r="M516" s="349"/>
      <c r="N516" s="349"/>
      <c r="O516" s="272"/>
      <c r="P516" s="272"/>
      <c r="Q516" s="272"/>
      <c r="R516" s="272"/>
    </row>
    <row r="517" spans="1:18" ht="12.75" customHeight="1">
      <c r="A517" s="272"/>
      <c r="B517" s="418">
        <v>22</v>
      </c>
      <c r="C517" s="426"/>
      <c r="D517" s="419" t="s">
        <v>650</v>
      </c>
      <c r="E517" s="427" t="str">
        <f>IF(D517="Y",1,IF(D517="T",0,IF(D517="Y/T","Belum diisi","Error")))</f>
        <v>Belum diisi</v>
      </c>
      <c r="F517" s="273">
        <v>1</v>
      </c>
      <c r="G517" s="274"/>
      <c r="H517" s="290" t="str">
        <f t="shared" si="163"/>
        <v>Belum Diisi</v>
      </c>
      <c r="I517" s="276" t="s">
        <v>650</v>
      </c>
      <c r="J517" s="277" t="str">
        <f t="shared" ref="J517:J521" si="206">IF($D$517="Y/T","Isi Sasaran",IF($E$517=0,0,IF(I517="Y",1,IF(I517="T",0,"Isi Dulu"))))</f>
        <v>Isi Sasaran</v>
      </c>
      <c r="K517" s="276" t="s">
        <v>650</v>
      </c>
      <c r="L517" s="277" t="str">
        <f t="shared" ref="L517:L521" si="207">IF($D$517="Y/T","Isi Sasaran",IF($E$517=0,0,IF(K517="Y",1,IF(K517="T",0,"Isi Dulu"))))</f>
        <v>Isi Sasaran</v>
      </c>
      <c r="M517" s="429" t="s">
        <v>650</v>
      </c>
      <c r="N517" s="430" t="str">
        <f>IF(M517="Y",1,IF(M517="T",0,IF(M517="Y/T","Belum diisi","Error")))</f>
        <v>Belum diisi</v>
      </c>
      <c r="O517" s="272"/>
      <c r="P517" s="272"/>
      <c r="Q517" s="272"/>
      <c r="R517" s="272"/>
    </row>
    <row r="518" spans="1:18" ht="12.75" customHeight="1">
      <c r="A518" s="272"/>
      <c r="B518" s="371"/>
      <c r="C518" s="371"/>
      <c r="D518" s="371"/>
      <c r="E518" s="371"/>
      <c r="F518" s="278">
        <v>2</v>
      </c>
      <c r="G518" s="279"/>
      <c r="H518" s="288" t="str">
        <f t="shared" si="163"/>
        <v>Belum Diisi</v>
      </c>
      <c r="I518" s="280" t="s">
        <v>650</v>
      </c>
      <c r="J518" s="281" t="str">
        <f t="shared" si="206"/>
        <v>Isi Sasaran</v>
      </c>
      <c r="K518" s="280" t="s">
        <v>650</v>
      </c>
      <c r="L518" s="281" t="str">
        <f t="shared" si="207"/>
        <v>Isi Sasaran</v>
      </c>
      <c r="M518" s="371"/>
      <c r="N518" s="371"/>
      <c r="O518" s="272"/>
      <c r="P518" s="272"/>
      <c r="Q518" s="272"/>
      <c r="R518" s="272"/>
    </row>
    <row r="519" spans="1:18" ht="12.75" customHeight="1">
      <c r="A519" s="272"/>
      <c r="B519" s="371"/>
      <c r="C519" s="371"/>
      <c r="D519" s="371"/>
      <c r="E519" s="371"/>
      <c r="F519" s="278">
        <v>3</v>
      </c>
      <c r="G519" s="279"/>
      <c r="H519" s="288" t="str">
        <f t="shared" si="163"/>
        <v>Belum Diisi</v>
      </c>
      <c r="I519" s="280" t="s">
        <v>650</v>
      </c>
      <c r="J519" s="281" t="str">
        <f t="shared" si="206"/>
        <v>Isi Sasaran</v>
      </c>
      <c r="K519" s="280" t="s">
        <v>650</v>
      </c>
      <c r="L519" s="281" t="str">
        <f t="shared" si="207"/>
        <v>Isi Sasaran</v>
      </c>
      <c r="M519" s="371"/>
      <c r="N519" s="371"/>
      <c r="O519" s="272"/>
      <c r="P519" s="272"/>
      <c r="Q519" s="272"/>
      <c r="R519" s="272"/>
    </row>
    <row r="520" spans="1:18" ht="12.75" customHeight="1">
      <c r="A520" s="272"/>
      <c r="B520" s="371"/>
      <c r="C520" s="371"/>
      <c r="D520" s="371"/>
      <c r="E520" s="371"/>
      <c r="F520" s="278">
        <v>4</v>
      </c>
      <c r="G520" s="279"/>
      <c r="H520" s="288" t="str">
        <f t="shared" si="163"/>
        <v>Belum Diisi</v>
      </c>
      <c r="I520" s="280" t="s">
        <v>650</v>
      </c>
      <c r="J520" s="281" t="str">
        <f t="shared" si="206"/>
        <v>Isi Sasaran</v>
      </c>
      <c r="K520" s="280" t="s">
        <v>650</v>
      </c>
      <c r="L520" s="281" t="str">
        <f t="shared" si="207"/>
        <v>Isi Sasaran</v>
      </c>
      <c r="M520" s="371"/>
      <c r="N520" s="371"/>
      <c r="O520" s="272"/>
      <c r="P520" s="272"/>
      <c r="Q520" s="272"/>
      <c r="R520" s="272"/>
    </row>
    <row r="521" spans="1:18" ht="12.75" customHeight="1">
      <c r="A521" s="272"/>
      <c r="B521" s="349"/>
      <c r="C521" s="349"/>
      <c r="D521" s="349"/>
      <c r="E521" s="349"/>
      <c r="F521" s="282">
        <v>5</v>
      </c>
      <c r="G521" s="283"/>
      <c r="H521" s="289" t="str">
        <f t="shared" si="163"/>
        <v>Belum Diisi</v>
      </c>
      <c r="I521" s="285" t="s">
        <v>650</v>
      </c>
      <c r="J521" s="286" t="str">
        <f t="shared" si="206"/>
        <v>Isi Sasaran</v>
      </c>
      <c r="K521" s="285" t="s">
        <v>650</v>
      </c>
      <c r="L521" s="286" t="str">
        <f t="shared" si="207"/>
        <v>Isi Sasaran</v>
      </c>
      <c r="M521" s="349"/>
      <c r="N521" s="349"/>
      <c r="O521" s="272"/>
      <c r="P521" s="272"/>
      <c r="Q521" s="272"/>
      <c r="R521" s="272"/>
    </row>
    <row r="522" spans="1:18" ht="12.75" customHeight="1">
      <c r="A522" s="272"/>
      <c r="B522" s="418">
        <v>23</v>
      </c>
      <c r="C522" s="426"/>
      <c r="D522" s="419" t="s">
        <v>650</v>
      </c>
      <c r="E522" s="427" t="str">
        <f>IF(D522="Y",1,IF(D522="T",0,IF(D522="Y/T","Belum diisi","Error")))</f>
        <v>Belum diisi</v>
      </c>
      <c r="F522" s="273">
        <v>1</v>
      </c>
      <c r="G522" s="274"/>
      <c r="H522" s="290" t="str">
        <f t="shared" si="163"/>
        <v>Belum Diisi</v>
      </c>
      <c r="I522" s="276" t="s">
        <v>650</v>
      </c>
      <c r="J522" s="277" t="str">
        <f t="shared" ref="J522:J526" si="208">IF($D$522="Y/T","Isi Sasaran",IF($E$522=0,0,IF(I522="Y",1,IF(I522="T",0,"Isi Dulu"))))</f>
        <v>Isi Sasaran</v>
      </c>
      <c r="K522" s="276" t="s">
        <v>650</v>
      </c>
      <c r="L522" s="277" t="str">
        <f t="shared" ref="L522:L526" si="209">IF($D$522="Y/T","Isi Sasaran",IF($E$522=0,0,IF(K522="Y",1,IF(K522="T",0,"Isi Dulu"))))</f>
        <v>Isi Sasaran</v>
      </c>
      <c r="M522" s="429" t="s">
        <v>650</v>
      </c>
      <c r="N522" s="430" t="str">
        <f>IF(M522="Y",1,IF(M522="T",0,IF(M522="Y/T","Belum diisi","Error")))</f>
        <v>Belum diisi</v>
      </c>
      <c r="O522" s="272"/>
      <c r="P522" s="272"/>
      <c r="Q522" s="272"/>
      <c r="R522" s="272"/>
    </row>
    <row r="523" spans="1:18" ht="12.75" customHeight="1">
      <c r="A523" s="272"/>
      <c r="B523" s="371"/>
      <c r="C523" s="371"/>
      <c r="D523" s="371"/>
      <c r="E523" s="371"/>
      <c r="F523" s="278">
        <v>2</v>
      </c>
      <c r="G523" s="279"/>
      <c r="H523" s="288" t="str">
        <f t="shared" si="163"/>
        <v>Belum Diisi</v>
      </c>
      <c r="I523" s="280" t="s">
        <v>650</v>
      </c>
      <c r="J523" s="281" t="str">
        <f t="shared" si="208"/>
        <v>Isi Sasaran</v>
      </c>
      <c r="K523" s="280" t="s">
        <v>650</v>
      </c>
      <c r="L523" s="281" t="str">
        <f t="shared" si="209"/>
        <v>Isi Sasaran</v>
      </c>
      <c r="M523" s="371"/>
      <c r="N523" s="371"/>
      <c r="O523" s="272"/>
      <c r="P523" s="272"/>
      <c r="Q523" s="272"/>
      <c r="R523" s="272"/>
    </row>
    <row r="524" spans="1:18" ht="12.75" customHeight="1">
      <c r="A524" s="272"/>
      <c r="B524" s="371"/>
      <c r="C524" s="371"/>
      <c r="D524" s="371"/>
      <c r="E524" s="371"/>
      <c r="F524" s="278">
        <v>3</v>
      </c>
      <c r="G524" s="279"/>
      <c r="H524" s="288" t="str">
        <f t="shared" si="163"/>
        <v>Belum Diisi</v>
      </c>
      <c r="I524" s="280" t="s">
        <v>650</v>
      </c>
      <c r="J524" s="281" t="str">
        <f t="shared" si="208"/>
        <v>Isi Sasaran</v>
      </c>
      <c r="K524" s="280" t="s">
        <v>650</v>
      </c>
      <c r="L524" s="281" t="str">
        <f t="shared" si="209"/>
        <v>Isi Sasaran</v>
      </c>
      <c r="M524" s="371"/>
      <c r="N524" s="371"/>
      <c r="O524" s="272"/>
      <c r="P524" s="272"/>
      <c r="Q524" s="272"/>
      <c r="R524" s="272"/>
    </row>
    <row r="525" spans="1:18" ht="12.75" customHeight="1">
      <c r="A525" s="272"/>
      <c r="B525" s="371"/>
      <c r="C525" s="371"/>
      <c r="D525" s="371"/>
      <c r="E525" s="371"/>
      <c r="F525" s="278">
        <v>4</v>
      </c>
      <c r="G525" s="279"/>
      <c r="H525" s="288" t="str">
        <f t="shared" si="163"/>
        <v>Belum Diisi</v>
      </c>
      <c r="I525" s="280" t="s">
        <v>650</v>
      </c>
      <c r="J525" s="281" t="str">
        <f t="shared" si="208"/>
        <v>Isi Sasaran</v>
      </c>
      <c r="K525" s="280" t="s">
        <v>650</v>
      </c>
      <c r="L525" s="281" t="str">
        <f t="shared" si="209"/>
        <v>Isi Sasaran</v>
      </c>
      <c r="M525" s="371"/>
      <c r="N525" s="371"/>
      <c r="O525" s="272"/>
      <c r="P525" s="272"/>
      <c r="Q525" s="272"/>
      <c r="R525" s="272"/>
    </row>
    <row r="526" spans="1:18" ht="12.75" customHeight="1">
      <c r="A526" s="272"/>
      <c r="B526" s="349"/>
      <c r="C526" s="349"/>
      <c r="D526" s="349"/>
      <c r="E526" s="349"/>
      <c r="F526" s="282">
        <v>5</v>
      </c>
      <c r="G526" s="283"/>
      <c r="H526" s="289" t="str">
        <f t="shared" si="163"/>
        <v>Belum Diisi</v>
      </c>
      <c r="I526" s="285" t="s">
        <v>650</v>
      </c>
      <c r="J526" s="286" t="str">
        <f t="shared" si="208"/>
        <v>Isi Sasaran</v>
      </c>
      <c r="K526" s="285" t="s">
        <v>650</v>
      </c>
      <c r="L526" s="286" t="str">
        <f t="shared" si="209"/>
        <v>Isi Sasaran</v>
      </c>
      <c r="M526" s="349"/>
      <c r="N526" s="349"/>
      <c r="O526" s="272"/>
      <c r="P526" s="272"/>
      <c r="Q526" s="272"/>
      <c r="R526" s="272"/>
    </row>
    <row r="527" spans="1:18" ht="12.75" customHeight="1">
      <c r="A527" s="272"/>
      <c r="B527" s="418">
        <v>24</v>
      </c>
      <c r="C527" s="426"/>
      <c r="D527" s="419" t="s">
        <v>650</v>
      </c>
      <c r="E527" s="427" t="str">
        <f>IF(D527="Y",1,IF(D527="T",0,IF(D527="Y/T","Belum diisi","Error")))</f>
        <v>Belum diisi</v>
      </c>
      <c r="F527" s="273">
        <v>1</v>
      </c>
      <c r="G527" s="274"/>
      <c r="H527" s="290" t="str">
        <f t="shared" si="163"/>
        <v>Belum Diisi</v>
      </c>
      <c r="I527" s="276" t="s">
        <v>650</v>
      </c>
      <c r="J527" s="277" t="str">
        <f t="shared" ref="J527:J531" si="210">IF($D$527="Y/T","Isi Sasaran",IF($E$527=0,0,IF(I527="Y",1,IF(I527="T",0,"Isi Dulu"))))</f>
        <v>Isi Sasaran</v>
      </c>
      <c r="K527" s="276" t="s">
        <v>650</v>
      </c>
      <c r="L527" s="277" t="str">
        <f t="shared" ref="L527:L531" si="211">IF($D$527="Y/T","Isi Sasaran",IF($E$527=0,0,IF(K527="Y",1,IF(K527="T",0,"Isi Dulu"))))</f>
        <v>Isi Sasaran</v>
      </c>
      <c r="M527" s="429" t="s">
        <v>650</v>
      </c>
      <c r="N527" s="430" t="str">
        <f>IF(M527="Y",1,IF(M527="T",0,IF(M527="Y/T","Belum diisi","Error")))</f>
        <v>Belum diisi</v>
      </c>
      <c r="O527" s="272"/>
      <c r="P527" s="272"/>
      <c r="Q527" s="272"/>
      <c r="R527" s="272"/>
    </row>
    <row r="528" spans="1:18" ht="12.75" customHeight="1">
      <c r="A528" s="272"/>
      <c r="B528" s="371"/>
      <c r="C528" s="371"/>
      <c r="D528" s="371"/>
      <c r="E528" s="371"/>
      <c r="F528" s="278">
        <v>2</v>
      </c>
      <c r="G528" s="279"/>
      <c r="H528" s="288" t="str">
        <f t="shared" si="163"/>
        <v>Belum Diisi</v>
      </c>
      <c r="I528" s="280" t="s">
        <v>650</v>
      </c>
      <c r="J528" s="281" t="str">
        <f t="shared" si="210"/>
        <v>Isi Sasaran</v>
      </c>
      <c r="K528" s="280" t="s">
        <v>650</v>
      </c>
      <c r="L528" s="281" t="str">
        <f t="shared" si="211"/>
        <v>Isi Sasaran</v>
      </c>
      <c r="M528" s="371"/>
      <c r="N528" s="371"/>
      <c r="O528" s="272"/>
      <c r="P528" s="272"/>
      <c r="Q528" s="272"/>
      <c r="R528" s="272"/>
    </row>
    <row r="529" spans="1:18" ht="12.75" customHeight="1">
      <c r="A529" s="272"/>
      <c r="B529" s="371"/>
      <c r="C529" s="371"/>
      <c r="D529" s="371"/>
      <c r="E529" s="371"/>
      <c r="F529" s="278">
        <v>3</v>
      </c>
      <c r="G529" s="279"/>
      <c r="H529" s="288" t="str">
        <f t="shared" si="163"/>
        <v>Belum Diisi</v>
      </c>
      <c r="I529" s="280" t="s">
        <v>650</v>
      </c>
      <c r="J529" s="281" t="str">
        <f t="shared" si="210"/>
        <v>Isi Sasaran</v>
      </c>
      <c r="K529" s="280" t="s">
        <v>650</v>
      </c>
      <c r="L529" s="281" t="str">
        <f t="shared" si="211"/>
        <v>Isi Sasaran</v>
      </c>
      <c r="M529" s="371"/>
      <c r="N529" s="371"/>
      <c r="O529" s="272"/>
      <c r="P529" s="272"/>
      <c r="Q529" s="272"/>
      <c r="R529" s="272"/>
    </row>
    <row r="530" spans="1:18" ht="12.75" customHeight="1">
      <c r="A530" s="272"/>
      <c r="B530" s="371"/>
      <c r="C530" s="371"/>
      <c r="D530" s="371"/>
      <c r="E530" s="371"/>
      <c r="F530" s="278">
        <v>4</v>
      </c>
      <c r="G530" s="279"/>
      <c r="H530" s="288" t="str">
        <f t="shared" si="163"/>
        <v>Belum Diisi</v>
      </c>
      <c r="I530" s="280" t="s">
        <v>650</v>
      </c>
      <c r="J530" s="281" t="str">
        <f t="shared" si="210"/>
        <v>Isi Sasaran</v>
      </c>
      <c r="K530" s="280" t="s">
        <v>650</v>
      </c>
      <c r="L530" s="281" t="str">
        <f t="shared" si="211"/>
        <v>Isi Sasaran</v>
      </c>
      <c r="M530" s="371"/>
      <c r="N530" s="371"/>
      <c r="O530" s="272"/>
      <c r="P530" s="272"/>
      <c r="Q530" s="272"/>
      <c r="R530" s="272"/>
    </row>
    <row r="531" spans="1:18" ht="12.75" customHeight="1">
      <c r="A531" s="272"/>
      <c r="B531" s="349"/>
      <c r="C531" s="349"/>
      <c r="D531" s="349"/>
      <c r="E531" s="349"/>
      <c r="F531" s="282">
        <v>5</v>
      </c>
      <c r="G531" s="283"/>
      <c r="H531" s="289" t="str">
        <f t="shared" si="163"/>
        <v>Belum Diisi</v>
      </c>
      <c r="I531" s="285" t="s">
        <v>650</v>
      </c>
      <c r="J531" s="286" t="str">
        <f t="shared" si="210"/>
        <v>Isi Sasaran</v>
      </c>
      <c r="K531" s="285" t="s">
        <v>650</v>
      </c>
      <c r="L531" s="286" t="str">
        <f t="shared" si="211"/>
        <v>Isi Sasaran</v>
      </c>
      <c r="M531" s="349"/>
      <c r="N531" s="349"/>
      <c r="O531" s="272"/>
      <c r="P531" s="272"/>
      <c r="Q531" s="272"/>
      <c r="R531" s="272"/>
    </row>
    <row r="532" spans="1:18" ht="12.75" customHeight="1">
      <c r="A532" s="272"/>
      <c r="B532" s="418">
        <v>25</v>
      </c>
      <c r="C532" s="426"/>
      <c r="D532" s="419" t="s">
        <v>650</v>
      </c>
      <c r="E532" s="427" t="str">
        <f>IF(D532="Y",1,IF(D532="T",0,IF(D532="Y/T","Belum diisi","Error")))</f>
        <v>Belum diisi</v>
      </c>
      <c r="F532" s="273">
        <v>1</v>
      </c>
      <c r="G532" s="274"/>
      <c r="H532" s="290" t="str">
        <f t="shared" si="163"/>
        <v>Belum Diisi</v>
      </c>
      <c r="I532" s="276" t="s">
        <v>650</v>
      </c>
      <c r="J532" s="277" t="str">
        <f t="shared" ref="J532:J536" si="212">IF($D$532="Y/T","Isi Sasaran",IF($E$532=0,0,IF(I532="Y",1,IF(I532="T",0,"Isi Dulu"))))</f>
        <v>Isi Sasaran</v>
      </c>
      <c r="K532" s="276" t="s">
        <v>650</v>
      </c>
      <c r="L532" s="277" t="str">
        <f t="shared" ref="L532:L536" si="213">IF($D$532="Y/T","Isi Sasaran",IF($E$532=0,0,IF(K532="Y",1,IF(K532="T",0,"Isi Dulu"))))</f>
        <v>Isi Sasaran</v>
      </c>
      <c r="M532" s="429" t="s">
        <v>650</v>
      </c>
      <c r="N532" s="430" t="str">
        <f>IF(M532="Y",1,IF(M532="T",0,IF(M532="Y/T","Belum diisi","Error")))</f>
        <v>Belum diisi</v>
      </c>
      <c r="O532" s="272"/>
      <c r="P532" s="272"/>
      <c r="Q532" s="272"/>
      <c r="R532" s="272"/>
    </row>
    <row r="533" spans="1:18" ht="12.75" customHeight="1">
      <c r="A533" s="272"/>
      <c r="B533" s="371"/>
      <c r="C533" s="371"/>
      <c r="D533" s="371"/>
      <c r="E533" s="371"/>
      <c r="F533" s="278">
        <v>2</v>
      </c>
      <c r="G533" s="279"/>
      <c r="H533" s="288" t="str">
        <f t="shared" si="163"/>
        <v>Belum Diisi</v>
      </c>
      <c r="I533" s="280" t="s">
        <v>650</v>
      </c>
      <c r="J533" s="281" t="str">
        <f t="shared" si="212"/>
        <v>Isi Sasaran</v>
      </c>
      <c r="K533" s="280" t="s">
        <v>650</v>
      </c>
      <c r="L533" s="281" t="str">
        <f t="shared" si="213"/>
        <v>Isi Sasaran</v>
      </c>
      <c r="M533" s="371"/>
      <c r="N533" s="371"/>
      <c r="O533" s="272"/>
      <c r="P533" s="272"/>
      <c r="Q533" s="272"/>
      <c r="R533" s="272"/>
    </row>
    <row r="534" spans="1:18" ht="12.75" customHeight="1">
      <c r="A534" s="272"/>
      <c r="B534" s="371"/>
      <c r="C534" s="371"/>
      <c r="D534" s="371"/>
      <c r="E534" s="371"/>
      <c r="F534" s="278">
        <v>3</v>
      </c>
      <c r="G534" s="279"/>
      <c r="H534" s="288" t="str">
        <f t="shared" si="163"/>
        <v>Belum Diisi</v>
      </c>
      <c r="I534" s="280" t="s">
        <v>650</v>
      </c>
      <c r="J534" s="281" t="str">
        <f t="shared" si="212"/>
        <v>Isi Sasaran</v>
      </c>
      <c r="K534" s="280" t="s">
        <v>650</v>
      </c>
      <c r="L534" s="281" t="str">
        <f t="shared" si="213"/>
        <v>Isi Sasaran</v>
      </c>
      <c r="M534" s="371"/>
      <c r="N534" s="371"/>
      <c r="O534" s="272"/>
      <c r="P534" s="272"/>
      <c r="Q534" s="272"/>
      <c r="R534" s="272"/>
    </row>
    <row r="535" spans="1:18" ht="12.75" customHeight="1">
      <c r="A535" s="272"/>
      <c r="B535" s="371"/>
      <c r="C535" s="371"/>
      <c r="D535" s="371"/>
      <c r="E535" s="371"/>
      <c r="F535" s="278">
        <v>4</v>
      </c>
      <c r="G535" s="279"/>
      <c r="H535" s="288" t="str">
        <f t="shared" si="163"/>
        <v>Belum Diisi</v>
      </c>
      <c r="I535" s="280" t="s">
        <v>650</v>
      </c>
      <c r="J535" s="281" t="str">
        <f t="shared" si="212"/>
        <v>Isi Sasaran</v>
      </c>
      <c r="K535" s="280" t="s">
        <v>650</v>
      </c>
      <c r="L535" s="281" t="str">
        <f t="shared" si="213"/>
        <v>Isi Sasaran</v>
      </c>
      <c r="M535" s="371"/>
      <c r="N535" s="371"/>
      <c r="O535" s="272"/>
      <c r="P535" s="272"/>
      <c r="Q535" s="272"/>
      <c r="R535" s="272"/>
    </row>
    <row r="536" spans="1:18" ht="12.75" customHeight="1">
      <c r="A536" s="272"/>
      <c r="B536" s="349"/>
      <c r="C536" s="349"/>
      <c r="D536" s="349"/>
      <c r="E536" s="349"/>
      <c r="F536" s="282">
        <v>5</v>
      </c>
      <c r="G536" s="283"/>
      <c r="H536" s="289" t="str">
        <f t="shared" si="163"/>
        <v>Belum Diisi</v>
      </c>
      <c r="I536" s="285" t="s">
        <v>650</v>
      </c>
      <c r="J536" s="286" t="str">
        <f t="shared" si="212"/>
        <v>Isi Sasaran</v>
      </c>
      <c r="K536" s="285" t="s">
        <v>650</v>
      </c>
      <c r="L536" s="286" t="str">
        <f t="shared" si="213"/>
        <v>Isi Sasaran</v>
      </c>
      <c r="M536" s="349"/>
      <c r="N536" s="349"/>
      <c r="O536" s="272"/>
      <c r="P536" s="272"/>
      <c r="Q536" s="272"/>
      <c r="R536" s="272"/>
    </row>
    <row r="537" spans="1:18" ht="12.75" customHeight="1">
      <c r="A537" s="272"/>
      <c r="B537" s="418">
        <v>26</v>
      </c>
      <c r="C537" s="426"/>
      <c r="D537" s="419" t="s">
        <v>650</v>
      </c>
      <c r="E537" s="427" t="str">
        <f>IF(D537="Y",1,IF(D537="T",0,IF(D537="Y/T","Belum diisi","Error")))</f>
        <v>Belum diisi</v>
      </c>
      <c r="F537" s="273">
        <v>1</v>
      </c>
      <c r="G537" s="274"/>
      <c r="H537" s="290" t="str">
        <f t="shared" si="163"/>
        <v>Belum Diisi</v>
      </c>
      <c r="I537" s="276" t="s">
        <v>650</v>
      </c>
      <c r="J537" s="277" t="str">
        <f t="shared" ref="J537:J541" si="214">IF($D$537="Y/T","Isi Sasaran",IF($E$537=0,0,IF(I537="Y",1,IF(I537="T",0,"Isi Dulu"))))</f>
        <v>Isi Sasaran</v>
      </c>
      <c r="K537" s="276" t="s">
        <v>650</v>
      </c>
      <c r="L537" s="277" t="str">
        <f t="shared" ref="L537:L541" si="215">IF($D$537="Y/T","Isi Sasaran",IF($E$537=0,0,IF(K537="Y",1,IF(K537="T",0,"Isi Dulu"))))</f>
        <v>Isi Sasaran</v>
      </c>
      <c r="M537" s="429" t="s">
        <v>650</v>
      </c>
      <c r="N537" s="430" t="str">
        <f>IF(M537="Y",1,IF(M537="T",0,IF(M537="Y/T","Belum diisi","Error")))</f>
        <v>Belum diisi</v>
      </c>
      <c r="O537" s="272"/>
      <c r="P537" s="272"/>
      <c r="Q537" s="272"/>
      <c r="R537" s="272"/>
    </row>
    <row r="538" spans="1:18" ht="12.75" customHeight="1">
      <c r="A538" s="272"/>
      <c r="B538" s="371"/>
      <c r="C538" s="371"/>
      <c r="D538" s="371"/>
      <c r="E538" s="371"/>
      <c r="F538" s="278">
        <v>2</v>
      </c>
      <c r="G538" s="279"/>
      <c r="H538" s="288" t="str">
        <f t="shared" si="163"/>
        <v>Belum Diisi</v>
      </c>
      <c r="I538" s="280" t="s">
        <v>650</v>
      </c>
      <c r="J538" s="281" t="str">
        <f t="shared" si="214"/>
        <v>Isi Sasaran</v>
      </c>
      <c r="K538" s="280" t="s">
        <v>650</v>
      </c>
      <c r="L538" s="281" t="str">
        <f t="shared" si="215"/>
        <v>Isi Sasaran</v>
      </c>
      <c r="M538" s="371"/>
      <c r="N538" s="371"/>
      <c r="O538" s="272"/>
      <c r="P538" s="272"/>
      <c r="Q538" s="272"/>
      <c r="R538" s="272"/>
    </row>
    <row r="539" spans="1:18" ht="12.75" customHeight="1">
      <c r="A539" s="272"/>
      <c r="B539" s="371"/>
      <c r="C539" s="371"/>
      <c r="D539" s="371"/>
      <c r="E539" s="371"/>
      <c r="F539" s="278">
        <v>3</v>
      </c>
      <c r="G539" s="279"/>
      <c r="H539" s="288" t="str">
        <f t="shared" si="163"/>
        <v>Belum Diisi</v>
      </c>
      <c r="I539" s="280" t="s">
        <v>650</v>
      </c>
      <c r="J539" s="281" t="str">
        <f t="shared" si="214"/>
        <v>Isi Sasaran</v>
      </c>
      <c r="K539" s="280" t="s">
        <v>650</v>
      </c>
      <c r="L539" s="281" t="str">
        <f t="shared" si="215"/>
        <v>Isi Sasaran</v>
      </c>
      <c r="M539" s="371"/>
      <c r="N539" s="371"/>
      <c r="O539" s="272"/>
      <c r="P539" s="272"/>
      <c r="Q539" s="272"/>
      <c r="R539" s="272"/>
    </row>
    <row r="540" spans="1:18" ht="12.75" customHeight="1">
      <c r="A540" s="272"/>
      <c r="B540" s="371"/>
      <c r="C540" s="371"/>
      <c r="D540" s="371"/>
      <c r="E540" s="371"/>
      <c r="F540" s="278">
        <v>4</v>
      </c>
      <c r="G540" s="279"/>
      <c r="H540" s="288" t="str">
        <f t="shared" si="163"/>
        <v>Belum Diisi</v>
      </c>
      <c r="I540" s="280" t="s">
        <v>650</v>
      </c>
      <c r="J540" s="281" t="str">
        <f t="shared" si="214"/>
        <v>Isi Sasaran</v>
      </c>
      <c r="K540" s="280" t="s">
        <v>650</v>
      </c>
      <c r="L540" s="281" t="str">
        <f t="shared" si="215"/>
        <v>Isi Sasaran</v>
      </c>
      <c r="M540" s="371"/>
      <c r="N540" s="371"/>
      <c r="O540" s="272"/>
      <c r="P540" s="272"/>
      <c r="Q540" s="272"/>
      <c r="R540" s="272"/>
    </row>
    <row r="541" spans="1:18" ht="12.75" customHeight="1">
      <c r="A541" s="272"/>
      <c r="B541" s="349"/>
      <c r="C541" s="349"/>
      <c r="D541" s="349"/>
      <c r="E541" s="349"/>
      <c r="F541" s="282">
        <v>5</v>
      </c>
      <c r="G541" s="283"/>
      <c r="H541" s="289" t="str">
        <f t="shared" si="163"/>
        <v>Belum Diisi</v>
      </c>
      <c r="I541" s="285" t="s">
        <v>650</v>
      </c>
      <c r="J541" s="286" t="str">
        <f t="shared" si="214"/>
        <v>Isi Sasaran</v>
      </c>
      <c r="K541" s="285" t="s">
        <v>650</v>
      </c>
      <c r="L541" s="286" t="str">
        <f t="shared" si="215"/>
        <v>Isi Sasaran</v>
      </c>
      <c r="M541" s="349"/>
      <c r="N541" s="349"/>
      <c r="O541" s="272"/>
      <c r="P541" s="272"/>
      <c r="Q541" s="272"/>
      <c r="R541" s="272"/>
    </row>
    <row r="542" spans="1:18" ht="12.75" customHeight="1">
      <c r="A542" s="272"/>
      <c r="B542" s="418">
        <v>27</v>
      </c>
      <c r="C542" s="426"/>
      <c r="D542" s="419" t="s">
        <v>650</v>
      </c>
      <c r="E542" s="427" t="str">
        <f>IF(D542="Y",1,IF(D542="T",0,IF(D542="Y/T","Belum diisi","Error")))</f>
        <v>Belum diisi</v>
      </c>
      <c r="F542" s="273">
        <v>1</v>
      </c>
      <c r="G542" s="274"/>
      <c r="H542" s="290" t="str">
        <f t="shared" si="163"/>
        <v>Belum Diisi</v>
      </c>
      <c r="I542" s="276" t="s">
        <v>650</v>
      </c>
      <c r="J542" s="277" t="str">
        <f t="shared" ref="J542:J546" si="216">IF($D$542="Y/T","Isi Sasaran",IF($E$542=0,0,IF(I542="Y",1,IF(I542="T",0,"Isi Dulu"))))</f>
        <v>Isi Sasaran</v>
      </c>
      <c r="K542" s="276" t="s">
        <v>650</v>
      </c>
      <c r="L542" s="277" t="str">
        <f t="shared" ref="L542:L546" si="217">IF($D$542="Y/T","Isi Sasaran",IF($E$542=0,0,IF(K542="Y",1,IF(K542="T",0,"Isi Dulu"))))</f>
        <v>Isi Sasaran</v>
      </c>
      <c r="M542" s="429" t="s">
        <v>650</v>
      </c>
      <c r="N542" s="430" t="str">
        <f>IF(M542="Y",1,IF(M542="T",0,IF(M542="Y/T","Belum diisi","Error")))</f>
        <v>Belum diisi</v>
      </c>
      <c r="O542" s="272"/>
      <c r="P542" s="272"/>
      <c r="Q542" s="272"/>
      <c r="R542" s="272"/>
    </row>
    <row r="543" spans="1:18" ht="12.75" customHeight="1">
      <c r="A543" s="272"/>
      <c r="B543" s="371"/>
      <c r="C543" s="371"/>
      <c r="D543" s="371"/>
      <c r="E543" s="371"/>
      <c r="F543" s="278">
        <v>2</v>
      </c>
      <c r="G543" s="279"/>
      <c r="H543" s="288" t="str">
        <f t="shared" si="163"/>
        <v>Belum Diisi</v>
      </c>
      <c r="I543" s="280" t="s">
        <v>650</v>
      </c>
      <c r="J543" s="281" t="str">
        <f t="shared" si="216"/>
        <v>Isi Sasaran</v>
      </c>
      <c r="K543" s="280" t="s">
        <v>650</v>
      </c>
      <c r="L543" s="281" t="str">
        <f t="shared" si="217"/>
        <v>Isi Sasaran</v>
      </c>
      <c r="M543" s="371"/>
      <c r="N543" s="371"/>
      <c r="O543" s="272"/>
      <c r="P543" s="272"/>
      <c r="Q543" s="272"/>
      <c r="R543" s="272"/>
    </row>
    <row r="544" spans="1:18" ht="12.75" customHeight="1">
      <c r="A544" s="272"/>
      <c r="B544" s="371"/>
      <c r="C544" s="371"/>
      <c r="D544" s="371"/>
      <c r="E544" s="371"/>
      <c r="F544" s="278">
        <v>3</v>
      </c>
      <c r="G544" s="279"/>
      <c r="H544" s="288" t="str">
        <f t="shared" si="163"/>
        <v>Belum Diisi</v>
      </c>
      <c r="I544" s="280" t="s">
        <v>650</v>
      </c>
      <c r="J544" s="281" t="str">
        <f t="shared" si="216"/>
        <v>Isi Sasaran</v>
      </c>
      <c r="K544" s="280" t="s">
        <v>650</v>
      </c>
      <c r="L544" s="281" t="str">
        <f t="shared" si="217"/>
        <v>Isi Sasaran</v>
      </c>
      <c r="M544" s="371"/>
      <c r="N544" s="371"/>
      <c r="O544" s="272"/>
      <c r="P544" s="272"/>
      <c r="Q544" s="272"/>
      <c r="R544" s="272"/>
    </row>
    <row r="545" spans="1:18" ht="12.75" customHeight="1">
      <c r="A545" s="272"/>
      <c r="B545" s="371"/>
      <c r="C545" s="371"/>
      <c r="D545" s="371"/>
      <c r="E545" s="371"/>
      <c r="F545" s="278">
        <v>4</v>
      </c>
      <c r="G545" s="279"/>
      <c r="H545" s="288" t="str">
        <f t="shared" si="163"/>
        <v>Belum Diisi</v>
      </c>
      <c r="I545" s="280" t="s">
        <v>650</v>
      </c>
      <c r="J545" s="281" t="str">
        <f t="shared" si="216"/>
        <v>Isi Sasaran</v>
      </c>
      <c r="K545" s="280" t="s">
        <v>650</v>
      </c>
      <c r="L545" s="281" t="str">
        <f t="shared" si="217"/>
        <v>Isi Sasaran</v>
      </c>
      <c r="M545" s="371"/>
      <c r="N545" s="371"/>
      <c r="O545" s="272"/>
      <c r="P545" s="272"/>
      <c r="Q545" s="272"/>
      <c r="R545" s="272"/>
    </row>
    <row r="546" spans="1:18" ht="12.75" customHeight="1">
      <c r="A546" s="272"/>
      <c r="B546" s="349"/>
      <c r="C546" s="349"/>
      <c r="D546" s="349"/>
      <c r="E546" s="349"/>
      <c r="F546" s="282">
        <v>5</v>
      </c>
      <c r="G546" s="283"/>
      <c r="H546" s="289" t="str">
        <f t="shared" si="163"/>
        <v>Belum Diisi</v>
      </c>
      <c r="I546" s="285" t="s">
        <v>650</v>
      </c>
      <c r="J546" s="286" t="str">
        <f t="shared" si="216"/>
        <v>Isi Sasaran</v>
      </c>
      <c r="K546" s="285" t="s">
        <v>650</v>
      </c>
      <c r="L546" s="286" t="str">
        <f t="shared" si="217"/>
        <v>Isi Sasaran</v>
      </c>
      <c r="M546" s="349"/>
      <c r="N546" s="349"/>
      <c r="O546" s="272"/>
      <c r="P546" s="272"/>
      <c r="Q546" s="272"/>
      <c r="R546" s="272"/>
    </row>
    <row r="547" spans="1:18" ht="12.75" customHeight="1">
      <c r="A547" s="272"/>
      <c r="B547" s="418">
        <v>28</v>
      </c>
      <c r="C547" s="426"/>
      <c r="D547" s="419" t="s">
        <v>650</v>
      </c>
      <c r="E547" s="427" t="str">
        <f>IF(D547="Y",1,IF(D547="T",0,IF(D547="Y/T","Belum diisi","Error")))</f>
        <v>Belum diisi</v>
      </c>
      <c r="F547" s="273">
        <v>1</v>
      </c>
      <c r="G547" s="274"/>
      <c r="H547" s="290" t="str">
        <f t="shared" si="163"/>
        <v>Belum Diisi</v>
      </c>
      <c r="I547" s="276" t="s">
        <v>650</v>
      </c>
      <c r="J547" s="277" t="str">
        <f t="shared" ref="J547:J551" si="218">IF($D$547="Y/T","Isi Sasaran",IF($E$547=0,0,IF(I547="Y",1,IF(I547="T",0,"Isi Dulu"))))</f>
        <v>Isi Sasaran</v>
      </c>
      <c r="K547" s="276" t="s">
        <v>650</v>
      </c>
      <c r="L547" s="277" t="str">
        <f t="shared" ref="L547:L551" si="219">IF($D$547="Y/T","Isi Sasaran",IF($E$547=0,0,IF(K547="Y",1,IF(K547="T",0,"Isi Dulu"))))</f>
        <v>Isi Sasaran</v>
      </c>
      <c r="M547" s="429" t="s">
        <v>650</v>
      </c>
      <c r="N547" s="430" t="str">
        <f>IF(M547="Y",1,IF(M547="T",0,IF(M547="Y/T","Belum diisi","Error")))</f>
        <v>Belum diisi</v>
      </c>
      <c r="O547" s="272"/>
      <c r="P547" s="272"/>
      <c r="Q547" s="272"/>
      <c r="R547" s="272"/>
    </row>
    <row r="548" spans="1:18" ht="12.75" customHeight="1">
      <c r="A548" s="272"/>
      <c r="B548" s="371"/>
      <c r="C548" s="371"/>
      <c r="D548" s="371"/>
      <c r="E548" s="371"/>
      <c r="F548" s="278">
        <v>2</v>
      </c>
      <c r="G548" s="279"/>
      <c r="H548" s="288" t="str">
        <f t="shared" si="163"/>
        <v>Belum Diisi</v>
      </c>
      <c r="I548" s="280" t="s">
        <v>650</v>
      </c>
      <c r="J548" s="281" t="str">
        <f t="shared" si="218"/>
        <v>Isi Sasaran</v>
      </c>
      <c r="K548" s="280" t="s">
        <v>650</v>
      </c>
      <c r="L548" s="281" t="str">
        <f t="shared" si="219"/>
        <v>Isi Sasaran</v>
      </c>
      <c r="M548" s="371"/>
      <c r="N548" s="371"/>
      <c r="O548" s="272"/>
      <c r="P548" s="272"/>
      <c r="Q548" s="272"/>
      <c r="R548" s="272"/>
    </row>
    <row r="549" spans="1:18" ht="12.75" customHeight="1">
      <c r="A549" s="272"/>
      <c r="B549" s="371"/>
      <c r="C549" s="371"/>
      <c r="D549" s="371"/>
      <c r="E549" s="371"/>
      <c r="F549" s="278">
        <v>3</v>
      </c>
      <c r="G549" s="279"/>
      <c r="H549" s="288" t="str">
        <f t="shared" si="163"/>
        <v>Belum Diisi</v>
      </c>
      <c r="I549" s="280" t="s">
        <v>650</v>
      </c>
      <c r="J549" s="281" t="str">
        <f t="shared" si="218"/>
        <v>Isi Sasaran</v>
      </c>
      <c r="K549" s="280" t="s">
        <v>650</v>
      </c>
      <c r="L549" s="281" t="str">
        <f t="shared" si="219"/>
        <v>Isi Sasaran</v>
      </c>
      <c r="M549" s="371"/>
      <c r="N549" s="371"/>
      <c r="O549" s="272"/>
      <c r="P549" s="272"/>
      <c r="Q549" s="272"/>
      <c r="R549" s="272"/>
    </row>
    <row r="550" spans="1:18" ht="12.75" customHeight="1">
      <c r="A550" s="272"/>
      <c r="B550" s="371"/>
      <c r="C550" s="371"/>
      <c r="D550" s="371"/>
      <c r="E550" s="371"/>
      <c r="F550" s="278">
        <v>4</v>
      </c>
      <c r="G550" s="279"/>
      <c r="H550" s="288" t="str">
        <f t="shared" si="163"/>
        <v>Belum Diisi</v>
      </c>
      <c r="I550" s="280" t="s">
        <v>650</v>
      </c>
      <c r="J550" s="281" t="str">
        <f t="shared" si="218"/>
        <v>Isi Sasaran</v>
      </c>
      <c r="K550" s="280" t="s">
        <v>650</v>
      </c>
      <c r="L550" s="281" t="str">
        <f t="shared" si="219"/>
        <v>Isi Sasaran</v>
      </c>
      <c r="M550" s="371"/>
      <c r="N550" s="371"/>
      <c r="O550" s="272"/>
      <c r="P550" s="272"/>
      <c r="Q550" s="272"/>
      <c r="R550" s="272"/>
    </row>
    <row r="551" spans="1:18" ht="12.75" customHeight="1">
      <c r="A551" s="272"/>
      <c r="B551" s="349"/>
      <c r="C551" s="349"/>
      <c r="D551" s="349"/>
      <c r="E551" s="349"/>
      <c r="F551" s="282">
        <v>5</v>
      </c>
      <c r="G551" s="283"/>
      <c r="H551" s="289" t="str">
        <f t="shared" si="163"/>
        <v>Belum Diisi</v>
      </c>
      <c r="I551" s="285" t="s">
        <v>650</v>
      </c>
      <c r="J551" s="286" t="str">
        <f t="shared" si="218"/>
        <v>Isi Sasaran</v>
      </c>
      <c r="K551" s="285" t="s">
        <v>650</v>
      </c>
      <c r="L551" s="286" t="str">
        <f t="shared" si="219"/>
        <v>Isi Sasaran</v>
      </c>
      <c r="M551" s="349"/>
      <c r="N551" s="349"/>
      <c r="O551" s="272"/>
      <c r="P551" s="272"/>
      <c r="Q551" s="272"/>
      <c r="R551" s="272"/>
    </row>
    <row r="552" spans="1:18" ht="12.75" customHeight="1">
      <c r="A552" s="272"/>
      <c r="B552" s="418">
        <v>29</v>
      </c>
      <c r="C552" s="426"/>
      <c r="D552" s="419" t="s">
        <v>650</v>
      </c>
      <c r="E552" s="427" t="str">
        <f>IF(D552="Y",1,IF(D552="T",0,IF(D552="Y/T","Belum diisi","Error")))</f>
        <v>Belum diisi</v>
      </c>
      <c r="F552" s="273">
        <v>1</v>
      </c>
      <c r="G552" s="274"/>
      <c r="H552" s="290" t="str">
        <f t="shared" si="163"/>
        <v>Belum Diisi</v>
      </c>
      <c r="I552" s="276" t="s">
        <v>650</v>
      </c>
      <c r="J552" s="277" t="str">
        <f t="shared" ref="J552:J556" si="220">IF($D$552="Y/T","Isi Sasaran",IF($E$552=0,0,IF(I552="Y",1,IF(I552="T",0,"Isi Dulu"))))</f>
        <v>Isi Sasaran</v>
      </c>
      <c r="K552" s="276" t="s">
        <v>650</v>
      </c>
      <c r="L552" s="277" t="str">
        <f t="shared" ref="L552:L556" si="221">IF($D$552="Y/T","Isi Sasaran",IF($E$552=0,0,IF(K552="Y",1,IF(K552="T",0,"Isi Dulu"))))</f>
        <v>Isi Sasaran</v>
      </c>
      <c r="M552" s="429" t="s">
        <v>650</v>
      </c>
      <c r="N552" s="430" t="str">
        <f>IF(M552="Y",1,IF(M552="T",0,IF(M552="Y/T","Belum diisi","Error")))</f>
        <v>Belum diisi</v>
      </c>
      <c r="O552" s="272"/>
      <c r="P552" s="272"/>
      <c r="Q552" s="272"/>
      <c r="R552" s="272"/>
    </row>
    <row r="553" spans="1:18" ht="12.75" customHeight="1">
      <c r="A553" s="272"/>
      <c r="B553" s="371"/>
      <c r="C553" s="371"/>
      <c r="D553" s="371"/>
      <c r="E553" s="371"/>
      <c r="F553" s="278">
        <v>2</v>
      </c>
      <c r="G553" s="279"/>
      <c r="H553" s="288" t="str">
        <f t="shared" si="163"/>
        <v>Belum Diisi</v>
      </c>
      <c r="I553" s="280" t="s">
        <v>650</v>
      </c>
      <c r="J553" s="281" t="str">
        <f t="shared" si="220"/>
        <v>Isi Sasaran</v>
      </c>
      <c r="K553" s="280" t="s">
        <v>650</v>
      </c>
      <c r="L553" s="281" t="str">
        <f t="shared" si="221"/>
        <v>Isi Sasaran</v>
      </c>
      <c r="M553" s="371"/>
      <c r="N553" s="371"/>
      <c r="O553" s="272"/>
      <c r="P553" s="272"/>
      <c r="Q553" s="272"/>
      <c r="R553" s="272"/>
    </row>
    <row r="554" spans="1:18" ht="12.75" customHeight="1">
      <c r="A554" s="272"/>
      <c r="B554" s="371"/>
      <c r="C554" s="371"/>
      <c r="D554" s="371"/>
      <c r="E554" s="371"/>
      <c r="F554" s="278">
        <v>3</v>
      </c>
      <c r="G554" s="279"/>
      <c r="H554" s="288" t="str">
        <f t="shared" si="163"/>
        <v>Belum Diisi</v>
      </c>
      <c r="I554" s="280" t="s">
        <v>650</v>
      </c>
      <c r="J554" s="281" t="str">
        <f t="shared" si="220"/>
        <v>Isi Sasaran</v>
      </c>
      <c r="K554" s="280" t="s">
        <v>650</v>
      </c>
      <c r="L554" s="281" t="str">
        <f t="shared" si="221"/>
        <v>Isi Sasaran</v>
      </c>
      <c r="M554" s="371"/>
      <c r="N554" s="371"/>
      <c r="O554" s="272"/>
      <c r="P554" s="272"/>
      <c r="Q554" s="272"/>
      <c r="R554" s="272"/>
    </row>
    <row r="555" spans="1:18" ht="12.75" customHeight="1">
      <c r="A555" s="272"/>
      <c r="B555" s="371"/>
      <c r="C555" s="371"/>
      <c r="D555" s="371"/>
      <c r="E555" s="371"/>
      <c r="F555" s="278">
        <v>4</v>
      </c>
      <c r="G555" s="279"/>
      <c r="H555" s="288" t="str">
        <f t="shared" si="163"/>
        <v>Belum Diisi</v>
      </c>
      <c r="I555" s="280" t="s">
        <v>650</v>
      </c>
      <c r="J555" s="281" t="str">
        <f t="shared" si="220"/>
        <v>Isi Sasaran</v>
      </c>
      <c r="K555" s="280" t="s">
        <v>650</v>
      </c>
      <c r="L555" s="281" t="str">
        <f t="shared" si="221"/>
        <v>Isi Sasaran</v>
      </c>
      <c r="M555" s="371"/>
      <c r="N555" s="371"/>
      <c r="O555" s="272"/>
      <c r="P555" s="272"/>
      <c r="Q555" s="272"/>
      <c r="R555" s="272"/>
    </row>
    <row r="556" spans="1:18" ht="12.75" customHeight="1">
      <c r="A556" s="272"/>
      <c r="B556" s="349"/>
      <c r="C556" s="349"/>
      <c r="D556" s="349"/>
      <c r="E556" s="349"/>
      <c r="F556" s="282">
        <v>5</v>
      </c>
      <c r="G556" s="283"/>
      <c r="H556" s="289" t="str">
        <f t="shared" si="163"/>
        <v>Belum Diisi</v>
      </c>
      <c r="I556" s="285" t="s">
        <v>650</v>
      </c>
      <c r="J556" s="286" t="str">
        <f t="shared" si="220"/>
        <v>Isi Sasaran</v>
      </c>
      <c r="K556" s="285" t="s">
        <v>650</v>
      </c>
      <c r="L556" s="286" t="str">
        <f t="shared" si="221"/>
        <v>Isi Sasaran</v>
      </c>
      <c r="M556" s="349"/>
      <c r="N556" s="349"/>
      <c r="O556" s="272"/>
      <c r="P556" s="272"/>
      <c r="Q556" s="272"/>
      <c r="R556" s="272"/>
    </row>
    <row r="557" spans="1:18" ht="12.75" customHeight="1">
      <c r="A557" s="272"/>
      <c r="B557" s="418">
        <v>30</v>
      </c>
      <c r="C557" s="426"/>
      <c r="D557" s="419" t="s">
        <v>650</v>
      </c>
      <c r="E557" s="427" t="str">
        <f>IF(D557="Y",1,IF(D557="T",0,IF(D557="Y/T","Belum diisi","Error")))</f>
        <v>Belum diisi</v>
      </c>
      <c r="F557" s="273">
        <v>1</v>
      </c>
      <c r="G557" s="274"/>
      <c r="H557" s="290" t="str">
        <f t="shared" si="163"/>
        <v>Belum Diisi</v>
      </c>
      <c r="I557" s="285" t="s">
        <v>650</v>
      </c>
      <c r="J557" s="277" t="str">
        <f t="shared" ref="J557:J561" si="222">IF($D$557="Y/T","Isi Sasaran",IF($E$557=0,0,IF(I557="Y",1,IF(I557="T",0,"Isi Dulu"))))</f>
        <v>Isi Sasaran</v>
      </c>
      <c r="K557" s="285" t="s">
        <v>650</v>
      </c>
      <c r="L557" s="277" t="str">
        <f t="shared" ref="L557:L561" si="223">IF($D$557="Y/T","Isi Sasaran",IF($E$557=0,0,IF(K557="Y",1,IF(K557="T",0,"Isi Dulu"))))</f>
        <v>Isi Sasaran</v>
      </c>
      <c r="M557" s="429" t="s">
        <v>650</v>
      </c>
      <c r="N557" s="430" t="str">
        <f>IF(M557="Y",1,IF(M557="T",0,IF(M557="Y/T","Belum diisi","Error")))</f>
        <v>Belum diisi</v>
      </c>
      <c r="O557" s="272"/>
      <c r="P557" s="272"/>
      <c r="Q557" s="272"/>
      <c r="R557" s="272"/>
    </row>
    <row r="558" spans="1:18" ht="12.75" customHeight="1">
      <c r="A558" s="272"/>
      <c r="B558" s="371"/>
      <c r="C558" s="371"/>
      <c r="D558" s="371"/>
      <c r="E558" s="371"/>
      <c r="F558" s="278">
        <v>2</v>
      </c>
      <c r="G558" s="279"/>
      <c r="H558" s="288" t="str">
        <f t="shared" si="163"/>
        <v>Belum Diisi</v>
      </c>
      <c r="I558" s="280" t="s">
        <v>650</v>
      </c>
      <c r="J558" s="281" t="str">
        <f t="shared" si="222"/>
        <v>Isi Sasaran</v>
      </c>
      <c r="K558" s="280" t="s">
        <v>650</v>
      </c>
      <c r="L558" s="281" t="str">
        <f t="shared" si="223"/>
        <v>Isi Sasaran</v>
      </c>
      <c r="M558" s="371"/>
      <c r="N558" s="371"/>
      <c r="O558" s="272"/>
      <c r="P558" s="272"/>
      <c r="Q558" s="272"/>
      <c r="R558" s="272"/>
    </row>
    <row r="559" spans="1:18" ht="12.75" customHeight="1">
      <c r="A559" s="272"/>
      <c r="B559" s="371"/>
      <c r="C559" s="371"/>
      <c r="D559" s="371"/>
      <c r="E559" s="371"/>
      <c r="F559" s="278">
        <v>3</v>
      </c>
      <c r="G559" s="279"/>
      <c r="H559" s="288" t="str">
        <f t="shared" si="163"/>
        <v>Belum Diisi</v>
      </c>
      <c r="I559" s="280" t="s">
        <v>650</v>
      </c>
      <c r="J559" s="281" t="str">
        <f t="shared" si="222"/>
        <v>Isi Sasaran</v>
      </c>
      <c r="K559" s="280" t="s">
        <v>650</v>
      </c>
      <c r="L559" s="281" t="str">
        <f t="shared" si="223"/>
        <v>Isi Sasaran</v>
      </c>
      <c r="M559" s="371"/>
      <c r="N559" s="371"/>
      <c r="O559" s="272"/>
      <c r="P559" s="272"/>
      <c r="Q559" s="272"/>
      <c r="R559" s="272"/>
    </row>
    <row r="560" spans="1:18" ht="12.75" customHeight="1">
      <c r="A560" s="272"/>
      <c r="B560" s="371"/>
      <c r="C560" s="371"/>
      <c r="D560" s="371"/>
      <c r="E560" s="371"/>
      <c r="F560" s="278">
        <v>4</v>
      </c>
      <c r="G560" s="279"/>
      <c r="H560" s="288" t="str">
        <f t="shared" si="163"/>
        <v>Belum Diisi</v>
      </c>
      <c r="I560" s="280" t="s">
        <v>650</v>
      </c>
      <c r="J560" s="281" t="str">
        <f t="shared" si="222"/>
        <v>Isi Sasaran</v>
      </c>
      <c r="K560" s="280" t="s">
        <v>650</v>
      </c>
      <c r="L560" s="281" t="str">
        <f t="shared" si="223"/>
        <v>Isi Sasaran</v>
      </c>
      <c r="M560" s="371"/>
      <c r="N560" s="371"/>
      <c r="O560" s="272"/>
      <c r="P560" s="272"/>
      <c r="Q560" s="272"/>
      <c r="R560" s="272"/>
    </row>
    <row r="561" spans="1:18" ht="12.75" customHeight="1">
      <c r="A561" s="272"/>
      <c r="B561" s="349"/>
      <c r="C561" s="349"/>
      <c r="D561" s="349"/>
      <c r="E561" s="349"/>
      <c r="F561" s="282">
        <v>5</v>
      </c>
      <c r="G561" s="283"/>
      <c r="H561" s="289" t="str">
        <f t="shared" si="163"/>
        <v>Belum Diisi</v>
      </c>
      <c r="I561" s="280" t="s">
        <v>650</v>
      </c>
      <c r="J561" s="286" t="str">
        <f t="shared" si="222"/>
        <v>Isi Sasaran</v>
      </c>
      <c r="K561" s="280" t="s">
        <v>650</v>
      </c>
      <c r="L561" s="286" t="str">
        <f t="shared" si="223"/>
        <v>Isi Sasaran</v>
      </c>
      <c r="M561" s="349"/>
      <c r="N561" s="349"/>
      <c r="O561" s="272"/>
      <c r="P561" s="272"/>
      <c r="Q561" s="272"/>
      <c r="R561" s="272"/>
    </row>
    <row r="562" spans="1:18" ht="12.75" customHeight="1">
      <c r="A562" s="272"/>
      <c r="B562" s="301"/>
      <c r="C562" s="292"/>
      <c r="D562" s="293"/>
      <c r="E562" s="294" t="e">
        <f>AVERAGE(E412:E561)</f>
        <v>#DIV/0!</v>
      </c>
      <c r="F562" s="296"/>
      <c r="G562" s="296"/>
      <c r="H562" s="294" t="e">
        <f>AVERAGE(H412:H561)</f>
        <v>#DIV/0!</v>
      </c>
      <c r="I562" s="303"/>
      <c r="J562" s="294" t="e">
        <f>AVERAGE(J412:J561)</f>
        <v>#DIV/0!</v>
      </c>
      <c r="K562" s="303"/>
      <c r="L562" s="294" t="e">
        <f>AVERAGE(L412:L561)</f>
        <v>#DIV/0!</v>
      </c>
      <c r="M562" s="303"/>
      <c r="N562" s="294" t="e">
        <f>AVERAGE(N412:N561)</f>
        <v>#DIV/0!</v>
      </c>
      <c r="O562" s="272"/>
      <c r="P562" s="272"/>
      <c r="Q562" s="272"/>
      <c r="R562" s="272"/>
    </row>
  </sheetData>
  <mergeCells count="676">
    <mergeCell ref="D136:D140"/>
    <mergeCell ref="E136:E140"/>
    <mergeCell ref="B131:B135"/>
    <mergeCell ref="C131:C135"/>
    <mergeCell ref="D131:D135"/>
    <mergeCell ref="E131:E135"/>
    <mergeCell ref="B163:B167"/>
    <mergeCell ref="C163:C167"/>
    <mergeCell ref="D163:D167"/>
    <mergeCell ref="E163:E167"/>
    <mergeCell ref="B157:J157"/>
    <mergeCell ref="B158:B162"/>
    <mergeCell ref="E158:E162"/>
    <mergeCell ref="C146:C150"/>
    <mergeCell ref="D146:D150"/>
    <mergeCell ref="B193:B197"/>
    <mergeCell ref="C193:C197"/>
    <mergeCell ref="D193:D197"/>
    <mergeCell ref="E193:E197"/>
    <mergeCell ref="C188:C192"/>
    <mergeCell ref="D188:D192"/>
    <mergeCell ref="E188:E192"/>
    <mergeCell ref="B188:B192"/>
    <mergeCell ref="B183:B187"/>
    <mergeCell ref="C183:C187"/>
    <mergeCell ref="D183:D187"/>
    <mergeCell ref="E183:E187"/>
    <mergeCell ref="D198:D202"/>
    <mergeCell ref="E198:E202"/>
    <mergeCell ref="B208:B212"/>
    <mergeCell ref="B203:B207"/>
    <mergeCell ref="C203:C207"/>
    <mergeCell ref="D203:D207"/>
    <mergeCell ref="E203:E207"/>
    <mergeCell ref="B198:B202"/>
    <mergeCell ref="C198:C202"/>
    <mergeCell ref="B218:B222"/>
    <mergeCell ref="C218:C222"/>
    <mergeCell ref="C208:C212"/>
    <mergeCell ref="D208:D212"/>
    <mergeCell ref="D218:D222"/>
    <mergeCell ref="E218:E222"/>
    <mergeCell ref="B213:B217"/>
    <mergeCell ref="C213:C217"/>
    <mergeCell ref="D213:D217"/>
    <mergeCell ref="E213:E217"/>
    <mergeCell ref="E208:E212"/>
    <mergeCell ref="B233:B237"/>
    <mergeCell ref="C233:C237"/>
    <mergeCell ref="D233:D237"/>
    <mergeCell ref="E233:E237"/>
    <mergeCell ref="C228:C232"/>
    <mergeCell ref="D228:D232"/>
    <mergeCell ref="E228:E232"/>
    <mergeCell ref="B228:B232"/>
    <mergeCell ref="B223:B227"/>
    <mergeCell ref="C223:C227"/>
    <mergeCell ref="D223:D227"/>
    <mergeCell ref="E223:E227"/>
    <mergeCell ref="C263:C267"/>
    <mergeCell ref="D263:D267"/>
    <mergeCell ref="E263:E267"/>
    <mergeCell ref="B258:B262"/>
    <mergeCell ref="C258:C262"/>
    <mergeCell ref="D238:D242"/>
    <mergeCell ref="E238:E242"/>
    <mergeCell ref="B248:B252"/>
    <mergeCell ref="B243:B247"/>
    <mergeCell ref="C243:C247"/>
    <mergeCell ref="D243:D247"/>
    <mergeCell ref="E243:E247"/>
    <mergeCell ref="B238:B242"/>
    <mergeCell ref="C238:C242"/>
    <mergeCell ref="C248:C252"/>
    <mergeCell ref="D248:D252"/>
    <mergeCell ref="D11:D15"/>
    <mergeCell ref="E11:E15"/>
    <mergeCell ref="B21:B25"/>
    <mergeCell ref="B16:B20"/>
    <mergeCell ref="C16:C20"/>
    <mergeCell ref="D16:D20"/>
    <mergeCell ref="E16:E20"/>
    <mergeCell ref="B11:B15"/>
    <mergeCell ref="C11:C15"/>
    <mergeCell ref="D6:D10"/>
    <mergeCell ref="E6:E10"/>
    <mergeCell ref="C158:C162"/>
    <mergeCell ref="D158:D162"/>
    <mergeCell ref="B151:B155"/>
    <mergeCell ref="C151:C155"/>
    <mergeCell ref="D151:D155"/>
    <mergeCell ref="E151:E155"/>
    <mergeCell ref="E146:E150"/>
    <mergeCell ref="B146:B150"/>
    <mergeCell ref="B141:B145"/>
    <mergeCell ref="C141:C145"/>
    <mergeCell ref="D141:D145"/>
    <mergeCell ref="E141:E145"/>
    <mergeCell ref="B136:B140"/>
    <mergeCell ref="C136:C140"/>
    <mergeCell ref="B126:B130"/>
    <mergeCell ref="C126:C130"/>
    <mergeCell ref="D126:D130"/>
    <mergeCell ref="E126:E130"/>
    <mergeCell ref="C121:C125"/>
    <mergeCell ref="D121:D125"/>
    <mergeCell ref="E121:E125"/>
    <mergeCell ref="D111:D115"/>
    <mergeCell ref="B1:N1"/>
    <mergeCell ref="B2:N2"/>
    <mergeCell ref="B3:B4"/>
    <mergeCell ref="C3:C4"/>
    <mergeCell ref="D3:E4"/>
    <mergeCell ref="F3:F4"/>
    <mergeCell ref="G3:G4"/>
    <mergeCell ref="H3:H4"/>
    <mergeCell ref="I3:N3"/>
    <mergeCell ref="I4:J4"/>
    <mergeCell ref="B31:B35"/>
    <mergeCell ref="C31:C35"/>
    <mergeCell ref="D31:D35"/>
    <mergeCell ref="E31:E35"/>
    <mergeCell ref="B26:B30"/>
    <mergeCell ref="C26:C30"/>
    <mergeCell ref="D26:D30"/>
    <mergeCell ref="E26:E30"/>
    <mergeCell ref="E21:E25"/>
    <mergeCell ref="C21:C25"/>
    <mergeCell ref="D21:D25"/>
    <mergeCell ref="B46:B50"/>
    <mergeCell ref="C46:C50"/>
    <mergeCell ref="D46:D50"/>
    <mergeCell ref="E46:E50"/>
    <mergeCell ref="C41:C45"/>
    <mergeCell ref="D41:D45"/>
    <mergeCell ref="E41:E45"/>
    <mergeCell ref="B41:B45"/>
    <mergeCell ref="B36:B40"/>
    <mergeCell ref="C36:C40"/>
    <mergeCell ref="D36:D40"/>
    <mergeCell ref="E36:E40"/>
    <mergeCell ref="D51:D55"/>
    <mergeCell ref="E51:E55"/>
    <mergeCell ref="B61:B65"/>
    <mergeCell ref="B56:B60"/>
    <mergeCell ref="C56:C60"/>
    <mergeCell ref="D56:D60"/>
    <mergeCell ref="E56:E60"/>
    <mergeCell ref="B51:B55"/>
    <mergeCell ref="C51:C55"/>
    <mergeCell ref="B76:B80"/>
    <mergeCell ref="C76:C80"/>
    <mergeCell ref="D76:D80"/>
    <mergeCell ref="E76:E80"/>
    <mergeCell ref="B71:B75"/>
    <mergeCell ref="C71:C75"/>
    <mergeCell ref="C61:C65"/>
    <mergeCell ref="D61:D65"/>
    <mergeCell ref="D71:D75"/>
    <mergeCell ref="E71:E75"/>
    <mergeCell ref="B66:B70"/>
    <mergeCell ref="C66:C70"/>
    <mergeCell ref="D66:D70"/>
    <mergeCell ref="E66:E70"/>
    <mergeCell ref="E61:E65"/>
    <mergeCell ref="B91:B95"/>
    <mergeCell ref="C91:C95"/>
    <mergeCell ref="D91:D95"/>
    <mergeCell ref="E91:E95"/>
    <mergeCell ref="B86:B90"/>
    <mergeCell ref="C86:C90"/>
    <mergeCell ref="D86:D90"/>
    <mergeCell ref="E86:E90"/>
    <mergeCell ref="C81:C85"/>
    <mergeCell ref="D81:D85"/>
    <mergeCell ref="E81:E85"/>
    <mergeCell ref="B81:B85"/>
    <mergeCell ref="B273:B277"/>
    <mergeCell ref="C273:C277"/>
    <mergeCell ref="D273:D277"/>
    <mergeCell ref="E273:E277"/>
    <mergeCell ref="C101:C105"/>
    <mergeCell ref="D101:D105"/>
    <mergeCell ref="E101:E105"/>
    <mergeCell ref="B101:B105"/>
    <mergeCell ref="B96:B100"/>
    <mergeCell ref="C96:C100"/>
    <mergeCell ref="D96:D100"/>
    <mergeCell ref="E96:E100"/>
    <mergeCell ref="D258:D262"/>
    <mergeCell ref="E258:E262"/>
    <mergeCell ref="B253:B257"/>
    <mergeCell ref="C253:C257"/>
    <mergeCell ref="D253:D257"/>
    <mergeCell ref="E253:E257"/>
    <mergeCell ref="E248:E252"/>
    <mergeCell ref="C268:C272"/>
    <mergeCell ref="D268:D272"/>
    <mergeCell ref="E268:E272"/>
    <mergeCell ref="B268:B272"/>
    <mergeCell ref="B263:B267"/>
    <mergeCell ref="D178:D182"/>
    <mergeCell ref="E178:E182"/>
    <mergeCell ref="B106:B110"/>
    <mergeCell ref="C106:C110"/>
    <mergeCell ref="D106:D110"/>
    <mergeCell ref="E106:E110"/>
    <mergeCell ref="E111:E115"/>
    <mergeCell ref="B121:B125"/>
    <mergeCell ref="B116:B120"/>
    <mergeCell ref="C116:C120"/>
    <mergeCell ref="D116:D120"/>
    <mergeCell ref="E116:E120"/>
    <mergeCell ref="B111:B115"/>
    <mergeCell ref="C111:C115"/>
    <mergeCell ref="B178:B182"/>
    <mergeCell ref="C178:C182"/>
    <mergeCell ref="B173:B177"/>
    <mergeCell ref="C173:C177"/>
    <mergeCell ref="D173:D177"/>
    <mergeCell ref="E173:E177"/>
    <mergeCell ref="C168:C172"/>
    <mergeCell ref="D168:D172"/>
    <mergeCell ref="E168:E172"/>
    <mergeCell ref="B168:B172"/>
    <mergeCell ref="D497:D501"/>
    <mergeCell ref="E497:E501"/>
    <mergeCell ref="B492:B496"/>
    <mergeCell ref="C492:C496"/>
    <mergeCell ref="D472:D476"/>
    <mergeCell ref="E472:E476"/>
    <mergeCell ref="C330:C334"/>
    <mergeCell ref="D330:D334"/>
    <mergeCell ref="E330:E334"/>
    <mergeCell ref="C355:C359"/>
    <mergeCell ref="D355:D359"/>
    <mergeCell ref="D365:D369"/>
    <mergeCell ref="E365:E369"/>
    <mergeCell ref="B360:B364"/>
    <mergeCell ref="C360:C364"/>
    <mergeCell ref="D360:D364"/>
    <mergeCell ref="E360:E364"/>
    <mergeCell ref="E355:E359"/>
    <mergeCell ref="B355:B359"/>
    <mergeCell ref="C375:C379"/>
    <mergeCell ref="D375:D379"/>
    <mergeCell ref="E375:E379"/>
    <mergeCell ref="B375:B379"/>
    <mergeCell ref="B370:B374"/>
    <mergeCell ref="B527:B531"/>
    <mergeCell ref="C527:C531"/>
    <mergeCell ref="D527:D531"/>
    <mergeCell ref="E527:E531"/>
    <mergeCell ref="C522:C526"/>
    <mergeCell ref="D522:D526"/>
    <mergeCell ref="E522:E526"/>
    <mergeCell ref="B522:B526"/>
    <mergeCell ref="B517:B521"/>
    <mergeCell ref="C517:C521"/>
    <mergeCell ref="D517:D521"/>
    <mergeCell ref="E517:E521"/>
    <mergeCell ref="D278:D282"/>
    <mergeCell ref="E278:E282"/>
    <mergeCell ref="B288:B292"/>
    <mergeCell ref="B283:B287"/>
    <mergeCell ref="C283:C287"/>
    <mergeCell ref="D283:D287"/>
    <mergeCell ref="E283:E287"/>
    <mergeCell ref="B278:B282"/>
    <mergeCell ref="C278:C282"/>
    <mergeCell ref="C288:C292"/>
    <mergeCell ref="D288:D292"/>
    <mergeCell ref="D325:D329"/>
    <mergeCell ref="B303:B307"/>
    <mergeCell ref="C303:C307"/>
    <mergeCell ref="D303:D307"/>
    <mergeCell ref="B298:B302"/>
    <mergeCell ref="B310:B314"/>
    <mergeCell ref="C310:C314"/>
    <mergeCell ref="D310:D314"/>
    <mergeCell ref="D315:D319"/>
    <mergeCell ref="B325:B329"/>
    <mergeCell ref="C325:C329"/>
    <mergeCell ref="E325:E329"/>
    <mergeCell ref="B320:B324"/>
    <mergeCell ref="C320:C324"/>
    <mergeCell ref="D320:D324"/>
    <mergeCell ref="E320:E324"/>
    <mergeCell ref="B315:B319"/>
    <mergeCell ref="E315:E319"/>
    <mergeCell ref="C315:C319"/>
    <mergeCell ref="B350:B354"/>
    <mergeCell ref="C350:C354"/>
    <mergeCell ref="D350:D354"/>
    <mergeCell ref="E350:E354"/>
    <mergeCell ref="B345:B349"/>
    <mergeCell ref="C345:C349"/>
    <mergeCell ref="B340:B344"/>
    <mergeCell ref="C340:C344"/>
    <mergeCell ref="D340:D344"/>
    <mergeCell ref="E340:E344"/>
    <mergeCell ref="D345:D349"/>
    <mergeCell ref="E345:E349"/>
    <mergeCell ref="D335:D339"/>
    <mergeCell ref="E335:E339"/>
    <mergeCell ref="C335:C339"/>
    <mergeCell ref="B335:B339"/>
    <mergeCell ref="M390:M394"/>
    <mergeCell ref="N390:N394"/>
    <mergeCell ref="M385:M389"/>
    <mergeCell ref="N385:N389"/>
    <mergeCell ref="D385:D389"/>
    <mergeCell ref="E385:E389"/>
    <mergeCell ref="M380:M384"/>
    <mergeCell ref="E380:E384"/>
    <mergeCell ref="B390:B394"/>
    <mergeCell ref="C390:C394"/>
    <mergeCell ref="D390:D394"/>
    <mergeCell ref="E390:E394"/>
    <mergeCell ref="B385:B389"/>
    <mergeCell ref="C385:C389"/>
    <mergeCell ref="B380:B384"/>
    <mergeCell ref="C380:C384"/>
    <mergeCell ref="D380:D384"/>
    <mergeCell ref="N320:N324"/>
    <mergeCell ref="M320:M324"/>
    <mergeCell ref="M315:M319"/>
    <mergeCell ref="M335:M339"/>
    <mergeCell ref="M330:M334"/>
    <mergeCell ref="M325:M329"/>
    <mergeCell ref="N350:N354"/>
    <mergeCell ref="N345:N349"/>
    <mergeCell ref="N340:N344"/>
    <mergeCell ref="N335:N339"/>
    <mergeCell ref="N330:N334"/>
    <mergeCell ref="N325:N329"/>
    <mergeCell ref="M345:M349"/>
    <mergeCell ref="M340:M344"/>
    <mergeCell ref="D427:D431"/>
    <mergeCell ref="E427:E431"/>
    <mergeCell ref="C422:C426"/>
    <mergeCell ref="D422:D426"/>
    <mergeCell ref="E422:E426"/>
    <mergeCell ref="B422:B426"/>
    <mergeCell ref="B417:B421"/>
    <mergeCell ref="C417:C421"/>
    <mergeCell ref="B395:B399"/>
    <mergeCell ref="C395:C399"/>
    <mergeCell ref="D395:D399"/>
    <mergeCell ref="D417:D421"/>
    <mergeCell ref="E417:E421"/>
    <mergeCell ref="B405:B409"/>
    <mergeCell ref="C405:C409"/>
    <mergeCell ref="E405:E409"/>
    <mergeCell ref="B400:B404"/>
    <mergeCell ref="C400:C404"/>
    <mergeCell ref="D400:D404"/>
    <mergeCell ref="E400:E404"/>
    <mergeCell ref="E395:E399"/>
    <mergeCell ref="B447:B451"/>
    <mergeCell ref="C447:C451"/>
    <mergeCell ref="D447:D451"/>
    <mergeCell ref="E447:E451"/>
    <mergeCell ref="E442:E446"/>
    <mergeCell ref="B442:B446"/>
    <mergeCell ref="B437:B441"/>
    <mergeCell ref="C437:C441"/>
    <mergeCell ref="D437:D441"/>
    <mergeCell ref="E437:E441"/>
    <mergeCell ref="C462:C466"/>
    <mergeCell ref="D462:D466"/>
    <mergeCell ref="E462:E466"/>
    <mergeCell ref="B462:B466"/>
    <mergeCell ref="B457:B461"/>
    <mergeCell ref="C457:C461"/>
    <mergeCell ref="D457:D461"/>
    <mergeCell ref="E457:E461"/>
    <mergeCell ref="B452:B456"/>
    <mergeCell ref="C452:C456"/>
    <mergeCell ref="D452:D456"/>
    <mergeCell ref="E452:E456"/>
    <mergeCell ref="B477:B481"/>
    <mergeCell ref="C477:C481"/>
    <mergeCell ref="D477:D481"/>
    <mergeCell ref="E477:E481"/>
    <mergeCell ref="B472:B476"/>
    <mergeCell ref="C472:C476"/>
    <mergeCell ref="B467:B471"/>
    <mergeCell ref="C467:C471"/>
    <mergeCell ref="D467:D471"/>
    <mergeCell ref="E467:E471"/>
    <mergeCell ref="D512:D516"/>
    <mergeCell ref="E512:E516"/>
    <mergeCell ref="B487:B491"/>
    <mergeCell ref="C487:C491"/>
    <mergeCell ref="D487:D491"/>
    <mergeCell ref="E487:E491"/>
    <mergeCell ref="C482:C486"/>
    <mergeCell ref="D482:D486"/>
    <mergeCell ref="E482:E486"/>
    <mergeCell ref="B482:B486"/>
    <mergeCell ref="B512:B516"/>
    <mergeCell ref="C512:C516"/>
    <mergeCell ref="B507:B511"/>
    <mergeCell ref="C507:C511"/>
    <mergeCell ref="D507:D511"/>
    <mergeCell ref="E507:E511"/>
    <mergeCell ref="C502:C506"/>
    <mergeCell ref="D502:D506"/>
    <mergeCell ref="E502:E506"/>
    <mergeCell ref="D492:D496"/>
    <mergeCell ref="E492:E496"/>
    <mergeCell ref="B502:B506"/>
    <mergeCell ref="B497:B501"/>
    <mergeCell ref="C497:C501"/>
    <mergeCell ref="E532:E536"/>
    <mergeCell ref="B542:B546"/>
    <mergeCell ref="B537:B541"/>
    <mergeCell ref="C537:C541"/>
    <mergeCell ref="D537:D541"/>
    <mergeCell ref="E537:E541"/>
    <mergeCell ref="B532:B536"/>
    <mergeCell ref="C532:C536"/>
    <mergeCell ref="N532:N536"/>
    <mergeCell ref="M91:M95"/>
    <mergeCell ref="M86:M90"/>
    <mergeCell ref="M81:M85"/>
    <mergeCell ref="N81:N85"/>
    <mergeCell ref="M76:M80"/>
    <mergeCell ref="N76:N80"/>
    <mergeCell ref="B557:B561"/>
    <mergeCell ref="C557:C561"/>
    <mergeCell ref="D557:D561"/>
    <mergeCell ref="E557:E561"/>
    <mergeCell ref="N557:N561"/>
    <mergeCell ref="B552:B556"/>
    <mergeCell ref="E552:E556"/>
    <mergeCell ref="N552:N556"/>
    <mergeCell ref="C542:C546"/>
    <mergeCell ref="D542:D546"/>
    <mergeCell ref="C552:C556"/>
    <mergeCell ref="D552:D556"/>
    <mergeCell ref="B547:B551"/>
    <mergeCell ref="C547:C551"/>
    <mergeCell ref="D547:D551"/>
    <mergeCell ref="E547:E551"/>
    <mergeCell ref="E542:E546"/>
    <mergeCell ref="D532:D536"/>
    <mergeCell ref="N131:N135"/>
    <mergeCell ref="M131:M135"/>
    <mergeCell ref="M126:M130"/>
    <mergeCell ref="M121:M125"/>
    <mergeCell ref="M116:M120"/>
    <mergeCell ref="M111:M115"/>
    <mergeCell ref="M106:M110"/>
    <mergeCell ref="M101:M105"/>
    <mergeCell ref="M96:M100"/>
    <mergeCell ref="N168:N172"/>
    <mergeCell ref="M168:M172"/>
    <mergeCell ref="M163:M167"/>
    <mergeCell ref="M158:M162"/>
    <mergeCell ref="M151:M155"/>
    <mergeCell ref="M146:M150"/>
    <mergeCell ref="M141:M145"/>
    <mergeCell ref="M136:M140"/>
    <mergeCell ref="N158:N162"/>
    <mergeCell ref="N163:N167"/>
    <mergeCell ref="N151:N155"/>
    <mergeCell ref="N146:N150"/>
    <mergeCell ref="N141:N145"/>
    <mergeCell ref="N136:N140"/>
    <mergeCell ref="M193:M197"/>
    <mergeCell ref="M188:M192"/>
    <mergeCell ref="M183:M187"/>
    <mergeCell ref="M178:M182"/>
    <mergeCell ref="M173:M177"/>
    <mergeCell ref="N198:N202"/>
    <mergeCell ref="N193:N197"/>
    <mergeCell ref="N188:N192"/>
    <mergeCell ref="N183:N187"/>
    <mergeCell ref="N178:N182"/>
    <mergeCell ref="N173:N177"/>
    <mergeCell ref="M11:M15"/>
    <mergeCell ref="K4:L4"/>
    <mergeCell ref="M4:N4"/>
    <mergeCell ref="M6:M10"/>
    <mergeCell ref="N6:N10"/>
    <mergeCell ref="M56:M60"/>
    <mergeCell ref="M51:M55"/>
    <mergeCell ref="M46:M50"/>
    <mergeCell ref="M41:M45"/>
    <mergeCell ref="M36:M40"/>
    <mergeCell ref="M31:M35"/>
    <mergeCell ref="M26:M30"/>
    <mergeCell ref="N16:N20"/>
    <mergeCell ref="N11:N15"/>
    <mergeCell ref="N51:N55"/>
    <mergeCell ref="N46:N50"/>
    <mergeCell ref="N41:N45"/>
    <mergeCell ref="N36:N40"/>
    <mergeCell ref="N31:N35"/>
    <mergeCell ref="N26:N30"/>
    <mergeCell ref="N21:N25"/>
    <mergeCell ref="B5:N5"/>
    <mergeCell ref="B6:B10"/>
    <mergeCell ref="C6:C10"/>
    <mergeCell ref="M71:M75"/>
    <mergeCell ref="N71:N75"/>
    <mergeCell ref="M66:M70"/>
    <mergeCell ref="N66:N70"/>
    <mergeCell ref="M61:M65"/>
    <mergeCell ref="N61:N65"/>
    <mergeCell ref="N56:N60"/>
    <mergeCell ref="M21:M25"/>
    <mergeCell ref="M16:M20"/>
    <mergeCell ref="M238:M242"/>
    <mergeCell ref="M233:M237"/>
    <mergeCell ref="M228:M232"/>
    <mergeCell ref="N228:N232"/>
    <mergeCell ref="M223:M227"/>
    <mergeCell ref="N223:N227"/>
    <mergeCell ref="N91:N95"/>
    <mergeCell ref="N86:N90"/>
    <mergeCell ref="N126:N130"/>
    <mergeCell ref="N121:N125"/>
    <mergeCell ref="N116:N120"/>
    <mergeCell ref="N111:N115"/>
    <mergeCell ref="N106:N110"/>
    <mergeCell ref="N101:N105"/>
    <mergeCell ref="N96:N100"/>
    <mergeCell ref="M218:M222"/>
    <mergeCell ref="N218:N222"/>
    <mergeCell ref="M213:M217"/>
    <mergeCell ref="N213:N217"/>
    <mergeCell ref="M208:M212"/>
    <mergeCell ref="N208:N212"/>
    <mergeCell ref="N203:N207"/>
    <mergeCell ref="M203:M207"/>
    <mergeCell ref="M198:M202"/>
    <mergeCell ref="N278:N282"/>
    <mergeCell ref="M278:M282"/>
    <mergeCell ref="M273:M277"/>
    <mergeCell ref="M268:M272"/>
    <mergeCell ref="M263:M267"/>
    <mergeCell ref="M258:M262"/>
    <mergeCell ref="M253:M257"/>
    <mergeCell ref="M248:M252"/>
    <mergeCell ref="M243:M247"/>
    <mergeCell ref="M303:M307"/>
    <mergeCell ref="M298:M302"/>
    <mergeCell ref="M293:M297"/>
    <mergeCell ref="M288:M292"/>
    <mergeCell ref="M283:M287"/>
    <mergeCell ref="N315:N319"/>
    <mergeCell ref="N303:N307"/>
    <mergeCell ref="N298:N302"/>
    <mergeCell ref="N293:N297"/>
    <mergeCell ref="N288:N292"/>
    <mergeCell ref="N283:N287"/>
    <mergeCell ref="B309:N309"/>
    <mergeCell ref="E293:E297"/>
    <mergeCell ref="E288:E292"/>
    <mergeCell ref="E303:E307"/>
    <mergeCell ref="E298:E302"/>
    <mergeCell ref="E310:E314"/>
    <mergeCell ref="M310:M314"/>
    <mergeCell ref="N310:N314"/>
    <mergeCell ref="C298:C302"/>
    <mergeCell ref="D298:D302"/>
    <mergeCell ref="B293:B297"/>
    <mergeCell ref="C293:C297"/>
    <mergeCell ref="D293:D297"/>
    <mergeCell ref="B330:B334"/>
    <mergeCell ref="M370:M374"/>
    <mergeCell ref="N370:N374"/>
    <mergeCell ref="M365:M369"/>
    <mergeCell ref="N365:N369"/>
    <mergeCell ref="M360:M364"/>
    <mergeCell ref="N360:N364"/>
    <mergeCell ref="N355:N359"/>
    <mergeCell ref="M355:M359"/>
    <mergeCell ref="M350:M354"/>
    <mergeCell ref="C370:C374"/>
    <mergeCell ref="D370:D374"/>
    <mergeCell ref="E370:E374"/>
    <mergeCell ref="B365:B369"/>
    <mergeCell ref="C365:C369"/>
    <mergeCell ref="N238:N242"/>
    <mergeCell ref="N233:N237"/>
    <mergeCell ref="N273:N277"/>
    <mergeCell ref="N268:N272"/>
    <mergeCell ref="N263:N267"/>
    <mergeCell ref="N258:N262"/>
    <mergeCell ref="N253:N257"/>
    <mergeCell ref="N248:N252"/>
    <mergeCell ref="N243:N247"/>
    <mergeCell ref="N400:N404"/>
    <mergeCell ref="N395:N399"/>
    <mergeCell ref="N442:N446"/>
    <mergeCell ref="N380:N384"/>
    <mergeCell ref="M375:M379"/>
    <mergeCell ref="N375:N379"/>
    <mergeCell ref="C442:C446"/>
    <mergeCell ref="D442:D446"/>
    <mergeCell ref="B432:B436"/>
    <mergeCell ref="C432:C436"/>
    <mergeCell ref="M412:M416"/>
    <mergeCell ref="N412:N416"/>
    <mergeCell ref="D432:D436"/>
    <mergeCell ref="E432:E436"/>
    <mergeCell ref="B412:B416"/>
    <mergeCell ref="C412:C416"/>
    <mergeCell ref="D412:D416"/>
    <mergeCell ref="E412:E416"/>
    <mergeCell ref="B427:B431"/>
    <mergeCell ref="C427:C431"/>
    <mergeCell ref="M400:M404"/>
    <mergeCell ref="M395:M399"/>
    <mergeCell ref="B411:N411"/>
    <mergeCell ref="D405:D409"/>
    <mergeCell ref="N447:N451"/>
    <mergeCell ref="M447:M451"/>
    <mergeCell ref="M442:M446"/>
    <mergeCell ref="M437:M441"/>
    <mergeCell ref="M432:M436"/>
    <mergeCell ref="M427:M431"/>
    <mergeCell ref="M422:M426"/>
    <mergeCell ref="M417:M421"/>
    <mergeCell ref="M405:M409"/>
    <mergeCell ref="N437:N441"/>
    <mergeCell ref="N432:N436"/>
    <mergeCell ref="N427:N431"/>
    <mergeCell ref="N422:N426"/>
    <mergeCell ref="N417:N421"/>
    <mergeCell ref="N405:N409"/>
    <mergeCell ref="N482:N486"/>
    <mergeCell ref="M482:M486"/>
    <mergeCell ref="M477:M481"/>
    <mergeCell ref="M472:M476"/>
    <mergeCell ref="M467:M471"/>
    <mergeCell ref="M462:M466"/>
    <mergeCell ref="M457:M461"/>
    <mergeCell ref="M452:M456"/>
    <mergeCell ref="N477:N481"/>
    <mergeCell ref="N472:N476"/>
    <mergeCell ref="N467:N471"/>
    <mergeCell ref="N462:N466"/>
    <mergeCell ref="N457:N461"/>
    <mergeCell ref="N452:N456"/>
    <mergeCell ref="N527:N531"/>
    <mergeCell ref="M522:M526"/>
    <mergeCell ref="N522:N526"/>
    <mergeCell ref="M517:M521"/>
    <mergeCell ref="N517:N521"/>
    <mergeCell ref="M512:M516"/>
    <mergeCell ref="N512:N516"/>
    <mergeCell ref="M487:M491"/>
    <mergeCell ref="N487:N491"/>
    <mergeCell ref="M527:M531"/>
    <mergeCell ref="M507:M511"/>
    <mergeCell ref="N507:N511"/>
    <mergeCell ref="M502:M506"/>
    <mergeCell ref="N502:N506"/>
    <mergeCell ref="M497:M501"/>
    <mergeCell ref="N497:N501"/>
    <mergeCell ref="M492:M496"/>
    <mergeCell ref="N492:N496"/>
    <mergeCell ref="M557:M561"/>
    <mergeCell ref="M552:M556"/>
    <mergeCell ref="M547:M551"/>
    <mergeCell ref="N547:N551"/>
    <mergeCell ref="M542:M546"/>
    <mergeCell ref="N542:N546"/>
    <mergeCell ref="N537:N541"/>
    <mergeCell ref="M537:M541"/>
    <mergeCell ref="M532:M536"/>
  </mergeCells>
  <dataValidations count="1">
    <dataValidation type="list" allowBlank="1" showErrorMessage="1" sqref="D6 M6 D11 M11 D16 M16 D21 M21 D26 M26 D31 M31 D36 M36 D41 M41 D46 M46 D51 M51 D56 M56 D61 M61 D66 M66 D71 M71 D76 M76 D81 M81 D86 M86 D91 M91 D96 M96 D101 M101 D106 M106 D111 M111 D116 M116 D121 M121 D126 M126 D131 M131 D136 M136 D141 M141 D146 M146 D151 M151 I6:I155 K6:K155 D158 M158 D163 M163 D168 M168 D173 M173 D178 M178 D183 M183 D188 M188 D193 M193 D198 M198 D203 M203 D208 M208 D213 M213 D218 M218 D223 M223 D228 M228 D233 M233 D238 M238 D243 M243 D248 M248 D253 M253 D258 M258 D263 M263 D268 M268 D273 M273 D278 M278 D283 M283 D288 M288 D293 M293 D298 M298 D303 M303 I158:I307 K158:K307 D310 M310 D315 M315 D320 M320 D325 M325 D330 M330 D335 M335 D340 M340 D345 M345 D350 M350 D355 M355 D360 M360 D365 M365 D370 M370 D375 M375 D380 M380 D385 M385 D390 M390 D395 M395 D400 M400 D405 M405 I310:I409 K310:K409 D412 M412 D417 M417 D422 M422 D427 M427 D432 M432 D437 M437 D442 M442 D447 M447 D452 M452 D457 M457 D462 M462 D467 M467 D472 M472 D477 M477 D482 M482 D487 M487 D492 M492 D497 M497 D502 M502 D507 M507 D512 M512 D517 M517 D522 M522 D527 M527 D532 M532 D537 M537 D542 M542 D547 M547 D552 M552 D557 M557 I412:I561 K412:K561">
      <formula1>"Y,T,Y/T"</formula1>
    </dataValidation>
  </dataValidations>
  <pageMargins left="0.25" right="0.25" top="0.75" bottom="0.75" header="0" footer="0"/>
  <pageSetup paperSize="9"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562"/>
  <sheetViews>
    <sheetView workbookViewId="0">
      <pane ySplit="4" topLeftCell="A5" activePane="bottomLeft" state="frozen"/>
      <selection pane="bottomLeft" activeCell="B6" sqref="B6:B10"/>
    </sheetView>
  </sheetViews>
  <sheetFormatPr defaultColWidth="14.42578125" defaultRowHeight="15" customHeight="1"/>
  <cols>
    <col min="1" max="1" width="6.5703125" hidden="1" customWidth="1"/>
    <col min="2" max="2" width="3.85546875" customWidth="1"/>
    <col min="3" max="3" width="46.7109375" customWidth="1"/>
    <col min="4" max="4" width="4.140625" customWidth="1"/>
    <col min="5" max="5" width="8.85546875" customWidth="1"/>
    <col min="6" max="6" width="3.85546875" customWidth="1"/>
    <col min="7" max="7" width="47.28515625" customWidth="1"/>
    <col min="8" max="8" width="13.140625" customWidth="1"/>
    <col min="9" max="9" width="4.28515625" customWidth="1"/>
    <col min="10" max="10" width="13.5703125" customWidth="1"/>
    <col min="11" max="11" width="4.28515625" customWidth="1"/>
    <col min="12" max="12" width="14.5703125" customWidth="1"/>
    <col min="13" max="13" width="4.28515625" customWidth="1"/>
    <col min="14" max="14" width="15.28515625" customWidth="1"/>
    <col min="15" max="18" width="12.7109375" customWidth="1"/>
  </cols>
  <sheetData>
    <row r="1" spans="1:18" ht="12.75" customHeight="1">
      <c r="A1" s="12"/>
      <c r="B1" s="354" t="s">
        <v>1248</v>
      </c>
      <c r="C1" s="353"/>
      <c r="D1" s="353"/>
      <c r="E1" s="353"/>
      <c r="F1" s="353"/>
      <c r="G1" s="353"/>
      <c r="H1" s="353"/>
      <c r="I1" s="353"/>
      <c r="J1" s="353"/>
      <c r="K1" s="353"/>
      <c r="L1" s="353"/>
      <c r="M1" s="353"/>
      <c r="N1" s="353"/>
      <c r="O1" s="12"/>
      <c r="P1" s="12"/>
      <c r="Q1" s="12"/>
      <c r="R1" s="12"/>
    </row>
    <row r="2" spans="1:18" ht="12.75" customHeight="1">
      <c r="A2" s="12"/>
      <c r="B2" s="435" t="s">
        <v>642</v>
      </c>
      <c r="C2" s="436"/>
      <c r="D2" s="436"/>
      <c r="E2" s="436"/>
      <c r="F2" s="436"/>
      <c r="G2" s="436"/>
      <c r="H2" s="436"/>
      <c r="I2" s="436"/>
      <c r="J2" s="436"/>
      <c r="K2" s="436"/>
      <c r="L2" s="436"/>
      <c r="M2" s="436"/>
      <c r="N2" s="437"/>
      <c r="O2" s="12"/>
      <c r="P2" s="12"/>
      <c r="Q2" s="12"/>
      <c r="R2" s="12"/>
    </row>
    <row r="3" spans="1:18" ht="12.75" customHeight="1">
      <c r="A3" s="271"/>
      <c r="B3" s="433" t="s">
        <v>629</v>
      </c>
      <c r="C3" s="433" t="s">
        <v>1250</v>
      </c>
      <c r="D3" s="438" t="s">
        <v>1251</v>
      </c>
      <c r="E3" s="366"/>
      <c r="F3" s="433" t="s">
        <v>629</v>
      </c>
      <c r="G3" s="433" t="s">
        <v>1252</v>
      </c>
      <c r="H3" s="433" t="s">
        <v>1253</v>
      </c>
      <c r="I3" s="434" t="s">
        <v>1254</v>
      </c>
      <c r="J3" s="360"/>
      <c r="K3" s="360"/>
      <c r="L3" s="360"/>
      <c r="M3" s="360"/>
      <c r="N3" s="351"/>
      <c r="O3" s="271"/>
      <c r="P3" s="271"/>
      <c r="Q3" s="271"/>
      <c r="R3" s="271"/>
    </row>
    <row r="4" spans="1:18" ht="12.75" customHeight="1">
      <c r="A4" s="271"/>
      <c r="B4" s="349"/>
      <c r="C4" s="349"/>
      <c r="D4" s="395"/>
      <c r="E4" s="375"/>
      <c r="F4" s="349"/>
      <c r="G4" s="349"/>
      <c r="H4" s="349"/>
      <c r="I4" s="434" t="s">
        <v>1255</v>
      </c>
      <c r="J4" s="351"/>
      <c r="K4" s="434" t="s">
        <v>1256</v>
      </c>
      <c r="L4" s="351"/>
      <c r="M4" s="434" t="s">
        <v>1257</v>
      </c>
      <c r="N4" s="351"/>
      <c r="O4" s="271"/>
      <c r="P4" s="271"/>
      <c r="Q4" s="271"/>
      <c r="R4" s="271"/>
    </row>
    <row r="5" spans="1:18" ht="12.75" customHeight="1">
      <c r="A5" s="12"/>
      <c r="B5" s="428" t="s">
        <v>1262</v>
      </c>
      <c r="C5" s="360"/>
      <c r="D5" s="360"/>
      <c r="E5" s="360"/>
      <c r="F5" s="360"/>
      <c r="G5" s="360"/>
      <c r="H5" s="360"/>
      <c r="I5" s="360"/>
      <c r="J5" s="360"/>
      <c r="K5" s="360"/>
      <c r="L5" s="360"/>
      <c r="M5" s="360"/>
      <c r="N5" s="351"/>
      <c r="O5" s="12"/>
      <c r="P5" s="12"/>
      <c r="Q5" s="12"/>
      <c r="R5" s="12"/>
    </row>
    <row r="6" spans="1:18" ht="12.75" customHeight="1">
      <c r="A6" s="272"/>
      <c r="B6" s="418">
        <v>1</v>
      </c>
      <c r="C6" s="426"/>
      <c r="D6" s="419" t="s">
        <v>650</v>
      </c>
      <c r="E6" s="420" t="str">
        <f>IF(D6="Y",1,IF(D6="T",0,IF(D6="Y/T","Belum diisi","Error")))</f>
        <v>Belum diisi</v>
      </c>
      <c r="F6" s="273">
        <v>1</v>
      </c>
      <c r="G6" s="274"/>
      <c r="H6" s="275" t="str">
        <f t="shared" ref="H6:H155" si="0">IF(OR(J6="Isi Dulu",L6="Isi Dulu",J6="Isi Tujuan",L6="Isi Tujuan"),"Belum Diisi",IF(SUM(J6,L6)=2,1,IF(SUM(J6,L6)=1,0,IF(SUM(J6,L6)=0,0,"Error"))))</f>
        <v>Belum Diisi</v>
      </c>
      <c r="I6" s="276" t="s">
        <v>650</v>
      </c>
      <c r="J6" s="277" t="str">
        <f t="shared" ref="J6:J10" si="1">IF($D$6="Y/T","Isi Tujuan",IF($E$6=0,0,IF(I6="Y",1,IF(I6="T",0,"Isi Dulu"))))</f>
        <v>Isi Tujuan</v>
      </c>
      <c r="K6" s="276" t="s">
        <v>650</v>
      </c>
      <c r="L6" s="277" t="str">
        <f t="shared" ref="L6:L10" si="2">IF($D$6="Y/T","Isi Tujuan",IF($E$6=0,0,IF(K6="Y",1,IF(K6="T",0,"Isi Dulu"))))</f>
        <v>Isi Tujuan</v>
      </c>
      <c r="M6" s="429" t="s">
        <v>650</v>
      </c>
      <c r="N6" s="430" t="str">
        <f>IF(M6="Y",1,IF(M6="T",0,IF(M6="Y/T","Belum diisi","Error")))</f>
        <v>Belum diisi</v>
      </c>
      <c r="O6" s="272"/>
      <c r="P6" s="272"/>
      <c r="Q6" s="272"/>
      <c r="R6" s="272"/>
    </row>
    <row r="7" spans="1:18" ht="12.75" customHeight="1">
      <c r="A7" s="272"/>
      <c r="B7" s="371"/>
      <c r="C7" s="371"/>
      <c r="D7" s="371"/>
      <c r="E7" s="421"/>
      <c r="F7" s="278">
        <v>2</v>
      </c>
      <c r="G7" s="279"/>
      <c r="H7" s="275" t="str">
        <f t="shared" si="0"/>
        <v>Belum Diisi</v>
      </c>
      <c r="I7" s="280" t="s">
        <v>650</v>
      </c>
      <c r="J7" s="281" t="str">
        <f t="shared" si="1"/>
        <v>Isi Tujuan</v>
      </c>
      <c r="K7" s="280" t="s">
        <v>650</v>
      </c>
      <c r="L7" s="281" t="str">
        <f t="shared" si="2"/>
        <v>Isi Tujuan</v>
      </c>
      <c r="M7" s="371"/>
      <c r="N7" s="371"/>
      <c r="O7" s="272"/>
      <c r="P7" s="272"/>
      <c r="Q7" s="272"/>
      <c r="R7" s="272"/>
    </row>
    <row r="8" spans="1:18" ht="12.75" customHeight="1">
      <c r="A8" s="272"/>
      <c r="B8" s="371"/>
      <c r="C8" s="371"/>
      <c r="D8" s="371"/>
      <c r="E8" s="421"/>
      <c r="F8" s="278">
        <v>3</v>
      </c>
      <c r="G8" s="279"/>
      <c r="H8" s="275" t="str">
        <f t="shared" si="0"/>
        <v>Belum Diisi</v>
      </c>
      <c r="I8" s="280" t="s">
        <v>650</v>
      </c>
      <c r="J8" s="281" t="str">
        <f t="shared" si="1"/>
        <v>Isi Tujuan</v>
      </c>
      <c r="K8" s="280" t="s">
        <v>650</v>
      </c>
      <c r="L8" s="281" t="str">
        <f t="shared" si="2"/>
        <v>Isi Tujuan</v>
      </c>
      <c r="M8" s="371"/>
      <c r="N8" s="371"/>
      <c r="O8" s="272"/>
      <c r="P8" s="272"/>
      <c r="Q8" s="272"/>
      <c r="R8" s="272"/>
    </row>
    <row r="9" spans="1:18" ht="12.75" customHeight="1">
      <c r="A9" s="272"/>
      <c r="B9" s="371"/>
      <c r="C9" s="371"/>
      <c r="D9" s="371"/>
      <c r="E9" s="421"/>
      <c r="F9" s="278">
        <v>4</v>
      </c>
      <c r="G9" s="279"/>
      <c r="H9" s="275" t="str">
        <f t="shared" si="0"/>
        <v>Belum Diisi</v>
      </c>
      <c r="I9" s="280" t="s">
        <v>650</v>
      </c>
      <c r="J9" s="281" t="str">
        <f t="shared" si="1"/>
        <v>Isi Tujuan</v>
      </c>
      <c r="K9" s="280" t="s">
        <v>650</v>
      </c>
      <c r="L9" s="281" t="str">
        <f t="shared" si="2"/>
        <v>Isi Tujuan</v>
      </c>
      <c r="M9" s="371"/>
      <c r="N9" s="371"/>
      <c r="O9" s="272"/>
      <c r="P9" s="272"/>
      <c r="Q9" s="272"/>
      <c r="R9" s="272"/>
    </row>
    <row r="10" spans="1:18" ht="12.75" customHeight="1">
      <c r="A10" s="272"/>
      <c r="B10" s="349"/>
      <c r="C10" s="349"/>
      <c r="D10" s="349"/>
      <c r="E10" s="422"/>
      <c r="F10" s="282">
        <v>5</v>
      </c>
      <c r="G10" s="283"/>
      <c r="H10" s="284" t="str">
        <f t="shared" si="0"/>
        <v>Belum Diisi</v>
      </c>
      <c r="I10" s="285" t="s">
        <v>650</v>
      </c>
      <c r="J10" s="286" t="str">
        <f t="shared" si="1"/>
        <v>Isi Tujuan</v>
      </c>
      <c r="K10" s="285" t="s">
        <v>650</v>
      </c>
      <c r="L10" s="286" t="str">
        <f t="shared" si="2"/>
        <v>Isi Tujuan</v>
      </c>
      <c r="M10" s="349"/>
      <c r="N10" s="349"/>
      <c r="O10" s="272"/>
      <c r="P10" s="272"/>
      <c r="Q10" s="272"/>
      <c r="R10" s="272"/>
    </row>
    <row r="11" spans="1:18" ht="12.75" customHeight="1">
      <c r="A11" s="272"/>
      <c r="B11" s="418">
        <v>2</v>
      </c>
      <c r="C11" s="426"/>
      <c r="D11" s="419" t="s">
        <v>650</v>
      </c>
      <c r="E11" s="420" t="str">
        <f>IF(D11="Y",1,IF(D11="T",0,IF(D11="Y/T","Belum diisi","Error")))</f>
        <v>Belum diisi</v>
      </c>
      <c r="F11" s="273">
        <v>1</v>
      </c>
      <c r="G11" s="274"/>
      <c r="H11" s="287" t="str">
        <f t="shared" si="0"/>
        <v>Belum Diisi</v>
      </c>
      <c r="I11" s="276" t="s">
        <v>650</v>
      </c>
      <c r="J11" s="277" t="str">
        <f t="shared" ref="J11:J15" si="3">IF($D$11="Y/T","Isi Tujuan",IF($E$11=0,0,IF(I11="Y",1,IF(I11="T",0,"Isi Dulu"))))</f>
        <v>Isi Tujuan</v>
      </c>
      <c r="K11" s="276" t="s">
        <v>650</v>
      </c>
      <c r="L11" s="277" t="str">
        <f t="shared" ref="L11:L15" si="4">IF($D$11="Y/T","Isi Tujuan",IF($E$11=0,0,IF(K11="Y",1,IF(K11="T",0,"Isi Dulu"))))</f>
        <v>Isi Tujuan</v>
      </c>
      <c r="M11" s="429" t="s">
        <v>650</v>
      </c>
      <c r="N11" s="430" t="str">
        <f>IF(M11="Y",1,IF(M11="T",0,IF(M11="Y/T","Belum diisi","Error")))</f>
        <v>Belum diisi</v>
      </c>
      <c r="O11" s="272"/>
      <c r="P11" s="272"/>
      <c r="Q11" s="272"/>
      <c r="R11" s="272"/>
    </row>
    <row r="12" spans="1:18" ht="12.75" customHeight="1">
      <c r="A12" s="272"/>
      <c r="B12" s="371"/>
      <c r="C12" s="371"/>
      <c r="D12" s="371"/>
      <c r="E12" s="421"/>
      <c r="F12" s="278">
        <v>2</v>
      </c>
      <c r="G12" s="279"/>
      <c r="H12" s="288" t="str">
        <f t="shared" si="0"/>
        <v>Belum Diisi</v>
      </c>
      <c r="I12" s="280" t="s">
        <v>650</v>
      </c>
      <c r="J12" s="281" t="str">
        <f t="shared" si="3"/>
        <v>Isi Tujuan</v>
      </c>
      <c r="K12" s="280" t="s">
        <v>650</v>
      </c>
      <c r="L12" s="281" t="str">
        <f t="shared" si="4"/>
        <v>Isi Tujuan</v>
      </c>
      <c r="M12" s="371"/>
      <c r="N12" s="371"/>
      <c r="O12" s="272"/>
      <c r="P12" s="272"/>
      <c r="Q12" s="272"/>
      <c r="R12" s="272"/>
    </row>
    <row r="13" spans="1:18" ht="12.75" customHeight="1">
      <c r="A13" s="272"/>
      <c r="B13" s="371"/>
      <c r="C13" s="371"/>
      <c r="D13" s="371"/>
      <c r="E13" s="421"/>
      <c r="F13" s="278">
        <v>3</v>
      </c>
      <c r="G13" s="279"/>
      <c r="H13" s="288" t="str">
        <f t="shared" si="0"/>
        <v>Belum Diisi</v>
      </c>
      <c r="I13" s="280" t="s">
        <v>650</v>
      </c>
      <c r="J13" s="281" t="str">
        <f t="shared" si="3"/>
        <v>Isi Tujuan</v>
      </c>
      <c r="K13" s="280" t="s">
        <v>650</v>
      </c>
      <c r="L13" s="281" t="str">
        <f t="shared" si="4"/>
        <v>Isi Tujuan</v>
      </c>
      <c r="M13" s="371"/>
      <c r="N13" s="371"/>
      <c r="O13" s="272"/>
      <c r="P13" s="272"/>
      <c r="Q13" s="272"/>
      <c r="R13" s="272"/>
    </row>
    <row r="14" spans="1:18" ht="12.75" customHeight="1">
      <c r="A14" s="272"/>
      <c r="B14" s="371"/>
      <c r="C14" s="371"/>
      <c r="D14" s="371"/>
      <c r="E14" s="421"/>
      <c r="F14" s="278">
        <v>4</v>
      </c>
      <c r="G14" s="279"/>
      <c r="H14" s="288" t="str">
        <f t="shared" si="0"/>
        <v>Belum Diisi</v>
      </c>
      <c r="I14" s="280" t="s">
        <v>650</v>
      </c>
      <c r="J14" s="281" t="str">
        <f t="shared" si="3"/>
        <v>Isi Tujuan</v>
      </c>
      <c r="K14" s="280" t="s">
        <v>650</v>
      </c>
      <c r="L14" s="281" t="str">
        <f t="shared" si="4"/>
        <v>Isi Tujuan</v>
      </c>
      <c r="M14" s="371"/>
      <c r="N14" s="371"/>
      <c r="O14" s="272"/>
      <c r="P14" s="272"/>
      <c r="Q14" s="272"/>
      <c r="R14" s="272"/>
    </row>
    <row r="15" spans="1:18" ht="12.75" customHeight="1">
      <c r="A15" s="272"/>
      <c r="B15" s="349"/>
      <c r="C15" s="349"/>
      <c r="D15" s="349"/>
      <c r="E15" s="422"/>
      <c r="F15" s="282">
        <v>5</v>
      </c>
      <c r="G15" s="283"/>
      <c r="H15" s="289" t="str">
        <f t="shared" si="0"/>
        <v>Belum Diisi</v>
      </c>
      <c r="I15" s="285" t="s">
        <v>650</v>
      </c>
      <c r="J15" s="286" t="str">
        <f t="shared" si="3"/>
        <v>Isi Tujuan</v>
      </c>
      <c r="K15" s="285" t="s">
        <v>650</v>
      </c>
      <c r="L15" s="286" t="str">
        <f t="shared" si="4"/>
        <v>Isi Tujuan</v>
      </c>
      <c r="M15" s="349"/>
      <c r="N15" s="349"/>
      <c r="O15" s="272"/>
      <c r="P15" s="272"/>
      <c r="Q15" s="272"/>
      <c r="R15" s="272"/>
    </row>
    <row r="16" spans="1:18" ht="12.75" customHeight="1">
      <c r="A16" s="272"/>
      <c r="B16" s="418">
        <v>3</v>
      </c>
      <c r="C16" s="426"/>
      <c r="D16" s="419" t="s">
        <v>650</v>
      </c>
      <c r="E16" s="420" t="str">
        <f>IF(D16="Y",1,IF(D16="T",0,IF(D16="Y/T","Belum diisi","Error")))</f>
        <v>Belum diisi</v>
      </c>
      <c r="F16" s="273">
        <v>1</v>
      </c>
      <c r="G16" s="274"/>
      <c r="H16" s="290" t="str">
        <f t="shared" si="0"/>
        <v>Belum Diisi</v>
      </c>
      <c r="I16" s="276" t="s">
        <v>650</v>
      </c>
      <c r="J16" s="277" t="str">
        <f t="shared" ref="J16:J20" si="5">IF($D$16="Y/T","Isi Tujuan",IF($E$16=0,0,IF(I16="Y",1,IF(I16="T",0,"Isi Dulu"))))</f>
        <v>Isi Tujuan</v>
      </c>
      <c r="K16" s="276" t="s">
        <v>650</v>
      </c>
      <c r="L16" s="277" t="str">
        <f t="shared" ref="L16:L20" si="6">IF($D$16="Y/T","Isi Tujuan",IF($E$16=0,0,IF(K16="Y",1,IF(K16="T",0,"Isi Dulu"))))</f>
        <v>Isi Tujuan</v>
      </c>
      <c r="M16" s="429" t="s">
        <v>650</v>
      </c>
      <c r="N16" s="430" t="str">
        <f>IF(M16="Y",1,IF(M16="T",0,IF(M16="Y/T","Belum diisi","Error")))</f>
        <v>Belum diisi</v>
      </c>
      <c r="O16" s="272"/>
      <c r="P16" s="272"/>
      <c r="Q16" s="272"/>
      <c r="R16" s="272"/>
    </row>
    <row r="17" spans="1:18" ht="12.75" customHeight="1">
      <c r="A17" s="272"/>
      <c r="B17" s="371"/>
      <c r="C17" s="371"/>
      <c r="D17" s="371"/>
      <c r="E17" s="421"/>
      <c r="F17" s="278">
        <v>2</v>
      </c>
      <c r="G17" s="279"/>
      <c r="H17" s="288" t="str">
        <f t="shared" si="0"/>
        <v>Belum Diisi</v>
      </c>
      <c r="I17" s="280" t="s">
        <v>650</v>
      </c>
      <c r="J17" s="281" t="str">
        <f t="shared" si="5"/>
        <v>Isi Tujuan</v>
      </c>
      <c r="K17" s="280" t="s">
        <v>650</v>
      </c>
      <c r="L17" s="281" t="str">
        <f t="shared" si="6"/>
        <v>Isi Tujuan</v>
      </c>
      <c r="M17" s="371"/>
      <c r="N17" s="371"/>
      <c r="O17" s="272"/>
      <c r="P17" s="272"/>
      <c r="Q17" s="272"/>
      <c r="R17" s="272"/>
    </row>
    <row r="18" spans="1:18" ht="12.75" customHeight="1">
      <c r="A18" s="272"/>
      <c r="B18" s="371"/>
      <c r="C18" s="371"/>
      <c r="D18" s="371"/>
      <c r="E18" s="421"/>
      <c r="F18" s="278">
        <v>3</v>
      </c>
      <c r="G18" s="279"/>
      <c r="H18" s="288" t="str">
        <f t="shared" si="0"/>
        <v>Belum Diisi</v>
      </c>
      <c r="I18" s="280" t="s">
        <v>650</v>
      </c>
      <c r="J18" s="281" t="str">
        <f t="shared" si="5"/>
        <v>Isi Tujuan</v>
      </c>
      <c r="K18" s="280" t="s">
        <v>650</v>
      </c>
      <c r="L18" s="281" t="str">
        <f t="shared" si="6"/>
        <v>Isi Tujuan</v>
      </c>
      <c r="M18" s="371"/>
      <c r="N18" s="371"/>
      <c r="O18" s="272"/>
      <c r="P18" s="272"/>
      <c r="Q18" s="272"/>
      <c r="R18" s="272"/>
    </row>
    <row r="19" spans="1:18" ht="12.75" customHeight="1">
      <c r="A19" s="272"/>
      <c r="B19" s="371"/>
      <c r="C19" s="371"/>
      <c r="D19" s="371"/>
      <c r="E19" s="421"/>
      <c r="F19" s="278">
        <v>4</v>
      </c>
      <c r="G19" s="279"/>
      <c r="H19" s="288" t="str">
        <f t="shared" si="0"/>
        <v>Belum Diisi</v>
      </c>
      <c r="I19" s="280" t="s">
        <v>650</v>
      </c>
      <c r="J19" s="281" t="str">
        <f t="shared" si="5"/>
        <v>Isi Tujuan</v>
      </c>
      <c r="K19" s="280" t="s">
        <v>650</v>
      </c>
      <c r="L19" s="281" t="str">
        <f t="shared" si="6"/>
        <v>Isi Tujuan</v>
      </c>
      <c r="M19" s="371"/>
      <c r="N19" s="371"/>
      <c r="O19" s="272"/>
      <c r="P19" s="272"/>
      <c r="Q19" s="272"/>
      <c r="R19" s="272"/>
    </row>
    <row r="20" spans="1:18" ht="12.75" customHeight="1">
      <c r="A20" s="272"/>
      <c r="B20" s="349"/>
      <c r="C20" s="349"/>
      <c r="D20" s="349"/>
      <c r="E20" s="422"/>
      <c r="F20" s="282">
        <v>5</v>
      </c>
      <c r="G20" s="283"/>
      <c r="H20" s="289" t="str">
        <f t="shared" si="0"/>
        <v>Belum Diisi</v>
      </c>
      <c r="I20" s="285" t="s">
        <v>650</v>
      </c>
      <c r="J20" s="286" t="str">
        <f t="shared" si="5"/>
        <v>Isi Tujuan</v>
      </c>
      <c r="K20" s="285" t="s">
        <v>650</v>
      </c>
      <c r="L20" s="286" t="str">
        <f t="shared" si="6"/>
        <v>Isi Tujuan</v>
      </c>
      <c r="M20" s="349"/>
      <c r="N20" s="349"/>
      <c r="O20" s="272"/>
      <c r="P20" s="272"/>
      <c r="Q20" s="272"/>
      <c r="R20" s="272"/>
    </row>
    <row r="21" spans="1:18" ht="12.75" customHeight="1">
      <c r="A21" s="272"/>
      <c r="B21" s="418">
        <v>4</v>
      </c>
      <c r="C21" s="426"/>
      <c r="D21" s="419" t="s">
        <v>650</v>
      </c>
      <c r="E21" s="420" t="str">
        <f>IF(D21="Y",1,IF(D21="T",0,IF(D21="Y/T","Belum diisi","Error")))</f>
        <v>Belum diisi</v>
      </c>
      <c r="F21" s="273">
        <v>1</v>
      </c>
      <c r="G21" s="274"/>
      <c r="H21" s="290" t="str">
        <f t="shared" si="0"/>
        <v>Belum Diisi</v>
      </c>
      <c r="I21" s="276" t="s">
        <v>650</v>
      </c>
      <c r="J21" s="277" t="str">
        <f t="shared" ref="J21:J25" si="7">IF($D$21="Y/T","Isi Tujuan",IF($E$21=0,0,IF(I21="Y",1,IF(I21="T",0,"Isi Dulu"))))</f>
        <v>Isi Tujuan</v>
      </c>
      <c r="K21" s="276" t="s">
        <v>650</v>
      </c>
      <c r="L21" s="277" t="str">
        <f t="shared" ref="L21:L25" si="8">IF($D$21="Y/T","Isi Tujuan",IF($E$21=0,0,IF(K21="Y",1,IF(K21="T",0,"Isi Dulu"))))</f>
        <v>Isi Tujuan</v>
      </c>
      <c r="M21" s="429" t="s">
        <v>650</v>
      </c>
      <c r="N21" s="430" t="str">
        <f>IF(M21="Y",1,IF(M21="T",0,IF(M21="Y/T","Belum diisi","Error")))</f>
        <v>Belum diisi</v>
      </c>
      <c r="O21" s="272"/>
      <c r="P21" s="272"/>
      <c r="Q21" s="272"/>
      <c r="R21" s="272"/>
    </row>
    <row r="22" spans="1:18" ht="12.75" customHeight="1">
      <c r="A22" s="272"/>
      <c r="B22" s="371"/>
      <c r="C22" s="371"/>
      <c r="D22" s="371"/>
      <c r="E22" s="421"/>
      <c r="F22" s="278">
        <v>2</v>
      </c>
      <c r="G22" s="279"/>
      <c r="H22" s="288" t="str">
        <f t="shared" si="0"/>
        <v>Belum Diisi</v>
      </c>
      <c r="I22" s="280" t="s">
        <v>650</v>
      </c>
      <c r="J22" s="281" t="str">
        <f t="shared" si="7"/>
        <v>Isi Tujuan</v>
      </c>
      <c r="K22" s="280" t="s">
        <v>650</v>
      </c>
      <c r="L22" s="281" t="str">
        <f t="shared" si="8"/>
        <v>Isi Tujuan</v>
      </c>
      <c r="M22" s="371"/>
      <c r="N22" s="371"/>
      <c r="O22" s="272"/>
      <c r="P22" s="272"/>
      <c r="Q22" s="272"/>
      <c r="R22" s="272"/>
    </row>
    <row r="23" spans="1:18" ht="12.75" customHeight="1">
      <c r="A23" s="272"/>
      <c r="B23" s="371"/>
      <c r="C23" s="371"/>
      <c r="D23" s="371"/>
      <c r="E23" s="421"/>
      <c r="F23" s="278">
        <v>3</v>
      </c>
      <c r="G23" s="279"/>
      <c r="H23" s="288" t="str">
        <f t="shared" si="0"/>
        <v>Belum Diisi</v>
      </c>
      <c r="I23" s="280" t="s">
        <v>650</v>
      </c>
      <c r="J23" s="281" t="str">
        <f t="shared" si="7"/>
        <v>Isi Tujuan</v>
      </c>
      <c r="K23" s="280" t="s">
        <v>650</v>
      </c>
      <c r="L23" s="281" t="str">
        <f t="shared" si="8"/>
        <v>Isi Tujuan</v>
      </c>
      <c r="M23" s="371"/>
      <c r="N23" s="371"/>
      <c r="O23" s="272"/>
      <c r="P23" s="272"/>
      <c r="Q23" s="272"/>
      <c r="R23" s="272"/>
    </row>
    <row r="24" spans="1:18" ht="12.75" customHeight="1">
      <c r="A24" s="272"/>
      <c r="B24" s="371"/>
      <c r="C24" s="371"/>
      <c r="D24" s="371"/>
      <c r="E24" s="421"/>
      <c r="F24" s="278">
        <v>4</v>
      </c>
      <c r="G24" s="279"/>
      <c r="H24" s="288" t="str">
        <f t="shared" si="0"/>
        <v>Belum Diisi</v>
      </c>
      <c r="I24" s="280" t="s">
        <v>650</v>
      </c>
      <c r="J24" s="281" t="str">
        <f t="shared" si="7"/>
        <v>Isi Tujuan</v>
      </c>
      <c r="K24" s="280" t="s">
        <v>650</v>
      </c>
      <c r="L24" s="281" t="str">
        <f t="shared" si="8"/>
        <v>Isi Tujuan</v>
      </c>
      <c r="M24" s="371"/>
      <c r="N24" s="371"/>
      <c r="O24" s="272"/>
      <c r="P24" s="272"/>
      <c r="Q24" s="272"/>
      <c r="R24" s="272"/>
    </row>
    <row r="25" spans="1:18" ht="12.75" customHeight="1">
      <c r="A25" s="272"/>
      <c r="B25" s="349"/>
      <c r="C25" s="349"/>
      <c r="D25" s="349"/>
      <c r="E25" s="422"/>
      <c r="F25" s="282">
        <v>5</v>
      </c>
      <c r="G25" s="283"/>
      <c r="H25" s="289" t="str">
        <f t="shared" si="0"/>
        <v>Belum Diisi</v>
      </c>
      <c r="I25" s="285" t="s">
        <v>650</v>
      </c>
      <c r="J25" s="286" t="str">
        <f t="shared" si="7"/>
        <v>Isi Tujuan</v>
      </c>
      <c r="K25" s="285" t="s">
        <v>650</v>
      </c>
      <c r="L25" s="286" t="str">
        <f t="shared" si="8"/>
        <v>Isi Tujuan</v>
      </c>
      <c r="M25" s="349"/>
      <c r="N25" s="349"/>
      <c r="O25" s="272"/>
      <c r="P25" s="272"/>
      <c r="Q25" s="272"/>
      <c r="R25" s="272"/>
    </row>
    <row r="26" spans="1:18" ht="12.75" customHeight="1">
      <c r="A26" s="272"/>
      <c r="B26" s="418">
        <v>5</v>
      </c>
      <c r="C26" s="426"/>
      <c r="D26" s="419" t="s">
        <v>650</v>
      </c>
      <c r="E26" s="420" t="str">
        <f>IF(D26="Y",1,IF(D26="T",0,IF(D26="Y/T","Belum diisi","Error")))</f>
        <v>Belum diisi</v>
      </c>
      <c r="F26" s="273">
        <v>1</v>
      </c>
      <c r="G26" s="274"/>
      <c r="H26" s="290" t="str">
        <f t="shared" si="0"/>
        <v>Belum Diisi</v>
      </c>
      <c r="I26" s="276" t="s">
        <v>650</v>
      </c>
      <c r="J26" s="277" t="str">
        <f t="shared" ref="J26:J30" si="9">IF($D$26="Y/T","Isi Tujuan",IF($E$26=0,0,IF(I26="Y",1,IF(I26="T",0,"Isi Dulu"))))</f>
        <v>Isi Tujuan</v>
      </c>
      <c r="K26" s="276" t="s">
        <v>650</v>
      </c>
      <c r="L26" s="277" t="str">
        <f t="shared" ref="L26:L30" si="10">IF($D$26="Y/T","Isi Tujuan",IF($E$26=0,0,IF(K26="Y",1,IF(K26="T",0,"Isi Dulu"))))</f>
        <v>Isi Tujuan</v>
      </c>
      <c r="M26" s="429" t="s">
        <v>650</v>
      </c>
      <c r="N26" s="430" t="str">
        <f>IF(M26="Y",1,IF(M26="T",0,IF(M26="Y/T","Belum diisi","Error")))</f>
        <v>Belum diisi</v>
      </c>
      <c r="O26" s="272"/>
      <c r="P26" s="272"/>
      <c r="Q26" s="272"/>
      <c r="R26" s="272"/>
    </row>
    <row r="27" spans="1:18" ht="12.75" customHeight="1">
      <c r="A27" s="272"/>
      <c r="B27" s="371"/>
      <c r="C27" s="371"/>
      <c r="D27" s="371"/>
      <c r="E27" s="421"/>
      <c r="F27" s="278">
        <v>2</v>
      </c>
      <c r="G27" s="279"/>
      <c r="H27" s="288" t="str">
        <f t="shared" si="0"/>
        <v>Belum Diisi</v>
      </c>
      <c r="I27" s="280" t="s">
        <v>650</v>
      </c>
      <c r="J27" s="281" t="str">
        <f t="shared" si="9"/>
        <v>Isi Tujuan</v>
      </c>
      <c r="K27" s="280" t="s">
        <v>650</v>
      </c>
      <c r="L27" s="281" t="str">
        <f t="shared" si="10"/>
        <v>Isi Tujuan</v>
      </c>
      <c r="M27" s="371"/>
      <c r="N27" s="371"/>
      <c r="O27" s="272"/>
      <c r="P27" s="272"/>
      <c r="Q27" s="272"/>
      <c r="R27" s="272"/>
    </row>
    <row r="28" spans="1:18" ht="12.75" customHeight="1">
      <c r="A28" s="272"/>
      <c r="B28" s="371"/>
      <c r="C28" s="371"/>
      <c r="D28" s="371"/>
      <c r="E28" s="421"/>
      <c r="F28" s="278">
        <v>3</v>
      </c>
      <c r="G28" s="279"/>
      <c r="H28" s="288" t="str">
        <f t="shared" si="0"/>
        <v>Belum Diisi</v>
      </c>
      <c r="I28" s="280" t="s">
        <v>650</v>
      </c>
      <c r="J28" s="281" t="str">
        <f t="shared" si="9"/>
        <v>Isi Tujuan</v>
      </c>
      <c r="K28" s="280" t="s">
        <v>650</v>
      </c>
      <c r="L28" s="281" t="str">
        <f t="shared" si="10"/>
        <v>Isi Tujuan</v>
      </c>
      <c r="M28" s="371"/>
      <c r="N28" s="371"/>
      <c r="O28" s="272"/>
      <c r="P28" s="272"/>
      <c r="Q28" s="272"/>
      <c r="R28" s="272"/>
    </row>
    <row r="29" spans="1:18" ht="12.75" customHeight="1">
      <c r="A29" s="272"/>
      <c r="B29" s="371"/>
      <c r="C29" s="371"/>
      <c r="D29" s="371"/>
      <c r="E29" s="421"/>
      <c r="F29" s="278">
        <v>4</v>
      </c>
      <c r="G29" s="279"/>
      <c r="H29" s="288" t="str">
        <f t="shared" si="0"/>
        <v>Belum Diisi</v>
      </c>
      <c r="I29" s="280" t="s">
        <v>650</v>
      </c>
      <c r="J29" s="281" t="str">
        <f t="shared" si="9"/>
        <v>Isi Tujuan</v>
      </c>
      <c r="K29" s="280" t="s">
        <v>650</v>
      </c>
      <c r="L29" s="281" t="str">
        <f t="shared" si="10"/>
        <v>Isi Tujuan</v>
      </c>
      <c r="M29" s="371"/>
      <c r="N29" s="371"/>
      <c r="O29" s="272"/>
      <c r="P29" s="272"/>
      <c r="Q29" s="272"/>
      <c r="R29" s="272"/>
    </row>
    <row r="30" spans="1:18" ht="12.75" customHeight="1">
      <c r="A30" s="272"/>
      <c r="B30" s="349"/>
      <c r="C30" s="349"/>
      <c r="D30" s="349"/>
      <c r="E30" s="422"/>
      <c r="F30" s="282">
        <v>5</v>
      </c>
      <c r="G30" s="283"/>
      <c r="H30" s="289" t="str">
        <f t="shared" si="0"/>
        <v>Belum Diisi</v>
      </c>
      <c r="I30" s="285" t="s">
        <v>650</v>
      </c>
      <c r="J30" s="286" t="str">
        <f t="shared" si="9"/>
        <v>Isi Tujuan</v>
      </c>
      <c r="K30" s="285" t="s">
        <v>650</v>
      </c>
      <c r="L30" s="286" t="str">
        <f t="shared" si="10"/>
        <v>Isi Tujuan</v>
      </c>
      <c r="M30" s="349"/>
      <c r="N30" s="349"/>
      <c r="O30" s="272"/>
      <c r="P30" s="272"/>
      <c r="Q30" s="272"/>
      <c r="R30" s="272"/>
    </row>
    <row r="31" spans="1:18" ht="12.75" customHeight="1">
      <c r="A31" s="272"/>
      <c r="B31" s="418">
        <v>6</v>
      </c>
      <c r="C31" s="426"/>
      <c r="D31" s="419" t="s">
        <v>650</v>
      </c>
      <c r="E31" s="420" t="str">
        <f>IF(D31="Y",1,IF(D31="T",0,IF(D31="Y/T","Belum diisi","Error")))</f>
        <v>Belum diisi</v>
      </c>
      <c r="F31" s="273">
        <v>1</v>
      </c>
      <c r="G31" s="274"/>
      <c r="H31" s="290" t="str">
        <f t="shared" si="0"/>
        <v>Belum Diisi</v>
      </c>
      <c r="I31" s="276" t="s">
        <v>650</v>
      </c>
      <c r="J31" s="277" t="str">
        <f t="shared" ref="J31:J35" si="11">IF($D$31="Y/T","Isi Tujuan",IF($E$31=0,0,IF(I31="Y",1,IF(I31="T",0,"Isi Dulu"))))</f>
        <v>Isi Tujuan</v>
      </c>
      <c r="K31" s="276" t="s">
        <v>650</v>
      </c>
      <c r="L31" s="277" t="str">
        <f t="shared" ref="L31:L35" si="12">IF($D$31="Y/T","Isi Tujuan",IF($E$31=0,0,IF(K31="Y",1,IF(K31="T",0,"Isi Dulu"))))</f>
        <v>Isi Tujuan</v>
      </c>
      <c r="M31" s="429" t="s">
        <v>650</v>
      </c>
      <c r="N31" s="430" t="str">
        <f>IF(M31="Y",1,IF(M31="T",0,IF(M31="Y/T","Belum diisi","Error")))</f>
        <v>Belum diisi</v>
      </c>
      <c r="O31" s="272"/>
      <c r="P31" s="272"/>
      <c r="Q31" s="272"/>
      <c r="R31" s="272"/>
    </row>
    <row r="32" spans="1:18" ht="12.75" customHeight="1">
      <c r="A32" s="272"/>
      <c r="B32" s="371"/>
      <c r="C32" s="371"/>
      <c r="D32" s="371"/>
      <c r="E32" s="421"/>
      <c r="F32" s="278">
        <v>2</v>
      </c>
      <c r="G32" s="279"/>
      <c r="H32" s="288" t="str">
        <f t="shared" si="0"/>
        <v>Belum Diisi</v>
      </c>
      <c r="I32" s="280" t="s">
        <v>650</v>
      </c>
      <c r="J32" s="281" t="str">
        <f t="shared" si="11"/>
        <v>Isi Tujuan</v>
      </c>
      <c r="K32" s="280" t="s">
        <v>650</v>
      </c>
      <c r="L32" s="281" t="str">
        <f t="shared" si="12"/>
        <v>Isi Tujuan</v>
      </c>
      <c r="M32" s="371"/>
      <c r="N32" s="371"/>
      <c r="O32" s="272"/>
      <c r="P32" s="272"/>
      <c r="Q32" s="272"/>
      <c r="R32" s="272"/>
    </row>
    <row r="33" spans="1:18" ht="12.75" customHeight="1">
      <c r="A33" s="272"/>
      <c r="B33" s="371"/>
      <c r="C33" s="371"/>
      <c r="D33" s="371"/>
      <c r="E33" s="421"/>
      <c r="F33" s="278">
        <v>3</v>
      </c>
      <c r="G33" s="279"/>
      <c r="H33" s="288" t="str">
        <f t="shared" si="0"/>
        <v>Belum Diisi</v>
      </c>
      <c r="I33" s="280" t="s">
        <v>650</v>
      </c>
      <c r="J33" s="281" t="str">
        <f t="shared" si="11"/>
        <v>Isi Tujuan</v>
      </c>
      <c r="K33" s="280" t="s">
        <v>650</v>
      </c>
      <c r="L33" s="281" t="str">
        <f t="shared" si="12"/>
        <v>Isi Tujuan</v>
      </c>
      <c r="M33" s="371"/>
      <c r="N33" s="371"/>
      <c r="O33" s="272"/>
      <c r="P33" s="272"/>
      <c r="Q33" s="272"/>
      <c r="R33" s="272"/>
    </row>
    <row r="34" spans="1:18" ht="12.75" customHeight="1">
      <c r="A34" s="272"/>
      <c r="B34" s="371"/>
      <c r="C34" s="371"/>
      <c r="D34" s="371"/>
      <c r="E34" s="421"/>
      <c r="F34" s="278">
        <v>4</v>
      </c>
      <c r="G34" s="279"/>
      <c r="H34" s="288" t="str">
        <f t="shared" si="0"/>
        <v>Belum Diisi</v>
      </c>
      <c r="I34" s="280" t="s">
        <v>650</v>
      </c>
      <c r="J34" s="281" t="str">
        <f t="shared" si="11"/>
        <v>Isi Tujuan</v>
      </c>
      <c r="K34" s="280" t="s">
        <v>650</v>
      </c>
      <c r="L34" s="281" t="str">
        <f t="shared" si="12"/>
        <v>Isi Tujuan</v>
      </c>
      <c r="M34" s="371"/>
      <c r="N34" s="371"/>
      <c r="O34" s="272"/>
      <c r="P34" s="272"/>
      <c r="Q34" s="272"/>
      <c r="R34" s="272"/>
    </row>
    <row r="35" spans="1:18" ht="12.75" customHeight="1">
      <c r="A35" s="272"/>
      <c r="B35" s="349"/>
      <c r="C35" s="349"/>
      <c r="D35" s="349"/>
      <c r="E35" s="422"/>
      <c r="F35" s="282">
        <v>5</v>
      </c>
      <c r="G35" s="283"/>
      <c r="H35" s="289" t="str">
        <f t="shared" si="0"/>
        <v>Belum Diisi</v>
      </c>
      <c r="I35" s="285" t="s">
        <v>650</v>
      </c>
      <c r="J35" s="286" t="str">
        <f t="shared" si="11"/>
        <v>Isi Tujuan</v>
      </c>
      <c r="K35" s="285" t="s">
        <v>650</v>
      </c>
      <c r="L35" s="286" t="str">
        <f t="shared" si="12"/>
        <v>Isi Tujuan</v>
      </c>
      <c r="M35" s="349"/>
      <c r="N35" s="349"/>
      <c r="O35" s="272"/>
      <c r="P35" s="272"/>
      <c r="Q35" s="272"/>
      <c r="R35" s="272"/>
    </row>
    <row r="36" spans="1:18" ht="12.75" customHeight="1">
      <c r="A36" s="272"/>
      <c r="B36" s="418">
        <v>7</v>
      </c>
      <c r="C36" s="426"/>
      <c r="D36" s="419" t="s">
        <v>650</v>
      </c>
      <c r="E36" s="420" t="str">
        <f>IF(D36="Y",1,IF(D36="T",0,IF(D36="Y/T","Belum diisi","Error")))</f>
        <v>Belum diisi</v>
      </c>
      <c r="F36" s="273">
        <v>1</v>
      </c>
      <c r="G36" s="274"/>
      <c r="H36" s="290" t="str">
        <f t="shared" si="0"/>
        <v>Belum Diisi</v>
      </c>
      <c r="I36" s="276" t="s">
        <v>650</v>
      </c>
      <c r="J36" s="277" t="str">
        <f t="shared" ref="J36:J40" si="13">IF($D$36="Y/T","Isi Tujuan",IF($E$36=0,0,IF(I36="Y",1,IF(I36="T",0,"Isi Dulu"))))</f>
        <v>Isi Tujuan</v>
      </c>
      <c r="K36" s="276" t="s">
        <v>650</v>
      </c>
      <c r="L36" s="277" t="str">
        <f t="shared" ref="L36:L40" si="14">IF($D$36="Y/T","Isi Tujuan",IF($E$36=0,0,IF(K36="Y",1,IF(K36="T",0,"Isi Dulu"))))</f>
        <v>Isi Tujuan</v>
      </c>
      <c r="M36" s="429" t="s">
        <v>650</v>
      </c>
      <c r="N36" s="430" t="str">
        <f>IF(M36="Y",1,IF(M36="T",0,IF(M36="Y/T","Belum diisi","Error")))</f>
        <v>Belum diisi</v>
      </c>
      <c r="O36" s="272"/>
      <c r="P36" s="272"/>
      <c r="Q36" s="272"/>
      <c r="R36" s="272"/>
    </row>
    <row r="37" spans="1:18" ht="12.75" customHeight="1">
      <c r="A37" s="272"/>
      <c r="B37" s="371"/>
      <c r="C37" s="371"/>
      <c r="D37" s="371"/>
      <c r="E37" s="421"/>
      <c r="F37" s="278">
        <v>2</v>
      </c>
      <c r="G37" s="279"/>
      <c r="H37" s="288" t="str">
        <f t="shared" si="0"/>
        <v>Belum Diisi</v>
      </c>
      <c r="I37" s="280" t="s">
        <v>650</v>
      </c>
      <c r="J37" s="281" t="str">
        <f t="shared" si="13"/>
        <v>Isi Tujuan</v>
      </c>
      <c r="K37" s="280" t="s">
        <v>650</v>
      </c>
      <c r="L37" s="281" t="str">
        <f t="shared" si="14"/>
        <v>Isi Tujuan</v>
      </c>
      <c r="M37" s="371"/>
      <c r="N37" s="371"/>
      <c r="O37" s="272"/>
      <c r="P37" s="272"/>
      <c r="Q37" s="272"/>
      <c r="R37" s="272"/>
    </row>
    <row r="38" spans="1:18" ht="12.75" customHeight="1">
      <c r="A38" s="272"/>
      <c r="B38" s="371"/>
      <c r="C38" s="371"/>
      <c r="D38" s="371"/>
      <c r="E38" s="421"/>
      <c r="F38" s="278">
        <v>3</v>
      </c>
      <c r="G38" s="279"/>
      <c r="H38" s="288" t="str">
        <f t="shared" si="0"/>
        <v>Belum Diisi</v>
      </c>
      <c r="I38" s="280" t="s">
        <v>650</v>
      </c>
      <c r="J38" s="281" t="str">
        <f t="shared" si="13"/>
        <v>Isi Tujuan</v>
      </c>
      <c r="K38" s="280" t="s">
        <v>650</v>
      </c>
      <c r="L38" s="281" t="str">
        <f t="shared" si="14"/>
        <v>Isi Tujuan</v>
      </c>
      <c r="M38" s="371"/>
      <c r="N38" s="371"/>
      <c r="O38" s="272"/>
      <c r="P38" s="272"/>
      <c r="Q38" s="272"/>
      <c r="R38" s="272"/>
    </row>
    <row r="39" spans="1:18" ht="12.75" customHeight="1">
      <c r="A39" s="272"/>
      <c r="B39" s="371"/>
      <c r="C39" s="371"/>
      <c r="D39" s="371"/>
      <c r="E39" s="421"/>
      <c r="F39" s="278">
        <v>4</v>
      </c>
      <c r="G39" s="279"/>
      <c r="H39" s="288" t="str">
        <f t="shared" si="0"/>
        <v>Belum Diisi</v>
      </c>
      <c r="I39" s="280" t="s">
        <v>650</v>
      </c>
      <c r="J39" s="281" t="str">
        <f t="shared" si="13"/>
        <v>Isi Tujuan</v>
      </c>
      <c r="K39" s="280" t="s">
        <v>650</v>
      </c>
      <c r="L39" s="281" t="str">
        <f t="shared" si="14"/>
        <v>Isi Tujuan</v>
      </c>
      <c r="M39" s="371"/>
      <c r="N39" s="371"/>
      <c r="O39" s="272"/>
      <c r="P39" s="272"/>
      <c r="Q39" s="272"/>
      <c r="R39" s="272"/>
    </row>
    <row r="40" spans="1:18" ht="12.75" customHeight="1">
      <c r="A40" s="272"/>
      <c r="B40" s="349"/>
      <c r="C40" s="349"/>
      <c r="D40" s="349"/>
      <c r="E40" s="422"/>
      <c r="F40" s="282">
        <v>5</v>
      </c>
      <c r="G40" s="283"/>
      <c r="H40" s="289" t="str">
        <f t="shared" si="0"/>
        <v>Belum Diisi</v>
      </c>
      <c r="I40" s="285" t="s">
        <v>650</v>
      </c>
      <c r="J40" s="286" t="str">
        <f t="shared" si="13"/>
        <v>Isi Tujuan</v>
      </c>
      <c r="K40" s="285" t="s">
        <v>650</v>
      </c>
      <c r="L40" s="286" t="str">
        <f t="shared" si="14"/>
        <v>Isi Tujuan</v>
      </c>
      <c r="M40" s="349"/>
      <c r="N40" s="349"/>
      <c r="O40" s="272"/>
      <c r="P40" s="272"/>
      <c r="Q40" s="272"/>
      <c r="R40" s="272"/>
    </row>
    <row r="41" spans="1:18" ht="12.75" customHeight="1">
      <c r="A41" s="272"/>
      <c r="B41" s="418">
        <v>8</v>
      </c>
      <c r="C41" s="426"/>
      <c r="D41" s="419" t="s">
        <v>650</v>
      </c>
      <c r="E41" s="420" t="str">
        <f>IF(D41="Y",1,IF(D41="T",0,IF(D41="Y/T","Belum diisi","Error")))</f>
        <v>Belum diisi</v>
      </c>
      <c r="F41" s="273">
        <v>1</v>
      </c>
      <c r="G41" s="274"/>
      <c r="H41" s="290" t="str">
        <f t="shared" si="0"/>
        <v>Belum Diisi</v>
      </c>
      <c r="I41" s="276" t="s">
        <v>650</v>
      </c>
      <c r="J41" s="277" t="str">
        <f t="shared" ref="J41:J45" si="15">IF($D$41="Y/T","Isi Tujuan",IF($E$41=0,0,IF(I41="Y",1,IF(I41="T",0,"Isi Dulu"))))</f>
        <v>Isi Tujuan</v>
      </c>
      <c r="K41" s="276" t="s">
        <v>650</v>
      </c>
      <c r="L41" s="277" t="str">
        <f t="shared" ref="L41:L45" si="16">IF($D$41="Y/T","Isi Tujuan",IF($E$41=0,0,IF(K41="Y",1,IF(K41="T",0,"Isi Dulu"))))</f>
        <v>Isi Tujuan</v>
      </c>
      <c r="M41" s="429" t="s">
        <v>650</v>
      </c>
      <c r="N41" s="430" t="str">
        <f>IF(M41="Y",1,IF(M41="T",0,IF(M41="Y/T","Belum diisi","Error")))</f>
        <v>Belum diisi</v>
      </c>
      <c r="O41" s="272"/>
      <c r="P41" s="272"/>
      <c r="Q41" s="272"/>
      <c r="R41" s="272"/>
    </row>
    <row r="42" spans="1:18" ht="12.75" customHeight="1">
      <c r="A42" s="272"/>
      <c r="B42" s="371"/>
      <c r="C42" s="371"/>
      <c r="D42" s="371"/>
      <c r="E42" s="421"/>
      <c r="F42" s="278">
        <v>2</v>
      </c>
      <c r="G42" s="279"/>
      <c r="H42" s="288" t="str">
        <f t="shared" si="0"/>
        <v>Belum Diisi</v>
      </c>
      <c r="I42" s="280" t="s">
        <v>650</v>
      </c>
      <c r="J42" s="281" t="str">
        <f t="shared" si="15"/>
        <v>Isi Tujuan</v>
      </c>
      <c r="K42" s="280" t="s">
        <v>650</v>
      </c>
      <c r="L42" s="281" t="str">
        <f t="shared" si="16"/>
        <v>Isi Tujuan</v>
      </c>
      <c r="M42" s="371"/>
      <c r="N42" s="371"/>
      <c r="O42" s="272"/>
      <c r="P42" s="272"/>
      <c r="Q42" s="272"/>
      <c r="R42" s="272"/>
    </row>
    <row r="43" spans="1:18" ht="12.75" customHeight="1">
      <c r="A43" s="272"/>
      <c r="B43" s="371"/>
      <c r="C43" s="371"/>
      <c r="D43" s="371"/>
      <c r="E43" s="421"/>
      <c r="F43" s="278">
        <v>3</v>
      </c>
      <c r="G43" s="279"/>
      <c r="H43" s="288" t="str">
        <f t="shared" si="0"/>
        <v>Belum Diisi</v>
      </c>
      <c r="I43" s="280" t="s">
        <v>650</v>
      </c>
      <c r="J43" s="281" t="str">
        <f t="shared" si="15"/>
        <v>Isi Tujuan</v>
      </c>
      <c r="K43" s="280" t="s">
        <v>650</v>
      </c>
      <c r="L43" s="281" t="str">
        <f t="shared" si="16"/>
        <v>Isi Tujuan</v>
      </c>
      <c r="M43" s="371"/>
      <c r="N43" s="371"/>
      <c r="O43" s="272"/>
      <c r="P43" s="272"/>
      <c r="Q43" s="272"/>
      <c r="R43" s="272"/>
    </row>
    <row r="44" spans="1:18" ht="12.75" customHeight="1">
      <c r="A44" s="272"/>
      <c r="B44" s="371"/>
      <c r="C44" s="371"/>
      <c r="D44" s="371"/>
      <c r="E44" s="421"/>
      <c r="F44" s="278">
        <v>4</v>
      </c>
      <c r="G44" s="279"/>
      <c r="H44" s="288" t="str">
        <f t="shared" si="0"/>
        <v>Belum Diisi</v>
      </c>
      <c r="I44" s="280" t="s">
        <v>650</v>
      </c>
      <c r="J44" s="281" t="str">
        <f t="shared" si="15"/>
        <v>Isi Tujuan</v>
      </c>
      <c r="K44" s="280" t="s">
        <v>650</v>
      </c>
      <c r="L44" s="281" t="str">
        <f t="shared" si="16"/>
        <v>Isi Tujuan</v>
      </c>
      <c r="M44" s="371"/>
      <c r="N44" s="371"/>
      <c r="O44" s="272"/>
      <c r="P44" s="272"/>
      <c r="Q44" s="272"/>
      <c r="R44" s="272"/>
    </row>
    <row r="45" spans="1:18" ht="12.75" customHeight="1">
      <c r="A45" s="272"/>
      <c r="B45" s="349"/>
      <c r="C45" s="349"/>
      <c r="D45" s="349"/>
      <c r="E45" s="422"/>
      <c r="F45" s="282">
        <v>5</v>
      </c>
      <c r="G45" s="283"/>
      <c r="H45" s="289" t="str">
        <f t="shared" si="0"/>
        <v>Belum Diisi</v>
      </c>
      <c r="I45" s="285" t="s">
        <v>650</v>
      </c>
      <c r="J45" s="286" t="str">
        <f t="shared" si="15"/>
        <v>Isi Tujuan</v>
      </c>
      <c r="K45" s="285" t="s">
        <v>650</v>
      </c>
      <c r="L45" s="286" t="str">
        <f t="shared" si="16"/>
        <v>Isi Tujuan</v>
      </c>
      <c r="M45" s="349"/>
      <c r="N45" s="349"/>
      <c r="O45" s="272"/>
      <c r="P45" s="272"/>
      <c r="Q45" s="272"/>
      <c r="R45" s="272"/>
    </row>
    <row r="46" spans="1:18" ht="12.75" customHeight="1">
      <c r="A46" s="272"/>
      <c r="B46" s="418">
        <v>9</v>
      </c>
      <c r="C46" s="426"/>
      <c r="D46" s="419" t="s">
        <v>650</v>
      </c>
      <c r="E46" s="420" t="str">
        <f>IF(D46="Y",1,IF(D46="T",0,IF(D46="Y/T","Belum diisi","Error")))</f>
        <v>Belum diisi</v>
      </c>
      <c r="F46" s="273">
        <v>1</v>
      </c>
      <c r="G46" s="274"/>
      <c r="H46" s="290" t="str">
        <f t="shared" si="0"/>
        <v>Belum Diisi</v>
      </c>
      <c r="I46" s="276" t="s">
        <v>650</v>
      </c>
      <c r="J46" s="277" t="str">
        <f t="shared" ref="J46:J50" si="17">IF($D$46="Y/T","Isi Tujuan",IF($E$46=0,0,IF(I46="Y",1,IF(I46="T",0,"Isi Dulu"))))</f>
        <v>Isi Tujuan</v>
      </c>
      <c r="K46" s="276" t="s">
        <v>650</v>
      </c>
      <c r="L46" s="277" t="str">
        <f t="shared" ref="L46:L50" si="18">IF($D$46="Y/T","Isi Tujuan",IF($E$46=0,0,IF(K46="Y",1,IF(K46="T",0,"Isi Dulu"))))</f>
        <v>Isi Tujuan</v>
      </c>
      <c r="M46" s="429" t="s">
        <v>650</v>
      </c>
      <c r="N46" s="430" t="str">
        <f>IF(M46="Y",1,IF(M46="T",0,IF(M46="Y/T","Belum diisi","Error")))</f>
        <v>Belum diisi</v>
      </c>
      <c r="O46" s="272"/>
      <c r="P46" s="272"/>
      <c r="Q46" s="272"/>
      <c r="R46" s="272"/>
    </row>
    <row r="47" spans="1:18" ht="12.75" customHeight="1">
      <c r="A47" s="272"/>
      <c r="B47" s="371"/>
      <c r="C47" s="371"/>
      <c r="D47" s="371"/>
      <c r="E47" s="421"/>
      <c r="F47" s="278">
        <v>2</v>
      </c>
      <c r="G47" s="279"/>
      <c r="H47" s="288" t="str">
        <f t="shared" si="0"/>
        <v>Belum Diisi</v>
      </c>
      <c r="I47" s="280" t="s">
        <v>650</v>
      </c>
      <c r="J47" s="281" t="str">
        <f t="shared" si="17"/>
        <v>Isi Tujuan</v>
      </c>
      <c r="K47" s="280" t="s">
        <v>650</v>
      </c>
      <c r="L47" s="281" t="str">
        <f t="shared" si="18"/>
        <v>Isi Tujuan</v>
      </c>
      <c r="M47" s="371"/>
      <c r="N47" s="371"/>
      <c r="O47" s="272"/>
      <c r="P47" s="272"/>
      <c r="Q47" s="272"/>
      <c r="R47" s="272"/>
    </row>
    <row r="48" spans="1:18" ht="12.75" customHeight="1">
      <c r="A48" s="272"/>
      <c r="B48" s="371"/>
      <c r="C48" s="371"/>
      <c r="D48" s="371"/>
      <c r="E48" s="421"/>
      <c r="F48" s="278">
        <v>3</v>
      </c>
      <c r="G48" s="279"/>
      <c r="H48" s="288" t="str">
        <f t="shared" si="0"/>
        <v>Belum Diisi</v>
      </c>
      <c r="I48" s="280" t="s">
        <v>650</v>
      </c>
      <c r="J48" s="281" t="str">
        <f t="shared" si="17"/>
        <v>Isi Tujuan</v>
      </c>
      <c r="K48" s="280" t="s">
        <v>650</v>
      </c>
      <c r="L48" s="281" t="str">
        <f t="shared" si="18"/>
        <v>Isi Tujuan</v>
      </c>
      <c r="M48" s="371"/>
      <c r="N48" s="371"/>
      <c r="O48" s="272"/>
      <c r="P48" s="272"/>
      <c r="Q48" s="272"/>
      <c r="R48" s="272"/>
    </row>
    <row r="49" spans="1:18" ht="12.75" customHeight="1">
      <c r="A49" s="272"/>
      <c r="B49" s="371"/>
      <c r="C49" s="371"/>
      <c r="D49" s="371"/>
      <c r="E49" s="421"/>
      <c r="F49" s="278">
        <v>4</v>
      </c>
      <c r="G49" s="279"/>
      <c r="H49" s="288" t="str">
        <f t="shared" si="0"/>
        <v>Belum Diisi</v>
      </c>
      <c r="I49" s="280" t="s">
        <v>650</v>
      </c>
      <c r="J49" s="281" t="str">
        <f t="shared" si="17"/>
        <v>Isi Tujuan</v>
      </c>
      <c r="K49" s="280" t="s">
        <v>650</v>
      </c>
      <c r="L49" s="281" t="str">
        <f t="shared" si="18"/>
        <v>Isi Tujuan</v>
      </c>
      <c r="M49" s="371"/>
      <c r="N49" s="371"/>
      <c r="O49" s="272"/>
      <c r="P49" s="272"/>
      <c r="Q49" s="272"/>
      <c r="R49" s="272"/>
    </row>
    <row r="50" spans="1:18" ht="12.75" customHeight="1">
      <c r="A50" s="272"/>
      <c r="B50" s="349"/>
      <c r="C50" s="349"/>
      <c r="D50" s="349"/>
      <c r="E50" s="422"/>
      <c r="F50" s="282">
        <v>5</v>
      </c>
      <c r="G50" s="283"/>
      <c r="H50" s="289" t="str">
        <f t="shared" si="0"/>
        <v>Belum Diisi</v>
      </c>
      <c r="I50" s="285" t="s">
        <v>650</v>
      </c>
      <c r="J50" s="286" t="str">
        <f t="shared" si="17"/>
        <v>Isi Tujuan</v>
      </c>
      <c r="K50" s="285" t="s">
        <v>650</v>
      </c>
      <c r="L50" s="286" t="str">
        <f t="shared" si="18"/>
        <v>Isi Tujuan</v>
      </c>
      <c r="M50" s="349"/>
      <c r="N50" s="349"/>
      <c r="O50" s="272"/>
      <c r="P50" s="272"/>
      <c r="Q50" s="272"/>
      <c r="R50" s="272"/>
    </row>
    <row r="51" spans="1:18" ht="12.75" customHeight="1">
      <c r="A51" s="272"/>
      <c r="B51" s="418">
        <v>10</v>
      </c>
      <c r="C51" s="426"/>
      <c r="D51" s="419" t="s">
        <v>650</v>
      </c>
      <c r="E51" s="420" t="str">
        <f>IF(D51="Y",1,IF(D51="T",0,IF(D51="Y/T","Belum diisi","Error")))</f>
        <v>Belum diisi</v>
      </c>
      <c r="F51" s="273">
        <v>1</v>
      </c>
      <c r="G51" s="274"/>
      <c r="H51" s="290" t="str">
        <f t="shared" si="0"/>
        <v>Belum Diisi</v>
      </c>
      <c r="I51" s="276" t="s">
        <v>650</v>
      </c>
      <c r="J51" s="277" t="str">
        <f t="shared" ref="J51:J55" si="19">IF($D$51="Y/T","Isi Tujuan",IF($E$51=0,0,IF(I51="Y",1,IF(I51="T",0,"Isi Dulu"))))</f>
        <v>Isi Tujuan</v>
      </c>
      <c r="K51" s="276" t="s">
        <v>650</v>
      </c>
      <c r="L51" s="277" t="str">
        <f t="shared" ref="L51:L55" si="20">IF($D$51="Y/T","Isi Tujuan",IF($E$51=0,0,IF(K51="Y",1,IF(K51="T",0,"Isi Dulu"))))</f>
        <v>Isi Tujuan</v>
      </c>
      <c r="M51" s="429" t="s">
        <v>650</v>
      </c>
      <c r="N51" s="430" t="str">
        <f>IF(M51="Y",1,IF(M51="T",0,IF(M51="Y/T","Belum diisi","Error")))</f>
        <v>Belum diisi</v>
      </c>
      <c r="O51" s="272"/>
      <c r="P51" s="272"/>
      <c r="Q51" s="272"/>
      <c r="R51" s="272"/>
    </row>
    <row r="52" spans="1:18" ht="12.75" customHeight="1">
      <c r="A52" s="272"/>
      <c r="B52" s="371"/>
      <c r="C52" s="371"/>
      <c r="D52" s="371"/>
      <c r="E52" s="421"/>
      <c r="F52" s="278">
        <v>2</v>
      </c>
      <c r="G52" s="279"/>
      <c r="H52" s="288" t="str">
        <f t="shared" si="0"/>
        <v>Belum Diisi</v>
      </c>
      <c r="I52" s="280" t="s">
        <v>650</v>
      </c>
      <c r="J52" s="281" t="str">
        <f t="shared" si="19"/>
        <v>Isi Tujuan</v>
      </c>
      <c r="K52" s="280" t="s">
        <v>650</v>
      </c>
      <c r="L52" s="281" t="str">
        <f t="shared" si="20"/>
        <v>Isi Tujuan</v>
      </c>
      <c r="M52" s="371"/>
      <c r="N52" s="371"/>
      <c r="O52" s="272"/>
      <c r="P52" s="272"/>
      <c r="Q52" s="272"/>
      <c r="R52" s="272"/>
    </row>
    <row r="53" spans="1:18" ht="12.75" customHeight="1">
      <c r="A53" s="272"/>
      <c r="B53" s="371"/>
      <c r="C53" s="371"/>
      <c r="D53" s="371"/>
      <c r="E53" s="421"/>
      <c r="F53" s="278">
        <v>3</v>
      </c>
      <c r="G53" s="279"/>
      <c r="H53" s="288" t="str">
        <f t="shared" si="0"/>
        <v>Belum Diisi</v>
      </c>
      <c r="I53" s="280" t="s">
        <v>650</v>
      </c>
      <c r="J53" s="281" t="str">
        <f t="shared" si="19"/>
        <v>Isi Tujuan</v>
      </c>
      <c r="K53" s="280" t="s">
        <v>650</v>
      </c>
      <c r="L53" s="281" t="str">
        <f t="shared" si="20"/>
        <v>Isi Tujuan</v>
      </c>
      <c r="M53" s="371"/>
      <c r="N53" s="371"/>
      <c r="O53" s="272"/>
      <c r="P53" s="272"/>
      <c r="Q53" s="272"/>
      <c r="R53" s="272"/>
    </row>
    <row r="54" spans="1:18" ht="12.75" customHeight="1">
      <c r="A54" s="272"/>
      <c r="B54" s="371"/>
      <c r="C54" s="371"/>
      <c r="D54" s="371"/>
      <c r="E54" s="421"/>
      <c r="F54" s="278">
        <v>4</v>
      </c>
      <c r="G54" s="279"/>
      <c r="H54" s="288" t="str">
        <f t="shared" si="0"/>
        <v>Belum Diisi</v>
      </c>
      <c r="I54" s="280" t="s">
        <v>650</v>
      </c>
      <c r="J54" s="281" t="str">
        <f t="shared" si="19"/>
        <v>Isi Tujuan</v>
      </c>
      <c r="K54" s="280" t="s">
        <v>650</v>
      </c>
      <c r="L54" s="281" t="str">
        <f t="shared" si="20"/>
        <v>Isi Tujuan</v>
      </c>
      <c r="M54" s="371"/>
      <c r="N54" s="371"/>
      <c r="O54" s="272"/>
      <c r="P54" s="272"/>
      <c r="Q54" s="272"/>
      <c r="R54" s="272"/>
    </row>
    <row r="55" spans="1:18" ht="12.75" customHeight="1">
      <c r="A55" s="272"/>
      <c r="B55" s="349"/>
      <c r="C55" s="349"/>
      <c r="D55" s="349"/>
      <c r="E55" s="422"/>
      <c r="F55" s="282">
        <v>5</v>
      </c>
      <c r="G55" s="283"/>
      <c r="H55" s="289" t="str">
        <f t="shared" si="0"/>
        <v>Belum Diisi</v>
      </c>
      <c r="I55" s="285" t="s">
        <v>650</v>
      </c>
      <c r="J55" s="286" t="str">
        <f t="shared" si="19"/>
        <v>Isi Tujuan</v>
      </c>
      <c r="K55" s="285" t="s">
        <v>650</v>
      </c>
      <c r="L55" s="286" t="str">
        <f t="shared" si="20"/>
        <v>Isi Tujuan</v>
      </c>
      <c r="M55" s="349"/>
      <c r="N55" s="349"/>
      <c r="O55" s="272"/>
      <c r="P55" s="272"/>
      <c r="Q55" s="272"/>
      <c r="R55" s="272"/>
    </row>
    <row r="56" spans="1:18" ht="12.75" customHeight="1">
      <c r="A56" s="272"/>
      <c r="B56" s="418">
        <v>11</v>
      </c>
      <c r="C56" s="426"/>
      <c r="D56" s="419" t="s">
        <v>650</v>
      </c>
      <c r="E56" s="420" t="str">
        <f>IF(D56="Y",1,IF(D56="T",0,IF(D56="Y/T","Belum diisi","Error")))</f>
        <v>Belum diisi</v>
      </c>
      <c r="F56" s="273">
        <v>1</v>
      </c>
      <c r="G56" s="274"/>
      <c r="H56" s="290" t="str">
        <f t="shared" si="0"/>
        <v>Belum Diisi</v>
      </c>
      <c r="I56" s="276" t="s">
        <v>650</v>
      </c>
      <c r="J56" s="277" t="str">
        <f t="shared" ref="J56:J60" si="21">IF($D$56="Y/T","Isi Tujuan",IF($E$56=0,0,IF(I56="Y",1,IF(I56="T",0,"Isi Dulu"))))</f>
        <v>Isi Tujuan</v>
      </c>
      <c r="K56" s="276" t="s">
        <v>650</v>
      </c>
      <c r="L56" s="277" t="str">
        <f t="shared" ref="L56:L60" si="22">IF($D$56="Y/T","Isi Tujuan",IF($E$56=0,0,IF(K56="Y",1,IF(K56="T",0,"Isi Dulu"))))</f>
        <v>Isi Tujuan</v>
      </c>
      <c r="M56" s="429" t="s">
        <v>650</v>
      </c>
      <c r="N56" s="430" t="str">
        <f>IF(M56="Y",1,IF(M56="T",0,IF(M56="Y/T","Belum diisi","Error")))</f>
        <v>Belum diisi</v>
      </c>
      <c r="O56" s="272"/>
      <c r="P56" s="272"/>
      <c r="Q56" s="272"/>
      <c r="R56" s="272"/>
    </row>
    <row r="57" spans="1:18" ht="12.75" customHeight="1">
      <c r="A57" s="272"/>
      <c r="B57" s="371"/>
      <c r="C57" s="371"/>
      <c r="D57" s="371"/>
      <c r="E57" s="421"/>
      <c r="F57" s="278">
        <v>2</v>
      </c>
      <c r="G57" s="279"/>
      <c r="H57" s="288" t="str">
        <f t="shared" si="0"/>
        <v>Belum Diisi</v>
      </c>
      <c r="I57" s="280" t="s">
        <v>650</v>
      </c>
      <c r="J57" s="281" t="str">
        <f t="shared" si="21"/>
        <v>Isi Tujuan</v>
      </c>
      <c r="K57" s="280" t="s">
        <v>650</v>
      </c>
      <c r="L57" s="281" t="str">
        <f t="shared" si="22"/>
        <v>Isi Tujuan</v>
      </c>
      <c r="M57" s="371"/>
      <c r="N57" s="371"/>
      <c r="O57" s="272"/>
      <c r="P57" s="272"/>
      <c r="Q57" s="272"/>
      <c r="R57" s="272"/>
    </row>
    <row r="58" spans="1:18" ht="12.75" customHeight="1">
      <c r="A58" s="272"/>
      <c r="B58" s="371"/>
      <c r="C58" s="371"/>
      <c r="D58" s="371"/>
      <c r="E58" s="421"/>
      <c r="F58" s="278">
        <v>3</v>
      </c>
      <c r="G58" s="279"/>
      <c r="H58" s="288" t="str">
        <f t="shared" si="0"/>
        <v>Belum Diisi</v>
      </c>
      <c r="I58" s="280" t="s">
        <v>650</v>
      </c>
      <c r="J58" s="281" t="str">
        <f t="shared" si="21"/>
        <v>Isi Tujuan</v>
      </c>
      <c r="K58" s="280" t="s">
        <v>650</v>
      </c>
      <c r="L58" s="281" t="str">
        <f t="shared" si="22"/>
        <v>Isi Tujuan</v>
      </c>
      <c r="M58" s="371"/>
      <c r="N58" s="371"/>
      <c r="O58" s="272"/>
      <c r="P58" s="272"/>
      <c r="Q58" s="272"/>
      <c r="R58" s="272"/>
    </row>
    <row r="59" spans="1:18" ht="12.75" customHeight="1">
      <c r="A59" s="272"/>
      <c r="B59" s="371"/>
      <c r="C59" s="371"/>
      <c r="D59" s="371"/>
      <c r="E59" s="421"/>
      <c r="F59" s="278">
        <v>4</v>
      </c>
      <c r="G59" s="279"/>
      <c r="H59" s="288" t="str">
        <f t="shared" si="0"/>
        <v>Belum Diisi</v>
      </c>
      <c r="I59" s="280" t="s">
        <v>650</v>
      </c>
      <c r="J59" s="281" t="str">
        <f t="shared" si="21"/>
        <v>Isi Tujuan</v>
      </c>
      <c r="K59" s="280" t="s">
        <v>650</v>
      </c>
      <c r="L59" s="281" t="str">
        <f t="shared" si="22"/>
        <v>Isi Tujuan</v>
      </c>
      <c r="M59" s="371"/>
      <c r="N59" s="371"/>
      <c r="O59" s="272"/>
      <c r="P59" s="272"/>
      <c r="Q59" s="272"/>
      <c r="R59" s="272"/>
    </row>
    <row r="60" spans="1:18" ht="12.75" customHeight="1">
      <c r="A60" s="272"/>
      <c r="B60" s="349"/>
      <c r="C60" s="349"/>
      <c r="D60" s="349"/>
      <c r="E60" s="422"/>
      <c r="F60" s="282">
        <v>5</v>
      </c>
      <c r="G60" s="283"/>
      <c r="H60" s="289" t="str">
        <f t="shared" si="0"/>
        <v>Belum Diisi</v>
      </c>
      <c r="I60" s="285" t="s">
        <v>650</v>
      </c>
      <c r="J60" s="286" t="str">
        <f t="shared" si="21"/>
        <v>Isi Tujuan</v>
      </c>
      <c r="K60" s="285" t="s">
        <v>650</v>
      </c>
      <c r="L60" s="286" t="str">
        <f t="shared" si="22"/>
        <v>Isi Tujuan</v>
      </c>
      <c r="M60" s="349"/>
      <c r="N60" s="349"/>
      <c r="O60" s="272"/>
      <c r="P60" s="272"/>
      <c r="Q60" s="272"/>
      <c r="R60" s="272"/>
    </row>
    <row r="61" spans="1:18" ht="12.75" customHeight="1">
      <c r="A61" s="272"/>
      <c r="B61" s="418">
        <v>12</v>
      </c>
      <c r="C61" s="426"/>
      <c r="D61" s="419" t="s">
        <v>650</v>
      </c>
      <c r="E61" s="420" t="str">
        <f>IF(D61="Y",1,IF(D61="T",0,IF(D61="Y/T","Belum diisi","Error")))</f>
        <v>Belum diisi</v>
      </c>
      <c r="F61" s="273">
        <v>1</v>
      </c>
      <c r="G61" s="274"/>
      <c r="H61" s="290" t="str">
        <f t="shared" si="0"/>
        <v>Belum Diisi</v>
      </c>
      <c r="I61" s="276" t="s">
        <v>650</v>
      </c>
      <c r="J61" s="277" t="str">
        <f t="shared" ref="J61:J65" si="23">IF($D$61="Y/T","Isi Tujuan",IF($E$61=0,0,IF(I61="Y",1,IF(I61="T",0,"Isi Dulu"))))</f>
        <v>Isi Tujuan</v>
      </c>
      <c r="K61" s="276" t="s">
        <v>650</v>
      </c>
      <c r="L61" s="277" t="str">
        <f t="shared" ref="L61:L65" si="24">IF($D$61="Y/T","Isi Tujuan",IF($E$61=0,0,IF(K61="Y",1,IF(K61="T",0,"Isi Dulu"))))</f>
        <v>Isi Tujuan</v>
      </c>
      <c r="M61" s="429" t="s">
        <v>650</v>
      </c>
      <c r="N61" s="430" t="str">
        <f>IF(M61="Y",1,IF(M61="T",0,IF(M61="Y/T","Belum diisi","Error")))</f>
        <v>Belum diisi</v>
      </c>
      <c r="O61" s="272"/>
      <c r="P61" s="272"/>
      <c r="Q61" s="272"/>
      <c r="R61" s="272"/>
    </row>
    <row r="62" spans="1:18" ht="12.75" customHeight="1">
      <c r="A62" s="272"/>
      <c r="B62" s="371"/>
      <c r="C62" s="371"/>
      <c r="D62" s="371"/>
      <c r="E62" s="421"/>
      <c r="F62" s="278">
        <v>2</v>
      </c>
      <c r="G62" s="279"/>
      <c r="H62" s="288" t="str">
        <f t="shared" si="0"/>
        <v>Belum Diisi</v>
      </c>
      <c r="I62" s="280" t="s">
        <v>650</v>
      </c>
      <c r="J62" s="281" t="str">
        <f t="shared" si="23"/>
        <v>Isi Tujuan</v>
      </c>
      <c r="K62" s="280" t="s">
        <v>650</v>
      </c>
      <c r="L62" s="281" t="str">
        <f t="shared" si="24"/>
        <v>Isi Tujuan</v>
      </c>
      <c r="M62" s="371"/>
      <c r="N62" s="371"/>
      <c r="O62" s="272"/>
      <c r="P62" s="272"/>
      <c r="Q62" s="272"/>
      <c r="R62" s="272"/>
    </row>
    <row r="63" spans="1:18" ht="12.75" customHeight="1">
      <c r="A63" s="272"/>
      <c r="B63" s="371"/>
      <c r="C63" s="371"/>
      <c r="D63" s="371"/>
      <c r="E63" s="421"/>
      <c r="F63" s="278">
        <v>3</v>
      </c>
      <c r="G63" s="279"/>
      <c r="H63" s="288" t="str">
        <f t="shared" si="0"/>
        <v>Belum Diisi</v>
      </c>
      <c r="I63" s="280" t="s">
        <v>650</v>
      </c>
      <c r="J63" s="281" t="str">
        <f t="shared" si="23"/>
        <v>Isi Tujuan</v>
      </c>
      <c r="K63" s="280" t="s">
        <v>650</v>
      </c>
      <c r="L63" s="281" t="str">
        <f t="shared" si="24"/>
        <v>Isi Tujuan</v>
      </c>
      <c r="M63" s="371"/>
      <c r="N63" s="371"/>
      <c r="O63" s="272"/>
      <c r="P63" s="272"/>
      <c r="Q63" s="272"/>
      <c r="R63" s="272"/>
    </row>
    <row r="64" spans="1:18" ht="12.75" customHeight="1">
      <c r="A64" s="272"/>
      <c r="B64" s="371"/>
      <c r="C64" s="371"/>
      <c r="D64" s="371"/>
      <c r="E64" s="421"/>
      <c r="F64" s="278">
        <v>4</v>
      </c>
      <c r="G64" s="279"/>
      <c r="H64" s="288" t="str">
        <f t="shared" si="0"/>
        <v>Belum Diisi</v>
      </c>
      <c r="I64" s="280" t="s">
        <v>650</v>
      </c>
      <c r="J64" s="281" t="str">
        <f t="shared" si="23"/>
        <v>Isi Tujuan</v>
      </c>
      <c r="K64" s="280" t="s">
        <v>650</v>
      </c>
      <c r="L64" s="281" t="str">
        <f t="shared" si="24"/>
        <v>Isi Tujuan</v>
      </c>
      <c r="M64" s="371"/>
      <c r="N64" s="371"/>
      <c r="O64" s="272"/>
      <c r="P64" s="272"/>
      <c r="Q64" s="272"/>
      <c r="R64" s="272"/>
    </row>
    <row r="65" spans="1:18" ht="12.75" customHeight="1">
      <c r="A65" s="272"/>
      <c r="B65" s="349"/>
      <c r="C65" s="349"/>
      <c r="D65" s="349"/>
      <c r="E65" s="422"/>
      <c r="F65" s="282">
        <v>5</v>
      </c>
      <c r="G65" s="283"/>
      <c r="H65" s="289" t="str">
        <f t="shared" si="0"/>
        <v>Belum Diisi</v>
      </c>
      <c r="I65" s="285" t="s">
        <v>650</v>
      </c>
      <c r="J65" s="286" t="str">
        <f t="shared" si="23"/>
        <v>Isi Tujuan</v>
      </c>
      <c r="K65" s="285" t="s">
        <v>650</v>
      </c>
      <c r="L65" s="286" t="str">
        <f t="shared" si="24"/>
        <v>Isi Tujuan</v>
      </c>
      <c r="M65" s="349"/>
      <c r="N65" s="349"/>
      <c r="O65" s="272"/>
      <c r="P65" s="272"/>
      <c r="Q65" s="272"/>
      <c r="R65" s="272"/>
    </row>
    <row r="66" spans="1:18" ht="12.75" customHeight="1">
      <c r="A66" s="272"/>
      <c r="B66" s="418">
        <v>13</v>
      </c>
      <c r="C66" s="426"/>
      <c r="D66" s="419" t="s">
        <v>650</v>
      </c>
      <c r="E66" s="420" t="str">
        <f>IF(D66="Y",1,IF(D66="T",0,IF(D66="Y/T","Belum diisi","Error")))</f>
        <v>Belum diisi</v>
      </c>
      <c r="F66" s="273">
        <v>1</v>
      </c>
      <c r="G66" s="274"/>
      <c r="H66" s="290" t="str">
        <f t="shared" si="0"/>
        <v>Belum Diisi</v>
      </c>
      <c r="I66" s="276" t="s">
        <v>650</v>
      </c>
      <c r="J66" s="277" t="str">
        <f t="shared" ref="J66:J70" si="25">IF($D$66="Y/T","Isi Tujuan",IF($E$66=0,0,IF(I66="Y",1,IF(I66="T",0,"Isi Dulu"))))</f>
        <v>Isi Tujuan</v>
      </c>
      <c r="K66" s="276" t="s">
        <v>650</v>
      </c>
      <c r="L66" s="277" t="str">
        <f t="shared" ref="L66:L70" si="26">IF($D$66="Y/T","Isi Tujuan",IF($E$66=0,0,IF(K66="Y",1,IF(K66="T",0,"Isi Dulu"))))</f>
        <v>Isi Tujuan</v>
      </c>
      <c r="M66" s="429" t="s">
        <v>650</v>
      </c>
      <c r="N66" s="430" t="str">
        <f>IF(M66="Y",1,IF(M66="T",0,IF(M66="Y/T","Belum diisi","Error")))</f>
        <v>Belum diisi</v>
      </c>
      <c r="O66" s="272"/>
      <c r="P66" s="272"/>
      <c r="Q66" s="272"/>
      <c r="R66" s="272"/>
    </row>
    <row r="67" spans="1:18" ht="12.75" customHeight="1">
      <c r="A67" s="272"/>
      <c r="B67" s="371"/>
      <c r="C67" s="371"/>
      <c r="D67" s="371"/>
      <c r="E67" s="421"/>
      <c r="F67" s="278">
        <v>2</v>
      </c>
      <c r="G67" s="279"/>
      <c r="H67" s="288" t="str">
        <f t="shared" si="0"/>
        <v>Belum Diisi</v>
      </c>
      <c r="I67" s="280" t="s">
        <v>650</v>
      </c>
      <c r="J67" s="281" t="str">
        <f t="shared" si="25"/>
        <v>Isi Tujuan</v>
      </c>
      <c r="K67" s="280" t="s">
        <v>650</v>
      </c>
      <c r="L67" s="281" t="str">
        <f t="shared" si="26"/>
        <v>Isi Tujuan</v>
      </c>
      <c r="M67" s="371"/>
      <c r="N67" s="371"/>
      <c r="O67" s="272"/>
      <c r="P67" s="272"/>
      <c r="Q67" s="272"/>
      <c r="R67" s="272"/>
    </row>
    <row r="68" spans="1:18" ht="12.75" customHeight="1">
      <c r="A68" s="272"/>
      <c r="B68" s="371"/>
      <c r="C68" s="371"/>
      <c r="D68" s="371"/>
      <c r="E68" s="421"/>
      <c r="F68" s="278">
        <v>3</v>
      </c>
      <c r="G68" s="279"/>
      <c r="H68" s="288" t="str">
        <f t="shared" si="0"/>
        <v>Belum Diisi</v>
      </c>
      <c r="I68" s="280" t="s">
        <v>650</v>
      </c>
      <c r="J68" s="281" t="str">
        <f t="shared" si="25"/>
        <v>Isi Tujuan</v>
      </c>
      <c r="K68" s="280" t="s">
        <v>650</v>
      </c>
      <c r="L68" s="281" t="str">
        <f t="shared" si="26"/>
        <v>Isi Tujuan</v>
      </c>
      <c r="M68" s="371"/>
      <c r="N68" s="371"/>
      <c r="O68" s="272"/>
      <c r="P68" s="272"/>
      <c r="Q68" s="272"/>
      <c r="R68" s="272"/>
    </row>
    <row r="69" spans="1:18" ht="12.75" customHeight="1">
      <c r="A69" s="272"/>
      <c r="B69" s="371"/>
      <c r="C69" s="371"/>
      <c r="D69" s="371"/>
      <c r="E69" s="421"/>
      <c r="F69" s="278">
        <v>4</v>
      </c>
      <c r="G69" s="279"/>
      <c r="H69" s="288" t="str">
        <f t="shared" si="0"/>
        <v>Belum Diisi</v>
      </c>
      <c r="I69" s="280" t="s">
        <v>650</v>
      </c>
      <c r="J69" s="281" t="str">
        <f t="shared" si="25"/>
        <v>Isi Tujuan</v>
      </c>
      <c r="K69" s="280" t="s">
        <v>650</v>
      </c>
      <c r="L69" s="281" t="str">
        <f t="shared" si="26"/>
        <v>Isi Tujuan</v>
      </c>
      <c r="M69" s="371"/>
      <c r="N69" s="371"/>
      <c r="O69" s="272"/>
      <c r="P69" s="272"/>
      <c r="Q69" s="272"/>
      <c r="R69" s="272"/>
    </row>
    <row r="70" spans="1:18" ht="12.75" customHeight="1">
      <c r="A70" s="272"/>
      <c r="B70" s="349"/>
      <c r="C70" s="349"/>
      <c r="D70" s="349"/>
      <c r="E70" s="422"/>
      <c r="F70" s="282">
        <v>5</v>
      </c>
      <c r="G70" s="283"/>
      <c r="H70" s="289" t="str">
        <f t="shared" si="0"/>
        <v>Belum Diisi</v>
      </c>
      <c r="I70" s="285" t="s">
        <v>650</v>
      </c>
      <c r="J70" s="286" t="str">
        <f t="shared" si="25"/>
        <v>Isi Tujuan</v>
      </c>
      <c r="K70" s="285" t="s">
        <v>650</v>
      </c>
      <c r="L70" s="286" t="str">
        <f t="shared" si="26"/>
        <v>Isi Tujuan</v>
      </c>
      <c r="M70" s="349"/>
      <c r="N70" s="349"/>
      <c r="O70" s="272"/>
      <c r="P70" s="272"/>
      <c r="Q70" s="272"/>
      <c r="R70" s="272"/>
    </row>
    <row r="71" spans="1:18" ht="12.75" customHeight="1">
      <c r="A71" s="272"/>
      <c r="B71" s="418">
        <v>14</v>
      </c>
      <c r="C71" s="426"/>
      <c r="D71" s="419" t="s">
        <v>650</v>
      </c>
      <c r="E71" s="420" t="str">
        <f>IF(D71="Y",1,IF(D71="T",0,IF(D71="Y/T","Belum diisi","Error")))</f>
        <v>Belum diisi</v>
      </c>
      <c r="F71" s="273">
        <v>1</v>
      </c>
      <c r="G71" s="274"/>
      <c r="H71" s="290" t="str">
        <f t="shared" si="0"/>
        <v>Belum Diisi</v>
      </c>
      <c r="I71" s="276" t="s">
        <v>650</v>
      </c>
      <c r="J71" s="277" t="str">
        <f t="shared" ref="J71:J75" si="27">IF($D$71="Y/T","Isi Tujuan",IF($E$71=0,0,IF(I71="Y",1,IF(I71="T",0,"Isi Dulu"))))</f>
        <v>Isi Tujuan</v>
      </c>
      <c r="K71" s="276" t="s">
        <v>650</v>
      </c>
      <c r="L71" s="277" t="str">
        <f t="shared" ref="L71:L75" si="28">IF($D$71="Y/T","Isi Tujuan",IF($E$71=0,0,IF(K71="Y",1,IF(K71="T",0,"Isi Dulu"))))</f>
        <v>Isi Tujuan</v>
      </c>
      <c r="M71" s="429" t="s">
        <v>650</v>
      </c>
      <c r="N71" s="430" t="str">
        <f>IF(M71="Y",1,IF(M71="T",0,IF(M71="Y/T","Belum diisi","Error")))</f>
        <v>Belum diisi</v>
      </c>
      <c r="O71" s="272"/>
      <c r="P71" s="272"/>
      <c r="Q71" s="272"/>
      <c r="R71" s="272"/>
    </row>
    <row r="72" spans="1:18" ht="12.75" customHeight="1">
      <c r="A72" s="272"/>
      <c r="B72" s="371"/>
      <c r="C72" s="371"/>
      <c r="D72" s="371"/>
      <c r="E72" s="421"/>
      <c r="F72" s="278">
        <v>2</v>
      </c>
      <c r="G72" s="279"/>
      <c r="H72" s="288" t="str">
        <f t="shared" si="0"/>
        <v>Belum Diisi</v>
      </c>
      <c r="I72" s="280" t="s">
        <v>650</v>
      </c>
      <c r="J72" s="281" t="str">
        <f t="shared" si="27"/>
        <v>Isi Tujuan</v>
      </c>
      <c r="K72" s="280" t="s">
        <v>650</v>
      </c>
      <c r="L72" s="281" t="str">
        <f t="shared" si="28"/>
        <v>Isi Tujuan</v>
      </c>
      <c r="M72" s="371"/>
      <c r="N72" s="371"/>
      <c r="O72" s="272"/>
      <c r="P72" s="272"/>
      <c r="Q72" s="272"/>
      <c r="R72" s="272"/>
    </row>
    <row r="73" spans="1:18" ht="12.75" customHeight="1">
      <c r="A73" s="272"/>
      <c r="B73" s="371"/>
      <c r="C73" s="371"/>
      <c r="D73" s="371"/>
      <c r="E73" s="421"/>
      <c r="F73" s="278">
        <v>3</v>
      </c>
      <c r="G73" s="279"/>
      <c r="H73" s="288" t="str">
        <f t="shared" si="0"/>
        <v>Belum Diisi</v>
      </c>
      <c r="I73" s="280" t="s">
        <v>650</v>
      </c>
      <c r="J73" s="281" t="str">
        <f t="shared" si="27"/>
        <v>Isi Tujuan</v>
      </c>
      <c r="K73" s="280" t="s">
        <v>650</v>
      </c>
      <c r="L73" s="281" t="str">
        <f t="shared" si="28"/>
        <v>Isi Tujuan</v>
      </c>
      <c r="M73" s="371"/>
      <c r="N73" s="371"/>
      <c r="O73" s="272"/>
      <c r="P73" s="272"/>
      <c r="Q73" s="272"/>
      <c r="R73" s="272"/>
    </row>
    <row r="74" spans="1:18" ht="12.75" customHeight="1">
      <c r="A74" s="272"/>
      <c r="B74" s="371"/>
      <c r="C74" s="371"/>
      <c r="D74" s="371"/>
      <c r="E74" s="421"/>
      <c r="F74" s="278">
        <v>4</v>
      </c>
      <c r="G74" s="279"/>
      <c r="H74" s="288" t="str">
        <f t="shared" si="0"/>
        <v>Belum Diisi</v>
      </c>
      <c r="I74" s="280" t="s">
        <v>650</v>
      </c>
      <c r="J74" s="281" t="str">
        <f t="shared" si="27"/>
        <v>Isi Tujuan</v>
      </c>
      <c r="K74" s="280" t="s">
        <v>650</v>
      </c>
      <c r="L74" s="281" t="str">
        <f t="shared" si="28"/>
        <v>Isi Tujuan</v>
      </c>
      <c r="M74" s="371"/>
      <c r="N74" s="371"/>
      <c r="O74" s="272"/>
      <c r="P74" s="272"/>
      <c r="Q74" s="272"/>
      <c r="R74" s="272"/>
    </row>
    <row r="75" spans="1:18" ht="12.75" customHeight="1">
      <c r="A75" s="272"/>
      <c r="B75" s="349"/>
      <c r="C75" s="349"/>
      <c r="D75" s="349"/>
      <c r="E75" s="422"/>
      <c r="F75" s="282">
        <v>5</v>
      </c>
      <c r="G75" s="283"/>
      <c r="H75" s="289" t="str">
        <f t="shared" si="0"/>
        <v>Belum Diisi</v>
      </c>
      <c r="I75" s="285" t="s">
        <v>650</v>
      </c>
      <c r="J75" s="286" t="str">
        <f t="shared" si="27"/>
        <v>Isi Tujuan</v>
      </c>
      <c r="K75" s="285" t="s">
        <v>650</v>
      </c>
      <c r="L75" s="286" t="str">
        <f t="shared" si="28"/>
        <v>Isi Tujuan</v>
      </c>
      <c r="M75" s="349"/>
      <c r="N75" s="349"/>
      <c r="O75" s="272"/>
      <c r="P75" s="272"/>
      <c r="Q75" s="272"/>
      <c r="R75" s="272"/>
    </row>
    <row r="76" spans="1:18" ht="12.75" customHeight="1">
      <c r="A76" s="272"/>
      <c r="B76" s="418">
        <v>15</v>
      </c>
      <c r="C76" s="426"/>
      <c r="D76" s="419" t="s">
        <v>650</v>
      </c>
      <c r="E76" s="420" t="str">
        <f>IF(D76="Y",1,IF(D76="T",0,IF(D76="Y/T","Belum diisi","Error")))</f>
        <v>Belum diisi</v>
      </c>
      <c r="F76" s="273">
        <v>1</v>
      </c>
      <c r="G76" s="274"/>
      <c r="H76" s="290" t="str">
        <f t="shared" si="0"/>
        <v>Belum Diisi</v>
      </c>
      <c r="I76" s="276" t="s">
        <v>650</v>
      </c>
      <c r="J76" s="277" t="str">
        <f t="shared" ref="J76:J80" si="29">IF($D$76="Y/T","Isi Tujuan",IF($E$76=0,0,IF(I76="Y",1,IF(I76="T",0,"Isi Dulu"))))</f>
        <v>Isi Tujuan</v>
      </c>
      <c r="K76" s="276" t="s">
        <v>650</v>
      </c>
      <c r="L76" s="277" t="str">
        <f t="shared" ref="L76:L80" si="30">IF($D$76="Y/T","Isi Tujuan",IF($E$76=0,0,IF(K76="Y",1,IF(K76="T",0,"Isi Dulu"))))</f>
        <v>Isi Tujuan</v>
      </c>
      <c r="M76" s="429" t="s">
        <v>650</v>
      </c>
      <c r="N76" s="430" t="str">
        <f>IF(M76="Y",1,IF(M76="T",0,IF(M76="Y/T","Belum diisi","Error")))</f>
        <v>Belum diisi</v>
      </c>
      <c r="O76" s="272"/>
      <c r="P76" s="272"/>
      <c r="Q76" s="272"/>
      <c r="R76" s="272"/>
    </row>
    <row r="77" spans="1:18" ht="12.75" customHeight="1">
      <c r="A77" s="272"/>
      <c r="B77" s="371"/>
      <c r="C77" s="371"/>
      <c r="D77" s="371"/>
      <c r="E77" s="421"/>
      <c r="F77" s="278">
        <v>2</v>
      </c>
      <c r="G77" s="279"/>
      <c r="H77" s="288" t="str">
        <f t="shared" si="0"/>
        <v>Belum Diisi</v>
      </c>
      <c r="I77" s="280" t="s">
        <v>650</v>
      </c>
      <c r="J77" s="281" t="str">
        <f t="shared" si="29"/>
        <v>Isi Tujuan</v>
      </c>
      <c r="K77" s="280" t="s">
        <v>650</v>
      </c>
      <c r="L77" s="281" t="str">
        <f t="shared" si="30"/>
        <v>Isi Tujuan</v>
      </c>
      <c r="M77" s="371"/>
      <c r="N77" s="371"/>
      <c r="O77" s="272"/>
      <c r="P77" s="272"/>
      <c r="Q77" s="272"/>
      <c r="R77" s="272"/>
    </row>
    <row r="78" spans="1:18" ht="12.75" customHeight="1">
      <c r="A78" s="272"/>
      <c r="B78" s="371"/>
      <c r="C78" s="371"/>
      <c r="D78" s="371"/>
      <c r="E78" s="421"/>
      <c r="F78" s="278">
        <v>3</v>
      </c>
      <c r="G78" s="279"/>
      <c r="H78" s="288" t="str">
        <f t="shared" si="0"/>
        <v>Belum Diisi</v>
      </c>
      <c r="I78" s="280" t="s">
        <v>650</v>
      </c>
      <c r="J78" s="281" t="str">
        <f t="shared" si="29"/>
        <v>Isi Tujuan</v>
      </c>
      <c r="K78" s="280" t="s">
        <v>650</v>
      </c>
      <c r="L78" s="281" t="str">
        <f t="shared" si="30"/>
        <v>Isi Tujuan</v>
      </c>
      <c r="M78" s="371"/>
      <c r="N78" s="371"/>
      <c r="O78" s="272"/>
      <c r="P78" s="272"/>
      <c r="Q78" s="272"/>
      <c r="R78" s="272"/>
    </row>
    <row r="79" spans="1:18" ht="12.75" customHeight="1">
      <c r="A79" s="272"/>
      <c r="B79" s="371"/>
      <c r="C79" s="371"/>
      <c r="D79" s="371"/>
      <c r="E79" s="421"/>
      <c r="F79" s="278">
        <v>4</v>
      </c>
      <c r="G79" s="279"/>
      <c r="H79" s="288" t="str">
        <f t="shared" si="0"/>
        <v>Belum Diisi</v>
      </c>
      <c r="I79" s="280" t="s">
        <v>650</v>
      </c>
      <c r="J79" s="281" t="str">
        <f t="shared" si="29"/>
        <v>Isi Tujuan</v>
      </c>
      <c r="K79" s="280" t="s">
        <v>650</v>
      </c>
      <c r="L79" s="281" t="str">
        <f t="shared" si="30"/>
        <v>Isi Tujuan</v>
      </c>
      <c r="M79" s="371"/>
      <c r="N79" s="371"/>
      <c r="O79" s="272"/>
      <c r="P79" s="272"/>
      <c r="Q79" s="272"/>
      <c r="R79" s="272"/>
    </row>
    <row r="80" spans="1:18" ht="12.75" customHeight="1">
      <c r="A80" s="272"/>
      <c r="B80" s="349"/>
      <c r="C80" s="349"/>
      <c r="D80" s="349"/>
      <c r="E80" s="422"/>
      <c r="F80" s="282">
        <v>5</v>
      </c>
      <c r="G80" s="283"/>
      <c r="H80" s="289" t="str">
        <f t="shared" si="0"/>
        <v>Belum Diisi</v>
      </c>
      <c r="I80" s="285" t="s">
        <v>650</v>
      </c>
      <c r="J80" s="286" t="str">
        <f t="shared" si="29"/>
        <v>Isi Tujuan</v>
      </c>
      <c r="K80" s="285" t="s">
        <v>650</v>
      </c>
      <c r="L80" s="286" t="str">
        <f t="shared" si="30"/>
        <v>Isi Tujuan</v>
      </c>
      <c r="M80" s="349"/>
      <c r="N80" s="349"/>
      <c r="O80" s="272"/>
      <c r="P80" s="272"/>
      <c r="Q80" s="272"/>
      <c r="R80" s="272"/>
    </row>
    <row r="81" spans="1:18" ht="12.75" customHeight="1">
      <c r="A81" s="272"/>
      <c r="B81" s="418">
        <v>16</v>
      </c>
      <c r="C81" s="426"/>
      <c r="D81" s="419" t="s">
        <v>650</v>
      </c>
      <c r="E81" s="420" t="str">
        <f>IF(D81="Y",1,IF(D81="T",0,IF(D81="Y/T","Belum diisi","Error")))</f>
        <v>Belum diisi</v>
      </c>
      <c r="F81" s="273">
        <v>1</v>
      </c>
      <c r="G81" s="274"/>
      <c r="H81" s="290" t="str">
        <f t="shared" si="0"/>
        <v>Belum Diisi</v>
      </c>
      <c r="I81" s="276" t="s">
        <v>650</v>
      </c>
      <c r="J81" s="277" t="str">
        <f t="shared" ref="J81:J85" si="31">IF($D$81="Y/T","Isi Tujuan",IF($E$81=0,0,IF(I81="Y",1,IF(I81="T",0,"Isi Dulu"))))</f>
        <v>Isi Tujuan</v>
      </c>
      <c r="K81" s="276" t="s">
        <v>650</v>
      </c>
      <c r="L81" s="277" t="str">
        <f t="shared" ref="L81:L85" si="32">IF($D$81="Y/T","Isi Tujuan",IF($E$81=0,0,IF(K81="Y",1,IF(K81="T",0,"Isi Dulu"))))</f>
        <v>Isi Tujuan</v>
      </c>
      <c r="M81" s="429" t="s">
        <v>650</v>
      </c>
      <c r="N81" s="430" t="str">
        <f>IF(M81="Y",1,IF(M81="T",0,IF(M81="Y/T","Belum diisi","Error")))</f>
        <v>Belum diisi</v>
      </c>
      <c r="O81" s="272"/>
      <c r="P81" s="272"/>
      <c r="Q81" s="272"/>
      <c r="R81" s="272"/>
    </row>
    <row r="82" spans="1:18" ht="12.75" customHeight="1">
      <c r="A82" s="272"/>
      <c r="B82" s="371"/>
      <c r="C82" s="371"/>
      <c r="D82" s="371"/>
      <c r="E82" s="421"/>
      <c r="F82" s="278">
        <v>2</v>
      </c>
      <c r="G82" s="279"/>
      <c r="H82" s="288" t="str">
        <f t="shared" si="0"/>
        <v>Belum Diisi</v>
      </c>
      <c r="I82" s="280" t="s">
        <v>650</v>
      </c>
      <c r="J82" s="281" t="str">
        <f t="shared" si="31"/>
        <v>Isi Tujuan</v>
      </c>
      <c r="K82" s="280" t="s">
        <v>650</v>
      </c>
      <c r="L82" s="281" t="str">
        <f t="shared" si="32"/>
        <v>Isi Tujuan</v>
      </c>
      <c r="M82" s="371"/>
      <c r="N82" s="371"/>
      <c r="O82" s="272"/>
      <c r="P82" s="272"/>
      <c r="Q82" s="272"/>
      <c r="R82" s="272"/>
    </row>
    <row r="83" spans="1:18" ht="12.75" customHeight="1">
      <c r="A83" s="272"/>
      <c r="B83" s="371"/>
      <c r="C83" s="371"/>
      <c r="D83" s="371"/>
      <c r="E83" s="421"/>
      <c r="F83" s="278">
        <v>3</v>
      </c>
      <c r="G83" s="279"/>
      <c r="H83" s="288" t="str">
        <f t="shared" si="0"/>
        <v>Belum Diisi</v>
      </c>
      <c r="I83" s="280" t="s">
        <v>650</v>
      </c>
      <c r="J83" s="281" t="str">
        <f t="shared" si="31"/>
        <v>Isi Tujuan</v>
      </c>
      <c r="K83" s="280" t="s">
        <v>650</v>
      </c>
      <c r="L83" s="281" t="str">
        <f t="shared" si="32"/>
        <v>Isi Tujuan</v>
      </c>
      <c r="M83" s="371"/>
      <c r="N83" s="371"/>
      <c r="O83" s="272"/>
      <c r="P83" s="272"/>
      <c r="Q83" s="272"/>
      <c r="R83" s="272"/>
    </row>
    <row r="84" spans="1:18" ht="12.75" customHeight="1">
      <c r="A84" s="272"/>
      <c r="B84" s="371"/>
      <c r="C84" s="371"/>
      <c r="D84" s="371"/>
      <c r="E84" s="421"/>
      <c r="F84" s="278">
        <v>4</v>
      </c>
      <c r="G84" s="279"/>
      <c r="H84" s="288" t="str">
        <f t="shared" si="0"/>
        <v>Belum Diisi</v>
      </c>
      <c r="I84" s="280" t="s">
        <v>650</v>
      </c>
      <c r="J84" s="281" t="str">
        <f t="shared" si="31"/>
        <v>Isi Tujuan</v>
      </c>
      <c r="K84" s="280" t="s">
        <v>650</v>
      </c>
      <c r="L84" s="281" t="str">
        <f t="shared" si="32"/>
        <v>Isi Tujuan</v>
      </c>
      <c r="M84" s="371"/>
      <c r="N84" s="371"/>
      <c r="O84" s="272"/>
      <c r="P84" s="272"/>
      <c r="Q84" s="272"/>
      <c r="R84" s="272"/>
    </row>
    <row r="85" spans="1:18" ht="12.75" customHeight="1">
      <c r="A85" s="272"/>
      <c r="B85" s="349"/>
      <c r="C85" s="349"/>
      <c r="D85" s="349"/>
      <c r="E85" s="422"/>
      <c r="F85" s="282">
        <v>5</v>
      </c>
      <c r="G85" s="283"/>
      <c r="H85" s="289" t="str">
        <f t="shared" si="0"/>
        <v>Belum Diisi</v>
      </c>
      <c r="I85" s="285" t="s">
        <v>650</v>
      </c>
      <c r="J85" s="286" t="str">
        <f t="shared" si="31"/>
        <v>Isi Tujuan</v>
      </c>
      <c r="K85" s="285" t="s">
        <v>650</v>
      </c>
      <c r="L85" s="286" t="str">
        <f t="shared" si="32"/>
        <v>Isi Tujuan</v>
      </c>
      <c r="M85" s="349"/>
      <c r="N85" s="349"/>
      <c r="O85" s="272"/>
      <c r="P85" s="272"/>
      <c r="Q85" s="272"/>
      <c r="R85" s="272"/>
    </row>
    <row r="86" spans="1:18" ht="12.75" customHeight="1">
      <c r="A86" s="272"/>
      <c r="B86" s="418">
        <v>17</v>
      </c>
      <c r="C86" s="426"/>
      <c r="D86" s="419" t="s">
        <v>650</v>
      </c>
      <c r="E86" s="420" t="str">
        <f>IF(D86="Y",1,IF(D86="T",0,IF(D86="Y/T","Belum diisi","Error")))</f>
        <v>Belum diisi</v>
      </c>
      <c r="F86" s="273">
        <v>1</v>
      </c>
      <c r="G86" s="274"/>
      <c r="H86" s="290" t="str">
        <f t="shared" si="0"/>
        <v>Belum Diisi</v>
      </c>
      <c r="I86" s="276" t="s">
        <v>650</v>
      </c>
      <c r="J86" s="277" t="str">
        <f t="shared" ref="J86:J90" si="33">IF($D$86="Y/T","Isi Tujuan",IF($E$86=0,0,IF(I86="Y",1,IF(I86="T",0,"Isi Dulu"))))</f>
        <v>Isi Tujuan</v>
      </c>
      <c r="K86" s="276" t="s">
        <v>650</v>
      </c>
      <c r="L86" s="277" t="str">
        <f t="shared" ref="L86:L90" si="34">IF($D$86="Y/T","Isi Tujuan",IF($E$86=0,0,IF(K86="Y",1,IF(K86="T",0,"Isi Dulu"))))</f>
        <v>Isi Tujuan</v>
      </c>
      <c r="M86" s="429" t="s">
        <v>650</v>
      </c>
      <c r="N86" s="430" t="str">
        <f>IF(M86="Y",1,IF(M86="T",0,IF(M86="Y/T","Belum diisi","Error")))</f>
        <v>Belum diisi</v>
      </c>
      <c r="O86" s="272"/>
      <c r="P86" s="272"/>
      <c r="Q86" s="272"/>
      <c r="R86" s="272"/>
    </row>
    <row r="87" spans="1:18" ht="12.75" customHeight="1">
      <c r="A87" s="272"/>
      <c r="B87" s="371"/>
      <c r="C87" s="371"/>
      <c r="D87" s="371"/>
      <c r="E87" s="421"/>
      <c r="F87" s="278">
        <v>2</v>
      </c>
      <c r="G87" s="279"/>
      <c r="H87" s="288" t="str">
        <f t="shared" si="0"/>
        <v>Belum Diisi</v>
      </c>
      <c r="I87" s="280" t="s">
        <v>650</v>
      </c>
      <c r="J87" s="281" t="str">
        <f t="shared" si="33"/>
        <v>Isi Tujuan</v>
      </c>
      <c r="K87" s="280" t="s">
        <v>650</v>
      </c>
      <c r="L87" s="281" t="str">
        <f t="shared" si="34"/>
        <v>Isi Tujuan</v>
      </c>
      <c r="M87" s="371"/>
      <c r="N87" s="371"/>
      <c r="O87" s="272"/>
      <c r="P87" s="272"/>
      <c r="Q87" s="272"/>
      <c r="R87" s="272"/>
    </row>
    <row r="88" spans="1:18" ht="12.75" customHeight="1">
      <c r="A88" s="272"/>
      <c r="B88" s="371"/>
      <c r="C88" s="371"/>
      <c r="D88" s="371"/>
      <c r="E88" s="421"/>
      <c r="F88" s="278">
        <v>3</v>
      </c>
      <c r="G88" s="279"/>
      <c r="H88" s="288" t="str">
        <f t="shared" si="0"/>
        <v>Belum Diisi</v>
      </c>
      <c r="I88" s="280" t="s">
        <v>650</v>
      </c>
      <c r="J88" s="281" t="str">
        <f t="shared" si="33"/>
        <v>Isi Tujuan</v>
      </c>
      <c r="K88" s="280" t="s">
        <v>650</v>
      </c>
      <c r="L88" s="281" t="str">
        <f t="shared" si="34"/>
        <v>Isi Tujuan</v>
      </c>
      <c r="M88" s="371"/>
      <c r="N88" s="371"/>
      <c r="O88" s="272"/>
      <c r="P88" s="272"/>
      <c r="Q88" s="272"/>
      <c r="R88" s="272"/>
    </row>
    <row r="89" spans="1:18" ht="12.75" customHeight="1">
      <c r="A89" s="272"/>
      <c r="B89" s="371"/>
      <c r="C89" s="371"/>
      <c r="D89" s="371"/>
      <c r="E89" s="421"/>
      <c r="F89" s="278">
        <v>4</v>
      </c>
      <c r="G89" s="279"/>
      <c r="H89" s="288" t="str">
        <f t="shared" si="0"/>
        <v>Belum Diisi</v>
      </c>
      <c r="I89" s="280" t="s">
        <v>650</v>
      </c>
      <c r="J89" s="281" t="str">
        <f t="shared" si="33"/>
        <v>Isi Tujuan</v>
      </c>
      <c r="K89" s="280" t="s">
        <v>650</v>
      </c>
      <c r="L89" s="281" t="str">
        <f t="shared" si="34"/>
        <v>Isi Tujuan</v>
      </c>
      <c r="M89" s="371"/>
      <c r="N89" s="371"/>
      <c r="O89" s="272"/>
      <c r="P89" s="272"/>
      <c r="Q89" s="272"/>
      <c r="R89" s="272"/>
    </row>
    <row r="90" spans="1:18" ht="12.75" customHeight="1">
      <c r="A90" s="272"/>
      <c r="B90" s="349"/>
      <c r="C90" s="349"/>
      <c r="D90" s="349"/>
      <c r="E90" s="422"/>
      <c r="F90" s="282">
        <v>5</v>
      </c>
      <c r="G90" s="283"/>
      <c r="H90" s="289" t="str">
        <f t="shared" si="0"/>
        <v>Belum Diisi</v>
      </c>
      <c r="I90" s="285" t="s">
        <v>650</v>
      </c>
      <c r="J90" s="286" t="str">
        <f t="shared" si="33"/>
        <v>Isi Tujuan</v>
      </c>
      <c r="K90" s="285" t="s">
        <v>650</v>
      </c>
      <c r="L90" s="286" t="str">
        <f t="shared" si="34"/>
        <v>Isi Tujuan</v>
      </c>
      <c r="M90" s="349"/>
      <c r="N90" s="349"/>
      <c r="O90" s="272"/>
      <c r="P90" s="272"/>
      <c r="Q90" s="272"/>
      <c r="R90" s="272"/>
    </row>
    <row r="91" spans="1:18" ht="12.75" customHeight="1">
      <c r="A91" s="272"/>
      <c r="B91" s="418">
        <v>18</v>
      </c>
      <c r="C91" s="426"/>
      <c r="D91" s="419" t="s">
        <v>650</v>
      </c>
      <c r="E91" s="420" t="str">
        <f>IF(D91="Y",1,IF(D91="T",0,IF(D91="Y/T","Belum diisi","Error")))</f>
        <v>Belum diisi</v>
      </c>
      <c r="F91" s="273">
        <v>1</v>
      </c>
      <c r="G91" s="274"/>
      <c r="H91" s="290" t="str">
        <f t="shared" si="0"/>
        <v>Belum Diisi</v>
      </c>
      <c r="I91" s="276" t="s">
        <v>650</v>
      </c>
      <c r="J91" s="277" t="str">
        <f t="shared" ref="J91:J95" si="35">IF($D$91="Y/T","Isi Tujuan",IF($E$91=0,0,IF(I91="Y",1,IF(I91="T",0,"Isi Dulu"))))</f>
        <v>Isi Tujuan</v>
      </c>
      <c r="K91" s="276" t="s">
        <v>650</v>
      </c>
      <c r="L91" s="277" t="str">
        <f t="shared" ref="L91:L95" si="36">IF($D$91="Y/T","Isi Tujuan",IF($E$91=0,0,IF(K91="Y",1,IF(K91="T",0,"Isi Dulu"))))</f>
        <v>Isi Tujuan</v>
      </c>
      <c r="M91" s="429" t="s">
        <v>650</v>
      </c>
      <c r="N91" s="430" t="str">
        <f>IF(M91="Y",1,IF(M91="T",0,IF(M91="Y/T","Belum diisi","Error")))</f>
        <v>Belum diisi</v>
      </c>
      <c r="O91" s="272"/>
      <c r="P91" s="272"/>
      <c r="Q91" s="272"/>
      <c r="R91" s="272"/>
    </row>
    <row r="92" spans="1:18" ht="12.75" customHeight="1">
      <c r="A92" s="272"/>
      <c r="B92" s="371"/>
      <c r="C92" s="371"/>
      <c r="D92" s="371"/>
      <c r="E92" s="421"/>
      <c r="F92" s="278">
        <v>2</v>
      </c>
      <c r="G92" s="279"/>
      <c r="H92" s="288" t="str">
        <f t="shared" si="0"/>
        <v>Belum Diisi</v>
      </c>
      <c r="I92" s="280" t="s">
        <v>650</v>
      </c>
      <c r="J92" s="281" t="str">
        <f t="shared" si="35"/>
        <v>Isi Tujuan</v>
      </c>
      <c r="K92" s="280" t="s">
        <v>650</v>
      </c>
      <c r="L92" s="281" t="str">
        <f t="shared" si="36"/>
        <v>Isi Tujuan</v>
      </c>
      <c r="M92" s="371"/>
      <c r="N92" s="371"/>
      <c r="O92" s="272"/>
      <c r="P92" s="272"/>
      <c r="Q92" s="272"/>
      <c r="R92" s="272"/>
    </row>
    <row r="93" spans="1:18" ht="12.75" customHeight="1">
      <c r="A93" s="272"/>
      <c r="B93" s="371"/>
      <c r="C93" s="371"/>
      <c r="D93" s="371"/>
      <c r="E93" s="421"/>
      <c r="F93" s="278">
        <v>3</v>
      </c>
      <c r="G93" s="279"/>
      <c r="H93" s="288" t="str">
        <f t="shared" si="0"/>
        <v>Belum Diisi</v>
      </c>
      <c r="I93" s="280" t="s">
        <v>650</v>
      </c>
      <c r="J93" s="281" t="str">
        <f t="shared" si="35"/>
        <v>Isi Tujuan</v>
      </c>
      <c r="K93" s="280" t="s">
        <v>650</v>
      </c>
      <c r="L93" s="281" t="str">
        <f t="shared" si="36"/>
        <v>Isi Tujuan</v>
      </c>
      <c r="M93" s="371"/>
      <c r="N93" s="371"/>
      <c r="O93" s="272"/>
      <c r="P93" s="272"/>
      <c r="Q93" s="272"/>
      <c r="R93" s="272"/>
    </row>
    <row r="94" spans="1:18" ht="12.75" customHeight="1">
      <c r="A94" s="272"/>
      <c r="B94" s="371"/>
      <c r="C94" s="371"/>
      <c r="D94" s="371"/>
      <c r="E94" s="421"/>
      <c r="F94" s="278">
        <v>4</v>
      </c>
      <c r="G94" s="279"/>
      <c r="H94" s="288" t="str">
        <f t="shared" si="0"/>
        <v>Belum Diisi</v>
      </c>
      <c r="I94" s="280" t="s">
        <v>650</v>
      </c>
      <c r="J94" s="281" t="str">
        <f t="shared" si="35"/>
        <v>Isi Tujuan</v>
      </c>
      <c r="K94" s="280" t="s">
        <v>650</v>
      </c>
      <c r="L94" s="281" t="str">
        <f t="shared" si="36"/>
        <v>Isi Tujuan</v>
      </c>
      <c r="M94" s="371"/>
      <c r="N94" s="371"/>
      <c r="O94" s="272"/>
      <c r="P94" s="272"/>
      <c r="Q94" s="272"/>
      <c r="R94" s="272"/>
    </row>
    <row r="95" spans="1:18" ht="12.75" customHeight="1">
      <c r="A95" s="272"/>
      <c r="B95" s="349"/>
      <c r="C95" s="349"/>
      <c r="D95" s="349"/>
      <c r="E95" s="422"/>
      <c r="F95" s="282">
        <v>5</v>
      </c>
      <c r="G95" s="283"/>
      <c r="H95" s="289" t="str">
        <f t="shared" si="0"/>
        <v>Belum Diisi</v>
      </c>
      <c r="I95" s="285" t="s">
        <v>650</v>
      </c>
      <c r="J95" s="286" t="str">
        <f t="shared" si="35"/>
        <v>Isi Tujuan</v>
      </c>
      <c r="K95" s="285" t="s">
        <v>650</v>
      </c>
      <c r="L95" s="286" t="str">
        <f t="shared" si="36"/>
        <v>Isi Tujuan</v>
      </c>
      <c r="M95" s="349"/>
      <c r="N95" s="349"/>
      <c r="O95" s="272"/>
      <c r="P95" s="272"/>
      <c r="Q95" s="272"/>
      <c r="R95" s="272"/>
    </row>
    <row r="96" spans="1:18" ht="12.75" customHeight="1">
      <c r="A96" s="272"/>
      <c r="B96" s="418">
        <v>19</v>
      </c>
      <c r="C96" s="426"/>
      <c r="D96" s="419" t="s">
        <v>650</v>
      </c>
      <c r="E96" s="420" t="str">
        <f>IF(D96="Y",1,IF(D96="T",0,IF(D96="Y/T","Belum diisi","Error")))</f>
        <v>Belum diisi</v>
      </c>
      <c r="F96" s="273">
        <v>1</v>
      </c>
      <c r="G96" s="274"/>
      <c r="H96" s="290" t="str">
        <f t="shared" si="0"/>
        <v>Belum Diisi</v>
      </c>
      <c r="I96" s="276" t="s">
        <v>650</v>
      </c>
      <c r="J96" s="277" t="str">
        <f t="shared" ref="J96:J100" si="37">IF($D$96="Y/T","Isi Tujuan",IF($E$96=0,0,IF(I96="Y",1,IF(I96="T",0,"Isi Dulu"))))</f>
        <v>Isi Tujuan</v>
      </c>
      <c r="K96" s="276" t="s">
        <v>650</v>
      </c>
      <c r="L96" s="277" t="str">
        <f t="shared" ref="L96:L100" si="38">IF($D$96="Y/T","Isi Tujuan",IF($E$96=0,0,IF(K96="Y",1,IF(K96="T",0,"Isi Dulu"))))</f>
        <v>Isi Tujuan</v>
      </c>
      <c r="M96" s="429" t="s">
        <v>650</v>
      </c>
      <c r="N96" s="430" t="str">
        <f>IF(M96="Y",1,IF(M96="T",0,IF(M96="Y/T","Belum diisi","Error")))</f>
        <v>Belum diisi</v>
      </c>
      <c r="O96" s="272"/>
      <c r="P96" s="272"/>
      <c r="Q96" s="272"/>
      <c r="R96" s="272"/>
    </row>
    <row r="97" spans="1:18" ht="12.75" customHeight="1">
      <c r="A97" s="272"/>
      <c r="B97" s="371"/>
      <c r="C97" s="371"/>
      <c r="D97" s="371"/>
      <c r="E97" s="421"/>
      <c r="F97" s="278">
        <v>2</v>
      </c>
      <c r="G97" s="279"/>
      <c r="H97" s="288" t="str">
        <f t="shared" si="0"/>
        <v>Belum Diisi</v>
      </c>
      <c r="I97" s="280" t="s">
        <v>650</v>
      </c>
      <c r="J97" s="281" t="str">
        <f t="shared" si="37"/>
        <v>Isi Tujuan</v>
      </c>
      <c r="K97" s="280" t="s">
        <v>650</v>
      </c>
      <c r="L97" s="281" t="str">
        <f t="shared" si="38"/>
        <v>Isi Tujuan</v>
      </c>
      <c r="M97" s="371"/>
      <c r="N97" s="371"/>
      <c r="O97" s="272"/>
      <c r="P97" s="272"/>
      <c r="Q97" s="272"/>
      <c r="R97" s="272"/>
    </row>
    <row r="98" spans="1:18" ht="12.75" customHeight="1">
      <c r="A98" s="272"/>
      <c r="B98" s="371"/>
      <c r="C98" s="371"/>
      <c r="D98" s="371"/>
      <c r="E98" s="421"/>
      <c r="F98" s="278">
        <v>3</v>
      </c>
      <c r="G98" s="279"/>
      <c r="H98" s="288" t="str">
        <f t="shared" si="0"/>
        <v>Belum Diisi</v>
      </c>
      <c r="I98" s="280" t="s">
        <v>650</v>
      </c>
      <c r="J98" s="281" t="str">
        <f t="shared" si="37"/>
        <v>Isi Tujuan</v>
      </c>
      <c r="K98" s="280" t="s">
        <v>650</v>
      </c>
      <c r="L98" s="281" t="str">
        <f t="shared" si="38"/>
        <v>Isi Tujuan</v>
      </c>
      <c r="M98" s="371"/>
      <c r="N98" s="371"/>
      <c r="O98" s="272"/>
      <c r="P98" s="272"/>
      <c r="Q98" s="272"/>
      <c r="R98" s="272"/>
    </row>
    <row r="99" spans="1:18" ht="12.75" customHeight="1">
      <c r="A99" s="272"/>
      <c r="B99" s="371"/>
      <c r="C99" s="371"/>
      <c r="D99" s="371"/>
      <c r="E99" s="421"/>
      <c r="F99" s="278">
        <v>4</v>
      </c>
      <c r="G99" s="279"/>
      <c r="H99" s="288" t="str">
        <f t="shared" si="0"/>
        <v>Belum Diisi</v>
      </c>
      <c r="I99" s="280" t="s">
        <v>650</v>
      </c>
      <c r="J99" s="281" t="str">
        <f t="shared" si="37"/>
        <v>Isi Tujuan</v>
      </c>
      <c r="K99" s="280" t="s">
        <v>650</v>
      </c>
      <c r="L99" s="281" t="str">
        <f t="shared" si="38"/>
        <v>Isi Tujuan</v>
      </c>
      <c r="M99" s="371"/>
      <c r="N99" s="371"/>
      <c r="O99" s="272"/>
      <c r="P99" s="272"/>
      <c r="Q99" s="272"/>
      <c r="R99" s="272"/>
    </row>
    <row r="100" spans="1:18" ht="12.75" customHeight="1">
      <c r="A100" s="272"/>
      <c r="B100" s="349"/>
      <c r="C100" s="349"/>
      <c r="D100" s="349"/>
      <c r="E100" s="422"/>
      <c r="F100" s="282">
        <v>5</v>
      </c>
      <c r="G100" s="283"/>
      <c r="H100" s="289" t="str">
        <f t="shared" si="0"/>
        <v>Belum Diisi</v>
      </c>
      <c r="I100" s="285" t="s">
        <v>650</v>
      </c>
      <c r="J100" s="286" t="str">
        <f t="shared" si="37"/>
        <v>Isi Tujuan</v>
      </c>
      <c r="K100" s="285" t="s">
        <v>650</v>
      </c>
      <c r="L100" s="286" t="str">
        <f t="shared" si="38"/>
        <v>Isi Tujuan</v>
      </c>
      <c r="M100" s="349"/>
      <c r="N100" s="349"/>
      <c r="O100" s="272"/>
      <c r="P100" s="272"/>
      <c r="Q100" s="272"/>
      <c r="R100" s="272"/>
    </row>
    <row r="101" spans="1:18" ht="12.75" customHeight="1">
      <c r="A101" s="272"/>
      <c r="B101" s="418">
        <v>20</v>
      </c>
      <c r="C101" s="426"/>
      <c r="D101" s="419" t="s">
        <v>650</v>
      </c>
      <c r="E101" s="420" t="str">
        <f>IF(D101="Y",1,IF(D101="T",0,IF(D101="Y/T","Belum diisi","Error")))</f>
        <v>Belum diisi</v>
      </c>
      <c r="F101" s="273">
        <v>1</v>
      </c>
      <c r="G101" s="274"/>
      <c r="H101" s="290" t="str">
        <f t="shared" si="0"/>
        <v>Belum Diisi</v>
      </c>
      <c r="I101" s="276" t="s">
        <v>650</v>
      </c>
      <c r="J101" s="277" t="str">
        <f t="shared" ref="J101:J105" si="39">IF($D$101="Y/T","Isi Tujuan",IF($E$101=0,0,IF(I101="Y",1,IF(I101="T",0,"Isi Dulu"))))</f>
        <v>Isi Tujuan</v>
      </c>
      <c r="K101" s="276" t="s">
        <v>650</v>
      </c>
      <c r="L101" s="277" t="str">
        <f t="shared" ref="L101:L105" si="40">IF($D$101="Y/T","Isi Tujuan",IF($E$101=0,0,IF(K101="Y",1,IF(K101="T",0,"Isi Dulu"))))</f>
        <v>Isi Tujuan</v>
      </c>
      <c r="M101" s="429" t="s">
        <v>650</v>
      </c>
      <c r="N101" s="430" t="str">
        <f>IF(M101="Y",1,IF(M101="T",0,IF(M101="Y/T","Belum diisi","Error")))</f>
        <v>Belum diisi</v>
      </c>
      <c r="O101" s="272"/>
      <c r="P101" s="272"/>
      <c r="Q101" s="272"/>
      <c r="R101" s="272"/>
    </row>
    <row r="102" spans="1:18" ht="12.75" customHeight="1">
      <c r="A102" s="272"/>
      <c r="B102" s="371"/>
      <c r="C102" s="371"/>
      <c r="D102" s="371"/>
      <c r="E102" s="421"/>
      <c r="F102" s="278">
        <v>2</v>
      </c>
      <c r="G102" s="279"/>
      <c r="H102" s="288" t="str">
        <f t="shared" si="0"/>
        <v>Belum Diisi</v>
      </c>
      <c r="I102" s="280" t="s">
        <v>650</v>
      </c>
      <c r="J102" s="281" t="str">
        <f t="shared" si="39"/>
        <v>Isi Tujuan</v>
      </c>
      <c r="K102" s="280" t="s">
        <v>650</v>
      </c>
      <c r="L102" s="281" t="str">
        <f t="shared" si="40"/>
        <v>Isi Tujuan</v>
      </c>
      <c r="M102" s="371"/>
      <c r="N102" s="371"/>
      <c r="O102" s="272"/>
      <c r="P102" s="272"/>
      <c r="Q102" s="272"/>
      <c r="R102" s="272"/>
    </row>
    <row r="103" spans="1:18" ht="12.75" customHeight="1">
      <c r="A103" s="272"/>
      <c r="B103" s="371"/>
      <c r="C103" s="371"/>
      <c r="D103" s="371"/>
      <c r="E103" s="421"/>
      <c r="F103" s="278">
        <v>3</v>
      </c>
      <c r="G103" s="279"/>
      <c r="H103" s="288" t="str">
        <f t="shared" si="0"/>
        <v>Belum Diisi</v>
      </c>
      <c r="I103" s="280" t="s">
        <v>650</v>
      </c>
      <c r="J103" s="281" t="str">
        <f t="shared" si="39"/>
        <v>Isi Tujuan</v>
      </c>
      <c r="K103" s="280" t="s">
        <v>650</v>
      </c>
      <c r="L103" s="281" t="str">
        <f t="shared" si="40"/>
        <v>Isi Tujuan</v>
      </c>
      <c r="M103" s="371"/>
      <c r="N103" s="371"/>
      <c r="O103" s="272"/>
      <c r="P103" s="272"/>
      <c r="Q103" s="272"/>
      <c r="R103" s="272"/>
    </row>
    <row r="104" spans="1:18" ht="12.75" customHeight="1">
      <c r="A104" s="272"/>
      <c r="B104" s="371"/>
      <c r="C104" s="371"/>
      <c r="D104" s="371"/>
      <c r="E104" s="421"/>
      <c r="F104" s="278">
        <v>4</v>
      </c>
      <c r="G104" s="279"/>
      <c r="H104" s="288" t="str">
        <f t="shared" si="0"/>
        <v>Belum Diisi</v>
      </c>
      <c r="I104" s="280" t="s">
        <v>650</v>
      </c>
      <c r="J104" s="281" t="str">
        <f t="shared" si="39"/>
        <v>Isi Tujuan</v>
      </c>
      <c r="K104" s="280" t="s">
        <v>650</v>
      </c>
      <c r="L104" s="281" t="str">
        <f t="shared" si="40"/>
        <v>Isi Tujuan</v>
      </c>
      <c r="M104" s="371"/>
      <c r="N104" s="371"/>
      <c r="O104" s="272"/>
      <c r="P104" s="272"/>
      <c r="Q104" s="272"/>
      <c r="R104" s="272"/>
    </row>
    <row r="105" spans="1:18" ht="12.75" customHeight="1">
      <c r="A105" s="272"/>
      <c r="B105" s="349"/>
      <c r="C105" s="349"/>
      <c r="D105" s="349"/>
      <c r="E105" s="422"/>
      <c r="F105" s="282">
        <v>5</v>
      </c>
      <c r="G105" s="283"/>
      <c r="H105" s="289" t="str">
        <f t="shared" si="0"/>
        <v>Belum Diisi</v>
      </c>
      <c r="I105" s="285" t="s">
        <v>650</v>
      </c>
      <c r="J105" s="286" t="str">
        <f t="shared" si="39"/>
        <v>Isi Tujuan</v>
      </c>
      <c r="K105" s="285" t="s">
        <v>650</v>
      </c>
      <c r="L105" s="286" t="str">
        <f t="shared" si="40"/>
        <v>Isi Tujuan</v>
      </c>
      <c r="M105" s="349"/>
      <c r="N105" s="349"/>
      <c r="O105" s="272"/>
      <c r="P105" s="272"/>
      <c r="Q105" s="272"/>
      <c r="R105" s="272"/>
    </row>
    <row r="106" spans="1:18" ht="12.75" customHeight="1">
      <c r="A106" s="272"/>
      <c r="B106" s="418">
        <v>21</v>
      </c>
      <c r="C106" s="426"/>
      <c r="D106" s="419" t="s">
        <v>650</v>
      </c>
      <c r="E106" s="420" t="str">
        <f>IF(D106="Y",1,IF(D106="T",0,IF(D106="Y/T","Belum diisi","Error")))</f>
        <v>Belum diisi</v>
      </c>
      <c r="F106" s="273">
        <v>1</v>
      </c>
      <c r="G106" s="274"/>
      <c r="H106" s="290" t="str">
        <f t="shared" si="0"/>
        <v>Belum Diisi</v>
      </c>
      <c r="I106" s="276" t="s">
        <v>650</v>
      </c>
      <c r="J106" s="277" t="str">
        <f t="shared" ref="J106:J110" si="41">IF($D$106="Y/T","Isi Tujuan",IF($E$106=0,0,IF(I106="Y",1,IF(I106="T",0,"Isi Dulu"))))</f>
        <v>Isi Tujuan</v>
      </c>
      <c r="K106" s="276" t="s">
        <v>650</v>
      </c>
      <c r="L106" s="277" t="str">
        <f t="shared" ref="L106:L110" si="42">IF($D$106="Y/T","Isi Tujuan",IF($E$106=0,0,IF(K106="Y",1,IF(K106="T",0,"Isi Dulu"))))</f>
        <v>Isi Tujuan</v>
      </c>
      <c r="M106" s="429" t="s">
        <v>650</v>
      </c>
      <c r="N106" s="430" t="str">
        <f>IF(M106="Y",1,IF(M106="T",0,IF(M106="Y/T","Belum diisi","Error")))</f>
        <v>Belum diisi</v>
      </c>
      <c r="O106" s="272"/>
      <c r="P106" s="272"/>
      <c r="Q106" s="272"/>
      <c r="R106" s="272"/>
    </row>
    <row r="107" spans="1:18" ht="12.75" customHeight="1">
      <c r="A107" s="272"/>
      <c r="B107" s="371"/>
      <c r="C107" s="371"/>
      <c r="D107" s="371"/>
      <c r="E107" s="421"/>
      <c r="F107" s="278">
        <v>2</v>
      </c>
      <c r="G107" s="279"/>
      <c r="H107" s="288" t="str">
        <f t="shared" si="0"/>
        <v>Belum Diisi</v>
      </c>
      <c r="I107" s="280" t="s">
        <v>650</v>
      </c>
      <c r="J107" s="281" t="str">
        <f t="shared" si="41"/>
        <v>Isi Tujuan</v>
      </c>
      <c r="K107" s="280" t="s">
        <v>650</v>
      </c>
      <c r="L107" s="281" t="str">
        <f t="shared" si="42"/>
        <v>Isi Tujuan</v>
      </c>
      <c r="M107" s="371"/>
      <c r="N107" s="371"/>
      <c r="O107" s="272"/>
      <c r="P107" s="272"/>
      <c r="Q107" s="272"/>
      <c r="R107" s="272"/>
    </row>
    <row r="108" spans="1:18" ht="12.75" customHeight="1">
      <c r="A108" s="272"/>
      <c r="B108" s="371"/>
      <c r="C108" s="371"/>
      <c r="D108" s="371"/>
      <c r="E108" s="421"/>
      <c r="F108" s="278">
        <v>3</v>
      </c>
      <c r="G108" s="279"/>
      <c r="H108" s="288" t="str">
        <f t="shared" si="0"/>
        <v>Belum Diisi</v>
      </c>
      <c r="I108" s="280" t="s">
        <v>650</v>
      </c>
      <c r="J108" s="281" t="str">
        <f t="shared" si="41"/>
        <v>Isi Tujuan</v>
      </c>
      <c r="K108" s="280" t="s">
        <v>650</v>
      </c>
      <c r="L108" s="281" t="str">
        <f t="shared" si="42"/>
        <v>Isi Tujuan</v>
      </c>
      <c r="M108" s="371"/>
      <c r="N108" s="371"/>
      <c r="O108" s="272"/>
      <c r="P108" s="272"/>
      <c r="Q108" s="272"/>
      <c r="R108" s="272"/>
    </row>
    <row r="109" spans="1:18" ht="12.75" customHeight="1">
      <c r="A109" s="272"/>
      <c r="B109" s="371"/>
      <c r="C109" s="371"/>
      <c r="D109" s="371"/>
      <c r="E109" s="421"/>
      <c r="F109" s="278">
        <v>4</v>
      </c>
      <c r="G109" s="279"/>
      <c r="H109" s="288" t="str">
        <f t="shared" si="0"/>
        <v>Belum Diisi</v>
      </c>
      <c r="I109" s="280" t="s">
        <v>650</v>
      </c>
      <c r="J109" s="281" t="str">
        <f t="shared" si="41"/>
        <v>Isi Tujuan</v>
      </c>
      <c r="K109" s="280" t="s">
        <v>650</v>
      </c>
      <c r="L109" s="281" t="str">
        <f t="shared" si="42"/>
        <v>Isi Tujuan</v>
      </c>
      <c r="M109" s="371"/>
      <c r="N109" s="371"/>
      <c r="O109" s="272"/>
      <c r="P109" s="272"/>
      <c r="Q109" s="272"/>
      <c r="R109" s="272"/>
    </row>
    <row r="110" spans="1:18" ht="12.75" customHeight="1">
      <c r="A110" s="272"/>
      <c r="B110" s="349"/>
      <c r="C110" s="349"/>
      <c r="D110" s="349"/>
      <c r="E110" s="422"/>
      <c r="F110" s="282">
        <v>5</v>
      </c>
      <c r="G110" s="283"/>
      <c r="H110" s="289" t="str">
        <f t="shared" si="0"/>
        <v>Belum Diisi</v>
      </c>
      <c r="I110" s="285" t="s">
        <v>650</v>
      </c>
      <c r="J110" s="286" t="str">
        <f t="shared" si="41"/>
        <v>Isi Tujuan</v>
      </c>
      <c r="K110" s="285" t="s">
        <v>650</v>
      </c>
      <c r="L110" s="286" t="str">
        <f t="shared" si="42"/>
        <v>Isi Tujuan</v>
      </c>
      <c r="M110" s="349"/>
      <c r="N110" s="349"/>
      <c r="O110" s="272"/>
      <c r="P110" s="272"/>
      <c r="Q110" s="272"/>
      <c r="R110" s="272"/>
    </row>
    <row r="111" spans="1:18" ht="12.75" customHeight="1">
      <c r="A111" s="272"/>
      <c r="B111" s="418">
        <v>22</v>
      </c>
      <c r="C111" s="426"/>
      <c r="D111" s="419" t="s">
        <v>650</v>
      </c>
      <c r="E111" s="420" t="str">
        <f>IF(D111="Y",1,IF(D111="T",0,IF(D111="Y/T","Belum diisi","Error")))</f>
        <v>Belum diisi</v>
      </c>
      <c r="F111" s="273">
        <v>1</v>
      </c>
      <c r="G111" s="274"/>
      <c r="H111" s="290" t="str">
        <f t="shared" si="0"/>
        <v>Belum Diisi</v>
      </c>
      <c r="I111" s="276" t="s">
        <v>650</v>
      </c>
      <c r="J111" s="277" t="str">
        <f t="shared" ref="J111:J115" si="43">IF($D$111="Y/T","Isi Tujuan",IF($E$111=0,0,IF(I111="Y",1,IF(I111="T",0,"Isi Dulu"))))</f>
        <v>Isi Tujuan</v>
      </c>
      <c r="K111" s="276" t="s">
        <v>650</v>
      </c>
      <c r="L111" s="277" t="str">
        <f t="shared" ref="L111:L115" si="44">IF($D$111="Y/T","Isi Tujuan",IF($E$111=0,0,IF(K111="Y",1,IF(K111="T",0,"Isi Dulu"))))</f>
        <v>Isi Tujuan</v>
      </c>
      <c r="M111" s="429" t="s">
        <v>650</v>
      </c>
      <c r="N111" s="430" t="str">
        <f>IF(M111="Y",1,IF(M111="T",0,IF(M111="Y/T","Belum diisi","Error")))</f>
        <v>Belum diisi</v>
      </c>
      <c r="O111" s="272"/>
      <c r="P111" s="272"/>
      <c r="Q111" s="272"/>
      <c r="R111" s="272"/>
    </row>
    <row r="112" spans="1:18" ht="12.75" customHeight="1">
      <c r="A112" s="272"/>
      <c r="B112" s="371"/>
      <c r="C112" s="371"/>
      <c r="D112" s="371"/>
      <c r="E112" s="421"/>
      <c r="F112" s="278">
        <v>2</v>
      </c>
      <c r="G112" s="279"/>
      <c r="H112" s="288" t="str">
        <f t="shared" si="0"/>
        <v>Belum Diisi</v>
      </c>
      <c r="I112" s="280" t="s">
        <v>650</v>
      </c>
      <c r="J112" s="281" t="str">
        <f t="shared" si="43"/>
        <v>Isi Tujuan</v>
      </c>
      <c r="K112" s="280" t="s">
        <v>650</v>
      </c>
      <c r="L112" s="281" t="str">
        <f t="shared" si="44"/>
        <v>Isi Tujuan</v>
      </c>
      <c r="M112" s="371"/>
      <c r="N112" s="371"/>
      <c r="O112" s="272"/>
      <c r="P112" s="272"/>
      <c r="Q112" s="272"/>
      <c r="R112" s="272"/>
    </row>
    <row r="113" spans="1:18" ht="12.75" customHeight="1">
      <c r="A113" s="272"/>
      <c r="B113" s="371"/>
      <c r="C113" s="371"/>
      <c r="D113" s="371"/>
      <c r="E113" s="421"/>
      <c r="F113" s="278">
        <v>3</v>
      </c>
      <c r="G113" s="279"/>
      <c r="H113" s="288" t="str">
        <f t="shared" si="0"/>
        <v>Belum Diisi</v>
      </c>
      <c r="I113" s="280" t="s">
        <v>650</v>
      </c>
      <c r="J113" s="281" t="str">
        <f t="shared" si="43"/>
        <v>Isi Tujuan</v>
      </c>
      <c r="K113" s="280" t="s">
        <v>650</v>
      </c>
      <c r="L113" s="281" t="str">
        <f t="shared" si="44"/>
        <v>Isi Tujuan</v>
      </c>
      <c r="M113" s="371"/>
      <c r="N113" s="371"/>
      <c r="O113" s="272"/>
      <c r="P113" s="272"/>
      <c r="Q113" s="272"/>
      <c r="R113" s="272"/>
    </row>
    <row r="114" spans="1:18" ht="12.75" customHeight="1">
      <c r="A114" s="272"/>
      <c r="B114" s="371"/>
      <c r="C114" s="371"/>
      <c r="D114" s="371"/>
      <c r="E114" s="421"/>
      <c r="F114" s="278">
        <v>4</v>
      </c>
      <c r="G114" s="279"/>
      <c r="H114" s="288" t="str">
        <f t="shared" si="0"/>
        <v>Belum Diisi</v>
      </c>
      <c r="I114" s="280" t="s">
        <v>650</v>
      </c>
      <c r="J114" s="281" t="str">
        <f t="shared" si="43"/>
        <v>Isi Tujuan</v>
      </c>
      <c r="K114" s="280" t="s">
        <v>650</v>
      </c>
      <c r="L114" s="281" t="str">
        <f t="shared" si="44"/>
        <v>Isi Tujuan</v>
      </c>
      <c r="M114" s="371"/>
      <c r="N114" s="371"/>
      <c r="O114" s="272"/>
      <c r="P114" s="272"/>
      <c r="Q114" s="272"/>
      <c r="R114" s="272"/>
    </row>
    <row r="115" spans="1:18" ht="12.75" customHeight="1">
      <c r="A115" s="272"/>
      <c r="B115" s="349"/>
      <c r="C115" s="349"/>
      <c r="D115" s="349"/>
      <c r="E115" s="422"/>
      <c r="F115" s="282">
        <v>5</v>
      </c>
      <c r="G115" s="283"/>
      <c r="H115" s="289" t="str">
        <f t="shared" si="0"/>
        <v>Belum Diisi</v>
      </c>
      <c r="I115" s="285" t="s">
        <v>650</v>
      </c>
      <c r="J115" s="286" t="str">
        <f t="shared" si="43"/>
        <v>Isi Tujuan</v>
      </c>
      <c r="K115" s="285" t="s">
        <v>650</v>
      </c>
      <c r="L115" s="286" t="str">
        <f t="shared" si="44"/>
        <v>Isi Tujuan</v>
      </c>
      <c r="M115" s="349"/>
      <c r="N115" s="349"/>
      <c r="O115" s="272"/>
      <c r="P115" s="272"/>
      <c r="Q115" s="272"/>
      <c r="R115" s="272"/>
    </row>
    <row r="116" spans="1:18" ht="12.75" customHeight="1">
      <c r="A116" s="272"/>
      <c r="B116" s="418">
        <v>23</v>
      </c>
      <c r="C116" s="426"/>
      <c r="D116" s="419" t="s">
        <v>650</v>
      </c>
      <c r="E116" s="420" t="str">
        <f>IF(D116="Y",1,IF(D116="T",0,IF(D116="Y/T","Belum diisi","Error")))</f>
        <v>Belum diisi</v>
      </c>
      <c r="F116" s="273">
        <v>1</v>
      </c>
      <c r="G116" s="274"/>
      <c r="H116" s="290" t="str">
        <f t="shared" si="0"/>
        <v>Belum Diisi</v>
      </c>
      <c r="I116" s="276" t="s">
        <v>650</v>
      </c>
      <c r="J116" s="277" t="str">
        <f t="shared" ref="J116:J120" si="45">IF($D$116="Y/T","Isi Tujuan",IF($E$116=0,0,IF(I116="Y",1,IF(I116="T",0,"Isi Dulu"))))</f>
        <v>Isi Tujuan</v>
      </c>
      <c r="K116" s="276" t="s">
        <v>650</v>
      </c>
      <c r="L116" s="277" t="str">
        <f t="shared" ref="L116:L120" si="46">IF($D$116="Y/T","Isi Tujuan",IF($E$116=0,0,IF(K116="Y",1,IF(K116="T",0,"Isi Dulu"))))</f>
        <v>Isi Tujuan</v>
      </c>
      <c r="M116" s="429" t="s">
        <v>650</v>
      </c>
      <c r="N116" s="430" t="str">
        <f>IF(M116="Y",1,IF(M116="T",0,IF(M116="Y/T","Belum diisi","Error")))</f>
        <v>Belum diisi</v>
      </c>
      <c r="O116" s="272"/>
      <c r="P116" s="272"/>
      <c r="Q116" s="272"/>
      <c r="R116" s="272"/>
    </row>
    <row r="117" spans="1:18" ht="12.75" customHeight="1">
      <c r="A117" s="272"/>
      <c r="B117" s="371"/>
      <c r="C117" s="371"/>
      <c r="D117" s="371"/>
      <c r="E117" s="421"/>
      <c r="F117" s="278">
        <v>2</v>
      </c>
      <c r="G117" s="279"/>
      <c r="H117" s="288" t="str">
        <f t="shared" si="0"/>
        <v>Belum Diisi</v>
      </c>
      <c r="I117" s="280" t="s">
        <v>650</v>
      </c>
      <c r="J117" s="281" t="str">
        <f t="shared" si="45"/>
        <v>Isi Tujuan</v>
      </c>
      <c r="K117" s="280" t="s">
        <v>650</v>
      </c>
      <c r="L117" s="281" t="str">
        <f t="shared" si="46"/>
        <v>Isi Tujuan</v>
      </c>
      <c r="M117" s="371"/>
      <c r="N117" s="371"/>
      <c r="O117" s="272"/>
      <c r="P117" s="272"/>
      <c r="Q117" s="272"/>
      <c r="R117" s="272"/>
    </row>
    <row r="118" spans="1:18" ht="12.75" customHeight="1">
      <c r="A118" s="272"/>
      <c r="B118" s="371"/>
      <c r="C118" s="371"/>
      <c r="D118" s="371"/>
      <c r="E118" s="421"/>
      <c r="F118" s="278">
        <v>3</v>
      </c>
      <c r="G118" s="279"/>
      <c r="H118" s="288" t="str">
        <f t="shared" si="0"/>
        <v>Belum Diisi</v>
      </c>
      <c r="I118" s="280" t="s">
        <v>650</v>
      </c>
      <c r="J118" s="281" t="str">
        <f t="shared" si="45"/>
        <v>Isi Tujuan</v>
      </c>
      <c r="K118" s="280" t="s">
        <v>650</v>
      </c>
      <c r="L118" s="281" t="str">
        <f t="shared" si="46"/>
        <v>Isi Tujuan</v>
      </c>
      <c r="M118" s="371"/>
      <c r="N118" s="371"/>
      <c r="O118" s="272"/>
      <c r="P118" s="272"/>
      <c r="Q118" s="272"/>
      <c r="R118" s="272"/>
    </row>
    <row r="119" spans="1:18" ht="12.75" customHeight="1">
      <c r="A119" s="272"/>
      <c r="B119" s="371"/>
      <c r="C119" s="371"/>
      <c r="D119" s="371"/>
      <c r="E119" s="421"/>
      <c r="F119" s="278">
        <v>4</v>
      </c>
      <c r="G119" s="279"/>
      <c r="H119" s="288" t="str">
        <f t="shared" si="0"/>
        <v>Belum Diisi</v>
      </c>
      <c r="I119" s="280" t="s">
        <v>650</v>
      </c>
      <c r="J119" s="281" t="str">
        <f t="shared" si="45"/>
        <v>Isi Tujuan</v>
      </c>
      <c r="K119" s="280" t="s">
        <v>650</v>
      </c>
      <c r="L119" s="281" t="str">
        <f t="shared" si="46"/>
        <v>Isi Tujuan</v>
      </c>
      <c r="M119" s="371"/>
      <c r="N119" s="371"/>
      <c r="O119" s="272"/>
      <c r="P119" s="272"/>
      <c r="Q119" s="272"/>
      <c r="R119" s="272"/>
    </row>
    <row r="120" spans="1:18" ht="12.75" customHeight="1">
      <c r="A120" s="272"/>
      <c r="B120" s="349"/>
      <c r="C120" s="349"/>
      <c r="D120" s="349"/>
      <c r="E120" s="422"/>
      <c r="F120" s="282">
        <v>5</v>
      </c>
      <c r="G120" s="283"/>
      <c r="H120" s="289" t="str">
        <f t="shared" si="0"/>
        <v>Belum Diisi</v>
      </c>
      <c r="I120" s="285" t="s">
        <v>650</v>
      </c>
      <c r="J120" s="286" t="str">
        <f t="shared" si="45"/>
        <v>Isi Tujuan</v>
      </c>
      <c r="K120" s="285" t="s">
        <v>650</v>
      </c>
      <c r="L120" s="286" t="str">
        <f t="shared" si="46"/>
        <v>Isi Tujuan</v>
      </c>
      <c r="M120" s="349"/>
      <c r="N120" s="349"/>
      <c r="O120" s="272"/>
      <c r="P120" s="272"/>
      <c r="Q120" s="272"/>
      <c r="R120" s="272"/>
    </row>
    <row r="121" spans="1:18" ht="12.75" customHeight="1">
      <c r="A121" s="272"/>
      <c r="B121" s="418">
        <v>24</v>
      </c>
      <c r="C121" s="426"/>
      <c r="D121" s="419" t="s">
        <v>650</v>
      </c>
      <c r="E121" s="420" t="str">
        <f>IF(D121="Y",1,IF(D121="T",0,IF(D121="Y/T","Belum diisi","Error")))</f>
        <v>Belum diisi</v>
      </c>
      <c r="F121" s="273">
        <v>1</v>
      </c>
      <c r="G121" s="274"/>
      <c r="H121" s="290" t="str">
        <f t="shared" si="0"/>
        <v>Belum Diisi</v>
      </c>
      <c r="I121" s="276" t="s">
        <v>650</v>
      </c>
      <c r="J121" s="277" t="str">
        <f t="shared" ref="J121:J125" si="47">IF($D$121="Y/T","Isi Tujuan",IF($E$121=0,0,IF(I121="Y",1,IF(I121="T",0,"Isi Dulu"))))</f>
        <v>Isi Tujuan</v>
      </c>
      <c r="K121" s="276" t="s">
        <v>650</v>
      </c>
      <c r="L121" s="277" t="str">
        <f t="shared" ref="L121:L125" si="48">IF($D$121="Y/T","Isi Tujuan",IF($E$121=0,0,IF(K121="Y",1,IF(K121="T",0,"Isi Dulu"))))</f>
        <v>Isi Tujuan</v>
      </c>
      <c r="M121" s="429" t="s">
        <v>650</v>
      </c>
      <c r="N121" s="430" t="str">
        <f>IF(M121="Y",1,IF(M121="T",0,IF(M121="Y/T","Belum diisi","Error")))</f>
        <v>Belum diisi</v>
      </c>
      <c r="O121" s="272"/>
      <c r="P121" s="272"/>
      <c r="Q121" s="272"/>
      <c r="R121" s="272"/>
    </row>
    <row r="122" spans="1:18" ht="12.75" customHeight="1">
      <c r="A122" s="272"/>
      <c r="B122" s="371"/>
      <c r="C122" s="371"/>
      <c r="D122" s="371"/>
      <c r="E122" s="421"/>
      <c r="F122" s="278">
        <v>2</v>
      </c>
      <c r="G122" s="279"/>
      <c r="H122" s="288" t="str">
        <f t="shared" si="0"/>
        <v>Belum Diisi</v>
      </c>
      <c r="I122" s="280" t="s">
        <v>650</v>
      </c>
      <c r="J122" s="281" t="str">
        <f t="shared" si="47"/>
        <v>Isi Tujuan</v>
      </c>
      <c r="K122" s="280" t="s">
        <v>650</v>
      </c>
      <c r="L122" s="281" t="str">
        <f t="shared" si="48"/>
        <v>Isi Tujuan</v>
      </c>
      <c r="M122" s="371"/>
      <c r="N122" s="371"/>
      <c r="O122" s="272"/>
      <c r="P122" s="272"/>
      <c r="Q122" s="272"/>
      <c r="R122" s="272"/>
    </row>
    <row r="123" spans="1:18" ht="12.75" customHeight="1">
      <c r="A123" s="272"/>
      <c r="B123" s="371"/>
      <c r="C123" s="371"/>
      <c r="D123" s="371"/>
      <c r="E123" s="421"/>
      <c r="F123" s="278">
        <v>3</v>
      </c>
      <c r="G123" s="279"/>
      <c r="H123" s="288" t="str">
        <f t="shared" si="0"/>
        <v>Belum Diisi</v>
      </c>
      <c r="I123" s="280" t="s">
        <v>650</v>
      </c>
      <c r="J123" s="281" t="str">
        <f t="shared" si="47"/>
        <v>Isi Tujuan</v>
      </c>
      <c r="K123" s="280" t="s">
        <v>650</v>
      </c>
      <c r="L123" s="281" t="str">
        <f t="shared" si="48"/>
        <v>Isi Tujuan</v>
      </c>
      <c r="M123" s="371"/>
      <c r="N123" s="371"/>
      <c r="O123" s="272"/>
      <c r="P123" s="272"/>
      <c r="Q123" s="272"/>
      <c r="R123" s="272"/>
    </row>
    <row r="124" spans="1:18" ht="12.75" customHeight="1">
      <c r="A124" s="272"/>
      <c r="B124" s="371"/>
      <c r="C124" s="371"/>
      <c r="D124" s="371"/>
      <c r="E124" s="421"/>
      <c r="F124" s="278">
        <v>4</v>
      </c>
      <c r="G124" s="279"/>
      <c r="H124" s="288" t="str">
        <f t="shared" si="0"/>
        <v>Belum Diisi</v>
      </c>
      <c r="I124" s="280" t="s">
        <v>650</v>
      </c>
      <c r="J124" s="281" t="str">
        <f t="shared" si="47"/>
        <v>Isi Tujuan</v>
      </c>
      <c r="K124" s="280" t="s">
        <v>650</v>
      </c>
      <c r="L124" s="281" t="str">
        <f t="shared" si="48"/>
        <v>Isi Tujuan</v>
      </c>
      <c r="M124" s="371"/>
      <c r="N124" s="371"/>
      <c r="O124" s="272"/>
      <c r="P124" s="272"/>
      <c r="Q124" s="272"/>
      <c r="R124" s="272"/>
    </row>
    <row r="125" spans="1:18" ht="12.75" customHeight="1">
      <c r="A125" s="272"/>
      <c r="B125" s="349"/>
      <c r="C125" s="349"/>
      <c r="D125" s="349"/>
      <c r="E125" s="422"/>
      <c r="F125" s="282">
        <v>5</v>
      </c>
      <c r="G125" s="283"/>
      <c r="H125" s="289" t="str">
        <f t="shared" si="0"/>
        <v>Belum Diisi</v>
      </c>
      <c r="I125" s="285" t="s">
        <v>650</v>
      </c>
      <c r="J125" s="286" t="str">
        <f t="shared" si="47"/>
        <v>Isi Tujuan</v>
      </c>
      <c r="K125" s="285" t="s">
        <v>650</v>
      </c>
      <c r="L125" s="286" t="str">
        <f t="shared" si="48"/>
        <v>Isi Tujuan</v>
      </c>
      <c r="M125" s="349"/>
      <c r="N125" s="349"/>
      <c r="O125" s="272"/>
      <c r="P125" s="272"/>
      <c r="Q125" s="272"/>
      <c r="R125" s="272"/>
    </row>
    <row r="126" spans="1:18" ht="12.75" customHeight="1">
      <c r="A126" s="272"/>
      <c r="B126" s="418">
        <v>25</v>
      </c>
      <c r="C126" s="426"/>
      <c r="D126" s="419" t="s">
        <v>650</v>
      </c>
      <c r="E126" s="420" t="str">
        <f>IF(D126="Y",1,IF(D126="T",0,IF(D126="Y/T","Belum diisi","Error")))</f>
        <v>Belum diisi</v>
      </c>
      <c r="F126" s="273">
        <v>1</v>
      </c>
      <c r="G126" s="274"/>
      <c r="H126" s="290" t="str">
        <f t="shared" si="0"/>
        <v>Belum Diisi</v>
      </c>
      <c r="I126" s="276" t="s">
        <v>650</v>
      </c>
      <c r="J126" s="277" t="str">
        <f t="shared" ref="J126:J130" si="49">IF($D$126="Y/T","Isi Tujuan",IF($E$126=0,0,IF(I126="Y",1,IF(I126="T",0,"Isi Dulu"))))</f>
        <v>Isi Tujuan</v>
      </c>
      <c r="K126" s="276" t="s">
        <v>650</v>
      </c>
      <c r="L126" s="277" t="str">
        <f t="shared" ref="L126:L130" si="50">IF($D$126="Y/T","Isi Tujuan",IF($E$126=0,0,IF(K126="Y",1,IF(K126="T",0,"Isi Dulu"))))</f>
        <v>Isi Tujuan</v>
      </c>
      <c r="M126" s="429" t="s">
        <v>650</v>
      </c>
      <c r="N126" s="430" t="str">
        <f>IF(M126="Y",1,IF(M126="T",0,IF(M126="Y/T","Belum diisi","Error")))</f>
        <v>Belum diisi</v>
      </c>
      <c r="O126" s="272"/>
      <c r="P126" s="272"/>
      <c r="Q126" s="272"/>
      <c r="R126" s="272"/>
    </row>
    <row r="127" spans="1:18" ht="12.75" customHeight="1">
      <c r="A127" s="272"/>
      <c r="B127" s="371"/>
      <c r="C127" s="371"/>
      <c r="D127" s="371"/>
      <c r="E127" s="421"/>
      <c r="F127" s="278">
        <v>2</v>
      </c>
      <c r="G127" s="279"/>
      <c r="H127" s="288" t="str">
        <f t="shared" si="0"/>
        <v>Belum Diisi</v>
      </c>
      <c r="I127" s="280" t="s">
        <v>650</v>
      </c>
      <c r="J127" s="281" t="str">
        <f t="shared" si="49"/>
        <v>Isi Tujuan</v>
      </c>
      <c r="K127" s="280" t="s">
        <v>650</v>
      </c>
      <c r="L127" s="281" t="str">
        <f t="shared" si="50"/>
        <v>Isi Tujuan</v>
      </c>
      <c r="M127" s="371"/>
      <c r="N127" s="371"/>
      <c r="O127" s="272"/>
      <c r="P127" s="272"/>
      <c r="Q127" s="272"/>
      <c r="R127" s="272"/>
    </row>
    <row r="128" spans="1:18" ht="12.75" customHeight="1">
      <c r="A128" s="272"/>
      <c r="B128" s="371"/>
      <c r="C128" s="371"/>
      <c r="D128" s="371"/>
      <c r="E128" s="421"/>
      <c r="F128" s="278">
        <v>3</v>
      </c>
      <c r="G128" s="279"/>
      <c r="H128" s="288" t="str">
        <f t="shared" si="0"/>
        <v>Belum Diisi</v>
      </c>
      <c r="I128" s="280" t="s">
        <v>650</v>
      </c>
      <c r="J128" s="281" t="str">
        <f t="shared" si="49"/>
        <v>Isi Tujuan</v>
      </c>
      <c r="K128" s="280" t="s">
        <v>650</v>
      </c>
      <c r="L128" s="281" t="str">
        <f t="shared" si="50"/>
        <v>Isi Tujuan</v>
      </c>
      <c r="M128" s="371"/>
      <c r="N128" s="371"/>
      <c r="O128" s="272"/>
      <c r="P128" s="272"/>
      <c r="Q128" s="272"/>
      <c r="R128" s="272"/>
    </row>
    <row r="129" spans="1:18" ht="12.75" customHeight="1">
      <c r="A129" s="272"/>
      <c r="B129" s="371"/>
      <c r="C129" s="371"/>
      <c r="D129" s="371"/>
      <c r="E129" s="421"/>
      <c r="F129" s="278">
        <v>4</v>
      </c>
      <c r="G129" s="279"/>
      <c r="H129" s="288" t="str">
        <f t="shared" si="0"/>
        <v>Belum Diisi</v>
      </c>
      <c r="I129" s="280" t="s">
        <v>650</v>
      </c>
      <c r="J129" s="281" t="str">
        <f t="shared" si="49"/>
        <v>Isi Tujuan</v>
      </c>
      <c r="K129" s="280" t="s">
        <v>650</v>
      </c>
      <c r="L129" s="281" t="str">
        <f t="shared" si="50"/>
        <v>Isi Tujuan</v>
      </c>
      <c r="M129" s="371"/>
      <c r="N129" s="371"/>
      <c r="O129" s="272"/>
      <c r="P129" s="272"/>
      <c r="Q129" s="272"/>
      <c r="R129" s="272"/>
    </row>
    <row r="130" spans="1:18" ht="12.75" customHeight="1">
      <c r="A130" s="272"/>
      <c r="B130" s="349"/>
      <c r="C130" s="349"/>
      <c r="D130" s="349"/>
      <c r="E130" s="422"/>
      <c r="F130" s="282">
        <v>5</v>
      </c>
      <c r="G130" s="283"/>
      <c r="H130" s="289" t="str">
        <f t="shared" si="0"/>
        <v>Belum Diisi</v>
      </c>
      <c r="I130" s="285" t="s">
        <v>650</v>
      </c>
      <c r="J130" s="286" t="str">
        <f t="shared" si="49"/>
        <v>Isi Tujuan</v>
      </c>
      <c r="K130" s="285" t="s">
        <v>650</v>
      </c>
      <c r="L130" s="286" t="str">
        <f t="shared" si="50"/>
        <v>Isi Tujuan</v>
      </c>
      <c r="M130" s="349"/>
      <c r="N130" s="349"/>
      <c r="O130" s="272"/>
      <c r="P130" s="272"/>
      <c r="Q130" s="272"/>
      <c r="R130" s="272"/>
    </row>
    <row r="131" spans="1:18" ht="12.75" customHeight="1">
      <c r="A131" s="272"/>
      <c r="B131" s="418">
        <v>26</v>
      </c>
      <c r="C131" s="426"/>
      <c r="D131" s="419" t="s">
        <v>650</v>
      </c>
      <c r="E131" s="420" t="str">
        <f>IF(D131="Y",1,IF(D131="T",0,IF(D131="Y/T","Belum diisi","Error")))</f>
        <v>Belum diisi</v>
      </c>
      <c r="F131" s="273">
        <v>1</v>
      </c>
      <c r="G131" s="274"/>
      <c r="H131" s="290" t="str">
        <f t="shared" si="0"/>
        <v>Belum Diisi</v>
      </c>
      <c r="I131" s="276" t="s">
        <v>650</v>
      </c>
      <c r="J131" s="277" t="str">
        <f t="shared" ref="J131:J135" si="51">IF($D$131="Y/T","Isi Tujuan",IF($E$131=0,0,IF(I131="Y",1,IF(I131="T",0,"Isi Dulu"))))</f>
        <v>Isi Tujuan</v>
      </c>
      <c r="K131" s="276" t="s">
        <v>650</v>
      </c>
      <c r="L131" s="277" t="str">
        <f t="shared" ref="L131:L135" si="52">IF($D$131="Y/T","Isi Tujuan",IF($E$131=0,0,IF(K131="Y",1,IF(K131="T",0,"Isi Dulu"))))</f>
        <v>Isi Tujuan</v>
      </c>
      <c r="M131" s="429" t="s">
        <v>650</v>
      </c>
      <c r="N131" s="430" t="str">
        <f>IF(M131="Y",1,IF(M131="T",0,IF(M131="Y/T","Belum diisi","Error")))</f>
        <v>Belum diisi</v>
      </c>
      <c r="O131" s="272"/>
      <c r="P131" s="272"/>
      <c r="Q131" s="272"/>
      <c r="R131" s="272"/>
    </row>
    <row r="132" spans="1:18" ht="12.75" customHeight="1">
      <c r="A132" s="272"/>
      <c r="B132" s="371"/>
      <c r="C132" s="371"/>
      <c r="D132" s="371"/>
      <c r="E132" s="421"/>
      <c r="F132" s="278">
        <v>2</v>
      </c>
      <c r="G132" s="279"/>
      <c r="H132" s="288" t="str">
        <f t="shared" si="0"/>
        <v>Belum Diisi</v>
      </c>
      <c r="I132" s="280" t="s">
        <v>650</v>
      </c>
      <c r="J132" s="281" t="str">
        <f t="shared" si="51"/>
        <v>Isi Tujuan</v>
      </c>
      <c r="K132" s="280" t="s">
        <v>650</v>
      </c>
      <c r="L132" s="281" t="str">
        <f t="shared" si="52"/>
        <v>Isi Tujuan</v>
      </c>
      <c r="M132" s="371"/>
      <c r="N132" s="371"/>
      <c r="O132" s="272"/>
      <c r="P132" s="272"/>
      <c r="Q132" s="272"/>
      <c r="R132" s="272"/>
    </row>
    <row r="133" spans="1:18" ht="12.75" customHeight="1">
      <c r="A133" s="272"/>
      <c r="B133" s="371"/>
      <c r="C133" s="371"/>
      <c r="D133" s="371"/>
      <c r="E133" s="421"/>
      <c r="F133" s="278">
        <v>3</v>
      </c>
      <c r="G133" s="279"/>
      <c r="H133" s="288" t="str">
        <f t="shared" si="0"/>
        <v>Belum Diisi</v>
      </c>
      <c r="I133" s="280" t="s">
        <v>650</v>
      </c>
      <c r="J133" s="281" t="str">
        <f t="shared" si="51"/>
        <v>Isi Tujuan</v>
      </c>
      <c r="K133" s="280" t="s">
        <v>650</v>
      </c>
      <c r="L133" s="281" t="str">
        <f t="shared" si="52"/>
        <v>Isi Tujuan</v>
      </c>
      <c r="M133" s="371"/>
      <c r="N133" s="371"/>
      <c r="O133" s="272"/>
      <c r="P133" s="272"/>
      <c r="Q133" s="272"/>
      <c r="R133" s="272"/>
    </row>
    <row r="134" spans="1:18" ht="12.75" customHeight="1">
      <c r="A134" s="272"/>
      <c r="B134" s="371"/>
      <c r="C134" s="371"/>
      <c r="D134" s="371"/>
      <c r="E134" s="421"/>
      <c r="F134" s="278">
        <v>4</v>
      </c>
      <c r="G134" s="279"/>
      <c r="H134" s="288" t="str">
        <f t="shared" si="0"/>
        <v>Belum Diisi</v>
      </c>
      <c r="I134" s="280" t="s">
        <v>650</v>
      </c>
      <c r="J134" s="281" t="str">
        <f t="shared" si="51"/>
        <v>Isi Tujuan</v>
      </c>
      <c r="K134" s="280" t="s">
        <v>650</v>
      </c>
      <c r="L134" s="281" t="str">
        <f t="shared" si="52"/>
        <v>Isi Tujuan</v>
      </c>
      <c r="M134" s="371"/>
      <c r="N134" s="371"/>
      <c r="O134" s="272"/>
      <c r="P134" s="272"/>
      <c r="Q134" s="272"/>
      <c r="R134" s="272"/>
    </row>
    <row r="135" spans="1:18" ht="12.75" customHeight="1">
      <c r="A135" s="272"/>
      <c r="B135" s="349"/>
      <c r="C135" s="349"/>
      <c r="D135" s="349"/>
      <c r="E135" s="422"/>
      <c r="F135" s="282">
        <v>5</v>
      </c>
      <c r="G135" s="283"/>
      <c r="H135" s="289" t="str">
        <f t="shared" si="0"/>
        <v>Belum Diisi</v>
      </c>
      <c r="I135" s="285" t="s">
        <v>650</v>
      </c>
      <c r="J135" s="286" t="str">
        <f t="shared" si="51"/>
        <v>Isi Tujuan</v>
      </c>
      <c r="K135" s="285" t="s">
        <v>650</v>
      </c>
      <c r="L135" s="286" t="str">
        <f t="shared" si="52"/>
        <v>Isi Tujuan</v>
      </c>
      <c r="M135" s="349"/>
      <c r="N135" s="349"/>
      <c r="O135" s="272"/>
      <c r="P135" s="272"/>
      <c r="Q135" s="272"/>
      <c r="R135" s="272"/>
    </row>
    <row r="136" spans="1:18" ht="12.75" customHeight="1">
      <c r="A136" s="272"/>
      <c r="B136" s="418">
        <v>27</v>
      </c>
      <c r="C136" s="426"/>
      <c r="D136" s="419" t="s">
        <v>650</v>
      </c>
      <c r="E136" s="420" t="str">
        <f>IF(D136="Y",1,IF(D136="T",0,IF(D136="Y/T","Belum diisi","Error")))</f>
        <v>Belum diisi</v>
      </c>
      <c r="F136" s="273">
        <v>1</v>
      </c>
      <c r="G136" s="274"/>
      <c r="H136" s="290" t="str">
        <f t="shared" si="0"/>
        <v>Belum Diisi</v>
      </c>
      <c r="I136" s="276" t="s">
        <v>650</v>
      </c>
      <c r="J136" s="277" t="str">
        <f t="shared" ref="J136:J140" si="53">IF($D$136="Y/T","Isi Tujuan",IF($E$136=0,0,IF(I136="Y",1,IF(I136="T",0,"Isi Dulu"))))</f>
        <v>Isi Tujuan</v>
      </c>
      <c r="K136" s="276" t="s">
        <v>650</v>
      </c>
      <c r="L136" s="277" t="str">
        <f t="shared" ref="L136:L140" si="54">IF($D$136="Y/T","Isi Tujuan",IF($E$136=0,0,IF(K136="Y",1,IF(K136="T",0,"Isi Dulu"))))</f>
        <v>Isi Tujuan</v>
      </c>
      <c r="M136" s="429" t="s">
        <v>650</v>
      </c>
      <c r="N136" s="430" t="str">
        <f>IF(M136="Y",1,IF(M136="T",0,IF(M136="Y/T","Belum diisi","Error")))</f>
        <v>Belum diisi</v>
      </c>
      <c r="O136" s="272"/>
      <c r="P136" s="272"/>
      <c r="Q136" s="272"/>
      <c r="R136" s="272"/>
    </row>
    <row r="137" spans="1:18" ht="12.75" customHeight="1">
      <c r="A137" s="272"/>
      <c r="B137" s="371"/>
      <c r="C137" s="371"/>
      <c r="D137" s="371"/>
      <c r="E137" s="421"/>
      <c r="F137" s="278">
        <v>2</v>
      </c>
      <c r="G137" s="279"/>
      <c r="H137" s="288" t="str">
        <f t="shared" si="0"/>
        <v>Belum Diisi</v>
      </c>
      <c r="I137" s="280" t="s">
        <v>650</v>
      </c>
      <c r="J137" s="281" t="str">
        <f t="shared" si="53"/>
        <v>Isi Tujuan</v>
      </c>
      <c r="K137" s="280" t="s">
        <v>650</v>
      </c>
      <c r="L137" s="281" t="str">
        <f t="shared" si="54"/>
        <v>Isi Tujuan</v>
      </c>
      <c r="M137" s="371"/>
      <c r="N137" s="371"/>
      <c r="O137" s="272"/>
      <c r="P137" s="272"/>
      <c r="Q137" s="272"/>
      <c r="R137" s="272"/>
    </row>
    <row r="138" spans="1:18" ht="12.75" customHeight="1">
      <c r="A138" s="272"/>
      <c r="B138" s="371"/>
      <c r="C138" s="371"/>
      <c r="D138" s="371"/>
      <c r="E138" s="421"/>
      <c r="F138" s="278">
        <v>3</v>
      </c>
      <c r="G138" s="279"/>
      <c r="H138" s="288" t="str">
        <f t="shared" si="0"/>
        <v>Belum Diisi</v>
      </c>
      <c r="I138" s="280" t="s">
        <v>650</v>
      </c>
      <c r="J138" s="281" t="str">
        <f t="shared" si="53"/>
        <v>Isi Tujuan</v>
      </c>
      <c r="K138" s="280" t="s">
        <v>650</v>
      </c>
      <c r="L138" s="281" t="str">
        <f t="shared" si="54"/>
        <v>Isi Tujuan</v>
      </c>
      <c r="M138" s="371"/>
      <c r="N138" s="371"/>
      <c r="O138" s="272"/>
      <c r="P138" s="272"/>
      <c r="Q138" s="272"/>
      <c r="R138" s="272"/>
    </row>
    <row r="139" spans="1:18" ht="12.75" customHeight="1">
      <c r="A139" s="272"/>
      <c r="B139" s="371"/>
      <c r="C139" s="371"/>
      <c r="D139" s="371"/>
      <c r="E139" s="421"/>
      <c r="F139" s="278">
        <v>4</v>
      </c>
      <c r="G139" s="279"/>
      <c r="H139" s="288" t="str">
        <f t="shared" si="0"/>
        <v>Belum Diisi</v>
      </c>
      <c r="I139" s="280" t="s">
        <v>650</v>
      </c>
      <c r="J139" s="281" t="str">
        <f t="shared" si="53"/>
        <v>Isi Tujuan</v>
      </c>
      <c r="K139" s="280" t="s">
        <v>650</v>
      </c>
      <c r="L139" s="281" t="str">
        <f t="shared" si="54"/>
        <v>Isi Tujuan</v>
      </c>
      <c r="M139" s="371"/>
      <c r="N139" s="371"/>
      <c r="O139" s="272"/>
      <c r="P139" s="272"/>
      <c r="Q139" s="272"/>
      <c r="R139" s="272"/>
    </row>
    <row r="140" spans="1:18" ht="12.75" customHeight="1">
      <c r="A140" s="272"/>
      <c r="B140" s="349"/>
      <c r="C140" s="349"/>
      <c r="D140" s="349"/>
      <c r="E140" s="422"/>
      <c r="F140" s="282">
        <v>5</v>
      </c>
      <c r="G140" s="283"/>
      <c r="H140" s="289" t="str">
        <f t="shared" si="0"/>
        <v>Belum Diisi</v>
      </c>
      <c r="I140" s="285" t="s">
        <v>650</v>
      </c>
      <c r="J140" s="286" t="str">
        <f t="shared" si="53"/>
        <v>Isi Tujuan</v>
      </c>
      <c r="K140" s="285" t="s">
        <v>650</v>
      </c>
      <c r="L140" s="286" t="str">
        <f t="shared" si="54"/>
        <v>Isi Tujuan</v>
      </c>
      <c r="M140" s="349"/>
      <c r="N140" s="349"/>
      <c r="O140" s="272"/>
      <c r="P140" s="272"/>
      <c r="Q140" s="272"/>
      <c r="R140" s="272"/>
    </row>
    <row r="141" spans="1:18" ht="12.75" customHeight="1">
      <c r="A141" s="272"/>
      <c r="B141" s="418">
        <v>28</v>
      </c>
      <c r="C141" s="426"/>
      <c r="D141" s="419" t="s">
        <v>650</v>
      </c>
      <c r="E141" s="420" t="str">
        <f>IF(D141="Y",1,IF(D141="T",0,IF(D141="Y/T","Belum diisi","Error")))</f>
        <v>Belum diisi</v>
      </c>
      <c r="F141" s="273">
        <v>1</v>
      </c>
      <c r="G141" s="274"/>
      <c r="H141" s="290" t="str">
        <f t="shared" si="0"/>
        <v>Belum Diisi</v>
      </c>
      <c r="I141" s="276" t="s">
        <v>650</v>
      </c>
      <c r="J141" s="277" t="str">
        <f t="shared" ref="J141:J145" si="55">IF($D$141="Y/T","Isi Tujuan",IF($E$141=0,0,IF(I141="Y",1,IF(I141="T",0,"Isi Dulu"))))</f>
        <v>Isi Tujuan</v>
      </c>
      <c r="K141" s="276" t="s">
        <v>650</v>
      </c>
      <c r="L141" s="277" t="str">
        <f t="shared" ref="L141:L145" si="56">IF($D$141="Y/T","Isi Tujuan",IF($E$141=0,0,IF(K141="Y",1,IF(K141="T",0,"Isi Dulu"))))</f>
        <v>Isi Tujuan</v>
      </c>
      <c r="M141" s="429" t="s">
        <v>650</v>
      </c>
      <c r="N141" s="430" t="str">
        <f>IF(M141="Y",1,IF(M141="T",0,IF(M141="Y/T","Belum diisi","Error")))</f>
        <v>Belum diisi</v>
      </c>
      <c r="O141" s="272"/>
      <c r="P141" s="272"/>
      <c r="Q141" s="272"/>
      <c r="R141" s="272"/>
    </row>
    <row r="142" spans="1:18" ht="12.75" customHeight="1">
      <c r="A142" s="272"/>
      <c r="B142" s="371"/>
      <c r="C142" s="371"/>
      <c r="D142" s="371"/>
      <c r="E142" s="421"/>
      <c r="F142" s="278">
        <v>2</v>
      </c>
      <c r="G142" s="279"/>
      <c r="H142" s="288" t="str">
        <f t="shared" si="0"/>
        <v>Belum Diisi</v>
      </c>
      <c r="I142" s="280" t="s">
        <v>650</v>
      </c>
      <c r="J142" s="281" t="str">
        <f t="shared" si="55"/>
        <v>Isi Tujuan</v>
      </c>
      <c r="K142" s="280" t="s">
        <v>650</v>
      </c>
      <c r="L142" s="281" t="str">
        <f t="shared" si="56"/>
        <v>Isi Tujuan</v>
      </c>
      <c r="M142" s="371"/>
      <c r="N142" s="371"/>
      <c r="O142" s="272"/>
      <c r="P142" s="272"/>
      <c r="Q142" s="272"/>
      <c r="R142" s="272"/>
    </row>
    <row r="143" spans="1:18" ht="12.75" customHeight="1">
      <c r="A143" s="272"/>
      <c r="B143" s="371"/>
      <c r="C143" s="371"/>
      <c r="D143" s="371"/>
      <c r="E143" s="421"/>
      <c r="F143" s="278">
        <v>3</v>
      </c>
      <c r="G143" s="279"/>
      <c r="H143" s="288" t="str">
        <f t="shared" si="0"/>
        <v>Belum Diisi</v>
      </c>
      <c r="I143" s="280" t="s">
        <v>650</v>
      </c>
      <c r="J143" s="281" t="str">
        <f t="shared" si="55"/>
        <v>Isi Tujuan</v>
      </c>
      <c r="K143" s="280" t="s">
        <v>650</v>
      </c>
      <c r="L143" s="281" t="str">
        <f t="shared" si="56"/>
        <v>Isi Tujuan</v>
      </c>
      <c r="M143" s="371"/>
      <c r="N143" s="371"/>
      <c r="O143" s="272"/>
      <c r="P143" s="272"/>
      <c r="Q143" s="272"/>
      <c r="R143" s="272"/>
    </row>
    <row r="144" spans="1:18" ht="12.75" customHeight="1">
      <c r="A144" s="272"/>
      <c r="B144" s="371"/>
      <c r="C144" s="371"/>
      <c r="D144" s="371"/>
      <c r="E144" s="421"/>
      <c r="F144" s="278">
        <v>4</v>
      </c>
      <c r="G144" s="279"/>
      <c r="H144" s="288" t="str">
        <f t="shared" si="0"/>
        <v>Belum Diisi</v>
      </c>
      <c r="I144" s="280" t="s">
        <v>650</v>
      </c>
      <c r="J144" s="281" t="str">
        <f t="shared" si="55"/>
        <v>Isi Tujuan</v>
      </c>
      <c r="K144" s="280" t="s">
        <v>650</v>
      </c>
      <c r="L144" s="281" t="str">
        <f t="shared" si="56"/>
        <v>Isi Tujuan</v>
      </c>
      <c r="M144" s="371"/>
      <c r="N144" s="371"/>
      <c r="O144" s="272"/>
      <c r="P144" s="272"/>
      <c r="Q144" s="272"/>
      <c r="R144" s="272"/>
    </row>
    <row r="145" spans="1:18" ht="12.75" customHeight="1">
      <c r="A145" s="272"/>
      <c r="B145" s="349"/>
      <c r="C145" s="349"/>
      <c r="D145" s="349"/>
      <c r="E145" s="422"/>
      <c r="F145" s="282">
        <v>5</v>
      </c>
      <c r="G145" s="283"/>
      <c r="H145" s="289" t="str">
        <f t="shared" si="0"/>
        <v>Belum Diisi</v>
      </c>
      <c r="I145" s="285" t="s">
        <v>650</v>
      </c>
      <c r="J145" s="286" t="str">
        <f t="shared" si="55"/>
        <v>Isi Tujuan</v>
      </c>
      <c r="K145" s="285" t="s">
        <v>650</v>
      </c>
      <c r="L145" s="286" t="str">
        <f t="shared" si="56"/>
        <v>Isi Tujuan</v>
      </c>
      <c r="M145" s="349"/>
      <c r="N145" s="349"/>
      <c r="O145" s="272"/>
      <c r="P145" s="272"/>
      <c r="Q145" s="272"/>
      <c r="R145" s="272"/>
    </row>
    <row r="146" spans="1:18" ht="12.75" customHeight="1">
      <c r="A146" s="272"/>
      <c r="B146" s="418">
        <v>29</v>
      </c>
      <c r="C146" s="426"/>
      <c r="D146" s="419" t="s">
        <v>650</v>
      </c>
      <c r="E146" s="420" t="str">
        <f>IF(D146="Y",1,IF(D146="T",0,IF(D146="Y/T","Belum diisi","Error")))</f>
        <v>Belum diisi</v>
      </c>
      <c r="F146" s="273">
        <v>1</v>
      </c>
      <c r="G146" s="274"/>
      <c r="H146" s="290" t="str">
        <f t="shared" si="0"/>
        <v>Belum Diisi</v>
      </c>
      <c r="I146" s="276" t="s">
        <v>650</v>
      </c>
      <c r="J146" s="277" t="str">
        <f t="shared" ref="J146:J150" si="57">IF($D$146="Y/T","Isi Tujuan",IF($E$146=0,0,IF(I146="Y",1,IF(I146="T",0,"Isi Dulu"))))</f>
        <v>Isi Tujuan</v>
      </c>
      <c r="K146" s="276" t="s">
        <v>650</v>
      </c>
      <c r="L146" s="277" t="str">
        <f t="shared" ref="L146:L150" si="58">IF($D$146="Y/T","Isi Tujuan",IF($E$146=0,0,IF(K146="Y",1,IF(K146="T",0,"Isi Dulu"))))</f>
        <v>Isi Tujuan</v>
      </c>
      <c r="M146" s="429" t="s">
        <v>650</v>
      </c>
      <c r="N146" s="430" t="str">
        <f>IF(M146="Y",1,IF(M146="T",0,IF(M146="Y/T","Belum diisi","Error")))</f>
        <v>Belum diisi</v>
      </c>
      <c r="O146" s="272"/>
      <c r="P146" s="272"/>
      <c r="Q146" s="272"/>
      <c r="R146" s="272"/>
    </row>
    <row r="147" spans="1:18" ht="12.75" customHeight="1">
      <c r="A147" s="272"/>
      <c r="B147" s="371"/>
      <c r="C147" s="371"/>
      <c r="D147" s="371"/>
      <c r="E147" s="421"/>
      <c r="F147" s="278">
        <v>2</v>
      </c>
      <c r="G147" s="279"/>
      <c r="H147" s="288" t="str">
        <f t="shared" si="0"/>
        <v>Belum Diisi</v>
      </c>
      <c r="I147" s="280" t="s">
        <v>650</v>
      </c>
      <c r="J147" s="281" t="str">
        <f t="shared" si="57"/>
        <v>Isi Tujuan</v>
      </c>
      <c r="K147" s="280" t="s">
        <v>650</v>
      </c>
      <c r="L147" s="281" t="str">
        <f t="shared" si="58"/>
        <v>Isi Tujuan</v>
      </c>
      <c r="M147" s="371"/>
      <c r="N147" s="371"/>
      <c r="O147" s="272"/>
      <c r="P147" s="272"/>
      <c r="Q147" s="272"/>
      <c r="R147" s="272"/>
    </row>
    <row r="148" spans="1:18" ht="12.75" customHeight="1">
      <c r="A148" s="272"/>
      <c r="B148" s="371"/>
      <c r="C148" s="371"/>
      <c r="D148" s="371"/>
      <c r="E148" s="421"/>
      <c r="F148" s="278">
        <v>3</v>
      </c>
      <c r="G148" s="279"/>
      <c r="H148" s="288" t="str">
        <f t="shared" si="0"/>
        <v>Belum Diisi</v>
      </c>
      <c r="I148" s="280" t="s">
        <v>650</v>
      </c>
      <c r="J148" s="281" t="str">
        <f t="shared" si="57"/>
        <v>Isi Tujuan</v>
      </c>
      <c r="K148" s="280" t="s">
        <v>650</v>
      </c>
      <c r="L148" s="281" t="str">
        <f t="shared" si="58"/>
        <v>Isi Tujuan</v>
      </c>
      <c r="M148" s="371"/>
      <c r="N148" s="371"/>
      <c r="O148" s="272"/>
      <c r="P148" s="272"/>
      <c r="Q148" s="272"/>
      <c r="R148" s="272"/>
    </row>
    <row r="149" spans="1:18" ht="12.75" customHeight="1">
      <c r="A149" s="272"/>
      <c r="B149" s="371"/>
      <c r="C149" s="371"/>
      <c r="D149" s="371"/>
      <c r="E149" s="421"/>
      <c r="F149" s="278">
        <v>4</v>
      </c>
      <c r="G149" s="279"/>
      <c r="H149" s="288" t="str">
        <f t="shared" si="0"/>
        <v>Belum Diisi</v>
      </c>
      <c r="I149" s="280" t="s">
        <v>650</v>
      </c>
      <c r="J149" s="281" t="str">
        <f t="shared" si="57"/>
        <v>Isi Tujuan</v>
      </c>
      <c r="K149" s="280" t="s">
        <v>650</v>
      </c>
      <c r="L149" s="281" t="str">
        <f t="shared" si="58"/>
        <v>Isi Tujuan</v>
      </c>
      <c r="M149" s="371"/>
      <c r="N149" s="371"/>
      <c r="O149" s="272"/>
      <c r="P149" s="272"/>
      <c r="Q149" s="272"/>
      <c r="R149" s="272"/>
    </row>
    <row r="150" spans="1:18" ht="12.75" customHeight="1">
      <c r="A150" s="272"/>
      <c r="B150" s="349"/>
      <c r="C150" s="349"/>
      <c r="D150" s="349"/>
      <c r="E150" s="422"/>
      <c r="F150" s="282">
        <v>5</v>
      </c>
      <c r="G150" s="283"/>
      <c r="H150" s="289" t="str">
        <f t="shared" si="0"/>
        <v>Belum Diisi</v>
      </c>
      <c r="I150" s="285" t="s">
        <v>650</v>
      </c>
      <c r="J150" s="286" t="str">
        <f t="shared" si="57"/>
        <v>Isi Tujuan</v>
      </c>
      <c r="K150" s="285" t="s">
        <v>650</v>
      </c>
      <c r="L150" s="286" t="str">
        <f t="shared" si="58"/>
        <v>Isi Tujuan</v>
      </c>
      <c r="M150" s="349"/>
      <c r="N150" s="349"/>
      <c r="O150" s="272"/>
      <c r="P150" s="272"/>
      <c r="Q150" s="272"/>
      <c r="R150" s="272"/>
    </row>
    <row r="151" spans="1:18" ht="12.75" customHeight="1">
      <c r="A151" s="272"/>
      <c r="B151" s="418">
        <v>30</v>
      </c>
      <c r="C151" s="426"/>
      <c r="D151" s="419" t="s">
        <v>650</v>
      </c>
      <c r="E151" s="420" t="str">
        <f>IF(D151="Y",1,IF(D151="T",0,IF(D151="Y/T","Belum diisi","Error")))</f>
        <v>Belum diisi</v>
      </c>
      <c r="F151" s="273">
        <v>1</v>
      </c>
      <c r="G151" s="274"/>
      <c r="H151" s="290" t="str">
        <f t="shared" si="0"/>
        <v>Belum Diisi</v>
      </c>
      <c r="I151" s="285" t="s">
        <v>650</v>
      </c>
      <c r="J151" s="277" t="str">
        <f t="shared" ref="J151:J155" si="59">IF($D$151="Y/T","Isi Tujuan",IF($E$151=0,0,IF(I151="Y",1,IF(I151="T",0,"Isi Dulu"))))</f>
        <v>Isi Tujuan</v>
      </c>
      <c r="K151" s="285" t="s">
        <v>650</v>
      </c>
      <c r="L151" s="277" t="str">
        <f t="shared" ref="L151:L155" si="60">IF($D$151="Y/T","Isi Tujuan",IF($E$151=0,0,IF(K151="Y",1,IF(K151="T",0,"Isi Dulu"))))</f>
        <v>Isi Tujuan</v>
      </c>
      <c r="M151" s="429" t="s">
        <v>650</v>
      </c>
      <c r="N151" s="430" t="str">
        <f>IF(M151="Y",1,IF(M151="T",0,IF(M151="Y/T","Belum diisi","Error")))</f>
        <v>Belum diisi</v>
      </c>
      <c r="O151" s="272"/>
      <c r="P151" s="272"/>
      <c r="Q151" s="272"/>
      <c r="R151" s="272"/>
    </row>
    <row r="152" spans="1:18" ht="12.75" customHeight="1">
      <c r="A152" s="272"/>
      <c r="B152" s="371"/>
      <c r="C152" s="371"/>
      <c r="D152" s="371"/>
      <c r="E152" s="421"/>
      <c r="F152" s="278">
        <v>2</v>
      </c>
      <c r="G152" s="279"/>
      <c r="H152" s="288" t="str">
        <f t="shared" si="0"/>
        <v>Belum Diisi</v>
      </c>
      <c r="I152" s="280" t="s">
        <v>650</v>
      </c>
      <c r="J152" s="281" t="str">
        <f t="shared" si="59"/>
        <v>Isi Tujuan</v>
      </c>
      <c r="K152" s="280" t="s">
        <v>650</v>
      </c>
      <c r="L152" s="281" t="str">
        <f t="shared" si="60"/>
        <v>Isi Tujuan</v>
      </c>
      <c r="M152" s="371"/>
      <c r="N152" s="371"/>
      <c r="O152" s="272"/>
      <c r="P152" s="272"/>
      <c r="Q152" s="272"/>
      <c r="R152" s="272"/>
    </row>
    <row r="153" spans="1:18" ht="12.75" customHeight="1">
      <c r="A153" s="272"/>
      <c r="B153" s="371"/>
      <c r="C153" s="371"/>
      <c r="D153" s="371"/>
      <c r="E153" s="421"/>
      <c r="F153" s="278">
        <v>3</v>
      </c>
      <c r="G153" s="279"/>
      <c r="H153" s="288" t="str">
        <f t="shared" si="0"/>
        <v>Belum Diisi</v>
      </c>
      <c r="I153" s="280" t="s">
        <v>650</v>
      </c>
      <c r="J153" s="281" t="str">
        <f t="shared" si="59"/>
        <v>Isi Tujuan</v>
      </c>
      <c r="K153" s="280" t="s">
        <v>650</v>
      </c>
      <c r="L153" s="281" t="str">
        <f t="shared" si="60"/>
        <v>Isi Tujuan</v>
      </c>
      <c r="M153" s="371"/>
      <c r="N153" s="371"/>
      <c r="O153" s="272"/>
      <c r="P153" s="272"/>
      <c r="Q153" s="272"/>
      <c r="R153" s="272"/>
    </row>
    <row r="154" spans="1:18" ht="12.75" customHeight="1">
      <c r="A154" s="272"/>
      <c r="B154" s="371"/>
      <c r="C154" s="371"/>
      <c r="D154" s="371"/>
      <c r="E154" s="421"/>
      <c r="F154" s="278">
        <v>4</v>
      </c>
      <c r="G154" s="279"/>
      <c r="H154" s="288" t="str">
        <f t="shared" si="0"/>
        <v>Belum Diisi</v>
      </c>
      <c r="I154" s="280" t="s">
        <v>650</v>
      </c>
      <c r="J154" s="281" t="str">
        <f t="shared" si="59"/>
        <v>Isi Tujuan</v>
      </c>
      <c r="K154" s="280" t="s">
        <v>650</v>
      </c>
      <c r="L154" s="281" t="str">
        <f t="shared" si="60"/>
        <v>Isi Tujuan</v>
      </c>
      <c r="M154" s="371"/>
      <c r="N154" s="371"/>
      <c r="O154" s="272"/>
      <c r="P154" s="272"/>
      <c r="Q154" s="272"/>
      <c r="R154" s="272"/>
    </row>
    <row r="155" spans="1:18" ht="12.75" customHeight="1">
      <c r="A155" s="272"/>
      <c r="B155" s="349"/>
      <c r="C155" s="349"/>
      <c r="D155" s="349"/>
      <c r="E155" s="422"/>
      <c r="F155" s="282">
        <v>5</v>
      </c>
      <c r="G155" s="283"/>
      <c r="H155" s="289" t="str">
        <f t="shared" si="0"/>
        <v>Belum Diisi</v>
      </c>
      <c r="I155" s="280" t="s">
        <v>650</v>
      </c>
      <c r="J155" s="286" t="str">
        <f t="shared" si="59"/>
        <v>Isi Tujuan</v>
      </c>
      <c r="K155" s="280" t="s">
        <v>650</v>
      </c>
      <c r="L155" s="286" t="str">
        <f t="shared" si="60"/>
        <v>Isi Tujuan</v>
      </c>
      <c r="M155" s="349"/>
      <c r="N155" s="349"/>
      <c r="O155" s="272"/>
      <c r="P155" s="272"/>
      <c r="Q155" s="272"/>
      <c r="R155" s="272"/>
    </row>
    <row r="156" spans="1:18" ht="12.75" customHeight="1">
      <c r="A156" s="272"/>
      <c r="B156" s="291"/>
      <c r="C156" s="292"/>
      <c r="D156" s="293"/>
      <c r="E156" s="294" t="e">
        <f>AVERAGE(E6:E155)</f>
        <v>#DIV/0!</v>
      </c>
      <c r="F156" s="295"/>
      <c r="G156" s="296"/>
      <c r="H156" s="294" t="e">
        <f>AVERAGE(H6:H155)</f>
        <v>#DIV/0!</v>
      </c>
      <c r="I156" s="293"/>
      <c r="J156" s="294" t="e">
        <f>AVERAGE(J6:J155)</f>
        <v>#DIV/0!</v>
      </c>
      <c r="K156" s="293"/>
      <c r="L156" s="294" t="e">
        <f>AVERAGE(L6:L155)</f>
        <v>#DIV/0!</v>
      </c>
      <c r="M156" s="293"/>
      <c r="N156" s="294" t="e">
        <f>AVERAGE(N6:N155)</f>
        <v>#DIV/0!</v>
      </c>
      <c r="O156" s="272"/>
      <c r="P156" s="272"/>
      <c r="Q156" s="272"/>
      <c r="R156" s="272"/>
    </row>
    <row r="157" spans="1:18" ht="12.75" customHeight="1">
      <c r="A157" s="272"/>
      <c r="B157" s="428" t="s">
        <v>1263</v>
      </c>
      <c r="C157" s="360"/>
      <c r="D157" s="360"/>
      <c r="E157" s="360"/>
      <c r="F157" s="360"/>
      <c r="G157" s="360"/>
      <c r="H157" s="360"/>
      <c r="I157" s="360"/>
      <c r="J157" s="351"/>
      <c r="K157" s="297"/>
      <c r="L157" s="297"/>
      <c r="M157" s="297"/>
      <c r="N157" s="297"/>
      <c r="O157" s="272"/>
      <c r="P157" s="272"/>
      <c r="Q157" s="272"/>
      <c r="R157" s="272"/>
    </row>
    <row r="158" spans="1:18" ht="15.75" customHeight="1">
      <c r="A158" s="272"/>
      <c r="B158" s="418">
        <v>1</v>
      </c>
      <c r="C158" s="426"/>
      <c r="D158" s="419" t="s">
        <v>650</v>
      </c>
      <c r="E158" s="427" t="str">
        <f>IF(D158="Y",1,IF(D158="T",0,IF(D158="Y/T","Belum diisi","Error")))</f>
        <v>Belum diisi</v>
      </c>
      <c r="F158" s="273">
        <v>1</v>
      </c>
      <c r="G158" s="274"/>
      <c r="H158" s="275" t="str">
        <f t="shared" ref="H158:H307" si="61">IF(OR(J158="Isi Dulu",L158="Isi Dulu",J158="Isi Sasaran",L158="Isi Sasaran"),"Belum Diisi",IF(SUM(J158,L158)=2,1,IF(SUM(J158,L158)=1,0,IF(SUM(J158,L158)=0,0,"Error"))))</f>
        <v>Belum Diisi</v>
      </c>
      <c r="I158" s="276" t="s">
        <v>650</v>
      </c>
      <c r="J158" s="277" t="str">
        <f t="shared" ref="J158:J162" si="62">IF($D$158="Y/T","Isi Sasaran",IF($E$158=0,0,IF(I158="Y",1,IF(I158="T",0,"Isi Dulu"))))</f>
        <v>Isi Sasaran</v>
      </c>
      <c r="K158" s="276" t="s">
        <v>650</v>
      </c>
      <c r="L158" s="277" t="str">
        <f t="shared" ref="L158:L162" si="63">IF($D$158="Y/T","Isi Sasaran",IF($E$158=0,0,IF(K158="Y",1,IF(K158="T",0,"Isi Dulu"))))</f>
        <v>Isi Sasaran</v>
      </c>
      <c r="M158" s="429" t="s">
        <v>650</v>
      </c>
      <c r="N158" s="430" t="str">
        <f>IF(M158="Y",1,IF(M158="T",0,IF(M158="Y/T","Belum diisi","Error")))</f>
        <v>Belum diisi</v>
      </c>
      <c r="O158" s="272"/>
      <c r="P158" s="272"/>
      <c r="Q158" s="272"/>
      <c r="R158" s="272"/>
    </row>
    <row r="159" spans="1:18" ht="12.75" customHeight="1">
      <c r="A159" s="272"/>
      <c r="B159" s="371"/>
      <c r="C159" s="371"/>
      <c r="D159" s="371"/>
      <c r="E159" s="371"/>
      <c r="F159" s="278">
        <v>2</v>
      </c>
      <c r="G159" s="279"/>
      <c r="H159" s="275" t="str">
        <f t="shared" si="61"/>
        <v>Belum Diisi</v>
      </c>
      <c r="I159" s="280" t="s">
        <v>650</v>
      </c>
      <c r="J159" s="281" t="str">
        <f t="shared" si="62"/>
        <v>Isi Sasaran</v>
      </c>
      <c r="K159" s="280" t="s">
        <v>650</v>
      </c>
      <c r="L159" s="281" t="str">
        <f t="shared" si="63"/>
        <v>Isi Sasaran</v>
      </c>
      <c r="M159" s="371"/>
      <c r="N159" s="371"/>
      <c r="O159" s="272"/>
      <c r="P159" s="272"/>
      <c r="Q159" s="272"/>
      <c r="R159" s="272"/>
    </row>
    <row r="160" spans="1:18" ht="12.75" customHeight="1">
      <c r="A160" s="272"/>
      <c r="B160" s="371"/>
      <c r="C160" s="371"/>
      <c r="D160" s="371"/>
      <c r="E160" s="371"/>
      <c r="F160" s="278">
        <v>3</v>
      </c>
      <c r="G160" s="279"/>
      <c r="H160" s="275" t="str">
        <f t="shared" si="61"/>
        <v>Belum Diisi</v>
      </c>
      <c r="I160" s="280" t="s">
        <v>650</v>
      </c>
      <c r="J160" s="281" t="str">
        <f t="shared" si="62"/>
        <v>Isi Sasaran</v>
      </c>
      <c r="K160" s="280" t="s">
        <v>650</v>
      </c>
      <c r="L160" s="281" t="str">
        <f t="shared" si="63"/>
        <v>Isi Sasaran</v>
      </c>
      <c r="M160" s="371"/>
      <c r="N160" s="371"/>
      <c r="O160" s="272"/>
      <c r="P160" s="272"/>
      <c r="Q160" s="272"/>
      <c r="R160" s="272"/>
    </row>
    <row r="161" spans="1:18" ht="12.75" customHeight="1">
      <c r="A161" s="272"/>
      <c r="B161" s="371"/>
      <c r="C161" s="371"/>
      <c r="D161" s="371"/>
      <c r="E161" s="371"/>
      <c r="F161" s="278">
        <v>4</v>
      </c>
      <c r="G161" s="279"/>
      <c r="H161" s="275" t="str">
        <f t="shared" si="61"/>
        <v>Belum Diisi</v>
      </c>
      <c r="I161" s="280" t="s">
        <v>650</v>
      </c>
      <c r="J161" s="281" t="str">
        <f t="shared" si="62"/>
        <v>Isi Sasaran</v>
      </c>
      <c r="K161" s="280" t="s">
        <v>650</v>
      </c>
      <c r="L161" s="281" t="str">
        <f t="shared" si="63"/>
        <v>Isi Sasaran</v>
      </c>
      <c r="M161" s="371"/>
      <c r="N161" s="371"/>
      <c r="O161" s="272"/>
      <c r="P161" s="272"/>
      <c r="Q161" s="272"/>
      <c r="R161" s="272"/>
    </row>
    <row r="162" spans="1:18" ht="12.75" customHeight="1">
      <c r="A162" s="272"/>
      <c r="B162" s="349"/>
      <c r="C162" s="349"/>
      <c r="D162" s="349"/>
      <c r="E162" s="349"/>
      <c r="F162" s="282">
        <v>5</v>
      </c>
      <c r="G162" s="283"/>
      <c r="H162" s="284" t="str">
        <f t="shared" si="61"/>
        <v>Belum Diisi</v>
      </c>
      <c r="I162" s="285" t="s">
        <v>650</v>
      </c>
      <c r="J162" s="286" t="str">
        <f t="shared" si="62"/>
        <v>Isi Sasaran</v>
      </c>
      <c r="K162" s="285" t="s">
        <v>650</v>
      </c>
      <c r="L162" s="286" t="str">
        <f t="shared" si="63"/>
        <v>Isi Sasaran</v>
      </c>
      <c r="M162" s="349"/>
      <c r="N162" s="349"/>
      <c r="O162" s="272"/>
      <c r="P162" s="272"/>
      <c r="Q162" s="272"/>
      <c r="R162" s="272"/>
    </row>
    <row r="163" spans="1:18" ht="15.75" customHeight="1">
      <c r="A163" s="272"/>
      <c r="B163" s="418">
        <v>2</v>
      </c>
      <c r="C163" s="426"/>
      <c r="D163" s="419" t="s">
        <v>650</v>
      </c>
      <c r="E163" s="427" t="str">
        <f>IF(D163="Y",1,IF(D163="T",0,IF(D163="Y/T","Belum diisi","Error")))</f>
        <v>Belum diisi</v>
      </c>
      <c r="F163" s="273">
        <v>1</v>
      </c>
      <c r="G163" s="274"/>
      <c r="H163" s="287" t="str">
        <f t="shared" si="61"/>
        <v>Belum Diisi</v>
      </c>
      <c r="I163" s="276" t="s">
        <v>650</v>
      </c>
      <c r="J163" s="277" t="str">
        <f t="shared" ref="J163:J167" si="64">IF($D$163="Y/T","Isi Sasaran",IF($E$163=0,0,IF(I163="Y",1,IF(I163="T",0,"Isi Dulu"))))</f>
        <v>Isi Sasaran</v>
      </c>
      <c r="K163" s="276" t="s">
        <v>650</v>
      </c>
      <c r="L163" s="277" t="str">
        <f t="shared" ref="L163:L167" si="65">IF($D$163="Y/T","Isi Sasaran",IF($E$163=0,0,IF(K163="Y",1,IF(K163="T",0,"Isi Dulu"))))</f>
        <v>Isi Sasaran</v>
      </c>
      <c r="M163" s="429" t="s">
        <v>650</v>
      </c>
      <c r="N163" s="430" t="str">
        <f>IF(M163="Y",1,IF(M163="T",0,IF(M163="Y/T","Belum diisi","Error")))</f>
        <v>Belum diisi</v>
      </c>
      <c r="O163" s="272"/>
      <c r="P163" s="272"/>
      <c r="Q163" s="272"/>
      <c r="R163" s="272"/>
    </row>
    <row r="164" spans="1:18" ht="12.75" customHeight="1">
      <c r="A164" s="272"/>
      <c r="B164" s="371"/>
      <c r="C164" s="371"/>
      <c r="D164" s="371"/>
      <c r="E164" s="371"/>
      <c r="F164" s="278">
        <v>2</v>
      </c>
      <c r="G164" s="279"/>
      <c r="H164" s="288" t="str">
        <f t="shared" si="61"/>
        <v>Belum Diisi</v>
      </c>
      <c r="I164" s="280" t="s">
        <v>650</v>
      </c>
      <c r="J164" s="281" t="str">
        <f t="shared" si="64"/>
        <v>Isi Sasaran</v>
      </c>
      <c r="K164" s="280" t="s">
        <v>650</v>
      </c>
      <c r="L164" s="281" t="str">
        <f t="shared" si="65"/>
        <v>Isi Sasaran</v>
      </c>
      <c r="M164" s="371"/>
      <c r="N164" s="371"/>
      <c r="O164" s="272"/>
      <c r="P164" s="272"/>
      <c r="Q164" s="272"/>
      <c r="R164" s="272"/>
    </row>
    <row r="165" spans="1:18" ht="12.75" customHeight="1">
      <c r="A165" s="272"/>
      <c r="B165" s="371"/>
      <c r="C165" s="371"/>
      <c r="D165" s="371"/>
      <c r="E165" s="371"/>
      <c r="F165" s="278">
        <v>3</v>
      </c>
      <c r="G165" s="279"/>
      <c r="H165" s="288" t="str">
        <f t="shared" si="61"/>
        <v>Belum Diisi</v>
      </c>
      <c r="I165" s="280" t="s">
        <v>650</v>
      </c>
      <c r="J165" s="281" t="str">
        <f t="shared" si="64"/>
        <v>Isi Sasaran</v>
      </c>
      <c r="K165" s="280" t="s">
        <v>650</v>
      </c>
      <c r="L165" s="281" t="str">
        <f t="shared" si="65"/>
        <v>Isi Sasaran</v>
      </c>
      <c r="M165" s="371"/>
      <c r="N165" s="371"/>
      <c r="O165" s="272"/>
      <c r="P165" s="272"/>
      <c r="Q165" s="272"/>
      <c r="R165" s="272"/>
    </row>
    <row r="166" spans="1:18" ht="12.75" customHeight="1">
      <c r="A166" s="272"/>
      <c r="B166" s="371"/>
      <c r="C166" s="371"/>
      <c r="D166" s="371"/>
      <c r="E166" s="371"/>
      <c r="F166" s="278">
        <v>4</v>
      </c>
      <c r="G166" s="279"/>
      <c r="H166" s="288" t="str">
        <f t="shared" si="61"/>
        <v>Belum Diisi</v>
      </c>
      <c r="I166" s="280" t="s">
        <v>650</v>
      </c>
      <c r="J166" s="281" t="str">
        <f t="shared" si="64"/>
        <v>Isi Sasaran</v>
      </c>
      <c r="K166" s="280" t="s">
        <v>650</v>
      </c>
      <c r="L166" s="281" t="str">
        <f t="shared" si="65"/>
        <v>Isi Sasaran</v>
      </c>
      <c r="M166" s="371"/>
      <c r="N166" s="371"/>
      <c r="O166" s="272"/>
      <c r="P166" s="272"/>
      <c r="Q166" s="272"/>
      <c r="R166" s="272"/>
    </row>
    <row r="167" spans="1:18" ht="12.75" customHeight="1">
      <c r="A167" s="272"/>
      <c r="B167" s="349"/>
      <c r="C167" s="349"/>
      <c r="D167" s="349"/>
      <c r="E167" s="349"/>
      <c r="F167" s="282">
        <v>5</v>
      </c>
      <c r="G167" s="283"/>
      <c r="H167" s="289" t="str">
        <f t="shared" si="61"/>
        <v>Belum Diisi</v>
      </c>
      <c r="I167" s="285" t="s">
        <v>650</v>
      </c>
      <c r="J167" s="286" t="str">
        <f t="shared" si="64"/>
        <v>Isi Sasaran</v>
      </c>
      <c r="K167" s="285" t="s">
        <v>650</v>
      </c>
      <c r="L167" s="286" t="str">
        <f t="shared" si="65"/>
        <v>Isi Sasaran</v>
      </c>
      <c r="M167" s="349"/>
      <c r="N167" s="349"/>
      <c r="O167" s="272"/>
      <c r="P167" s="272"/>
      <c r="Q167" s="272"/>
      <c r="R167" s="272"/>
    </row>
    <row r="168" spans="1:18" ht="15.75" customHeight="1">
      <c r="A168" s="272"/>
      <c r="B168" s="418">
        <v>3</v>
      </c>
      <c r="C168" s="426"/>
      <c r="D168" s="419" t="s">
        <v>650</v>
      </c>
      <c r="E168" s="427" t="str">
        <f>IF(D168="Y",1,IF(D168="T",0,IF(D168="Y/T","Belum diisi","Error")))</f>
        <v>Belum diisi</v>
      </c>
      <c r="F168" s="273">
        <v>1</v>
      </c>
      <c r="G168" s="274"/>
      <c r="H168" s="290" t="str">
        <f t="shared" si="61"/>
        <v>Belum Diisi</v>
      </c>
      <c r="I168" s="276" t="s">
        <v>650</v>
      </c>
      <c r="J168" s="277" t="str">
        <f t="shared" ref="J168:J172" si="66">IF($D$168="Y/T","Isi Sasaran",IF($E$168=0,0,IF(I168="Y",1,IF(I168="T",0,"Isi Dulu"))))</f>
        <v>Isi Sasaran</v>
      </c>
      <c r="K168" s="276" t="s">
        <v>650</v>
      </c>
      <c r="L168" s="277" t="str">
        <f t="shared" ref="L168:L172" si="67">IF($D$168="Y/T","Isi Sasaran",IF($E$168=0,0,IF(K168="Y",1,IF(K168="T",0,"Isi Dulu"))))</f>
        <v>Isi Sasaran</v>
      </c>
      <c r="M168" s="429" t="s">
        <v>650</v>
      </c>
      <c r="N168" s="430" t="str">
        <f>IF(M168="Y",1,IF(M168="T",0,IF(M168="Y/T","Belum diisi","Error")))</f>
        <v>Belum diisi</v>
      </c>
      <c r="O168" s="272"/>
      <c r="P168" s="272"/>
      <c r="Q168" s="272"/>
      <c r="R168" s="272"/>
    </row>
    <row r="169" spans="1:18" ht="12.75" customHeight="1">
      <c r="A169" s="272"/>
      <c r="B169" s="371"/>
      <c r="C169" s="371"/>
      <c r="D169" s="371"/>
      <c r="E169" s="371"/>
      <c r="F169" s="278">
        <v>2</v>
      </c>
      <c r="G169" s="279"/>
      <c r="H169" s="288" t="str">
        <f t="shared" si="61"/>
        <v>Belum Diisi</v>
      </c>
      <c r="I169" s="280" t="s">
        <v>650</v>
      </c>
      <c r="J169" s="281" t="str">
        <f t="shared" si="66"/>
        <v>Isi Sasaran</v>
      </c>
      <c r="K169" s="280" t="s">
        <v>650</v>
      </c>
      <c r="L169" s="281" t="str">
        <f t="shared" si="67"/>
        <v>Isi Sasaran</v>
      </c>
      <c r="M169" s="371"/>
      <c r="N169" s="371"/>
      <c r="O169" s="272"/>
      <c r="P169" s="272"/>
      <c r="Q169" s="272"/>
      <c r="R169" s="272"/>
    </row>
    <row r="170" spans="1:18" ht="12.75" customHeight="1">
      <c r="A170" s="272"/>
      <c r="B170" s="371"/>
      <c r="C170" s="371"/>
      <c r="D170" s="371"/>
      <c r="E170" s="371"/>
      <c r="F170" s="278">
        <v>3</v>
      </c>
      <c r="G170" s="279"/>
      <c r="H170" s="288" t="str">
        <f t="shared" si="61"/>
        <v>Belum Diisi</v>
      </c>
      <c r="I170" s="280" t="s">
        <v>650</v>
      </c>
      <c r="J170" s="281" t="str">
        <f t="shared" si="66"/>
        <v>Isi Sasaran</v>
      </c>
      <c r="K170" s="280" t="s">
        <v>650</v>
      </c>
      <c r="L170" s="281" t="str">
        <f t="shared" si="67"/>
        <v>Isi Sasaran</v>
      </c>
      <c r="M170" s="371"/>
      <c r="N170" s="371"/>
      <c r="O170" s="272"/>
      <c r="P170" s="272"/>
      <c r="Q170" s="272"/>
      <c r="R170" s="272"/>
    </row>
    <row r="171" spans="1:18" ht="12.75" customHeight="1">
      <c r="A171" s="272"/>
      <c r="B171" s="371"/>
      <c r="C171" s="371"/>
      <c r="D171" s="371"/>
      <c r="E171" s="371"/>
      <c r="F171" s="278">
        <v>4</v>
      </c>
      <c r="G171" s="279"/>
      <c r="H171" s="288" t="str">
        <f t="shared" si="61"/>
        <v>Belum Diisi</v>
      </c>
      <c r="I171" s="280" t="s">
        <v>650</v>
      </c>
      <c r="J171" s="281" t="str">
        <f t="shared" si="66"/>
        <v>Isi Sasaran</v>
      </c>
      <c r="K171" s="280" t="s">
        <v>650</v>
      </c>
      <c r="L171" s="281" t="str">
        <f t="shared" si="67"/>
        <v>Isi Sasaran</v>
      </c>
      <c r="M171" s="371"/>
      <c r="N171" s="371"/>
      <c r="O171" s="272"/>
      <c r="P171" s="272"/>
      <c r="Q171" s="272"/>
      <c r="R171" s="272"/>
    </row>
    <row r="172" spans="1:18" ht="12.75" customHeight="1">
      <c r="A172" s="272"/>
      <c r="B172" s="349"/>
      <c r="C172" s="349"/>
      <c r="D172" s="349"/>
      <c r="E172" s="349"/>
      <c r="F172" s="282">
        <v>5</v>
      </c>
      <c r="G172" s="283"/>
      <c r="H172" s="289" t="str">
        <f t="shared" si="61"/>
        <v>Belum Diisi</v>
      </c>
      <c r="I172" s="285" t="s">
        <v>650</v>
      </c>
      <c r="J172" s="286" t="str">
        <f t="shared" si="66"/>
        <v>Isi Sasaran</v>
      </c>
      <c r="K172" s="285" t="s">
        <v>650</v>
      </c>
      <c r="L172" s="286" t="str">
        <f t="shared" si="67"/>
        <v>Isi Sasaran</v>
      </c>
      <c r="M172" s="349"/>
      <c r="N172" s="349"/>
      <c r="O172" s="272"/>
      <c r="P172" s="272"/>
      <c r="Q172" s="272"/>
      <c r="R172" s="272"/>
    </row>
    <row r="173" spans="1:18" ht="15.75" customHeight="1">
      <c r="A173" s="272"/>
      <c r="B173" s="418">
        <v>4</v>
      </c>
      <c r="C173" s="426"/>
      <c r="D173" s="419" t="s">
        <v>650</v>
      </c>
      <c r="E173" s="427" t="str">
        <f>IF(D173="Y",1,IF(D173="T",0,IF(D173="Y/T","Belum diisi","Error")))</f>
        <v>Belum diisi</v>
      </c>
      <c r="F173" s="273">
        <v>1</v>
      </c>
      <c r="G173" s="274"/>
      <c r="H173" s="290" t="str">
        <f t="shared" si="61"/>
        <v>Belum Diisi</v>
      </c>
      <c r="I173" s="276" t="s">
        <v>650</v>
      </c>
      <c r="J173" s="277" t="str">
        <f t="shared" ref="J173:J177" si="68">IF($D$173="Y/T","Isi Sasaran",IF($E$173=0,0,IF(I173="Y",1,IF(I173="T",0,"Isi Dulu"))))</f>
        <v>Isi Sasaran</v>
      </c>
      <c r="K173" s="276" t="s">
        <v>650</v>
      </c>
      <c r="L173" s="277" t="str">
        <f t="shared" ref="L173:L177" si="69">IF($D$173="Y/T","Isi Sasaran",IF($E$173=0,0,IF(K173="Y",1,IF(K173="T",0,"Isi Dulu"))))</f>
        <v>Isi Sasaran</v>
      </c>
      <c r="M173" s="429" t="s">
        <v>650</v>
      </c>
      <c r="N173" s="430" t="str">
        <f>IF(M173="Y",1,IF(M173="T",0,IF(M173="Y/T","Belum diisi","Error")))</f>
        <v>Belum diisi</v>
      </c>
      <c r="O173" s="272"/>
      <c r="P173" s="272"/>
      <c r="Q173" s="272"/>
      <c r="R173" s="272"/>
    </row>
    <row r="174" spans="1:18" ht="12.75" customHeight="1">
      <c r="A174" s="272"/>
      <c r="B174" s="371"/>
      <c r="C174" s="371"/>
      <c r="D174" s="371"/>
      <c r="E174" s="371"/>
      <c r="F174" s="278">
        <v>2</v>
      </c>
      <c r="G174" s="279"/>
      <c r="H174" s="288" t="str">
        <f t="shared" si="61"/>
        <v>Belum Diisi</v>
      </c>
      <c r="I174" s="280" t="s">
        <v>650</v>
      </c>
      <c r="J174" s="281" t="str">
        <f t="shared" si="68"/>
        <v>Isi Sasaran</v>
      </c>
      <c r="K174" s="280" t="s">
        <v>650</v>
      </c>
      <c r="L174" s="281" t="str">
        <f t="shared" si="69"/>
        <v>Isi Sasaran</v>
      </c>
      <c r="M174" s="371"/>
      <c r="N174" s="371"/>
      <c r="O174" s="272"/>
      <c r="P174" s="272"/>
      <c r="Q174" s="272"/>
      <c r="R174" s="272"/>
    </row>
    <row r="175" spans="1:18" ht="12.75" customHeight="1">
      <c r="A175" s="272"/>
      <c r="B175" s="371"/>
      <c r="C175" s="371"/>
      <c r="D175" s="371"/>
      <c r="E175" s="371"/>
      <c r="F175" s="278">
        <v>3</v>
      </c>
      <c r="G175" s="279"/>
      <c r="H175" s="288" t="str">
        <f t="shared" si="61"/>
        <v>Belum Diisi</v>
      </c>
      <c r="I175" s="280" t="s">
        <v>650</v>
      </c>
      <c r="J175" s="281" t="str">
        <f t="shared" si="68"/>
        <v>Isi Sasaran</v>
      </c>
      <c r="K175" s="280" t="s">
        <v>650</v>
      </c>
      <c r="L175" s="281" t="str">
        <f t="shared" si="69"/>
        <v>Isi Sasaran</v>
      </c>
      <c r="M175" s="371"/>
      <c r="N175" s="371"/>
      <c r="O175" s="272"/>
      <c r="P175" s="272"/>
      <c r="Q175" s="272"/>
      <c r="R175" s="272"/>
    </row>
    <row r="176" spans="1:18" ht="12.75" customHeight="1">
      <c r="A176" s="272"/>
      <c r="B176" s="371"/>
      <c r="C176" s="371"/>
      <c r="D176" s="371"/>
      <c r="E176" s="371"/>
      <c r="F176" s="278">
        <v>4</v>
      </c>
      <c r="G176" s="279"/>
      <c r="H176" s="288" t="str">
        <f t="shared" si="61"/>
        <v>Belum Diisi</v>
      </c>
      <c r="I176" s="280" t="s">
        <v>650</v>
      </c>
      <c r="J176" s="281" t="str">
        <f t="shared" si="68"/>
        <v>Isi Sasaran</v>
      </c>
      <c r="K176" s="280" t="s">
        <v>650</v>
      </c>
      <c r="L176" s="281" t="str">
        <f t="shared" si="69"/>
        <v>Isi Sasaran</v>
      </c>
      <c r="M176" s="371"/>
      <c r="N176" s="371"/>
      <c r="O176" s="272"/>
      <c r="P176" s="272"/>
      <c r="Q176" s="272"/>
      <c r="R176" s="272"/>
    </row>
    <row r="177" spans="1:18" ht="12.75" customHeight="1">
      <c r="A177" s="272"/>
      <c r="B177" s="349"/>
      <c r="C177" s="349"/>
      <c r="D177" s="349"/>
      <c r="E177" s="349"/>
      <c r="F177" s="282">
        <v>5</v>
      </c>
      <c r="G177" s="283"/>
      <c r="H177" s="289" t="str">
        <f t="shared" si="61"/>
        <v>Belum Diisi</v>
      </c>
      <c r="I177" s="285" t="s">
        <v>650</v>
      </c>
      <c r="J177" s="286" t="str">
        <f t="shared" si="68"/>
        <v>Isi Sasaran</v>
      </c>
      <c r="K177" s="285" t="s">
        <v>650</v>
      </c>
      <c r="L177" s="286" t="str">
        <f t="shared" si="69"/>
        <v>Isi Sasaran</v>
      </c>
      <c r="M177" s="349"/>
      <c r="N177" s="349"/>
      <c r="O177" s="272"/>
      <c r="P177" s="272"/>
      <c r="Q177" s="272"/>
      <c r="R177" s="272"/>
    </row>
    <row r="178" spans="1:18" ht="15.75" customHeight="1">
      <c r="A178" s="272"/>
      <c r="B178" s="418">
        <v>5</v>
      </c>
      <c r="C178" s="426"/>
      <c r="D178" s="419" t="s">
        <v>650</v>
      </c>
      <c r="E178" s="427" t="str">
        <f>IF(D178="Y",1,IF(D178="T",0,IF(D178="Y/T","Belum diisi","Error")))</f>
        <v>Belum diisi</v>
      </c>
      <c r="F178" s="273">
        <v>1</v>
      </c>
      <c r="G178" s="274"/>
      <c r="H178" s="290" t="str">
        <f t="shared" si="61"/>
        <v>Belum Diisi</v>
      </c>
      <c r="I178" s="276" t="s">
        <v>650</v>
      </c>
      <c r="J178" s="277" t="str">
        <f t="shared" ref="J178:J182" si="70">IF($D$178="Y/T","Isi Sasaran",IF($E$178=0,0,IF(I178="Y",1,IF(I178="T",0,"Isi Dulu"))))</f>
        <v>Isi Sasaran</v>
      </c>
      <c r="K178" s="276" t="s">
        <v>650</v>
      </c>
      <c r="L178" s="277" t="str">
        <f t="shared" ref="L178:L182" si="71">IF($D$178="Y/T","Isi Sasaran",IF($E$178=0,0,IF(K178="Y",1,IF(K178="T",0,"Isi Dulu"))))</f>
        <v>Isi Sasaran</v>
      </c>
      <c r="M178" s="429" t="s">
        <v>650</v>
      </c>
      <c r="N178" s="430" t="str">
        <f>IF(M178="Y",1,IF(M178="T",0,IF(M178="Y/T","Belum diisi","Error")))</f>
        <v>Belum diisi</v>
      </c>
      <c r="O178" s="272"/>
      <c r="P178" s="272"/>
      <c r="Q178" s="272"/>
      <c r="R178" s="272"/>
    </row>
    <row r="179" spans="1:18" ht="12.75" customHeight="1">
      <c r="A179" s="272"/>
      <c r="B179" s="371"/>
      <c r="C179" s="371"/>
      <c r="D179" s="371"/>
      <c r="E179" s="371"/>
      <c r="F179" s="278">
        <v>2</v>
      </c>
      <c r="G179" s="279"/>
      <c r="H179" s="288" t="str">
        <f t="shared" si="61"/>
        <v>Belum Diisi</v>
      </c>
      <c r="I179" s="280" t="s">
        <v>650</v>
      </c>
      <c r="J179" s="281" t="str">
        <f t="shared" si="70"/>
        <v>Isi Sasaran</v>
      </c>
      <c r="K179" s="280" t="s">
        <v>650</v>
      </c>
      <c r="L179" s="281" t="str">
        <f t="shared" si="71"/>
        <v>Isi Sasaran</v>
      </c>
      <c r="M179" s="371"/>
      <c r="N179" s="371"/>
      <c r="O179" s="272"/>
      <c r="P179" s="272"/>
      <c r="Q179" s="272"/>
      <c r="R179" s="272"/>
    </row>
    <row r="180" spans="1:18" ht="12.75" customHeight="1">
      <c r="A180" s="272"/>
      <c r="B180" s="371"/>
      <c r="C180" s="371"/>
      <c r="D180" s="371"/>
      <c r="E180" s="371"/>
      <c r="F180" s="278">
        <v>3</v>
      </c>
      <c r="G180" s="279"/>
      <c r="H180" s="288" t="str">
        <f t="shared" si="61"/>
        <v>Belum Diisi</v>
      </c>
      <c r="I180" s="280" t="s">
        <v>650</v>
      </c>
      <c r="J180" s="281" t="str">
        <f t="shared" si="70"/>
        <v>Isi Sasaran</v>
      </c>
      <c r="K180" s="280" t="s">
        <v>650</v>
      </c>
      <c r="L180" s="281" t="str">
        <f t="shared" si="71"/>
        <v>Isi Sasaran</v>
      </c>
      <c r="M180" s="371"/>
      <c r="N180" s="371"/>
      <c r="O180" s="272"/>
      <c r="P180" s="272"/>
      <c r="Q180" s="272"/>
      <c r="R180" s="272"/>
    </row>
    <row r="181" spans="1:18" ht="12.75" customHeight="1">
      <c r="A181" s="272"/>
      <c r="B181" s="371"/>
      <c r="C181" s="371"/>
      <c r="D181" s="371"/>
      <c r="E181" s="371"/>
      <c r="F181" s="278">
        <v>4</v>
      </c>
      <c r="G181" s="279"/>
      <c r="H181" s="288" t="str">
        <f t="shared" si="61"/>
        <v>Belum Diisi</v>
      </c>
      <c r="I181" s="280" t="s">
        <v>650</v>
      </c>
      <c r="J181" s="281" t="str">
        <f t="shared" si="70"/>
        <v>Isi Sasaran</v>
      </c>
      <c r="K181" s="280" t="s">
        <v>650</v>
      </c>
      <c r="L181" s="281" t="str">
        <f t="shared" si="71"/>
        <v>Isi Sasaran</v>
      </c>
      <c r="M181" s="371"/>
      <c r="N181" s="371"/>
      <c r="O181" s="272"/>
      <c r="P181" s="272"/>
      <c r="Q181" s="272"/>
      <c r="R181" s="272"/>
    </row>
    <row r="182" spans="1:18" ht="12.75" customHeight="1">
      <c r="A182" s="272"/>
      <c r="B182" s="349"/>
      <c r="C182" s="349"/>
      <c r="D182" s="349"/>
      <c r="E182" s="349"/>
      <c r="F182" s="282">
        <v>5</v>
      </c>
      <c r="G182" s="283"/>
      <c r="H182" s="289" t="str">
        <f t="shared" si="61"/>
        <v>Belum Diisi</v>
      </c>
      <c r="I182" s="285" t="s">
        <v>650</v>
      </c>
      <c r="J182" s="286" t="str">
        <f t="shared" si="70"/>
        <v>Isi Sasaran</v>
      </c>
      <c r="K182" s="285" t="s">
        <v>650</v>
      </c>
      <c r="L182" s="286" t="str">
        <f t="shared" si="71"/>
        <v>Isi Sasaran</v>
      </c>
      <c r="M182" s="349"/>
      <c r="N182" s="349"/>
      <c r="O182" s="272"/>
      <c r="P182" s="272"/>
      <c r="Q182" s="272"/>
      <c r="R182" s="272"/>
    </row>
    <row r="183" spans="1:18" ht="15.75" customHeight="1">
      <c r="A183" s="272"/>
      <c r="B183" s="418">
        <v>6</v>
      </c>
      <c r="C183" s="426"/>
      <c r="D183" s="419" t="s">
        <v>650</v>
      </c>
      <c r="E183" s="427" t="str">
        <f>IF(D183="Y",1,IF(D183="T",0,IF(D183="Y/T","Belum diisi","Error")))</f>
        <v>Belum diisi</v>
      </c>
      <c r="F183" s="273">
        <v>1</v>
      </c>
      <c r="G183" s="274"/>
      <c r="H183" s="290" t="str">
        <f t="shared" si="61"/>
        <v>Belum Diisi</v>
      </c>
      <c r="I183" s="276" t="s">
        <v>650</v>
      </c>
      <c r="J183" s="277" t="str">
        <f t="shared" ref="J183:J187" si="72">IF($D$183="Y/T","Isi Sasaran",IF($E$183=0,0,IF(I183="Y",1,IF(I183="T",0,"Isi Dulu"))))</f>
        <v>Isi Sasaran</v>
      </c>
      <c r="K183" s="276" t="s">
        <v>650</v>
      </c>
      <c r="L183" s="277" t="str">
        <f t="shared" ref="L183:L187" si="73">IF($D$183="Y/T","Isi Sasaran",IF($E$183=0,0,IF(K183="Y",1,IF(K183="T",0,"Isi Dulu"))))</f>
        <v>Isi Sasaran</v>
      </c>
      <c r="M183" s="429" t="s">
        <v>650</v>
      </c>
      <c r="N183" s="430" t="str">
        <f>IF(M183="Y",1,IF(M183="T",0,IF(M183="Y/T","Belum diisi","Error")))</f>
        <v>Belum diisi</v>
      </c>
      <c r="O183" s="272"/>
      <c r="P183" s="272"/>
      <c r="Q183" s="272"/>
      <c r="R183" s="272"/>
    </row>
    <row r="184" spans="1:18" ht="12.75" customHeight="1">
      <c r="A184" s="272"/>
      <c r="B184" s="371"/>
      <c r="C184" s="371"/>
      <c r="D184" s="371"/>
      <c r="E184" s="371"/>
      <c r="F184" s="278">
        <v>2</v>
      </c>
      <c r="G184" s="279"/>
      <c r="H184" s="288" t="str">
        <f t="shared" si="61"/>
        <v>Belum Diisi</v>
      </c>
      <c r="I184" s="280" t="s">
        <v>650</v>
      </c>
      <c r="J184" s="281" t="str">
        <f t="shared" si="72"/>
        <v>Isi Sasaran</v>
      </c>
      <c r="K184" s="280" t="s">
        <v>650</v>
      </c>
      <c r="L184" s="281" t="str">
        <f t="shared" si="73"/>
        <v>Isi Sasaran</v>
      </c>
      <c r="M184" s="371"/>
      <c r="N184" s="371"/>
      <c r="O184" s="272"/>
      <c r="P184" s="272"/>
      <c r="Q184" s="272"/>
      <c r="R184" s="272"/>
    </row>
    <row r="185" spans="1:18" ht="12.75" customHeight="1">
      <c r="A185" s="272"/>
      <c r="B185" s="371"/>
      <c r="C185" s="371"/>
      <c r="D185" s="371"/>
      <c r="E185" s="371"/>
      <c r="F185" s="278">
        <v>3</v>
      </c>
      <c r="G185" s="279"/>
      <c r="H185" s="288" t="str">
        <f t="shared" si="61"/>
        <v>Belum Diisi</v>
      </c>
      <c r="I185" s="280" t="s">
        <v>650</v>
      </c>
      <c r="J185" s="281" t="str">
        <f t="shared" si="72"/>
        <v>Isi Sasaran</v>
      </c>
      <c r="K185" s="280" t="s">
        <v>650</v>
      </c>
      <c r="L185" s="281" t="str">
        <f t="shared" si="73"/>
        <v>Isi Sasaran</v>
      </c>
      <c r="M185" s="371"/>
      <c r="N185" s="371"/>
      <c r="O185" s="272"/>
      <c r="P185" s="272"/>
      <c r="Q185" s="272"/>
      <c r="R185" s="272"/>
    </row>
    <row r="186" spans="1:18" ht="12.75" customHeight="1">
      <c r="A186" s="272"/>
      <c r="B186" s="371"/>
      <c r="C186" s="371"/>
      <c r="D186" s="371"/>
      <c r="E186" s="371"/>
      <c r="F186" s="278">
        <v>4</v>
      </c>
      <c r="G186" s="279"/>
      <c r="H186" s="288" t="str">
        <f t="shared" si="61"/>
        <v>Belum Diisi</v>
      </c>
      <c r="I186" s="280" t="s">
        <v>650</v>
      </c>
      <c r="J186" s="281" t="str">
        <f t="shared" si="72"/>
        <v>Isi Sasaran</v>
      </c>
      <c r="K186" s="280" t="s">
        <v>650</v>
      </c>
      <c r="L186" s="281" t="str">
        <f t="shared" si="73"/>
        <v>Isi Sasaran</v>
      </c>
      <c r="M186" s="371"/>
      <c r="N186" s="371"/>
      <c r="O186" s="272"/>
      <c r="P186" s="272"/>
      <c r="Q186" s="272"/>
      <c r="R186" s="272"/>
    </row>
    <row r="187" spans="1:18" ht="12.75" customHeight="1">
      <c r="A187" s="272"/>
      <c r="B187" s="349"/>
      <c r="C187" s="349"/>
      <c r="D187" s="349"/>
      <c r="E187" s="349"/>
      <c r="F187" s="282">
        <v>5</v>
      </c>
      <c r="G187" s="283"/>
      <c r="H187" s="289" t="str">
        <f t="shared" si="61"/>
        <v>Belum Diisi</v>
      </c>
      <c r="I187" s="285" t="s">
        <v>650</v>
      </c>
      <c r="J187" s="286" t="str">
        <f t="shared" si="72"/>
        <v>Isi Sasaran</v>
      </c>
      <c r="K187" s="285" t="s">
        <v>650</v>
      </c>
      <c r="L187" s="286" t="str">
        <f t="shared" si="73"/>
        <v>Isi Sasaran</v>
      </c>
      <c r="M187" s="349"/>
      <c r="N187" s="349"/>
      <c r="O187" s="272"/>
      <c r="P187" s="272"/>
      <c r="Q187" s="272"/>
      <c r="R187" s="272"/>
    </row>
    <row r="188" spans="1:18" ht="15.75" customHeight="1">
      <c r="A188" s="272"/>
      <c r="B188" s="418">
        <v>7</v>
      </c>
      <c r="C188" s="426"/>
      <c r="D188" s="419" t="s">
        <v>650</v>
      </c>
      <c r="E188" s="427" t="str">
        <f>IF(D188="Y",1,IF(D188="T",0,IF(D188="Y/T","Belum diisi","Error")))</f>
        <v>Belum diisi</v>
      </c>
      <c r="F188" s="273">
        <v>1</v>
      </c>
      <c r="G188" s="274"/>
      <c r="H188" s="290" t="str">
        <f t="shared" si="61"/>
        <v>Belum Diisi</v>
      </c>
      <c r="I188" s="276" t="s">
        <v>650</v>
      </c>
      <c r="J188" s="277" t="str">
        <f t="shared" ref="J188:J192" si="74">IF($D$188="Y/T","Isi Sasaran",IF($E$188=0,0,IF(I188="Y",1,IF(I188="T",0,"Isi Dulu"))))</f>
        <v>Isi Sasaran</v>
      </c>
      <c r="K188" s="276" t="s">
        <v>650</v>
      </c>
      <c r="L188" s="277" t="str">
        <f t="shared" ref="L188:L192" si="75">IF($D$188="Y/T","Isi Sasaran",IF($E$188=0,0,IF(K188="Y",1,IF(K188="T",0,"Isi Dulu"))))</f>
        <v>Isi Sasaran</v>
      </c>
      <c r="M188" s="429" t="s">
        <v>650</v>
      </c>
      <c r="N188" s="430" t="str">
        <f>IF(M188="Y",1,IF(M188="T",0,IF(M188="Y/T","Belum diisi","Error")))</f>
        <v>Belum diisi</v>
      </c>
      <c r="O188" s="272"/>
      <c r="P188" s="272"/>
      <c r="Q188" s="272"/>
      <c r="R188" s="272"/>
    </row>
    <row r="189" spans="1:18" ht="12.75" customHeight="1">
      <c r="A189" s="272"/>
      <c r="B189" s="371"/>
      <c r="C189" s="371"/>
      <c r="D189" s="371"/>
      <c r="E189" s="371"/>
      <c r="F189" s="278">
        <v>2</v>
      </c>
      <c r="G189" s="279"/>
      <c r="H189" s="288" t="str">
        <f t="shared" si="61"/>
        <v>Belum Diisi</v>
      </c>
      <c r="I189" s="280" t="s">
        <v>650</v>
      </c>
      <c r="J189" s="281" t="str">
        <f t="shared" si="74"/>
        <v>Isi Sasaran</v>
      </c>
      <c r="K189" s="280" t="s">
        <v>650</v>
      </c>
      <c r="L189" s="281" t="str">
        <f t="shared" si="75"/>
        <v>Isi Sasaran</v>
      </c>
      <c r="M189" s="371"/>
      <c r="N189" s="371"/>
      <c r="O189" s="272"/>
      <c r="P189" s="272"/>
      <c r="Q189" s="272"/>
      <c r="R189" s="272"/>
    </row>
    <row r="190" spans="1:18" ht="12.75" customHeight="1">
      <c r="A190" s="272"/>
      <c r="B190" s="371"/>
      <c r="C190" s="371"/>
      <c r="D190" s="371"/>
      <c r="E190" s="371"/>
      <c r="F190" s="278">
        <v>3</v>
      </c>
      <c r="G190" s="279"/>
      <c r="H190" s="288" t="str">
        <f t="shared" si="61"/>
        <v>Belum Diisi</v>
      </c>
      <c r="I190" s="280" t="s">
        <v>650</v>
      </c>
      <c r="J190" s="281" t="str">
        <f t="shared" si="74"/>
        <v>Isi Sasaran</v>
      </c>
      <c r="K190" s="280" t="s">
        <v>650</v>
      </c>
      <c r="L190" s="281" t="str">
        <f t="shared" si="75"/>
        <v>Isi Sasaran</v>
      </c>
      <c r="M190" s="371"/>
      <c r="N190" s="371"/>
      <c r="O190" s="272"/>
      <c r="P190" s="272"/>
      <c r="Q190" s="272"/>
      <c r="R190" s="272"/>
    </row>
    <row r="191" spans="1:18" ht="12.75" customHeight="1">
      <c r="A191" s="272"/>
      <c r="B191" s="371"/>
      <c r="C191" s="371"/>
      <c r="D191" s="371"/>
      <c r="E191" s="371"/>
      <c r="F191" s="278">
        <v>4</v>
      </c>
      <c r="G191" s="279"/>
      <c r="H191" s="288" t="str">
        <f t="shared" si="61"/>
        <v>Belum Diisi</v>
      </c>
      <c r="I191" s="280" t="s">
        <v>650</v>
      </c>
      <c r="J191" s="281" t="str">
        <f t="shared" si="74"/>
        <v>Isi Sasaran</v>
      </c>
      <c r="K191" s="280" t="s">
        <v>650</v>
      </c>
      <c r="L191" s="281" t="str">
        <f t="shared" si="75"/>
        <v>Isi Sasaran</v>
      </c>
      <c r="M191" s="371"/>
      <c r="N191" s="371"/>
      <c r="O191" s="272"/>
      <c r="P191" s="272"/>
      <c r="Q191" s="272"/>
      <c r="R191" s="272"/>
    </row>
    <row r="192" spans="1:18" ht="12.75" customHeight="1">
      <c r="A192" s="272"/>
      <c r="B192" s="349"/>
      <c r="C192" s="349"/>
      <c r="D192" s="349"/>
      <c r="E192" s="349"/>
      <c r="F192" s="282">
        <v>5</v>
      </c>
      <c r="G192" s="283"/>
      <c r="H192" s="289" t="str">
        <f t="shared" si="61"/>
        <v>Belum Diisi</v>
      </c>
      <c r="I192" s="285" t="s">
        <v>650</v>
      </c>
      <c r="J192" s="286" t="str">
        <f t="shared" si="74"/>
        <v>Isi Sasaran</v>
      </c>
      <c r="K192" s="285" t="s">
        <v>650</v>
      </c>
      <c r="L192" s="286" t="str">
        <f t="shared" si="75"/>
        <v>Isi Sasaran</v>
      </c>
      <c r="M192" s="349"/>
      <c r="N192" s="349"/>
      <c r="O192" s="272"/>
      <c r="P192" s="272"/>
      <c r="Q192" s="272"/>
      <c r="R192" s="272"/>
    </row>
    <row r="193" spans="1:18" ht="15.75" customHeight="1">
      <c r="A193" s="272"/>
      <c r="B193" s="418">
        <v>8</v>
      </c>
      <c r="C193" s="426"/>
      <c r="D193" s="419" t="s">
        <v>650</v>
      </c>
      <c r="E193" s="427" t="str">
        <f>IF(D193="Y",1,IF(D193="T",0,IF(D193="Y/T","Belum diisi","Error")))</f>
        <v>Belum diisi</v>
      </c>
      <c r="F193" s="273">
        <v>1</v>
      </c>
      <c r="G193" s="274"/>
      <c r="H193" s="290" t="str">
        <f t="shared" si="61"/>
        <v>Belum Diisi</v>
      </c>
      <c r="I193" s="276" t="s">
        <v>650</v>
      </c>
      <c r="J193" s="277" t="str">
        <f t="shared" ref="J193:J197" si="76">IF($D$193="Y/T","Isi Sasaran",IF($E$193=0,0,IF(I193="Y",1,IF(I193="T",0,"Isi Dulu"))))</f>
        <v>Isi Sasaran</v>
      </c>
      <c r="K193" s="276" t="s">
        <v>650</v>
      </c>
      <c r="L193" s="277" t="str">
        <f t="shared" ref="L193:L197" si="77">IF($D$193="Y/T","Isi Sasaran",IF($E$193=0,0,IF(K193="Y",1,IF(K193="T",0,"Isi Dulu"))))</f>
        <v>Isi Sasaran</v>
      </c>
      <c r="M193" s="429" t="s">
        <v>650</v>
      </c>
      <c r="N193" s="430" t="str">
        <f>IF(M193="Y",1,IF(M193="T",0,IF(M193="Y/T","Belum diisi","Error")))</f>
        <v>Belum diisi</v>
      </c>
      <c r="O193" s="272"/>
      <c r="P193" s="272"/>
      <c r="Q193" s="272"/>
      <c r="R193" s="272"/>
    </row>
    <row r="194" spans="1:18" ht="12.75" customHeight="1">
      <c r="A194" s="272"/>
      <c r="B194" s="371"/>
      <c r="C194" s="371"/>
      <c r="D194" s="371"/>
      <c r="E194" s="371"/>
      <c r="F194" s="278">
        <v>2</v>
      </c>
      <c r="G194" s="279"/>
      <c r="H194" s="288" t="str">
        <f t="shared" si="61"/>
        <v>Belum Diisi</v>
      </c>
      <c r="I194" s="280" t="s">
        <v>650</v>
      </c>
      <c r="J194" s="281" t="str">
        <f t="shared" si="76"/>
        <v>Isi Sasaran</v>
      </c>
      <c r="K194" s="280" t="s">
        <v>650</v>
      </c>
      <c r="L194" s="281" t="str">
        <f t="shared" si="77"/>
        <v>Isi Sasaran</v>
      </c>
      <c r="M194" s="371"/>
      <c r="N194" s="371"/>
      <c r="O194" s="272"/>
      <c r="P194" s="272"/>
      <c r="Q194" s="272"/>
      <c r="R194" s="272"/>
    </row>
    <row r="195" spans="1:18" ht="12.75" customHeight="1">
      <c r="A195" s="272"/>
      <c r="B195" s="371"/>
      <c r="C195" s="371"/>
      <c r="D195" s="371"/>
      <c r="E195" s="371"/>
      <c r="F195" s="278">
        <v>3</v>
      </c>
      <c r="G195" s="279"/>
      <c r="H195" s="288" t="str">
        <f t="shared" si="61"/>
        <v>Belum Diisi</v>
      </c>
      <c r="I195" s="280" t="s">
        <v>650</v>
      </c>
      <c r="J195" s="281" t="str">
        <f t="shared" si="76"/>
        <v>Isi Sasaran</v>
      </c>
      <c r="K195" s="280" t="s">
        <v>650</v>
      </c>
      <c r="L195" s="281" t="str">
        <f t="shared" si="77"/>
        <v>Isi Sasaran</v>
      </c>
      <c r="M195" s="371"/>
      <c r="N195" s="371"/>
      <c r="O195" s="272"/>
      <c r="P195" s="272"/>
      <c r="Q195" s="272"/>
      <c r="R195" s="272"/>
    </row>
    <row r="196" spans="1:18" ht="12.75" customHeight="1">
      <c r="A196" s="272"/>
      <c r="B196" s="371"/>
      <c r="C196" s="371"/>
      <c r="D196" s="371"/>
      <c r="E196" s="371"/>
      <c r="F196" s="278">
        <v>4</v>
      </c>
      <c r="G196" s="279"/>
      <c r="H196" s="288" t="str">
        <f t="shared" si="61"/>
        <v>Belum Diisi</v>
      </c>
      <c r="I196" s="280" t="s">
        <v>650</v>
      </c>
      <c r="J196" s="281" t="str">
        <f t="shared" si="76"/>
        <v>Isi Sasaran</v>
      </c>
      <c r="K196" s="280" t="s">
        <v>650</v>
      </c>
      <c r="L196" s="281" t="str">
        <f t="shared" si="77"/>
        <v>Isi Sasaran</v>
      </c>
      <c r="M196" s="371"/>
      <c r="N196" s="371"/>
      <c r="O196" s="272"/>
      <c r="P196" s="272"/>
      <c r="Q196" s="272"/>
      <c r="R196" s="272"/>
    </row>
    <row r="197" spans="1:18" ht="12.75" customHeight="1">
      <c r="A197" s="272"/>
      <c r="B197" s="349"/>
      <c r="C197" s="349"/>
      <c r="D197" s="349"/>
      <c r="E197" s="349"/>
      <c r="F197" s="282">
        <v>5</v>
      </c>
      <c r="G197" s="283"/>
      <c r="H197" s="289" t="str">
        <f t="shared" si="61"/>
        <v>Belum Diisi</v>
      </c>
      <c r="I197" s="285" t="s">
        <v>650</v>
      </c>
      <c r="J197" s="286" t="str">
        <f t="shared" si="76"/>
        <v>Isi Sasaran</v>
      </c>
      <c r="K197" s="285" t="s">
        <v>650</v>
      </c>
      <c r="L197" s="286" t="str">
        <f t="shared" si="77"/>
        <v>Isi Sasaran</v>
      </c>
      <c r="M197" s="349"/>
      <c r="N197" s="349"/>
      <c r="O197" s="272"/>
      <c r="P197" s="272"/>
      <c r="Q197" s="272"/>
      <c r="R197" s="272"/>
    </row>
    <row r="198" spans="1:18" ht="15.75" customHeight="1">
      <c r="A198" s="272"/>
      <c r="B198" s="418">
        <v>9</v>
      </c>
      <c r="C198" s="426"/>
      <c r="D198" s="419" t="s">
        <v>650</v>
      </c>
      <c r="E198" s="427" t="str">
        <f>IF(D198="Y",1,IF(D198="T",0,IF(D198="Y/T","Belum diisi","Error")))</f>
        <v>Belum diisi</v>
      </c>
      <c r="F198" s="273">
        <v>1</v>
      </c>
      <c r="G198" s="274"/>
      <c r="H198" s="290" t="str">
        <f t="shared" si="61"/>
        <v>Belum Diisi</v>
      </c>
      <c r="I198" s="276" t="s">
        <v>650</v>
      </c>
      <c r="J198" s="277" t="str">
        <f t="shared" ref="J198:J202" si="78">IF($D$198="Y/T","Isi Sasaran",IF($E$198=0,0,IF(I198="Y",1,IF(I198="T",0,"Isi Dulu"))))</f>
        <v>Isi Sasaran</v>
      </c>
      <c r="K198" s="276" t="s">
        <v>650</v>
      </c>
      <c r="L198" s="277" t="str">
        <f t="shared" ref="L198:L202" si="79">IF($D$198="Y/T","Isi Sasaran",IF($E$198=0,0,IF(K198="Y",1,IF(K198="T",0,"Isi Dulu"))))</f>
        <v>Isi Sasaran</v>
      </c>
      <c r="M198" s="429" t="s">
        <v>650</v>
      </c>
      <c r="N198" s="430" t="str">
        <f>IF(M198="Y",1,IF(M198="T",0,IF(M198="Y/T","Belum diisi","Error")))</f>
        <v>Belum diisi</v>
      </c>
      <c r="O198" s="272"/>
      <c r="P198" s="272"/>
      <c r="Q198" s="272"/>
      <c r="R198" s="272"/>
    </row>
    <row r="199" spans="1:18" ht="12.75" customHeight="1">
      <c r="A199" s="272"/>
      <c r="B199" s="371"/>
      <c r="C199" s="371"/>
      <c r="D199" s="371"/>
      <c r="E199" s="371"/>
      <c r="F199" s="278">
        <v>2</v>
      </c>
      <c r="G199" s="279"/>
      <c r="H199" s="288" t="str">
        <f t="shared" si="61"/>
        <v>Belum Diisi</v>
      </c>
      <c r="I199" s="280" t="s">
        <v>650</v>
      </c>
      <c r="J199" s="281" t="str">
        <f t="shared" si="78"/>
        <v>Isi Sasaran</v>
      </c>
      <c r="K199" s="280" t="s">
        <v>650</v>
      </c>
      <c r="L199" s="281" t="str">
        <f t="shared" si="79"/>
        <v>Isi Sasaran</v>
      </c>
      <c r="M199" s="371"/>
      <c r="N199" s="371"/>
      <c r="O199" s="272"/>
      <c r="P199" s="272"/>
      <c r="Q199" s="272"/>
      <c r="R199" s="272"/>
    </row>
    <row r="200" spans="1:18" ht="12.75" customHeight="1">
      <c r="A200" s="272"/>
      <c r="B200" s="371"/>
      <c r="C200" s="371"/>
      <c r="D200" s="371"/>
      <c r="E200" s="371"/>
      <c r="F200" s="278">
        <v>3</v>
      </c>
      <c r="G200" s="279"/>
      <c r="H200" s="288" t="str">
        <f t="shared" si="61"/>
        <v>Belum Diisi</v>
      </c>
      <c r="I200" s="280" t="s">
        <v>650</v>
      </c>
      <c r="J200" s="281" t="str">
        <f t="shared" si="78"/>
        <v>Isi Sasaran</v>
      </c>
      <c r="K200" s="280" t="s">
        <v>650</v>
      </c>
      <c r="L200" s="281" t="str">
        <f t="shared" si="79"/>
        <v>Isi Sasaran</v>
      </c>
      <c r="M200" s="371"/>
      <c r="N200" s="371"/>
      <c r="O200" s="272"/>
      <c r="P200" s="272"/>
      <c r="Q200" s="272"/>
      <c r="R200" s="272"/>
    </row>
    <row r="201" spans="1:18" ht="12.75" customHeight="1">
      <c r="A201" s="272"/>
      <c r="B201" s="371"/>
      <c r="C201" s="371"/>
      <c r="D201" s="371"/>
      <c r="E201" s="371"/>
      <c r="F201" s="278">
        <v>4</v>
      </c>
      <c r="G201" s="279"/>
      <c r="H201" s="288" t="str">
        <f t="shared" si="61"/>
        <v>Belum Diisi</v>
      </c>
      <c r="I201" s="280" t="s">
        <v>650</v>
      </c>
      <c r="J201" s="281" t="str">
        <f t="shared" si="78"/>
        <v>Isi Sasaran</v>
      </c>
      <c r="K201" s="280" t="s">
        <v>650</v>
      </c>
      <c r="L201" s="281" t="str">
        <f t="shared" si="79"/>
        <v>Isi Sasaran</v>
      </c>
      <c r="M201" s="371"/>
      <c r="N201" s="371"/>
      <c r="O201" s="272"/>
      <c r="P201" s="272"/>
      <c r="Q201" s="272"/>
      <c r="R201" s="272"/>
    </row>
    <row r="202" spans="1:18" ht="12.75" customHeight="1">
      <c r="A202" s="272"/>
      <c r="B202" s="349"/>
      <c r="C202" s="349"/>
      <c r="D202" s="349"/>
      <c r="E202" s="349"/>
      <c r="F202" s="282">
        <v>5</v>
      </c>
      <c r="G202" s="283"/>
      <c r="H202" s="289" t="str">
        <f t="shared" si="61"/>
        <v>Belum Diisi</v>
      </c>
      <c r="I202" s="285" t="s">
        <v>650</v>
      </c>
      <c r="J202" s="286" t="str">
        <f t="shared" si="78"/>
        <v>Isi Sasaran</v>
      </c>
      <c r="K202" s="285" t="s">
        <v>650</v>
      </c>
      <c r="L202" s="286" t="str">
        <f t="shared" si="79"/>
        <v>Isi Sasaran</v>
      </c>
      <c r="M202" s="349"/>
      <c r="N202" s="349"/>
      <c r="O202" s="272"/>
      <c r="P202" s="272"/>
      <c r="Q202" s="272"/>
      <c r="R202" s="272"/>
    </row>
    <row r="203" spans="1:18" ht="15.75" customHeight="1">
      <c r="A203" s="272"/>
      <c r="B203" s="418">
        <v>10</v>
      </c>
      <c r="C203" s="426"/>
      <c r="D203" s="419" t="s">
        <v>650</v>
      </c>
      <c r="E203" s="427" t="str">
        <f>IF(D203="Y",1,IF(D203="T",0,IF(D203="Y/T","Belum diisi","Error")))</f>
        <v>Belum diisi</v>
      </c>
      <c r="F203" s="273">
        <v>1</v>
      </c>
      <c r="G203" s="274"/>
      <c r="H203" s="290" t="str">
        <f t="shared" si="61"/>
        <v>Belum Diisi</v>
      </c>
      <c r="I203" s="276" t="s">
        <v>650</v>
      </c>
      <c r="J203" s="277" t="str">
        <f t="shared" ref="J203:J207" si="80">IF($D$203="Y/T","Isi Sasaran",IF($E$203=0,0,IF(I203="Y",1,IF(I203="T",0,"Isi Dulu"))))</f>
        <v>Isi Sasaran</v>
      </c>
      <c r="K203" s="276" t="s">
        <v>650</v>
      </c>
      <c r="L203" s="277" t="str">
        <f t="shared" ref="L203:L207" si="81">IF($D$203="Y/T","Isi Sasaran",IF($E$203=0,0,IF(K203="Y",1,IF(K203="T",0,"Isi Dulu"))))</f>
        <v>Isi Sasaran</v>
      </c>
      <c r="M203" s="429" t="s">
        <v>650</v>
      </c>
      <c r="N203" s="430" t="str">
        <f>IF(M203="Y",1,IF(M203="T",0,IF(M203="Y/T","Belum diisi","Error")))</f>
        <v>Belum diisi</v>
      </c>
      <c r="O203" s="272"/>
      <c r="P203" s="272"/>
      <c r="Q203" s="272"/>
      <c r="R203" s="272"/>
    </row>
    <row r="204" spans="1:18" ht="12.75" customHeight="1">
      <c r="A204" s="272"/>
      <c r="B204" s="371"/>
      <c r="C204" s="371"/>
      <c r="D204" s="371"/>
      <c r="E204" s="371"/>
      <c r="F204" s="278">
        <v>2</v>
      </c>
      <c r="G204" s="279"/>
      <c r="H204" s="288" t="str">
        <f t="shared" si="61"/>
        <v>Belum Diisi</v>
      </c>
      <c r="I204" s="280" t="s">
        <v>650</v>
      </c>
      <c r="J204" s="281" t="str">
        <f t="shared" si="80"/>
        <v>Isi Sasaran</v>
      </c>
      <c r="K204" s="280" t="s">
        <v>650</v>
      </c>
      <c r="L204" s="281" t="str">
        <f t="shared" si="81"/>
        <v>Isi Sasaran</v>
      </c>
      <c r="M204" s="371"/>
      <c r="N204" s="371"/>
      <c r="O204" s="272"/>
      <c r="P204" s="272"/>
      <c r="Q204" s="272"/>
      <c r="R204" s="272"/>
    </row>
    <row r="205" spans="1:18" ht="12.75" customHeight="1">
      <c r="A205" s="272"/>
      <c r="B205" s="371"/>
      <c r="C205" s="371"/>
      <c r="D205" s="371"/>
      <c r="E205" s="371"/>
      <c r="F205" s="278">
        <v>3</v>
      </c>
      <c r="G205" s="279"/>
      <c r="H205" s="288" t="str">
        <f t="shared" si="61"/>
        <v>Belum Diisi</v>
      </c>
      <c r="I205" s="280" t="s">
        <v>650</v>
      </c>
      <c r="J205" s="281" t="str">
        <f t="shared" si="80"/>
        <v>Isi Sasaran</v>
      </c>
      <c r="K205" s="280" t="s">
        <v>650</v>
      </c>
      <c r="L205" s="281" t="str">
        <f t="shared" si="81"/>
        <v>Isi Sasaran</v>
      </c>
      <c r="M205" s="371"/>
      <c r="N205" s="371"/>
      <c r="O205" s="272"/>
      <c r="P205" s="272"/>
      <c r="Q205" s="272"/>
      <c r="R205" s="272"/>
    </row>
    <row r="206" spans="1:18" ht="12.75" customHeight="1">
      <c r="A206" s="272"/>
      <c r="B206" s="371"/>
      <c r="C206" s="371"/>
      <c r="D206" s="371"/>
      <c r="E206" s="371"/>
      <c r="F206" s="278">
        <v>4</v>
      </c>
      <c r="G206" s="279"/>
      <c r="H206" s="288" t="str">
        <f t="shared" si="61"/>
        <v>Belum Diisi</v>
      </c>
      <c r="I206" s="280" t="s">
        <v>650</v>
      </c>
      <c r="J206" s="281" t="str">
        <f t="shared" si="80"/>
        <v>Isi Sasaran</v>
      </c>
      <c r="K206" s="280" t="s">
        <v>650</v>
      </c>
      <c r="L206" s="281" t="str">
        <f t="shared" si="81"/>
        <v>Isi Sasaran</v>
      </c>
      <c r="M206" s="371"/>
      <c r="N206" s="371"/>
      <c r="O206" s="272"/>
      <c r="P206" s="272"/>
      <c r="Q206" s="272"/>
      <c r="R206" s="272"/>
    </row>
    <row r="207" spans="1:18" ht="12.75" customHeight="1">
      <c r="A207" s="272"/>
      <c r="B207" s="349"/>
      <c r="C207" s="349"/>
      <c r="D207" s="349"/>
      <c r="E207" s="349"/>
      <c r="F207" s="282">
        <v>5</v>
      </c>
      <c r="G207" s="283"/>
      <c r="H207" s="289" t="str">
        <f t="shared" si="61"/>
        <v>Belum Diisi</v>
      </c>
      <c r="I207" s="285" t="s">
        <v>650</v>
      </c>
      <c r="J207" s="286" t="str">
        <f t="shared" si="80"/>
        <v>Isi Sasaran</v>
      </c>
      <c r="K207" s="285" t="s">
        <v>650</v>
      </c>
      <c r="L207" s="286" t="str">
        <f t="shared" si="81"/>
        <v>Isi Sasaran</v>
      </c>
      <c r="M207" s="349"/>
      <c r="N207" s="349"/>
      <c r="O207" s="272"/>
      <c r="P207" s="272"/>
      <c r="Q207" s="272"/>
      <c r="R207" s="272"/>
    </row>
    <row r="208" spans="1:18" ht="15.75" customHeight="1">
      <c r="A208" s="272"/>
      <c r="B208" s="418">
        <v>11</v>
      </c>
      <c r="C208" s="426"/>
      <c r="D208" s="419" t="s">
        <v>650</v>
      </c>
      <c r="E208" s="427" t="str">
        <f>IF(D208="Y",1,IF(D208="T",0,IF(D208="Y/T","Belum diisi","Error")))</f>
        <v>Belum diisi</v>
      </c>
      <c r="F208" s="273">
        <v>1</v>
      </c>
      <c r="G208" s="274"/>
      <c r="H208" s="290" t="str">
        <f t="shared" si="61"/>
        <v>Belum Diisi</v>
      </c>
      <c r="I208" s="276" t="s">
        <v>650</v>
      </c>
      <c r="J208" s="277" t="str">
        <f t="shared" ref="J208:J212" si="82">IF($D$208="Y/T","Isi Sasaran",IF($E$208=0,0,IF(I208="Y",1,IF(I208="T",0,"Isi Dulu"))))</f>
        <v>Isi Sasaran</v>
      </c>
      <c r="K208" s="276" t="s">
        <v>650</v>
      </c>
      <c r="L208" s="277" t="str">
        <f t="shared" ref="L208:L212" si="83">IF($D$208="Y/T","Isi Sasaran",IF($E$208=0,0,IF(K208="Y",1,IF(K208="T",0,"Isi Dulu"))))</f>
        <v>Isi Sasaran</v>
      </c>
      <c r="M208" s="429" t="s">
        <v>650</v>
      </c>
      <c r="N208" s="430" t="str">
        <f>IF(M208="Y",1,IF(M208="T",0,IF(M208="Y/T","Belum diisi","Error")))</f>
        <v>Belum diisi</v>
      </c>
      <c r="O208" s="272"/>
      <c r="P208" s="272"/>
      <c r="Q208" s="272"/>
      <c r="R208" s="272"/>
    </row>
    <row r="209" spans="1:18" ht="12.75" customHeight="1">
      <c r="A209" s="272"/>
      <c r="B209" s="371"/>
      <c r="C209" s="371"/>
      <c r="D209" s="371"/>
      <c r="E209" s="371"/>
      <c r="F209" s="278">
        <v>2</v>
      </c>
      <c r="G209" s="279"/>
      <c r="H209" s="288" t="str">
        <f t="shared" si="61"/>
        <v>Belum Diisi</v>
      </c>
      <c r="I209" s="280" t="s">
        <v>650</v>
      </c>
      <c r="J209" s="281" t="str">
        <f t="shared" si="82"/>
        <v>Isi Sasaran</v>
      </c>
      <c r="K209" s="280" t="s">
        <v>650</v>
      </c>
      <c r="L209" s="281" t="str">
        <f t="shared" si="83"/>
        <v>Isi Sasaran</v>
      </c>
      <c r="M209" s="371"/>
      <c r="N209" s="371"/>
      <c r="O209" s="272"/>
      <c r="P209" s="272"/>
      <c r="Q209" s="272"/>
      <c r="R209" s="272"/>
    </row>
    <row r="210" spans="1:18" ht="12.75" customHeight="1">
      <c r="A210" s="272"/>
      <c r="B210" s="371"/>
      <c r="C210" s="371"/>
      <c r="D210" s="371"/>
      <c r="E210" s="371"/>
      <c r="F210" s="278">
        <v>3</v>
      </c>
      <c r="G210" s="279"/>
      <c r="H210" s="288" t="str">
        <f t="shared" si="61"/>
        <v>Belum Diisi</v>
      </c>
      <c r="I210" s="280" t="s">
        <v>650</v>
      </c>
      <c r="J210" s="281" t="str">
        <f t="shared" si="82"/>
        <v>Isi Sasaran</v>
      </c>
      <c r="K210" s="280" t="s">
        <v>650</v>
      </c>
      <c r="L210" s="281" t="str">
        <f t="shared" si="83"/>
        <v>Isi Sasaran</v>
      </c>
      <c r="M210" s="371"/>
      <c r="N210" s="371"/>
      <c r="O210" s="272"/>
      <c r="P210" s="272"/>
      <c r="Q210" s="272"/>
      <c r="R210" s="272"/>
    </row>
    <row r="211" spans="1:18" ht="12.75" customHeight="1">
      <c r="A211" s="272"/>
      <c r="B211" s="371"/>
      <c r="C211" s="371"/>
      <c r="D211" s="371"/>
      <c r="E211" s="371"/>
      <c r="F211" s="278">
        <v>4</v>
      </c>
      <c r="G211" s="279"/>
      <c r="H211" s="288" t="str">
        <f t="shared" si="61"/>
        <v>Belum Diisi</v>
      </c>
      <c r="I211" s="280" t="s">
        <v>650</v>
      </c>
      <c r="J211" s="281" t="str">
        <f t="shared" si="82"/>
        <v>Isi Sasaran</v>
      </c>
      <c r="K211" s="280" t="s">
        <v>650</v>
      </c>
      <c r="L211" s="281" t="str">
        <f t="shared" si="83"/>
        <v>Isi Sasaran</v>
      </c>
      <c r="M211" s="371"/>
      <c r="N211" s="371"/>
      <c r="O211" s="272"/>
      <c r="P211" s="272"/>
      <c r="Q211" s="272"/>
      <c r="R211" s="272"/>
    </row>
    <row r="212" spans="1:18" ht="12.75" customHeight="1">
      <c r="A212" s="272"/>
      <c r="B212" s="349"/>
      <c r="C212" s="349"/>
      <c r="D212" s="349"/>
      <c r="E212" s="349"/>
      <c r="F212" s="282">
        <v>5</v>
      </c>
      <c r="G212" s="283"/>
      <c r="H212" s="289" t="str">
        <f t="shared" si="61"/>
        <v>Belum Diisi</v>
      </c>
      <c r="I212" s="285" t="s">
        <v>650</v>
      </c>
      <c r="J212" s="286" t="str">
        <f t="shared" si="82"/>
        <v>Isi Sasaran</v>
      </c>
      <c r="K212" s="285" t="s">
        <v>650</v>
      </c>
      <c r="L212" s="286" t="str">
        <f t="shared" si="83"/>
        <v>Isi Sasaran</v>
      </c>
      <c r="M212" s="349"/>
      <c r="N212" s="349"/>
      <c r="O212" s="272"/>
      <c r="P212" s="272"/>
      <c r="Q212" s="272"/>
      <c r="R212" s="272"/>
    </row>
    <row r="213" spans="1:18" ht="15.75" customHeight="1">
      <c r="A213" s="272"/>
      <c r="B213" s="418">
        <v>12</v>
      </c>
      <c r="C213" s="426"/>
      <c r="D213" s="419" t="s">
        <v>650</v>
      </c>
      <c r="E213" s="427" t="str">
        <f>IF(D213="Y",1,IF(D213="T",0,IF(D213="Y/T","Belum diisi","Error")))</f>
        <v>Belum diisi</v>
      </c>
      <c r="F213" s="273">
        <v>1</v>
      </c>
      <c r="G213" s="274"/>
      <c r="H213" s="290" t="str">
        <f t="shared" si="61"/>
        <v>Belum Diisi</v>
      </c>
      <c r="I213" s="276" t="s">
        <v>650</v>
      </c>
      <c r="J213" s="277" t="str">
        <f t="shared" ref="J213:J217" si="84">IF($D$213="Y/T","Isi Sasaran",IF($E$213=0,0,IF(I213="Y",1,IF(I213="T",0,"Isi Dulu"))))</f>
        <v>Isi Sasaran</v>
      </c>
      <c r="K213" s="276" t="s">
        <v>650</v>
      </c>
      <c r="L213" s="277" t="str">
        <f t="shared" ref="L213:L217" si="85">IF($D$213="Y/T","Isi Sasaran",IF($E$213=0,0,IF(K213="Y",1,IF(K213="T",0,"Isi Dulu"))))</f>
        <v>Isi Sasaran</v>
      </c>
      <c r="M213" s="429" t="s">
        <v>650</v>
      </c>
      <c r="N213" s="430" t="str">
        <f>IF(M213="Y",1,IF(M213="T",0,IF(M213="Y/T","Belum diisi","Error")))</f>
        <v>Belum diisi</v>
      </c>
      <c r="O213" s="272"/>
      <c r="P213" s="272"/>
      <c r="Q213" s="272"/>
      <c r="R213" s="272"/>
    </row>
    <row r="214" spans="1:18" ht="12.75" customHeight="1">
      <c r="A214" s="272"/>
      <c r="B214" s="371"/>
      <c r="C214" s="371"/>
      <c r="D214" s="371"/>
      <c r="E214" s="371"/>
      <c r="F214" s="278">
        <v>2</v>
      </c>
      <c r="G214" s="279"/>
      <c r="H214" s="288" t="str">
        <f t="shared" si="61"/>
        <v>Belum Diisi</v>
      </c>
      <c r="I214" s="280" t="s">
        <v>650</v>
      </c>
      <c r="J214" s="281" t="str">
        <f t="shared" si="84"/>
        <v>Isi Sasaran</v>
      </c>
      <c r="K214" s="280" t="s">
        <v>650</v>
      </c>
      <c r="L214" s="281" t="str">
        <f t="shared" si="85"/>
        <v>Isi Sasaran</v>
      </c>
      <c r="M214" s="371"/>
      <c r="N214" s="371"/>
      <c r="O214" s="272"/>
      <c r="P214" s="272"/>
      <c r="Q214" s="272"/>
      <c r="R214" s="272"/>
    </row>
    <row r="215" spans="1:18" ht="12.75" customHeight="1">
      <c r="A215" s="272"/>
      <c r="B215" s="371"/>
      <c r="C215" s="371"/>
      <c r="D215" s="371"/>
      <c r="E215" s="371"/>
      <c r="F215" s="278">
        <v>3</v>
      </c>
      <c r="G215" s="279"/>
      <c r="H215" s="288" t="str">
        <f t="shared" si="61"/>
        <v>Belum Diisi</v>
      </c>
      <c r="I215" s="280" t="s">
        <v>650</v>
      </c>
      <c r="J215" s="281" t="str">
        <f t="shared" si="84"/>
        <v>Isi Sasaran</v>
      </c>
      <c r="K215" s="280" t="s">
        <v>650</v>
      </c>
      <c r="L215" s="281" t="str">
        <f t="shared" si="85"/>
        <v>Isi Sasaran</v>
      </c>
      <c r="M215" s="371"/>
      <c r="N215" s="371"/>
      <c r="O215" s="272"/>
      <c r="P215" s="272"/>
      <c r="Q215" s="272"/>
      <c r="R215" s="272"/>
    </row>
    <row r="216" spans="1:18" ht="12.75" customHeight="1">
      <c r="A216" s="272"/>
      <c r="B216" s="371"/>
      <c r="C216" s="371"/>
      <c r="D216" s="371"/>
      <c r="E216" s="371"/>
      <c r="F216" s="278">
        <v>4</v>
      </c>
      <c r="G216" s="279"/>
      <c r="H216" s="288" t="str">
        <f t="shared" si="61"/>
        <v>Belum Diisi</v>
      </c>
      <c r="I216" s="280" t="s">
        <v>650</v>
      </c>
      <c r="J216" s="281" t="str">
        <f t="shared" si="84"/>
        <v>Isi Sasaran</v>
      </c>
      <c r="K216" s="280" t="s">
        <v>650</v>
      </c>
      <c r="L216" s="281" t="str">
        <f t="shared" si="85"/>
        <v>Isi Sasaran</v>
      </c>
      <c r="M216" s="371"/>
      <c r="N216" s="371"/>
      <c r="O216" s="272"/>
      <c r="P216" s="272"/>
      <c r="Q216" s="272"/>
      <c r="R216" s="272"/>
    </row>
    <row r="217" spans="1:18" ht="12.75" customHeight="1">
      <c r="A217" s="272"/>
      <c r="B217" s="349"/>
      <c r="C217" s="349"/>
      <c r="D217" s="349"/>
      <c r="E217" s="349"/>
      <c r="F217" s="282">
        <v>5</v>
      </c>
      <c r="G217" s="283"/>
      <c r="H217" s="289" t="str">
        <f t="shared" si="61"/>
        <v>Belum Diisi</v>
      </c>
      <c r="I217" s="285" t="s">
        <v>650</v>
      </c>
      <c r="J217" s="286" t="str">
        <f t="shared" si="84"/>
        <v>Isi Sasaran</v>
      </c>
      <c r="K217" s="285" t="s">
        <v>650</v>
      </c>
      <c r="L217" s="286" t="str">
        <f t="shared" si="85"/>
        <v>Isi Sasaran</v>
      </c>
      <c r="M217" s="349"/>
      <c r="N217" s="349"/>
      <c r="O217" s="272"/>
      <c r="P217" s="272"/>
      <c r="Q217" s="272"/>
      <c r="R217" s="272"/>
    </row>
    <row r="218" spans="1:18" ht="15.75" customHeight="1">
      <c r="A218" s="272"/>
      <c r="B218" s="418">
        <v>13</v>
      </c>
      <c r="C218" s="426"/>
      <c r="D218" s="419" t="s">
        <v>650</v>
      </c>
      <c r="E218" s="427" t="str">
        <f>IF(D218="Y",1,IF(D218="T",0,IF(D218="Y/T","Belum diisi","Error")))</f>
        <v>Belum diisi</v>
      </c>
      <c r="F218" s="273">
        <v>1</v>
      </c>
      <c r="G218" s="274"/>
      <c r="H218" s="290" t="str">
        <f t="shared" si="61"/>
        <v>Belum Diisi</v>
      </c>
      <c r="I218" s="276" t="s">
        <v>650</v>
      </c>
      <c r="J218" s="277" t="str">
        <f t="shared" ref="J218:J222" si="86">IF($D$218="Y/T","Isi Sasaran",IF($E$218=0,0,IF(I218="Y",1,IF(I218="T",0,"Isi Dulu"))))</f>
        <v>Isi Sasaran</v>
      </c>
      <c r="K218" s="276" t="s">
        <v>650</v>
      </c>
      <c r="L218" s="277" t="str">
        <f t="shared" ref="L218:L222" si="87">IF($D$218="Y/T","Isi Sasaran",IF($E$218=0,0,IF(K218="Y",1,IF(K218="T",0,"Isi Dulu"))))</f>
        <v>Isi Sasaran</v>
      </c>
      <c r="M218" s="429" t="s">
        <v>650</v>
      </c>
      <c r="N218" s="430" t="str">
        <f>IF(M218="Y",1,IF(M218="T",0,IF(M218="Y/T","Belum diisi","Error")))</f>
        <v>Belum diisi</v>
      </c>
      <c r="O218" s="272"/>
      <c r="P218" s="272"/>
      <c r="Q218" s="272"/>
      <c r="R218" s="272"/>
    </row>
    <row r="219" spans="1:18" ht="12.75" customHeight="1">
      <c r="A219" s="272"/>
      <c r="B219" s="371"/>
      <c r="C219" s="371"/>
      <c r="D219" s="371"/>
      <c r="E219" s="371"/>
      <c r="F219" s="278">
        <v>2</v>
      </c>
      <c r="G219" s="279"/>
      <c r="H219" s="288" t="str">
        <f t="shared" si="61"/>
        <v>Belum Diisi</v>
      </c>
      <c r="I219" s="280" t="s">
        <v>650</v>
      </c>
      <c r="J219" s="281" t="str">
        <f t="shared" si="86"/>
        <v>Isi Sasaran</v>
      </c>
      <c r="K219" s="280" t="s">
        <v>650</v>
      </c>
      <c r="L219" s="281" t="str">
        <f t="shared" si="87"/>
        <v>Isi Sasaran</v>
      </c>
      <c r="M219" s="371"/>
      <c r="N219" s="371"/>
      <c r="O219" s="272"/>
      <c r="P219" s="272"/>
      <c r="Q219" s="272"/>
      <c r="R219" s="272"/>
    </row>
    <row r="220" spans="1:18" ht="12.75" customHeight="1">
      <c r="A220" s="272"/>
      <c r="B220" s="371"/>
      <c r="C220" s="371"/>
      <c r="D220" s="371"/>
      <c r="E220" s="371"/>
      <c r="F220" s="278">
        <v>3</v>
      </c>
      <c r="G220" s="279"/>
      <c r="H220" s="288" t="str">
        <f t="shared" si="61"/>
        <v>Belum Diisi</v>
      </c>
      <c r="I220" s="280" t="s">
        <v>650</v>
      </c>
      <c r="J220" s="281" t="str">
        <f t="shared" si="86"/>
        <v>Isi Sasaran</v>
      </c>
      <c r="K220" s="280" t="s">
        <v>650</v>
      </c>
      <c r="L220" s="281" t="str">
        <f t="shared" si="87"/>
        <v>Isi Sasaran</v>
      </c>
      <c r="M220" s="371"/>
      <c r="N220" s="371"/>
      <c r="O220" s="272"/>
      <c r="P220" s="272"/>
      <c r="Q220" s="272"/>
      <c r="R220" s="272"/>
    </row>
    <row r="221" spans="1:18" ht="12.75" customHeight="1">
      <c r="A221" s="272"/>
      <c r="B221" s="371"/>
      <c r="C221" s="371"/>
      <c r="D221" s="371"/>
      <c r="E221" s="371"/>
      <c r="F221" s="278">
        <v>4</v>
      </c>
      <c r="G221" s="279"/>
      <c r="H221" s="288" t="str">
        <f t="shared" si="61"/>
        <v>Belum Diisi</v>
      </c>
      <c r="I221" s="280" t="s">
        <v>650</v>
      </c>
      <c r="J221" s="281" t="str">
        <f t="shared" si="86"/>
        <v>Isi Sasaran</v>
      </c>
      <c r="K221" s="280" t="s">
        <v>650</v>
      </c>
      <c r="L221" s="281" t="str">
        <f t="shared" si="87"/>
        <v>Isi Sasaran</v>
      </c>
      <c r="M221" s="371"/>
      <c r="N221" s="371"/>
      <c r="O221" s="272"/>
      <c r="P221" s="272"/>
      <c r="Q221" s="272"/>
      <c r="R221" s="272"/>
    </row>
    <row r="222" spans="1:18" ht="12.75" customHeight="1">
      <c r="A222" s="272"/>
      <c r="B222" s="349"/>
      <c r="C222" s="349"/>
      <c r="D222" s="349"/>
      <c r="E222" s="349"/>
      <c r="F222" s="282">
        <v>5</v>
      </c>
      <c r="G222" s="283"/>
      <c r="H222" s="289" t="str">
        <f t="shared" si="61"/>
        <v>Belum Diisi</v>
      </c>
      <c r="I222" s="285" t="s">
        <v>650</v>
      </c>
      <c r="J222" s="286" t="str">
        <f t="shared" si="86"/>
        <v>Isi Sasaran</v>
      </c>
      <c r="K222" s="285" t="s">
        <v>650</v>
      </c>
      <c r="L222" s="286" t="str">
        <f t="shared" si="87"/>
        <v>Isi Sasaran</v>
      </c>
      <c r="M222" s="349"/>
      <c r="N222" s="349"/>
      <c r="O222" s="272"/>
      <c r="P222" s="272"/>
      <c r="Q222" s="272"/>
      <c r="R222" s="272"/>
    </row>
    <row r="223" spans="1:18" ht="15.75" customHeight="1">
      <c r="A223" s="272"/>
      <c r="B223" s="418">
        <v>14</v>
      </c>
      <c r="C223" s="426"/>
      <c r="D223" s="419" t="s">
        <v>650</v>
      </c>
      <c r="E223" s="427" t="str">
        <f>IF(D223="Y",1,IF(D223="T",0,IF(D223="Y/T","Belum diisi","Error")))</f>
        <v>Belum diisi</v>
      </c>
      <c r="F223" s="273">
        <v>1</v>
      </c>
      <c r="G223" s="274"/>
      <c r="H223" s="290" t="str">
        <f t="shared" si="61"/>
        <v>Belum Diisi</v>
      </c>
      <c r="I223" s="276" t="s">
        <v>650</v>
      </c>
      <c r="J223" s="277" t="str">
        <f t="shared" ref="J223:J227" si="88">IF($D$223="Y/T","Isi Sasaran",IF($E$223=0,0,IF(I223="Y",1,IF(I223="T",0,"Isi Dulu"))))</f>
        <v>Isi Sasaran</v>
      </c>
      <c r="K223" s="276" t="s">
        <v>650</v>
      </c>
      <c r="L223" s="277" t="str">
        <f t="shared" ref="L223:L227" si="89">IF($D$223="Y/T","Isi Sasaran",IF($E$223=0,0,IF(K223="Y",1,IF(K223="T",0,"Isi Dulu"))))</f>
        <v>Isi Sasaran</v>
      </c>
      <c r="M223" s="429" t="s">
        <v>650</v>
      </c>
      <c r="N223" s="430" t="str">
        <f>IF(M223="Y",1,IF(M223="T",0,IF(M223="Y/T","Belum diisi","Error")))</f>
        <v>Belum diisi</v>
      </c>
      <c r="O223" s="272"/>
      <c r="P223" s="272"/>
      <c r="Q223" s="272"/>
      <c r="R223" s="272"/>
    </row>
    <row r="224" spans="1:18" ht="12.75" customHeight="1">
      <c r="A224" s="272"/>
      <c r="B224" s="371"/>
      <c r="C224" s="371"/>
      <c r="D224" s="371"/>
      <c r="E224" s="371"/>
      <c r="F224" s="278">
        <v>2</v>
      </c>
      <c r="G224" s="279"/>
      <c r="H224" s="288" t="str">
        <f t="shared" si="61"/>
        <v>Belum Diisi</v>
      </c>
      <c r="I224" s="280" t="s">
        <v>650</v>
      </c>
      <c r="J224" s="281" t="str">
        <f t="shared" si="88"/>
        <v>Isi Sasaran</v>
      </c>
      <c r="K224" s="280" t="s">
        <v>650</v>
      </c>
      <c r="L224" s="281" t="str">
        <f t="shared" si="89"/>
        <v>Isi Sasaran</v>
      </c>
      <c r="M224" s="371"/>
      <c r="N224" s="371"/>
      <c r="O224" s="272"/>
      <c r="P224" s="272"/>
      <c r="Q224" s="272"/>
      <c r="R224" s="272"/>
    </row>
    <row r="225" spans="1:18" ht="12.75" customHeight="1">
      <c r="A225" s="272"/>
      <c r="B225" s="371"/>
      <c r="C225" s="371"/>
      <c r="D225" s="371"/>
      <c r="E225" s="371"/>
      <c r="F225" s="278">
        <v>3</v>
      </c>
      <c r="G225" s="279"/>
      <c r="H225" s="288" t="str">
        <f t="shared" si="61"/>
        <v>Belum Diisi</v>
      </c>
      <c r="I225" s="280" t="s">
        <v>650</v>
      </c>
      <c r="J225" s="281" t="str">
        <f t="shared" si="88"/>
        <v>Isi Sasaran</v>
      </c>
      <c r="K225" s="280" t="s">
        <v>650</v>
      </c>
      <c r="L225" s="281" t="str">
        <f t="shared" si="89"/>
        <v>Isi Sasaran</v>
      </c>
      <c r="M225" s="371"/>
      <c r="N225" s="371"/>
      <c r="O225" s="272"/>
      <c r="P225" s="272"/>
      <c r="Q225" s="272"/>
      <c r="R225" s="272"/>
    </row>
    <row r="226" spans="1:18" ht="12.75" customHeight="1">
      <c r="A226" s="272"/>
      <c r="B226" s="371"/>
      <c r="C226" s="371"/>
      <c r="D226" s="371"/>
      <c r="E226" s="371"/>
      <c r="F226" s="278">
        <v>4</v>
      </c>
      <c r="G226" s="279"/>
      <c r="H226" s="288" t="str">
        <f t="shared" si="61"/>
        <v>Belum Diisi</v>
      </c>
      <c r="I226" s="280" t="s">
        <v>650</v>
      </c>
      <c r="J226" s="281" t="str">
        <f t="shared" si="88"/>
        <v>Isi Sasaran</v>
      </c>
      <c r="K226" s="280" t="s">
        <v>650</v>
      </c>
      <c r="L226" s="281" t="str">
        <f t="shared" si="89"/>
        <v>Isi Sasaran</v>
      </c>
      <c r="M226" s="371"/>
      <c r="N226" s="371"/>
      <c r="O226" s="272"/>
      <c r="P226" s="272"/>
      <c r="Q226" s="272"/>
      <c r="R226" s="272"/>
    </row>
    <row r="227" spans="1:18" ht="12.75" customHeight="1">
      <c r="A227" s="272"/>
      <c r="B227" s="349"/>
      <c r="C227" s="349"/>
      <c r="D227" s="349"/>
      <c r="E227" s="349"/>
      <c r="F227" s="282">
        <v>5</v>
      </c>
      <c r="G227" s="283"/>
      <c r="H227" s="289" t="str">
        <f t="shared" si="61"/>
        <v>Belum Diisi</v>
      </c>
      <c r="I227" s="285" t="s">
        <v>650</v>
      </c>
      <c r="J227" s="286" t="str">
        <f t="shared" si="88"/>
        <v>Isi Sasaran</v>
      </c>
      <c r="K227" s="285" t="s">
        <v>650</v>
      </c>
      <c r="L227" s="286" t="str">
        <f t="shared" si="89"/>
        <v>Isi Sasaran</v>
      </c>
      <c r="M227" s="349"/>
      <c r="N227" s="349"/>
      <c r="O227" s="272"/>
      <c r="P227" s="272"/>
      <c r="Q227" s="272"/>
      <c r="R227" s="272"/>
    </row>
    <row r="228" spans="1:18" ht="15.75" customHeight="1">
      <c r="A228" s="272"/>
      <c r="B228" s="418">
        <v>15</v>
      </c>
      <c r="C228" s="426"/>
      <c r="D228" s="419" t="s">
        <v>650</v>
      </c>
      <c r="E228" s="427" t="str">
        <f>IF(D228="Y",1,IF(D228="T",0,IF(D228="Y/T","Belum diisi","Error")))</f>
        <v>Belum diisi</v>
      </c>
      <c r="F228" s="273">
        <v>1</v>
      </c>
      <c r="G228" s="274"/>
      <c r="H228" s="290" t="str">
        <f t="shared" si="61"/>
        <v>Belum Diisi</v>
      </c>
      <c r="I228" s="276" t="s">
        <v>650</v>
      </c>
      <c r="J228" s="277" t="str">
        <f t="shared" ref="J228:J232" si="90">IF($D$228="Y/T","Isi Sasaran",IF($E$228=0,0,IF(I228="Y",1,IF(I228="T",0,"Isi Dulu"))))</f>
        <v>Isi Sasaran</v>
      </c>
      <c r="K228" s="276" t="s">
        <v>650</v>
      </c>
      <c r="L228" s="277" t="str">
        <f t="shared" ref="L228:L232" si="91">IF($D$228="Y/T","Isi Sasaran",IF($E$228=0,0,IF(K228="Y",1,IF(K228="T",0,"Isi Dulu"))))</f>
        <v>Isi Sasaran</v>
      </c>
      <c r="M228" s="429" t="s">
        <v>650</v>
      </c>
      <c r="N228" s="430" t="str">
        <f>IF(M228="Y",1,IF(M228="T",0,IF(M228="Y/T","Belum diisi","Error")))</f>
        <v>Belum diisi</v>
      </c>
      <c r="O228" s="272"/>
      <c r="P228" s="272"/>
      <c r="Q228" s="272"/>
      <c r="R228" s="272"/>
    </row>
    <row r="229" spans="1:18" ht="12.75" customHeight="1">
      <c r="A229" s="272"/>
      <c r="B229" s="371"/>
      <c r="C229" s="371"/>
      <c r="D229" s="371"/>
      <c r="E229" s="371"/>
      <c r="F229" s="278">
        <v>2</v>
      </c>
      <c r="G229" s="279"/>
      <c r="H229" s="288" t="str">
        <f t="shared" si="61"/>
        <v>Belum Diisi</v>
      </c>
      <c r="I229" s="280" t="s">
        <v>650</v>
      </c>
      <c r="J229" s="281" t="str">
        <f t="shared" si="90"/>
        <v>Isi Sasaran</v>
      </c>
      <c r="K229" s="280" t="s">
        <v>650</v>
      </c>
      <c r="L229" s="281" t="str">
        <f t="shared" si="91"/>
        <v>Isi Sasaran</v>
      </c>
      <c r="M229" s="371"/>
      <c r="N229" s="371"/>
      <c r="O229" s="272"/>
      <c r="P229" s="272"/>
      <c r="Q229" s="272"/>
      <c r="R229" s="272"/>
    </row>
    <row r="230" spans="1:18" ht="12.75" customHeight="1">
      <c r="A230" s="272"/>
      <c r="B230" s="371"/>
      <c r="C230" s="371"/>
      <c r="D230" s="371"/>
      <c r="E230" s="371"/>
      <c r="F230" s="278">
        <v>3</v>
      </c>
      <c r="G230" s="279"/>
      <c r="H230" s="288" t="str">
        <f t="shared" si="61"/>
        <v>Belum Diisi</v>
      </c>
      <c r="I230" s="280" t="s">
        <v>650</v>
      </c>
      <c r="J230" s="281" t="str">
        <f t="shared" si="90"/>
        <v>Isi Sasaran</v>
      </c>
      <c r="K230" s="280" t="s">
        <v>650</v>
      </c>
      <c r="L230" s="281" t="str">
        <f t="shared" si="91"/>
        <v>Isi Sasaran</v>
      </c>
      <c r="M230" s="371"/>
      <c r="N230" s="371"/>
      <c r="O230" s="272"/>
      <c r="P230" s="272"/>
      <c r="Q230" s="272"/>
      <c r="R230" s="272"/>
    </row>
    <row r="231" spans="1:18" ht="12.75" customHeight="1">
      <c r="A231" s="272"/>
      <c r="B231" s="371"/>
      <c r="C231" s="371"/>
      <c r="D231" s="371"/>
      <c r="E231" s="371"/>
      <c r="F231" s="278">
        <v>4</v>
      </c>
      <c r="G231" s="279"/>
      <c r="H231" s="288" t="str">
        <f t="shared" si="61"/>
        <v>Belum Diisi</v>
      </c>
      <c r="I231" s="280" t="s">
        <v>650</v>
      </c>
      <c r="J231" s="281" t="str">
        <f t="shared" si="90"/>
        <v>Isi Sasaran</v>
      </c>
      <c r="K231" s="280" t="s">
        <v>650</v>
      </c>
      <c r="L231" s="281" t="str">
        <f t="shared" si="91"/>
        <v>Isi Sasaran</v>
      </c>
      <c r="M231" s="371"/>
      <c r="N231" s="371"/>
      <c r="O231" s="272"/>
      <c r="P231" s="272"/>
      <c r="Q231" s="272"/>
      <c r="R231" s="272"/>
    </row>
    <row r="232" spans="1:18" ht="12.75" customHeight="1">
      <c r="A232" s="272"/>
      <c r="B232" s="349"/>
      <c r="C232" s="349"/>
      <c r="D232" s="349"/>
      <c r="E232" s="349"/>
      <c r="F232" s="282">
        <v>5</v>
      </c>
      <c r="G232" s="283"/>
      <c r="H232" s="289" t="str">
        <f t="shared" si="61"/>
        <v>Belum Diisi</v>
      </c>
      <c r="I232" s="285" t="s">
        <v>650</v>
      </c>
      <c r="J232" s="286" t="str">
        <f t="shared" si="90"/>
        <v>Isi Sasaran</v>
      </c>
      <c r="K232" s="285" t="s">
        <v>650</v>
      </c>
      <c r="L232" s="286" t="str">
        <f t="shared" si="91"/>
        <v>Isi Sasaran</v>
      </c>
      <c r="M232" s="349"/>
      <c r="N232" s="349"/>
      <c r="O232" s="272"/>
      <c r="P232" s="272"/>
      <c r="Q232" s="272"/>
      <c r="R232" s="272"/>
    </row>
    <row r="233" spans="1:18" ht="15.75" customHeight="1">
      <c r="A233" s="272"/>
      <c r="B233" s="418">
        <v>16</v>
      </c>
      <c r="C233" s="426"/>
      <c r="D233" s="419" t="s">
        <v>650</v>
      </c>
      <c r="E233" s="427" t="str">
        <f>IF(D233="Y",1,IF(D233="T",0,IF(D233="Y/T","Belum diisi","Error")))</f>
        <v>Belum diisi</v>
      </c>
      <c r="F233" s="273">
        <v>1</v>
      </c>
      <c r="G233" s="274"/>
      <c r="H233" s="290" t="str">
        <f t="shared" si="61"/>
        <v>Belum Diisi</v>
      </c>
      <c r="I233" s="276" t="s">
        <v>650</v>
      </c>
      <c r="J233" s="277" t="str">
        <f t="shared" ref="J233:J237" si="92">IF($D$233="Y/T","Isi Sasaran",IF($E$233=0,0,IF(I233="Y",1,IF(I233="T",0,"Isi Dulu"))))</f>
        <v>Isi Sasaran</v>
      </c>
      <c r="K233" s="276" t="s">
        <v>650</v>
      </c>
      <c r="L233" s="277" t="str">
        <f t="shared" ref="L233:L237" si="93">IF($D$233="Y/T","Isi Sasaran",IF($E$233=0,0,IF(K233="Y",1,IF(K233="T",0,"Isi Dulu"))))</f>
        <v>Isi Sasaran</v>
      </c>
      <c r="M233" s="429" t="s">
        <v>650</v>
      </c>
      <c r="N233" s="430" t="str">
        <f>IF(M233="Y",1,IF(M233="T",0,IF(M233="Y/T","Belum diisi","Error")))</f>
        <v>Belum diisi</v>
      </c>
      <c r="O233" s="272"/>
      <c r="P233" s="272"/>
      <c r="Q233" s="272"/>
      <c r="R233" s="272"/>
    </row>
    <row r="234" spans="1:18" ht="12.75" customHeight="1">
      <c r="A234" s="272"/>
      <c r="B234" s="371"/>
      <c r="C234" s="371"/>
      <c r="D234" s="371"/>
      <c r="E234" s="371"/>
      <c r="F234" s="278">
        <v>2</v>
      </c>
      <c r="G234" s="279"/>
      <c r="H234" s="288" t="str">
        <f t="shared" si="61"/>
        <v>Belum Diisi</v>
      </c>
      <c r="I234" s="280" t="s">
        <v>650</v>
      </c>
      <c r="J234" s="281" t="str">
        <f t="shared" si="92"/>
        <v>Isi Sasaran</v>
      </c>
      <c r="K234" s="280" t="s">
        <v>650</v>
      </c>
      <c r="L234" s="281" t="str">
        <f t="shared" si="93"/>
        <v>Isi Sasaran</v>
      </c>
      <c r="M234" s="371"/>
      <c r="N234" s="371"/>
      <c r="O234" s="272"/>
      <c r="P234" s="272"/>
      <c r="Q234" s="272"/>
      <c r="R234" s="272"/>
    </row>
    <row r="235" spans="1:18" ht="12.75" customHeight="1">
      <c r="A235" s="272"/>
      <c r="B235" s="371"/>
      <c r="C235" s="371"/>
      <c r="D235" s="371"/>
      <c r="E235" s="371"/>
      <c r="F235" s="278">
        <v>3</v>
      </c>
      <c r="G235" s="279"/>
      <c r="H235" s="288" t="str">
        <f t="shared" si="61"/>
        <v>Belum Diisi</v>
      </c>
      <c r="I235" s="280" t="s">
        <v>650</v>
      </c>
      <c r="J235" s="281" t="str">
        <f t="shared" si="92"/>
        <v>Isi Sasaran</v>
      </c>
      <c r="K235" s="280" t="s">
        <v>650</v>
      </c>
      <c r="L235" s="281" t="str">
        <f t="shared" si="93"/>
        <v>Isi Sasaran</v>
      </c>
      <c r="M235" s="371"/>
      <c r="N235" s="371"/>
      <c r="O235" s="272"/>
      <c r="P235" s="272"/>
      <c r="Q235" s="272"/>
      <c r="R235" s="272"/>
    </row>
    <row r="236" spans="1:18" ht="12.75" customHeight="1">
      <c r="A236" s="272"/>
      <c r="B236" s="371"/>
      <c r="C236" s="371"/>
      <c r="D236" s="371"/>
      <c r="E236" s="371"/>
      <c r="F236" s="278">
        <v>4</v>
      </c>
      <c r="G236" s="279"/>
      <c r="H236" s="288" t="str">
        <f t="shared" si="61"/>
        <v>Belum Diisi</v>
      </c>
      <c r="I236" s="280" t="s">
        <v>650</v>
      </c>
      <c r="J236" s="281" t="str">
        <f t="shared" si="92"/>
        <v>Isi Sasaran</v>
      </c>
      <c r="K236" s="280" t="s">
        <v>650</v>
      </c>
      <c r="L236" s="281" t="str">
        <f t="shared" si="93"/>
        <v>Isi Sasaran</v>
      </c>
      <c r="M236" s="371"/>
      <c r="N236" s="371"/>
      <c r="O236" s="272"/>
      <c r="P236" s="272"/>
      <c r="Q236" s="272"/>
      <c r="R236" s="272"/>
    </row>
    <row r="237" spans="1:18" ht="12.75" customHeight="1">
      <c r="A237" s="272"/>
      <c r="B237" s="349"/>
      <c r="C237" s="349"/>
      <c r="D237" s="349"/>
      <c r="E237" s="349"/>
      <c r="F237" s="282">
        <v>5</v>
      </c>
      <c r="G237" s="283"/>
      <c r="H237" s="289" t="str">
        <f t="shared" si="61"/>
        <v>Belum Diisi</v>
      </c>
      <c r="I237" s="285" t="s">
        <v>650</v>
      </c>
      <c r="J237" s="286" t="str">
        <f t="shared" si="92"/>
        <v>Isi Sasaran</v>
      </c>
      <c r="K237" s="285" t="s">
        <v>650</v>
      </c>
      <c r="L237" s="286" t="str">
        <f t="shared" si="93"/>
        <v>Isi Sasaran</v>
      </c>
      <c r="M237" s="349"/>
      <c r="N237" s="349"/>
      <c r="O237" s="272"/>
      <c r="P237" s="272"/>
      <c r="Q237" s="272"/>
      <c r="R237" s="272"/>
    </row>
    <row r="238" spans="1:18" ht="15.75" customHeight="1">
      <c r="A238" s="272"/>
      <c r="B238" s="418">
        <v>17</v>
      </c>
      <c r="C238" s="426"/>
      <c r="D238" s="419" t="s">
        <v>650</v>
      </c>
      <c r="E238" s="427" t="str">
        <f>IF(D238="Y",1,IF(D238="T",0,IF(D238="Y/T","Belum diisi","Error")))</f>
        <v>Belum diisi</v>
      </c>
      <c r="F238" s="273">
        <v>1</v>
      </c>
      <c r="G238" s="274"/>
      <c r="H238" s="290" t="str">
        <f t="shared" si="61"/>
        <v>Belum Diisi</v>
      </c>
      <c r="I238" s="276" t="s">
        <v>650</v>
      </c>
      <c r="J238" s="277" t="str">
        <f t="shared" ref="J238:J242" si="94">IF($D$238="Y/T","Isi Sasaran",IF($E$238=0,0,IF(I238="Y",1,IF(I238="T",0,"Isi Dulu"))))</f>
        <v>Isi Sasaran</v>
      </c>
      <c r="K238" s="276" t="s">
        <v>650</v>
      </c>
      <c r="L238" s="277" t="str">
        <f t="shared" ref="L238:L242" si="95">IF($D$238="Y/T","Isi Sasaran",IF($E$238=0,0,IF(K238="Y",1,IF(K238="T",0,"Isi Dulu"))))</f>
        <v>Isi Sasaran</v>
      </c>
      <c r="M238" s="429" t="s">
        <v>650</v>
      </c>
      <c r="N238" s="430" t="str">
        <f>IF(M238="Y",1,IF(M238="T",0,IF(M238="Y/T","Belum diisi","Error")))</f>
        <v>Belum diisi</v>
      </c>
      <c r="O238" s="272"/>
      <c r="P238" s="272"/>
      <c r="Q238" s="272"/>
      <c r="R238" s="272"/>
    </row>
    <row r="239" spans="1:18" ht="12.75" customHeight="1">
      <c r="A239" s="272"/>
      <c r="B239" s="371"/>
      <c r="C239" s="371"/>
      <c r="D239" s="371"/>
      <c r="E239" s="371"/>
      <c r="F239" s="278">
        <v>2</v>
      </c>
      <c r="G239" s="279"/>
      <c r="H239" s="288" t="str">
        <f t="shared" si="61"/>
        <v>Belum Diisi</v>
      </c>
      <c r="I239" s="280" t="s">
        <v>650</v>
      </c>
      <c r="J239" s="281" t="str">
        <f t="shared" si="94"/>
        <v>Isi Sasaran</v>
      </c>
      <c r="K239" s="280" t="s">
        <v>650</v>
      </c>
      <c r="L239" s="281" t="str">
        <f t="shared" si="95"/>
        <v>Isi Sasaran</v>
      </c>
      <c r="M239" s="371"/>
      <c r="N239" s="371"/>
      <c r="O239" s="272"/>
      <c r="P239" s="272"/>
      <c r="Q239" s="272"/>
      <c r="R239" s="272"/>
    </row>
    <row r="240" spans="1:18" ht="12.75" customHeight="1">
      <c r="A240" s="272"/>
      <c r="B240" s="371"/>
      <c r="C240" s="371"/>
      <c r="D240" s="371"/>
      <c r="E240" s="371"/>
      <c r="F240" s="278">
        <v>3</v>
      </c>
      <c r="G240" s="279"/>
      <c r="H240" s="288" t="str">
        <f t="shared" si="61"/>
        <v>Belum Diisi</v>
      </c>
      <c r="I240" s="280" t="s">
        <v>650</v>
      </c>
      <c r="J240" s="281" t="str">
        <f t="shared" si="94"/>
        <v>Isi Sasaran</v>
      </c>
      <c r="K240" s="280" t="s">
        <v>650</v>
      </c>
      <c r="L240" s="281" t="str">
        <f t="shared" si="95"/>
        <v>Isi Sasaran</v>
      </c>
      <c r="M240" s="371"/>
      <c r="N240" s="371"/>
      <c r="O240" s="272"/>
      <c r="P240" s="272"/>
      <c r="Q240" s="272"/>
      <c r="R240" s="272"/>
    </row>
    <row r="241" spans="1:18" ht="12.75" customHeight="1">
      <c r="A241" s="272"/>
      <c r="B241" s="371"/>
      <c r="C241" s="371"/>
      <c r="D241" s="371"/>
      <c r="E241" s="371"/>
      <c r="F241" s="278">
        <v>4</v>
      </c>
      <c r="G241" s="279"/>
      <c r="H241" s="288" t="str">
        <f t="shared" si="61"/>
        <v>Belum Diisi</v>
      </c>
      <c r="I241" s="280" t="s">
        <v>650</v>
      </c>
      <c r="J241" s="281" t="str">
        <f t="shared" si="94"/>
        <v>Isi Sasaran</v>
      </c>
      <c r="K241" s="280" t="s">
        <v>650</v>
      </c>
      <c r="L241" s="281" t="str">
        <f t="shared" si="95"/>
        <v>Isi Sasaran</v>
      </c>
      <c r="M241" s="371"/>
      <c r="N241" s="371"/>
      <c r="O241" s="272"/>
      <c r="P241" s="272"/>
      <c r="Q241" s="272"/>
      <c r="R241" s="272"/>
    </row>
    <row r="242" spans="1:18" ht="12.75" customHeight="1">
      <c r="A242" s="272"/>
      <c r="B242" s="349"/>
      <c r="C242" s="349"/>
      <c r="D242" s="349"/>
      <c r="E242" s="349"/>
      <c r="F242" s="282">
        <v>5</v>
      </c>
      <c r="G242" s="283"/>
      <c r="H242" s="289" t="str">
        <f t="shared" si="61"/>
        <v>Belum Diisi</v>
      </c>
      <c r="I242" s="285" t="s">
        <v>650</v>
      </c>
      <c r="J242" s="286" t="str">
        <f t="shared" si="94"/>
        <v>Isi Sasaran</v>
      </c>
      <c r="K242" s="285" t="s">
        <v>650</v>
      </c>
      <c r="L242" s="286" t="str">
        <f t="shared" si="95"/>
        <v>Isi Sasaran</v>
      </c>
      <c r="M242" s="349"/>
      <c r="N242" s="349"/>
      <c r="O242" s="272"/>
      <c r="P242" s="272"/>
      <c r="Q242" s="272"/>
      <c r="R242" s="272"/>
    </row>
    <row r="243" spans="1:18" ht="15.75" customHeight="1">
      <c r="A243" s="272"/>
      <c r="B243" s="418">
        <v>18</v>
      </c>
      <c r="C243" s="426"/>
      <c r="D243" s="419" t="s">
        <v>650</v>
      </c>
      <c r="E243" s="427" t="str">
        <f>IF(D243="Y",1,IF(D243="T",0,IF(D243="Y/T","Belum diisi","Error")))</f>
        <v>Belum diisi</v>
      </c>
      <c r="F243" s="273">
        <v>1</v>
      </c>
      <c r="G243" s="274"/>
      <c r="H243" s="290" t="str">
        <f t="shared" si="61"/>
        <v>Belum Diisi</v>
      </c>
      <c r="I243" s="276" t="s">
        <v>650</v>
      </c>
      <c r="J243" s="277" t="str">
        <f t="shared" ref="J243:J247" si="96">IF($D$243="Y/T","Isi Sasaran",IF($E$243=0,0,IF(I243="Y",1,IF(I243="T",0,"Isi Dulu"))))</f>
        <v>Isi Sasaran</v>
      </c>
      <c r="K243" s="276" t="s">
        <v>650</v>
      </c>
      <c r="L243" s="277" t="str">
        <f t="shared" ref="L243:L247" si="97">IF($D$243="Y/T","Isi Sasaran",IF($E$243=0,0,IF(K243="Y",1,IF(K243="T",0,"Isi Dulu"))))</f>
        <v>Isi Sasaran</v>
      </c>
      <c r="M243" s="429" t="s">
        <v>650</v>
      </c>
      <c r="N243" s="430" t="str">
        <f>IF(M243="Y",1,IF(M243="T",0,IF(M243="Y/T","Belum diisi","Error")))</f>
        <v>Belum diisi</v>
      </c>
      <c r="O243" s="272"/>
      <c r="P243" s="272"/>
      <c r="Q243" s="272"/>
      <c r="R243" s="272"/>
    </row>
    <row r="244" spans="1:18" ht="12.75" customHeight="1">
      <c r="A244" s="272"/>
      <c r="B244" s="371"/>
      <c r="C244" s="371"/>
      <c r="D244" s="371"/>
      <c r="E244" s="371"/>
      <c r="F244" s="278">
        <v>2</v>
      </c>
      <c r="G244" s="279"/>
      <c r="H244" s="288" t="str">
        <f t="shared" si="61"/>
        <v>Belum Diisi</v>
      </c>
      <c r="I244" s="280" t="s">
        <v>650</v>
      </c>
      <c r="J244" s="281" t="str">
        <f t="shared" si="96"/>
        <v>Isi Sasaran</v>
      </c>
      <c r="K244" s="280" t="s">
        <v>650</v>
      </c>
      <c r="L244" s="281" t="str">
        <f t="shared" si="97"/>
        <v>Isi Sasaran</v>
      </c>
      <c r="M244" s="371"/>
      <c r="N244" s="371"/>
      <c r="O244" s="272"/>
      <c r="P244" s="272"/>
      <c r="Q244" s="272"/>
      <c r="R244" s="272"/>
    </row>
    <row r="245" spans="1:18" ht="12.75" customHeight="1">
      <c r="A245" s="272"/>
      <c r="B245" s="371"/>
      <c r="C245" s="371"/>
      <c r="D245" s="371"/>
      <c r="E245" s="371"/>
      <c r="F245" s="278">
        <v>3</v>
      </c>
      <c r="G245" s="279"/>
      <c r="H245" s="288" t="str">
        <f t="shared" si="61"/>
        <v>Belum Diisi</v>
      </c>
      <c r="I245" s="280" t="s">
        <v>650</v>
      </c>
      <c r="J245" s="281" t="str">
        <f t="shared" si="96"/>
        <v>Isi Sasaran</v>
      </c>
      <c r="K245" s="280" t="s">
        <v>650</v>
      </c>
      <c r="L245" s="281" t="str">
        <f t="shared" si="97"/>
        <v>Isi Sasaran</v>
      </c>
      <c r="M245" s="371"/>
      <c r="N245" s="371"/>
      <c r="O245" s="272"/>
      <c r="P245" s="272"/>
      <c r="Q245" s="272"/>
      <c r="R245" s="272"/>
    </row>
    <row r="246" spans="1:18" ht="12.75" customHeight="1">
      <c r="A246" s="272"/>
      <c r="B246" s="371"/>
      <c r="C246" s="371"/>
      <c r="D246" s="371"/>
      <c r="E246" s="371"/>
      <c r="F246" s="278">
        <v>4</v>
      </c>
      <c r="G246" s="279"/>
      <c r="H246" s="288" t="str">
        <f t="shared" si="61"/>
        <v>Belum Diisi</v>
      </c>
      <c r="I246" s="280" t="s">
        <v>650</v>
      </c>
      <c r="J246" s="281" t="str">
        <f t="shared" si="96"/>
        <v>Isi Sasaran</v>
      </c>
      <c r="K246" s="280" t="s">
        <v>650</v>
      </c>
      <c r="L246" s="281" t="str">
        <f t="shared" si="97"/>
        <v>Isi Sasaran</v>
      </c>
      <c r="M246" s="371"/>
      <c r="N246" s="371"/>
      <c r="O246" s="272"/>
      <c r="P246" s="272"/>
      <c r="Q246" s="272"/>
      <c r="R246" s="272"/>
    </row>
    <row r="247" spans="1:18" ht="12.75" customHeight="1">
      <c r="A247" s="272"/>
      <c r="B247" s="349"/>
      <c r="C247" s="349"/>
      <c r="D247" s="349"/>
      <c r="E247" s="349"/>
      <c r="F247" s="282">
        <v>5</v>
      </c>
      <c r="G247" s="283"/>
      <c r="H247" s="289" t="str">
        <f t="shared" si="61"/>
        <v>Belum Diisi</v>
      </c>
      <c r="I247" s="285" t="s">
        <v>650</v>
      </c>
      <c r="J247" s="286" t="str">
        <f t="shared" si="96"/>
        <v>Isi Sasaran</v>
      </c>
      <c r="K247" s="285" t="s">
        <v>650</v>
      </c>
      <c r="L247" s="286" t="str">
        <f t="shared" si="97"/>
        <v>Isi Sasaran</v>
      </c>
      <c r="M247" s="349"/>
      <c r="N247" s="349"/>
      <c r="O247" s="272"/>
      <c r="P247" s="272"/>
      <c r="Q247" s="272"/>
      <c r="R247" s="272"/>
    </row>
    <row r="248" spans="1:18" ht="15.75" customHeight="1">
      <c r="A248" s="272"/>
      <c r="B248" s="418">
        <v>19</v>
      </c>
      <c r="C248" s="426"/>
      <c r="D248" s="419" t="s">
        <v>650</v>
      </c>
      <c r="E248" s="427" t="str">
        <f>IF(D248="Y",1,IF(D248="T",0,IF(D248="Y/T","Belum diisi","Error")))</f>
        <v>Belum diisi</v>
      </c>
      <c r="F248" s="273">
        <v>1</v>
      </c>
      <c r="G248" s="274"/>
      <c r="H248" s="290" t="str">
        <f t="shared" si="61"/>
        <v>Belum Diisi</v>
      </c>
      <c r="I248" s="276" t="s">
        <v>650</v>
      </c>
      <c r="J248" s="277" t="str">
        <f t="shared" ref="J248:J252" si="98">IF($D$248="Y/T","Isi Sasaran",IF($E$248=0,0,IF(I248="Y",1,IF(I248="T",0,"Isi Dulu"))))</f>
        <v>Isi Sasaran</v>
      </c>
      <c r="K248" s="276" t="s">
        <v>650</v>
      </c>
      <c r="L248" s="277" t="str">
        <f t="shared" ref="L248:L252" si="99">IF($D$248="Y/T","Isi Sasaran",IF($E$248=0,0,IF(K248="Y",1,IF(K248="T",0,"Isi Dulu"))))</f>
        <v>Isi Sasaran</v>
      </c>
      <c r="M248" s="429" t="s">
        <v>650</v>
      </c>
      <c r="N248" s="430" t="str">
        <f>IF(M248="Y",1,IF(M248="T",0,IF(M248="Y/T","Belum diisi","Error")))</f>
        <v>Belum diisi</v>
      </c>
      <c r="O248" s="272"/>
      <c r="P248" s="272"/>
      <c r="Q248" s="272"/>
      <c r="R248" s="272"/>
    </row>
    <row r="249" spans="1:18" ht="12.75" customHeight="1">
      <c r="A249" s="272"/>
      <c r="B249" s="371"/>
      <c r="C249" s="371"/>
      <c r="D249" s="371"/>
      <c r="E249" s="371"/>
      <c r="F249" s="278">
        <v>2</v>
      </c>
      <c r="G249" s="279"/>
      <c r="H249" s="288" t="str">
        <f t="shared" si="61"/>
        <v>Belum Diisi</v>
      </c>
      <c r="I249" s="280" t="s">
        <v>650</v>
      </c>
      <c r="J249" s="281" t="str">
        <f t="shared" si="98"/>
        <v>Isi Sasaran</v>
      </c>
      <c r="K249" s="280" t="s">
        <v>650</v>
      </c>
      <c r="L249" s="281" t="str">
        <f t="shared" si="99"/>
        <v>Isi Sasaran</v>
      </c>
      <c r="M249" s="371"/>
      <c r="N249" s="371"/>
      <c r="O249" s="272"/>
      <c r="P249" s="272"/>
      <c r="Q249" s="272"/>
      <c r="R249" s="272"/>
    </row>
    <row r="250" spans="1:18" ht="12.75" customHeight="1">
      <c r="A250" s="272"/>
      <c r="B250" s="371"/>
      <c r="C250" s="371"/>
      <c r="D250" s="371"/>
      <c r="E250" s="371"/>
      <c r="F250" s="278">
        <v>3</v>
      </c>
      <c r="G250" s="279"/>
      <c r="H250" s="288" t="str">
        <f t="shared" si="61"/>
        <v>Belum Diisi</v>
      </c>
      <c r="I250" s="280" t="s">
        <v>650</v>
      </c>
      <c r="J250" s="281" t="str">
        <f t="shared" si="98"/>
        <v>Isi Sasaran</v>
      </c>
      <c r="K250" s="280" t="s">
        <v>650</v>
      </c>
      <c r="L250" s="281" t="str">
        <f t="shared" si="99"/>
        <v>Isi Sasaran</v>
      </c>
      <c r="M250" s="371"/>
      <c r="N250" s="371"/>
      <c r="O250" s="272"/>
      <c r="P250" s="272"/>
      <c r="Q250" s="272"/>
      <c r="R250" s="272"/>
    </row>
    <row r="251" spans="1:18" ht="12.75" customHeight="1">
      <c r="A251" s="272"/>
      <c r="B251" s="371"/>
      <c r="C251" s="371"/>
      <c r="D251" s="371"/>
      <c r="E251" s="371"/>
      <c r="F251" s="278">
        <v>4</v>
      </c>
      <c r="G251" s="279"/>
      <c r="H251" s="288" t="str">
        <f t="shared" si="61"/>
        <v>Belum Diisi</v>
      </c>
      <c r="I251" s="280" t="s">
        <v>650</v>
      </c>
      <c r="J251" s="281" t="str">
        <f t="shared" si="98"/>
        <v>Isi Sasaran</v>
      </c>
      <c r="K251" s="280" t="s">
        <v>650</v>
      </c>
      <c r="L251" s="281" t="str">
        <f t="shared" si="99"/>
        <v>Isi Sasaran</v>
      </c>
      <c r="M251" s="371"/>
      <c r="N251" s="371"/>
      <c r="O251" s="272"/>
      <c r="P251" s="272"/>
      <c r="Q251" s="272"/>
      <c r="R251" s="272"/>
    </row>
    <row r="252" spans="1:18" ht="12.75" customHeight="1">
      <c r="A252" s="272"/>
      <c r="B252" s="349"/>
      <c r="C252" s="349"/>
      <c r="D252" s="349"/>
      <c r="E252" s="349"/>
      <c r="F252" s="282">
        <v>5</v>
      </c>
      <c r="G252" s="283"/>
      <c r="H252" s="289" t="str">
        <f t="shared" si="61"/>
        <v>Belum Diisi</v>
      </c>
      <c r="I252" s="285" t="s">
        <v>650</v>
      </c>
      <c r="J252" s="286" t="str">
        <f t="shared" si="98"/>
        <v>Isi Sasaran</v>
      </c>
      <c r="K252" s="285" t="s">
        <v>650</v>
      </c>
      <c r="L252" s="286" t="str">
        <f t="shared" si="99"/>
        <v>Isi Sasaran</v>
      </c>
      <c r="M252" s="349"/>
      <c r="N252" s="349"/>
      <c r="O252" s="272"/>
      <c r="P252" s="272"/>
      <c r="Q252" s="272"/>
      <c r="R252" s="272"/>
    </row>
    <row r="253" spans="1:18" ht="15.75" customHeight="1">
      <c r="A253" s="272"/>
      <c r="B253" s="418">
        <v>20</v>
      </c>
      <c r="C253" s="426"/>
      <c r="D253" s="419" t="s">
        <v>650</v>
      </c>
      <c r="E253" s="427" t="str">
        <f>IF(D253="Y",1,IF(D253="T",0,IF(D253="Y/T","Belum diisi","Error")))</f>
        <v>Belum diisi</v>
      </c>
      <c r="F253" s="273">
        <v>1</v>
      </c>
      <c r="G253" s="274"/>
      <c r="H253" s="290" t="str">
        <f t="shared" si="61"/>
        <v>Belum Diisi</v>
      </c>
      <c r="I253" s="276" t="s">
        <v>650</v>
      </c>
      <c r="J253" s="277" t="str">
        <f t="shared" ref="J253:J257" si="100">IF($D$253="Y/T","Isi Sasaran",IF($E$253=0,0,IF(I253="Y",1,IF(I253="T",0,"Isi Dulu"))))</f>
        <v>Isi Sasaran</v>
      </c>
      <c r="K253" s="276" t="s">
        <v>650</v>
      </c>
      <c r="L253" s="277" t="str">
        <f t="shared" ref="L253:L257" si="101">IF($D$253="Y/T","Isi Sasaran",IF($E$253=0,0,IF(K253="Y",1,IF(K253="T",0,"Isi Dulu"))))</f>
        <v>Isi Sasaran</v>
      </c>
      <c r="M253" s="429" t="s">
        <v>650</v>
      </c>
      <c r="N253" s="430" t="str">
        <f>IF(M253="Y",1,IF(M253="T",0,IF(M253="Y/T","Belum diisi","Error")))</f>
        <v>Belum diisi</v>
      </c>
      <c r="O253" s="272"/>
      <c r="P253" s="272"/>
      <c r="Q253" s="272"/>
      <c r="R253" s="272"/>
    </row>
    <row r="254" spans="1:18" ht="12.75" customHeight="1">
      <c r="A254" s="272"/>
      <c r="B254" s="371"/>
      <c r="C254" s="371"/>
      <c r="D254" s="371"/>
      <c r="E254" s="371"/>
      <c r="F254" s="278">
        <v>2</v>
      </c>
      <c r="G254" s="279"/>
      <c r="H254" s="288" t="str">
        <f t="shared" si="61"/>
        <v>Belum Diisi</v>
      </c>
      <c r="I254" s="280" t="s">
        <v>650</v>
      </c>
      <c r="J254" s="281" t="str">
        <f t="shared" si="100"/>
        <v>Isi Sasaran</v>
      </c>
      <c r="K254" s="280" t="s">
        <v>650</v>
      </c>
      <c r="L254" s="281" t="str">
        <f t="shared" si="101"/>
        <v>Isi Sasaran</v>
      </c>
      <c r="M254" s="371"/>
      <c r="N254" s="371"/>
      <c r="O254" s="272"/>
      <c r="P254" s="272"/>
      <c r="Q254" s="272"/>
      <c r="R254" s="272"/>
    </row>
    <row r="255" spans="1:18" ht="12.75" customHeight="1">
      <c r="A255" s="272"/>
      <c r="B255" s="371"/>
      <c r="C255" s="371"/>
      <c r="D255" s="371"/>
      <c r="E255" s="371"/>
      <c r="F255" s="278">
        <v>3</v>
      </c>
      <c r="G255" s="279"/>
      <c r="H255" s="288" t="str">
        <f t="shared" si="61"/>
        <v>Belum Diisi</v>
      </c>
      <c r="I255" s="280" t="s">
        <v>650</v>
      </c>
      <c r="J255" s="281" t="str">
        <f t="shared" si="100"/>
        <v>Isi Sasaran</v>
      </c>
      <c r="K255" s="280" t="s">
        <v>650</v>
      </c>
      <c r="L255" s="281" t="str">
        <f t="shared" si="101"/>
        <v>Isi Sasaran</v>
      </c>
      <c r="M255" s="371"/>
      <c r="N255" s="371"/>
      <c r="O255" s="272"/>
      <c r="P255" s="272"/>
      <c r="Q255" s="272"/>
      <c r="R255" s="272"/>
    </row>
    <row r="256" spans="1:18" ht="12.75" customHeight="1">
      <c r="A256" s="272"/>
      <c r="B256" s="371"/>
      <c r="C256" s="371"/>
      <c r="D256" s="371"/>
      <c r="E256" s="371"/>
      <c r="F256" s="278">
        <v>4</v>
      </c>
      <c r="G256" s="279"/>
      <c r="H256" s="288" t="str">
        <f t="shared" si="61"/>
        <v>Belum Diisi</v>
      </c>
      <c r="I256" s="280" t="s">
        <v>650</v>
      </c>
      <c r="J256" s="281" t="str">
        <f t="shared" si="100"/>
        <v>Isi Sasaran</v>
      </c>
      <c r="K256" s="280" t="s">
        <v>650</v>
      </c>
      <c r="L256" s="281" t="str">
        <f t="shared" si="101"/>
        <v>Isi Sasaran</v>
      </c>
      <c r="M256" s="371"/>
      <c r="N256" s="371"/>
      <c r="O256" s="272"/>
      <c r="P256" s="272"/>
      <c r="Q256" s="272"/>
      <c r="R256" s="272"/>
    </row>
    <row r="257" spans="1:18" ht="12.75" customHeight="1">
      <c r="A257" s="272"/>
      <c r="B257" s="349"/>
      <c r="C257" s="349"/>
      <c r="D257" s="349"/>
      <c r="E257" s="349"/>
      <c r="F257" s="282">
        <v>5</v>
      </c>
      <c r="G257" s="283"/>
      <c r="H257" s="289" t="str">
        <f t="shared" si="61"/>
        <v>Belum Diisi</v>
      </c>
      <c r="I257" s="285" t="s">
        <v>650</v>
      </c>
      <c r="J257" s="286" t="str">
        <f t="shared" si="100"/>
        <v>Isi Sasaran</v>
      </c>
      <c r="K257" s="285" t="s">
        <v>650</v>
      </c>
      <c r="L257" s="286" t="str">
        <f t="shared" si="101"/>
        <v>Isi Sasaran</v>
      </c>
      <c r="M257" s="349"/>
      <c r="N257" s="349"/>
      <c r="O257" s="272"/>
      <c r="P257" s="272"/>
      <c r="Q257" s="272"/>
      <c r="R257" s="272"/>
    </row>
    <row r="258" spans="1:18" ht="15.75" customHeight="1">
      <c r="A258" s="272"/>
      <c r="B258" s="418">
        <v>21</v>
      </c>
      <c r="C258" s="426"/>
      <c r="D258" s="419" t="s">
        <v>650</v>
      </c>
      <c r="E258" s="427" t="str">
        <f>IF(D258="Y",1,IF(D258="T",0,IF(D258="Y/T","Belum diisi","Error")))</f>
        <v>Belum diisi</v>
      </c>
      <c r="F258" s="273">
        <v>1</v>
      </c>
      <c r="G258" s="274"/>
      <c r="H258" s="290" t="str">
        <f t="shared" si="61"/>
        <v>Belum Diisi</v>
      </c>
      <c r="I258" s="276" t="s">
        <v>650</v>
      </c>
      <c r="J258" s="277" t="str">
        <f t="shared" ref="J258:J262" si="102">IF($D$258="Y/T","Isi Sasaran",IF($E$258=0,0,IF(I258="Y",1,IF(I258="T",0,"Isi Dulu"))))</f>
        <v>Isi Sasaran</v>
      </c>
      <c r="K258" s="276" t="s">
        <v>650</v>
      </c>
      <c r="L258" s="277" t="str">
        <f t="shared" ref="L258:L262" si="103">IF($D$258="Y/T","Isi Sasaran",IF($E$258=0,0,IF(K258="Y",1,IF(K258="T",0,"Isi Dulu"))))</f>
        <v>Isi Sasaran</v>
      </c>
      <c r="M258" s="429" t="s">
        <v>650</v>
      </c>
      <c r="N258" s="430" t="str">
        <f>IF(M258="Y",1,IF(M258="T",0,IF(M258="Y/T","Belum diisi","Error")))</f>
        <v>Belum diisi</v>
      </c>
      <c r="O258" s="272"/>
      <c r="P258" s="272"/>
      <c r="Q258" s="272"/>
      <c r="R258" s="272"/>
    </row>
    <row r="259" spans="1:18" ht="12.75" customHeight="1">
      <c r="A259" s="272"/>
      <c r="B259" s="371"/>
      <c r="C259" s="371"/>
      <c r="D259" s="371"/>
      <c r="E259" s="371"/>
      <c r="F259" s="278">
        <v>2</v>
      </c>
      <c r="G259" s="279"/>
      <c r="H259" s="288" t="str">
        <f t="shared" si="61"/>
        <v>Belum Diisi</v>
      </c>
      <c r="I259" s="280" t="s">
        <v>650</v>
      </c>
      <c r="J259" s="281" t="str">
        <f t="shared" si="102"/>
        <v>Isi Sasaran</v>
      </c>
      <c r="K259" s="280" t="s">
        <v>650</v>
      </c>
      <c r="L259" s="281" t="str">
        <f t="shared" si="103"/>
        <v>Isi Sasaran</v>
      </c>
      <c r="M259" s="371"/>
      <c r="N259" s="371"/>
      <c r="O259" s="272"/>
      <c r="P259" s="272"/>
      <c r="Q259" s="272"/>
      <c r="R259" s="272"/>
    </row>
    <row r="260" spans="1:18" ht="12.75" customHeight="1">
      <c r="A260" s="272"/>
      <c r="B260" s="371"/>
      <c r="C260" s="371"/>
      <c r="D260" s="371"/>
      <c r="E260" s="371"/>
      <c r="F260" s="278">
        <v>3</v>
      </c>
      <c r="G260" s="279"/>
      <c r="H260" s="288" t="str">
        <f t="shared" si="61"/>
        <v>Belum Diisi</v>
      </c>
      <c r="I260" s="280" t="s">
        <v>650</v>
      </c>
      <c r="J260" s="281" t="str">
        <f t="shared" si="102"/>
        <v>Isi Sasaran</v>
      </c>
      <c r="K260" s="280" t="s">
        <v>650</v>
      </c>
      <c r="L260" s="281" t="str">
        <f t="shared" si="103"/>
        <v>Isi Sasaran</v>
      </c>
      <c r="M260" s="371"/>
      <c r="N260" s="371"/>
      <c r="O260" s="272"/>
      <c r="P260" s="272"/>
      <c r="Q260" s="272"/>
      <c r="R260" s="272"/>
    </row>
    <row r="261" spans="1:18" ht="12.75" customHeight="1">
      <c r="A261" s="272"/>
      <c r="B261" s="371"/>
      <c r="C261" s="371"/>
      <c r="D261" s="371"/>
      <c r="E261" s="371"/>
      <c r="F261" s="278">
        <v>4</v>
      </c>
      <c r="G261" s="279"/>
      <c r="H261" s="288" t="str">
        <f t="shared" si="61"/>
        <v>Belum Diisi</v>
      </c>
      <c r="I261" s="280" t="s">
        <v>650</v>
      </c>
      <c r="J261" s="281" t="str">
        <f t="shared" si="102"/>
        <v>Isi Sasaran</v>
      </c>
      <c r="K261" s="280" t="s">
        <v>650</v>
      </c>
      <c r="L261" s="281" t="str">
        <f t="shared" si="103"/>
        <v>Isi Sasaran</v>
      </c>
      <c r="M261" s="371"/>
      <c r="N261" s="371"/>
      <c r="O261" s="272"/>
      <c r="P261" s="272"/>
      <c r="Q261" s="272"/>
      <c r="R261" s="272"/>
    </row>
    <row r="262" spans="1:18" ht="12.75" customHeight="1">
      <c r="A262" s="272"/>
      <c r="B262" s="349"/>
      <c r="C262" s="349"/>
      <c r="D262" s="349"/>
      <c r="E262" s="349"/>
      <c r="F262" s="282">
        <v>5</v>
      </c>
      <c r="G262" s="283"/>
      <c r="H262" s="289" t="str">
        <f t="shared" si="61"/>
        <v>Belum Diisi</v>
      </c>
      <c r="I262" s="285" t="s">
        <v>650</v>
      </c>
      <c r="J262" s="286" t="str">
        <f t="shared" si="102"/>
        <v>Isi Sasaran</v>
      </c>
      <c r="K262" s="285" t="s">
        <v>650</v>
      </c>
      <c r="L262" s="286" t="str">
        <f t="shared" si="103"/>
        <v>Isi Sasaran</v>
      </c>
      <c r="M262" s="349"/>
      <c r="N262" s="349"/>
      <c r="O262" s="272"/>
      <c r="P262" s="272"/>
      <c r="Q262" s="272"/>
      <c r="R262" s="272"/>
    </row>
    <row r="263" spans="1:18" ht="15.75" customHeight="1">
      <c r="A263" s="272"/>
      <c r="B263" s="418">
        <v>22</v>
      </c>
      <c r="C263" s="426"/>
      <c r="D263" s="419" t="s">
        <v>650</v>
      </c>
      <c r="E263" s="427" t="str">
        <f>IF(D263="Y",1,IF(D263="T",0,IF(D263="Y/T","Belum diisi","Error")))</f>
        <v>Belum diisi</v>
      </c>
      <c r="F263" s="273">
        <v>1</v>
      </c>
      <c r="G263" s="298"/>
      <c r="H263" s="290" t="str">
        <f t="shared" si="61"/>
        <v>Belum Diisi</v>
      </c>
      <c r="I263" s="276" t="s">
        <v>650</v>
      </c>
      <c r="J263" s="277" t="str">
        <f t="shared" ref="J263:J267" si="104">IF($D$263="Y/T","Isi Sasaran",IF($E$263=0,0,IF(I263="Y",1,IF(I263="T",0,"Isi Dulu"))))</f>
        <v>Isi Sasaran</v>
      </c>
      <c r="K263" s="276" t="s">
        <v>650</v>
      </c>
      <c r="L263" s="277" t="str">
        <f t="shared" ref="L263:L267" si="105">IF($D$263="Y/T","Isi Sasaran",IF($E$263=0,0,IF(K263="Y",1,IF(K263="T",0,"Isi Dulu"))))</f>
        <v>Isi Sasaran</v>
      </c>
      <c r="M263" s="429" t="s">
        <v>650</v>
      </c>
      <c r="N263" s="430" t="str">
        <f>IF(M263="Y",1,IF(M263="T",0,IF(M263="Y/T","Belum diisi","Error")))</f>
        <v>Belum diisi</v>
      </c>
      <c r="O263" s="272"/>
      <c r="P263" s="272"/>
      <c r="Q263" s="272"/>
      <c r="R263" s="272"/>
    </row>
    <row r="264" spans="1:18" ht="12.75" customHeight="1">
      <c r="A264" s="272"/>
      <c r="B264" s="371"/>
      <c r="C264" s="371"/>
      <c r="D264" s="371"/>
      <c r="E264" s="371"/>
      <c r="F264" s="278">
        <v>2</v>
      </c>
      <c r="G264" s="299"/>
      <c r="H264" s="288" t="str">
        <f t="shared" si="61"/>
        <v>Belum Diisi</v>
      </c>
      <c r="I264" s="280" t="s">
        <v>650</v>
      </c>
      <c r="J264" s="281" t="str">
        <f t="shared" si="104"/>
        <v>Isi Sasaran</v>
      </c>
      <c r="K264" s="280" t="s">
        <v>650</v>
      </c>
      <c r="L264" s="281" t="str">
        <f t="shared" si="105"/>
        <v>Isi Sasaran</v>
      </c>
      <c r="M264" s="371"/>
      <c r="N264" s="371"/>
      <c r="O264" s="272"/>
      <c r="P264" s="272"/>
      <c r="Q264" s="272"/>
      <c r="R264" s="272"/>
    </row>
    <row r="265" spans="1:18" ht="12.75" customHeight="1">
      <c r="A265" s="272"/>
      <c r="B265" s="371"/>
      <c r="C265" s="371"/>
      <c r="D265" s="371"/>
      <c r="E265" s="371"/>
      <c r="F265" s="278">
        <v>3</v>
      </c>
      <c r="G265" s="299"/>
      <c r="H265" s="288" t="str">
        <f t="shared" si="61"/>
        <v>Belum Diisi</v>
      </c>
      <c r="I265" s="280" t="s">
        <v>650</v>
      </c>
      <c r="J265" s="281" t="str">
        <f t="shared" si="104"/>
        <v>Isi Sasaran</v>
      </c>
      <c r="K265" s="280" t="s">
        <v>650</v>
      </c>
      <c r="L265" s="281" t="str">
        <f t="shared" si="105"/>
        <v>Isi Sasaran</v>
      </c>
      <c r="M265" s="371"/>
      <c r="N265" s="371"/>
      <c r="O265" s="272"/>
      <c r="P265" s="272"/>
      <c r="Q265" s="272"/>
      <c r="R265" s="272"/>
    </row>
    <row r="266" spans="1:18" ht="12.75" customHeight="1">
      <c r="A266" s="272"/>
      <c r="B266" s="371"/>
      <c r="C266" s="371"/>
      <c r="D266" s="371"/>
      <c r="E266" s="371"/>
      <c r="F266" s="278">
        <v>4</v>
      </c>
      <c r="G266" s="299"/>
      <c r="H266" s="288" t="str">
        <f t="shared" si="61"/>
        <v>Belum Diisi</v>
      </c>
      <c r="I266" s="280" t="s">
        <v>650</v>
      </c>
      <c r="J266" s="281" t="str">
        <f t="shared" si="104"/>
        <v>Isi Sasaran</v>
      </c>
      <c r="K266" s="280" t="s">
        <v>650</v>
      </c>
      <c r="L266" s="281" t="str">
        <f t="shared" si="105"/>
        <v>Isi Sasaran</v>
      </c>
      <c r="M266" s="371"/>
      <c r="N266" s="371"/>
      <c r="O266" s="272"/>
      <c r="P266" s="272"/>
      <c r="Q266" s="272"/>
      <c r="R266" s="272"/>
    </row>
    <row r="267" spans="1:18" ht="12.75" customHeight="1">
      <c r="A267" s="272"/>
      <c r="B267" s="349"/>
      <c r="C267" s="349"/>
      <c r="D267" s="349"/>
      <c r="E267" s="349"/>
      <c r="F267" s="282">
        <v>5</v>
      </c>
      <c r="G267" s="300"/>
      <c r="H267" s="289" t="str">
        <f t="shared" si="61"/>
        <v>Belum Diisi</v>
      </c>
      <c r="I267" s="285" t="s">
        <v>650</v>
      </c>
      <c r="J267" s="286" t="str">
        <f t="shared" si="104"/>
        <v>Isi Sasaran</v>
      </c>
      <c r="K267" s="285" t="s">
        <v>650</v>
      </c>
      <c r="L267" s="286" t="str">
        <f t="shared" si="105"/>
        <v>Isi Sasaran</v>
      </c>
      <c r="M267" s="349"/>
      <c r="N267" s="349"/>
      <c r="O267" s="272"/>
      <c r="P267" s="272"/>
      <c r="Q267" s="272"/>
      <c r="R267" s="272"/>
    </row>
    <row r="268" spans="1:18" ht="15.75" customHeight="1">
      <c r="A268" s="272"/>
      <c r="B268" s="418">
        <v>23</v>
      </c>
      <c r="C268" s="426"/>
      <c r="D268" s="419" t="s">
        <v>650</v>
      </c>
      <c r="E268" s="427" t="str">
        <f>IF(D268="Y",1,IF(D268="T",0,IF(D268="Y/T","Belum diisi","Error")))</f>
        <v>Belum diisi</v>
      </c>
      <c r="F268" s="273">
        <v>1</v>
      </c>
      <c r="G268" s="274"/>
      <c r="H268" s="290" t="str">
        <f t="shared" si="61"/>
        <v>Belum Diisi</v>
      </c>
      <c r="I268" s="276" t="s">
        <v>650</v>
      </c>
      <c r="J268" s="277" t="str">
        <f t="shared" ref="J268:J272" si="106">IF($D$268="Y/T","Isi Sasaran",IF($E$268=0,0,IF(I268="Y",1,IF(I268="T",0,"Isi Dulu"))))</f>
        <v>Isi Sasaran</v>
      </c>
      <c r="K268" s="276" t="s">
        <v>650</v>
      </c>
      <c r="L268" s="277" t="str">
        <f t="shared" ref="L268:L272" si="107">IF($D$268="Y/T","Isi Sasaran",IF($E$268=0,0,IF(K268="Y",1,IF(K268="T",0,"Isi Dulu"))))</f>
        <v>Isi Sasaran</v>
      </c>
      <c r="M268" s="429" t="s">
        <v>650</v>
      </c>
      <c r="N268" s="430" t="str">
        <f>IF(M268="Y",1,IF(M268="T",0,IF(M268="Y/T","Belum diisi","Error")))</f>
        <v>Belum diisi</v>
      </c>
      <c r="O268" s="272"/>
      <c r="P268" s="272"/>
      <c r="Q268" s="272"/>
      <c r="R268" s="272"/>
    </row>
    <row r="269" spans="1:18" ht="12.75" customHeight="1">
      <c r="A269" s="272"/>
      <c r="B269" s="371"/>
      <c r="C269" s="371"/>
      <c r="D269" s="371"/>
      <c r="E269" s="371"/>
      <c r="F269" s="278">
        <v>2</v>
      </c>
      <c r="G269" s="279"/>
      <c r="H269" s="288" t="str">
        <f t="shared" si="61"/>
        <v>Belum Diisi</v>
      </c>
      <c r="I269" s="280" t="s">
        <v>650</v>
      </c>
      <c r="J269" s="281" t="str">
        <f t="shared" si="106"/>
        <v>Isi Sasaran</v>
      </c>
      <c r="K269" s="280" t="s">
        <v>650</v>
      </c>
      <c r="L269" s="281" t="str">
        <f t="shared" si="107"/>
        <v>Isi Sasaran</v>
      </c>
      <c r="M269" s="371"/>
      <c r="N269" s="371"/>
      <c r="O269" s="272"/>
      <c r="P269" s="272"/>
      <c r="Q269" s="272"/>
      <c r="R269" s="272"/>
    </row>
    <row r="270" spans="1:18" ht="12.75" customHeight="1">
      <c r="A270" s="272"/>
      <c r="B270" s="371"/>
      <c r="C270" s="371"/>
      <c r="D270" s="371"/>
      <c r="E270" s="371"/>
      <c r="F270" s="278">
        <v>3</v>
      </c>
      <c r="G270" s="279"/>
      <c r="H270" s="288" t="str">
        <f t="shared" si="61"/>
        <v>Belum Diisi</v>
      </c>
      <c r="I270" s="280" t="s">
        <v>650</v>
      </c>
      <c r="J270" s="281" t="str">
        <f t="shared" si="106"/>
        <v>Isi Sasaran</v>
      </c>
      <c r="K270" s="280" t="s">
        <v>650</v>
      </c>
      <c r="L270" s="281" t="str">
        <f t="shared" si="107"/>
        <v>Isi Sasaran</v>
      </c>
      <c r="M270" s="371"/>
      <c r="N270" s="371"/>
      <c r="O270" s="272"/>
      <c r="P270" s="272"/>
      <c r="Q270" s="272"/>
      <c r="R270" s="272"/>
    </row>
    <row r="271" spans="1:18" ht="12.75" customHeight="1">
      <c r="A271" s="272"/>
      <c r="B271" s="371"/>
      <c r="C271" s="371"/>
      <c r="D271" s="371"/>
      <c r="E271" s="371"/>
      <c r="F271" s="278">
        <v>4</v>
      </c>
      <c r="G271" s="279"/>
      <c r="H271" s="288" t="str">
        <f t="shared" si="61"/>
        <v>Belum Diisi</v>
      </c>
      <c r="I271" s="280" t="s">
        <v>650</v>
      </c>
      <c r="J271" s="281" t="str">
        <f t="shared" si="106"/>
        <v>Isi Sasaran</v>
      </c>
      <c r="K271" s="280" t="s">
        <v>650</v>
      </c>
      <c r="L271" s="281" t="str">
        <f t="shared" si="107"/>
        <v>Isi Sasaran</v>
      </c>
      <c r="M271" s="371"/>
      <c r="N271" s="371"/>
      <c r="O271" s="272"/>
      <c r="P271" s="272"/>
      <c r="Q271" s="272"/>
      <c r="R271" s="272"/>
    </row>
    <row r="272" spans="1:18" ht="12.75" customHeight="1">
      <c r="A272" s="272"/>
      <c r="B272" s="349"/>
      <c r="C272" s="349"/>
      <c r="D272" s="349"/>
      <c r="E272" s="349"/>
      <c r="F272" s="282">
        <v>5</v>
      </c>
      <c r="G272" s="283"/>
      <c r="H272" s="289" t="str">
        <f t="shared" si="61"/>
        <v>Belum Diisi</v>
      </c>
      <c r="I272" s="285" t="s">
        <v>650</v>
      </c>
      <c r="J272" s="286" t="str">
        <f t="shared" si="106"/>
        <v>Isi Sasaran</v>
      </c>
      <c r="K272" s="285" t="s">
        <v>650</v>
      </c>
      <c r="L272" s="286" t="str">
        <f t="shared" si="107"/>
        <v>Isi Sasaran</v>
      </c>
      <c r="M272" s="349"/>
      <c r="N272" s="349"/>
      <c r="O272" s="272"/>
      <c r="P272" s="272"/>
      <c r="Q272" s="272"/>
      <c r="R272" s="272"/>
    </row>
    <row r="273" spans="1:18" ht="15.75" customHeight="1">
      <c r="A273" s="272"/>
      <c r="B273" s="418">
        <v>24</v>
      </c>
      <c r="C273" s="426"/>
      <c r="D273" s="419" t="s">
        <v>650</v>
      </c>
      <c r="E273" s="427" t="str">
        <f>IF(D273="Y",1,IF(D273="T",0,IF(D273="Y/T","Belum diisi","Error")))</f>
        <v>Belum diisi</v>
      </c>
      <c r="F273" s="273">
        <v>1</v>
      </c>
      <c r="G273" s="274"/>
      <c r="H273" s="290" t="str">
        <f t="shared" si="61"/>
        <v>Belum Diisi</v>
      </c>
      <c r="I273" s="276" t="s">
        <v>650</v>
      </c>
      <c r="J273" s="277" t="str">
        <f t="shared" ref="J273:J277" si="108">IF($D$273="Y/T","Isi Sasaran",IF($E$273=0,0,IF(I273="Y",1,IF(I273="T",0,"Isi Dulu"))))</f>
        <v>Isi Sasaran</v>
      </c>
      <c r="K273" s="276" t="s">
        <v>650</v>
      </c>
      <c r="L273" s="277" t="str">
        <f t="shared" ref="L273:L277" si="109">IF($D$273="Y/T","Isi Sasaran",IF($E$273=0,0,IF(K273="Y",1,IF(K273="T",0,"Isi Dulu"))))</f>
        <v>Isi Sasaran</v>
      </c>
      <c r="M273" s="429" t="s">
        <v>650</v>
      </c>
      <c r="N273" s="430" t="str">
        <f>IF(M273="Y",1,IF(M273="T",0,IF(M273="Y/T","Belum diisi","Error")))</f>
        <v>Belum diisi</v>
      </c>
      <c r="O273" s="272"/>
      <c r="P273" s="272"/>
      <c r="Q273" s="272"/>
      <c r="R273" s="272"/>
    </row>
    <row r="274" spans="1:18" ht="12.75" customHeight="1">
      <c r="A274" s="272"/>
      <c r="B274" s="371"/>
      <c r="C274" s="371"/>
      <c r="D274" s="371"/>
      <c r="E274" s="371"/>
      <c r="F274" s="278">
        <v>2</v>
      </c>
      <c r="G274" s="279"/>
      <c r="H274" s="288" t="str">
        <f t="shared" si="61"/>
        <v>Belum Diisi</v>
      </c>
      <c r="I274" s="280" t="s">
        <v>650</v>
      </c>
      <c r="J274" s="281" t="str">
        <f t="shared" si="108"/>
        <v>Isi Sasaran</v>
      </c>
      <c r="K274" s="280" t="s">
        <v>650</v>
      </c>
      <c r="L274" s="281" t="str">
        <f t="shared" si="109"/>
        <v>Isi Sasaran</v>
      </c>
      <c r="M274" s="371"/>
      <c r="N274" s="371"/>
      <c r="O274" s="272"/>
      <c r="P274" s="272"/>
      <c r="Q274" s="272"/>
      <c r="R274" s="272"/>
    </row>
    <row r="275" spans="1:18" ht="12.75" customHeight="1">
      <c r="A275" s="272"/>
      <c r="B275" s="371"/>
      <c r="C275" s="371"/>
      <c r="D275" s="371"/>
      <c r="E275" s="371"/>
      <c r="F275" s="278">
        <v>3</v>
      </c>
      <c r="G275" s="279"/>
      <c r="H275" s="288" t="str">
        <f t="shared" si="61"/>
        <v>Belum Diisi</v>
      </c>
      <c r="I275" s="280" t="s">
        <v>650</v>
      </c>
      <c r="J275" s="281" t="str">
        <f t="shared" si="108"/>
        <v>Isi Sasaran</v>
      </c>
      <c r="K275" s="280" t="s">
        <v>650</v>
      </c>
      <c r="L275" s="281" t="str">
        <f t="shared" si="109"/>
        <v>Isi Sasaran</v>
      </c>
      <c r="M275" s="371"/>
      <c r="N275" s="371"/>
      <c r="O275" s="272"/>
      <c r="P275" s="272"/>
      <c r="Q275" s="272"/>
      <c r="R275" s="272"/>
    </row>
    <row r="276" spans="1:18" ht="12.75" customHeight="1">
      <c r="A276" s="272"/>
      <c r="B276" s="371"/>
      <c r="C276" s="371"/>
      <c r="D276" s="371"/>
      <c r="E276" s="371"/>
      <c r="F276" s="278">
        <v>4</v>
      </c>
      <c r="G276" s="279"/>
      <c r="H276" s="288" t="str">
        <f t="shared" si="61"/>
        <v>Belum Diisi</v>
      </c>
      <c r="I276" s="280" t="s">
        <v>650</v>
      </c>
      <c r="J276" s="281" t="str">
        <f t="shared" si="108"/>
        <v>Isi Sasaran</v>
      </c>
      <c r="K276" s="280" t="s">
        <v>650</v>
      </c>
      <c r="L276" s="281" t="str">
        <f t="shared" si="109"/>
        <v>Isi Sasaran</v>
      </c>
      <c r="M276" s="371"/>
      <c r="N276" s="371"/>
      <c r="O276" s="272"/>
      <c r="P276" s="272"/>
      <c r="Q276" s="272"/>
      <c r="R276" s="272"/>
    </row>
    <row r="277" spans="1:18" ht="12.75" customHeight="1">
      <c r="A277" s="272"/>
      <c r="B277" s="349"/>
      <c r="C277" s="349"/>
      <c r="D277" s="349"/>
      <c r="E277" s="349"/>
      <c r="F277" s="282">
        <v>5</v>
      </c>
      <c r="G277" s="283"/>
      <c r="H277" s="289" t="str">
        <f t="shared" si="61"/>
        <v>Belum Diisi</v>
      </c>
      <c r="I277" s="285" t="s">
        <v>650</v>
      </c>
      <c r="J277" s="286" t="str">
        <f t="shared" si="108"/>
        <v>Isi Sasaran</v>
      </c>
      <c r="K277" s="285" t="s">
        <v>650</v>
      </c>
      <c r="L277" s="286" t="str">
        <f t="shared" si="109"/>
        <v>Isi Sasaran</v>
      </c>
      <c r="M277" s="349"/>
      <c r="N277" s="349"/>
      <c r="O277" s="272"/>
      <c r="P277" s="272"/>
      <c r="Q277" s="272"/>
      <c r="R277" s="272"/>
    </row>
    <row r="278" spans="1:18" ht="15.75" customHeight="1">
      <c r="A278" s="272"/>
      <c r="B278" s="418">
        <v>25</v>
      </c>
      <c r="C278" s="426"/>
      <c r="D278" s="419" t="s">
        <v>650</v>
      </c>
      <c r="E278" s="427" t="str">
        <f>IF(D278="Y",1,IF(D278="T",0,IF(D278="Y/T","Belum diisi","Error")))</f>
        <v>Belum diisi</v>
      </c>
      <c r="F278" s="273">
        <v>1</v>
      </c>
      <c r="G278" s="274"/>
      <c r="H278" s="290" t="str">
        <f t="shared" si="61"/>
        <v>Belum Diisi</v>
      </c>
      <c r="I278" s="276" t="s">
        <v>650</v>
      </c>
      <c r="J278" s="277" t="str">
        <f t="shared" ref="J278:J282" si="110">IF($D$278="Y/T","Isi Sasaran",IF($E$278=0,0,IF(I278="Y",1,IF(I278="T",0,"Isi Dulu"))))</f>
        <v>Isi Sasaran</v>
      </c>
      <c r="K278" s="276" t="s">
        <v>650</v>
      </c>
      <c r="L278" s="277" t="str">
        <f t="shared" ref="L278:L282" si="111">IF($D$278="Y/T","Isi Sasaran",IF($E$278=0,0,IF(K278="Y",1,IF(K278="T",0,"Isi Dulu"))))</f>
        <v>Isi Sasaran</v>
      </c>
      <c r="M278" s="429" t="s">
        <v>650</v>
      </c>
      <c r="N278" s="430" t="str">
        <f>IF(M278="Y",1,IF(M278="T",0,IF(M278="Y/T","Belum diisi","Error")))</f>
        <v>Belum diisi</v>
      </c>
      <c r="O278" s="272"/>
      <c r="P278" s="272"/>
      <c r="Q278" s="272"/>
      <c r="R278" s="272"/>
    </row>
    <row r="279" spans="1:18" ht="12.75" customHeight="1">
      <c r="A279" s="272"/>
      <c r="B279" s="371"/>
      <c r="C279" s="371"/>
      <c r="D279" s="371"/>
      <c r="E279" s="371"/>
      <c r="F279" s="278">
        <v>2</v>
      </c>
      <c r="G279" s="279"/>
      <c r="H279" s="288" t="str">
        <f t="shared" si="61"/>
        <v>Belum Diisi</v>
      </c>
      <c r="I279" s="280" t="s">
        <v>650</v>
      </c>
      <c r="J279" s="281" t="str">
        <f t="shared" si="110"/>
        <v>Isi Sasaran</v>
      </c>
      <c r="K279" s="280" t="s">
        <v>650</v>
      </c>
      <c r="L279" s="281" t="str">
        <f t="shared" si="111"/>
        <v>Isi Sasaran</v>
      </c>
      <c r="M279" s="371"/>
      <c r="N279" s="371"/>
      <c r="O279" s="272"/>
      <c r="P279" s="272"/>
      <c r="Q279" s="272"/>
      <c r="R279" s="272"/>
    </row>
    <row r="280" spans="1:18" ht="12.75" customHeight="1">
      <c r="A280" s="272"/>
      <c r="B280" s="371"/>
      <c r="C280" s="371"/>
      <c r="D280" s="371"/>
      <c r="E280" s="371"/>
      <c r="F280" s="278">
        <v>3</v>
      </c>
      <c r="G280" s="279"/>
      <c r="H280" s="288" t="str">
        <f t="shared" si="61"/>
        <v>Belum Diisi</v>
      </c>
      <c r="I280" s="280" t="s">
        <v>650</v>
      </c>
      <c r="J280" s="281" t="str">
        <f t="shared" si="110"/>
        <v>Isi Sasaran</v>
      </c>
      <c r="K280" s="280" t="s">
        <v>650</v>
      </c>
      <c r="L280" s="281" t="str">
        <f t="shared" si="111"/>
        <v>Isi Sasaran</v>
      </c>
      <c r="M280" s="371"/>
      <c r="N280" s="371"/>
      <c r="O280" s="272"/>
      <c r="P280" s="272"/>
      <c r="Q280" s="272"/>
      <c r="R280" s="272"/>
    </row>
    <row r="281" spans="1:18" ht="12.75" customHeight="1">
      <c r="A281" s="272"/>
      <c r="B281" s="371"/>
      <c r="C281" s="371"/>
      <c r="D281" s="371"/>
      <c r="E281" s="371"/>
      <c r="F281" s="278">
        <v>4</v>
      </c>
      <c r="G281" s="279"/>
      <c r="H281" s="288" t="str">
        <f t="shared" si="61"/>
        <v>Belum Diisi</v>
      </c>
      <c r="I281" s="280" t="s">
        <v>650</v>
      </c>
      <c r="J281" s="281" t="str">
        <f t="shared" si="110"/>
        <v>Isi Sasaran</v>
      </c>
      <c r="K281" s="280" t="s">
        <v>650</v>
      </c>
      <c r="L281" s="281" t="str">
        <f t="shared" si="111"/>
        <v>Isi Sasaran</v>
      </c>
      <c r="M281" s="371"/>
      <c r="N281" s="371"/>
      <c r="O281" s="272"/>
      <c r="P281" s="272"/>
      <c r="Q281" s="272"/>
      <c r="R281" s="272"/>
    </row>
    <row r="282" spans="1:18" ht="12.75" customHeight="1">
      <c r="A282" s="272"/>
      <c r="B282" s="349"/>
      <c r="C282" s="349"/>
      <c r="D282" s="349"/>
      <c r="E282" s="349"/>
      <c r="F282" s="282">
        <v>5</v>
      </c>
      <c r="G282" s="283"/>
      <c r="H282" s="289" t="str">
        <f t="shared" si="61"/>
        <v>Belum Diisi</v>
      </c>
      <c r="I282" s="285" t="s">
        <v>650</v>
      </c>
      <c r="J282" s="286" t="str">
        <f t="shared" si="110"/>
        <v>Isi Sasaran</v>
      </c>
      <c r="K282" s="285" t="s">
        <v>650</v>
      </c>
      <c r="L282" s="286" t="str">
        <f t="shared" si="111"/>
        <v>Isi Sasaran</v>
      </c>
      <c r="M282" s="349"/>
      <c r="N282" s="349"/>
      <c r="O282" s="272"/>
      <c r="P282" s="272"/>
      <c r="Q282" s="272"/>
      <c r="R282" s="272"/>
    </row>
    <row r="283" spans="1:18" ht="15.75" customHeight="1">
      <c r="A283" s="272"/>
      <c r="B283" s="418">
        <v>26</v>
      </c>
      <c r="C283" s="426"/>
      <c r="D283" s="419" t="s">
        <v>650</v>
      </c>
      <c r="E283" s="427" t="str">
        <f>IF(D283="Y",1,IF(D283="T",0,IF(D283="Y/T","Belum diisi","Error")))</f>
        <v>Belum diisi</v>
      </c>
      <c r="F283" s="273">
        <v>1</v>
      </c>
      <c r="G283" s="274"/>
      <c r="H283" s="290" t="str">
        <f t="shared" si="61"/>
        <v>Belum Diisi</v>
      </c>
      <c r="I283" s="276" t="s">
        <v>650</v>
      </c>
      <c r="J283" s="277" t="str">
        <f t="shared" ref="J283:J287" si="112">IF($D$283="Y/T","Isi Sasaran",IF($E$283=0,0,IF(I283="Y",1,IF(I283="T",0,"Isi Dulu"))))</f>
        <v>Isi Sasaran</v>
      </c>
      <c r="K283" s="276" t="s">
        <v>650</v>
      </c>
      <c r="L283" s="277" t="str">
        <f t="shared" ref="L283:L287" si="113">IF($D$283="Y/T","Isi Sasaran",IF($E$283=0,0,IF(K283="Y",1,IF(K283="T",0,"Isi Dulu"))))</f>
        <v>Isi Sasaran</v>
      </c>
      <c r="M283" s="429" t="s">
        <v>650</v>
      </c>
      <c r="N283" s="430" t="str">
        <f>IF(M283="Y",1,IF(M283="T",0,IF(M283="Y/T","Belum diisi","Error")))</f>
        <v>Belum diisi</v>
      </c>
      <c r="O283" s="272"/>
      <c r="P283" s="272"/>
      <c r="Q283" s="272"/>
      <c r="R283" s="272"/>
    </row>
    <row r="284" spans="1:18" ht="12.75" customHeight="1">
      <c r="A284" s="272"/>
      <c r="B284" s="371"/>
      <c r="C284" s="371"/>
      <c r="D284" s="371"/>
      <c r="E284" s="371"/>
      <c r="F284" s="278">
        <v>2</v>
      </c>
      <c r="G284" s="279"/>
      <c r="H284" s="288" t="str">
        <f t="shared" si="61"/>
        <v>Belum Diisi</v>
      </c>
      <c r="I284" s="280" t="s">
        <v>650</v>
      </c>
      <c r="J284" s="281" t="str">
        <f t="shared" si="112"/>
        <v>Isi Sasaran</v>
      </c>
      <c r="K284" s="280" t="s">
        <v>650</v>
      </c>
      <c r="L284" s="281" t="str">
        <f t="shared" si="113"/>
        <v>Isi Sasaran</v>
      </c>
      <c r="M284" s="371"/>
      <c r="N284" s="371"/>
      <c r="O284" s="272"/>
      <c r="P284" s="272"/>
      <c r="Q284" s="272"/>
      <c r="R284" s="272"/>
    </row>
    <row r="285" spans="1:18" ht="12.75" customHeight="1">
      <c r="A285" s="272"/>
      <c r="B285" s="371"/>
      <c r="C285" s="371"/>
      <c r="D285" s="371"/>
      <c r="E285" s="371"/>
      <c r="F285" s="278">
        <v>3</v>
      </c>
      <c r="G285" s="279"/>
      <c r="H285" s="288" t="str">
        <f t="shared" si="61"/>
        <v>Belum Diisi</v>
      </c>
      <c r="I285" s="280" t="s">
        <v>650</v>
      </c>
      <c r="J285" s="281" t="str">
        <f t="shared" si="112"/>
        <v>Isi Sasaran</v>
      </c>
      <c r="K285" s="280" t="s">
        <v>650</v>
      </c>
      <c r="L285" s="281" t="str">
        <f t="shared" si="113"/>
        <v>Isi Sasaran</v>
      </c>
      <c r="M285" s="371"/>
      <c r="N285" s="371"/>
      <c r="O285" s="272"/>
      <c r="P285" s="272"/>
      <c r="Q285" s="272"/>
      <c r="R285" s="272"/>
    </row>
    <row r="286" spans="1:18" ht="12.75" customHeight="1">
      <c r="A286" s="272"/>
      <c r="B286" s="371"/>
      <c r="C286" s="371"/>
      <c r="D286" s="371"/>
      <c r="E286" s="371"/>
      <c r="F286" s="278">
        <v>4</v>
      </c>
      <c r="G286" s="279"/>
      <c r="H286" s="288" t="str">
        <f t="shared" si="61"/>
        <v>Belum Diisi</v>
      </c>
      <c r="I286" s="280" t="s">
        <v>650</v>
      </c>
      <c r="J286" s="281" t="str">
        <f t="shared" si="112"/>
        <v>Isi Sasaran</v>
      </c>
      <c r="K286" s="280" t="s">
        <v>650</v>
      </c>
      <c r="L286" s="281" t="str">
        <f t="shared" si="113"/>
        <v>Isi Sasaran</v>
      </c>
      <c r="M286" s="371"/>
      <c r="N286" s="371"/>
      <c r="O286" s="272"/>
      <c r="P286" s="272"/>
      <c r="Q286" s="272"/>
      <c r="R286" s="272"/>
    </row>
    <row r="287" spans="1:18" ht="12.75" customHeight="1">
      <c r="A287" s="272"/>
      <c r="B287" s="349"/>
      <c r="C287" s="349"/>
      <c r="D287" s="349"/>
      <c r="E287" s="349"/>
      <c r="F287" s="282">
        <v>5</v>
      </c>
      <c r="G287" s="283"/>
      <c r="H287" s="289" t="str">
        <f t="shared" si="61"/>
        <v>Belum Diisi</v>
      </c>
      <c r="I287" s="285" t="s">
        <v>650</v>
      </c>
      <c r="J287" s="286" t="str">
        <f t="shared" si="112"/>
        <v>Isi Sasaran</v>
      </c>
      <c r="K287" s="285" t="s">
        <v>650</v>
      </c>
      <c r="L287" s="286" t="str">
        <f t="shared" si="113"/>
        <v>Isi Sasaran</v>
      </c>
      <c r="M287" s="349"/>
      <c r="N287" s="349"/>
      <c r="O287" s="272"/>
      <c r="P287" s="272"/>
      <c r="Q287" s="272"/>
      <c r="R287" s="272"/>
    </row>
    <row r="288" spans="1:18" ht="15.75" customHeight="1">
      <c r="A288" s="272"/>
      <c r="B288" s="418">
        <v>27</v>
      </c>
      <c r="C288" s="426"/>
      <c r="D288" s="419" t="s">
        <v>650</v>
      </c>
      <c r="E288" s="427" t="str">
        <f>IF(D288="Y",1,IF(D288="T",0,IF(D288="Y/T","Belum diisi","Error")))</f>
        <v>Belum diisi</v>
      </c>
      <c r="F288" s="273">
        <v>1</v>
      </c>
      <c r="G288" s="274"/>
      <c r="H288" s="290" t="str">
        <f t="shared" si="61"/>
        <v>Belum Diisi</v>
      </c>
      <c r="I288" s="276" t="s">
        <v>650</v>
      </c>
      <c r="J288" s="277" t="str">
        <f t="shared" ref="J288:J292" si="114">IF($D$288="Y/T","Isi Sasaran",IF($E$288=0,0,IF(I288="Y",1,IF(I288="T",0,"Isi Dulu"))))</f>
        <v>Isi Sasaran</v>
      </c>
      <c r="K288" s="276" t="s">
        <v>650</v>
      </c>
      <c r="L288" s="277" t="str">
        <f t="shared" ref="L288:L292" si="115">IF($D$288="Y/T","Isi Sasaran",IF($E$288=0,0,IF(K288="Y",1,IF(K288="T",0,"Isi Dulu"))))</f>
        <v>Isi Sasaran</v>
      </c>
      <c r="M288" s="429" t="s">
        <v>650</v>
      </c>
      <c r="N288" s="430" t="str">
        <f>IF(M288="Y",1,IF(M288="T",0,IF(M288="Y/T","Belum diisi","Error")))</f>
        <v>Belum diisi</v>
      </c>
      <c r="O288" s="272"/>
      <c r="P288" s="272"/>
      <c r="Q288" s="272"/>
      <c r="R288" s="272"/>
    </row>
    <row r="289" spans="1:18" ht="12.75" customHeight="1">
      <c r="A289" s="272"/>
      <c r="B289" s="371"/>
      <c r="C289" s="371"/>
      <c r="D289" s="371"/>
      <c r="E289" s="371"/>
      <c r="F289" s="278">
        <v>2</v>
      </c>
      <c r="G289" s="279"/>
      <c r="H289" s="288" t="str">
        <f t="shared" si="61"/>
        <v>Belum Diisi</v>
      </c>
      <c r="I289" s="280" t="s">
        <v>650</v>
      </c>
      <c r="J289" s="281" t="str">
        <f t="shared" si="114"/>
        <v>Isi Sasaran</v>
      </c>
      <c r="K289" s="280" t="s">
        <v>650</v>
      </c>
      <c r="L289" s="281" t="str">
        <f t="shared" si="115"/>
        <v>Isi Sasaran</v>
      </c>
      <c r="M289" s="371"/>
      <c r="N289" s="371"/>
      <c r="O289" s="272"/>
      <c r="P289" s="272"/>
      <c r="Q289" s="272"/>
      <c r="R289" s="272"/>
    </row>
    <row r="290" spans="1:18" ht="12.75" customHeight="1">
      <c r="A290" s="272"/>
      <c r="B290" s="371"/>
      <c r="C290" s="371"/>
      <c r="D290" s="371"/>
      <c r="E290" s="371"/>
      <c r="F290" s="278">
        <v>3</v>
      </c>
      <c r="G290" s="279"/>
      <c r="H290" s="288" t="str">
        <f t="shared" si="61"/>
        <v>Belum Diisi</v>
      </c>
      <c r="I290" s="280" t="s">
        <v>650</v>
      </c>
      <c r="J290" s="281" t="str">
        <f t="shared" si="114"/>
        <v>Isi Sasaran</v>
      </c>
      <c r="K290" s="280" t="s">
        <v>650</v>
      </c>
      <c r="L290" s="281" t="str">
        <f t="shared" si="115"/>
        <v>Isi Sasaran</v>
      </c>
      <c r="M290" s="371"/>
      <c r="N290" s="371"/>
      <c r="O290" s="272"/>
      <c r="P290" s="272"/>
      <c r="Q290" s="272"/>
      <c r="R290" s="272"/>
    </row>
    <row r="291" spans="1:18" ht="12.75" customHeight="1">
      <c r="A291" s="272"/>
      <c r="B291" s="371"/>
      <c r="C291" s="371"/>
      <c r="D291" s="371"/>
      <c r="E291" s="371"/>
      <c r="F291" s="278">
        <v>4</v>
      </c>
      <c r="G291" s="279"/>
      <c r="H291" s="288" t="str">
        <f t="shared" si="61"/>
        <v>Belum Diisi</v>
      </c>
      <c r="I291" s="280" t="s">
        <v>650</v>
      </c>
      <c r="J291" s="281" t="str">
        <f t="shared" si="114"/>
        <v>Isi Sasaran</v>
      </c>
      <c r="K291" s="280" t="s">
        <v>650</v>
      </c>
      <c r="L291" s="281" t="str">
        <f t="shared" si="115"/>
        <v>Isi Sasaran</v>
      </c>
      <c r="M291" s="371"/>
      <c r="N291" s="371"/>
      <c r="O291" s="272"/>
      <c r="P291" s="272"/>
      <c r="Q291" s="272"/>
      <c r="R291" s="272"/>
    </row>
    <row r="292" spans="1:18" ht="12.75" customHeight="1">
      <c r="A292" s="272"/>
      <c r="B292" s="349"/>
      <c r="C292" s="349"/>
      <c r="D292" s="349"/>
      <c r="E292" s="349"/>
      <c r="F292" s="282">
        <v>5</v>
      </c>
      <c r="G292" s="283"/>
      <c r="H292" s="289" t="str">
        <f t="shared" si="61"/>
        <v>Belum Diisi</v>
      </c>
      <c r="I292" s="285" t="s">
        <v>650</v>
      </c>
      <c r="J292" s="286" t="str">
        <f t="shared" si="114"/>
        <v>Isi Sasaran</v>
      </c>
      <c r="K292" s="285" t="s">
        <v>650</v>
      </c>
      <c r="L292" s="286" t="str">
        <f t="shared" si="115"/>
        <v>Isi Sasaran</v>
      </c>
      <c r="M292" s="349"/>
      <c r="N292" s="349"/>
      <c r="O292" s="272"/>
      <c r="P292" s="272"/>
      <c r="Q292" s="272"/>
      <c r="R292" s="272"/>
    </row>
    <row r="293" spans="1:18" ht="15.75" customHeight="1">
      <c r="A293" s="272"/>
      <c r="B293" s="418">
        <v>28</v>
      </c>
      <c r="C293" s="426"/>
      <c r="D293" s="419" t="s">
        <v>650</v>
      </c>
      <c r="E293" s="427" t="str">
        <f>IF(D293="Y",1,IF(D293="T",0,IF(D293="Y/T","Belum diisi","Error")))</f>
        <v>Belum diisi</v>
      </c>
      <c r="F293" s="273">
        <v>1</v>
      </c>
      <c r="G293" s="274"/>
      <c r="H293" s="290" t="str">
        <f t="shared" si="61"/>
        <v>Belum Diisi</v>
      </c>
      <c r="I293" s="276" t="s">
        <v>650</v>
      </c>
      <c r="J293" s="277" t="str">
        <f t="shared" ref="J293:J297" si="116">IF($D$293="Y/T","Isi Sasaran",IF($E$293=0,0,IF(I293="Y",1,IF(I293="T",0,"Isi Dulu"))))</f>
        <v>Isi Sasaran</v>
      </c>
      <c r="K293" s="276" t="s">
        <v>650</v>
      </c>
      <c r="L293" s="277" t="str">
        <f t="shared" ref="L293:L297" si="117">IF($D$293="Y/T","Isi Sasaran",IF($E$293=0,0,IF(K293="Y",1,IF(K293="T",0,"Isi Dulu"))))</f>
        <v>Isi Sasaran</v>
      </c>
      <c r="M293" s="429" t="s">
        <v>650</v>
      </c>
      <c r="N293" s="430" t="str">
        <f>IF(M293="Y",1,IF(M293="T",0,IF(M293="Y/T","Belum diisi","Error")))</f>
        <v>Belum diisi</v>
      </c>
      <c r="O293" s="272"/>
      <c r="P293" s="272"/>
      <c r="Q293" s="272"/>
      <c r="R293" s="272"/>
    </row>
    <row r="294" spans="1:18" ht="12.75" customHeight="1">
      <c r="A294" s="272"/>
      <c r="B294" s="371"/>
      <c r="C294" s="371"/>
      <c r="D294" s="371"/>
      <c r="E294" s="371"/>
      <c r="F294" s="278">
        <v>2</v>
      </c>
      <c r="G294" s="279"/>
      <c r="H294" s="288" t="str">
        <f t="shared" si="61"/>
        <v>Belum Diisi</v>
      </c>
      <c r="I294" s="280" t="s">
        <v>650</v>
      </c>
      <c r="J294" s="281" t="str">
        <f t="shared" si="116"/>
        <v>Isi Sasaran</v>
      </c>
      <c r="K294" s="280" t="s">
        <v>650</v>
      </c>
      <c r="L294" s="281" t="str">
        <f t="shared" si="117"/>
        <v>Isi Sasaran</v>
      </c>
      <c r="M294" s="371"/>
      <c r="N294" s="371"/>
      <c r="O294" s="272"/>
      <c r="P294" s="272"/>
      <c r="Q294" s="272"/>
      <c r="R294" s="272"/>
    </row>
    <row r="295" spans="1:18" ht="12.75" customHeight="1">
      <c r="A295" s="272"/>
      <c r="B295" s="371"/>
      <c r="C295" s="371"/>
      <c r="D295" s="371"/>
      <c r="E295" s="371"/>
      <c r="F295" s="278">
        <v>3</v>
      </c>
      <c r="G295" s="279"/>
      <c r="H295" s="288" t="str">
        <f t="shared" si="61"/>
        <v>Belum Diisi</v>
      </c>
      <c r="I295" s="280" t="s">
        <v>650</v>
      </c>
      <c r="J295" s="281" t="str">
        <f t="shared" si="116"/>
        <v>Isi Sasaran</v>
      </c>
      <c r="K295" s="280" t="s">
        <v>650</v>
      </c>
      <c r="L295" s="281" t="str">
        <f t="shared" si="117"/>
        <v>Isi Sasaran</v>
      </c>
      <c r="M295" s="371"/>
      <c r="N295" s="371"/>
      <c r="O295" s="272"/>
      <c r="P295" s="272"/>
      <c r="Q295" s="272"/>
      <c r="R295" s="272"/>
    </row>
    <row r="296" spans="1:18" ht="12.75" customHeight="1">
      <c r="A296" s="272"/>
      <c r="B296" s="371"/>
      <c r="C296" s="371"/>
      <c r="D296" s="371"/>
      <c r="E296" s="371"/>
      <c r="F296" s="278">
        <v>4</v>
      </c>
      <c r="G296" s="279"/>
      <c r="H296" s="288" t="str">
        <f t="shared" si="61"/>
        <v>Belum Diisi</v>
      </c>
      <c r="I296" s="280" t="s">
        <v>650</v>
      </c>
      <c r="J296" s="281" t="str">
        <f t="shared" si="116"/>
        <v>Isi Sasaran</v>
      </c>
      <c r="K296" s="280" t="s">
        <v>650</v>
      </c>
      <c r="L296" s="281" t="str">
        <f t="shared" si="117"/>
        <v>Isi Sasaran</v>
      </c>
      <c r="M296" s="371"/>
      <c r="N296" s="371"/>
      <c r="O296" s="272"/>
      <c r="P296" s="272"/>
      <c r="Q296" s="272"/>
      <c r="R296" s="272"/>
    </row>
    <row r="297" spans="1:18" ht="12.75" customHeight="1">
      <c r="A297" s="272"/>
      <c r="B297" s="349"/>
      <c r="C297" s="349"/>
      <c r="D297" s="349"/>
      <c r="E297" s="349"/>
      <c r="F297" s="282">
        <v>5</v>
      </c>
      <c r="G297" s="283"/>
      <c r="H297" s="289" t="str">
        <f t="shared" si="61"/>
        <v>Belum Diisi</v>
      </c>
      <c r="I297" s="285" t="s">
        <v>650</v>
      </c>
      <c r="J297" s="286" t="str">
        <f t="shared" si="116"/>
        <v>Isi Sasaran</v>
      </c>
      <c r="K297" s="285" t="s">
        <v>650</v>
      </c>
      <c r="L297" s="286" t="str">
        <f t="shared" si="117"/>
        <v>Isi Sasaran</v>
      </c>
      <c r="M297" s="349"/>
      <c r="N297" s="349"/>
      <c r="O297" s="272"/>
      <c r="P297" s="272"/>
      <c r="Q297" s="272"/>
      <c r="R297" s="272"/>
    </row>
    <row r="298" spans="1:18" ht="15.75" customHeight="1">
      <c r="A298" s="272"/>
      <c r="B298" s="418">
        <v>29</v>
      </c>
      <c r="C298" s="426"/>
      <c r="D298" s="419" t="s">
        <v>650</v>
      </c>
      <c r="E298" s="427" t="str">
        <f>IF(D298="Y",1,IF(D298="T",0,IF(D298="Y/T","Belum diisi","Error")))</f>
        <v>Belum diisi</v>
      </c>
      <c r="F298" s="273">
        <v>1</v>
      </c>
      <c r="G298" s="274"/>
      <c r="H298" s="290" t="str">
        <f t="shared" si="61"/>
        <v>Belum Diisi</v>
      </c>
      <c r="I298" s="276" t="s">
        <v>650</v>
      </c>
      <c r="J298" s="277" t="str">
        <f t="shared" ref="J298:J302" si="118">IF($D$298="Y/T","Isi Sasaran",IF($E$298=0,0,IF(I298="Y",1,IF(I298="T",0,"Isi Dulu"))))</f>
        <v>Isi Sasaran</v>
      </c>
      <c r="K298" s="276" t="s">
        <v>650</v>
      </c>
      <c r="L298" s="277" t="str">
        <f t="shared" ref="L298:L302" si="119">IF($D$298="Y/T","Isi Sasaran",IF($E$298=0,0,IF(K298="Y",1,IF(K298="T",0,"Isi Dulu"))))</f>
        <v>Isi Sasaran</v>
      </c>
      <c r="M298" s="429" t="s">
        <v>650</v>
      </c>
      <c r="N298" s="430" t="str">
        <f>IF(M298="Y",1,IF(M298="T",0,IF(M298="Y/T","Belum diisi","Error")))</f>
        <v>Belum diisi</v>
      </c>
      <c r="O298" s="272"/>
      <c r="P298" s="272"/>
      <c r="Q298" s="272"/>
      <c r="R298" s="272"/>
    </row>
    <row r="299" spans="1:18" ht="12.75" customHeight="1">
      <c r="A299" s="272"/>
      <c r="B299" s="371"/>
      <c r="C299" s="371"/>
      <c r="D299" s="371"/>
      <c r="E299" s="371"/>
      <c r="F299" s="278">
        <v>2</v>
      </c>
      <c r="G299" s="279"/>
      <c r="H299" s="288" t="str">
        <f t="shared" si="61"/>
        <v>Belum Diisi</v>
      </c>
      <c r="I299" s="280" t="s">
        <v>650</v>
      </c>
      <c r="J299" s="281" t="str">
        <f t="shared" si="118"/>
        <v>Isi Sasaran</v>
      </c>
      <c r="K299" s="280" t="s">
        <v>650</v>
      </c>
      <c r="L299" s="281" t="str">
        <f t="shared" si="119"/>
        <v>Isi Sasaran</v>
      </c>
      <c r="M299" s="371"/>
      <c r="N299" s="371"/>
      <c r="O299" s="272"/>
      <c r="P299" s="272"/>
      <c r="Q299" s="272"/>
      <c r="R299" s="272"/>
    </row>
    <row r="300" spans="1:18" ht="12.75" customHeight="1">
      <c r="A300" s="272"/>
      <c r="B300" s="371"/>
      <c r="C300" s="371"/>
      <c r="D300" s="371"/>
      <c r="E300" s="371"/>
      <c r="F300" s="278">
        <v>3</v>
      </c>
      <c r="G300" s="279"/>
      <c r="H300" s="288" t="str">
        <f t="shared" si="61"/>
        <v>Belum Diisi</v>
      </c>
      <c r="I300" s="280" t="s">
        <v>650</v>
      </c>
      <c r="J300" s="281" t="str">
        <f t="shared" si="118"/>
        <v>Isi Sasaran</v>
      </c>
      <c r="K300" s="280" t="s">
        <v>650</v>
      </c>
      <c r="L300" s="281" t="str">
        <f t="shared" si="119"/>
        <v>Isi Sasaran</v>
      </c>
      <c r="M300" s="371"/>
      <c r="N300" s="371"/>
      <c r="O300" s="272"/>
      <c r="P300" s="272"/>
      <c r="Q300" s="272"/>
      <c r="R300" s="272"/>
    </row>
    <row r="301" spans="1:18" ht="12.75" customHeight="1">
      <c r="A301" s="272"/>
      <c r="B301" s="371"/>
      <c r="C301" s="371"/>
      <c r="D301" s="371"/>
      <c r="E301" s="371"/>
      <c r="F301" s="278">
        <v>4</v>
      </c>
      <c r="G301" s="279"/>
      <c r="H301" s="288" t="str">
        <f t="shared" si="61"/>
        <v>Belum Diisi</v>
      </c>
      <c r="I301" s="280" t="s">
        <v>650</v>
      </c>
      <c r="J301" s="281" t="str">
        <f t="shared" si="118"/>
        <v>Isi Sasaran</v>
      </c>
      <c r="K301" s="280" t="s">
        <v>650</v>
      </c>
      <c r="L301" s="281" t="str">
        <f t="shared" si="119"/>
        <v>Isi Sasaran</v>
      </c>
      <c r="M301" s="371"/>
      <c r="N301" s="371"/>
      <c r="O301" s="272"/>
      <c r="P301" s="272"/>
      <c r="Q301" s="272"/>
      <c r="R301" s="272"/>
    </row>
    <row r="302" spans="1:18" ht="12.75" customHeight="1">
      <c r="A302" s="272"/>
      <c r="B302" s="349"/>
      <c r="C302" s="349"/>
      <c r="D302" s="349"/>
      <c r="E302" s="349"/>
      <c r="F302" s="282">
        <v>5</v>
      </c>
      <c r="G302" s="283"/>
      <c r="H302" s="289" t="str">
        <f t="shared" si="61"/>
        <v>Belum Diisi</v>
      </c>
      <c r="I302" s="285" t="s">
        <v>650</v>
      </c>
      <c r="J302" s="286" t="str">
        <f t="shared" si="118"/>
        <v>Isi Sasaran</v>
      </c>
      <c r="K302" s="285" t="s">
        <v>650</v>
      </c>
      <c r="L302" s="286" t="str">
        <f t="shared" si="119"/>
        <v>Isi Sasaran</v>
      </c>
      <c r="M302" s="349"/>
      <c r="N302" s="349"/>
      <c r="O302" s="272"/>
      <c r="P302" s="272"/>
      <c r="Q302" s="272"/>
      <c r="R302" s="272"/>
    </row>
    <row r="303" spans="1:18" ht="15.75" customHeight="1">
      <c r="A303" s="272"/>
      <c r="B303" s="418">
        <v>30</v>
      </c>
      <c r="C303" s="426"/>
      <c r="D303" s="419" t="s">
        <v>650</v>
      </c>
      <c r="E303" s="427" t="str">
        <f>IF(D303="Y",1,IF(D303="T",0,IF(D303="Y/T","Belum diisi","Error")))</f>
        <v>Belum diisi</v>
      </c>
      <c r="F303" s="273">
        <v>1</v>
      </c>
      <c r="G303" s="274"/>
      <c r="H303" s="290" t="str">
        <f t="shared" si="61"/>
        <v>Belum Diisi</v>
      </c>
      <c r="I303" s="285" t="s">
        <v>650</v>
      </c>
      <c r="J303" s="277" t="str">
        <f t="shared" ref="J303:J307" si="120">IF($D$303="Y/T","Isi Sasaran",IF($E$303=0,0,IF(I303="Y",1,IF(I303="T",0,"Isi Dulu"))))</f>
        <v>Isi Sasaran</v>
      </c>
      <c r="K303" s="285" t="s">
        <v>650</v>
      </c>
      <c r="L303" s="277" t="str">
        <f t="shared" ref="L303:L307" si="121">IF($D$303="Y/T","Isi Sasaran",IF($E$303=0,0,IF(K303="Y",1,IF(K303="T",0,"Isi Dulu"))))</f>
        <v>Isi Sasaran</v>
      </c>
      <c r="M303" s="429" t="s">
        <v>650</v>
      </c>
      <c r="N303" s="430" t="str">
        <f>IF(M303="Y",1,IF(M303="T",0,IF(M303="Y/T","Belum diisi","Error")))</f>
        <v>Belum diisi</v>
      </c>
      <c r="O303" s="272"/>
      <c r="P303" s="272"/>
      <c r="Q303" s="272"/>
      <c r="R303" s="272"/>
    </row>
    <row r="304" spans="1:18" ht="12.75" customHeight="1">
      <c r="A304" s="272"/>
      <c r="B304" s="371"/>
      <c r="C304" s="371"/>
      <c r="D304" s="371"/>
      <c r="E304" s="371"/>
      <c r="F304" s="278">
        <v>2</v>
      </c>
      <c r="G304" s="279"/>
      <c r="H304" s="288" t="str">
        <f t="shared" si="61"/>
        <v>Belum Diisi</v>
      </c>
      <c r="I304" s="280" t="s">
        <v>650</v>
      </c>
      <c r="J304" s="281" t="str">
        <f t="shared" si="120"/>
        <v>Isi Sasaran</v>
      </c>
      <c r="K304" s="280" t="s">
        <v>650</v>
      </c>
      <c r="L304" s="281" t="str">
        <f t="shared" si="121"/>
        <v>Isi Sasaran</v>
      </c>
      <c r="M304" s="371"/>
      <c r="N304" s="371"/>
      <c r="O304" s="272"/>
      <c r="P304" s="272"/>
      <c r="Q304" s="272"/>
      <c r="R304" s="272"/>
    </row>
    <row r="305" spans="1:18" ht="12.75" customHeight="1">
      <c r="A305" s="272"/>
      <c r="B305" s="371"/>
      <c r="C305" s="371"/>
      <c r="D305" s="371"/>
      <c r="E305" s="371"/>
      <c r="F305" s="278">
        <v>3</v>
      </c>
      <c r="G305" s="279"/>
      <c r="H305" s="288" t="str">
        <f t="shared" si="61"/>
        <v>Belum Diisi</v>
      </c>
      <c r="I305" s="280" t="s">
        <v>650</v>
      </c>
      <c r="J305" s="281" t="str">
        <f t="shared" si="120"/>
        <v>Isi Sasaran</v>
      </c>
      <c r="K305" s="280" t="s">
        <v>650</v>
      </c>
      <c r="L305" s="281" t="str">
        <f t="shared" si="121"/>
        <v>Isi Sasaran</v>
      </c>
      <c r="M305" s="371"/>
      <c r="N305" s="371"/>
      <c r="O305" s="272"/>
      <c r="P305" s="272"/>
      <c r="Q305" s="272"/>
      <c r="R305" s="272"/>
    </row>
    <row r="306" spans="1:18" ht="12.75" customHeight="1">
      <c r="A306" s="272"/>
      <c r="B306" s="371"/>
      <c r="C306" s="371"/>
      <c r="D306" s="371"/>
      <c r="E306" s="371"/>
      <c r="F306" s="278">
        <v>4</v>
      </c>
      <c r="G306" s="279"/>
      <c r="H306" s="288" t="str">
        <f t="shared" si="61"/>
        <v>Belum Diisi</v>
      </c>
      <c r="I306" s="280" t="s">
        <v>650</v>
      </c>
      <c r="J306" s="281" t="str">
        <f t="shared" si="120"/>
        <v>Isi Sasaran</v>
      </c>
      <c r="K306" s="280" t="s">
        <v>650</v>
      </c>
      <c r="L306" s="281" t="str">
        <f t="shared" si="121"/>
        <v>Isi Sasaran</v>
      </c>
      <c r="M306" s="371"/>
      <c r="N306" s="371"/>
      <c r="O306" s="272"/>
      <c r="P306" s="272"/>
      <c r="Q306" s="272"/>
      <c r="R306" s="272"/>
    </row>
    <row r="307" spans="1:18" ht="12.75" customHeight="1">
      <c r="A307" s="272"/>
      <c r="B307" s="349"/>
      <c r="C307" s="349"/>
      <c r="D307" s="349"/>
      <c r="E307" s="349"/>
      <c r="F307" s="282">
        <v>5</v>
      </c>
      <c r="G307" s="283"/>
      <c r="H307" s="289" t="str">
        <f t="shared" si="61"/>
        <v>Belum Diisi</v>
      </c>
      <c r="I307" s="280" t="s">
        <v>650</v>
      </c>
      <c r="J307" s="286" t="str">
        <f t="shared" si="120"/>
        <v>Isi Sasaran</v>
      </c>
      <c r="K307" s="280" t="s">
        <v>650</v>
      </c>
      <c r="L307" s="286" t="str">
        <f t="shared" si="121"/>
        <v>Isi Sasaran</v>
      </c>
      <c r="M307" s="349"/>
      <c r="N307" s="349"/>
      <c r="O307" s="272"/>
      <c r="P307" s="272"/>
      <c r="Q307" s="272"/>
      <c r="R307" s="272"/>
    </row>
    <row r="308" spans="1:18" ht="12.75" customHeight="1">
      <c r="A308" s="272"/>
      <c r="B308" s="301"/>
      <c r="C308" s="292"/>
      <c r="D308" s="293"/>
      <c r="E308" s="302" t="e">
        <f>AVERAGE(E158:E307)</f>
        <v>#DIV/0!</v>
      </c>
      <c r="F308" s="301"/>
      <c r="G308" s="296"/>
      <c r="H308" s="294" t="e">
        <f>AVERAGE(H158:H307)</f>
        <v>#DIV/0!</v>
      </c>
      <c r="I308" s="303"/>
      <c r="J308" s="294" t="e">
        <f>AVERAGE(J158:J307)</f>
        <v>#DIV/0!</v>
      </c>
      <c r="K308" s="303"/>
      <c r="L308" s="294" t="e">
        <f>AVERAGE(L158:L307)</f>
        <v>#DIV/0!</v>
      </c>
      <c r="M308" s="303"/>
      <c r="N308" s="294" t="e">
        <f>AVERAGE(N158:N307)</f>
        <v>#DIV/0!</v>
      </c>
      <c r="O308" s="272"/>
      <c r="P308" s="272"/>
      <c r="Q308" s="272"/>
      <c r="R308" s="272"/>
    </row>
    <row r="309" spans="1:18" ht="12.75" customHeight="1">
      <c r="A309" s="272"/>
      <c r="B309" s="431" t="s">
        <v>1260</v>
      </c>
      <c r="C309" s="360"/>
      <c r="D309" s="360"/>
      <c r="E309" s="360"/>
      <c r="F309" s="360"/>
      <c r="G309" s="360"/>
      <c r="H309" s="360"/>
      <c r="I309" s="360"/>
      <c r="J309" s="360"/>
      <c r="K309" s="360"/>
      <c r="L309" s="360"/>
      <c r="M309" s="360"/>
      <c r="N309" s="351"/>
      <c r="O309" s="272"/>
      <c r="P309" s="272"/>
      <c r="Q309" s="272"/>
      <c r="R309" s="272"/>
    </row>
    <row r="310" spans="1:18" ht="12.75" customHeight="1">
      <c r="A310" s="272"/>
      <c r="B310" s="418">
        <v>1</v>
      </c>
      <c r="C310" s="426"/>
      <c r="D310" s="419" t="s">
        <v>650</v>
      </c>
      <c r="E310" s="427" t="str">
        <f>IF(D310="Y",1,IF(D310="T",0,IF(D310="Y/T","Belum diisi","Error")))</f>
        <v>Belum diisi</v>
      </c>
      <c r="F310" s="273">
        <v>1</v>
      </c>
      <c r="G310" s="274"/>
      <c r="H310" s="275" t="str">
        <f t="shared" ref="H310:H409" si="122">IF(OR(J310="Isi Dulu",L310="Isi Dulu",J310="Isi Sasaran",L310="Isi Sasaran"),"Belum Diisi",IF(SUM(J310,L310)=2,1,IF(SUM(J310,L310)=1,0,IF(SUM(J310,L310)=0,0,"Error"))))</f>
        <v>Belum Diisi</v>
      </c>
      <c r="I310" s="276" t="s">
        <v>650</v>
      </c>
      <c r="J310" s="277" t="str">
        <f t="shared" ref="J310:J314" si="123">IF($D$310="Y/T","Isi Sasaran",IF($E$310=0,0,IF(I310="Y",1,IF(I310="T",0,"Isi Dulu"))))</f>
        <v>Isi Sasaran</v>
      </c>
      <c r="K310" s="276" t="s">
        <v>650</v>
      </c>
      <c r="L310" s="277" t="str">
        <f t="shared" ref="L310:L314" si="124">IF($D$310="Y/T","Isi Sasaran",IF($E$310=0,0,IF(K310="Y",1,IF(K310="T",0,"Isi Dulu"))))</f>
        <v>Isi Sasaran</v>
      </c>
      <c r="M310" s="429" t="s">
        <v>650</v>
      </c>
      <c r="N310" s="430" t="str">
        <f>IF(M310="Y",1,IF(M310="T",0,IF(M310="Y/T","Belum diisi","Error")))</f>
        <v>Belum diisi</v>
      </c>
      <c r="O310" s="272"/>
      <c r="P310" s="272"/>
      <c r="Q310" s="272"/>
      <c r="R310" s="272"/>
    </row>
    <row r="311" spans="1:18" ht="12.75" customHeight="1">
      <c r="A311" s="272"/>
      <c r="B311" s="371"/>
      <c r="C311" s="371"/>
      <c r="D311" s="371"/>
      <c r="E311" s="371"/>
      <c r="F311" s="278">
        <v>2</v>
      </c>
      <c r="G311" s="279"/>
      <c r="H311" s="275" t="str">
        <f t="shared" si="122"/>
        <v>Belum Diisi</v>
      </c>
      <c r="I311" s="280" t="s">
        <v>650</v>
      </c>
      <c r="J311" s="277" t="str">
        <f t="shared" si="123"/>
        <v>Isi Sasaran</v>
      </c>
      <c r="K311" s="280" t="s">
        <v>650</v>
      </c>
      <c r="L311" s="277" t="str">
        <f t="shared" si="124"/>
        <v>Isi Sasaran</v>
      </c>
      <c r="M311" s="371"/>
      <c r="N311" s="371"/>
      <c r="O311" s="272"/>
      <c r="P311" s="272"/>
      <c r="Q311" s="272"/>
      <c r="R311" s="272"/>
    </row>
    <row r="312" spans="1:18" ht="12.75" customHeight="1">
      <c r="A312" s="272"/>
      <c r="B312" s="371"/>
      <c r="C312" s="371"/>
      <c r="D312" s="371"/>
      <c r="E312" s="371"/>
      <c r="F312" s="278">
        <v>3</v>
      </c>
      <c r="G312" s="279"/>
      <c r="H312" s="275" t="str">
        <f t="shared" si="122"/>
        <v>Belum Diisi</v>
      </c>
      <c r="I312" s="280" t="s">
        <v>650</v>
      </c>
      <c r="J312" s="277" t="str">
        <f t="shared" si="123"/>
        <v>Isi Sasaran</v>
      </c>
      <c r="K312" s="280" t="s">
        <v>650</v>
      </c>
      <c r="L312" s="277" t="str">
        <f t="shared" si="124"/>
        <v>Isi Sasaran</v>
      </c>
      <c r="M312" s="371"/>
      <c r="N312" s="371"/>
      <c r="O312" s="272"/>
      <c r="P312" s="272"/>
      <c r="Q312" s="272"/>
      <c r="R312" s="272"/>
    </row>
    <row r="313" spans="1:18" ht="12.75" customHeight="1">
      <c r="A313" s="272"/>
      <c r="B313" s="371"/>
      <c r="C313" s="371"/>
      <c r="D313" s="371"/>
      <c r="E313" s="371"/>
      <c r="F313" s="278">
        <v>4</v>
      </c>
      <c r="G313" s="279"/>
      <c r="H313" s="275" t="str">
        <f t="shared" si="122"/>
        <v>Belum Diisi</v>
      </c>
      <c r="I313" s="280" t="s">
        <v>650</v>
      </c>
      <c r="J313" s="277" t="str">
        <f t="shared" si="123"/>
        <v>Isi Sasaran</v>
      </c>
      <c r="K313" s="280" t="s">
        <v>650</v>
      </c>
      <c r="L313" s="277" t="str">
        <f t="shared" si="124"/>
        <v>Isi Sasaran</v>
      </c>
      <c r="M313" s="371"/>
      <c r="N313" s="371"/>
      <c r="O313" s="272"/>
      <c r="P313" s="272"/>
      <c r="Q313" s="272"/>
      <c r="R313" s="272"/>
    </row>
    <row r="314" spans="1:18" ht="12.75" customHeight="1">
      <c r="A314" s="272"/>
      <c r="B314" s="349"/>
      <c r="C314" s="349"/>
      <c r="D314" s="349"/>
      <c r="E314" s="349"/>
      <c r="F314" s="282">
        <v>5</v>
      </c>
      <c r="G314" s="283"/>
      <c r="H314" s="284" t="str">
        <f t="shared" si="122"/>
        <v>Belum Diisi</v>
      </c>
      <c r="I314" s="285" t="s">
        <v>650</v>
      </c>
      <c r="J314" s="277" t="str">
        <f t="shared" si="123"/>
        <v>Isi Sasaran</v>
      </c>
      <c r="K314" s="285" t="s">
        <v>650</v>
      </c>
      <c r="L314" s="277" t="str">
        <f t="shared" si="124"/>
        <v>Isi Sasaran</v>
      </c>
      <c r="M314" s="349"/>
      <c r="N314" s="349"/>
      <c r="O314" s="272"/>
      <c r="P314" s="272"/>
      <c r="Q314" s="272"/>
      <c r="R314" s="272"/>
    </row>
    <row r="315" spans="1:18" ht="12.75" customHeight="1">
      <c r="A315" s="272"/>
      <c r="B315" s="418">
        <v>2</v>
      </c>
      <c r="C315" s="426"/>
      <c r="D315" s="419" t="s">
        <v>650</v>
      </c>
      <c r="E315" s="427" t="str">
        <f>IF(D315="Y",1,IF(D315="T",0,IF(D315="Y/T","Belum diisi","Error")))</f>
        <v>Belum diisi</v>
      </c>
      <c r="F315" s="273">
        <v>1</v>
      </c>
      <c r="G315" s="274"/>
      <c r="H315" s="287" t="str">
        <f t="shared" si="122"/>
        <v>Belum Diisi</v>
      </c>
      <c r="I315" s="276" t="s">
        <v>650</v>
      </c>
      <c r="J315" s="277" t="str">
        <f t="shared" ref="J315:J319" si="125">IF($D$315="Y/T","Isi Sasaran",IF($E$315=0,0,IF(I315="Y",1,IF(I315="T",0,"Isi Dulu"))))</f>
        <v>Isi Sasaran</v>
      </c>
      <c r="K315" s="276" t="s">
        <v>650</v>
      </c>
      <c r="L315" s="277" t="str">
        <f t="shared" ref="L315:L319" si="126">IF($D$315="Y/T","Isi Sasaran",IF($E$315=0,0,IF(K315="Y",1,IF(K315="T",0,"Isi Dulu"))))</f>
        <v>Isi Sasaran</v>
      </c>
      <c r="M315" s="429" t="s">
        <v>650</v>
      </c>
      <c r="N315" s="430" t="str">
        <f>IF(M315="Y",1,IF(M315="T",0,IF(M315="Y/T","Belum diisi","Error")))</f>
        <v>Belum diisi</v>
      </c>
      <c r="O315" s="272"/>
      <c r="P315" s="272"/>
      <c r="Q315" s="272"/>
      <c r="R315" s="272"/>
    </row>
    <row r="316" spans="1:18" ht="12.75" customHeight="1">
      <c r="A316" s="272"/>
      <c r="B316" s="371"/>
      <c r="C316" s="371"/>
      <c r="D316" s="371"/>
      <c r="E316" s="371"/>
      <c r="F316" s="278">
        <v>2</v>
      </c>
      <c r="G316" s="279"/>
      <c r="H316" s="288" t="str">
        <f t="shared" si="122"/>
        <v>Belum Diisi</v>
      </c>
      <c r="I316" s="280" t="s">
        <v>650</v>
      </c>
      <c r="J316" s="277" t="str">
        <f t="shared" si="125"/>
        <v>Isi Sasaran</v>
      </c>
      <c r="K316" s="280" t="s">
        <v>650</v>
      </c>
      <c r="L316" s="277" t="str">
        <f t="shared" si="126"/>
        <v>Isi Sasaran</v>
      </c>
      <c r="M316" s="371"/>
      <c r="N316" s="371"/>
      <c r="O316" s="272"/>
      <c r="P316" s="272"/>
      <c r="Q316" s="272"/>
      <c r="R316" s="272"/>
    </row>
    <row r="317" spans="1:18" ht="12.75" customHeight="1">
      <c r="A317" s="272"/>
      <c r="B317" s="371"/>
      <c r="C317" s="371"/>
      <c r="D317" s="371"/>
      <c r="E317" s="371"/>
      <c r="F317" s="278">
        <v>3</v>
      </c>
      <c r="G317" s="279"/>
      <c r="H317" s="288" t="str">
        <f t="shared" si="122"/>
        <v>Belum Diisi</v>
      </c>
      <c r="I317" s="280" t="s">
        <v>650</v>
      </c>
      <c r="J317" s="277" t="str">
        <f t="shared" si="125"/>
        <v>Isi Sasaran</v>
      </c>
      <c r="K317" s="280" t="s">
        <v>650</v>
      </c>
      <c r="L317" s="277" t="str">
        <f t="shared" si="126"/>
        <v>Isi Sasaran</v>
      </c>
      <c r="M317" s="371"/>
      <c r="N317" s="371"/>
      <c r="O317" s="272"/>
      <c r="P317" s="272"/>
      <c r="Q317" s="272"/>
      <c r="R317" s="272"/>
    </row>
    <row r="318" spans="1:18" ht="12.75" customHeight="1">
      <c r="A318" s="272"/>
      <c r="B318" s="371"/>
      <c r="C318" s="371"/>
      <c r="D318" s="371"/>
      <c r="E318" s="371"/>
      <c r="F318" s="278">
        <v>4</v>
      </c>
      <c r="G318" s="279"/>
      <c r="H318" s="288" t="str">
        <f t="shared" si="122"/>
        <v>Belum Diisi</v>
      </c>
      <c r="I318" s="280" t="s">
        <v>650</v>
      </c>
      <c r="J318" s="277" t="str">
        <f t="shared" si="125"/>
        <v>Isi Sasaran</v>
      </c>
      <c r="K318" s="280" t="s">
        <v>650</v>
      </c>
      <c r="L318" s="277" t="str">
        <f t="shared" si="126"/>
        <v>Isi Sasaran</v>
      </c>
      <c r="M318" s="371"/>
      <c r="N318" s="371"/>
      <c r="O318" s="272"/>
      <c r="P318" s="272"/>
      <c r="Q318" s="272"/>
      <c r="R318" s="272"/>
    </row>
    <row r="319" spans="1:18" ht="12.75" customHeight="1">
      <c r="A319" s="272"/>
      <c r="B319" s="349"/>
      <c r="C319" s="349"/>
      <c r="D319" s="349"/>
      <c r="E319" s="349"/>
      <c r="F319" s="282">
        <v>5</v>
      </c>
      <c r="G319" s="283"/>
      <c r="H319" s="289" t="str">
        <f t="shared" si="122"/>
        <v>Belum Diisi</v>
      </c>
      <c r="I319" s="285" t="s">
        <v>650</v>
      </c>
      <c r="J319" s="277" t="str">
        <f t="shared" si="125"/>
        <v>Isi Sasaran</v>
      </c>
      <c r="K319" s="285" t="s">
        <v>650</v>
      </c>
      <c r="L319" s="277" t="str">
        <f t="shared" si="126"/>
        <v>Isi Sasaran</v>
      </c>
      <c r="M319" s="349"/>
      <c r="N319" s="349"/>
      <c r="O319" s="272"/>
      <c r="P319" s="272"/>
      <c r="Q319" s="272"/>
      <c r="R319" s="272"/>
    </row>
    <row r="320" spans="1:18" ht="12.75" customHeight="1">
      <c r="A320" s="272"/>
      <c r="B320" s="418">
        <v>3</v>
      </c>
      <c r="C320" s="426"/>
      <c r="D320" s="419" t="s">
        <v>650</v>
      </c>
      <c r="E320" s="427" t="str">
        <f>IF(D320="Y",1,IF(D320="T",0,IF(D320="Y/T","Belum diisi","Error")))</f>
        <v>Belum diisi</v>
      </c>
      <c r="F320" s="273">
        <v>1</v>
      </c>
      <c r="G320" s="274"/>
      <c r="H320" s="290" t="str">
        <f t="shared" si="122"/>
        <v>Belum Diisi</v>
      </c>
      <c r="I320" s="276" t="s">
        <v>650</v>
      </c>
      <c r="J320" s="277" t="str">
        <f t="shared" ref="J320:J324" si="127">IF($D$320="Y/T","Isi Sasaran",IF($E$320=0,0,IF(I320="Y",1,IF(I320="T",0,"Isi Dulu"))))</f>
        <v>Isi Sasaran</v>
      </c>
      <c r="K320" s="276" t="s">
        <v>650</v>
      </c>
      <c r="L320" s="277" t="str">
        <f>IF($D$320="Y/T","Isi Sasaran",IF($E$320=0,0,IF(K320="Y",1,IF(K320="T",0,"Isi Dulu"))))</f>
        <v>Isi Sasaran</v>
      </c>
      <c r="M320" s="429" t="s">
        <v>650</v>
      </c>
      <c r="N320" s="430" t="str">
        <f>IF(M320="Y",1,IF(M320="T",0,IF(M320="Y/T","Belum diisi","Error")))</f>
        <v>Belum diisi</v>
      </c>
      <c r="O320" s="272"/>
      <c r="P320" s="272"/>
      <c r="Q320" s="272"/>
      <c r="R320" s="272"/>
    </row>
    <row r="321" spans="1:18" ht="12.75" customHeight="1">
      <c r="A321" s="272"/>
      <c r="B321" s="371"/>
      <c r="C321" s="371"/>
      <c r="D321" s="371"/>
      <c r="E321" s="371"/>
      <c r="F321" s="278">
        <v>2</v>
      </c>
      <c r="G321" s="279"/>
      <c r="H321" s="288" t="str">
        <f t="shared" si="122"/>
        <v>Belum Diisi</v>
      </c>
      <c r="I321" s="280" t="s">
        <v>650</v>
      </c>
      <c r="J321" s="277" t="str">
        <f t="shared" si="127"/>
        <v>Isi Sasaran</v>
      </c>
      <c r="K321" s="280" t="s">
        <v>650</v>
      </c>
      <c r="L321" s="277" t="str">
        <f t="shared" ref="L321:L324" si="128">IF($D$168="Y/T","Isi Sasaran",IF($E$168=0,0,IF(K321="Y",1,IF(K321="T",0,"Isi Dulu"))))</f>
        <v>Isi Sasaran</v>
      </c>
      <c r="M321" s="371"/>
      <c r="N321" s="371"/>
      <c r="O321" s="272"/>
      <c r="P321" s="272"/>
      <c r="Q321" s="272"/>
      <c r="R321" s="272"/>
    </row>
    <row r="322" spans="1:18" ht="12.75" customHeight="1">
      <c r="A322" s="272"/>
      <c r="B322" s="371"/>
      <c r="C322" s="371"/>
      <c r="D322" s="371"/>
      <c r="E322" s="371"/>
      <c r="F322" s="278">
        <v>3</v>
      </c>
      <c r="G322" s="279"/>
      <c r="H322" s="288" t="str">
        <f t="shared" si="122"/>
        <v>Belum Diisi</v>
      </c>
      <c r="I322" s="280" t="s">
        <v>650</v>
      </c>
      <c r="J322" s="277" t="str">
        <f t="shared" si="127"/>
        <v>Isi Sasaran</v>
      </c>
      <c r="K322" s="280" t="s">
        <v>650</v>
      </c>
      <c r="L322" s="277" t="str">
        <f t="shared" si="128"/>
        <v>Isi Sasaran</v>
      </c>
      <c r="M322" s="371"/>
      <c r="N322" s="371"/>
      <c r="O322" s="272"/>
      <c r="P322" s="272"/>
      <c r="Q322" s="272"/>
      <c r="R322" s="272"/>
    </row>
    <row r="323" spans="1:18" ht="12.75" customHeight="1">
      <c r="A323" s="272"/>
      <c r="B323" s="371"/>
      <c r="C323" s="371"/>
      <c r="D323" s="371"/>
      <c r="E323" s="371"/>
      <c r="F323" s="278">
        <v>4</v>
      </c>
      <c r="G323" s="279"/>
      <c r="H323" s="288" t="str">
        <f t="shared" si="122"/>
        <v>Belum Diisi</v>
      </c>
      <c r="I323" s="280" t="s">
        <v>650</v>
      </c>
      <c r="J323" s="277" t="str">
        <f t="shared" si="127"/>
        <v>Isi Sasaran</v>
      </c>
      <c r="K323" s="280" t="s">
        <v>650</v>
      </c>
      <c r="L323" s="277" t="str">
        <f t="shared" si="128"/>
        <v>Isi Sasaran</v>
      </c>
      <c r="M323" s="371"/>
      <c r="N323" s="371"/>
      <c r="O323" s="272"/>
      <c r="P323" s="272"/>
      <c r="Q323" s="272"/>
      <c r="R323" s="272"/>
    </row>
    <row r="324" spans="1:18" ht="12.75" customHeight="1">
      <c r="A324" s="272"/>
      <c r="B324" s="349"/>
      <c r="C324" s="349"/>
      <c r="D324" s="349"/>
      <c r="E324" s="349"/>
      <c r="F324" s="282">
        <v>5</v>
      </c>
      <c r="G324" s="283"/>
      <c r="H324" s="289" t="str">
        <f t="shared" si="122"/>
        <v>Belum Diisi</v>
      </c>
      <c r="I324" s="285" t="s">
        <v>650</v>
      </c>
      <c r="J324" s="277" t="str">
        <f t="shared" si="127"/>
        <v>Isi Sasaran</v>
      </c>
      <c r="K324" s="285" t="s">
        <v>650</v>
      </c>
      <c r="L324" s="277" t="str">
        <f t="shared" si="128"/>
        <v>Isi Sasaran</v>
      </c>
      <c r="M324" s="349"/>
      <c r="N324" s="349"/>
      <c r="O324" s="272"/>
      <c r="P324" s="272"/>
      <c r="Q324" s="272"/>
      <c r="R324" s="272"/>
    </row>
    <row r="325" spans="1:18" ht="12.75" customHeight="1">
      <c r="A325" s="272"/>
      <c r="B325" s="418">
        <v>4</v>
      </c>
      <c r="C325" s="426"/>
      <c r="D325" s="419" t="s">
        <v>650</v>
      </c>
      <c r="E325" s="427" t="str">
        <f>IF(D325="Y",1,IF(D325="T",0,IF(D325="Y/T","Belum diisi","Error")))</f>
        <v>Belum diisi</v>
      </c>
      <c r="F325" s="273">
        <v>1</v>
      </c>
      <c r="G325" s="274"/>
      <c r="H325" s="290" t="str">
        <f t="shared" si="122"/>
        <v>Belum Diisi</v>
      </c>
      <c r="I325" s="276" t="s">
        <v>650</v>
      </c>
      <c r="J325" s="277" t="str">
        <f t="shared" ref="J325:J329" si="129">IF($D$173="Y/T","Isi Sasaran",IF($E$173=0,0,IF(I325="Y",1,IF(I325="T",0,"Isi Dulu"))))</f>
        <v>Isi Sasaran</v>
      </c>
      <c r="K325" s="276" t="s">
        <v>650</v>
      </c>
      <c r="L325" s="277" t="str">
        <f t="shared" ref="L325:L329" si="130">IF($D$325="Y/T","Isi Sasaran",IF($E$325=0,0,IF(K325="Y",1,IF(K325="T",0,"Isi Dulu"))))</f>
        <v>Isi Sasaran</v>
      </c>
      <c r="M325" s="429" t="s">
        <v>650</v>
      </c>
      <c r="N325" s="430" t="str">
        <f>IF(M325="Y",1,IF(M325="T",0,IF(M325="Y/T","Belum diisi","Error")))</f>
        <v>Belum diisi</v>
      </c>
      <c r="O325" s="272"/>
      <c r="P325" s="272"/>
      <c r="Q325" s="272"/>
      <c r="R325" s="272"/>
    </row>
    <row r="326" spans="1:18" ht="12.75" customHeight="1">
      <c r="A326" s="272"/>
      <c r="B326" s="371"/>
      <c r="C326" s="371"/>
      <c r="D326" s="371"/>
      <c r="E326" s="371"/>
      <c r="F326" s="278">
        <v>2</v>
      </c>
      <c r="G326" s="279"/>
      <c r="H326" s="288" t="str">
        <f t="shared" si="122"/>
        <v>Belum Diisi</v>
      </c>
      <c r="I326" s="280" t="s">
        <v>650</v>
      </c>
      <c r="J326" s="277" t="str">
        <f t="shared" si="129"/>
        <v>Isi Sasaran</v>
      </c>
      <c r="K326" s="280" t="s">
        <v>650</v>
      </c>
      <c r="L326" s="277" t="str">
        <f t="shared" si="130"/>
        <v>Isi Sasaran</v>
      </c>
      <c r="M326" s="371"/>
      <c r="N326" s="371"/>
      <c r="O326" s="272"/>
      <c r="P326" s="272"/>
      <c r="Q326" s="272"/>
      <c r="R326" s="272"/>
    </row>
    <row r="327" spans="1:18" ht="12.75" customHeight="1">
      <c r="A327" s="272"/>
      <c r="B327" s="371"/>
      <c r="C327" s="371"/>
      <c r="D327" s="371"/>
      <c r="E327" s="371"/>
      <c r="F327" s="278">
        <v>3</v>
      </c>
      <c r="G327" s="279"/>
      <c r="H327" s="288" t="str">
        <f t="shared" si="122"/>
        <v>Belum Diisi</v>
      </c>
      <c r="I327" s="280" t="s">
        <v>650</v>
      </c>
      <c r="J327" s="277" t="str">
        <f t="shared" si="129"/>
        <v>Isi Sasaran</v>
      </c>
      <c r="K327" s="280" t="s">
        <v>650</v>
      </c>
      <c r="L327" s="277" t="str">
        <f t="shared" si="130"/>
        <v>Isi Sasaran</v>
      </c>
      <c r="M327" s="371"/>
      <c r="N327" s="371"/>
      <c r="O327" s="272"/>
      <c r="P327" s="272"/>
      <c r="Q327" s="272"/>
      <c r="R327" s="272"/>
    </row>
    <row r="328" spans="1:18" ht="12.75" customHeight="1">
      <c r="A328" s="272"/>
      <c r="B328" s="371"/>
      <c r="C328" s="371"/>
      <c r="D328" s="371"/>
      <c r="E328" s="371"/>
      <c r="F328" s="278">
        <v>4</v>
      </c>
      <c r="G328" s="279"/>
      <c r="H328" s="288" t="str">
        <f t="shared" si="122"/>
        <v>Belum Diisi</v>
      </c>
      <c r="I328" s="280" t="s">
        <v>650</v>
      </c>
      <c r="J328" s="277" t="str">
        <f t="shared" si="129"/>
        <v>Isi Sasaran</v>
      </c>
      <c r="K328" s="280" t="s">
        <v>650</v>
      </c>
      <c r="L328" s="277" t="str">
        <f t="shared" si="130"/>
        <v>Isi Sasaran</v>
      </c>
      <c r="M328" s="371"/>
      <c r="N328" s="371"/>
      <c r="O328" s="272"/>
      <c r="P328" s="272"/>
      <c r="Q328" s="272"/>
      <c r="R328" s="272"/>
    </row>
    <row r="329" spans="1:18" ht="12.75" customHeight="1">
      <c r="A329" s="272"/>
      <c r="B329" s="349"/>
      <c r="C329" s="349"/>
      <c r="D329" s="349"/>
      <c r="E329" s="349"/>
      <c r="F329" s="282">
        <v>5</v>
      </c>
      <c r="G329" s="283"/>
      <c r="H329" s="289" t="str">
        <f t="shared" si="122"/>
        <v>Belum Diisi</v>
      </c>
      <c r="I329" s="285" t="s">
        <v>650</v>
      </c>
      <c r="J329" s="277" t="str">
        <f t="shared" si="129"/>
        <v>Isi Sasaran</v>
      </c>
      <c r="K329" s="285" t="s">
        <v>650</v>
      </c>
      <c r="L329" s="277" t="str">
        <f t="shared" si="130"/>
        <v>Isi Sasaran</v>
      </c>
      <c r="M329" s="349"/>
      <c r="N329" s="349"/>
      <c r="O329" s="272"/>
      <c r="P329" s="272"/>
      <c r="Q329" s="272"/>
      <c r="R329" s="272"/>
    </row>
    <row r="330" spans="1:18" ht="12.75" customHeight="1">
      <c r="A330" s="272"/>
      <c r="B330" s="418">
        <v>5</v>
      </c>
      <c r="C330" s="426"/>
      <c r="D330" s="419" t="s">
        <v>650</v>
      </c>
      <c r="E330" s="427" t="str">
        <f>IF(D330="Y",1,IF(D330="T",0,IF(D330="Y/T","Belum diisi","Error")))</f>
        <v>Belum diisi</v>
      </c>
      <c r="F330" s="273">
        <v>1</v>
      </c>
      <c r="G330" s="274"/>
      <c r="H330" s="290" t="str">
        <f t="shared" si="122"/>
        <v>Belum Diisi</v>
      </c>
      <c r="I330" s="276" t="s">
        <v>650</v>
      </c>
      <c r="J330" s="277" t="str">
        <f t="shared" ref="J330:J334" si="131">IF($D$330="Y/T","Isi Sasaran",IF($E$330=0,0,IF(I330="Y",1,IF(I330="T",0,"Isi Dulu"))))</f>
        <v>Isi Sasaran</v>
      </c>
      <c r="K330" s="276" t="s">
        <v>650</v>
      </c>
      <c r="L330" s="277" t="str">
        <f t="shared" ref="L330:L334" si="132">IF($D$330="Y/T","Isi Sasaran",IF($E$330=0,0,IF(K330="Y",1,IF(K330="T",0,"Isi Dulu"))))</f>
        <v>Isi Sasaran</v>
      </c>
      <c r="M330" s="429" t="s">
        <v>650</v>
      </c>
      <c r="N330" s="430" t="str">
        <f>IF(M330="Y",1,IF(M330="T",0,IF(M330="Y/T","Belum diisi","Error")))</f>
        <v>Belum diisi</v>
      </c>
      <c r="O330" s="272"/>
      <c r="P330" s="272"/>
      <c r="Q330" s="272"/>
      <c r="R330" s="272"/>
    </row>
    <row r="331" spans="1:18" ht="12.75" customHeight="1">
      <c r="A331" s="272"/>
      <c r="B331" s="371"/>
      <c r="C331" s="371"/>
      <c r="D331" s="371"/>
      <c r="E331" s="371"/>
      <c r="F331" s="278">
        <v>2</v>
      </c>
      <c r="G331" s="279"/>
      <c r="H331" s="288" t="str">
        <f t="shared" si="122"/>
        <v>Belum Diisi</v>
      </c>
      <c r="I331" s="280" t="s">
        <v>650</v>
      </c>
      <c r="J331" s="277" t="str">
        <f t="shared" si="131"/>
        <v>Isi Sasaran</v>
      </c>
      <c r="K331" s="280" t="s">
        <v>650</v>
      </c>
      <c r="L331" s="277" t="str">
        <f t="shared" si="132"/>
        <v>Isi Sasaran</v>
      </c>
      <c r="M331" s="371"/>
      <c r="N331" s="371"/>
      <c r="O331" s="272"/>
      <c r="P331" s="272"/>
      <c r="Q331" s="272"/>
      <c r="R331" s="272"/>
    </row>
    <row r="332" spans="1:18" ht="12.75" customHeight="1">
      <c r="A332" s="272"/>
      <c r="B332" s="371"/>
      <c r="C332" s="371"/>
      <c r="D332" s="371"/>
      <c r="E332" s="371"/>
      <c r="F332" s="278">
        <v>3</v>
      </c>
      <c r="G332" s="279"/>
      <c r="H332" s="288" t="str">
        <f t="shared" si="122"/>
        <v>Belum Diisi</v>
      </c>
      <c r="I332" s="280" t="s">
        <v>650</v>
      </c>
      <c r="J332" s="277" t="str">
        <f t="shared" si="131"/>
        <v>Isi Sasaran</v>
      </c>
      <c r="K332" s="280" t="s">
        <v>650</v>
      </c>
      <c r="L332" s="277" t="str">
        <f t="shared" si="132"/>
        <v>Isi Sasaran</v>
      </c>
      <c r="M332" s="371"/>
      <c r="N332" s="371"/>
      <c r="O332" s="272"/>
      <c r="P332" s="272"/>
      <c r="Q332" s="272"/>
      <c r="R332" s="272"/>
    </row>
    <row r="333" spans="1:18" ht="12.75" customHeight="1">
      <c r="A333" s="272"/>
      <c r="B333" s="371"/>
      <c r="C333" s="371"/>
      <c r="D333" s="371"/>
      <c r="E333" s="371"/>
      <c r="F333" s="278">
        <v>4</v>
      </c>
      <c r="G333" s="279"/>
      <c r="H333" s="288" t="str">
        <f t="shared" si="122"/>
        <v>Belum Diisi</v>
      </c>
      <c r="I333" s="280" t="s">
        <v>650</v>
      </c>
      <c r="J333" s="277" t="str">
        <f t="shared" si="131"/>
        <v>Isi Sasaran</v>
      </c>
      <c r="K333" s="280" t="s">
        <v>650</v>
      </c>
      <c r="L333" s="277" t="str">
        <f t="shared" si="132"/>
        <v>Isi Sasaran</v>
      </c>
      <c r="M333" s="371"/>
      <c r="N333" s="371"/>
      <c r="O333" s="272"/>
      <c r="P333" s="272"/>
      <c r="Q333" s="272"/>
      <c r="R333" s="272"/>
    </row>
    <row r="334" spans="1:18" ht="12.75" customHeight="1">
      <c r="A334" s="272"/>
      <c r="B334" s="349"/>
      <c r="C334" s="349"/>
      <c r="D334" s="349"/>
      <c r="E334" s="349"/>
      <c r="F334" s="282">
        <v>5</v>
      </c>
      <c r="G334" s="283"/>
      <c r="H334" s="289" t="str">
        <f t="shared" si="122"/>
        <v>Belum Diisi</v>
      </c>
      <c r="I334" s="285" t="s">
        <v>650</v>
      </c>
      <c r="J334" s="277" t="str">
        <f t="shared" si="131"/>
        <v>Isi Sasaran</v>
      </c>
      <c r="K334" s="285" t="s">
        <v>650</v>
      </c>
      <c r="L334" s="277" t="str">
        <f t="shared" si="132"/>
        <v>Isi Sasaran</v>
      </c>
      <c r="M334" s="349"/>
      <c r="N334" s="349"/>
      <c r="O334" s="272"/>
      <c r="P334" s="272"/>
      <c r="Q334" s="272"/>
      <c r="R334" s="272"/>
    </row>
    <row r="335" spans="1:18" ht="12.75" customHeight="1">
      <c r="A335" s="272"/>
      <c r="B335" s="418">
        <v>6</v>
      </c>
      <c r="C335" s="426"/>
      <c r="D335" s="419" t="s">
        <v>650</v>
      </c>
      <c r="E335" s="427" t="str">
        <f>IF(D335="Y",1,IF(D335="T",0,IF(D335="Y/T","Belum diisi","Error")))</f>
        <v>Belum diisi</v>
      </c>
      <c r="F335" s="273">
        <v>1</v>
      </c>
      <c r="G335" s="274"/>
      <c r="H335" s="290" t="str">
        <f t="shared" si="122"/>
        <v>Belum Diisi</v>
      </c>
      <c r="I335" s="276" t="s">
        <v>650</v>
      </c>
      <c r="J335" s="277" t="str">
        <f t="shared" ref="J335:J339" si="133">IF($D$335="Y/T","Isi Sasaran",IF($E$335=0,0,IF(I335="Y",1,IF(I335="T",0,"Isi Dulu"))))</f>
        <v>Isi Sasaran</v>
      </c>
      <c r="K335" s="276" t="s">
        <v>650</v>
      </c>
      <c r="L335" s="277" t="str">
        <f t="shared" ref="L335:L339" si="134">IF($D$335="Y/T","Isi Sasaran",IF($E$335=0,0,IF(K335="Y",1,IF(K335="T",0,"Isi Dulu"))))</f>
        <v>Isi Sasaran</v>
      </c>
      <c r="M335" s="429" t="s">
        <v>650</v>
      </c>
      <c r="N335" s="430" t="str">
        <f>IF(M335="Y",1,IF(M335="T",0,IF(M335="Y/T","Belum diisi","Error")))</f>
        <v>Belum diisi</v>
      </c>
      <c r="O335" s="272"/>
      <c r="P335" s="272"/>
      <c r="Q335" s="272"/>
      <c r="R335" s="272"/>
    </row>
    <row r="336" spans="1:18" ht="12.75" customHeight="1">
      <c r="A336" s="272"/>
      <c r="B336" s="371"/>
      <c r="C336" s="371"/>
      <c r="D336" s="371"/>
      <c r="E336" s="371"/>
      <c r="F336" s="278">
        <v>2</v>
      </c>
      <c r="G336" s="279"/>
      <c r="H336" s="288" t="str">
        <f t="shared" si="122"/>
        <v>Belum Diisi</v>
      </c>
      <c r="I336" s="280" t="s">
        <v>650</v>
      </c>
      <c r="J336" s="277" t="str">
        <f t="shared" si="133"/>
        <v>Isi Sasaran</v>
      </c>
      <c r="K336" s="280" t="s">
        <v>650</v>
      </c>
      <c r="L336" s="277" t="str">
        <f t="shared" si="134"/>
        <v>Isi Sasaran</v>
      </c>
      <c r="M336" s="371"/>
      <c r="N336" s="371"/>
      <c r="O336" s="272"/>
      <c r="P336" s="272"/>
      <c r="Q336" s="272"/>
      <c r="R336" s="272"/>
    </row>
    <row r="337" spans="1:18" ht="12.75" customHeight="1">
      <c r="A337" s="272"/>
      <c r="B337" s="371"/>
      <c r="C337" s="371"/>
      <c r="D337" s="371"/>
      <c r="E337" s="371"/>
      <c r="F337" s="278">
        <v>3</v>
      </c>
      <c r="G337" s="279"/>
      <c r="H337" s="288" t="str">
        <f t="shared" si="122"/>
        <v>Belum Diisi</v>
      </c>
      <c r="I337" s="280" t="s">
        <v>650</v>
      </c>
      <c r="J337" s="277" t="str">
        <f t="shared" si="133"/>
        <v>Isi Sasaran</v>
      </c>
      <c r="K337" s="280" t="s">
        <v>650</v>
      </c>
      <c r="L337" s="277" t="str">
        <f t="shared" si="134"/>
        <v>Isi Sasaran</v>
      </c>
      <c r="M337" s="371"/>
      <c r="N337" s="371"/>
      <c r="O337" s="272"/>
      <c r="P337" s="272"/>
      <c r="Q337" s="272"/>
      <c r="R337" s="272"/>
    </row>
    <row r="338" spans="1:18" ht="12.75" customHeight="1">
      <c r="A338" s="272"/>
      <c r="B338" s="371"/>
      <c r="C338" s="371"/>
      <c r="D338" s="371"/>
      <c r="E338" s="371"/>
      <c r="F338" s="278">
        <v>4</v>
      </c>
      <c r="G338" s="279"/>
      <c r="H338" s="288" t="str">
        <f t="shared" si="122"/>
        <v>Belum Diisi</v>
      </c>
      <c r="I338" s="280" t="s">
        <v>650</v>
      </c>
      <c r="J338" s="277" t="str">
        <f t="shared" si="133"/>
        <v>Isi Sasaran</v>
      </c>
      <c r="K338" s="280" t="s">
        <v>650</v>
      </c>
      <c r="L338" s="277" t="str">
        <f t="shared" si="134"/>
        <v>Isi Sasaran</v>
      </c>
      <c r="M338" s="371"/>
      <c r="N338" s="371"/>
      <c r="O338" s="272"/>
      <c r="P338" s="272"/>
      <c r="Q338" s="272"/>
      <c r="R338" s="272"/>
    </row>
    <row r="339" spans="1:18" ht="12.75" customHeight="1">
      <c r="A339" s="272"/>
      <c r="B339" s="349"/>
      <c r="C339" s="349"/>
      <c r="D339" s="349"/>
      <c r="E339" s="349"/>
      <c r="F339" s="282">
        <v>5</v>
      </c>
      <c r="G339" s="283"/>
      <c r="H339" s="289" t="str">
        <f t="shared" si="122"/>
        <v>Belum Diisi</v>
      </c>
      <c r="I339" s="285" t="s">
        <v>650</v>
      </c>
      <c r="J339" s="277" t="str">
        <f t="shared" si="133"/>
        <v>Isi Sasaran</v>
      </c>
      <c r="K339" s="285" t="s">
        <v>650</v>
      </c>
      <c r="L339" s="277" t="str">
        <f t="shared" si="134"/>
        <v>Isi Sasaran</v>
      </c>
      <c r="M339" s="349"/>
      <c r="N339" s="349"/>
      <c r="O339" s="272"/>
      <c r="P339" s="272"/>
      <c r="Q339" s="272"/>
      <c r="R339" s="272"/>
    </row>
    <row r="340" spans="1:18" ht="12.75" customHeight="1">
      <c r="A340" s="272"/>
      <c r="B340" s="418">
        <v>7</v>
      </c>
      <c r="C340" s="426"/>
      <c r="D340" s="419" t="s">
        <v>650</v>
      </c>
      <c r="E340" s="427" t="str">
        <f>IF(D340="Y",1,IF(D340="T",0,IF(D340="Y/T","Belum diisi","Error")))</f>
        <v>Belum diisi</v>
      </c>
      <c r="F340" s="273">
        <v>1</v>
      </c>
      <c r="G340" s="274"/>
      <c r="H340" s="290" t="str">
        <f t="shared" si="122"/>
        <v>Belum Diisi</v>
      </c>
      <c r="I340" s="276" t="s">
        <v>650</v>
      </c>
      <c r="J340" s="277" t="str">
        <f t="shared" ref="J340:J344" si="135">IF($D$340="Y/T","Isi Sasaran",IF($E$340=0,0,IF(I340="Y",1,IF(I340="T",0,"Isi Dulu"))))</f>
        <v>Isi Sasaran</v>
      </c>
      <c r="K340" s="276" t="s">
        <v>650</v>
      </c>
      <c r="L340" s="277" t="str">
        <f t="shared" ref="L340:L344" si="136">IF($D$340="Y/T","Isi Sasaran",IF($E$340=0,0,IF(K340="Y",1,IF(K340="T",0,"Isi Dulu"))))</f>
        <v>Isi Sasaran</v>
      </c>
      <c r="M340" s="429" t="s">
        <v>650</v>
      </c>
      <c r="N340" s="430" t="str">
        <f>IF(M340="Y",1,IF(M340="T",0,IF(M340="Y/T","Belum diisi","Error")))</f>
        <v>Belum diisi</v>
      </c>
      <c r="O340" s="272"/>
      <c r="P340" s="272"/>
      <c r="Q340" s="272"/>
      <c r="R340" s="272"/>
    </row>
    <row r="341" spans="1:18" ht="12.75" customHeight="1">
      <c r="A341" s="272"/>
      <c r="B341" s="371"/>
      <c r="C341" s="371"/>
      <c r="D341" s="371"/>
      <c r="E341" s="371"/>
      <c r="F341" s="278">
        <v>2</v>
      </c>
      <c r="G341" s="279"/>
      <c r="H341" s="288" t="str">
        <f t="shared" si="122"/>
        <v>Belum Diisi</v>
      </c>
      <c r="I341" s="280" t="s">
        <v>650</v>
      </c>
      <c r="J341" s="277" t="str">
        <f t="shared" si="135"/>
        <v>Isi Sasaran</v>
      </c>
      <c r="K341" s="280" t="s">
        <v>650</v>
      </c>
      <c r="L341" s="277" t="str">
        <f t="shared" si="136"/>
        <v>Isi Sasaran</v>
      </c>
      <c r="M341" s="371"/>
      <c r="N341" s="371"/>
      <c r="O341" s="272"/>
      <c r="P341" s="272"/>
      <c r="Q341" s="272"/>
      <c r="R341" s="272"/>
    </row>
    <row r="342" spans="1:18" ht="12.75" customHeight="1">
      <c r="A342" s="272"/>
      <c r="B342" s="371"/>
      <c r="C342" s="371"/>
      <c r="D342" s="371"/>
      <c r="E342" s="371"/>
      <c r="F342" s="278">
        <v>3</v>
      </c>
      <c r="G342" s="279"/>
      <c r="H342" s="288" t="str">
        <f t="shared" si="122"/>
        <v>Belum Diisi</v>
      </c>
      <c r="I342" s="280" t="s">
        <v>650</v>
      </c>
      <c r="J342" s="277" t="str">
        <f t="shared" si="135"/>
        <v>Isi Sasaran</v>
      </c>
      <c r="K342" s="280" t="s">
        <v>650</v>
      </c>
      <c r="L342" s="277" t="str">
        <f t="shared" si="136"/>
        <v>Isi Sasaran</v>
      </c>
      <c r="M342" s="371"/>
      <c r="N342" s="371"/>
      <c r="O342" s="272"/>
      <c r="P342" s="272"/>
      <c r="Q342" s="272"/>
      <c r="R342" s="272"/>
    </row>
    <row r="343" spans="1:18" ht="12.75" customHeight="1">
      <c r="A343" s="272"/>
      <c r="B343" s="371"/>
      <c r="C343" s="371"/>
      <c r="D343" s="371"/>
      <c r="E343" s="371"/>
      <c r="F343" s="278">
        <v>4</v>
      </c>
      <c r="G343" s="279"/>
      <c r="H343" s="288" t="str">
        <f t="shared" si="122"/>
        <v>Belum Diisi</v>
      </c>
      <c r="I343" s="280" t="s">
        <v>650</v>
      </c>
      <c r="J343" s="277" t="str">
        <f t="shared" si="135"/>
        <v>Isi Sasaran</v>
      </c>
      <c r="K343" s="280" t="s">
        <v>650</v>
      </c>
      <c r="L343" s="277" t="str">
        <f t="shared" si="136"/>
        <v>Isi Sasaran</v>
      </c>
      <c r="M343" s="371"/>
      <c r="N343" s="371"/>
      <c r="O343" s="272"/>
      <c r="P343" s="272"/>
      <c r="Q343" s="272"/>
      <c r="R343" s="272"/>
    </row>
    <row r="344" spans="1:18" ht="12.75" customHeight="1">
      <c r="A344" s="272"/>
      <c r="B344" s="349"/>
      <c r="C344" s="349"/>
      <c r="D344" s="349"/>
      <c r="E344" s="349"/>
      <c r="F344" s="282">
        <v>5</v>
      </c>
      <c r="G344" s="283"/>
      <c r="H344" s="289" t="str">
        <f t="shared" si="122"/>
        <v>Belum Diisi</v>
      </c>
      <c r="I344" s="285" t="s">
        <v>650</v>
      </c>
      <c r="J344" s="277" t="str">
        <f t="shared" si="135"/>
        <v>Isi Sasaran</v>
      </c>
      <c r="K344" s="285" t="s">
        <v>650</v>
      </c>
      <c r="L344" s="277" t="str">
        <f t="shared" si="136"/>
        <v>Isi Sasaran</v>
      </c>
      <c r="M344" s="349"/>
      <c r="N344" s="349"/>
      <c r="O344" s="272"/>
      <c r="P344" s="272"/>
      <c r="Q344" s="272"/>
      <c r="R344" s="272"/>
    </row>
    <row r="345" spans="1:18" ht="12.75" customHeight="1">
      <c r="A345" s="272"/>
      <c r="B345" s="418">
        <v>8</v>
      </c>
      <c r="C345" s="426"/>
      <c r="D345" s="419" t="s">
        <v>650</v>
      </c>
      <c r="E345" s="427" t="str">
        <f>IF(D345="Y",1,IF(D345="T",0,IF(D345="Y/T","Belum diisi","Error")))</f>
        <v>Belum diisi</v>
      </c>
      <c r="F345" s="273">
        <v>1</v>
      </c>
      <c r="G345" s="274"/>
      <c r="H345" s="290" t="str">
        <f t="shared" si="122"/>
        <v>Belum Diisi</v>
      </c>
      <c r="I345" s="276" t="s">
        <v>650</v>
      </c>
      <c r="J345" s="277" t="str">
        <f t="shared" ref="J345:J349" si="137">IF($D$345="Y/T","Isi Sasaran",IF($E$345=0,0,IF(I345="Y",1,IF(I345="T",0,"Isi Dulu"))))</f>
        <v>Isi Sasaran</v>
      </c>
      <c r="K345" s="276" t="s">
        <v>650</v>
      </c>
      <c r="L345" s="277" t="str">
        <f t="shared" ref="L345:L349" si="138">IF($D$345="Y/T","Isi Sasaran",IF($E$345=0,0,IF(K345="Y",1,IF(K345="T",0,"Isi Dulu"))))</f>
        <v>Isi Sasaran</v>
      </c>
      <c r="M345" s="429" t="s">
        <v>650</v>
      </c>
      <c r="N345" s="430" t="str">
        <f>IF(M345="Y",1,IF(M345="T",0,IF(M345="Y/T","Belum diisi","Error")))</f>
        <v>Belum diisi</v>
      </c>
      <c r="O345" s="272"/>
      <c r="P345" s="272"/>
      <c r="Q345" s="272"/>
      <c r="R345" s="272"/>
    </row>
    <row r="346" spans="1:18" ht="12.75" customHeight="1">
      <c r="A346" s="272"/>
      <c r="B346" s="371"/>
      <c r="C346" s="371"/>
      <c r="D346" s="371"/>
      <c r="E346" s="371"/>
      <c r="F346" s="278">
        <v>2</v>
      </c>
      <c r="G346" s="279"/>
      <c r="H346" s="288" t="str">
        <f t="shared" si="122"/>
        <v>Belum Diisi</v>
      </c>
      <c r="I346" s="280" t="s">
        <v>650</v>
      </c>
      <c r="J346" s="277" t="str">
        <f t="shared" si="137"/>
        <v>Isi Sasaran</v>
      </c>
      <c r="K346" s="280" t="s">
        <v>650</v>
      </c>
      <c r="L346" s="277" t="str">
        <f t="shared" si="138"/>
        <v>Isi Sasaran</v>
      </c>
      <c r="M346" s="371"/>
      <c r="N346" s="371"/>
      <c r="O346" s="272"/>
      <c r="P346" s="272"/>
      <c r="Q346" s="272"/>
      <c r="R346" s="272"/>
    </row>
    <row r="347" spans="1:18" ht="12.75" customHeight="1">
      <c r="A347" s="272"/>
      <c r="B347" s="371"/>
      <c r="C347" s="371"/>
      <c r="D347" s="371"/>
      <c r="E347" s="371"/>
      <c r="F347" s="278">
        <v>3</v>
      </c>
      <c r="G347" s="279"/>
      <c r="H347" s="288" t="str">
        <f t="shared" si="122"/>
        <v>Belum Diisi</v>
      </c>
      <c r="I347" s="280" t="s">
        <v>650</v>
      </c>
      <c r="J347" s="277" t="str">
        <f t="shared" si="137"/>
        <v>Isi Sasaran</v>
      </c>
      <c r="K347" s="280" t="s">
        <v>650</v>
      </c>
      <c r="L347" s="277" t="str">
        <f t="shared" si="138"/>
        <v>Isi Sasaran</v>
      </c>
      <c r="M347" s="371"/>
      <c r="N347" s="371"/>
      <c r="O347" s="272"/>
      <c r="P347" s="272"/>
      <c r="Q347" s="272"/>
      <c r="R347" s="272"/>
    </row>
    <row r="348" spans="1:18" ht="12.75" customHeight="1">
      <c r="A348" s="272"/>
      <c r="B348" s="371"/>
      <c r="C348" s="371"/>
      <c r="D348" s="371"/>
      <c r="E348" s="371"/>
      <c r="F348" s="278">
        <v>4</v>
      </c>
      <c r="G348" s="279"/>
      <c r="H348" s="288" t="str">
        <f t="shared" si="122"/>
        <v>Belum Diisi</v>
      </c>
      <c r="I348" s="280" t="s">
        <v>650</v>
      </c>
      <c r="J348" s="277" t="str">
        <f t="shared" si="137"/>
        <v>Isi Sasaran</v>
      </c>
      <c r="K348" s="280" t="s">
        <v>650</v>
      </c>
      <c r="L348" s="277" t="str">
        <f t="shared" si="138"/>
        <v>Isi Sasaran</v>
      </c>
      <c r="M348" s="371"/>
      <c r="N348" s="371"/>
      <c r="O348" s="272"/>
      <c r="P348" s="272"/>
      <c r="Q348" s="272"/>
      <c r="R348" s="272"/>
    </row>
    <row r="349" spans="1:18" ht="12.75" customHeight="1">
      <c r="A349" s="272"/>
      <c r="B349" s="349"/>
      <c r="C349" s="349"/>
      <c r="D349" s="349"/>
      <c r="E349" s="349"/>
      <c r="F349" s="282">
        <v>5</v>
      </c>
      <c r="G349" s="283"/>
      <c r="H349" s="289" t="str">
        <f t="shared" si="122"/>
        <v>Belum Diisi</v>
      </c>
      <c r="I349" s="285" t="s">
        <v>650</v>
      </c>
      <c r="J349" s="277" t="str">
        <f t="shared" si="137"/>
        <v>Isi Sasaran</v>
      </c>
      <c r="K349" s="285" t="s">
        <v>650</v>
      </c>
      <c r="L349" s="277" t="str">
        <f t="shared" si="138"/>
        <v>Isi Sasaran</v>
      </c>
      <c r="M349" s="349"/>
      <c r="N349" s="349"/>
      <c r="O349" s="272"/>
      <c r="P349" s="272"/>
      <c r="Q349" s="272"/>
      <c r="R349" s="272"/>
    </row>
    <row r="350" spans="1:18" ht="12.75" customHeight="1">
      <c r="A350" s="272"/>
      <c r="B350" s="418">
        <v>9</v>
      </c>
      <c r="C350" s="426"/>
      <c r="D350" s="419" t="s">
        <v>650</v>
      </c>
      <c r="E350" s="427" t="str">
        <f>IF(D350="Y",1,IF(D350="T",0,IF(D350="Y/T","Belum diisi","Error")))</f>
        <v>Belum diisi</v>
      </c>
      <c r="F350" s="273">
        <v>1</v>
      </c>
      <c r="G350" s="274"/>
      <c r="H350" s="290" t="str">
        <f t="shared" si="122"/>
        <v>Belum Diisi</v>
      </c>
      <c r="I350" s="276" t="s">
        <v>650</v>
      </c>
      <c r="J350" s="277" t="str">
        <f t="shared" ref="J350:J354" si="139">IF($D$350="Y/T","Isi Sasaran",IF($E$350=0,0,IF(I350="Y",1,IF(I350="T",0,"Isi Dulu"))))</f>
        <v>Isi Sasaran</v>
      </c>
      <c r="K350" s="276" t="s">
        <v>650</v>
      </c>
      <c r="L350" s="277" t="str">
        <f t="shared" ref="L350:L354" si="140">IF($D$350="Y/T","Isi Sasaran",IF($E$350=0,0,IF(K350="Y",1,IF(K350="T",0,"Isi Dulu"))))</f>
        <v>Isi Sasaran</v>
      </c>
      <c r="M350" s="429" t="s">
        <v>650</v>
      </c>
      <c r="N350" s="430" t="str">
        <f>IF(M350="Y",1,IF(M350="T",0,IF(M350="Y/T","Belum diisi","Error")))</f>
        <v>Belum diisi</v>
      </c>
      <c r="O350" s="272"/>
      <c r="P350" s="272"/>
      <c r="Q350" s="272"/>
      <c r="R350" s="272"/>
    </row>
    <row r="351" spans="1:18" ht="12.75" customHeight="1">
      <c r="A351" s="272"/>
      <c r="B351" s="371"/>
      <c r="C351" s="371"/>
      <c r="D351" s="371"/>
      <c r="E351" s="371"/>
      <c r="F351" s="278">
        <v>2</v>
      </c>
      <c r="G351" s="279"/>
      <c r="H351" s="288" t="str">
        <f t="shared" si="122"/>
        <v>Belum Diisi</v>
      </c>
      <c r="I351" s="280" t="s">
        <v>650</v>
      </c>
      <c r="J351" s="277" t="str">
        <f t="shared" si="139"/>
        <v>Isi Sasaran</v>
      </c>
      <c r="K351" s="280" t="s">
        <v>650</v>
      </c>
      <c r="L351" s="277" t="str">
        <f t="shared" si="140"/>
        <v>Isi Sasaran</v>
      </c>
      <c r="M351" s="371"/>
      <c r="N351" s="371"/>
      <c r="O351" s="272"/>
      <c r="P351" s="272"/>
      <c r="Q351" s="272"/>
      <c r="R351" s="272"/>
    </row>
    <row r="352" spans="1:18" ht="12.75" customHeight="1">
      <c r="A352" s="272"/>
      <c r="B352" s="371"/>
      <c r="C352" s="371"/>
      <c r="D352" s="371"/>
      <c r="E352" s="371"/>
      <c r="F352" s="278">
        <v>3</v>
      </c>
      <c r="G352" s="279"/>
      <c r="H352" s="288" t="str">
        <f t="shared" si="122"/>
        <v>Belum Diisi</v>
      </c>
      <c r="I352" s="280" t="s">
        <v>650</v>
      </c>
      <c r="J352" s="277" t="str">
        <f t="shared" si="139"/>
        <v>Isi Sasaran</v>
      </c>
      <c r="K352" s="280" t="s">
        <v>650</v>
      </c>
      <c r="L352" s="277" t="str">
        <f t="shared" si="140"/>
        <v>Isi Sasaran</v>
      </c>
      <c r="M352" s="371"/>
      <c r="N352" s="371"/>
      <c r="O352" s="272"/>
      <c r="P352" s="272"/>
      <c r="Q352" s="272"/>
      <c r="R352" s="272"/>
    </row>
    <row r="353" spans="1:18" ht="12.75" customHeight="1">
      <c r="A353" s="272"/>
      <c r="B353" s="371"/>
      <c r="C353" s="371"/>
      <c r="D353" s="371"/>
      <c r="E353" s="371"/>
      <c r="F353" s="278">
        <v>4</v>
      </c>
      <c r="G353" s="279"/>
      <c r="H353" s="288" t="str">
        <f t="shared" si="122"/>
        <v>Belum Diisi</v>
      </c>
      <c r="I353" s="280" t="s">
        <v>650</v>
      </c>
      <c r="J353" s="277" t="str">
        <f t="shared" si="139"/>
        <v>Isi Sasaran</v>
      </c>
      <c r="K353" s="280" t="s">
        <v>650</v>
      </c>
      <c r="L353" s="277" t="str">
        <f t="shared" si="140"/>
        <v>Isi Sasaran</v>
      </c>
      <c r="M353" s="371"/>
      <c r="N353" s="371"/>
      <c r="O353" s="272"/>
      <c r="P353" s="272"/>
      <c r="Q353" s="272"/>
      <c r="R353" s="272"/>
    </row>
    <row r="354" spans="1:18" ht="12.75" customHeight="1">
      <c r="A354" s="272"/>
      <c r="B354" s="349"/>
      <c r="C354" s="349"/>
      <c r="D354" s="349"/>
      <c r="E354" s="349"/>
      <c r="F354" s="282">
        <v>5</v>
      </c>
      <c r="G354" s="283"/>
      <c r="H354" s="289" t="str">
        <f t="shared" si="122"/>
        <v>Belum Diisi</v>
      </c>
      <c r="I354" s="285" t="s">
        <v>650</v>
      </c>
      <c r="J354" s="277" t="str">
        <f t="shared" si="139"/>
        <v>Isi Sasaran</v>
      </c>
      <c r="K354" s="285" t="s">
        <v>650</v>
      </c>
      <c r="L354" s="277" t="str">
        <f t="shared" si="140"/>
        <v>Isi Sasaran</v>
      </c>
      <c r="M354" s="349"/>
      <c r="N354" s="349"/>
      <c r="O354" s="272"/>
      <c r="P354" s="272"/>
      <c r="Q354" s="272"/>
      <c r="R354" s="272"/>
    </row>
    <row r="355" spans="1:18" ht="12.75" customHeight="1">
      <c r="A355" s="272"/>
      <c r="B355" s="418">
        <v>10</v>
      </c>
      <c r="C355" s="426"/>
      <c r="D355" s="419" t="s">
        <v>650</v>
      </c>
      <c r="E355" s="427" t="str">
        <f>IF(D355="Y",1,IF(D355="T",0,IF(D355="Y/T","Belum diisi","Error")))</f>
        <v>Belum diisi</v>
      </c>
      <c r="F355" s="273">
        <v>1</v>
      </c>
      <c r="G355" s="274"/>
      <c r="H355" s="290" t="str">
        <f t="shared" si="122"/>
        <v>Belum Diisi</v>
      </c>
      <c r="I355" s="276" t="s">
        <v>650</v>
      </c>
      <c r="J355" s="277" t="str">
        <f t="shared" ref="J355:J359" si="141">IF($D$355="Y/T","Isi Sasaran",IF($E$355=0,0,IF(I355="Y",1,IF(I355="T",0,"Isi Dulu"))))</f>
        <v>Isi Sasaran</v>
      </c>
      <c r="K355" s="276" t="s">
        <v>650</v>
      </c>
      <c r="L355" s="277" t="str">
        <f t="shared" ref="L355:L359" si="142">IF($D$355="Y/T","Isi Sasaran",IF($E$355=0,0,IF(K355="Y",1,IF(K355="T",0,"Isi Dulu"))))</f>
        <v>Isi Sasaran</v>
      </c>
      <c r="M355" s="429" t="s">
        <v>650</v>
      </c>
      <c r="N355" s="430" t="str">
        <f>IF(M355="Y",1,IF(M355="T",0,IF(M355="Y/T","Belum diisi","Error")))</f>
        <v>Belum diisi</v>
      </c>
      <c r="O355" s="272"/>
      <c r="P355" s="272"/>
      <c r="Q355" s="272"/>
      <c r="R355" s="272"/>
    </row>
    <row r="356" spans="1:18" ht="12.75" customHeight="1">
      <c r="A356" s="272"/>
      <c r="B356" s="371"/>
      <c r="C356" s="371"/>
      <c r="D356" s="371"/>
      <c r="E356" s="371"/>
      <c r="F356" s="278">
        <v>2</v>
      </c>
      <c r="G356" s="279"/>
      <c r="H356" s="288" t="str">
        <f t="shared" si="122"/>
        <v>Belum Diisi</v>
      </c>
      <c r="I356" s="280" t="s">
        <v>650</v>
      </c>
      <c r="J356" s="277" t="str">
        <f t="shared" si="141"/>
        <v>Isi Sasaran</v>
      </c>
      <c r="K356" s="280" t="s">
        <v>650</v>
      </c>
      <c r="L356" s="277" t="str">
        <f t="shared" si="142"/>
        <v>Isi Sasaran</v>
      </c>
      <c r="M356" s="371"/>
      <c r="N356" s="371"/>
      <c r="O356" s="272"/>
      <c r="P356" s="272"/>
      <c r="Q356" s="272"/>
      <c r="R356" s="272"/>
    </row>
    <row r="357" spans="1:18" ht="12.75" customHeight="1">
      <c r="A357" s="272"/>
      <c r="B357" s="371"/>
      <c r="C357" s="371"/>
      <c r="D357" s="371"/>
      <c r="E357" s="371"/>
      <c r="F357" s="278">
        <v>3</v>
      </c>
      <c r="G357" s="279"/>
      <c r="H357" s="288" t="str">
        <f t="shared" si="122"/>
        <v>Belum Diisi</v>
      </c>
      <c r="I357" s="280" t="s">
        <v>650</v>
      </c>
      <c r="J357" s="277" t="str">
        <f t="shared" si="141"/>
        <v>Isi Sasaran</v>
      </c>
      <c r="K357" s="280" t="s">
        <v>650</v>
      </c>
      <c r="L357" s="277" t="str">
        <f t="shared" si="142"/>
        <v>Isi Sasaran</v>
      </c>
      <c r="M357" s="371"/>
      <c r="N357" s="371"/>
      <c r="O357" s="272"/>
      <c r="P357" s="272"/>
      <c r="Q357" s="272"/>
      <c r="R357" s="272"/>
    </row>
    <row r="358" spans="1:18" ht="12.75" customHeight="1">
      <c r="A358" s="272"/>
      <c r="B358" s="371"/>
      <c r="C358" s="371"/>
      <c r="D358" s="371"/>
      <c r="E358" s="371"/>
      <c r="F358" s="278">
        <v>4</v>
      </c>
      <c r="G358" s="279"/>
      <c r="H358" s="288" t="str">
        <f t="shared" si="122"/>
        <v>Belum Diisi</v>
      </c>
      <c r="I358" s="280" t="s">
        <v>650</v>
      </c>
      <c r="J358" s="277" t="str">
        <f t="shared" si="141"/>
        <v>Isi Sasaran</v>
      </c>
      <c r="K358" s="280" t="s">
        <v>650</v>
      </c>
      <c r="L358" s="277" t="str">
        <f t="shared" si="142"/>
        <v>Isi Sasaran</v>
      </c>
      <c r="M358" s="371"/>
      <c r="N358" s="371"/>
      <c r="O358" s="272"/>
      <c r="P358" s="272"/>
      <c r="Q358" s="272"/>
      <c r="R358" s="272"/>
    </row>
    <row r="359" spans="1:18" ht="12.75" customHeight="1">
      <c r="A359" s="272"/>
      <c r="B359" s="349"/>
      <c r="C359" s="349"/>
      <c r="D359" s="349"/>
      <c r="E359" s="349"/>
      <c r="F359" s="282">
        <v>5</v>
      </c>
      <c r="G359" s="283"/>
      <c r="H359" s="289" t="str">
        <f t="shared" si="122"/>
        <v>Belum Diisi</v>
      </c>
      <c r="I359" s="285" t="s">
        <v>650</v>
      </c>
      <c r="J359" s="277" t="str">
        <f t="shared" si="141"/>
        <v>Isi Sasaran</v>
      </c>
      <c r="K359" s="285" t="s">
        <v>650</v>
      </c>
      <c r="L359" s="277" t="str">
        <f t="shared" si="142"/>
        <v>Isi Sasaran</v>
      </c>
      <c r="M359" s="349"/>
      <c r="N359" s="349"/>
      <c r="O359" s="272"/>
      <c r="P359" s="272"/>
      <c r="Q359" s="272"/>
      <c r="R359" s="272"/>
    </row>
    <row r="360" spans="1:18" ht="12.75" customHeight="1">
      <c r="A360" s="272"/>
      <c r="B360" s="418">
        <v>11</v>
      </c>
      <c r="C360" s="426"/>
      <c r="D360" s="419" t="s">
        <v>650</v>
      </c>
      <c r="E360" s="427" t="str">
        <f>IF(D360="Y",1,IF(D360="T",0,IF(D360="Y/T","Belum diisi","Error")))</f>
        <v>Belum diisi</v>
      </c>
      <c r="F360" s="273">
        <v>1</v>
      </c>
      <c r="G360" s="274"/>
      <c r="H360" s="290" t="str">
        <f t="shared" si="122"/>
        <v>Belum Diisi</v>
      </c>
      <c r="I360" s="276" t="s">
        <v>650</v>
      </c>
      <c r="J360" s="277" t="str">
        <f t="shared" ref="J360:J364" si="143">IF($D$360="Y/T","Isi Sasaran",IF($E$360=0,0,IF(I360="Y",1,IF(I360="T",0,"Isi Dulu"))))</f>
        <v>Isi Sasaran</v>
      </c>
      <c r="K360" s="276" t="s">
        <v>650</v>
      </c>
      <c r="L360" s="277" t="str">
        <f t="shared" ref="L360:L364" si="144">IF($D$360="Y/T","Isi Sasaran",IF($E$360=0,0,IF(K360="Y",1,IF(K360="T",0,"Isi Dulu"))))</f>
        <v>Isi Sasaran</v>
      </c>
      <c r="M360" s="429" t="s">
        <v>650</v>
      </c>
      <c r="N360" s="430" t="str">
        <f>IF(M360="Y",1,IF(M360="T",0,IF(M360="Y/T","Belum diisi","Error")))</f>
        <v>Belum diisi</v>
      </c>
      <c r="O360" s="272"/>
      <c r="P360" s="272"/>
      <c r="Q360" s="272"/>
      <c r="R360" s="272"/>
    </row>
    <row r="361" spans="1:18" ht="12.75" customHeight="1">
      <c r="A361" s="272"/>
      <c r="B361" s="371"/>
      <c r="C361" s="371"/>
      <c r="D361" s="371"/>
      <c r="E361" s="371"/>
      <c r="F361" s="278">
        <v>2</v>
      </c>
      <c r="G361" s="279"/>
      <c r="H361" s="288" t="str">
        <f t="shared" si="122"/>
        <v>Belum Diisi</v>
      </c>
      <c r="I361" s="280" t="s">
        <v>650</v>
      </c>
      <c r="J361" s="277" t="str">
        <f t="shared" si="143"/>
        <v>Isi Sasaran</v>
      </c>
      <c r="K361" s="280" t="s">
        <v>650</v>
      </c>
      <c r="L361" s="277" t="str">
        <f t="shared" si="144"/>
        <v>Isi Sasaran</v>
      </c>
      <c r="M361" s="371"/>
      <c r="N361" s="371"/>
      <c r="O361" s="272"/>
      <c r="P361" s="272"/>
      <c r="Q361" s="272"/>
      <c r="R361" s="272"/>
    </row>
    <row r="362" spans="1:18" ht="12.75" customHeight="1">
      <c r="A362" s="272"/>
      <c r="B362" s="371"/>
      <c r="C362" s="371"/>
      <c r="D362" s="371"/>
      <c r="E362" s="371"/>
      <c r="F362" s="278">
        <v>3</v>
      </c>
      <c r="G362" s="279"/>
      <c r="H362" s="288" t="str">
        <f t="shared" si="122"/>
        <v>Belum Diisi</v>
      </c>
      <c r="I362" s="280" t="s">
        <v>650</v>
      </c>
      <c r="J362" s="277" t="str">
        <f t="shared" si="143"/>
        <v>Isi Sasaran</v>
      </c>
      <c r="K362" s="280" t="s">
        <v>650</v>
      </c>
      <c r="L362" s="277" t="str">
        <f t="shared" si="144"/>
        <v>Isi Sasaran</v>
      </c>
      <c r="M362" s="371"/>
      <c r="N362" s="371"/>
      <c r="O362" s="272"/>
      <c r="P362" s="272"/>
      <c r="Q362" s="272"/>
      <c r="R362" s="272"/>
    </row>
    <row r="363" spans="1:18" ht="12.75" customHeight="1">
      <c r="A363" s="272"/>
      <c r="B363" s="371"/>
      <c r="C363" s="371"/>
      <c r="D363" s="371"/>
      <c r="E363" s="371"/>
      <c r="F363" s="278">
        <v>4</v>
      </c>
      <c r="G363" s="279"/>
      <c r="H363" s="288" t="str">
        <f t="shared" si="122"/>
        <v>Belum Diisi</v>
      </c>
      <c r="I363" s="280" t="s">
        <v>650</v>
      </c>
      <c r="J363" s="277" t="str">
        <f t="shared" si="143"/>
        <v>Isi Sasaran</v>
      </c>
      <c r="K363" s="280" t="s">
        <v>650</v>
      </c>
      <c r="L363" s="277" t="str">
        <f t="shared" si="144"/>
        <v>Isi Sasaran</v>
      </c>
      <c r="M363" s="371"/>
      <c r="N363" s="371"/>
      <c r="O363" s="272"/>
      <c r="P363" s="272"/>
      <c r="Q363" s="272"/>
      <c r="R363" s="272"/>
    </row>
    <row r="364" spans="1:18" ht="12.75" customHeight="1">
      <c r="A364" s="272"/>
      <c r="B364" s="349"/>
      <c r="C364" s="349"/>
      <c r="D364" s="349"/>
      <c r="E364" s="349"/>
      <c r="F364" s="282">
        <v>5</v>
      </c>
      <c r="G364" s="283"/>
      <c r="H364" s="289" t="str">
        <f t="shared" si="122"/>
        <v>Belum Diisi</v>
      </c>
      <c r="I364" s="285" t="s">
        <v>650</v>
      </c>
      <c r="J364" s="277" t="str">
        <f t="shared" si="143"/>
        <v>Isi Sasaran</v>
      </c>
      <c r="K364" s="285" t="s">
        <v>650</v>
      </c>
      <c r="L364" s="277" t="str">
        <f t="shared" si="144"/>
        <v>Isi Sasaran</v>
      </c>
      <c r="M364" s="349"/>
      <c r="N364" s="349"/>
      <c r="O364" s="272"/>
      <c r="P364" s="272"/>
      <c r="Q364" s="272"/>
      <c r="R364" s="272"/>
    </row>
    <row r="365" spans="1:18" ht="12.75" customHeight="1">
      <c r="A365" s="272"/>
      <c r="B365" s="418">
        <v>12</v>
      </c>
      <c r="C365" s="426"/>
      <c r="D365" s="419" t="s">
        <v>650</v>
      </c>
      <c r="E365" s="427" t="str">
        <f>IF(D365="Y",1,IF(D365="T",0,IF(D365="Y/T","Belum diisi","Error")))</f>
        <v>Belum diisi</v>
      </c>
      <c r="F365" s="273">
        <v>1</v>
      </c>
      <c r="G365" s="274"/>
      <c r="H365" s="290" t="str">
        <f t="shared" si="122"/>
        <v>Belum Diisi</v>
      </c>
      <c r="I365" s="276" t="s">
        <v>650</v>
      </c>
      <c r="J365" s="277" t="str">
        <f t="shared" ref="J365:J369" si="145">IF($D$365="Y/T","Isi Sasaran",IF($E$365=0,0,IF(I365="Y",1,IF(I365="T",0,"Isi Dulu"))))</f>
        <v>Isi Sasaran</v>
      </c>
      <c r="K365" s="276" t="s">
        <v>650</v>
      </c>
      <c r="L365" s="277" t="str">
        <f t="shared" ref="L365:L369" si="146">IF($D$365="Y/T","Isi Sasaran",IF($E$365=0,0,IF(K365="Y",1,IF(K365="T",0,"Isi Dulu"))))</f>
        <v>Isi Sasaran</v>
      </c>
      <c r="M365" s="429" t="s">
        <v>650</v>
      </c>
      <c r="N365" s="430" t="str">
        <f>IF(M365="Y",1,IF(M365="T",0,IF(M365="Y/T","Belum diisi","Error")))</f>
        <v>Belum diisi</v>
      </c>
      <c r="O365" s="272"/>
      <c r="P365" s="272"/>
      <c r="Q365" s="272"/>
      <c r="R365" s="272"/>
    </row>
    <row r="366" spans="1:18" ht="12.75" customHeight="1">
      <c r="A366" s="272"/>
      <c r="B366" s="371"/>
      <c r="C366" s="371"/>
      <c r="D366" s="371"/>
      <c r="E366" s="371"/>
      <c r="F366" s="278">
        <v>2</v>
      </c>
      <c r="G366" s="279"/>
      <c r="H366" s="288" t="str">
        <f t="shared" si="122"/>
        <v>Belum Diisi</v>
      </c>
      <c r="I366" s="280" t="s">
        <v>650</v>
      </c>
      <c r="J366" s="277" t="str">
        <f t="shared" si="145"/>
        <v>Isi Sasaran</v>
      </c>
      <c r="K366" s="280" t="s">
        <v>650</v>
      </c>
      <c r="L366" s="277" t="str">
        <f t="shared" si="146"/>
        <v>Isi Sasaran</v>
      </c>
      <c r="M366" s="371"/>
      <c r="N366" s="371"/>
      <c r="O366" s="272"/>
      <c r="P366" s="272"/>
      <c r="Q366" s="272"/>
      <c r="R366" s="272"/>
    </row>
    <row r="367" spans="1:18" ht="12.75" customHeight="1">
      <c r="A367" s="272"/>
      <c r="B367" s="371"/>
      <c r="C367" s="371"/>
      <c r="D367" s="371"/>
      <c r="E367" s="371"/>
      <c r="F367" s="278">
        <v>3</v>
      </c>
      <c r="G367" s="279"/>
      <c r="H367" s="288" t="str">
        <f t="shared" si="122"/>
        <v>Belum Diisi</v>
      </c>
      <c r="I367" s="280" t="s">
        <v>650</v>
      </c>
      <c r="J367" s="277" t="str">
        <f t="shared" si="145"/>
        <v>Isi Sasaran</v>
      </c>
      <c r="K367" s="280" t="s">
        <v>650</v>
      </c>
      <c r="L367" s="277" t="str">
        <f t="shared" si="146"/>
        <v>Isi Sasaran</v>
      </c>
      <c r="M367" s="371"/>
      <c r="N367" s="371"/>
      <c r="O367" s="272"/>
      <c r="P367" s="272"/>
      <c r="Q367" s="272"/>
      <c r="R367" s="272"/>
    </row>
    <row r="368" spans="1:18" ht="12.75" customHeight="1">
      <c r="A368" s="272"/>
      <c r="B368" s="371"/>
      <c r="C368" s="371"/>
      <c r="D368" s="371"/>
      <c r="E368" s="371"/>
      <c r="F368" s="278">
        <v>4</v>
      </c>
      <c r="G368" s="279"/>
      <c r="H368" s="288" t="str">
        <f t="shared" si="122"/>
        <v>Belum Diisi</v>
      </c>
      <c r="I368" s="280" t="s">
        <v>650</v>
      </c>
      <c r="J368" s="277" t="str">
        <f t="shared" si="145"/>
        <v>Isi Sasaran</v>
      </c>
      <c r="K368" s="280" t="s">
        <v>650</v>
      </c>
      <c r="L368" s="277" t="str">
        <f t="shared" si="146"/>
        <v>Isi Sasaran</v>
      </c>
      <c r="M368" s="371"/>
      <c r="N368" s="371"/>
      <c r="O368" s="272"/>
      <c r="P368" s="272"/>
      <c r="Q368" s="272"/>
      <c r="R368" s="272"/>
    </row>
    <row r="369" spans="1:18" ht="12.75" customHeight="1">
      <c r="A369" s="272"/>
      <c r="B369" s="349"/>
      <c r="C369" s="349"/>
      <c r="D369" s="349"/>
      <c r="E369" s="349"/>
      <c r="F369" s="282">
        <v>5</v>
      </c>
      <c r="G369" s="283"/>
      <c r="H369" s="289" t="str">
        <f t="shared" si="122"/>
        <v>Belum Diisi</v>
      </c>
      <c r="I369" s="285" t="s">
        <v>650</v>
      </c>
      <c r="J369" s="277" t="str">
        <f t="shared" si="145"/>
        <v>Isi Sasaran</v>
      </c>
      <c r="K369" s="285" t="s">
        <v>650</v>
      </c>
      <c r="L369" s="277" t="str">
        <f t="shared" si="146"/>
        <v>Isi Sasaran</v>
      </c>
      <c r="M369" s="349"/>
      <c r="N369" s="349"/>
      <c r="O369" s="272"/>
      <c r="P369" s="272"/>
      <c r="Q369" s="272"/>
      <c r="R369" s="272"/>
    </row>
    <row r="370" spans="1:18" ht="12.75" customHeight="1">
      <c r="A370" s="272"/>
      <c r="B370" s="418">
        <v>13</v>
      </c>
      <c r="C370" s="426"/>
      <c r="D370" s="419" t="s">
        <v>650</v>
      </c>
      <c r="E370" s="427" t="str">
        <f>IF(D370="Y",1,IF(D370="T",0,IF(D370="Y/T","Belum diisi","Error")))</f>
        <v>Belum diisi</v>
      </c>
      <c r="F370" s="273">
        <v>1</v>
      </c>
      <c r="G370" s="274"/>
      <c r="H370" s="290" t="str">
        <f t="shared" si="122"/>
        <v>Belum Diisi</v>
      </c>
      <c r="I370" s="276" t="s">
        <v>650</v>
      </c>
      <c r="J370" s="277" t="str">
        <f t="shared" ref="J370:J374" si="147">IF($D$370="Y/T","Isi Sasaran",IF($E$370=0,0,IF(I370="Y",1,IF(I370="T",0,"Isi Dulu"))))</f>
        <v>Isi Sasaran</v>
      </c>
      <c r="K370" s="276" t="s">
        <v>650</v>
      </c>
      <c r="L370" s="277" t="str">
        <f t="shared" ref="L370:L374" si="148">IF($D$370="Y/T","Isi Sasaran",IF($E$370=0,0,IF(K370="Y",1,IF(K370="T",0,"Isi Dulu"))))</f>
        <v>Isi Sasaran</v>
      </c>
      <c r="M370" s="429" t="s">
        <v>650</v>
      </c>
      <c r="N370" s="430" t="str">
        <f>IF(M370="Y",1,IF(M370="T",0,IF(M370="Y/T","Belum diisi","Error")))</f>
        <v>Belum diisi</v>
      </c>
      <c r="O370" s="272"/>
      <c r="P370" s="272"/>
      <c r="Q370" s="272"/>
      <c r="R370" s="272"/>
    </row>
    <row r="371" spans="1:18" ht="12.75" customHeight="1">
      <c r="A371" s="272"/>
      <c r="B371" s="371"/>
      <c r="C371" s="371"/>
      <c r="D371" s="371"/>
      <c r="E371" s="371"/>
      <c r="F371" s="278">
        <v>2</v>
      </c>
      <c r="G371" s="279"/>
      <c r="H371" s="288" t="str">
        <f t="shared" si="122"/>
        <v>Belum Diisi</v>
      </c>
      <c r="I371" s="280" t="s">
        <v>650</v>
      </c>
      <c r="J371" s="277" t="str">
        <f t="shared" si="147"/>
        <v>Isi Sasaran</v>
      </c>
      <c r="K371" s="280" t="s">
        <v>650</v>
      </c>
      <c r="L371" s="277" t="str">
        <f t="shared" si="148"/>
        <v>Isi Sasaran</v>
      </c>
      <c r="M371" s="371"/>
      <c r="N371" s="371"/>
      <c r="O371" s="272"/>
      <c r="P371" s="272"/>
      <c r="Q371" s="272"/>
      <c r="R371" s="272"/>
    </row>
    <row r="372" spans="1:18" ht="12.75" customHeight="1">
      <c r="A372" s="272"/>
      <c r="B372" s="371"/>
      <c r="C372" s="371"/>
      <c r="D372" s="371"/>
      <c r="E372" s="371"/>
      <c r="F372" s="278">
        <v>3</v>
      </c>
      <c r="G372" s="279"/>
      <c r="H372" s="288" t="str">
        <f t="shared" si="122"/>
        <v>Belum Diisi</v>
      </c>
      <c r="I372" s="280" t="s">
        <v>650</v>
      </c>
      <c r="J372" s="277" t="str">
        <f t="shared" si="147"/>
        <v>Isi Sasaran</v>
      </c>
      <c r="K372" s="280" t="s">
        <v>650</v>
      </c>
      <c r="L372" s="277" t="str">
        <f t="shared" si="148"/>
        <v>Isi Sasaran</v>
      </c>
      <c r="M372" s="371"/>
      <c r="N372" s="371"/>
      <c r="O372" s="272"/>
      <c r="P372" s="272"/>
      <c r="Q372" s="272"/>
      <c r="R372" s="272"/>
    </row>
    <row r="373" spans="1:18" ht="12.75" customHeight="1">
      <c r="A373" s="272"/>
      <c r="B373" s="371"/>
      <c r="C373" s="371"/>
      <c r="D373" s="371"/>
      <c r="E373" s="371"/>
      <c r="F373" s="278">
        <v>4</v>
      </c>
      <c r="G373" s="279"/>
      <c r="H373" s="288" t="str">
        <f t="shared" si="122"/>
        <v>Belum Diisi</v>
      </c>
      <c r="I373" s="280" t="s">
        <v>650</v>
      </c>
      <c r="J373" s="277" t="str">
        <f t="shared" si="147"/>
        <v>Isi Sasaran</v>
      </c>
      <c r="K373" s="280" t="s">
        <v>650</v>
      </c>
      <c r="L373" s="277" t="str">
        <f t="shared" si="148"/>
        <v>Isi Sasaran</v>
      </c>
      <c r="M373" s="371"/>
      <c r="N373" s="371"/>
      <c r="O373" s="272"/>
      <c r="P373" s="272"/>
      <c r="Q373" s="272"/>
      <c r="R373" s="272"/>
    </row>
    <row r="374" spans="1:18" ht="12.75" customHeight="1">
      <c r="A374" s="272"/>
      <c r="B374" s="349"/>
      <c r="C374" s="349"/>
      <c r="D374" s="349"/>
      <c r="E374" s="349"/>
      <c r="F374" s="282">
        <v>5</v>
      </c>
      <c r="G374" s="283"/>
      <c r="H374" s="289" t="str">
        <f t="shared" si="122"/>
        <v>Belum Diisi</v>
      </c>
      <c r="I374" s="285" t="s">
        <v>650</v>
      </c>
      <c r="J374" s="277" t="str">
        <f t="shared" si="147"/>
        <v>Isi Sasaran</v>
      </c>
      <c r="K374" s="285" t="s">
        <v>650</v>
      </c>
      <c r="L374" s="277" t="str">
        <f t="shared" si="148"/>
        <v>Isi Sasaran</v>
      </c>
      <c r="M374" s="349"/>
      <c r="N374" s="349"/>
      <c r="O374" s="272"/>
      <c r="P374" s="272"/>
      <c r="Q374" s="272"/>
      <c r="R374" s="272"/>
    </row>
    <row r="375" spans="1:18" ht="12.75" customHeight="1">
      <c r="A375" s="272"/>
      <c r="B375" s="418">
        <v>14</v>
      </c>
      <c r="C375" s="426"/>
      <c r="D375" s="419" t="s">
        <v>650</v>
      </c>
      <c r="E375" s="427" t="str">
        <f>IF(D375="Y",1,IF(D375="T",0,IF(D375="Y/T","Belum diisi","Error")))</f>
        <v>Belum diisi</v>
      </c>
      <c r="F375" s="273">
        <v>1</v>
      </c>
      <c r="G375" s="274"/>
      <c r="H375" s="290" t="str">
        <f t="shared" si="122"/>
        <v>Belum Diisi</v>
      </c>
      <c r="I375" s="276" t="s">
        <v>650</v>
      </c>
      <c r="J375" s="277" t="str">
        <f>IF($D$375="Y/T","Isi Sasaran",IF($E$375=0,0,IF(I375="Y",1,IF(I375="T",0,"Isi Dulu"))))</f>
        <v>Isi Sasaran</v>
      </c>
      <c r="K375" s="276" t="s">
        <v>650</v>
      </c>
      <c r="L375" s="277" t="str">
        <f t="shared" ref="L375:L379" si="149">IF($D$375="Y/T","Isi Sasaran",IF($E$375=0,0,IF(K375="Y",1,IF(K375="T",0,"Isi Dulu"))))</f>
        <v>Isi Sasaran</v>
      </c>
      <c r="M375" s="429" t="s">
        <v>650</v>
      </c>
      <c r="N375" s="430" t="str">
        <f>IF(M375="Y",1,IF(M375="T",0,IF(M375="Y/T","Belum diisi","Error")))</f>
        <v>Belum diisi</v>
      </c>
      <c r="O375" s="272"/>
      <c r="P375" s="272"/>
      <c r="Q375" s="272"/>
      <c r="R375" s="272"/>
    </row>
    <row r="376" spans="1:18" ht="12.75" customHeight="1">
      <c r="A376" s="272"/>
      <c r="B376" s="371"/>
      <c r="C376" s="371"/>
      <c r="D376" s="371"/>
      <c r="E376" s="371"/>
      <c r="F376" s="278">
        <v>2</v>
      </c>
      <c r="G376" s="279"/>
      <c r="H376" s="288" t="str">
        <f t="shared" si="122"/>
        <v>Belum Diisi</v>
      </c>
      <c r="I376" s="280" t="s">
        <v>650</v>
      </c>
      <c r="J376" s="281" t="str">
        <f t="shared" ref="J376:J379" si="150">IF($D$223="Y/T","Isi Sasaran",IF($E$223=0,0,IF(I376="Y",1,IF(I376="T",0,"Isi Dulu"))))</f>
        <v>Isi Sasaran</v>
      </c>
      <c r="K376" s="280" t="s">
        <v>650</v>
      </c>
      <c r="L376" s="277" t="str">
        <f t="shared" si="149"/>
        <v>Isi Sasaran</v>
      </c>
      <c r="M376" s="371"/>
      <c r="N376" s="371"/>
      <c r="O376" s="272"/>
      <c r="P376" s="272"/>
      <c r="Q376" s="272"/>
      <c r="R376" s="272"/>
    </row>
    <row r="377" spans="1:18" ht="12.75" customHeight="1">
      <c r="A377" s="272"/>
      <c r="B377" s="371"/>
      <c r="C377" s="371"/>
      <c r="D377" s="371"/>
      <c r="E377" s="371"/>
      <c r="F377" s="278">
        <v>3</v>
      </c>
      <c r="G377" s="279"/>
      <c r="H377" s="288" t="str">
        <f t="shared" si="122"/>
        <v>Belum Diisi</v>
      </c>
      <c r="I377" s="280" t="s">
        <v>650</v>
      </c>
      <c r="J377" s="281" t="str">
        <f t="shared" si="150"/>
        <v>Isi Sasaran</v>
      </c>
      <c r="K377" s="280" t="s">
        <v>650</v>
      </c>
      <c r="L377" s="277" t="str">
        <f t="shared" si="149"/>
        <v>Isi Sasaran</v>
      </c>
      <c r="M377" s="371"/>
      <c r="N377" s="371"/>
      <c r="O377" s="272"/>
      <c r="P377" s="272"/>
      <c r="Q377" s="272"/>
      <c r="R377" s="272"/>
    </row>
    <row r="378" spans="1:18" ht="12.75" customHeight="1">
      <c r="A378" s="272"/>
      <c r="B378" s="371"/>
      <c r="C378" s="371"/>
      <c r="D378" s="371"/>
      <c r="E378" s="371"/>
      <c r="F378" s="278">
        <v>4</v>
      </c>
      <c r="G378" s="279"/>
      <c r="H378" s="288" t="str">
        <f t="shared" si="122"/>
        <v>Belum Diisi</v>
      </c>
      <c r="I378" s="280" t="s">
        <v>650</v>
      </c>
      <c r="J378" s="281" t="str">
        <f t="shared" si="150"/>
        <v>Isi Sasaran</v>
      </c>
      <c r="K378" s="280" t="s">
        <v>650</v>
      </c>
      <c r="L378" s="277" t="str">
        <f t="shared" si="149"/>
        <v>Isi Sasaran</v>
      </c>
      <c r="M378" s="371"/>
      <c r="N378" s="371"/>
      <c r="O378" s="272"/>
      <c r="P378" s="272"/>
      <c r="Q378" s="272"/>
      <c r="R378" s="272"/>
    </row>
    <row r="379" spans="1:18" ht="12.75" customHeight="1">
      <c r="A379" s="272"/>
      <c r="B379" s="349"/>
      <c r="C379" s="349"/>
      <c r="D379" s="349"/>
      <c r="E379" s="349"/>
      <c r="F379" s="282">
        <v>5</v>
      </c>
      <c r="G379" s="283"/>
      <c r="H379" s="289" t="str">
        <f t="shared" si="122"/>
        <v>Belum Diisi</v>
      </c>
      <c r="I379" s="285" t="s">
        <v>650</v>
      </c>
      <c r="J379" s="286" t="str">
        <f t="shared" si="150"/>
        <v>Isi Sasaran</v>
      </c>
      <c r="K379" s="285" t="s">
        <v>650</v>
      </c>
      <c r="L379" s="277" t="str">
        <f t="shared" si="149"/>
        <v>Isi Sasaran</v>
      </c>
      <c r="M379" s="349"/>
      <c r="N379" s="349"/>
      <c r="O379" s="272"/>
      <c r="P379" s="272"/>
      <c r="Q379" s="272"/>
      <c r="R379" s="272"/>
    </row>
    <row r="380" spans="1:18" ht="12.75" customHeight="1">
      <c r="A380" s="272"/>
      <c r="B380" s="418">
        <v>15</v>
      </c>
      <c r="C380" s="426"/>
      <c r="D380" s="419" t="s">
        <v>650</v>
      </c>
      <c r="E380" s="427" t="str">
        <f>IF(D380="Y",1,IF(D380="T",0,IF(D380="Y/T","Belum diisi","Error")))</f>
        <v>Belum diisi</v>
      </c>
      <c r="F380" s="273">
        <v>1</v>
      </c>
      <c r="G380" s="274"/>
      <c r="H380" s="290" t="str">
        <f t="shared" si="122"/>
        <v>Belum Diisi</v>
      </c>
      <c r="I380" s="276" t="s">
        <v>650</v>
      </c>
      <c r="J380" s="277" t="str">
        <f t="shared" ref="J380:J384" si="151">IF($D$380="Y/T","Isi Sasaran",IF($E$380=0,0,IF(I380="Y",1,IF(I380="T",0,"Isi Dulu"))))</f>
        <v>Isi Sasaran</v>
      </c>
      <c r="K380" s="276" t="s">
        <v>650</v>
      </c>
      <c r="L380" s="277" t="str">
        <f t="shared" ref="L380:L384" si="152">IF($D$380="Y/T","Isi Sasaran",IF($E$380=0,0,IF(K380="Y",1,IF(K380="T",0,"Isi Dulu"))))</f>
        <v>Isi Sasaran</v>
      </c>
      <c r="M380" s="429" t="s">
        <v>650</v>
      </c>
      <c r="N380" s="430" t="str">
        <f>IF(M380="Y",1,IF(M380="T",0,IF(M380="Y/T","Belum diisi","Error")))</f>
        <v>Belum diisi</v>
      </c>
      <c r="O380" s="272"/>
      <c r="P380" s="272"/>
      <c r="Q380" s="272"/>
      <c r="R380" s="272"/>
    </row>
    <row r="381" spans="1:18" ht="12.75" customHeight="1">
      <c r="A381" s="272"/>
      <c r="B381" s="371"/>
      <c r="C381" s="371"/>
      <c r="D381" s="371"/>
      <c r="E381" s="371"/>
      <c r="F381" s="278">
        <v>2</v>
      </c>
      <c r="G381" s="279"/>
      <c r="H381" s="288" t="str">
        <f t="shared" si="122"/>
        <v>Belum Diisi</v>
      </c>
      <c r="I381" s="280" t="s">
        <v>650</v>
      </c>
      <c r="J381" s="277" t="str">
        <f t="shared" si="151"/>
        <v>Isi Sasaran</v>
      </c>
      <c r="K381" s="280" t="s">
        <v>650</v>
      </c>
      <c r="L381" s="277" t="str">
        <f t="shared" si="152"/>
        <v>Isi Sasaran</v>
      </c>
      <c r="M381" s="371"/>
      <c r="N381" s="371"/>
      <c r="O381" s="272"/>
      <c r="P381" s="272"/>
      <c r="Q381" s="272"/>
      <c r="R381" s="272"/>
    </row>
    <row r="382" spans="1:18" ht="12.75" customHeight="1">
      <c r="A382" s="272"/>
      <c r="B382" s="371"/>
      <c r="C382" s="371"/>
      <c r="D382" s="371"/>
      <c r="E382" s="371"/>
      <c r="F382" s="278">
        <v>3</v>
      </c>
      <c r="G382" s="279"/>
      <c r="H382" s="288" t="str">
        <f t="shared" si="122"/>
        <v>Belum Diisi</v>
      </c>
      <c r="I382" s="280" t="s">
        <v>650</v>
      </c>
      <c r="J382" s="277" t="str">
        <f t="shared" si="151"/>
        <v>Isi Sasaran</v>
      </c>
      <c r="K382" s="280" t="s">
        <v>650</v>
      </c>
      <c r="L382" s="277" t="str">
        <f t="shared" si="152"/>
        <v>Isi Sasaran</v>
      </c>
      <c r="M382" s="371"/>
      <c r="N382" s="371"/>
      <c r="O382" s="272"/>
      <c r="P382" s="272"/>
      <c r="Q382" s="272"/>
      <c r="R382" s="272"/>
    </row>
    <row r="383" spans="1:18" ht="12.75" customHeight="1">
      <c r="A383" s="272"/>
      <c r="B383" s="371"/>
      <c r="C383" s="371"/>
      <c r="D383" s="371"/>
      <c r="E383" s="371"/>
      <c r="F383" s="278">
        <v>4</v>
      </c>
      <c r="G383" s="279"/>
      <c r="H383" s="288" t="str">
        <f t="shared" si="122"/>
        <v>Belum Diisi</v>
      </c>
      <c r="I383" s="280" t="s">
        <v>650</v>
      </c>
      <c r="J383" s="277" t="str">
        <f t="shared" si="151"/>
        <v>Isi Sasaran</v>
      </c>
      <c r="K383" s="280" t="s">
        <v>650</v>
      </c>
      <c r="L383" s="277" t="str">
        <f t="shared" si="152"/>
        <v>Isi Sasaran</v>
      </c>
      <c r="M383" s="371"/>
      <c r="N383" s="371"/>
      <c r="O383" s="272"/>
      <c r="P383" s="272"/>
      <c r="Q383" s="272"/>
      <c r="R383" s="272"/>
    </row>
    <row r="384" spans="1:18" ht="12.75" customHeight="1">
      <c r="A384" s="272"/>
      <c r="B384" s="349"/>
      <c r="C384" s="349"/>
      <c r="D384" s="349"/>
      <c r="E384" s="349"/>
      <c r="F384" s="282">
        <v>5</v>
      </c>
      <c r="G384" s="283"/>
      <c r="H384" s="289" t="str">
        <f t="shared" si="122"/>
        <v>Belum Diisi</v>
      </c>
      <c r="I384" s="285" t="s">
        <v>650</v>
      </c>
      <c r="J384" s="277" t="str">
        <f t="shared" si="151"/>
        <v>Isi Sasaran</v>
      </c>
      <c r="K384" s="285" t="s">
        <v>650</v>
      </c>
      <c r="L384" s="277" t="str">
        <f t="shared" si="152"/>
        <v>Isi Sasaran</v>
      </c>
      <c r="M384" s="349"/>
      <c r="N384" s="349"/>
      <c r="O384" s="272"/>
      <c r="P384" s="272"/>
      <c r="Q384" s="272"/>
      <c r="R384" s="272"/>
    </row>
    <row r="385" spans="1:18" ht="12.75" customHeight="1">
      <c r="A385" s="272"/>
      <c r="B385" s="418">
        <v>16</v>
      </c>
      <c r="C385" s="426"/>
      <c r="D385" s="419" t="s">
        <v>650</v>
      </c>
      <c r="E385" s="427" t="str">
        <f>IF(D385="Y",1,IF(D385="T",0,IF(D385="Y/T","Belum diisi","Error")))</f>
        <v>Belum diisi</v>
      </c>
      <c r="F385" s="273">
        <v>1</v>
      </c>
      <c r="G385" s="274"/>
      <c r="H385" s="290" t="str">
        <f t="shared" si="122"/>
        <v>Belum Diisi</v>
      </c>
      <c r="I385" s="276" t="s">
        <v>650</v>
      </c>
      <c r="J385" s="277" t="str">
        <f t="shared" ref="J385:J389" si="153">IF($D$385="Y/T","Isi Sasaran",IF($E$385=0,0,IF(I385="Y",1,IF(I385="T",0,"Isi Dulu"))))</f>
        <v>Isi Sasaran</v>
      </c>
      <c r="K385" s="276" t="s">
        <v>650</v>
      </c>
      <c r="L385" s="277" t="str">
        <f t="shared" ref="L385:L389" si="154">IF($D$385="Y/T","Isi Sasaran",IF($E$385=0,0,IF(K385="Y",1,IF(K385="T",0,"Isi Dulu"))))</f>
        <v>Isi Sasaran</v>
      </c>
      <c r="M385" s="429" t="s">
        <v>650</v>
      </c>
      <c r="N385" s="430" t="str">
        <f>IF(M385="Y",1,IF(M385="T",0,IF(M385="Y/T","Belum diisi","Error")))</f>
        <v>Belum diisi</v>
      </c>
      <c r="O385" s="272"/>
      <c r="P385" s="272"/>
      <c r="Q385" s="272"/>
      <c r="R385" s="272"/>
    </row>
    <row r="386" spans="1:18" ht="12.75" customHeight="1">
      <c r="A386" s="272"/>
      <c r="B386" s="371"/>
      <c r="C386" s="371"/>
      <c r="D386" s="371"/>
      <c r="E386" s="371"/>
      <c r="F386" s="278">
        <v>2</v>
      </c>
      <c r="G386" s="279"/>
      <c r="H386" s="288" t="str">
        <f t="shared" si="122"/>
        <v>Belum Diisi</v>
      </c>
      <c r="I386" s="280" t="s">
        <v>650</v>
      </c>
      <c r="J386" s="277" t="str">
        <f t="shared" si="153"/>
        <v>Isi Sasaran</v>
      </c>
      <c r="K386" s="280" t="s">
        <v>650</v>
      </c>
      <c r="L386" s="277" t="str">
        <f t="shared" si="154"/>
        <v>Isi Sasaran</v>
      </c>
      <c r="M386" s="371"/>
      <c r="N386" s="371"/>
      <c r="O386" s="272"/>
      <c r="P386" s="272"/>
      <c r="Q386" s="272"/>
      <c r="R386" s="272"/>
    </row>
    <row r="387" spans="1:18" ht="12.75" customHeight="1">
      <c r="A387" s="272"/>
      <c r="B387" s="371"/>
      <c r="C387" s="371"/>
      <c r="D387" s="371"/>
      <c r="E387" s="371"/>
      <c r="F387" s="278">
        <v>3</v>
      </c>
      <c r="G387" s="279"/>
      <c r="H387" s="288" t="str">
        <f t="shared" si="122"/>
        <v>Belum Diisi</v>
      </c>
      <c r="I387" s="280" t="s">
        <v>650</v>
      </c>
      <c r="J387" s="277" t="str">
        <f t="shared" si="153"/>
        <v>Isi Sasaran</v>
      </c>
      <c r="K387" s="280" t="s">
        <v>650</v>
      </c>
      <c r="L387" s="277" t="str">
        <f t="shared" si="154"/>
        <v>Isi Sasaran</v>
      </c>
      <c r="M387" s="371"/>
      <c r="N387" s="371"/>
      <c r="O387" s="272"/>
      <c r="P387" s="272"/>
      <c r="Q387" s="272"/>
      <c r="R387" s="272"/>
    </row>
    <row r="388" spans="1:18" ht="12.75" customHeight="1">
      <c r="A388" s="272"/>
      <c r="B388" s="371"/>
      <c r="C388" s="371"/>
      <c r="D388" s="371"/>
      <c r="E388" s="371"/>
      <c r="F388" s="278">
        <v>4</v>
      </c>
      <c r="G388" s="279"/>
      <c r="H388" s="288" t="str">
        <f t="shared" si="122"/>
        <v>Belum Diisi</v>
      </c>
      <c r="I388" s="280" t="s">
        <v>650</v>
      </c>
      <c r="J388" s="277" t="str">
        <f t="shared" si="153"/>
        <v>Isi Sasaran</v>
      </c>
      <c r="K388" s="280" t="s">
        <v>650</v>
      </c>
      <c r="L388" s="277" t="str">
        <f t="shared" si="154"/>
        <v>Isi Sasaran</v>
      </c>
      <c r="M388" s="371"/>
      <c r="N388" s="371"/>
      <c r="O388" s="272"/>
      <c r="P388" s="272"/>
      <c r="Q388" s="272"/>
      <c r="R388" s="272"/>
    </row>
    <row r="389" spans="1:18" ht="12.75" customHeight="1">
      <c r="A389" s="272"/>
      <c r="B389" s="349"/>
      <c r="C389" s="349"/>
      <c r="D389" s="349"/>
      <c r="E389" s="349"/>
      <c r="F389" s="282">
        <v>5</v>
      </c>
      <c r="G389" s="283"/>
      <c r="H389" s="289" t="str">
        <f t="shared" si="122"/>
        <v>Belum Diisi</v>
      </c>
      <c r="I389" s="285" t="s">
        <v>650</v>
      </c>
      <c r="J389" s="277" t="str">
        <f t="shared" si="153"/>
        <v>Isi Sasaran</v>
      </c>
      <c r="K389" s="285" t="s">
        <v>650</v>
      </c>
      <c r="L389" s="277" t="str">
        <f t="shared" si="154"/>
        <v>Isi Sasaran</v>
      </c>
      <c r="M389" s="349"/>
      <c r="N389" s="349"/>
      <c r="O389" s="272"/>
      <c r="P389" s="272"/>
      <c r="Q389" s="272"/>
      <c r="R389" s="272"/>
    </row>
    <row r="390" spans="1:18" ht="12.75" customHeight="1">
      <c r="A390" s="272"/>
      <c r="B390" s="418">
        <v>17</v>
      </c>
      <c r="C390" s="426"/>
      <c r="D390" s="419" t="s">
        <v>650</v>
      </c>
      <c r="E390" s="427" t="str">
        <f>IF(D390="Y",1,IF(D390="T",0,IF(D390="Y/T","Belum diisi","Error")))</f>
        <v>Belum diisi</v>
      </c>
      <c r="F390" s="273">
        <v>1</v>
      </c>
      <c r="G390" s="274"/>
      <c r="H390" s="290" t="str">
        <f t="shared" si="122"/>
        <v>Belum Diisi</v>
      </c>
      <c r="I390" s="276" t="s">
        <v>650</v>
      </c>
      <c r="J390" s="277" t="str">
        <f t="shared" ref="J390:J394" si="155">IF($D$390="Y/T","Isi Sasaran",IF($E$390=0,0,IF(I390="Y",1,IF(I390="T",0,"Isi Dulu"))))</f>
        <v>Isi Sasaran</v>
      </c>
      <c r="K390" s="276" t="s">
        <v>650</v>
      </c>
      <c r="L390" s="277" t="str">
        <f t="shared" ref="L390:L394" si="156">IF($D$390="Y/T","Isi Sasaran",IF($E$390=0,0,IF(K390="Y",1,IF(K390="T",0,"Isi Dulu"))))</f>
        <v>Isi Sasaran</v>
      </c>
      <c r="M390" s="429" t="s">
        <v>650</v>
      </c>
      <c r="N390" s="430" t="str">
        <f>IF(M390="Y",1,IF(M390="T",0,IF(M390="Y/T","Belum diisi","Error")))</f>
        <v>Belum diisi</v>
      </c>
      <c r="O390" s="272"/>
      <c r="P390" s="272"/>
      <c r="Q390" s="272"/>
      <c r="R390" s="272"/>
    </row>
    <row r="391" spans="1:18" ht="12.75" customHeight="1">
      <c r="A391" s="272"/>
      <c r="B391" s="371"/>
      <c r="C391" s="371"/>
      <c r="D391" s="371"/>
      <c r="E391" s="371"/>
      <c r="F391" s="278">
        <v>2</v>
      </c>
      <c r="G391" s="279"/>
      <c r="H391" s="288" t="str">
        <f t="shared" si="122"/>
        <v>Belum Diisi</v>
      </c>
      <c r="I391" s="280" t="s">
        <v>650</v>
      </c>
      <c r="J391" s="277" t="str">
        <f t="shared" si="155"/>
        <v>Isi Sasaran</v>
      </c>
      <c r="K391" s="280" t="s">
        <v>650</v>
      </c>
      <c r="L391" s="277" t="str">
        <f t="shared" si="156"/>
        <v>Isi Sasaran</v>
      </c>
      <c r="M391" s="371"/>
      <c r="N391" s="371"/>
      <c r="O391" s="272"/>
      <c r="P391" s="272"/>
      <c r="Q391" s="272"/>
      <c r="R391" s="272"/>
    </row>
    <row r="392" spans="1:18" ht="12.75" customHeight="1">
      <c r="A392" s="272"/>
      <c r="B392" s="371"/>
      <c r="C392" s="371"/>
      <c r="D392" s="371"/>
      <c r="E392" s="371"/>
      <c r="F392" s="278">
        <v>3</v>
      </c>
      <c r="G392" s="279"/>
      <c r="H392" s="288" t="str">
        <f t="shared" si="122"/>
        <v>Belum Diisi</v>
      </c>
      <c r="I392" s="280" t="s">
        <v>650</v>
      </c>
      <c r="J392" s="277" t="str">
        <f t="shared" si="155"/>
        <v>Isi Sasaran</v>
      </c>
      <c r="K392" s="280" t="s">
        <v>650</v>
      </c>
      <c r="L392" s="277" t="str">
        <f t="shared" si="156"/>
        <v>Isi Sasaran</v>
      </c>
      <c r="M392" s="371"/>
      <c r="N392" s="371"/>
      <c r="O392" s="272"/>
      <c r="P392" s="272"/>
      <c r="Q392" s="272"/>
      <c r="R392" s="272"/>
    </row>
    <row r="393" spans="1:18" ht="12.75" customHeight="1">
      <c r="A393" s="272"/>
      <c r="B393" s="371"/>
      <c r="C393" s="371"/>
      <c r="D393" s="371"/>
      <c r="E393" s="371"/>
      <c r="F393" s="278">
        <v>4</v>
      </c>
      <c r="G393" s="279"/>
      <c r="H393" s="288" t="str">
        <f t="shared" si="122"/>
        <v>Belum Diisi</v>
      </c>
      <c r="I393" s="280" t="s">
        <v>650</v>
      </c>
      <c r="J393" s="277" t="str">
        <f t="shared" si="155"/>
        <v>Isi Sasaran</v>
      </c>
      <c r="K393" s="280" t="s">
        <v>650</v>
      </c>
      <c r="L393" s="277" t="str">
        <f t="shared" si="156"/>
        <v>Isi Sasaran</v>
      </c>
      <c r="M393" s="371"/>
      <c r="N393" s="371"/>
      <c r="O393" s="272"/>
      <c r="P393" s="272"/>
      <c r="Q393" s="272"/>
      <c r="R393" s="272"/>
    </row>
    <row r="394" spans="1:18" ht="12.75" customHeight="1">
      <c r="A394" s="272"/>
      <c r="B394" s="349"/>
      <c r="C394" s="349"/>
      <c r="D394" s="349"/>
      <c r="E394" s="349"/>
      <c r="F394" s="282">
        <v>5</v>
      </c>
      <c r="G394" s="283"/>
      <c r="H394" s="289" t="str">
        <f t="shared" si="122"/>
        <v>Belum Diisi</v>
      </c>
      <c r="I394" s="285" t="s">
        <v>650</v>
      </c>
      <c r="J394" s="277" t="str">
        <f t="shared" si="155"/>
        <v>Isi Sasaran</v>
      </c>
      <c r="K394" s="285" t="s">
        <v>650</v>
      </c>
      <c r="L394" s="277" t="str">
        <f t="shared" si="156"/>
        <v>Isi Sasaran</v>
      </c>
      <c r="M394" s="349"/>
      <c r="N394" s="349"/>
      <c r="O394" s="272"/>
      <c r="P394" s="272"/>
      <c r="Q394" s="272"/>
      <c r="R394" s="272"/>
    </row>
    <row r="395" spans="1:18" ht="12.75" customHeight="1">
      <c r="A395" s="272"/>
      <c r="B395" s="418">
        <v>18</v>
      </c>
      <c r="C395" s="426"/>
      <c r="D395" s="419" t="s">
        <v>650</v>
      </c>
      <c r="E395" s="427" t="str">
        <f>IF(D395="Y",1,IF(D395="T",0,IF(D395="Y/T","Belum diisi","Error")))</f>
        <v>Belum diisi</v>
      </c>
      <c r="F395" s="273">
        <v>1</v>
      </c>
      <c r="G395" s="274"/>
      <c r="H395" s="290" t="str">
        <f t="shared" si="122"/>
        <v>Belum Diisi</v>
      </c>
      <c r="I395" s="276" t="s">
        <v>650</v>
      </c>
      <c r="J395" s="277" t="str">
        <f t="shared" ref="J395:J399" si="157">IF($D$395="Y/T","Isi Sasaran",IF($E$395=0,0,IF(I395="Y",1,IF(I395="T",0,"Isi Dulu"))))</f>
        <v>Isi Sasaran</v>
      </c>
      <c r="K395" s="276" t="s">
        <v>650</v>
      </c>
      <c r="L395" s="277" t="str">
        <f t="shared" ref="L395:L399" si="158">IF($D$395="Y/T","Isi Sasaran",IF($E$395=0,0,IF(K395="Y",1,IF(K395="T",0,"Isi Dulu"))))</f>
        <v>Isi Sasaran</v>
      </c>
      <c r="M395" s="429" t="s">
        <v>650</v>
      </c>
      <c r="N395" s="430" t="str">
        <f>IF(M395="Y",1,IF(M395="T",0,IF(M395="Y/T","Belum diisi","Error")))</f>
        <v>Belum diisi</v>
      </c>
      <c r="O395" s="272"/>
      <c r="P395" s="272"/>
      <c r="Q395" s="272"/>
      <c r="R395" s="272"/>
    </row>
    <row r="396" spans="1:18" ht="12.75" customHeight="1">
      <c r="A396" s="272"/>
      <c r="B396" s="371"/>
      <c r="C396" s="371"/>
      <c r="D396" s="371"/>
      <c r="E396" s="371"/>
      <c r="F396" s="278">
        <v>2</v>
      </c>
      <c r="G396" s="279"/>
      <c r="H396" s="288" t="str">
        <f t="shared" si="122"/>
        <v>Belum Diisi</v>
      </c>
      <c r="I396" s="280" t="s">
        <v>650</v>
      </c>
      <c r="J396" s="277" t="str">
        <f t="shared" si="157"/>
        <v>Isi Sasaran</v>
      </c>
      <c r="K396" s="280" t="s">
        <v>650</v>
      </c>
      <c r="L396" s="277" t="str">
        <f t="shared" si="158"/>
        <v>Isi Sasaran</v>
      </c>
      <c r="M396" s="371"/>
      <c r="N396" s="371"/>
      <c r="O396" s="272"/>
      <c r="P396" s="272"/>
      <c r="Q396" s="272"/>
      <c r="R396" s="272"/>
    </row>
    <row r="397" spans="1:18" ht="12.75" customHeight="1">
      <c r="A397" s="272"/>
      <c r="B397" s="371"/>
      <c r="C397" s="371"/>
      <c r="D397" s="371"/>
      <c r="E397" s="371"/>
      <c r="F397" s="278">
        <v>3</v>
      </c>
      <c r="G397" s="279"/>
      <c r="H397" s="288" t="str">
        <f t="shared" si="122"/>
        <v>Belum Diisi</v>
      </c>
      <c r="I397" s="280" t="s">
        <v>650</v>
      </c>
      <c r="J397" s="277" t="str">
        <f t="shared" si="157"/>
        <v>Isi Sasaran</v>
      </c>
      <c r="K397" s="280" t="s">
        <v>650</v>
      </c>
      <c r="L397" s="277" t="str">
        <f t="shared" si="158"/>
        <v>Isi Sasaran</v>
      </c>
      <c r="M397" s="371"/>
      <c r="N397" s="371"/>
      <c r="O397" s="272"/>
      <c r="P397" s="272"/>
      <c r="Q397" s="272"/>
      <c r="R397" s="272"/>
    </row>
    <row r="398" spans="1:18" ht="12.75" customHeight="1">
      <c r="A398" s="272"/>
      <c r="B398" s="371"/>
      <c r="C398" s="371"/>
      <c r="D398" s="371"/>
      <c r="E398" s="371"/>
      <c r="F398" s="278">
        <v>4</v>
      </c>
      <c r="G398" s="279"/>
      <c r="H398" s="288" t="str">
        <f t="shared" si="122"/>
        <v>Belum Diisi</v>
      </c>
      <c r="I398" s="280" t="s">
        <v>650</v>
      </c>
      <c r="J398" s="277" t="str">
        <f t="shared" si="157"/>
        <v>Isi Sasaran</v>
      </c>
      <c r="K398" s="280" t="s">
        <v>650</v>
      </c>
      <c r="L398" s="277" t="str">
        <f t="shared" si="158"/>
        <v>Isi Sasaran</v>
      </c>
      <c r="M398" s="371"/>
      <c r="N398" s="371"/>
      <c r="O398" s="272"/>
      <c r="P398" s="272"/>
      <c r="Q398" s="272"/>
      <c r="R398" s="272"/>
    </row>
    <row r="399" spans="1:18" ht="12.75" customHeight="1">
      <c r="A399" s="272"/>
      <c r="B399" s="349"/>
      <c r="C399" s="349"/>
      <c r="D399" s="349"/>
      <c r="E399" s="349"/>
      <c r="F399" s="282">
        <v>5</v>
      </c>
      <c r="G399" s="283"/>
      <c r="H399" s="289" t="str">
        <f t="shared" si="122"/>
        <v>Belum Diisi</v>
      </c>
      <c r="I399" s="285" t="s">
        <v>650</v>
      </c>
      <c r="J399" s="277" t="str">
        <f t="shared" si="157"/>
        <v>Isi Sasaran</v>
      </c>
      <c r="K399" s="285" t="s">
        <v>650</v>
      </c>
      <c r="L399" s="277" t="str">
        <f t="shared" si="158"/>
        <v>Isi Sasaran</v>
      </c>
      <c r="M399" s="349"/>
      <c r="N399" s="349"/>
      <c r="O399" s="272"/>
      <c r="P399" s="272"/>
      <c r="Q399" s="272"/>
      <c r="R399" s="272"/>
    </row>
    <row r="400" spans="1:18" ht="12.75" customHeight="1">
      <c r="A400" s="272"/>
      <c r="B400" s="418">
        <v>19</v>
      </c>
      <c r="C400" s="426"/>
      <c r="D400" s="419" t="s">
        <v>650</v>
      </c>
      <c r="E400" s="427" t="str">
        <f>IF(D400="Y",1,IF(D400="T",0,IF(D400="Y/T","Belum diisi","Error")))</f>
        <v>Belum diisi</v>
      </c>
      <c r="F400" s="273">
        <v>1</v>
      </c>
      <c r="G400" s="274"/>
      <c r="H400" s="290" t="str">
        <f t="shared" si="122"/>
        <v>Belum Diisi</v>
      </c>
      <c r="I400" s="276" t="s">
        <v>650</v>
      </c>
      <c r="J400" s="277" t="str">
        <f t="shared" ref="J400:J404" si="159">IF($D$400="Y/T","Isi Sasaran",IF($E$400=0,0,IF(I400="Y",1,IF(I400="T",0,"Isi Dulu"))))</f>
        <v>Isi Sasaran</v>
      </c>
      <c r="K400" s="276" t="s">
        <v>650</v>
      </c>
      <c r="L400" s="277" t="str">
        <f t="shared" ref="L400:L404" si="160">IF($D$400="Y/T","Isi Sasaran",IF($E$400=0,0,IF(K400="Y",1,IF(K400="T",0,"Isi Dulu"))))</f>
        <v>Isi Sasaran</v>
      </c>
      <c r="M400" s="429" t="s">
        <v>650</v>
      </c>
      <c r="N400" s="430" t="str">
        <f>IF(M400="Y",1,IF(M400="T",0,IF(M400="Y/T","Belum diisi","Error")))</f>
        <v>Belum diisi</v>
      </c>
      <c r="O400" s="272"/>
      <c r="P400" s="272"/>
      <c r="Q400" s="272"/>
      <c r="R400" s="272"/>
    </row>
    <row r="401" spans="1:18" ht="12.75" customHeight="1">
      <c r="A401" s="272"/>
      <c r="B401" s="371"/>
      <c r="C401" s="371"/>
      <c r="D401" s="371"/>
      <c r="E401" s="371"/>
      <c r="F401" s="278">
        <v>2</v>
      </c>
      <c r="G401" s="279"/>
      <c r="H401" s="288" t="str">
        <f t="shared" si="122"/>
        <v>Belum Diisi</v>
      </c>
      <c r="I401" s="280" t="s">
        <v>650</v>
      </c>
      <c r="J401" s="277" t="str">
        <f t="shared" si="159"/>
        <v>Isi Sasaran</v>
      </c>
      <c r="K401" s="280" t="s">
        <v>650</v>
      </c>
      <c r="L401" s="277" t="str">
        <f t="shared" si="160"/>
        <v>Isi Sasaran</v>
      </c>
      <c r="M401" s="371"/>
      <c r="N401" s="371"/>
      <c r="O401" s="272"/>
      <c r="P401" s="272"/>
      <c r="Q401" s="272"/>
      <c r="R401" s="272"/>
    </row>
    <row r="402" spans="1:18" ht="12.75" customHeight="1">
      <c r="A402" s="272"/>
      <c r="B402" s="371"/>
      <c r="C402" s="371"/>
      <c r="D402" s="371"/>
      <c r="E402" s="371"/>
      <c r="F402" s="278">
        <v>3</v>
      </c>
      <c r="G402" s="279"/>
      <c r="H402" s="288" t="str">
        <f t="shared" si="122"/>
        <v>Belum Diisi</v>
      </c>
      <c r="I402" s="280" t="s">
        <v>650</v>
      </c>
      <c r="J402" s="277" t="str">
        <f t="shared" si="159"/>
        <v>Isi Sasaran</v>
      </c>
      <c r="K402" s="280" t="s">
        <v>650</v>
      </c>
      <c r="L402" s="277" t="str">
        <f t="shared" si="160"/>
        <v>Isi Sasaran</v>
      </c>
      <c r="M402" s="371"/>
      <c r="N402" s="371"/>
      <c r="O402" s="272"/>
      <c r="P402" s="272"/>
      <c r="Q402" s="272"/>
      <c r="R402" s="272"/>
    </row>
    <row r="403" spans="1:18" ht="12.75" customHeight="1">
      <c r="A403" s="272"/>
      <c r="B403" s="371"/>
      <c r="C403" s="371"/>
      <c r="D403" s="371"/>
      <c r="E403" s="371"/>
      <c r="F403" s="278">
        <v>4</v>
      </c>
      <c r="G403" s="279"/>
      <c r="H403" s="288" t="str">
        <f t="shared" si="122"/>
        <v>Belum Diisi</v>
      </c>
      <c r="I403" s="280" t="s">
        <v>650</v>
      </c>
      <c r="J403" s="277" t="str">
        <f t="shared" si="159"/>
        <v>Isi Sasaran</v>
      </c>
      <c r="K403" s="280" t="s">
        <v>650</v>
      </c>
      <c r="L403" s="277" t="str">
        <f t="shared" si="160"/>
        <v>Isi Sasaran</v>
      </c>
      <c r="M403" s="371"/>
      <c r="N403" s="371"/>
      <c r="O403" s="272"/>
      <c r="P403" s="272"/>
      <c r="Q403" s="272"/>
      <c r="R403" s="272"/>
    </row>
    <row r="404" spans="1:18" ht="12.75" customHeight="1">
      <c r="A404" s="272"/>
      <c r="B404" s="349"/>
      <c r="C404" s="349"/>
      <c r="D404" s="349"/>
      <c r="E404" s="349"/>
      <c r="F404" s="282">
        <v>5</v>
      </c>
      <c r="G404" s="283"/>
      <c r="H404" s="289" t="str">
        <f t="shared" si="122"/>
        <v>Belum Diisi</v>
      </c>
      <c r="I404" s="285" t="s">
        <v>650</v>
      </c>
      <c r="J404" s="277" t="str">
        <f t="shared" si="159"/>
        <v>Isi Sasaran</v>
      </c>
      <c r="K404" s="285" t="s">
        <v>650</v>
      </c>
      <c r="L404" s="277" t="str">
        <f t="shared" si="160"/>
        <v>Isi Sasaran</v>
      </c>
      <c r="M404" s="349"/>
      <c r="N404" s="349"/>
      <c r="O404" s="272"/>
      <c r="P404" s="272"/>
      <c r="Q404" s="272"/>
      <c r="R404" s="272"/>
    </row>
    <row r="405" spans="1:18" ht="12.75" customHeight="1">
      <c r="A405" s="272"/>
      <c r="B405" s="418">
        <v>30</v>
      </c>
      <c r="C405" s="426"/>
      <c r="D405" s="419" t="s">
        <v>650</v>
      </c>
      <c r="E405" s="427" t="str">
        <f>IF(D405="Y",1,IF(D405="T",0,IF(D405="Y/T","Belum diisi","Error")))</f>
        <v>Belum diisi</v>
      </c>
      <c r="F405" s="273">
        <v>1</v>
      </c>
      <c r="G405" s="274"/>
      <c r="H405" s="290" t="str">
        <f t="shared" si="122"/>
        <v>Belum Diisi</v>
      </c>
      <c r="I405" s="285" t="s">
        <v>650</v>
      </c>
      <c r="J405" s="277" t="str">
        <f t="shared" ref="J405:J409" si="161">IF($D$405="Y/T","Isi Sasaran",IF($E$405=0,0,IF(I405="Y",1,IF(I405="T",0,"Isi Dulu"))))</f>
        <v>Isi Sasaran</v>
      </c>
      <c r="K405" s="285" t="s">
        <v>650</v>
      </c>
      <c r="L405" s="277" t="str">
        <f t="shared" ref="L405:L409" si="162">IF($D$405="Y/T","Isi Sasaran",IF($E$405=0,0,IF(K405="Y",1,IF(K405="T",0,"Isi Dulu"))))</f>
        <v>Isi Sasaran</v>
      </c>
      <c r="M405" s="429" t="s">
        <v>650</v>
      </c>
      <c r="N405" s="430" t="str">
        <f>IF(M405="Y",1,IF(M405="T",0,IF(M405="Y/T","Belum diisi","Error")))</f>
        <v>Belum diisi</v>
      </c>
      <c r="O405" s="272"/>
      <c r="P405" s="272"/>
      <c r="Q405" s="272"/>
      <c r="R405" s="272"/>
    </row>
    <row r="406" spans="1:18" ht="12.75" customHeight="1">
      <c r="A406" s="272"/>
      <c r="B406" s="371"/>
      <c r="C406" s="371"/>
      <c r="D406" s="371"/>
      <c r="E406" s="371"/>
      <c r="F406" s="278">
        <v>2</v>
      </c>
      <c r="G406" s="279"/>
      <c r="H406" s="288" t="str">
        <f t="shared" si="122"/>
        <v>Belum Diisi</v>
      </c>
      <c r="I406" s="280" t="s">
        <v>650</v>
      </c>
      <c r="J406" s="277" t="str">
        <f t="shared" si="161"/>
        <v>Isi Sasaran</v>
      </c>
      <c r="K406" s="280" t="s">
        <v>650</v>
      </c>
      <c r="L406" s="277" t="str">
        <f t="shared" si="162"/>
        <v>Isi Sasaran</v>
      </c>
      <c r="M406" s="371"/>
      <c r="N406" s="371"/>
      <c r="O406" s="272"/>
      <c r="P406" s="272"/>
      <c r="Q406" s="272"/>
      <c r="R406" s="272"/>
    </row>
    <row r="407" spans="1:18" ht="12.75" customHeight="1">
      <c r="A407" s="272"/>
      <c r="B407" s="371"/>
      <c r="C407" s="371"/>
      <c r="D407" s="371"/>
      <c r="E407" s="371"/>
      <c r="F407" s="278">
        <v>3</v>
      </c>
      <c r="G407" s="279"/>
      <c r="H407" s="288" t="str">
        <f t="shared" si="122"/>
        <v>Belum Diisi</v>
      </c>
      <c r="I407" s="280" t="s">
        <v>650</v>
      </c>
      <c r="J407" s="277" t="str">
        <f t="shared" si="161"/>
        <v>Isi Sasaran</v>
      </c>
      <c r="K407" s="280" t="s">
        <v>650</v>
      </c>
      <c r="L407" s="277" t="str">
        <f t="shared" si="162"/>
        <v>Isi Sasaran</v>
      </c>
      <c r="M407" s="371"/>
      <c r="N407" s="371"/>
      <c r="O407" s="272"/>
      <c r="P407" s="272"/>
      <c r="Q407" s="272"/>
      <c r="R407" s="272"/>
    </row>
    <row r="408" spans="1:18" ht="12.75" customHeight="1">
      <c r="A408" s="272"/>
      <c r="B408" s="371"/>
      <c r="C408" s="371"/>
      <c r="D408" s="371"/>
      <c r="E408" s="371"/>
      <c r="F408" s="278">
        <v>4</v>
      </c>
      <c r="G408" s="279"/>
      <c r="H408" s="288" t="str">
        <f t="shared" si="122"/>
        <v>Belum Diisi</v>
      </c>
      <c r="I408" s="280" t="s">
        <v>650</v>
      </c>
      <c r="J408" s="277" t="str">
        <f t="shared" si="161"/>
        <v>Isi Sasaran</v>
      </c>
      <c r="K408" s="280" t="s">
        <v>650</v>
      </c>
      <c r="L408" s="277" t="str">
        <f t="shared" si="162"/>
        <v>Isi Sasaran</v>
      </c>
      <c r="M408" s="371"/>
      <c r="N408" s="371"/>
      <c r="O408" s="272"/>
      <c r="P408" s="272"/>
      <c r="Q408" s="272"/>
      <c r="R408" s="272"/>
    </row>
    <row r="409" spans="1:18" ht="12.75" customHeight="1">
      <c r="A409" s="12"/>
      <c r="B409" s="349"/>
      <c r="C409" s="349"/>
      <c r="D409" s="349"/>
      <c r="E409" s="349"/>
      <c r="F409" s="282">
        <v>5</v>
      </c>
      <c r="G409" s="283"/>
      <c r="H409" s="289" t="str">
        <f t="shared" si="122"/>
        <v>Belum Diisi</v>
      </c>
      <c r="I409" s="280" t="s">
        <v>650</v>
      </c>
      <c r="J409" s="277" t="str">
        <f t="shared" si="161"/>
        <v>Isi Sasaran</v>
      </c>
      <c r="K409" s="280" t="s">
        <v>650</v>
      </c>
      <c r="L409" s="277" t="str">
        <f t="shared" si="162"/>
        <v>Isi Sasaran</v>
      </c>
      <c r="M409" s="349"/>
      <c r="N409" s="349"/>
      <c r="O409" s="272"/>
      <c r="P409" s="272"/>
      <c r="Q409" s="272"/>
      <c r="R409" s="272"/>
    </row>
    <row r="410" spans="1:18" ht="12.75" customHeight="1">
      <c r="A410" s="272"/>
      <c r="B410" s="301"/>
      <c r="C410" s="292"/>
      <c r="D410" s="293"/>
      <c r="E410" s="294" t="e">
        <f>AVERAGE(E310:E409)</f>
        <v>#DIV/0!</v>
      </c>
      <c r="F410" s="296"/>
      <c r="G410" s="296"/>
      <c r="H410" s="294" t="e">
        <f>AVERAGE(H310:H409)</f>
        <v>#DIV/0!</v>
      </c>
      <c r="I410" s="303"/>
      <c r="J410" s="294" t="e">
        <f>AVERAGE(J310:J409)</f>
        <v>#DIV/0!</v>
      </c>
      <c r="K410" s="303"/>
      <c r="L410" s="294" t="e">
        <f>AVERAGE(L310:L409)</f>
        <v>#DIV/0!</v>
      </c>
      <c r="M410" s="303"/>
      <c r="N410" s="294" t="e">
        <f>AVERAGE(N310:N409)</f>
        <v>#DIV/0!</v>
      </c>
      <c r="O410" s="272"/>
      <c r="P410" s="272"/>
      <c r="Q410" s="272"/>
      <c r="R410" s="272"/>
    </row>
    <row r="411" spans="1:18" ht="12.75" customHeight="1">
      <c r="A411" s="272"/>
      <c r="B411" s="431" t="s">
        <v>1261</v>
      </c>
      <c r="C411" s="360"/>
      <c r="D411" s="360"/>
      <c r="E411" s="360"/>
      <c r="F411" s="360"/>
      <c r="G411" s="360"/>
      <c r="H411" s="360"/>
      <c r="I411" s="360"/>
      <c r="J411" s="360"/>
      <c r="K411" s="360"/>
      <c r="L411" s="360"/>
      <c r="M411" s="360"/>
      <c r="N411" s="351"/>
      <c r="O411" s="272"/>
      <c r="P411" s="272"/>
      <c r="Q411" s="272"/>
      <c r="R411" s="272"/>
    </row>
    <row r="412" spans="1:18" ht="12.75" customHeight="1">
      <c r="A412" s="272"/>
      <c r="B412" s="418">
        <v>1</v>
      </c>
      <c r="C412" s="426"/>
      <c r="D412" s="419" t="s">
        <v>650</v>
      </c>
      <c r="E412" s="427" t="str">
        <f>IF(D412="Y",1,IF(D412="T",0,IF(D412="Y/T","Belum diisi","Error")))</f>
        <v>Belum diisi</v>
      </c>
      <c r="F412" s="273">
        <v>1</v>
      </c>
      <c r="G412" s="274"/>
      <c r="H412" s="275" t="str">
        <f t="shared" ref="H412:H561" si="163">IF(OR(J412="Isi Dulu",L412="Isi Dulu",J412="Isi Sasaran",L412="Isi Sasaran"),"Belum Diisi",IF(SUM(J412,L412)=2,1,IF(SUM(J412,L412)=1,0,IF(SUM(J412,L412)=0,0,"Error"))))</f>
        <v>Belum Diisi</v>
      </c>
      <c r="I412" s="276" t="s">
        <v>650</v>
      </c>
      <c r="J412" s="277" t="str">
        <f t="shared" ref="J412:J416" si="164">IF($D$412="Y/T","Isi Sasaran",IF($E$412=0,0,IF(I412="Y",1,IF(I412="T",0,"Isi Dulu"))))</f>
        <v>Isi Sasaran</v>
      </c>
      <c r="K412" s="276" t="s">
        <v>650</v>
      </c>
      <c r="L412" s="277" t="str">
        <f t="shared" ref="L412:L416" si="165">IF($D$412="Y/T","Isi Sasaran",IF($E$412=0,0,IF(K412="Y",1,IF(K412="T",0,"Isi Dulu"))))</f>
        <v>Isi Sasaran</v>
      </c>
      <c r="M412" s="429" t="s">
        <v>650</v>
      </c>
      <c r="N412" s="430" t="str">
        <f>IF(M412="Y",1,IF(M412="T",0,IF(M412="Y/T","Belum diisi","Error")))</f>
        <v>Belum diisi</v>
      </c>
      <c r="O412" s="272"/>
      <c r="P412" s="272"/>
      <c r="Q412" s="272"/>
      <c r="R412" s="272"/>
    </row>
    <row r="413" spans="1:18" ht="12.75" customHeight="1">
      <c r="A413" s="272"/>
      <c r="B413" s="371"/>
      <c r="C413" s="371"/>
      <c r="D413" s="371"/>
      <c r="E413" s="371"/>
      <c r="F413" s="278">
        <v>2</v>
      </c>
      <c r="G413" s="279"/>
      <c r="H413" s="275" t="str">
        <f t="shared" si="163"/>
        <v>Belum Diisi</v>
      </c>
      <c r="I413" s="280" t="s">
        <v>650</v>
      </c>
      <c r="J413" s="281" t="str">
        <f t="shared" si="164"/>
        <v>Isi Sasaran</v>
      </c>
      <c r="K413" s="280" t="s">
        <v>650</v>
      </c>
      <c r="L413" s="281" t="str">
        <f t="shared" si="165"/>
        <v>Isi Sasaran</v>
      </c>
      <c r="M413" s="371"/>
      <c r="N413" s="371"/>
      <c r="O413" s="272"/>
      <c r="P413" s="272"/>
      <c r="Q413" s="272"/>
      <c r="R413" s="272"/>
    </row>
    <row r="414" spans="1:18" ht="12.75" customHeight="1">
      <c r="A414" s="272"/>
      <c r="B414" s="371"/>
      <c r="C414" s="371"/>
      <c r="D414" s="371"/>
      <c r="E414" s="371"/>
      <c r="F414" s="278">
        <v>3</v>
      </c>
      <c r="G414" s="279"/>
      <c r="H414" s="275" t="str">
        <f t="shared" si="163"/>
        <v>Belum Diisi</v>
      </c>
      <c r="I414" s="280" t="s">
        <v>650</v>
      </c>
      <c r="J414" s="281" t="str">
        <f t="shared" si="164"/>
        <v>Isi Sasaran</v>
      </c>
      <c r="K414" s="280" t="s">
        <v>650</v>
      </c>
      <c r="L414" s="281" t="str">
        <f t="shared" si="165"/>
        <v>Isi Sasaran</v>
      </c>
      <c r="M414" s="371"/>
      <c r="N414" s="371"/>
      <c r="O414" s="272"/>
      <c r="P414" s="272"/>
      <c r="Q414" s="272"/>
      <c r="R414" s="272"/>
    </row>
    <row r="415" spans="1:18" ht="12.75" customHeight="1">
      <c r="A415" s="272"/>
      <c r="B415" s="371"/>
      <c r="C415" s="371"/>
      <c r="D415" s="371"/>
      <c r="E415" s="371"/>
      <c r="F415" s="278">
        <v>4</v>
      </c>
      <c r="G415" s="279"/>
      <c r="H415" s="275" t="str">
        <f t="shared" si="163"/>
        <v>Belum Diisi</v>
      </c>
      <c r="I415" s="280" t="s">
        <v>650</v>
      </c>
      <c r="J415" s="281" t="str">
        <f t="shared" si="164"/>
        <v>Isi Sasaran</v>
      </c>
      <c r="K415" s="280" t="s">
        <v>650</v>
      </c>
      <c r="L415" s="281" t="str">
        <f t="shared" si="165"/>
        <v>Isi Sasaran</v>
      </c>
      <c r="M415" s="371"/>
      <c r="N415" s="371"/>
      <c r="O415" s="272"/>
      <c r="P415" s="272"/>
      <c r="Q415" s="272"/>
      <c r="R415" s="272"/>
    </row>
    <row r="416" spans="1:18" ht="12.75" customHeight="1">
      <c r="A416" s="272"/>
      <c r="B416" s="349"/>
      <c r="C416" s="349"/>
      <c r="D416" s="349"/>
      <c r="E416" s="349"/>
      <c r="F416" s="282">
        <v>5</v>
      </c>
      <c r="G416" s="283"/>
      <c r="H416" s="284" t="str">
        <f t="shared" si="163"/>
        <v>Belum Diisi</v>
      </c>
      <c r="I416" s="285" t="s">
        <v>650</v>
      </c>
      <c r="J416" s="286" t="str">
        <f t="shared" si="164"/>
        <v>Isi Sasaran</v>
      </c>
      <c r="K416" s="285" t="s">
        <v>650</v>
      </c>
      <c r="L416" s="286" t="str">
        <f t="shared" si="165"/>
        <v>Isi Sasaran</v>
      </c>
      <c r="M416" s="349"/>
      <c r="N416" s="349"/>
      <c r="O416" s="272"/>
      <c r="P416" s="272"/>
      <c r="Q416" s="272"/>
      <c r="R416" s="272"/>
    </row>
    <row r="417" spans="1:18" ht="12.75" customHeight="1">
      <c r="A417" s="272"/>
      <c r="B417" s="418">
        <v>2</v>
      </c>
      <c r="C417" s="426"/>
      <c r="D417" s="419" t="s">
        <v>650</v>
      </c>
      <c r="E417" s="427" t="str">
        <f>IF(D417="Y",1,IF(D417="T",0,IF(D417="Y/T","Belum diisi","Error")))</f>
        <v>Belum diisi</v>
      </c>
      <c r="F417" s="273">
        <v>1</v>
      </c>
      <c r="G417" s="274"/>
      <c r="H417" s="287" t="str">
        <f t="shared" si="163"/>
        <v>Belum Diisi</v>
      </c>
      <c r="I417" s="276" t="s">
        <v>650</v>
      </c>
      <c r="J417" s="277" t="str">
        <f t="shared" ref="J417:J421" si="166">IF($D$417="Y/T","Isi Sasaran",IF($E$417=0,0,IF(I417="Y",1,IF(I417="T",0,"Isi Dulu"))))</f>
        <v>Isi Sasaran</v>
      </c>
      <c r="K417" s="276" t="s">
        <v>650</v>
      </c>
      <c r="L417" s="277" t="str">
        <f t="shared" ref="L417:L421" si="167">IF($D$417="Y/T","Isi Sasaran",IF($E$417=0,0,IF(K417="Y",1,IF(K417="T",0,"Isi Dulu"))))</f>
        <v>Isi Sasaran</v>
      </c>
      <c r="M417" s="429" t="s">
        <v>650</v>
      </c>
      <c r="N417" s="430" t="str">
        <f>IF(M417="Y",1,IF(M417="T",0,IF(M417="Y/T","Belum diisi","Error")))</f>
        <v>Belum diisi</v>
      </c>
      <c r="O417" s="272"/>
      <c r="P417" s="272"/>
      <c r="Q417" s="272"/>
      <c r="R417" s="272"/>
    </row>
    <row r="418" spans="1:18" ht="12.75" customHeight="1">
      <c r="A418" s="272"/>
      <c r="B418" s="371"/>
      <c r="C418" s="371"/>
      <c r="D418" s="371"/>
      <c r="E418" s="371"/>
      <c r="F418" s="278">
        <v>2</v>
      </c>
      <c r="G418" s="279"/>
      <c r="H418" s="288" t="str">
        <f t="shared" si="163"/>
        <v>Belum Diisi</v>
      </c>
      <c r="I418" s="280" t="s">
        <v>650</v>
      </c>
      <c r="J418" s="281" t="str">
        <f t="shared" si="166"/>
        <v>Isi Sasaran</v>
      </c>
      <c r="K418" s="280" t="s">
        <v>650</v>
      </c>
      <c r="L418" s="281" t="str">
        <f t="shared" si="167"/>
        <v>Isi Sasaran</v>
      </c>
      <c r="M418" s="371"/>
      <c r="N418" s="371"/>
      <c r="O418" s="272"/>
      <c r="P418" s="272"/>
      <c r="Q418" s="272"/>
      <c r="R418" s="272"/>
    </row>
    <row r="419" spans="1:18" ht="12.75" customHeight="1">
      <c r="A419" s="272"/>
      <c r="B419" s="371"/>
      <c r="C419" s="371"/>
      <c r="D419" s="371"/>
      <c r="E419" s="371"/>
      <c r="F419" s="278">
        <v>3</v>
      </c>
      <c r="G419" s="279"/>
      <c r="H419" s="288" t="str">
        <f t="shared" si="163"/>
        <v>Belum Diisi</v>
      </c>
      <c r="I419" s="280" t="s">
        <v>650</v>
      </c>
      <c r="J419" s="281" t="str">
        <f t="shared" si="166"/>
        <v>Isi Sasaran</v>
      </c>
      <c r="K419" s="280" t="s">
        <v>650</v>
      </c>
      <c r="L419" s="281" t="str">
        <f t="shared" si="167"/>
        <v>Isi Sasaran</v>
      </c>
      <c r="M419" s="371"/>
      <c r="N419" s="371"/>
      <c r="O419" s="272"/>
      <c r="P419" s="272"/>
      <c r="Q419" s="272"/>
      <c r="R419" s="272"/>
    </row>
    <row r="420" spans="1:18" ht="12.75" customHeight="1">
      <c r="A420" s="272"/>
      <c r="B420" s="371"/>
      <c r="C420" s="371"/>
      <c r="D420" s="371"/>
      <c r="E420" s="371"/>
      <c r="F420" s="278">
        <v>4</v>
      </c>
      <c r="G420" s="279"/>
      <c r="H420" s="288" t="str">
        <f t="shared" si="163"/>
        <v>Belum Diisi</v>
      </c>
      <c r="I420" s="280" t="s">
        <v>650</v>
      </c>
      <c r="J420" s="281" t="str">
        <f t="shared" si="166"/>
        <v>Isi Sasaran</v>
      </c>
      <c r="K420" s="280" t="s">
        <v>650</v>
      </c>
      <c r="L420" s="281" t="str">
        <f t="shared" si="167"/>
        <v>Isi Sasaran</v>
      </c>
      <c r="M420" s="371"/>
      <c r="N420" s="371"/>
      <c r="O420" s="272"/>
      <c r="P420" s="272"/>
      <c r="Q420" s="272"/>
      <c r="R420" s="272"/>
    </row>
    <row r="421" spans="1:18" ht="12.75" customHeight="1">
      <c r="A421" s="272"/>
      <c r="B421" s="349"/>
      <c r="C421" s="349"/>
      <c r="D421" s="349"/>
      <c r="E421" s="349"/>
      <c r="F421" s="282">
        <v>5</v>
      </c>
      <c r="G421" s="283"/>
      <c r="H421" s="289" t="str">
        <f t="shared" si="163"/>
        <v>Belum Diisi</v>
      </c>
      <c r="I421" s="285" t="s">
        <v>650</v>
      </c>
      <c r="J421" s="286" t="str">
        <f t="shared" si="166"/>
        <v>Isi Sasaran</v>
      </c>
      <c r="K421" s="285" t="s">
        <v>650</v>
      </c>
      <c r="L421" s="286" t="str">
        <f t="shared" si="167"/>
        <v>Isi Sasaran</v>
      </c>
      <c r="M421" s="349"/>
      <c r="N421" s="349"/>
      <c r="O421" s="272"/>
      <c r="P421" s="272"/>
      <c r="Q421" s="272"/>
      <c r="R421" s="272"/>
    </row>
    <row r="422" spans="1:18" ht="12.75" customHeight="1">
      <c r="A422" s="272"/>
      <c r="B422" s="418">
        <v>3</v>
      </c>
      <c r="C422" s="426"/>
      <c r="D422" s="419" t="s">
        <v>650</v>
      </c>
      <c r="E422" s="427" t="str">
        <f>IF(D422="Y",1,IF(D422="T",0,IF(D422="Y/T","Belum diisi","Error")))</f>
        <v>Belum diisi</v>
      </c>
      <c r="F422" s="273">
        <v>1</v>
      </c>
      <c r="G422" s="274"/>
      <c r="H422" s="290" t="str">
        <f t="shared" si="163"/>
        <v>Belum Diisi</v>
      </c>
      <c r="I422" s="276" t="s">
        <v>650</v>
      </c>
      <c r="J422" s="277" t="str">
        <f t="shared" ref="J422:J426" si="168">IF($D$422="Y/T","Isi Sasaran",IF($E$422=0,0,IF(I422="Y",1,IF(I422="T",0,"Isi Dulu"))))</f>
        <v>Isi Sasaran</v>
      </c>
      <c r="K422" s="276" t="s">
        <v>650</v>
      </c>
      <c r="L422" s="277" t="str">
        <f t="shared" ref="L422:L426" si="169">IF($D$422="Y/T","Isi Sasaran",IF($E$422=0,0,IF(K422="Y",1,IF(K422="T",0,"Isi Dulu"))))</f>
        <v>Isi Sasaran</v>
      </c>
      <c r="M422" s="429" t="s">
        <v>650</v>
      </c>
      <c r="N422" s="430" t="str">
        <f>IF(M422="Y",1,IF(M422="T",0,IF(M422="Y/T","Belum diisi","Error")))</f>
        <v>Belum diisi</v>
      </c>
      <c r="O422" s="272"/>
      <c r="P422" s="272"/>
      <c r="Q422" s="272"/>
      <c r="R422" s="272"/>
    </row>
    <row r="423" spans="1:18" ht="12.75" customHeight="1">
      <c r="A423" s="272"/>
      <c r="B423" s="371"/>
      <c r="C423" s="371"/>
      <c r="D423" s="371"/>
      <c r="E423" s="371"/>
      <c r="F423" s="278">
        <v>2</v>
      </c>
      <c r="G423" s="279"/>
      <c r="H423" s="288" t="str">
        <f t="shared" si="163"/>
        <v>Belum Diisi</v>
      </c>
      <c r="I423" s="280" t="s">
        <v>650</v>
      </c>
      <c r="J423" s="281" t="str">
        <f t="shared" si="168"/>
        <v>Isi Sasaran</v>
      </c>
      <c r="K423" s="280" t="s">
        <v>650</v>
      </c>
      <c r="L423" s="281" t="str">
        <f t="shared" si="169"/>
        <v>Isi Sasaran</v>
      </c>
      <c r="M423" s="371"/>
      <c r="N423" s="371"/>
      <c r="O423" s="272"/>
      <c r="P423" s="272"/>
      <c r="Q423" s="272"/>
      <c r="R423" s="272"/>
    </row>
    <row r="424" spans="1:18" ht="12.75" customHeight="1">
      <c r="A424" s="272"/>
      <c r="B424" s="371"/>
      <c r="C424" s="371"/>
      <c r="D424" s="371"/>
      <c r="E424" s="371"/>
      <c r="F424" s="278">
        <v>3</v>
      </c>
      <c r="G424" s="279"/>
      <c r="H424" s="288" t="str">
        <f t="shared" si="163"/>
        <v>Belum Diisi</v>
      </c>
      <c r="I424" s="280" t="s">
        <v>650</v>
      </c>
      <c r="J424" s="281" t="str">
        <f t="shared" si="168"/>
        <v>Isi Sasaran</v>
      </c>
      <c r="K424" s="280" t="s">
        <v>650</v>
      </c>
      <c r="L424" s="281" t="str">
        <f t="shared" si="169"/>
        <v>Isi Sasaran</v>
      </c>
      <c r="M424" s="371"/>
      <c r="N424" s="371"/>
      <c r="O424" s="272"/>
      <c r="P424" s="272"/>
      <c r="Q424" s="272"/>
      <c r="R424" s="272"/>
    </row>
    <row r="425" spans="1:18" ht="12.75" customHeight="1">
      <c r="A425" s="272"/>
      <c r="B425" s="371"/>
      <c r="C425" s="371"/>
      <c r="D425" s="371"/>
      <c r="E425" s="371"/>
      <c r="F425" s="278">
        <v>4</v>
      </c>
      <c r="G425" s="279"/>
      <c r="H425" s="288" t="str">
        <f t="shared" si="163"/>
        <v>Belum Diisi</v>
      </c>
      <c r="I425" s="280" t="s">
        <v>650</v>
      </c>
      <c r="J425" s="281" t="str">
        <f t="shared" si="168"/>
        <v>Isi Sasaran</v>
      </c>
      <c r="K425" s="280" t="s">
        <v>650</v>
      </c>
      <c r="L425" s="281" t="str">
        <f t="shared" si="169"/>
        <v>Isi Sasaran</v>
      </c>
      <c r="M425" s="371"/>
      <c r="N425" s="371"/>
      <c r="O425" s="272"/>
      <c r="P425" s="272"/>
      <c r="Q425" s="272"/>
      <c r="R425" s="272"/>
    </row>
    <row r="426" spans="1:18" ht="12.75" customHeight="1">
      <c r="A426" s="272"/>
      <c r="B426" s="349"/>
      <c r="C426" s="349"/>
      <c r="D426" s="349"/>
      <c r="E426" s="349"/>
      <c r="F426" s="282">
        <v>5</v>
      </c>
      <c r="G426" s="283"/>
      <c r="H426" s="289" t="str">
        <f t="shared" si="163"/>
        <v>Belum Diisi</v>
      </c>
      <c r="I426" s="285" t="s">
        <v>650</v>
      </c>
      <c r="J426" s="286" t="str">
        <f t="shared" si="168"/>
        <v>Isi Sasaran</v>
      </c>
      <c r="K426" s="285" t="s">
        <v>650</v>
      </c>
      <c r="L426" s="286" t="str">
        <f t="shared" si="169"/>
        <v>Isi Sasaran</v>
      </c>
      <c r="M426" s="349"/>
      <c r="N426" s="349"/>
      <c r="O426" s="272"/>
      <c r="P426" s="272"/>
      <c r="Q426" s="272"/>
      <c r="R426" s="272"/>
    </row>
    <row r="427" spans="1:18" ht="12.75" customHeight="1">
      <c r="A427" s="272"/>
      <c r="B427" s="418">
        <v>4</v>
      </c>
      <c r="C427" s="426"/>
      <c r="D427" s="419" t="s">
        <v>650</v>
      </c>
      <c r="E427" s="427" t="str">
        <f>IF(D427="Y",1,IF(D427="T",0,IF(D427="Y/T","Belum diisi","Error")))</f>
        <v>Belum diisi</v>
      </c>
      <c r="F427" s="273">
        <v>1</v>
      </c>
      <c r="G427" s="274"/>
      <c r="H427" s="290" t="str">
        <f t="shared" si="163"/>
        <v>Belum Diisi</v>
      </c>
      <c r="I427" s="276" t="s">
        <v>650</v>
      </c>
      <c r="J427" s="277" t="str">
        <f t="shared" ref="J427:J431" si="170">IF($D$427="Y/T","Isi Sasaran",IF($E$427=0,0,IF(I427="Y",1,IF(I427="T",0,"Isi Dulu"))))</f>
        <v>Isi Sasaran</v>
      </c>
      <c r="K427" s="276" t="s">
        <v>650</v>
      </c>
      <c r="L427" s="277" t="str">
        <f t="shared" ref="L427:L431" si="171">IF($D$427="Y/T","Isi Sasaran",IF($E$427=0,0,IF(K427="Y",1,IF(K427="T",0,"Isi Dulu"))))</f>
        <v>Isi Sasaran</v>
      </c>
      <c r="M427" s="429" t="s">
        <v>650</v>
      </c>
      <c r="N427" s="430" t="str">
        <f>IF(M427="Y",1,IF(M427="T",0,IF(M427="Y/T","Belum diisi","Error")))</f>
        <v>Belum diisi</v>
      </c>
      <c r="O427" s="272"/>
      <c r="P427" s="272"/>
      <c r="Q427" s="272"/>
      <c r="R427" s="272"/>
    </row>
    <row r="428" spans="1:18" ht="12.75" customHeight="1">
      <c r="A428" s="272"/>
      <c r="B428" s="371"/>
      <c r="C428" s="371"/>
      <c r="D428" s="371"/>
      <c r="E428" s="371"/>
      <c r="F428" s="278">
        <v>2</v>
      </c>
      <c r="G428" s="279"/>
      <c r="H428" s="288" t="str">
        <f t="shared" si="163"/>
        <v>Belum Diisi</v>
      </c>
      <c r="I428" s="280" t="s">
        <v>650</v>
      </c>
      <c r="J428" s="281" t="str">
        <f t="shared" si="170"/>
        <v>Isi Sasaran</v>
      </c>
      <c r="K428" s="280" t="s">
        <v>650</v>
      </c>
      <c r="L428" s="281" t="str">
        <f t="shared" si="171"/>
        <v>Isi Sasaran</v>
      </c>
      <c r="M428" s="371"/>
      <c r="N428" s="371"/>
      <c r="O428" s="272"/>
      <c r="P428" s="272"/>
      <c r="Q428" s="272"/>
      <c r="R428" s="272"/>
    </row>
    <row r="429" spans="1:18" ht="12.75" customHeight="1">
      <c r="A429" s="272"/>
      <c r="B429" s="371"/>
      <c r="C429" s="371"/>
      <c r="D429" s="371"/>
      <c r="E429" s="371"/>
      <c r="F429" s="278">
        <v>3</v>
      </c>
      <c r="G429" s="279"/>
      <c r="H429" s="288" t="str">
        <f t="shared" si="163"/>
        <v>Belum Diisi</v>
      </c>
      <c r="I429" s="280" t="s">
        <v>650</v>
      </c>
      <c r="J429" s="281" t="str">
        <f t="shared" si="170"/>
        <v>Isi Sasaran</v>
      </c>
      <c r="K429" s="280" t="s">
        <v>650</v>
      </c>
      <c r="L429" s="281" t="str">
        <f t="shared" si="171"/>
        <v>Isi Sasaran</v>
      </c>
      <c r="M429" s="371"/>
      <c r="N429" s="371"/>
      <c r="O429" s="272"/>
      <c r="P429" s="272"/>
      <c r="Q429" s="272"/>
      <c r="R429" s="272"/>
    </row>
    <row r="430" spans="1:18" ht="12.75" customHeight="1">
      <c r="A430" s="272"/>
      <c r="B430" s="371"/>
      <c r="C430" s="371"/>
      <c r="D430" s="371"/>
      <c r="E430" s="371"/>
      <c r="F430" s="278">
        <v>4</v>
      </c>
      <c r="G430" s="279"/>
      <c r="H430" s="288" t="str">
        <f t="shared" si="163"/>
        <v>Belum Diisi</v>
      </c>
      <c r="I430" s="280" t="s">
        <v>650</v>
      </c>
      <c r="J430" s="281" t="str">
        <f t="shared" si="170"/>
        <v>Isi Sasaran</v>
      </c>
      <c r="K430" s="280" t="s">
        <v>650</v>
      </c>
      <c r="L430" s="281" t="str">
        <f t="shared" si="171"/>
        <v>Isi Sasaran</v>
      </c>
      <c r="M430" s="371"/>
      <c r="N430" s="371"/>
      <c r="O430" s="272"/>
      <c r="P430" s="272"/>
      <c r="Q430" s="272"/>
      <c r="R430" s="272"/>
    </row>
    <row r="431" spans="1:18" ht="12.75" customHeight="1">
      <c r="A431" s="272"/>
      <c r="B431" s="349"/>
      <c r="C431" s="349"/>
      <c r="D431" s="349"/>
      <c r="E431" s="349"/>
      <c r="F431" s="282">
        <v>5</v>
      </c>
      <c r="G431" s="283"/>
      <c r="H431" s="289" t="str">
        <f t="shared" si="163"/>
        <v>Belum Diisi</v>
      </c>
      <c r="I431" s="285" t="s">
        <v>650</v>
      </c>
      <c r="J431" s="286" t="str">
        <f t="shared" si="170"/>
        <v>Isi Sasaran</v>
      </c>
      <c r="K431" s="285" t="s">
        <v>650</v>
      </c>
      <c r="L431" s="286" t="str">
        <f t="shared" si="171"/>
        <v>Isi Sasaran</v>
      </c>
      <c r="M431" s="349"/>
      <c r="N431" s="349"/>
      <c r="O431" s="272"/>
      <c r="P431" s="272"/>
      <c r="Q431" s="272"/>
      <c r="R431" s="272"/>
    </row>
    <row r="432" spans="1:18" ht="12.75" customHeight="1">
      <c r="A432" s="272"/>
      <c r="B432" s="418">
        <v>5</v>
      </c>
      <c r="C432" s="426"/>
      <c r="D432" s="419" t="s">
        <v>650</v>
      </c>
      <c r="E432" s="427" t="str">
        <f>IF(D432="Y",1,IF(D432="T",0,IF(D432="Y/T","Belum diisi","Error")))</f>
        <v>Belum diisi</v>
      </c>
      <c r="F432" s="273">
        <v>1</v>
      </c>
      <c r="G432" s="274"/>
      <c r="H432" s="290" t="str">
        <f t="shared" si="163"/>
        <v>Belum Diisi</v>
      </c>
      <c r="I432" s="276" t="s">
        <v>650</v>
      </c>
      <c r="J432" s="277" t="str">
        <f t="shared" ref="J432:J436" si="172">IF($D$432="Y/T","Isi Sasaran",IF($E$432=0,0,IF(I432="Y",1,IF(I432="T",0,"Isi Dulu"))))</f>
        <v>Isi Sasaran</v>
      </c>
      <c r="K432" s="276" t="s">
        <v>650</v>
      </c>
      <c r="L432" s="277" t="str">
        <f t="shared" ref="L432:L436" si="173">IF($D$432="Y/T","Isi Sasaran",IF($E$432=0,0,IF(K432="Y",1,IF(K432="T",0,"Isi Dulu"))))</f>
        <v>Isi Sasaran</v>
      </c>
      <c r="M432" s="429" t="s">
        <v>650</v>
      </c>
      <c r="N432" s="430" t="str">
        <f>IF(M432="Y",1,IF(M432="T",0,IF(M432="Y/T","Belum diisi","Error")))</f>
        <v>Belum diisi</v>
      </c>
      <c r="O432" s="272"/>
      <c r="P432" s="272"/>
      <c r="Q432" s="272"/>
      <c r="R432" s="272"/>
    </row>
    <row r="433" spans="1:18" ht="12.75" customHeight="1">
      <c r="A433" s="272"/>
      <c r="B433" s="371"/>
      <c r="C433" s="371"/>
      <c r="D433" s="371"/>
      <c r="E433" s="371"/>
      <c r="F433" s="278">
        <v>2</v>
      </c>
      <c r="G433" s="279"/>
      <c r="H433" s="288" t="str">
        <f t="shared" si="163"/>
        <v>Belum Diisi</v>
      </c>
      <c r="I433" s="280" t="s">
        <v>650</v>
      </c>
      <c r="J433" s="281" t="str">
        <f t="shared" si="172"/>
        <v>Isi Sasaran</v>
      </c>
      <c r="K433" s="280" t="s">
        <v>650</v>
      </c>
      <c r="L433" s="281" t="str">
        <f t="shared" si="173"/>
        <v>Isi Sasaran</v>
      </c>
      <c r="M433" s="371"/>
      <c r="N433" s="371"/>
      <c r="O433" s="272"/>
      <c r="P433" s="272"/>
      <c r="Q433" s="272"/>
      <c r="R433" s="272"/>
    </row>
    <row r="434" spans="1:18" ht="12.75" customHeight="1">
      <c r="A434" s="272"/>
      <c r="B434" s="371"/>
      <c r="C434" s="371"/>
      <c r="D434" s="371"/>
      <c r="E434" s="371"/>
      <c r="F434" s="278">
        <v>3</v>
      </c>
      <c r="G434" s="279"/>
      <c r="H434" s="288" t="str">
        <f t="shared" si="163"/>
        <v>Belum Diisi</v>
      </c>
      <c r="I434" s="280" t="s">
        <v>650</v>
      </c>
      <c r="J434" s="281" t="str">
        <f t="shared" si="172"/>
        <v>Isi Sasaran</v>
      </c>
      <c r="K434" s="280" t="s">
        <v>650</v>
      </c>
      <c r="L434" s="281" t="str">
        <f t="shared" si="173"/>
        <v>Isi Sasaran</v>
      </c>
      <c r="M434" s="371"/>
      <c r="N434" s="371"/>
      <c r="O434" s="272"/>
      <c r="P434" s="272"/>
      <c r="Q434" s="272"/>
      <c r="R434" s="272"/>
    </row>
    <row r="435" spans="1:18" ht="12.75" customHeight="1">
      <c r="A435" s="272"/>
      <c r="B435" s="371"/>
      <c r="C435" s="371"/>
      <c r="D435" s="371"/>
      <c r="E435" s="371"/>
      <c r="F435" s="278">
        <v>4</v>
      </c>
      <c r="G435" s="279"/>
      <c r="H435" s="288" t="str">
        <f t="shared" si="163"/>
        <v>Belum Diisi</v>
      </c>
      <c r="I435" s="280" t="s">
        <v>650</v>
      </c>
      <c r="J435" s="281" t="str">
        <f t="shared" si="172"/>
        <v>Isi Sasaran</v>
      </c>
      <c r="K435" s="280" t="s">
        <v>650</v>
      </c>
      <c r="L435" s="281" t="str">
        <f t="shared" si="173"/>
        <v>Isi Sasaran</v>
      </c>
      <c r="M435" s="371"/>
      <c r="N435" s="371"/>
      <c r="O435" s="272"/>
      <c r="P435" s="272"/>
      <c r="Q435" s="272"/>
      <c r="R435" s="272"/>
    </row>
    <row r="436" spans="1:18" ht="12.75" customHeight="1">
      <c r="A436" s="272"/>
      <c r="B436" s="349"/>
      <c r="C436" s="349"/>
      <c r="D436" s="349"/>
      <c r="E436" s="349"/>
      <c r="F436" s="282">
        <v>5</v>
      </c>
      <c r="G436" s="283"/>
      <c r="H436" s="289" t="str">
        <f t="shared" si="163"/>
        <v>Belum Diisi</v>
      </c>
      <c r="I436" s="285" t="s">
        <v>650</v>
      </c>
      <c r="J436" s="286" t="str">
        <f t="shared" si="172"/>
        <v>Isi Sasaran</v>
      </c>
      <c r="K436" s="285" t="s">
        <v>650</v>
      </c>
      <c r="L436" s="286" t="str">
        <f t="shared" si="173"/>
        <v>Isi Sasaran</v>
      </c>
      <c r="M436" s="349"/>
      <c r="N436" s="349"/>
      <c r="O436" s="272"/>
      <c r="P436" s="272"/>
      <c r="Q436" s="272"/>
      <c r="R436" s="272"/>
    </row>
    <row r="437" spans="1:18" ht="12.75" customHeight="1">
      <c r="A437" s="272"/>
      <c r="B437" s="418">
        <v>6</v>
      </c>
      <c r="C437" s="426"/>
      <c r="D437" s="419" t="s">
        <v>650</v>
      </c>
      <c r="E437" s="427" t="str">
        <f>IF(D437="Y",1,IF(D437="T",0,IF(D437="Y/T","Belum diisi","Error")))</f>
        <v>Belum diisi</v>
      </c>
      <c r="F437" s="273">
        <v>1</v>
      </c>
      <c r="G437" s="274"/>
      <c r="H437" s="290" t="str">
        <f t="shared" si="163"/>
        <v>Belum Diisi</v>
      </c>
      <c r="I437" s="276" t="s">
        <v>650</v>
      </c>
      <c r="J437" s="277" t="str">
        <f t="shared" ref="J437:J441" si="174">IF($D$437="Y/T","Isi Sasaran",IF($E$437=0,0,IF(I437="Y",1,IF(I437="T",0,"Isi Dulu"))))</f>
        <v>Isi Sasaran</v>
      </c>
      <c r="K437" s="276" t="s">
        <v>650</v>
      </c>
      <c r="L437" s="277" t="str">
        <f t="shared" ref="L437:L441" si="175">IF($D$437="Y/T","Isi Sasaran",IF($E$437=0,0,IF(K437="Y",1,IF(K437="T",0,"Isi Dulu"))))</f>
        <v>Isi Sasaran</v>
      </c>
      <c r="M437" s="429" t="s">
        <v>650</v>
      </c>
      <c r="N437" s="430" t="str">
        <f>IF(M437="Y",1,IF(M437="T",0,IF(M437="Y/T","Belum diisi","Error")))</f>
        <v>Belum diisi</v>
      </c>
      <c r="O437" s="272"/>
      <c r="P437" s="272"/>
      <c r="Q437" s="272"/>
      <c r="R437" s="272"/>
    </row>
    <row r="438" spans="1:18" ht="12.75" customHeight="1">
      <c r="A438" s="272"/>
      <c r="B438" s="371"/>
      <c r="C438" s="371"/>
      <c r="D438" s="371"/>
      <c r="E438" s="371"/>
      <c r="F438" s="278">
        <v>2</v>
      </c>
      <c r="G438" s="279"/>
      <c r="H438" s="288" t="str">
        <f t="shared" si="163"/>
        <v>Belum Diisi</v>
      </c>
      <c r="I438" s="280" t="s">
        <v>650</v>
      </c>
      <c r="J438" s="281" t="str">
        <f t="shared" si="174"/>
        <v>Isi Sasaran</v>
      </c>
      <c r="K438" s="280" t="s">
        <v>650</v>
      </c>
      <c r="L438" s="281" t="str">
        <f t="shared" si="175"/>
        <v>Isi Sasaran</v>
      </c>
      <c r="M438" s="371"/>
      <c r="N438" s="371"/>
      <c r="O438" s="272"/>
      <c r="P438" s="272"/>
      <c r="Q438" s="272"/>
      <c r="R438" s="272"/>
    </row>
    <row r="439" spans="1:18" ht="12.75" customHeight="1">
      <c r="A439" s="272"/>
      <c r="B439" s="371"/>
      <c r="C439" s="371"/>
      <c r="D439" s="371"/>
      <c r="E439" s="371"/>
      <c r="F439" s="278">
        <v>3</v>
      </c>
      <c r="G439" s="279"/>
      <c r="H439" s="288" t="str">
        <f t="shared" si="163"/>
        <v>Belum Diisi</v>
      </c>
      <c r="I439" s="280" t="s">
        <v>650</v>
      </c>
      <c r="J439" s="281" t="str">
        <f t="shared" si="174"/>
        <v>Isi Sasaran</v>
      </c>
      <c r="K439" s="280" t="s">
        <v>650</v>
      </c>
      <c r="L439" s="281" t="str">
        <f t="shared" si="175"/>
        <v>Isi Sasaran</v>
      </c>
      <c r="M439" s="371"/>
      <c r="N439" s="371"/>
      <c r="O439" s="272"/>
      <c r="P439" s="272"/>
      <c r="Q439" s="272"/>
      <c r="R439" s="272"/>
    </row>
    <row r="440" spans="1:18" ht="12.75" customHeight="1">
      <c r="A440" s="272"/>
      <c r="B440" s="371"/>
      <c r="C440" s="371"/>
      <c r="D440" s="371"/>
      <c r="E440" s="371"/>
      <c r="F440" s="278">
        <v>4</v>
      </c>
      <c r="G440" s="279"/>
      <c r="H440" s="288" t="str">
        <f t="shared" si="163"/>
        <v>Belum Diisi</v>
      </c>
      <c r="I440" s="280" t="s">
        <v>650</v>
      </c>
      <c r="J440" s="281" t="str">
        <f t="shared" si="174"/>
        <v>Isi Sasaran</v>
      </c>
      <c r="K440" s="280" t="s">
        <v>650</v>
      </c>
      <c r="L440" s="281" t="str">
        <f t="shared" si="175"/>
        <v>Isi Sasaran</v>
      </c>
      <c r="M440" s="371"/>
      <c r="N440" s="371"/>
      <c r="O440" s="272"/>
      <c r="P440" s="272"/>
      <c r="Q440" s="272"/>
      <c r="R440" s="272"/>
    </row>
    <row r="441" spans="1:18" ht="12.75" customHeight="1">
      <c r="A441" s="272"/>
      <c r="B441" s="349"/>
      <c r="C441" s="349"/>
      <c r="D441" s="349"/>
      <c r="E441" s="349"/>
      <c r="F441" s="282">
        <v>5</v>
      </c>
      <c r="G441" s="283"/>
      <c r="H441" s="289" t="str">
        <f t="shared" si="163"/>
        <v>Belum Diisi</v>
      </c>
      <c r="I441" s="285" t="s">
        <v>650</v>
      </c>
      <c r="J441" s="286" t="str">
        <f t="shared" si="174"/>
        <v>Isi Sasaran</v>
      </c>
      <c r="K441" s="285" t="s">
        <v>650</v>
      </c>
      <c r="L441" s="286" t="str">
        <f t="shared" si="175"/>
        <v>Isi Sasaran</v>
      </c>
      <c r="M441" s="349"/>
      <c r="N441" s="349"/>
      <c r="O441" s="272"/>
      <c r="P441" s="272"/>
      <c r="Q441" s="272"/>
      <c r="R441" s="272"/>
    </row>
    <row r="442" spans="1:18" ht="12.75" customHeight="1">
      <c r="A442" s="272"/>
      <c r="B442" s="418">
        <v>7</v>
      </c>
      <c r="C442" s="426"/>
      <c r="D442" s="419" t="s">
        <v>650</v>
      </c>
      <c r="E442" s="427" t="str">
        <f>IF(D442="Y",1,IF(D442="T",0,IF(D442="Y/T","Belum diisi","Error")))</f>
        <v>Belum diisi</v>
      </c>
      <c r="F442" s="273">
        <v>1</v>
      </c>
      <c r="G442" s="274"/>
      <c r="H442" s="290" t="str">
        <f t="shared" si="163"/>
        <v>Belum Diisi</v>
      </c>
      <c r="I442" s="276" t="s">
        <v>650</v>
      </c>
      <c r="J442" s="277" t="str">
        <f t="shared" ref="J442:J446" si="176">IF($D$442="Y/T","Isi Sasaran",IF($E$442=0,0,IF(I442="Y",1,IF(I442="T",0,"Isi Dulu"))))</f>
        <v>Isi Sasaran</v>
      </c>
      <c r="K442" s="276" t="s">
        <v>650</v>
      </c>
      <c r="L442" s="277" t="str">
        <f t="shared" ref="L442:L446" si="177">IF($D$442="Y/T","Isi Sasaran",IF($E$442=0,0,IF(K442="Y",1,IF(K442="T",0,"Isi Dulu"))))</f>
        <v>Isi Sasaran</v>
      </c>
      <c r="M442" s="429" t="s">
        <v>650</v>
      </c>
      <c r="N442" s="430" t="str">
        <f>IF(M442="Y",1,IF(M442="T",0,IF(M442="Y/T","Belum diisi","Error")))</f>
        <v>Belum diisi</v>
      </c>
      <c r="O442" s="272"/>
      <c r="P442" s="272"/>
      <c r="Q442" s="272"/>
      <c r="R442" s="272"/>
    </row>
    <row r="443" spans="1:18" ht="12.75" customHeight="1">
      <c r="A443" s="272"/>
      <c r="B443" s="371"/>
      <c r="C443" s="371"/>
      <c r="D443" s="371"/>
      <c r="E443" s="371"/>
      <c r="F443" s="278">
        <v>2</v>
      </c>
      <c r="G443" s="279"/>
      <c r="H443" s="288" t="str">
        <f t="shared" si="163"/>
        <v>Belum Diisi</v>
      </c>
      <c r="I443" s="280" t="s">
        <v>650</v>
      </c>
      <c r="J443" s="281" t="str">
        <f t="shared" si="176"/>
        <v>Isi Sasaran</v>
      </c>
      <c r="K443" s="280" t="s">
        <v>650</v>
      </c>
      <c r="L443" s="281" t="str">
        <f t="shared" si="177"/>
        <v>Isi Sasaran</v>
      </c>
      <c r="M443" s="371"/>
      <c r="N443" s="371"/>
      <c r="O443" s="272"/>
      <c r="P443" s="272"/>
      <c r="Q443" s="272"/>
      <c r="R443" s="272"/>
    </row>
    <row r="444" spans="1:18" ht="12.75" customHeight="1">
      <c r="A444" s="272"/>
      <c r="B444" s="371"/>
      <c r="C444" s="371"/>
      <c r="D444" s="371"/>
      <c r="E444" s="371"/>
      <c r="F444" s="278">
        <v>3</v>
      </c>
      <c r="G444" s="279"/>
      <c r="H444" s="288" t="str">
        <f t="shared" si="163"/>
        <v>Belum Diisi</v>
      </c>
      <c r="I444" s="280" t="s">
        <v>650</v>
      </c>
      <c r="J444" s="281" t="str">
        <f t="shared" si="176"/>
        <v>Isi Sasaran</v>
      </c>
      <c r="K444" s="280" t="s">
        <v>650</v>
      </c>
      <c r="L444" s="281" t="str">
        <f t="shared" si="177"/>
        <v>Isi Sasaran</v>
      </c>
      <c r="M444" s="371"/>
      <c r="N444" s="371"/>
      <c r="O444" s="272"/>
      <c r="P444" s="272"/>
      <c r="Q444" s="272"/>
      <c r="R444" s="272"/>
    </row>
    <row r="445" spans="1:18" ht="12.75" customHeight="1">
      <c r="A445" s="272"/>
      <c r="B445" s="371"/>
      <c r="C445" s="371"/>
      <c r="D445" s="371"/>
      <c r="E445" s="371"/>
      <c r="F445" s="278">
        <v>4</v>
      </c>
      <c r="G445" s="279"/>
      <c r="H445" s="288" t="str">
        <f t="shared" si="163"/>
        <v>Belum Diisi</v>
      </c>
      <c r="I445" s="280" t="s">
        <v>650</v>
      </c>
      <c r="J445" s="281" t="str">
        <f t="shared" si="176"/>
        <v>Isi Sasaran</v>
      </c>
      <c r="K445" s="280" t="s">
        <v>650</v>
      </c>
      <c r="L445" s="281" t="str">
        <f t="shared" si="177"/>
        <v>Isi Sasaran</v>
      </c>
      <c r="M445" s="371"/>
      <c r="N445" s="371"/>
      <c r="O445" s="272"/>
      <c r="P445" s="272"/>
      <c r="Q445" s="272"/>
      <c r="R445" s="272"/>
    </row>
    <row r="446" spans="1:18" ht="12.75" customHeight="1">
      <c r="A446" s="272"/>
      <c r="B446" s="349"/>
      <c r="C446" s="349"/>
      <c r="D446" s="349"/>
      <c r="E446" s="349"/>
      <c r="F446" s="282">
        <v>5</v>
      </c>
      <c r="G446" s="283"/>
      <c r="H446" s="289" t="str">
        <f t="shared" si="163"/>
        <v>Belum Diisi</v>
      </c>
      <c r="I446" s="285" t="s">
        <v>650</v>
      </c>
      <c r="J446" s="286" t="str">
        <f t="shared" si="176"/>
        <v>Isi Sasaran</v>
      </c>
      <c r="K446" s="285" t="s">
        <v>650</v>
      </c>
      <c r="L446" s="286" t="str">
        <f t="shared" si="177"/>
        <v>Isi Sasaran</v>
      </c>
      <c r="M446" s="349"/>
      <c r="N446" s="349"/>
      <c r="O446" s="272"/>
      <c r="P446" s="272"/>
      <c r="Q446" s="272"/>
      <c r="R446" s="272"/>
    </row>
    <row r="447" spans="1:18" ht="12.75" customHeight="1">
      <c r="A447" s="272"/>
      <c r="B447" s="418">
        <v>8</v>
      </c>
      <c r="C447" s="426"/>
      <c r="D447" s="419" t="s">
        <v>650</v>
      </c>
      <c r="E447" s="427" t="str">
        <f>IF(D447="Y",1,IF(D447="T",0,IF(D447="Y/T","Belum diisi","Error")))</f>
        <v>Belum diisi</v>
      </c>
      <c r="F447" s="273">
        <v>1</v>
      </c>
      <c r="G447" s="274"/>
      <c r="H447" s="290" t="str">
        <f t="shared" si="163"/>
        <v>Belum Diisi</v>
      </c>
      <c r="I447" s="276" t="s">
        <v>650</v>
      </c>
      <c r="J447" s="277" t="str">
        <f t="shared" ref="J447:J451" si="178">IF($D$447="Y/T","Isi Sasaran",IF($E$447=0,0,IF(I447="Y",1,IF(I447="T",0,"Isi Dulu"))))</f>
        <v>Isi Sasaran</v>
      </c>
      <c r="K447" s="276" t="s">
        <v>650</v>
      </c>
      <c r="L447" s="277" t="str">
        <f t="shared" ref="L447:L451" si="179">IF($D$447="Y/T","Isi Sasaran",IF($E$447=0,0,IF(K447="Y",1,IF(K447="T",0,"Isi Dulu"))))</f>
        <v>Isi Sasaran</v>
      </c>
      <c r="M447" s="429" t="s">
        <v>650</v>
      </c>
      <c r="N447" s="430" t="str">
        <f>IF(M447="Y",1,IF(M447="T",0,IF(M447="Y/T","Belum diisi","Error")))</f>
        <v>Belum diisi</v>
      </c>
      <c r="O447" s="272"/>
      <c r="P447" s="272"/>
      <c r="Q447" s="272"/>
      <c r="R447" s="272"/>
    </row>
    <row r="448" spans="1:18" ht="12.75" customHeight="1">
      <c r="A448" s="272"/>
      <c r="B448" s="371"/>
      <c r="C448" s="371"/>
      <c r="D448" s="371"/>
      <c r="E448" s="371"/>
      <c r="F448" s="278">
        <v>2</v>
      </c>
      <c r="G448" s="279"/>
      <c r="H448" s="288" t="str">
        <f t="shared" si="163"/>
        <v>Belum Diisi</v>
      </c>
      <c r="I448" s="280" t="s">
        <v>650</v>
      </c>
      <c r="J448" s="281" t="str">
        <f t="shared" si="178"/>
        <v>Isi Sasaran</v>
      </c>
      <c r="K448" s="280" t="s">
        <v>650</v>
      </c>
      <c r="L448" s="281" t="str">
        <f t="shared" si="179"/>
        <v>Isi Sasaran</v>
      </c>
      <c r="M448" s="371"/>
      <c r="N448" s="371"/>
      <c r="O448" s="272"/>
      <c r="P448" s="272"/>
      <c r="Q448" s="272"/>
      <c r="R448" s="272"/>
    </row>
    <row r="449" spans="1:18" ht="12.75" customHeight="1">
      <c r="A449" s="272"/>
      <c r="B449" s="371"/>
      <c r="C449" s="371"/>
      <c r="D449" s="371"/>
      <c r="E449" s="371"/>
      <c r="F449" s="278">
        <v>3</v>
      </c>
      <c r="G449" s="279"/>
      <c r="H449" s="288" t="str">
        <f t="shared" si="163"/>
        <v>Belum Diisi</v>
      </c>
      <c r="I449" s="280" t="s">
        <v>650</v>
      </c>
      <c r="J449" s="281" t="str">
        <f t="shared" si="178"/>
        <v>Isi Sasaran</v>
      </c>
      <c r="K449" s="280" t="s">
        <v>650</v>
      </c>
      <c r="L449" s="281" t="str">
        <f t="shared" si="179"/>
        <v>Isi Sasaran</v>
      </c>
      <c r="M449" s="371"/>
      <c r="N449" s="371"/>
      <c r="O449" s="272"/>
      <c r="P449" s="272"/>
      <c r="Q449" s="272"/>
      <c r="R449" s="272"/>
    </row>
    <row r="450" spans="1:18" ht="12.75" customHeight="1">
      <c r="A450" s="272"/>
      <c r="B450" s="371"/>
      <c r="C450" s="371"/>
      <c r="D450" s="371"/>
      <c r="E450" s="371"/>
      <c r="F450" s="278">
        <v>4</v>
      </c>
      <c r="G450" s="279"/>
      <c r="H450" s="288" t="str">
        <f t="shared" si="163"/>
        <v>Belum Diisi</v>
      </c>
      <c r="I450" s="280" t="s">
        <v>650</v>
      </c>
      <c r="J450" s="281" t="str">
        <f t="shared" si="178"/>
        <v>Isi Sasaran</v>
      </c>
      <c r="K450" s="280" t="s">
        <v>650</v>
      </c>
      <c r="L450" s="281" t="str">
        <f t="shared" si="179"/>
        <v>Isi Sasaran</v>
      </c>
      <c r="M450" s="371"/>
      <c r="N450" s="371"/>
      <c r="O450" s="272"/>
      <c r="P450" s="272"/>
      <c r="Q450" s="272"/>
      <c r="R450" s="272"/>
    </row>
    <row r="451" spans="1:18" ht="12.75" customHeight="1">
      <c r="A451" s="272"/>
      <c r="B451" s="349"/>
      <c r="C451" s="349"/>
      <c r="D451" s="349"/>
      <c r="E451" s="349"/>
      <c r="F451" s="282">
        <v>5</v>
      </c>
      <c r="G451" s="283"/>
      <c r="H451" s="289" t="str">
        <f t="shared" si="163"/>
        <v>Belum Diisi</v>
      </c>
      <c r="I451" s="285" t="s">
        <v>650</v>
      </c>
      <c r="J451" s="286" t="str">
        <f t="shared" si="178"/>
        <v>Isi Sasaran</v>
      </c>
      <c r="K451" s="285" t="s">
        <v>650</v>
      </c>
      <c r="L451" s="286" t="str">
        <f t="shared" si="179"/>
        <v>Isi Sasaran</v>
      </c>
      <c r="M451" s="349"/>
      <c r="N451" s="349"/>
      <c r="O451" s="272"/>
      <c r="P451" s="272"/>
      <c r="Q451" s="272"/>
      <c r="R451" s="272"/>
    </row>
    <row r="452" spans="1:18" ht="12.75" customHeight="1">
      <c r="A452" s="272"/>
      <c r="B452" s="418">
        <v>9</v>
      </c>
      <c r="C452" s="426"/>
      <c r="D452" s="419" t="s">
        <v>650</v>
      </c>
      <c r="E452" s="427" t="str">
        <f>IF(D452="Y",1,IF(D452="T",0,IF(D452="Y/T","Belum diisi","Error")))</f>
        <v>Belum diisi</v>
      </c>
      <c r="F452" s="273">
        <v>1</v>
      </c>
      <c r="G452" s="274"/>
      <c r="H452" s="290" t="str">
        <f t="shared" si="163"/>
        <v>Belum Diisi</v>
      </c>
      <c r="I452" s="276" t="s">
        <v>650</v>
      </c>
      <c r="J452" s="277" t="str">
        <f t="shared" ref="J452:J456" si="180">IF($D$452="Y/T","Isi Sasaran",IF($E$452=0,0,IF(I452="Y",1,IF(I452="T",0,"Isi Dulu"))))</f>
        <v>Isi Sasaran</v>
      </c>
      <c r="K452" s="276" t="s">
        <v>650</v>
      </c>
      <c r="L452" s="277" t="str">
        <f t="shared" ref="L452:L456" si="181">IF($D$452="Y/T","Isi Sasaran",IF($E$452=0,0,IF(K452="Y",1,IF(K452="T",0,"Isi Dulu"))))</f>
        <v>Isi Sasaran</v>
      </c>
      <c r="M452" s="429" t="s">
        <v>650</v>
      </c>
      <c r="N452" s="430" t="str">
        <f>IF(M452="Y",1,IF(M452="T",0,IF(M452="Y/T","Belum diisi","Error")))</f>
        <v>Belum diisi</v>
      </c>
      <c r="O452" s="272"/>
      <c r="P452" s="272"/>
      <c r="Q452" s="272"/>
      <c r="R452" s="272"/>
    </row>
    <row r="453" spans="1:18" ht="12.75" customHeight="1">
      <c r="A453" s="272"/>
      <c r="B453" s="371"/>
      <c r="C453" s="371"/>
      <c r="D453" s="371"/>
      <c r="E453" s="371"/>
      <c r="F453" s="278">
        <v>2</v>
      </c>
      <c r="G453" s="279"/>
      <c r="H453" s="288" t="str">
        <f t="shared" si="163"/>
        <v>Belum Diisi</v>
      </c>
      <c r="I453" s="280" t="s">
        <v>650</v>
      </c>
      <c r="J453" s="281" t="str">
        <f t="shared" si="180"/>
        <v>Isi Sasaran</v>
      </c>
      <c r="K453" s="280" t="s">
        <v>650</v>
      </c>
      <c r="L453" s="281" t="str">
        <f t="shared" si="181"/>
        <v>Isi Sasaran</v>
      </c>
      <c r="M453" s="371"/>
      <c r="N453" s="371"/>
      <c r="O453" s="272"/>
      <c r="P453" s="272"/>
      <c r="Q453" s="272"/>
      <c r="R453" s="272"/>
    </row>
    <row r="454" spans="1:18" ht="12.75" customHeight="1">
      <c r="A454" s="272"/>
      <c r="B454" s="371"/>
      <c r="C454" s="371"/>
      <c r="D454" s="371"/>
      <c r="E454" s="371"/>
      <c r="F454" s="278">
        <v>3</v>
      </c>
      <c r="G454" s="279"/>
      <c r="H454" s="288" t="str">
        <f t="shared" si="163"/>
        <v>Belum Diisi</v>
      </c>
      <c r="I454" s="280" t="s">
        <v>650</v>
      </c>
      <c r="J454" s="281" t="str">
        <f t="shared" si="180"/>
        <v>Isi Sasaran</v>
      </c>
      <c r="K454" s="280" t="s">
        <v>650</v>
      </c>
      <c r="L454" s="281" t="str">
        <f t="shared" si="181"/>
        <v>Isi Sasaran</v>
      </c>
      <c r="M454" s="371"/>
      <c r="N454" s="371"/>
      <c r="O454" s="272"/>
      <c r="P454" s="272"/>
      <c r="Q454" s="272"/>
      <c r="R454" s="272"/>
    </row>
    <row r="455" spans="1:18" ht="12.75" customHeight="1">
      <c r="A455" s="272"/>
      <c r="B455" s="371"/>
      <c r="C455" s="371"/>
      <c r="D455" s="371"/>
      <c r="E455" s="371"/>
      <c r="F455" s="278">
        <v>4</v>
      </c>
      <c r="G455" s="279"/>
      <c r="H455" s="288" t="str">
        <f t="shared" si="163"/>
        <v>Belum Diisi</v>
      </c>
      <c r="I455" s="280" t="s">
        <v>650</v>
      </c>
      <c r="J455" s="281" t="str">
        <f t="shared" si="180"/>
        <v>Isi Sasaran</v>
      </c>
      <c r="K455" s="280" t="s">
        <v>650</v>
      </c>
      <c r="L455" s="281" t="str">
        <f t="shared" si="181"/>
        <v>Isi Sasaran</v>
      </c>
      <c r="M455" s="371"/>
      <c r="N455" s="371"/>
      <c r="O455" s="272"/>
      <c r="P455" s="272"/>
      <c r="Q455" s="272"/>
      <c r="R455" s="272"/>
    </row>
    <row r="456" spans="1:18" ht="12.75" customHeight="1">
      <c r="A456" s="272"/>
      <c r="B456" s="349"/>
      <c r="C456" s="349"/>
      <c r="D456" s="349"/>
      <c r="E456" s="349"/>
      <c r="F456" s="282">
        <v>5</v>
      </c>
      <c r="G456" s="283"/>
      <c r="H456" s="289" t="str">
        <f t="shared" si="163"/>
        <v>Belum Diisi</v>
      </c>
      <c r="I456" s="285" t="s">
        <v>650</v>
      </c>
      <c r="J456" s="286" t="str">
        <f t="shared" si="180"/>
        <v>Isi Sasaran</v>
      </c>
      <c r="K456" s="285" t="s">
        <v>650</v>
      </c>
      <c r="L456" s="286" t="str">
        <f t="shared" si="181"/>
        <v>Isi Sasaran</v>
      </c>
      <c r="M456" s="349"/>
      <c r="N456" s="349"/>
      <c r="O456" s="272"/>
      <c r="P456" s="272"/>
      <c r="Q456" s="272"/>
      <c r="R456" s="272"/>
    </row>
    <row r="457" spans="1:18" ht="12.75" customHeight="1">
      <c r="A457" s="272"/>
      <c r="B457" s="418">
        <v>10</v>
      </c>
      <c r="C457" s="426"/>
      <c r="D457" s="419" t="s">
        <v>650</v>
      </c>
      <c r="E457" s="427" t="str">
        <f>IF(D457="Y",1,IF(D457="T",0,IF(D457="Y/T","Belum diisi","Error")))</f>
        <v>Belum diisi</v>
      </c>
      <c r="F457" s="273">
        <v>1</v>
      </c>
      <c r="G457" s="274"/>
      <c r="H457" s="290" t="str">
        <f t="shared" si="163"/>
        <v>Belum Diisi</v>
      </c>
      <c r="I457" s="276" t="s">
        <v>650</v>
      </c>
      <c r="J457" s="277" t="str">
        <f t="shared" ref="J457:J461" si="182">IF($D$457="Y/T","Isi Sasaran",IF($E$457=0,0,IF(I457="Y",1,IF(I457="T",0,"Isi Dulu"))))</f>
        <v>Isi Sasaran</v>
      </c>
      <c r="K457" s="276" t="s">
        <v>650</v>
      </c>
      <c r="L457" s="277" t="str">
        <f t="shared" ref="L457:L461" si="183">IF($D$457="Y/T","Isi Sasaran",IF($E$457=0,0,IF(K457="Y",1,IF(K457="T",0,"Isi Dulu"))))</f>
        <v>Isi Sasaran</v>
      </c>
      <c r="M457" s="429" t="s">
        <v>650</v>
      </c>
      <c r="N457" s="430" t="str">
        <f>IF(M457="Y",1,IF(M457="T",0,IF(M457="Y/T","Belum diisi","Error")))</f>
        <v>Belum diisi</v>
      </c>
      <c r="O457" s="272"/>
      <c r="P457" s="272"/>
      <c r="Q457" s="272"/>
      <c r="R457" s="272"/>
    </row>
    <row r="458" spans="1:18" ht="12.75" customHeight="1">
      <c r="A458" s="272"/>
      <c r="B458" s="371"/>
      <c r="C458" s="371"/>
      <c r="D458" s="371"/>
      <c r="E458" s="371"/>
      <c r="F458" s="278">
        <v>2</v>
      </c>
      <c r="G458" s="279"/>
      <c r="H458" s="288" t="str">
        <f t="shared" si="163"/>
        <v>Belum Diisi</v>
      </c>
      <c r="I458" s="280" t="s">
        <v>650</v>
      </c>
      <c r="J458" s="281" t="str">
        <f t="shared" si="182"/>
        <v>Isi Sasaran</v>
      </c>
      <c r="K458" s="280" t="s">
        <v>650</v>
      </c>
      <c r="L458" s="281" t="str">
        <f t="shared" si="183"/>
        <v>Isi Sasaran</v>
      </c>
      <c r="M458" s="371"/>
      <c r="N458" s="371"/>
      <c r="O458" s="272"/>
      <c r="P458" s="272"/>
      <c r="Q458" s="272"/>
      <c r="R458" s="272"/>
    </row>
    <row r="459" spans="1:18" ht="12.75" customHeight="1">
      <c r="A459" s="272"/>
      <c r="B459" s="371"/>
      <c r="C459" s="371"/>
      <c r="D459" s="371"/>
      <c r="E459" s="371"/>
      <c r="F459" s="278">
        <v>3</v>
      </c>
      <c r="G459" s="279"/>
      <c r="H459" s="288" t="str">
        <f t="shared" si="163"/>
        <v>Belum Diisi</v>
      </c>
      <c r="I459" s="280" t="s">
        <v>650</v>
      </c>
      <c r="J459" s="281" t="str">
        <f t="shared" si="182"/>
        <v>Isi Sasaran</v>
      </c>
      <c r="K459" s="280" t="s">
        <v>650</v>
      </c>
      <c r="L459" s="281" t="str">
        <f t="shared" si="183"/>
        <v>Isi Sasaran</v>
      </c>
      <c r="M459" s="371"/>
      <c r="N459" s="371"/>
      <c r="O459" s="272"/>
      <c r="P459" s="272"/>
      <c r="Q459" s="272"/>
      <c r="R459" s="272"/>
    </row>
    <row r="460" spans="1:18" ht="12.75" customHeight="1">
      <c r="A460" s="272"/>
      <c r="B460" s="371"/>
      <c r="C460" s="371"/>
      <c r="D460" s="371"/>
      <c r="E460" s="371"/>
      <c r="F460" s="278">
        <v>4</v>
      </c>
      <c r="G460" s="279"/>
      <c r="H460" s="288" t="str">
        <f t="shared" si="163"/>
        <v>Belum Diisi</v>
      </c>
      <c r="I460" s="280" t="s">
        <v>650</v>
      </c>
      <c r="J460" s="281" t="str">
        <f t="shared" si="182"/>
        <v>Isi Sasaran</v>
      </c>
      <c r="K460" s="280" t="s">
        <v>650</v>
      </c>
      <c r="L460" s="281" t="str">
        <f t="shared" si="183"/>
        <v>Isi Sasaran</v>
      </c>
      <c r="M460" s="371"/>
      <c r="N460" s="371"/>
      <c r="O460" s="272"/>
      <c r="P460" s="272"/>
      <c r="Q460" s="272"/>
      <c r="R460" s="272"/>
    </row>
    <row r="461" spans="1:18" ht="12.75" customHeight="1">
      <c r="A461" s="272"/>
      <c r="B461" s="349"/>
      <c r="C461" s="349"/>
      <c r="D461" s="349"/>
      <c r="E461" s="349"/>
      <c r="F461" s="282">
        <v>5</v>
      </c>
      <c r="G461" s="283"/>
      <c r="H461" s="289" t="str">
        <f t="shared" si="163"/>
        <v>Belum Diisi</v>
      </c>
      <c r="I461" s="285" t="s">
        <v>650</v>
      </c>
      <c r="J461" s="286" t="str">
        <f t="shared" si="182"/>
        <v>Isi Sasaran</v>
      </c>
      <c r="K461" s="285" t="s">
        <v>650</v>
      </c>
      <c r="L461" s="286" t="str">
        <f t="shared" si="183"/>
        <v>Isi Sasaran</v>
      </c>
      <c r="M461" s="349"/>
      <c r="N461" s="349"/>
      <c r="O461" s="272"/>
      <c r="P461" s="272"/>
      <c r="Q461" s="272"/>
      <c r="R461" s="272"/>
    </row>
    <row r="462" spans="1:18" ht="12.75" customHeight="1">
      <c r="A462" s="272"/>
      <c r="B462" s="418">
        <v>11</v>
      </c>
      <c r="C462" s="426"/>
      <c r="D462" s="419" t="s">
        <v>650</v>
      </c>
      <c r="E462" s="427" t="str">
        <f>IF(D462="Y",1,IF(D462="T",0,IF(D462="Y/T","Belum diisi","Error")))</f>
        <v>Belum diisi</v>
      </c>
      <c r="F462" s="273">
        <v>1</v>
      </c>
      <c r="G462" s="274"/>
      <c r="H462" s="290" t="str">
        <f t="shared" si="163"/>
        <v>Belum Diisi</v>
      </c>
      <c r="I462" s="276" t="s">
        <v>650</v>
      </c>
      <c r="J462" s="277" t="str">
        <f t="shared" ref="J462:J466" si="184">IF($D$462="Y/T","Isi Sasaran",IF($E$462=0,0,IF(I462="Y",1,IF(I462="T",0,"Isi Dulu"))))</f>
        <v>Isi Sasaran</v>
      </c>
      <c r="K462" s="276" t="s">
        <v>650</v>
      </c>
      <c r="L462" s="277" t="str">
        <f t="shared" ref="L462:L466" si="185">IF($D$462="Y/T","Isi Sasaran",IF($E$462=0,0,IF(K462="Y",1,IF(K462="T",0,"Isi Dulu"))))</f>
        <v>Isi Sasaran</v>
      </c>
      <c r="M462" s="429" t="s">
        <v>650</v>
      </c>
      <c r="N462" s="430" t="str">
        <f>IF(M462="Y",1,IF(M462="T",0,IF(M462="Y/T","Belum diisi","Error")))</f>
        <v>Belum diisi</v>
      </c>
      <c r="O462" s="272"/>
      <c r="P462" s="272"/>
      <c r="Q462" s="272"/>
      <c r="R462" s="272"/>
    </row>
    <row r="463" spans="1:18" ht="12.75" customHeight="1">
      <c r="A463" s="272"/>
      <c r="B463" s="371"/>
      <c r="C463" s="371"/>
      <c r="D463" s="371"/>
      <c r="E463" s="371"/>
      <c r="F463" s="278">
        <v>2</v>
      </c>
      <c r="G463" s="279"/>
      <c r="H463" s="288" t="str">
        <f t="shared" si="163"/>
        <v>Belum Diisi</v>
      </c>
      <c r="I463" s="280" t="s">
        <v>650</v>
      </c>
      <c r="J463" s="281" t="str">
        <f t="shared" si="184"/>
        <v>Isi Sasaran</v>
      </c>
      <c r="K463" s="280" t="s">
        <v>650</v>
      </c>
      <c r="L463" s="281" t="str">
        <f t="shared" si="185"/>
        <v>Isi Sasaran</v>
      </c>
      <c r="M463" s="371"/>
      <c r="N463" s="371"/>
      <c r="O463" s="272"/>
      <c r="P463" s="272"/>
      <c r="Q463" s="272"/>
      <c r="R463" s="272"/>
    </row>
    <row r="464" spans="1:18" ht="12.75" customHeight="1">
      <c r="A464" s="272"/>
      <c r="B464" s="371"/>
      <c r="C464" s="371"/>
      <c r="D464" s="371"/>
      <c r="E464" s="371"/>
      <c r="F464" s="278">
        <v>3</v>
      </c>
      <c r="G464" s="279"/>
      <c r="H464" s="288" t="str">
        <f t="shared" si="163"/>
        <v>Belum Diisi</v>
      </c>
      <c r="I464" s="280" t="s">
        <v>650</v>
      </c>
      <c r="J464" s="281" t="str">
        <f t="shared" si="184"/>
        <v>Isi Sasaran</v>
      </c>
      <c r="K464" s="280" t="s">
        <v>650</v>
      </c>
      <c r="L464" s="281" t="str">
        <f t="shared" si="185"/>
        <v>Isi Sasaran</v>
      </c>
      <c r="M464" s="371"/>
      <c r="N464" s="371"/>
      <c r="O464" s="272"/>
      <c r="P464" s="272"/>
      <c r="Q464" s="272"/>
      <c r="R464" s="272"/>
    </row>
    <row r="465" spans="1:18" ht="12.75" customHeight="1">
      <c r="A465" s="272"/>
      <c r="B465" s="371"/>
      <c r="C465" s="371"/>
      <c r="D465" s="371"/>
      <c r="E465" s="371"/>
      <c r="F465" s="278">
        <v>4</v>
      </c>
      <c r="G465" s="279"/>
      <c r="H465" s="288" t="str">
        <f t="shared" si="163"/>
        <v>Belum Diisi</v>
      </c>
      <c r="I465" s="280" t="s">
        <v>650</v>
      </c>
      <c r="J465" s="281" t="str">
        <f t="shared" si="184"/>
        <v>Isi Sasaran</v>
      </c>
      <c r="K465" s="280" t="s">
        <v>650</v>
      </c>
      <c r="L465" s="281" t="str">
        <f t="shared" si="185"/>
        <v>Isi Sasaran</v>
      </c>
      <c r="M465" s="371"/>
      <c r="N465" s="371"/>
      <c r="O465" s="272"/>
      <c r="P465" s="272"/>
      <c r="Q465" s="272"/>
      <c r="R465" s="272"/>
    </row>
    <row r="466" spans="1:18" ht="12.75" customHeight="1">
      <c r="A466" s="272"/>
      <c r="B466" s="349"/>
      <c r="C466" s="349"/>
      <c r="D466" s="349"/>
      <c r="E466" s="349"/>
      <c r="F466" s="282">
        <v>5</v>
      </c>
      <c r="G466" s="283"/>
      <c r="H466" s="289" t="str">
        <f t="shared" si="163"/>
        <v>Belum Diisi</v>
      </c>
      <c r="I466" s="285" t="s">
        <v>650</v>
      </c>
      <c r="J466" s="286" t="str">
        <f t="shared" si="184"/>
        <v>Isi Sasaran</v>
      </c>
      <c r="K466" s="285" t="s">
        <v>650</v>
      </c>
      <c r="L466" s="286" t="str">
        <f t="shared" si="185"/>
        <v>Isi Sasaran</v>
      </c>
      <c r="M466" s="349"/>
      <c r="N466" s="349"/>
      <c r="O466" s="272"/>
      <c r="P466" s="272"/>
      <c r="Q466" s="272"/>
      <c r="R466" s="272"/>
    </row>
    <row r="467" spans="1:18" ht="12.75" customHeight="1">
      <c r="A467" s="272"/>
      <c r="B467" s="418">
        <v>12</v>
      </c>
      <c r="C467" s="426"/>
      <c r="D467" s="419" t="s">
        <v>650</v>
      </c>
      <c r="E467" s="427" t="str">
        <f>IF(D467="Y",1,IF(D467="T",0,IF(D467="Y/T","Belum diisi","Error")))</f>
        <v>Belum diisi</v>
      </c>
      <c r="F467" s="273">
        <v>1</v>
      </c>
      <c r="G467" s="274"/>
      <c r="H467" s="290" t="str">
        <f t="shared" si="163"/>
        <v>Belum Diisi</v>
      </c>
      <c r="I467" s="276" t="s">
        <v>650</v>
      </c>
      <c r="J467" s="277" t="str">
        <f t="shared" ref="J467:J471" si="186">IF($D$467="Y/T","Isi Sasaran",IF($E$467=0,0,IF(I467="Y",1,IF(I467="T",0,"Isi Dulu"))))</f>
        <v>Isi Sasaran</v>
      </c>
      <c r="K467" s="276" t="s">
        <v>650</v>
      </c>
      <c r="L467" s="277" t="str">
        <f t="shared" ref="L467:L471" si="187">IF($D$467="Y/T","Isi Sasaran",IF($E$467=0,0,IF(K467="Y",1,IF(K467="T",0,"Isi Dulu"))))</f>
        <v>Isi Sasaran</v>
      </c>
      <c r="M467" s="429" t="s">
        <v>650</v>
      </c>
      <c r="N467" s="430" t="str">
        <f>IF(M467="Y",1,IF(M467="T",0,IF(M467="Y/T","Belum diisi","Error")))</f>
        <v>Belum diisi</v>
      </c>
      <c r="O467" s="272"/>
      <c r="P467" s="272"/>
      <c r="Q467" s="272"/>
      <c r="R467" s="272"/>
    </row>
    <row r="468" spans="1:18" ht="12.75" customHeight="1">
      <c r="A468" s="272"/>
      <c r="B468" s="371"/>
      <c r="C468" s="371"/>
      <c r="D468" s="371"/>
      <c r="E468" s="371"/>
      <c r="F468" s="278">
        <v>2</v>
      </c>
      <c r="G468" s="279"/>
      <c r="H468" s="288" t="str">
        <f t="shared" si="163"/>
        <v>Belum Diisi</v>
      </c>
      <c r="I468" s="280" t="s">
        <v>650</v>
      </c>
      <c r="J468" s="281" t="str">
        <f t="shared" si="186"/>
        <v>Isi Sasaran</v>
      </c>
      <c r="K468" s="280" t="s">
        <v>650</v>
      </c>
      <c r="L468" s="281" t="str">
        <f t="shared" si="187"/>
        <v>Isi Sasaran</v>
      </c>
      <c r="M468" s="371"/>
      <c r="N468" s="371"/>
      <c r="O468" s="272"/>
      <c r="P468" s="272"/>
      <c r="Q468" s="272"/>
      <c r="R468" s="272"/>
    </row>
    <row r="469" spans="1:18" ht="12.75" customHeight="1">
      <c r="A469" s="272"/>
      <c r="B469" s="371"/>
      <c r="C469" s="371"/>
      <c r="D469" s="371"/>
      <c r="E469" s="371"/>
      <c r="F469" s="278">
        <v>3</v>
      </c>
      <c r="G469" s="279"/>
      <c r="H469" s="288" t="str">
        <f t="shared" si="163"/>
        <v>Belum Diisi</v>
      </c>
      <c r="I469" s="280" t="s">
        <v>650</v>
      </c>
      <c r="J469" s="281" t="str">
        <f t="shared" si="186"/>
        <v>Isi Sasaran</v>
      </c>
      <c r="K469" s="280" t="s">
        <v>650</v>
      </c>
      <c r="L469" s="281" t="str">
        <f t="shared" si="187"/>
        <v>Isi Sasaran</v>
      </c>
      <c r="M469" s="371"/>
      <c r="N469" s="371"/>
      <c r="O469" s="272"/>
      <c r="P469" s="272"/>
      <c r="Q469" s="272"/>
      <c r="R469" s="272"/>
    </row>
    <row r="470" spans="1:18" ht="12.75" customHeight="1">
      <c r="A470" s="272"/>
      <c r="B470" s="371"/>
      <c r="C470" s="371"/>
      <c r="D470" s="371"/>
      <c r="E470" s="371"/>
      <c r="F470" s="278">
        <v>4</v>
      </c>
      <c r="G470" s="279"/>
      <c r="H470" s="288" t="str">
        <f t="shared" si="163"/>
        <v>Belum Diisi</v>
      </c>
      <c r="I470" s="280" t="s">
        <v>650</v>
      </c>
      <c r="J470" s="281" t="str">
        <f t="shared" si="186"/>
        <v>Isi Sasaran</v>
      </c>
      <c r="K470" s="280" t="s">
        <v>650</v>
      </c>
      <c r="L470" s="281" t="str">
        <f t="shared" si="187"/>
        <v>Isi Sasaran</v>
      </c>
      <c r="M470" s="371"/>
      <c r="N470" s="371"/>
      <c r="O470" s="272"/>
      <c r="P470" s="272"/>
      <c r="Q470" s="272"/>
      <c r="R470" s="272"/>
    </row>
    <row r="471" spans="1:18" ht="12.75" customHeight="1">
      <c r="A471" s="272"/>
      <c r="B471" s="349"/>
      <c r="C471" s="349"/>
      <c r="D471" s="349"/>
      <c r="E471" s="349"/>
      <c r="F471" s="282">
        <v>5</v>
      </c>
      <c r="G471" s="283"/>
      <c r="H471" s="289" t="str">
        <f t="shared" si="163"/>
        <v>Belum Diisi</v>
      </c>
      <c r="I471" s="285" t="s">
        <v>650</v>
      </c>
      <c r="J471" s="286" t="str">
        <f t="shared" si="186"/>
        <v>Isi Sasaran</v>
      </c>
      <c r="K471" s="285" t="s">
        <v>650</v>
      </c>
      <c r="L471" s="286" t="str">
        <f t="shared" si="187"/>
        <v>Isi Sasaran</v>
      </c>
      <c r="M471" s="349"/>
      <c r="N471" s="349"/>
      <c r="O471" s="272"/>
      <c r="P471" s="272"/>
      <c r="Q471" s="272"/>
      <c r="R471" s="272"/>
    </row>
    <row r="472" spans="1:18" ht="12.75" customHeight="1">
      <c r="A472" s="272"/>
      <c r="B472" s="418">
        <v>13</v>
      </c>
      <c r="C472" s="426"/>
      <c r="D472" s="419" t="s">
        <v>650</v>
      </c>
      <c r="E472" s="427" t="str">
        <f>IF(D472="Y",1,IF(D472="T",0,IF(D472="Y/T","Belum diisi","Error")))</f>
        <v>Belum diisi</v>
      </c>
      <c r="F472" s="273">
        <v>1</v>
      </c>
      <c r="G472" s="274"/>
      <c r="H472" s="290" t="str">
        <f t="shared" si="163"/>
        <v>Belum Diisi</v>
      </c>
      <c r="I472" s="276" t="s">
        <v>650</v>
      </c>
      <c r="J472" s="277" t="str">
        <f t="shared" ref="J472:J476" si="188">IF($D$472="Y/T","Isi Sasaran",IF($E$472=0,0,IF(I472="Y",1,IF(I472="T",0,"Isi Dulu"))))</f>
        <v>Isi Sasaran</v>
      </c>
      <c r="K472" s="276" t="s">
        <v>650</v>
      </c>
      <c r="L472" s="277" t="str">
        <f t="shared" ref="L472:L476" si="189">IF($D$472="Y/T","Isi Sasaran",IF($E$472=0,0,IF(K472="Y",1,IF(K472="T",0,"Isi Dulu"))))</f>
        <v>Isi Sasaran</v>
      </c>
      <c r="M472" s="429" t="s">
        <v>650</v>
      </c>
      <c r="N472" s="430" t="str">
        <f>IF(M472="Y",1,IF(M472="T",0,IF(M472="Y/T","Belum diisi","Error")))</f>
        <v>Belum diisi</v>
      </c>
      <c r="O472" s="272"/>
      <c r="P472" s="272"/>
      <c r="Q472" s="272"/>
      <c r="R472" s="272"/>
    </row>
    <row r="473" spans="1:18" ht="12.75" customHeight="1">
      <c r="A473" s="272"/>
      <c r="B473" s="371"/>
      <c r="C473" s="371"/>
      <c r="D473" s="371"/>
      <c r="E473" s="371"/>
      <c r="F473" s="278">
        <v>2</v>
      </c>
      <c r="G473" s="279"/>
      <c r="H473" s="288" t="str">
        <f t="shared" si="163"/>
        <v>Belum Diisi</v>
      </c>
      <c r="I473" s="280" t="s">
        <v>650</v>
      </c>
      <c r="J473" s="281" t="str">
        <f t="shared" si="188"/>
        <v>Isi Sasaran</v>
      </c>
      <c r="K473" s="280" t="s">
        <v>650</v>
      </c>
      <c r="L473" s="281" t="str">
        <f t="shared" si="189"/>
        <v>Isi Sasaran</v>
      </c>
      <c r="M473" s="371"/>
      <c r="N473" s="371"/>
      <c r="O473" s="272"/>
      <c r="P473" s="272"/>
      <c r="Q473" s="272"/>
      <c r="R473" s="272"/>
    </row>
    <row r="474" spans="1:18" ht="12.75" customHeight="1">
      <c r="A474" s="272"/>
      <c r="B474" s="371"/>
      <c r="C474" s="371"/>
      <c r="D474" s="371"/>
      <c r="E474" s="371"/>
      <c r="F474" s="278">
        <v>3</v>
      </c>
      <c r="G474" s="279"/>
      <c r="H474" s="288" t="str">
        <f t="shared" si="163"/>
        <v>Belum Diisi</v>
      </c>
      <c r="I474" s="280" t="s">
        <v>650</v>
      </c>
      <c r="J474" s="281" t="str">
        <f t="shared" si="188"/>
        <v>Isi Sasaran</v>
      </c>
      <c r="K474" s="280" t="s">
        <v>650</v>
      </c>
      <c r="L474" s="281" t="str">
        <f t="shared" si="189"/>
        <v>Isi Sasaran</v>
      </c>
      <c r="M474" s="371"/>
      <c r="N474" s="371"/>
      <c r="O474" s="272"/>
      <c r="P474" s="272"/>
      <c r="Q474" s="272"/>
      <c r="R474" s="272"/>
    </row>
    <row r="475" spans="1:18" ht="12.75" customHeight="1">
      <c r="A475" s="272"/>
      <c r="B475" s="371"/>
      <c r="C475" s="371"/>
      <c r="D475" s="371"/>
      <c r="E475" s="371"/>
      <c r="F475" s="278">
        <v>4</v>
      </c>
      <c r="G475" s="279"/>
      <c r="H475" s="288" t="str">
        <f t="shared" si="163"/>
        <v>Belum Diisi</v>
      </c>
      <c r="I475" s="280" t="s">
        <v>650</v>
      </c>
      <c r="J475" s="281" t="str">
        <f t="shared" si="188"/>
        <v>Isi Sasaran</v>
      </c>
      <c r="K475" s="280" t="s">
        <v>650</v>
      </c>
      <c r="L475" s="281" t="str">
        <f t="shared" si="189"/>
        <v>Isi Sasaran</v>
      </c>
      <c r="M475" s="371"/>
      <c r="N475" s="371"/>
      <c r="O475" s="272"/>
      <c r="P475" s="272"/>
      <c r="Q475" s="272"/>
      <c r="R475" s="272"/>
    </row>
    <row r="476" spans="1:18" ht="12.75" customHeight="1">
      <c r="A476" s="272"/>
      <c r="B476" s="349"/>
      <c r="C476" s="349"/>
      <c r="D476" s="349"/>
      <c r="E476" s="349"/>
      <c r="F476" s="282">
        <v>5</v>
      </c>
      <c r="G476" s="283"/>
      <c r="H476" s="289" t="str">
        <f t="shared" si="163"/>
        <v>Belum Diisi</v>
      </c>
      <c r="I476" s="285" t="s">
        <v>650</v>
      </c>
      <c r="J476" s="286" t="str">
        <f t="shared" si="188"/>
        <v>Isi Sasaran</v>
      </c>
      <c r="K476" s="285" t="s">
        <v>650</v>
      </c>
      <c r="L476" s="286" t="str">
        <f t="shared" si="189"/>
        <v>Isi Sasaran</v>
      </c>
      <c r="M476" s="349"/>
      <c r="N476" s="349"/>
      <c r="O476" s="272"/>
      <c r="P476" s="272"/>
      <c r="Q476" s="272"/>
      <c r="R476" s="272"/>
    </row>
    <row r="477" spans="1:18" ht="12.75" customHeight="1">
      <c r="A477" s="272"/>
      <c r="B477" s="418">
        <v>14</v>
      </c>
      <c r="C477" s="426"/>
      <c r="D477" s="419" t="s">
        <v>650</v>
      </c>
      <c r="E477" s="427" t="str">
        <f>IF(D477="Y",1,IF(D477="T",0,IF(D477="Y/T","Belum diisi","Error")))</f>
        <v>Belum diisi</v>
      </c>
      <c r="F477" s="273">
        <v>1</v>
      </c>
      <c r="G477" s="274"/>
      <c r="H477" s="290" t="str">
        <f t="shared" si="163"/>
        <v>Belum Diisi</v>
      </c>
      <c r="I477" s="276" t="s">
        <v>650</v>
      </c>
      <c r="J477" s="277" t="str">
        <f t="shared" ref="J477:J481" si="190">IF($D$477="Y/T","Isi Sasaran",IF($E$477=0,0,IF(I477="Y",1,IF(I477="T",0,"Isi Dulu"))))</f>
        <v>Isi Sasaran</v>
      </c>
      <c r="K477" s="276" t="s">
        <v>650</v>
      </c>
      <c r="L477" s="277" t="str">
        <f t="shared" ref="L477:L481" si="191">IF($D$477="Y/T","Isi Sasaran",IF($E$477=0,0,IF(K477="Y",1,IF(K477="T",0,"Isi Dulu"))))</f>
        <v>Isi Sasaran</v>
      </c>
      <c r="M477" s="429" t="s">
        <v>650</v>
      </c>
      <c r="N477" s="430" t="str">
        <f>IF(M477="Y",1,IF(M477="T",0,IF(M477="Y/T","Belum diisi","Error")))</f>
        <v>Belum diisi</v>
      </c>
      <c r="O477" s="272"/>
      <c r="P477" s="272"/>
      <c r="Q477" s="272"/>
      <c r="R477" s="272"/>
    </row>
    <row r="478" spans="1:18" ht="12.75" customHeight="1">
      <c r="A478" s="272"/>
      <c r="B478" s="371"/>
      <c r="C478" s="371"/>
      <c r="D478" s="371"/>
      <c r="E478" s="371"/>
      <c r="F478" s="278">
        <v>2</v>
      </c>
      <c r="G478" s="279"/>
      <c r="H478" s="288" t="str">
        <f t="shared" si="163"/>
        <v>Belum Diisi</v>
      </c>
      <c r="I478" s="280" t="s">
        <v>650</v>
      </c>
      <c r="J478" s="281" t="str">
        <f t="shared" si="190"/>
        <v>Isi Sasaran</v>
      </c>
      <c r="K478" s="280" t="s">
        <v>650</v>
      </c>
      <c r="L478" s="281" t="str">
        <f t="shared" si="191"/>
        <v>Isi Sasaran</v>
      </c>
      <c r="M478" s="371"/>
      <c r="N478" s="371"/>
      <c r="O478" s="272"/>
      <c r="P478" s="272"/>
      <c r="Q478" s="272"/>
      <c r="R478" s="272"/>
    </row>
    <row r="479" spans="1:18" ht="12.75" customHeight="1">
      <c r="A479" s="272"/>
      <c r="B479" s="371"/>
      <c r="C479" s="371"/>
      <c r="D479" s="371"/>
      <c r="E479" s="371"/>
      <c r="F479" s="278">
        <v>3</v>
      </c>
      <c r="G479" s="279"/>
      <c r="H479" s="288" t="str">
        <f t="shared" si="163"/>
        <v>Belum Diisi</v>
      </c>
      <c r="I479" s="280" t="s">
        <v>650</v>
      </c>
      <c r="J479" s="281" t="str">
        <f t="shared" si="190"/>
        <v>Isi Sasaran</v>
      </c>
      <c r="K479" s="280" t="s">
        <v>650</v>
      </c>
      <c r="L479" s="281" t="str">
        <f t="shared" si="191"/>
        <v>Isi Sasaran</v>
      </c>
      <c r="M479" s="371"/>
      <c r="N479" s="371"/>
      <c r="O479" s="272"/>
      <c r="P479" s="272"/>
      <c r="Q479" s="272"/>
      <c r="R479" s="272"/>
    </row>
    <row r="480" spans="1:18" ht="12.75" customHeight="1">
      <c r="A480" s="272"/>
      <c r="B480" s="371"/>
      <c r="C480" s="371"/>
      <c r="D480" s="371"/>
      <c r="E480" s="371"/>
      <c r="F480" s="278">
        <v>4</v>
      </c>
      <c r="G480" s="279"/>
      <c r="H480" s="288" t="str">
        <f t="shared" si="163"/>
        <v>Belum Diisi</v>
      </c>
      <c r="I480" s="280" t="s">
        <v>650</v>
      </c>
      <c r="J480" s="281" t="str">
        <f t="shared" si="190"/>
        <v>Isi Sasaran</v>
      </c>
      <c r="K480" s="280" t="s">
        <v>650</v>
      </c>
      <c r="L480" s="281" t="str">
        <f t="shared" si="191"/>
        <v>Isi Sasaran</v>
      </c>
      <c r="M480" s="371"/>
      <c r="N480" s="371"/>
      <c r="O480" s="272"/>
      <c r="P480" s="272"/>
      <c r="Q480" s="272"/>
      <c r="R480" s="272"/>
    </row>
    <row r="481" spans="1:18" ht="12.75" customHeight="1">
      <c r="A481" s="272"/>
      <c r="B481" s="349"/>
      <c r="C481" s="349"/>
      <c r="D481" s="349"/>
      <c r="E481" s="349"/>
      <c r="F481" s="282">
        <v>5</v>
      </c>
      <c r="G481" s="283"/>
      <c r="H481" s="289" t="str">
        <f t="shared" si="163"/>
        <v>Belum Diisi</v>
      </c>
      <c r="I481" s="285" t="s">
        <v>650</v>
      </c>
      <c r="J481" s="286" t="str">
        <f t="shared" si="190"/>
        <v>Isi Sasaran</v>
      </c>
      <c r="K481" s="285" t="s">
        <v>650</v>
      </c>
      <c r="L481" s="286" t="str">
        <f t="shared" si="191"/>
        <v>Isi Sasaran</v>
      </c>
      <c r="M481" s="349"/>
      <c r="N481" s="349"/>
      <c r="O481" s="272"/>
      <c r="P481" s="272"/>
      <c r="Q481" s="272"/>
      <c r="R481" s="272"/>
    </row>
    <row r="482" spans="1:18" ht="12.75" customHeight="1">
      <c r="A482" s="272"/>
      <c r="B482" s="418">
        <v>15</v>
      </c>
      <c r="C482" s="426"/>
      <c r="D482" s="419" t="s">
        <v>650</v>
      </c>
      <c r="E482" s="427" t="str">
        <f>IF(D482="Y",1,IF(D482="T",0,IF(D482="Y/T","Belum diisi","Error")))</f>
        <v>Belum diisi</v>
      </c>
      <c r="F482" s="273">
        <v>1</v>
      </c>
      <c r="G482" s="274"/>
      <c r="H482" s="290" t="str">
        <f t="shared" si="163"/>
        <v>Belum Diisi</v>
      </c>
      <c r="I482" s="276" t="s">
        <v>650</v>
      </c>
      <c r="J482" s="277" t="str">
        <f t="shared" ref="J482:J486" si="192">IF($D$482="Y/T","Isi Sasaran",IF($E$482=0,0,IF(I482="Y",1,IF(I482="T",0,"Isi Dulu"))))</f>
        <v>Isi Sasaran</v>
      </c>
      <c r="K482" s="276" t="s">
        <v>650</v>
      </c>
      <c r="L482" s="277" t="str">
        <f t="shared" ref="L482:L486" si="193">IF($D$482="Y/T","Isi Sasaran",IF($E$482=0,0,IF(K482="Y",1,IF(K482="T",0,"Isi Dulu"))))</f>
        <v>Isi Sasaran</v>
      </c>
      <c r="M482" s="429" t="s">
        <v>650</v>
      </c>
      <c r="N482" s="430" t="str">
        <f>IF(M482="Y",1,IF(M482="T",0,IF(M482="Y/T","Belum diisi","Error")))</f>
        <v>Belum diisi</v>
      </c>
      <c r="O482" s="272"/>
      <c r="P482" s="272"/>
      <c r="Q482" s="272"/>
      <c r="R482" s="272"/>
    </row>
    <row r="483" spans="1:18" ht="12.75" customHeight="1">
      <c r="A483" s="272"/>
      <c r="B483" s="371"/>
      <c r="C483" s="371"/>
      <c r="D483" s="371"/>
      <c r="E483" s="371"/>
      <c r="F483" s="278">
        <v>2</v>
      </c>
      <c r="G483" s="279"/>
      <c r="H483" s="288" t="str">
        <f t="shared" si="163"/>
        <v>Belum Diisi</v>
      </c>
      <c r="I483" s="280" t="s">
        <v>650</v>
      </c>
      <c r="J483" s="281" t="str">
        <f t="shared" si="192"/>
        <v>Isi Sasaran</v>
      </c>
      <c r="K483" s="280" t="s">
        <v>650</v>
      </c>
      <c r="L483" s="281" t="str">
        <f t="shared" si="193"/>
        <v>Isi Sasaran</v>
      </c>
      <c r="M483" s="371"/>
      <c r="N483" s="371"/>
      <c r="O483" s="272"/>
      <c r="P483" s="272"/>
      <c r="Q483" s="272"/>
      <c r="R483" s="272"/>
    </row>
    <row r="484" spans="1:18" ht="12.75" customHeight="1">
      <c r="A484" s="272"/>
      <c r="B484" s="371"/>
      <c r="C484" s="371"/>
      <c r="D484" s="371"/>
      <c r="E484" s="371"/>
      <c r="F484" s="278">
        <v>3</v>
      </c>
      <c r="G484" s="279"/>
      <c r="H484" s="288" t="str">
        <f t="shared" si="163"/>
        <v>Belum Diisi</v>
      </c>
      <c r="I484" s="280" t="s">
        <v>650</v>
      </c>
      <c r="J484" s="281" t="str">
        <f t="shared" si="192"/>
        <v>Isi Sasaran</v>
      </c>
      <c r="K484" s="280" t="s">
        <v>650</v>
      </c>
      <c r="L484" s="281" t="str">
        <f t="shared" si="193"/>
        <v>Isi Sasaran</v>
      </c>
      <c r="M484" s="371"/>
      <c r="N484" s="371"/>
      <c r="O484" s="272"/>
      <c r="P484" s="272"/>
      <c r="Q484" s="272"/>
      <c r="R484" s="272"/>
    </row>
    <row r="485" spans="1:18" ht="12.75" customHeight="1">
      <c r="A485" s="272"/>
      <c r="B485" s="371"/>
      <c r="C485" s="371"/>
      <c r="D485" s="371"/>
      <c r="E485" s="371"/>
      <c r="F485" s="278">
        <v>4</v>
      </c>
      <c r="G485" s="279"/>
      <c r="H485" s="288" t="str">
        <f t="shared" si="163"/>
        <v>Belum Diisi</v>
      </c>
      <c r="I485" s="280" t="s">
        <v>650</v>
      </c>
      <c r="J485" s="281" t="str">
        <f t="shared" si="192"/>
        <v>Isi Sasaran</v>
      </c>
      <c r="K485" s="280" t="s">
        <v>650</v>
      </c>
      <c r="L485" s="281" t="str">
        <f t="shared" si="193"/>
        <v>Isi Sasaran</v>
      </c>
      <c r="M485" s="371"/>
      <c r="N485" s="371"/>
      <c r="O485" s="272"/>
      <c r="P485" s="272"/>
      <c r="Q485" s="272"/>
      <c r="R485" s="272"/>
    </row>
    <row r="486" spans="1:18" ht="12.75" customHeight="1">
      <c r="A486" s="272"/>
      <c r="B486" s="349"/>
      <c r="C486" s="349"/>
      <c r="D486" s="349"/>
      <c r="E486" s="349"/>
      <c r="F486" s="282">
        <v>5</v>
      </c>
      <c r="G486" s="283"/>
      <c r="H486" s="289" t="str">
        <f t="shared" si="163"/>
        <v>Belum Diisi</v>
      </c>
      <c r="I486" s="285" t="s">
        <v>650</v>
      </c>
      <c r="J486" s="286" t="str">
        <f t="shared" si="192"/>
        <v>Isi Sasaran</v>
      </c>
      <c r="K486" s="285" t="s">
        <v>650</v>
      </c>
      <c r="L486" s="286" t="str">
        <f t="shared" si="193"/>
        <v>Isi Sasaran</v>
      </c>
      <c r="M486" s="349"/>
      <c r="N486" s="349"/>
      <c r="O486" s="272"/>
      <c r="P486" s="272"/>
      <c r="Q486" s="272"/>
      <c r="R486" s="272"/>
    </row>
    <row r="487" spans="1:18" ht="12.75" customHeight="1">
      <c r="A487" s="272"/>
      <c r="B487" s="418">
        <v>16</v>
      </c>
      <c r="C487" s="426"/>
      <c r="D487" s="419" t="s">
        <v>650</v>
      </c>
      <c r="E487" s="427" t="str">
        <f>IF(D487="Y",1,IF(D487="T",0,IF(D487="Y/T","Belum diisi","Error")))</f>
        <v>Belum diisi</v>
      </c>
      <c r="F487" s="273">
        <v>1</v>
      </c>
      <c r="G487" s="274"/>
      <c r="H487" s="290" t="str">
        <f t="shared" si="163"/>
        <v>Belum Diisi</v>
      </c>
      <c r="I487" s="276" t="s">
        <v>650</v>
      </c>
      <c r="J487" s="277" t="str">
        <f t="shared" ref="J487:J491" si="194">IF($D$487="Y/T","Isi Sasaran",IF($E$487=0,0,IF(I487="Y",1,IF(I487="T",0,"Isi Dulu"))))</f>
        <v>Isi Sasaran</v>
      </c>
      <c r="K487" s="276" t="s">
        <v>650</v>
      </c>
      <c r="L487" s="277" t="str">
        <f t="shared" ref="L487:L491" si="195">IF($D$487="Y/T","Isi Sasaran",IF($E$487=0,0,IF(K487="Y",1,IF(K487="T",0,"Isi Dulu"))))</f>
        <v>Isi Sasaran</v>
      </c>
      <c r="M487" s="429" t="s">
        <v>650</v>
      </c>
      <c r="N487" s="430" t="str">
        <f>IF(M487="Y",1,IF(M487="T",0,IF(M487="Y/T","Belum diisi","Error")))</f>
        <v>Belum diisi</v>
      </c>
      <c r="O487" s="272"/>
      <c r="P487" s="272"/>
      <c r="Q487" s="272"/>
      <c r="R487" s="272"/>
    </row>
    <row r="488" spans="1:18" ht="12.75" customHeight="1">
      <c r="A488" s="272"/>
      <c r="B488" s="371"/>
      <c r="C488" s="371"/>
      <c r="D488" s="371"/>
      <c r="E488" s="371"/>
      <c r="F488" s="278">
        <v>2</v>
      </c>
      <c r="G488" s="279"/>
      <c r="H488" s="288" t="str">
        <f t="shared" si="163"/>
        <v>Belum Diisi</v>
      </c>
      <c r="I488" s="280" t="s">
        <v>650</v>
      </c>
      <c r="J488" s="281" t="str">
        <f t="shared" si="194"/>
        <v>Isi Sasaran</v>
      </c>
      <c r="K488" s="280" t="s">
        <v>650</v>
      </c>
      <c r="L488" s="281" t="str">
        <f t="shared" si="195"/>
        <v>Isi Sasaran</v>
      </c>
      <c r="M488" s="371"/>
      <c r="N488" s="371"/>
      <c r="O488" s="272"/>
      <c r="P488" s="272"/>
      <c r="Q488" s="272"/>
      <c r="R488" s="272"/>
    </row>
    <row r="489" spans="1:18" ht="12.75" customHeight="1">
      <c r="A489" s="272"/>
      <c r="B489" s="371"/>
      <c r="C489" s="371"/>
      <c r="D489" s="371"/>
      <c r="E489" s="371"/>
      <c r="F489" s="278">
        <v>3</v>
      </c>
      <c r="G489" s="279"/>
      <c r="H489" s="288" t="str">
        <f t="shared" si="163"/>
        <v>Belum Diisi</v>
      </c>
      <c r="I489" s="280" t="s">
        <v>650</v>
      </c>
      <c r="J489" s="281" t="str">
        <f t="shared" si="194"/>
        <v>Isi Sasaran</v>
      </c>
      <c r="K489" s="280" t="s">
        <v>650</v>
      </c>
      <c r="L489" s="281" t="str">
        <f t="shared" si="195"/>
        <v>Isi Sasaran</v>
      </c>
      <c r="M489" s="371"/>
      <c r="N489" s="371"/>
      <c r="O489" s="272"/>
      <c r="P489" s="272"/>
      <c r="Q489" s="272"/>
      <c r="R489" s="272"/>
    </row>
    <row r="490" spans="1:18" ht="12.75" customHeight="1">
      <c r="A490" s="272"/>
      <c r="B490" s="371"/>
      <c r="C490" s="371"/>
      <c r="D490" s="371"/>
      <c r="E490" s="371"/>
      <c r="F490" s="278">
        <v>4</v>
      </c>
      <c r="G490" s="279"/>
      <c r="H490" s="288" t="str">
        <f t="shared" si="163"/>
        <v>Belum Diisi</v>
      </c>
      <c r="I490" s="280" t="s">
        <v>650</v>
      </c>
      <c r="J490" s="281" t="str">
        <f t="shared" si="194"/>
        <v>Isi Sasaran</v>
      </c>
      <c r="K490" s="280" t="s">
        <v>650</v>
      </c>
      <c r="L490" s="281" t="str">
        <f t="shared" si="195"/>
        <v>Isi Sasaran</v>
      </c>
      <c r="M490" s="371"/>
      <c r="N490" s="371"/>
      <c r="O490" s="272"/>
      <c r="P490" s="272"/>
      <c r="Q490" s="272"/>
      <c r="R490" s="272"/>
    </row>
    <row r="491" spans="1:18" ht="12.75" customHeight="1">
      <c r="A491" s="272"/>
      <c r="B491" s="349"/>
      <c r="C491" s="349"/>
      <c r="D491" s="349"/>
      <c r="E491" s="349"/>
      <c r="F491" s="282">
        <v>5</v>
      </c>
      <c r="G491" s="283"/>
      <c r="H491" s="289" t="str">
        <f t="shared" si="163"/>
        <v>Belum Diisi</v>
      </c>
      <c r="I491" s="285" t="s">
        <v>650</v>
      </c>
      <c r="J491" s="286" t="str">
        <f t="shared" si="194"/>
        <v>Isi Sasaran</v>
      </c>
      <c r="K491" s="285" t="s">
        <v>650</v>
      </c>
      <c r="L491" s="286" t="str">
        <f t="shared" si="195"/>
        <v>Isi Sasaran</v>
      </c>
      <c r="M491" s="349"/>
      <c r="N491" s="349"/>
      <c r="O491" s="272"/>
      <c r="P491" s="272"/>
      <c r="Q491" s="272"/>
      <c r="R491" s="272"/>
    </row>
    <row r="492" spans="1:18" ht="12.75" customHeight="1">
      <c r="A492" s="272"/>
      <c r="B492" s="418">
        <v>17</v>
      </c>
      <c r="C492" s="426"/>
      <c r="D492" s="419" t="s">
        <v>650</v>
      </c>
      <c r="E492" s="427" t="str">
        <f>IF(D492="Y",1,IF(D492="T",0,IF(D492="Y/T","Belum diisi","Error")))</f>
        <v>Belum diisi</v>
      </c>
      <c r="F492" s="273">
        <v>1</v>
      </c>
      <c r="G492" s="274"/>
      <c r="H492" s="290" t="str">
        <f t="shared" si="163"/>
        <v>Belum Diisi</v>
      </c>
      <c r="I492" s="276" t="s">
        <v>650</v>
      </c>
      <c r="J492" s="277" t="str">
        <f t="shared" ref="J492:J496" si="196">IF($D$492="Y/T","Isi Sasaran",IF($E$492=0,0,IF(I492="Y",1,IF(I492="T",0,"Isi Dulu"))))</f>
        <v>Isi Sasaran</v>
      </c>
      <c r="K492" s="276" t="s">
        <v>650</v>
      </c>
      <c r="L492" s="277" t="str">
        <f t="shared" ref="L492:L496" si="197">IF($D$492="Y/T","Isi Sasaran",IF($E$492=0,0,IF(K492="Y",1,IF(K492="T",0,"Isi Dulu"))))</f>
        <v>Isi Sasaran</v>
      </c>
      <c r="M492" s="429" t="s">
        <v>650</v>
      </c>
      <c r="N492" s="430" t="str">
        <f>IF(M492="Y",1,IF(M492="T",0,IF(M492="Y/T","Belum diisi","Error")))</f>
        <v>Belum diisi</v>
      </c>
      <c r="O492" s="272"/>
      <c r="P492" s="272"/>
      <c r="Q492" s="272"/>
      <c r="R492" s="272"/>
    </row>
    <row r="493" spans="1:18" ht="12.75" customHeight="1">
      <c r="A493" s="272"/>
      <c r="B493" s="371"/>
      <c r="C493" s="371"/>
      <c r="D493" s="371"/>
      <c r="E493" s="371"/>
      <c r="F493" s="278">
        <v>2</v>
      </c>
      <c r="G493" s="279"/>
      <c r="H493" s="288" t="str">
        <f t="shared" si="163"/>
        <v>Belum Diisi</v>
      </c>
      <c r="I493" s="280" t="s">
        <v>650</v>
      </c>
      <c r="J493" s="281" t="str">
        <f t="shared" si="196"/>
        <v>Isi Sasaran</v>
      </c>
      <c r="K493" s="280" t="s">
        <v>650</v>
      </c>
      <c r="L493" s="281" t="str">
        <f t="shared" si="197"/>
        <v>Isi Sasaran</v>
      </c>
      <c r="M493" s="371"/>
      <c r="N493" s="371"/>
      <c r="O493" s="272"/>
      <c r="P493" s="272"/>
      <c r="Q493" s="272"/>
      <c r="R493" s="272"/>
    </row>
    <row r="494" spans="1:18" ht="12.75" customHeight="1">
      <c r="A494" s="272"/>
      <c r="B494" s="371"/>
      <c r="C494" s="371"/>
      <c r="D494" s="371"/>
      <c r="E494" s="371"/>
      <c r="F494" s="278">
        <v>3</v>
      </c>
      <c r="G494" s="279"/>
      <c r="H494" s="288" t="str">
        <f t="shared" si="163"/>
        <v>Belum Diisi</v>
      </c>
      <c r="I494" s="280" t="s">
        <v>650</v>
      </c>
      <c r="J494" s="281" t="str">
        <f t="shared" si="196"/>
        <v>Isi Sasaran</v>
      </c>
      <c r="K494" s="280" t="s">
        <v>650</v>
      </c>
      <c r="L494" s="281" t="str">
        <f t="shared" si="197"/>
        <v>Isi Sasaran</v>
      </c>
      <c r="M494" s="371"/>
      <c r="N494" s="371"/>
      <c r="O494" s="272"/>
      <c r="P494" s="272"/>
      <c r="Q494" s="272"/>
      <c r="R494" s="272"/>
    </row>
    <row r="495" spans="1:18" ht="12.75" customHeight="1">
      <c r="A495" s="272"/>
      <c r="B495" s="371"/>
      <c r="C495" s="371"/>
      <c r="D495" s="371"/>
      <c r="E495" s="371"/>
      <c r="F495" s="278">
        <v>4</v>
      </c>
      <c r="G495" s="279"/>
      <c r="H495" s="288" t="str">
        <f t="shared" si="163"/>
        <v>Belum Diisi</v>
      </c>
      <c r="I495" s="280" t="s">
        <v>650</v>
      </c>
      <c r="J495" s="281" t="str">
        <f t="shared" si="196"/>
        <v>Isi Sasaran</v>
      </c>
      <c r="K495" s="280" t="s">
        <v>650</v>
      </c>
      <c r="L495" s="281" t="str">
        <f t="shared" si="197"/>
        <v>Isi Sasaran</v>
      </c>
      <c r="M495" s="371"/>
      <c r="N495" s="371"/>
      <c r="O495" s="272"/>
      <c r="P495" s="272"/>
      <c r="Q495" s="272"/>
      <c r="R495" s="272"/>
    </row>
    <row r="496" spans="1:18" ht="12.75" customHeight="1">
      <c r="A496" s="272"/>
      <c r="B496" s="349"/>
      <c r="C496" s="349"/>
      <c r="D496" s="349"/>
      <c r="E496" s="349"/>
      <c r="F496" s="282">
        <v>5</v>
      </c>
      <c r="G496" s="283"/>
      <c r="H496" s="289" t="str">
        <f t="shared" si="163"/>
        <v>Belum Diisi</v>
      </c>
      <c r="I496" s="285" t="s">
        <v>650</v>
      </c>
      <c r="J496" s="286" t="str">
        <f t="shared" si="196"/>
        <v>Isi Sasaran</v>
      </c>
      <c r="K496" s="285" t="s">
        <v>650</v>
      </c>
      <c r="L496" s="286" t="str">
        <f t="shared" si="197"/>
        <v>Isi Sasaran</v>
      </c>
      <c r="M496" s="349"/>
      <c r="N496" s="349"/>
      <c r="O496" s="272"/>
      <c r="P496" s="272"/>
      <c r="Q496" s="272"/>
      <c r="R496" s="272"/>
    </row>
    <row r="497" spans="1:18" ht="12.75" customHeight="1">
      <c r="A497" s="272"/>
      <c r="B497" s="418">
        <v>18</v>
      </c>
      <c r="C497" s="426"/>
      <c r="D497" s="419" t="s">
        <v>650</v>
      </c>
      <c r="E497" s="427" t="str">
        <f>IF(D497="Y",1,IF(D497="T",0,IF(D497="Y/T","Belum diisi","Error")))</f>
        <v>Belum diisi</v>
      </c>
      <c r="F497" s="273">
        <v>1</v>
      </c>
      <c r="G497" s="274"/>
      <c r="H497" s="290" t="str">
        <f t="shared" si="163"/>
        <v>Belum Diisi</v>
      </c>
      <c r="I497" s="276" t="s">
        <v>650</v>
      </c>
      <c r="J497" s="277" t="str">
        <f t="shared" ref="J497:J501" si="198">IF($D$497="Y/T","Isi Sasaran",IF($E$497=0,0,IF(I497="Y",1,IF(I497="T",0,"Isi Dulu"))))</f>
        <v>Isi Sasaran</v>
      </c>
      <c r="K497" s="276" t="s">
        <v>650</v>
      </c>
      <c r="L497" s="277" t="str">
        <f t="shared" ref="L497:L501" si="199">IF($D$497="Y/T","Isi Sasaran",IF($E$497=0,0,IF(K497="Y",1,IF(K497="T",0,"Isi Dulu"))))</f>
        <v>Isi Sasaran</v>
      </c>
      <c r="M497" s="429" t="s">
        <v>650</v>
      </c>
      <c r="N497" s="430" t="str">
        <f>IF(M497="Y",1,IF(M497="T",0,IF(M497="Y/T","Belum diisi","Error")))</f>
        <v>Belum diisi</v>
      </c>
      <c r="O497" s="272"/>
      <c r="P497" s="272"/>
      <c r="Q497" s="272"/>
      <c r="R497" s="272"/>
    </row>
    <row r="498" spans="1:18" ht="12.75" customHeight="1">
      <c r="A498" s="272"/>
      <c r="B498" s="371"/>
      <c r="C498" s="371"/>
      <c r="D498" s="371"/>
      <c r="E498" s="371"/>
      <c r="F498" s="278">
        <v>2</v>
      </c>
      <c r="G498" s="279"/>
      <c r="H498" s="288" t="str">
        <f t="shared" si="163"/>
        <v>Belum Diisi</v>
      </c>
      <c r="I498" s="280" t="s">
        <v>650</v>
      </c>
      <c r="J498" s="281" t="str">
        <f t="shared" si="198"/>
        <v>Isi Sasaran</v>
      </c>
      <c r="K498" s="280" t="s">
        <v>650</v>
      </c>
      <c r="L498" s="281" t="str">
        <f t="shared" si="199"/>
        <v>Isi Sasaran</v>
      </c>
      <c r="M498" s="371"/>
      <c r="N498" s="371"/>
      <c r="O498" s="272"/>
      <c r="P498" s="272"/>
      <c r="Q498" s="272"/>
      <c r="R498" s="272"/>
    </row>
    <row r="499" spans="1:18" ht="12.75" customHeight="1">
      <c r="A499" s="272"/>
      <c r="B499" s="371"/>
      <c r="C499" s="371"/>
      <c r="D499" s="371"/>
      <c r="E499" s="371"/>
      <c r="F499" s="278">
        <v>3</v>
      </c>
      <c r="G499" s="279"/>
      <c r="H499" s="288" t="str">
        <f t="shared" si="163"/>
        <v>Belum Diisi</v>
      </c>
      <c r="I499" s="280" t="s">
        <v>650</v>
      </c>
      <c r="J499" s="281" t="str">
        <f t="shared" si="198"/>
        <v>Isi Sasaran</v>
      </c>
      <c r="K499" s="280" t="s">
        <v>650</v>
      </c>
      <c r="L499" s="281" t="str">
        <f t="shared" si="199"/>
        <v>Isi Sasaran</v>
      </c>
      <c r="M499" s="371"/>
      <c r="N499" s="371"/>
      <c r="O499" s="272"/>
      <c r="P499" s="272"/>
      <c r="Q499" s="272"/>
      <c r="R499" s="272"/>
    </row>
    <row r="500" spans="1:18" ht="12.75" customHeight="1">
      <c r="A500" s="272"/>
      <c r="B500" s="371"/>
      <c r="C500" s="371"/>
      <c r="D500" s="371"/>
      <c r="E500" s="371"/>
      <c r="F500" s="278">
        <v>4</v>
      </c>
      <c r="G500" s="279"/>
      <c r="H500" s="288" t="str">
        <f t="shared" si="163"/>
        <v>Belum Diisi</v>
      </c>
      <c r="I500" s="280" t="s">
        <v>650</v>
      </c>
      <c r="J500" s="281" t="str">
        <f t="shared" si="198"/>
        <v>Isi Sasaran</v>
      </c>
      <c r="K500" s="280" t="s">
        <v>650</v>
      </c>
      <c r="L500" s="281" t="str">
        <f t="shared" si="199"/>
        <v>Isi Sasaran</v>
      </c>
      <c r="M500" s="371"/>
      <c r="N500" s="371"/>
      <c r="O500" s="272"/>
      <c r="P500" s="272"/>
      <c r="Q500" s="272"/>
      <c r="R500" s="272"/>
    </row>
    <row r="501" spans="1:18" ht="12.75" customHeight="1">
      <c r="A501" s="272"/>
      <c r="B501" s="349"/>
      <c r="C501" s="349"/>
      <c r="D501" s="349"/>
      <c r="E501" s="349"/>
      <c r="F501" s="282">
        <v>5</v>
      </c>
      <c r="G501" s="283"/>
      <c r="H501" s="289" t="str">
        <f t="shared" si="163"/>
        <v>Belum Diisi</v>
      </c>
      <c r="I501" s="285" t="s">
        <v>650</v>
      </c>
      <c r="J501" s="286" t="str">
        <f t="shared" si="198"/>
        <v>Isi Sasaran</v>
      </c>
      <c r="K501" s="285" t="s">
        <v>650</v>
      </c>
      <c r="L501" s="286" t="str">
        <f t="shared" si="199"/>
        <v>Isi Sasaran</v>
      </c>
      <c r="M501" s="349"/>
      <c r="N501" s="349"/>
      <c r="O501" s="272"/>
      <c r="P501" s="272"/>
      <c r="Q501" s="272"/>
      <c r="R501" s="272"/>
    </row>
    <row r="502" spans="1:18" ht="12.75" customHeight="1">
      <c r="A502" s="272"/>
      <c r="B502" s="418">
        <v>19</v>
      </c>
      <c r="C502" s="426"/>
      <c r="D502" s="419" t="s">
        <v>650</v>
      </c>
      <c r="E502" s="427" t="str">
        <f>IF(D502="Y",1,IF(D502="T",0,IF(D502="Y/T","Belum diisi","Error")))</f>
        <v>Belum diisi</v>
      </c>
      <c r="F502" s="273">
        <v>1</v>
      </c>
      <c r="G502" s="274"/>
      <c r="H502" s="290" t="str">
        <f t="shared" si="163"/>
        <v>Belum Diisi</v>
      </c>
      <c r="I502" s="276" t="s">
        <v>650</v>
      </c>
      <c r="J502" s="277" t="str">
        <f t="shared" ref="J502:J506" si="200">IF($D$502="Y/T","Isi Sasaran",IF($E$502=0,0,IF(I502="Y",1,IF(I502="T",0,"Isi Dulu"))))</f>
        <v>Isi Sasaran</v>
      </c>
      <c r="K502" s="276" t="s">
        <v>650</v>
      </c>
      <c r="L502" s="277" t="str">
        <f t="shared" ref="L502:L506" si="201">IF($D$502="Y/T","Isi Sasaran",IF($E$502=0,0,IF(K502="Y",1,IF(K502="T",0,"Isi Dulu"))))</f>
        <v>Isi Sasaran</v>
      </c>
      <c r="M502" s="429" t="s">
        <v>650</v>
      </c>
      <c r="N502" s="430" t="str">
        <f>IF(M502="Y",1,IF(M502="T",0,IF(M502="Y/T","Belum diisi","Error")))</f>
        <v>Belum diisi</v>
      </c>
      <c r="O502" s="272"/>
      <c r="P502" s="272"/>
      <c r="Q502" s="272"/>
      <c r="R502" s="272"/>
    </row>
    <row r="503" spans="1:18" ht="12.75" customHeight="1">
      <c r="A503" s="272"/>
      <c r="B503" s="371"/>
      <c r="C503" s="371"/>
      <c r="D503" s="371"/>
      <c r="E503" s="371"/>
      <c r="F503" s="278">
        <v>2</v>
      </c>
      <c r="G503" s="279"/>
      <c r="H503" s="288" t="str">
        <f t="shared" si="163"/>
        <v>Belum Diisi</v>
      </c>
      <c r="I503" s="280" t="s">
        <v>650</v>
      </c>
      <c r="J503" s="281" t="str">
        <f t="shared" si="200"/>
        <v>Isi Sasaran</v>
      </c>
      <c r="K503" s="280" t="s">
        <v>650</v>
      </c>
      <c r="L503" s="281" t="str">
        <f t="shared" si="201"/>
        <v>Isi Sasaran</v>
      </c>
      <c r="M503" s="371"/>
      <c r="N503" s="371"/>
      <c r="O503" s="272"/>
      <c r="P503" s="272"/>
      <c r="Q503" s="272"/>
      <c r="R503" s="272"/>
    </row>
    <row r="504" spans="1:18" ht="12.75" customHeight="1">
      <c r="A504" s="272"/>
      <c r="B504" s="371"/>
      <c r="C504" s="371"/>
      <c r="D504" s="371"/>
      <c r="E504" s="371"/>
      <c r="F504" s="278">
        <v>3</v>
      </c>
      <c r="G504" s="279"/>
      <c r="H504" s="288" t="str">
        <f t="shared" si="163"/>
        <v>Belum Diisi</v>
      </c>
      <c r="I504" s="280" t="s">
        <v>650</v>
      </c>
      <c r="J504" s="281" t="str">
        <f t="shared" si="200"/>
        <v>Isi Sasaran</v>
      </c>
      <c r="K504" s="280" t="s">
        <v>650</v>
      </c>
      <c r="L504" s="281" t="str">
        <f t="shared" si="201"/>
        <v>Isi Sasaran</v>
      </c>
      <c r="M504" s="371"/>
      <c r="N504" s="371"/>
      <c r="O504" s="272"/>
      <c r="P504" s="272"/>
      <c r="Q504" s="272"/>
      <c r="R504" s="272"/>
    </row>
    <row r="505" spans="1:18" ht="12.75" customHeight="1">
      <c r="A505" s="272"/>
      <c r="B505" s="371"/>
      <c r="C505" s="371"/>
      <c r="D505" s="371"/>
      <c r="E505" s="371"/>
      <c r="F505" s="278">
        <v>4</v>
      </c>
      <c r="G505" s="279"/>
      <c r="H505" s="288" t="str">
        <f t="shared" si="163"/>
        <v>Belum Diisi</v>
      </c>
      <c r="I505" s="280" t="s">
        <v>650</v>
      </c>
      <c r="J505" s="281" t="str">
        <f t="shared" si="200"/>
        <v>Isi Sasaran</v>
      </c>
      <c r="K505" s="280" t="s">
        <v>650</v>
      </c>
      <c r="L505" s="281" t="str">
        <f t="shared" si="201"/>
        <v>Isi Sasaran</v>
      </c>
      <c r="M505" s="371"/>
      <c r="N505" s="371"/>
      <c r="O505" s="272"/>
      <c r="P505" s="272"/>
      <c r="Q505" s="272"/>
      <c r="R505" s="272"/>
    </row>
    <row r="506" spans="1:18" ht="12.75" customHeight="1">
      <c r="A506" s="272"/>
      <c r="B506" s="349"/>
      <c r="C506" s="349"/>
      <c r="D506" s="349"/>
      <c r="E506" s="349"/>
      <c r="F506" s="282">
        <v>5</v>
      </c>
      <c r="G506" s="283"/>
      <c r="H506" s="289" t="str">
        <f t="shared" si="163"/>
        <v>Belum Diisi</v>
      </c>
      <c r="I506" s="285" t="s">
        <v>650</v>
      </c>
      <c r="J506" s="286" t="str">
        <f t="shared" si="200"/>
        <v>Isi Sasaran</v>
      </c>
      <c r="K506" s="285" t="s">
        <v>650</v>
      </c>
      <c r="L506" s="286" t="str">
        <f t="shared" si="201"/>
        <v>Isi Sasaran</v>
      </c>
      <c r="M506" s="349"/>
      <c r="N506" s="349"/>
      <c r="O506" s="272"/>
      <c r="P506" s="272"/>
      <c r="Q506" s="272"/>
      <c r="R506" s="272"/>
    </row>
    <row r="507" spans="1:18" ht="12.75" customHeight="1">
      <c r="A507" s="272"/>
      <c r="B507" s="418">
        <v>20</v>
      </c>
      <c r="C507" s="426"/>
      <c r="D507" s="419" t="s">
        <v>650</v>
      </c>
      <c r="E507" s="427" t="str">
        <f>IF(D507="Y",1,IF(D507="T",0,IF(D507="Y/T","Belum diisi","Error")))</f>
        <v>Belum diisi</v>
      </c>
      <c r="F507" s="273">
        <v>1</v>
      </c>
      <c r="G507" s="274"/>
      <c r="H507" s="290" t="str">
        <f t="shared" si="163"/>
        <v>Belum Diisi</v>
      </c>
      <c r="I507" s="276" t="s">
        <v>650</v>
      </c>
      <c r="J507" s="277" t="str">
        <f t="shared" ref="J507:J511" si="202">IF($D$507="Y/T","Isi Sasaran",IF($E$507=0,0,IF(I507="Y",1,IF(I507="T",0,"Isi Dulu"))))</f>
        <v>Isi Sasaran</v>
      </c>
      <c r="K507" s="276" t="s">
        <v>650</v>
      </c>
      <c r="L507" s="277" t="str">
        <f t="shared" ref="L507:L511" si="203">IF($D$507="Y/T","Isi Sasaran",IF($E$507=0,0,IF(K507="Y",1,IF(K507="T",0,"Isi Dulu"))))</f>
        <v>Isi Sasaran</v>
      </c>
      <c r="M507" s="429" t="s">
        <v>650</v>
      </c>
      <c r="N507" s="430" t="str">
        <f>IF(M507="Y",1,IF(M507="T",0,IF(M507="Y/T","Belum diisi","Error")))</f>
        <v>Belum diisi</v>
      </c>
      <c r="O507" s="272"/>
      <c r="P507" s="272"/>
      <c r="Q507" s="272"/>
      <c r="R507" s="272"/>
    </row>
    <row r="508" spans="1:18" ht="12.75" customHeight="1">
      <c r="A508" s="272"/>
      <c r="B508" s="371"/>
      <c r="C508" s="371"/>
      <c r="D508" s="371"/>
      <c r="E508" s="371"/>
      <c r="F508" s="278">
        <v>2</v>
      </c>
      <c r="G508" s="279"/>
      <c r="H508" s="288" t="str">
        <f t="shared" si="163"/>
        <v>Belum Diisi</v>
      </c>
      <c r="I508" s="280" t="s">
        <v>650</v>
      </c>
      <c r="J508" s="281" t="str">
        <f t="shared" si="202"/>
        <v>Isi Sasaran</v>
      </c>
      <c r="K508" s="280" t="s">
        <v>650</v>
      </c>
      <c r="L508" s="281" t="str">
        <f t="shared" si="203"/>
        <v>Isi Sasaran</v>
      </c>
      <c r="M508" s="371"/>
      <c r="N508" s="371"/>
      <c r="O508" s="272"/>
      <c r="P508" s="272"/>
      <c r="Q508" s="272"/>
      <c r="R508" s="272"/>
    </row>
    <row r="509" spans="1:18" ht="12.75" customHeight="1">
      <c r="A509" s="272"/>
      <c r="B509" s="371"/>
      <c r="C509" s="371"/>
      <c r="D509" s="371"/>
      <c r="E509" s="371"/>
      <c r="F509" s="278">
        <v>3</v>
      </c>
      <c r="G509" s="279"/>
      <c r="H509" s="288" t="str">
        <f t="shared" si="163"/>
        <v>Belum Diisi</v>
      </c>
      <c r="I509" s="280" t="s">
        <v>650</v>
      </c>
      <c r="J509" s="281" t="str">
        <f t="shared" si="202"/>
        <v>Isi Sasaran</v>
      </c>
      <c r="K509" s="280" t="s">
        <v>650</v>
      </c>
      <c r="L509" s="281" t="str">
        <f t="shared" si="203"/>
        <v>Isi Sasaran</v>
      </c>
      <c r="M509" s="371"/>
      <c r="N509" s="371"/>
      <c r="O509" s="272"/>
      <c r="P509" s="272"/>
      <c r="Q509" s="272"/>
      <c r="R509" s="272"/>
    </row>
    <row r="510" spans="1:18" ht="12.75" customHeight="1">
      <c r="A510" s="272"/>
      <c r="B510" s="371"/>
      <c r="C510" s="371"/>
      <c r="D510" s="371"/>
      <c r="E510" s="371"/>
      <c r="F510" s="278">
        <v>4</v>
      </c>
      <c r="G510" s="279"/>
      <c r="H510" s="288" t="str">
        <f t="shared" si="163"/>
        <v>Belum Diisi</v>
      </c>
      <c r="I510" s="280" t="s">
        <v>650</v>
      </c>
      <c r="J510" s="281" t="str">
        <f t="shared" si="202"/>
        <v>Isi Sasaran</v>
      </c>
      <c r="K510" s="280" t="s">
        <v>650</v>
      </c>
      <c r="L510" s="281" t="str">
        <f t="shared" si="203"/>
        <v>Isi Sasaran</v>
      </c>
      <c r="M510" s="371"/>
      <c r="N510" s="371"/>
      <c r="O510" s="272"/>
      <c r="P510" s="272"/>
      <c r="Q510" s="272"/>
      <c r="R510" s="272"/>
    </row>
    <row r="511" spans="1:18" ht="12.75" customHeight="1">
      <c r="A511" s="272"/>
      <c r="B511" s="349"/>
      <c r="C511" s="349"/>
      <c r="D511" s="349"/>
      <c r="E511" s="349"/>
      <c r="F511" s="282">
        <v>5</v>
      </c>
      <c r="G511" s="283"/>
      <c r="H511" s="289" t="str">
        <f t="shared" si="163"/>
        <v>Belum Diisi</v>
      </c>
      <c r="I511" s="285" t="s">
        <v>650</v>
      </c>
      <c r="J511" s="286" t="str">
        <f t="shared" si="202"/>
        <v>Isi Sasaran</v>
      </c>
      <c r="K511" s="285" t="s">
        <v>650</v>
      </c>
      <c r="L511" s="286" t="str">
        <f t="shared" si="203"/>
        <v>Isi Sasaran</v>
      </c>
      <c r="M511" s="349"/>
      <c r="N511" s="349"/>
      <c r="O511" s="272"/>
      <c r="P511" s="272"/>
      <c r="Q511" s="272"/>
      <c r="R511" s="272"/>
    </row>
    <row r="512" spans="1:18" ht="12.75" customHeight="1">
      <c r="A512" s="272"/>
      <c r="B512" s="418">
        <v>21</v>
      </c>
      <c r="C512" s="426"/>
      <c r="D512" s="419" t="s">
        <v>650</v>
      </c>
      <c r="E512" s="427" t="str">
        <f>IF(D512="Y",1,IF(D512="T",0,IF(D512="Y/T","Belum diisi","Error")))</f>
        <v>Belum diisi</v>
      </c>
      <c r="F512" s="273">
        <v>1</v>
      </c>
      <c r="G512" s="274"/>
      <c r="H512" s="290" t="str">
        <f t="shared" si="163"/>
        <v>Belum Diisi</v>
      </c>
      <c r="I512" s="276" t="s">
        <v>650</v>
      </c>
      <c r="J512" s="277" t="str">
        <f t="shared" ref="J512:J516" si="204">IF($D$512="Y/T","Isi Sasaran",IF($E$512=0,0,IF(I512="Y",1,IF(I512="T",0,"Isi Dulu"))))</f>
        <v>Isi Sasaran</v>
      </c>
      <c r="K512" s="276" t="s">
        <v>650</v>
      </c>
      <c r="L512" s="277" t="str">
        <f t="shared" ref="L512:L516" si="205">IF($D$512="Y/T","Isi Sasaran",IF($E$512=0,0,IF(K512="Y",1,IF(K512="T",0,"Isi Dulu"))))</f>
        <v>Isi Sasaran</v>
      </c>
      <c r="M512" s="429" t="s">
        <v>650</v>
      </c>
      <c r="N512" s="430" t="str">
        <f>IF(M512="Y",1,IF(M512="T",0,IF(M512="Y/T","Belum diisi","Error")))</f>
        <v>Belum diisi</v>
      </c>
      <c r="O512" s="272"/>
      <c r="P512" s="272"/>
      <c r="Q512" s="272"/>
      <c r="R512" s="272"/>
    </row>
    <row r="513" spans="1:18" ht="12.75" customHeight="1">
      <c r="A513" s="272"/>
      <c r="B513" s="371"/>
      <c r="C513" s="371"/>
      <c r="D513" s="371"/>
      <c r="E513" s="371"/>
      <c r="F513" s="278">
        <v>2</v>
      </c>
      <c r="G513" s="279"/>
      <c r="H513" s="288" t="str">
        <f t="shared" si="163"/>
        <v>Belum Diisi</v>
      </c>
      <c r="I513" s="280" t="s">
        <v>650</v>
      </c>
      <c r="J513" s="281" t="str">
        <f t="shared" si="204"/>
        <v>Isi Sasaran</v>
      </c>
      <c r="K513" s="280" t="s">
        <v>650</v>
      </c>
      <c r="L513" s="281" t="str">
        <f t="shared" si="205"/>
        <v>Isi Sasaran</v>
      </c>
      <c r="M513" s="371"/>
      <c r="N513" s="371"/>
      <c r="O513" s="272"/>
      <c r="P513" s="272"/>
      <c r="Q513" s="272"/>
      <c r="R513" s="272"/>
    </row>
    <row r="514" spans="1:18" ht="12.75" customHeight="1">
      <c r="A514" s="272"/>
      <c r="B514" s="371"/>
      <c r="C514" s="371"/>
      <c r="D514" s="371"/>
      <c r="E514" s="371"/>
      <c r="F514" s="278">
        <v>3</v>
      </c>
      <c r="G514" s="279"/>
      <c r="H514" s="288" t="str">
        <f t="shared" si="163"/>
        <v>Belum Diisi</v>
      </c>
      <c r="I514" s="280" t="s">
        <v>650</v>
      </c>
      <c r="J514" s="281" t="str">
        <f t="shared" si="204"/>
        <v>Isi Sasaran</v>
      </c>
      <c r="K514" s="280" t="s">
        <v>650</v>
      </c>
      <c r="L514" s="281" t="str">
        <f t="shared" si="205"/>
        <v>Isi Sasaran</v>
      </c>
      <c r="M514" s="371"/>
      <c r="N514" s="371"/>
      <c r="O514" s="272"/>
      <c r="P514" s="272"/>
      <c r="Q514" s="272"/>
      <c r="R514" s="272"/>
    </row>
    <row r="515" spans="1:18" ht="12.75" customHeight="1">
      <c r="A515" s="272"/>
      <c r="B515" s="371"/>
      <c r="C515" s="371"/>
      <c r="D515" s="371"/>
      <c r="E515" s="371"/>
      <c r="F515" s="278">
        <v>4</v>
      </c>
      <c r="G515" s="279"/>
      <c r="H515" s="288" t="str">
        <f t="shared" si="163"/>
        <v>Belum Diisi</v>
      </c>
      <c r="I515" s="280" t="s">
        <v>650</v>
      </c>
      <c r="J515" s="281" t="str">
        <f t="shared" si="204"/>
        <v>Isi Sasaran</v>
      </c>
      <c r="K515" s="280" t="s">
        <v>650</v>
      </c>
      <c r="L515" s="281" t="str">
        <f t="shared" si="205"/>
        <v>Isi Sasaran</v>
      </c>
      <c r="M515" s="371"/>
      <c r="N515" s="371"/>
      <c r="O515" s="272"/>
      <c r="P515" s="272"/>
      <c r="Q515" s="272"/>
      <c r="R515" s="272"/>
    </row>
    <row r="516" spans="1:18" ht="12.75" customHeight="1">
      <c r="A516" s="272"/>
      <c r="B516" s="349"/>
      <c r="C516" s="349"/>
      <c r="D516" s="349"/>
      <c r="E516" s="349"/>
      <c r="F516" s="282">
        <v>5</v>
      </c>
      <c r="G516" s="283"/>
      <c r="H516" s="289" t="str">
        <f t="shared" si="163"/>
        <v>Belum Diisi</v>
      </c>
      <c r="I516" s="285" t="s">
        <v>650</v>
      </c>
      <c r="J516" s="286" t="str">
        <f t="shared" si="204"/>
        <v>Isi Sasaran</v>
      </c>
      <c r="K516" s="285" t="s">
        <v>650</v>
      </c>
      <c r="L516" s="286" t="str">
        <f t="shared" si="205"/>
        <v>Isi Sasaran</v>
      </c>
      <c r="M516" s="349"/>
      <c r="N516" s="349"/>
      <c r="O516" s="272"/>
      <c r="P516" s="272"/>
      <c r="Q516" s="272"/>
      <c r="R516" s="272"/>
    </row>
    <row r="517" spans="1:18" ht="12.75" customHeight="1">
      <c r="A517" s="272"/>
      <c r="B517" s="418">
        <v>22</v>
      </c>
      <c r="C517" s="426"/>
      <c r="D517" s="419" t="s">
        <v>650</v>
      </c>
      <c r="E517" s="427" t="str">
        <f>IF(D517="Y",1,IF(D517="T",0,IF(D517="Y/T","Belum diisi","Error")))</f>
        <v>Belum diisi</v>
      </c>
      <c r="F517" s="273">
        <v>1</v>
      </c>
      <c r="G517" s="274"/>
      <c r="H517" s="290" t="str">
        <f t="shared" si="163"/>
        <v>Belum Diisi</v>
      </c>
      <c r="I517" s="276" t="s">
        <v>650</v>
      </c>
      <c r="J517" s="277" t="str">
        <f t="shared" ref="J517:J521" si="206">IF($D$517="Y/T","Isi Sasaran",IF($E$517=0,0,IF(I517="Y",1,IF(I517="T",0,"Isi Dulu"))))</f>
        <v>Isi Sasaran</v>
      </c>
      <c r="K517" s="276" t="s">
        <v>650</v>
      </c>
      <c r="L517" s="277" t="str">
        <f t="shared" ref="L517:L521" si="207">IF($D$517="Y/T","Isi Sasaran",IF($E$517=0,0,IF(K517="Y",1,IF(K517="T",0,"Isi Dulu"))))</f>
        <v>Isi Sasaran</v>
      </c>
      <c r="M517" s="429" t="s">
        <v>650</v>
      </c>
      <c r="N517" s="430" t="str">
        <f>IF(M517="Y",1,IF(M517="T",0,IF(M517="Y/T","Belum diisi","Error")))</f>
        <v>Belum diisi</v>
      </c>
      <c r="O517" s="272"/>
      <c r="P517" s="272"/>
      <c r="Q517" s="272"/>
      <c r="R517" s="272"/>
    </row>
    <row r="518" spans="1:18" ht="12.75" customHeight="1">
      <c r="A518" s="272"/>
      <c r="B518" s="371"/>
      <c r="C518" s="371"/>
      <c r="D518" s="371"/>
      <c r="E518" s="371"/>
      <c r="F518" s="278">
        <v>2</v>
      </c>
      <c r="G518" s="279"/>
      <c r="H518" s="288" t="str">
        <f t="shared" si="163"/>
        <v>Belum Diisi</v>
      </c>
      <c r="I518" s="280" t="s">
        <v>650</v>
      </c>
      <c r="J518" s="281" t="str">
        <f t="shared" si="206"/>
        <v>Isi Sasaran</v>
      </c>
      <c r="K518" s="280" t="s">
        <v>650</v>
      </c>
      <c r="L518" s="281" t="str">
        <f t="shared" si="207"/>
        <v>Isi Sasaran</v>
      </c>
      <c r="M518" s="371"/>
      <c r="N518" s="371"/>
      <c r="O518" s="272"/>
      <c r="P518" s="272"/>
      <c r="Q518" s="272"/>
      <c r="R518" s="272"/>
    </row>
    <row r="519" spans="1:18" ht="12.75" customHeight="1">
      <c r="A519" s="272"/>
      <c r="B519" s="371"/>
      <c r="C519" s="371"/>
      <c r="D519" s="371"/>
      <c r="E519" s="371"/>
      <c r="F519" s="278">
        <v>3</v>
      </c>
      <c r="G519" s="279"/>
      <c r="H519" s="288" t="str">
        <f t="shared" si="163"/>
        <v>Belum Diisi</v>
      </c>
      <c r="I519" s="280" t="s">
        <v>650</v>
      </c>
      <c r="J519" s="281" t="str">
        <f t="shared" si="206"/>
        <v>Isi Sasaran</v>
      </c>
      <c r="K519" s="280" t="s">
        <v>650</v>
      </c>
      <c r="L519" s="281" t="str">
        <f t="shared" si="207"/>
        <v>Isi Sasaran</v>
      </c>
      <c r="M519" s="371"/>
      <c r="N519" s="371"/>
      <c r="O519" s="272"/>
      <c r="P519" s="272"/>
      <c r="Q519" s="272"/>
      <c r="R519" s="272"/>
    </row>
    <row r="520" spans="1:18" ht="12.75" customHeight="1">
      <c r="A520" s="272"/>
      <c r="B520" s="371"/>
      <c r="C520" s="371"/>
      <c r="D520" s="371"/>
      <c r="E520" s="371"/>
      <c r="F520" s="278">
        <v>4</v>
      </c>
      <c r="G520" s="279"/>
      <c r="H520" s="288" t="str">
        <f t="shared" si="163"/>
        <v>Belum Diisi</v>
      </c>
      <c r="I520" s="280" t="s">
        <v>650</v>
      </c>
      <c r="J520" s="281" t="str">
        <f t="shared" si="206"/>
        <v>Isi Sasaran</v>
      </c>
      <c r="K520" s="280" t="s">
        <v>650</v>
      </c>
      <c r="L520" s="281" t="str">
        <f t="shared" si="207"/>
        <v>Isi Sasaran</v>
      </c>
      <c r="M520" s="371"/>
      <c r="N520" s="371"/>
      <c r="O520" s="272"/>
      <c r="P520" s="272"/>
      <c r="Q520" s="272"/>
      <c r="R520" s="272"/>
    </row>
    <row r="521" spans="1:18" ht="12.75" customHeight="1">
      <c r="A521" s="272"/>
      <c r="B521" s="349"/>
      <c r="C521" s="349"/>
      <c r="D521" s="349"/>
      <c r="E521" s="349"/>
      <c r="F521" s="282">
        <v>5</v>
      </c>
      <c r="G521" s="283"/>
      <c r="H521" s="289" t="str">
        <f t="shared" si="163"/>
        <v>Belum Diisi</v>
      </c>
      <c r="I521" s="285" t="s">
        <v>650</v>
      </c>
      <c r="J521" s="286" t="str">
        <f t="shared" si="206"/>
        <v>Isi Sasaran</v>
      </c>
      <c r="K521" s="285" t="s">
        <v>650</v>
      </c>
      <c r="L521" s="286" t="str">
        <f t="shared" si="207"/>
        <v>Isi Sasaran</v>
      </c>
      <c r="M521" s="349"/>
      <c r="N521" s="349"/>
      <c r="O521" s="272"/>
      <c r="P521" s="272"/>
      <c r="Q521" s="272"/>
      <c r="R521" s="272"/>
    </row>
    <row r="522" spans="1:18" ht="12.75" customHeight="1">
      <c r="A522" s="272"/>
      <c r="B522" s="418">
        <v>23</v>
      </c>
      <c r="C522" s="426"/>
      <c r="D522" s="419" t="s">
        <v>650</v>
      </c>
      <c r="E522" s="427" t="str">
        <f>IF(D522="Y",1,IF(D522="T",0,IF(D522="Y/T","Belum diisi","Error")))</f>
        <v>Belum diisi</v>
      </c>
      <c r="F522" s="273">
        <v>1</v>
      </c>
      <c r="G522" s="274"/>
      <c r="H522" s="290" t="str">
        <f t="shared" si="163"/>
        <v>Belum Diisi</v>
      </c>
      <c r="I522" s="276" t="s">
        <v>650</v>
      </c>
      <c r="J522" s="277" t="str">
        <f t="shared" ref="J522:J526" si="208">IF($D$522="Y/T","Isi Sasaran",IF($E$522=0,0,IF(I522="Y",1,IF(I522="T",0,"Isi Dulu"))))</f>
        <v>Isi Sasaran</v>
      </c>
      <c r="K522" s="276" t="s">
        <v>650</v>
      </c>
      <c r="L522" s="277" t="str">
        <f t="shared" ref="L522:L526" si="209">IF($D$522="Y/T","Isi Sasaran",IF($E$522=0,0,IF(K522="Y",1,IF(K522="T",0,"Isi Dulu"))))</f>
        <v>Isi Sasaran</v>
      </c>
      <c r="M522" s="429" t="s">
        <v>650</v>
      </c>
      <c r="N522" s="430" t="str">
        <f>IF(M522="Y",1,IF(M522="T",0,IF(M522="Y/T","Belum diisi","Error")))</f>
        <v>Belum diisi</v>
      </c>
      <c r="O522" s="272"/>
      <c r="P522" s="272"/>
      <c r="Q522" s="272"/>
      <c r="R522" s="272"/>
    </row>
    <row r="523" spans="1:18" ht="12.75" customHeight="1">
      <c r="A523" s="272"/>
      <c r="B523" s="371"/>
      <c r="C523" s="371"/>
      <c r="D523" s="371"/>
      <c r="E523" s="371"/>
      <c r="F523" s="278">
        <v>2</v>
      </c>
      <c r="G523" s="279"/>
      <c r="H523" s="288" t="str">
        <f t="shared" si="163"/>
        <v>Belum Diisi</v>
      </c>
      <c r="I523" s="280" t="s">
        <v>650</v>
      </c>
      <c r="J523" s="281" t="str">
        <f t="shared" si="208"/>
        <v>Isi Sasaran</v>
      </c>
      <c r="K523" s="280" t="s">
        <v>650</v>
      </c>
      <c r="L523" s="281" t="str">
        <f t="shared" si="209"/>
        <v>Isi Sasaran</v>
      </c>
      <c r="M523" s="371"/>
      <c r="N523" s="371"/>
      <c r="O523" s="272"/>
      <c r="P523" s="272"/>
      <c r="Q523" s="272"/>
      <c r="R523" s="272"/>
    </row>
    <row r="524" spans="1:18" ht="12.75" customHeight="1">
      <c r="A524" s="272"/>
      <c r="B524" s="371"/>
      <c r="C524" s="371"/>
      <c r="D524" s="371"/>
      <c r="E524" s="371"/>
      <c r="F524" s="278">
        <v>3</v>
      </c>
      <c r="G524" s="279"/>
      <c r="H524" s="288" t="str">
        <f t="shared" si="163"/>
        <v>Belum Diisi</v>
      </c>
      <c r="I524" s="280" t="s">
        <v>650</v>
      </c>
      <c r="J524" s="281" t="str">
        <f t="shared" si="208"/>
        <v>Isi Sasaran</v>
      </c>
      <c r="K524" s="280" t="s">
        <v>650</v>
      </c>
      <c r="L524" s="281" t="str">
        <f t="shared" si="209"/>
        <v>Isi Sasaran</v>
      </c>
      <c r="M524" s="371"/>
      <c r="N524" s="371"/>
      <c r="O524" s="272"/>
      <c r="P524" s="272"/>
      <c r="Q524" s="272"/>
      <c r="R524" s="272"/>
    </row>
    <row r="525" spans="1:18" ht="12.75" customHeight="1">
      <c r="A525" s="272"/>
      <c r="B525" s="371"/>
      <c r="C525" s="371"/>
      <c r="D525" s="371"/>
      <c r="E525" s="371"/>
      <c r="F525" s="278">
        <v>4</v>
      </c>
      <c r="G525" s="279"/>
      <c r="H525" s="288" t="str">
        <f t="shared" si="163"/>
        <v>Belum Diisi</v>
      </c>
      <c r="I525" s="280" t="s">
        <v>650</v>
      </c>
      <c r="J525" s="281" t="str">
        <f t="shared" si="208"/>
        <v>Isi Sasaran</v>
      </c>
      <c r="K525" s="280" t="s">
        <v>650</v>
      </c>
      <c r="L525" s="281" t="str">
        <f t="shared" si="209"/>
        <v>Isi Sasaran</v>
      </c>
      <c r="M525" s="371"/>
      <c r="N525" s="371"/>
      <c r="O525" s="272"/>
      <c r="P525" s="272"/>
      <c r="Q525" s="272"/>
      <c r="R525" s="272"/>
    </row>
    <row r="526" spans="1:18" ht="12.75" customHeight="1">
      <c r="A526" s="272"/>
      <c r="B526" s="349"/>
      <c r="C526" s="349"/>
      <c r="D526" s="349"/>
      <c r="E526" s="349"/>
      <c r="F526" s="282">
        <v>5</v>
      </c>
      <c r="G526" s="283"/>
      <c r="H526" s="289" t="str">
        <f t="shared" si="163"/>
        <v>Belum Diisi</v>
      </c>
      <c r="I526" s="285" t="s">
        <v>650</v>
      </c>
      <c r="J526" s="286" t="str">
        <f t="shared" si="208"/>
        <v>Isi Sasaran</v>
      </c>
      <c r="K526" s="285" t="s">
        <v>650</v>
      </c>
      <c r="L526" s="286" t="str">
        <f t="shared" si="209"/>
        <v>Isi Sasaran</v>
      </c>
      <c r="M526" s="349"/>
      <c r="N526" s="349"/>
      <c r="O526" s="272"/>
      <c r="P526" s="272"/>
      <c r="Q526" s="272"/>
      <c r="R526" s="272"/>
    </row>
    <row r="527" spans="1:18" ht="12.75" customHeight="1">
      <c r="A527" s="272"/>
      <c r="B527" s="418">
        <v>24</v>
      </c>
      <c r="C527" s="426"/>
      <c r="D527" s="419" t="s">
        <v>650</v>
      </c>
      <c r="E527" s="427" t="str">
        <f>IF(D527="Y",1,IF(D527="T",0,IF(D527="Y/T","Belum diisi","Error")))</f>
        <v>Belum diisi</v>
      </c>
      <c r="F527" s="273">
        <v>1</v>
      </c>
      <c r="G527" s="274"/>
      <c r="H527" s="290" t="str">
        <f t="shared" si="163"/>
        <v>Belum Diisi</v>
      </c>
      <c r="I527" s="276" t="s">
        <v>650</v>
      </c>
      <c r="J527" s="277" t="str">
        <f t="shared" ref="J527:J531" si="210">IF($D$527="Y/T","Isi Sasaran",IF($E$527=0,0,IF(I527="Y",1,IF(I527="T",0,"Isi Dulu"))))</f>
        <v>Isi Sasaran</v>
      </c>
      <c r="K527" s="276" t="s">
        <v>650</v>
      </c>
      <c r="L527" s="277" t="str">
        <f t="shared" ref="L527:L531" si="211">IF($D$527="Y/T","Isi Sasaran",IF($E$527=0,0,IF(K527="Y",1,IF(K527="T",0,"Isi Dulu"))))</f>
        <v>Isi Sasaran</v>
      </c>
      <c r="M527" s="429" t="s">
        <v>650</v>
      </c>
      <c r="N527" s="430" t="str">
        <f>IF(M527="Y",1,IF(M527="T",0,IF(M527="Y/T","Belum diisi","Error")))</f>
        <v>Belum diisi</v>
      </c>
      <c r="O527" s="272"/>
      <c r="P527" s="272"/>
      <c r="Q527" s="272"/>
      <c r="R527" s="272"/>
    </row>
    <row r="528" spans="1:18" ht="12.75" customHeight="1">
      <c r="A528" s="272"/>
      <c r="B528" s="371"/>
      <c r="C528" s="371"/>
      <c r="D528" s="371"/>
      <c r="E528" s="371"/>
      <c r="F528" s="278">
        <v>2</v>
      </c>
      <c r="G528" s="279"/>
      <c r="H528" s="288" t="str">
        <f t="shared" si="163"/>
        <v>Belum Diisi</v>
      </c>
      <c r="I528" s="280" t="s">
        <v>650</v>
      </c>
      <c r="J528" s="281" t="str">
        <f t="shared" si="210"/>
        <v>Isi Sasaran</v>
      </c>
      <c r="K528" s="280" t="s">
        <v>650</v>
      </c>
      <c r="L528" s="281" t="str">
        <f t="shared" si="211"/>
        <v>Isi Sasaran</v>
      </c>
      <c r="M528" s="371"/>
      <c r="N528" s="371"/>
      <c r="O528" s="272"/>
      <c r="P528" s="272"/>
      <c r="Q528" s="272"/>
      <c r="R528" s="272"/>
    </row>
    <row r="529" spans="1:18" ht="12.75" customHeight="1">
      <c r="A529" s="272"/>
      <c r="B529" s="371"/>
      <c r="C529" s="371"/>
      <c r="D529" s="371"/>
      <c r="E529" s="371"/>
      <c r="F529" s="278">
        <v>3</v>
      </c>
      <c r="G529" s="279"/>
      <c r="H529" s="288" t="str">
        <f t="shared" si="163"/>
        <v>Belum Diisi</v>
      </c>
      <c r="I529" s="280" t="s">
        <v>650</v>
      </c>
      <c r="J529" s="281" t="str">
        <f t="shared" si="210"/>
        <v>Isi Sasaran</v>
      </c>
      <c r="K529" s="280" t="s">
        <v>650</v>
      </c>
      <c r="L529" s="281" t="str">
        <f t="shared" si="211"/>
        <v>Isi Sasaran</v>
      </c>
      <c r="M529" s="371"/>
      <c r="N529" s="371"/>
      <c r="O529" s="272"/>
      <c r="P529" s="272"/>
      <c r="Q529" s="272"/>
      <c r="R529" s="272"/>
    </row>
    <row r="530" spans="1:18" ht="12.75" customHeight="1">
      <c r="A530" s="272"/>
      <c r="B530" s="371"/>
      <c r="C530" s="371"/>
      <c r="D530" s="371"/>
      <c r="E530" s="371"/>
      <c r="F530" s="278">
        <v>4</v>
      </c>
      <c r="G530" s="279"/>
      <c r="H530" s="288" t="str">
        <f t="shared" si="163"/>
        <v>Belum Diisi</v>
      </c>
      <c r="I530" s="280" t="s">
        <v>650</v>
      </c>
      <c r="J530" s="281" t="str">
        <f t="shared" si="210"/>
        <v>Isi Sasaran</v>
      </c>
      <c r="K530" s="280" t="s">
        <v>650</v>
      </c>
      <c r="L530" s="281" t="str">
        <f t="shared" si="211"/>
        <v>Isi Sasaran</v>
      </c>
      <c r="M530" s="371"/>
      <c r="N530" s="371"/>
      <c r="O530" s="272"/>
      <c r="P530" s="272"/>
      <c r="Q530" s="272"/>
      <c r="R530" s="272"/>
    </row>
    <row r="531" spans="1:18" ht="12.75" customHeight="1">
      <c r="A531" s="272"/>
      <c r="B531" s="349"/>
      <c r="C531" s="349"/>
      <c r="D531" s="349"/>
      <c r="E531" s="349"/>
      <c r="F531" s="282">
        <v>5</v>
      </c>
      <c r="G531" s="283"/>
      <c r="H531" s="289" t="str">
        <f t="shared" si="163"/>
        <v>Belum Diisi</v>
      </c>
      <c r="I531" s="285" t="s">
        <v>650</v>
      </c>
      <c r="J531" s="286" t="str">
        <f t="shared" si="210"/>
        <v>Isi Sasaran</v>
      </c>
      <c r="K531" s="285" t="s">
        <v>650</v>
      </c>
      <c r="L531" s="286" t="str">
        <f t="shared" si="211"/>
        <v>Isi Sasaran</v>
      </c>
      <c r="M531" s="349"/>
      <c r="N531" s="349"/>
      <c r="O531" s="272"/>
      <c r="P531" s="272"/>
      <c r="Q531" s="272"/>
      <c r="R531" s="272"/>
    </row>
    <row r="532" spans="1:18" ht="12.75" customHeight="1">
      <c r="A532" s="272"/>
      <c r="B532" s="418">
        <v>25</v>
      </c>
      <c r="C532" s="426"/>
      <c r="D532" s="419" t="s">
        <v>650</v>
      </c>
      <c r="E532" s="427" t="str">
        <f>IF(D532="Y",1,IF(D532="T",0,IF(D532="Y/T","Belum diisi","Error")))</f>
        <v>Belum diisi</v>
      </c>
      <c r="F532" s="273">
        <v>1</v>
      </c>
      <c r="G532" s="274"/>
      <c r="H532" s="290" t="str">
        <f t="shared" si="163"/>
        <v>Belum Diisi</v>
      </c>
      <c r="I532" s="276" t="s">
        <v>650</v>
      </c>
      <c r="J532" s="277" t="str">
        <f t="shared" ref="J532:J536" si="212">IF($D$532="Y/T","Isi Sasaran",IF($E$532=0,0,IF(I532="Y",1,IF(I532="T",0,"Isi Dulu"))))</f>
        <v>Isi Sasaran</v>
      </c>
      <c r="K532" s="276" t="s">
        <v>650</v>
      </c>
      <c r="L532" s="277" t="str">
        <f t="shared" ref="L532:L536" si="213">IF($D$532="Y/T","Isi Sasaran",IF($E$532=0,0,IF(K532="Y",1,IF(K532="T",0,"Isi Dulu"))))</f>
        <v>Isi Sasaran</v>
      </c>
      <c r="M532" s="429" t="s">
        <v>650</v>
      </c>
      <c r="N532" s="430" t="str">
        <f>IF(M532="Y",1,IF(M532="T",0,IF(M532="Y/T","Belum diisi","Error")))</f>
        <v>Belum diisi</v>
      </c>
      <c r="O532" s="272"/>
      <c r="P532" s="272"/>
      <c r="Q532" s="272"/>
      <c r="R532" s="272"/>
    </row>
    <row r="533" spans="1:18" ht="12.75" customHeight="1">
      <c r="A533" s="272"/>
      <c r="B533" s="371"/>
      <c r="C533" s="371"/>
      <c r="D533" s="371"/>
      <c r="E533" s="371"/>
      <c r="F533" s="278">
        <v>2</v>
      </c>
      <c r="G533" s="279"/>
      <c r="H533" s="288" t="str">
        <f t="shared" si="163"/>
        <v>Belum Diisi</v>
      </c>
      <c r="I533" s="280" t="s">
        <v>650</v>
      </c>
      <c r="J533" s="281" t="str">
        <f t="shared" si="212"/>
        <v>Isi Sasaran</v>
      </c>
      <c r="K533" s="280" t="s">
        <v>650</v>
      </c>
      <c r="L533" s="281" t="str">
        <f t="shared" si="213"/>
        <v>Isi Sasaran</v>
      </c>
      <c r="M533" s="371"/>
      <c r="N533" s="371"/>
      <c r="O533" s="272"/>
      <c r="P533" s="272"/>
      <c r="Q533" s="272"/>
      <c r="R533" s="272"/>
    </row>
    <row r="534" spans="1:18" ht="12.75" customHeight="1">
      <c r="A534" s="272"/>
      <c r="B534" s="371"/>
      <c r="C534" s="371"/>
      <c r="D534" s="371"/>
      <c r="E534" s="371"/>
      <c r="F534" s="278">
        <v>3</v>
      </c>
      <c r="G534" s="279"/>
      <c r="H534" s="288" t="str">
        <f t="shared" si="163"/>
        <v>Belum Diisi</v>
      </c>
      <c r="I534" s="280" t="s">
        <v>650</v>
      </c>
      <c r="J534" s="281" t="str">
        <f t="shared" si="212"/>
        <v>Isi Sasaran</v>
      </c>
      <c r="K534" s="280" t="s">
        <v>650</v>
      </c>
      <c r="L534" s="281" t="str">
        <f t="shared" si="213"/>
        <v>Isi Sasaran</v>
      </c>
      <c r="M534" s="371"/>
      <c r="N534" s="371"/>
      <c r="O534" s="272"/>
      <c r="P534" s="272"/>
      <c r="Q534" s="272"/>
      <c r="R534" s="272"/>
    </row>
    <row r="535" spans="1:18" ht="12.75" customHeight="1">
      <c r="A535" s="272"/>
      <c r="B535" s="371"/>
      <c r="C535" s="371"/>
      <c r="D535" s="371"/>
      <c r="E535" s="371"/>
      <c r="F535" s="278">
        <v>4</v>
      </c>
      <c r="G535" s="279"/>
      <c r="H535" s="288" t="str">
        <f t="shared" si="163"/>
        <v>Belum Diisi</v>
      </c>
      <c r="I535" s="280" t="s">
        <v>650</v>
      </c>
      <c r="J535" s="281" t="str">
        <f t="shared" si="212"/>
        <v>Isi Sasaran</v>
      </c>
      <c r="K535" s="280" t="s">
        <v>650</v>
      </c>
      <c r="L535" s="281" t="str">
        <f t="shared" si="213"/>
        <v>Isi Sasaran</v>
      </c>
      <c r="M535" s="371"/>
      <c r="N535" s="371"/>
      <c r="O535" s="272"/>
      <c r="P535" s="272"/>
      <c r="Q535" s="272"/>
      <c r="R535" s="272"/>
    </row>
    <row r="536" spans="1:18" ht="12.75" customHeight="1">
      <c r="A536" s="272"/>
      <c r="B536" s="349"/>
      <c r="C536" s="349"/>
      <c r="D536" s="349"/>
      <c r="E536" s="349"/>
      <c r="F536" s="282">
        <v>5</v>
      </c>
      <c r="G536" s="283"/>
      <c r="H536" s="289" t="str">
        <f t="shared" si="163"/>
        <v>Belum Diisi</v>
      </c>
      <c r="I536" s="285" t="s">
        <v>650</v>
      </c>
      <c r="J536" s="286" t="str">
        <f t="shared" si="212"/>
        <v>Isi Sasaran</v>
      </c>
      <c r="K536" s="285" t="s">
        <v>650</v>
      </c>
      <c r="L536" s="286" t="str">
        <f t="shared" si="213"/>
        <v>Isi Sasaran</v>
      </c>
      <c r="M536" s="349"/>
      <c r="N536" s="349"/>
      <c r="O536" s="272"/>
      <c r="P536" s="272"/>
      <c r="Q536" s="272"/>
      <c r="R536" s="272"/>
    </row>
    <row r="537" spans="1:18" ht="12.75" customHeight="1">
      <c r="A537" s="272"/>
      <c r="B537" s="418">
        <v>26</v>
      </c>
      <c r="C537" s="426"/>
      <c r="D537" s="419" t="s">
        <v>650</v>
      </c>
      <c r="E537" s="427" t="str">
        <f>IF(D537="Y",1,IF(D537="T",0,IF(D537="Y/T","Belum diisi","Error")))</f>
        <v>Belum diisi</v>
      </c>
      <c r="F537" s="273">
        <v>1</v>
      </c>
      <c r="G537" s="274"/>
      <c r="H537" s="290" t="str">
        <f t="shared" si="163"/>
        <v>Belum Diisi</v>
      </c>
      <c r="I537" s="276" t="s">
        <v>650</v>
      </c>
      <c r="J537" s="277" t="str">
        <f t="shared" ref="J537:J541" si="214">IF($D$537="Y/T","Isi Sasaran",IF($E$537=0,0,IF(I537="Y",1,IF(I537="T",0,"Isi Dulu"))))</f>
        <v>Isi Sasaran</v>
      </c>
      <c r="K537" s="276" t="s">
        <v>650</v>
      </c>
      <c r="L537" s="277" t="str">
        <f t="shared" ref="L537:L541" si="215">IF($D$537="Y/T","Isi Sasaran",IF($E$537=0,0,IF(K537="Y",1,IF(K537="T",0,"Isi Dulu"))))</f>
        <v>Isi Sasaran</v>
      </c>
      <c r="M537" s="429" t="s">
        <v>650</v>
      </c>
      <c r="N537" s="430" t="str">
        <f>IF(M537="Y",1,IF(M537="T",0,IF(M537="Y/T","Belum diisi","Error")))</f>
        <v>Belum diisi</v>
      </c>
      <c r="O537" s="272"/>
      <c r="P537" s="272"/>
      <c r="Q537" s="272"/>
      <c r="R537" s="272"/>
    </row>
    <row r="538" spans="1:18" ht="12.75" customHeight="1">
      <c r="A538" s="272"/>
      <c r="B538" s="371"/>
      <c r="C538" s="371"/>
      <c r="D538" s="371"/>
      <c r="E538" s="371"/>
      <c r="F538" s="278">
        <v>2</v>
      </c>
      <c r="G538" s="279"/>
      <c r="H538" s="288" t="str">
        <f t="shared" si="163"/>
        <v>Belum Diisi</v>
      </c>
      <c r="I538" s="280" t="s">
        <v>650</v>
      </c>
      <c r="J538" s="281" t="str">
        <f t="shared" si="214"/>
        <v>Isi Sasaran</v>
      </c>
      <c r="K538" s="280" t="s">
        <v>650</v>
      </c>
      <c r="L538" s="281" t="str">
        <f t="shared" si="215"/>
        <v>Isi Sasaran</v>
      </c>
      <c r="M538" s="371"/>
      <c r="N538" s="371"/>
      <c r="O538" s="272"/>
      <c r="P538" s="272"/>
      <c r="Q538" s="272"/>
      <c r="R538" s="272"/>
    </row>
    <row r="539" spans="1:18" ht="12.75" customHeight="1">
      <c r="A539" s="272"/>
      <c r="B539" s="371"/>
      <c r="C539" s="371"/>
      <c r="D539" s="371"/>
      <c r="E539" s="371"/>
      <c r="F539" s="278">
        <v>3</v>
      </c>
      <c r="G539" s="279"/>
      <c r="H539" s="288" t="str">
        <f t="shared" si="163"/>
        <v>Belum Diisi</v>
      </c>
      <c r="I539" s="280" t="s">
        <v>650</v>
      </c>
      <c r="J539" s="281" t="str">
        <f t="shared" si="214"/>
        <v>Isi Sasaran</v>
      </c>
      <c r="K539" s="280" t="s">
        <v>650</v>
      </c>
      <c r="L539" s="281" t="str">
        <f t="shared" si="215"/>
        <v>Isi Sasaran</v>
      </c>
      <c r="M539" s="371"/>
      <c r="N539" s="371"/>
      <c r="O539" s="272"/>
      <c r="P539" s="272"/>
      <c r="Q539" s="272"/>
      <c r="R539" s="272"/>
    </row>
    <row r="540" spans="1:18" ht="12.75" customHeight="1">
      <c r="A540" s="272"/>
      <c r="B540" s="371"/>
      <c r="C540" s="371"/>
      <c r="D540" s="371"/>
      <c r="E540" s="371"/>
      <c r="F540" s="278">
        <v>4</v>
      </c>
      <c r="G540" s="279"/>
      <c r="H540" s="288" t="str">
        <f t="shared" si="163"/>
        <v>Belum Diisi</v>
      </c>
      <c r="I540" s="280" t="s">
        <v>650</v>
      </c>
      <c r="J540" s="281" t="str">
        <f t="shared" si="214"/>
        <v>Isi Sasaran</v>
      </c>
      <c r="K540" s="280" t="s">
        <v>650</v>
      </c>
      <c r="L540" s="281" t="str">
        <f t="shared" si="215"/>
        <v>Isi Sasaran</v>
      </c>
      <c r="M540" s="371"/>
      <c r="N540" s="371"/>
      <c r="O540" s="272"/>
      <c r="P540" s="272"/>
      <c r="Q540" s="272"/>
      <c r="R540" s="272"/>
    </row>
    <row r="541" spans="1:18" ht="12.75" customHeight="1">
      <c r="A541" s="272"/>
      <c r="B541" s="349"/>
      <c r="C541" s="349"/>
      <c r="D541" s="349"/>
      <c r="E541" s="349"/>
      <c r="F541" s="282">
        <v>5</v>
      </c>
      <c r="G541" s="283"/>
      <c r="H541" s="289" t="str">
        <f t="shared" si="163"/>
        <v>Belum Diisi</v>
      </c>
      <c r="I541" s="285" t="s">
        <v>650</v>
      </c>
      <c r="J541" s="286" t="str">
        <f t="shared" si="214"/>
        <v>Isi Sasaran</v>
      </c>
      <c r="K541" s="285" t="s">
        <v>650</v>
      </c>
      <c r="L541" s="286" t="str">
        <f t="shared" si="215"/>
        <v>Isi Sasaran</v>
      </c>
      <c r="M541" s="349"/>
      <c r="N541" s="349"/>
      <c r="O541" s="272"/>
      <c r="P541" s="272"/>
      <c r="Q541" s="272"/>
      <c r="R541" s="272"/>
    </row>
    <row r="542" spans="1:18" ht="12.75" customHeight="1">
      <c r="A542" s="272"/>
      <c r="B542" s="418">
        <v>27</v>
      </c>
      <c r="C542" s="426"/>
      <c r="D542" s="419" t="s">
        <v>650</v>
      </c>
      <c r="E542" s="427" t="str">
        <f>IF(D542="Y",1,IF(D542="T",0,IF(D542="Y/T","Belum diisi","Error")))</f>
        <v>Belum diisi</v>
      </c>
      <c r="F542" s="273">
        <v>1</v>
      </c>
      <c r="G542" s="274"/>
      <c r="H542" s="290" t="str">
        <f t="shared" si="163"/>
        <v>Belum Diisi</v>
      </c>
      <c r="I542" s="276" t="s">
        <v>650</v>
      </c>
      <c r="J542" s="277" t="str">
        <f t="shared" ref="J542:J546" si="216">IF($D$542="Y/T","Isi Sasaran",IF($E$542=0,0,IF(I542="Y",1,IF(I542="T",0,"Isi Dulu"))))</f>
        <v>Isi Sasaran</v>
      </c>
      <c r="K542" s="276" t="s">
        <v>650</v>
      </c>
      <c r="L542" s="277" t="str">
        <f t="shared" ref="L542:L546" si="217">IF($D$542="Y/T","Isi Sasaran",IF($E$542=0,0,IF(K542="Y",1,IF(K542="T",0,"Isi Dulu"))))</f>
        <v>Isi Sasaran</v>
      </c>
      <c r="M542" s="429" t="s">
        <v>650</v>
      </c>
      <c r="N542" s="430" t="str">
        <f>IF(M542="Y",1,IF(M542="T",0,IF(M542="Y/T","Belum diisi","Error")))</f>
        <v>Belum diisi</v>
      </c>
      <c r="O542" s="272"/>
      <c r="P542" s="272"/>
      <c r="Q542" s="272"/>
      <c r="R542" s="272"/>
    </row>
    <row r="543" spans="1:18" ht="12.75" customHeight="1">
      <c r="A543" s="272"/>
      <c r="B543" s="371"/>
      <c r="C543" s="371"/>
      <c r="D543" s="371"/>
      <c r="E543" s="371"/>
      <c r="F543" s="278">
        <v>2</v>
      </c>
      <c r="G543" s="279"/>
      <c r="H543" s="288" t="str">
        <f t="shared" si="163"/>
        <v>Belum Diisi</v>
      </c>
      <c r="I543" s="280" t="s">
        <v>650</v>
      </c>
      <c r="J543" s="281" t="str">
        <f t="shared" si="216"/>
        <v>Isi Sasaran</v>
      </c>
      <c r="K543" s="280" t="s">
        <v>650</v>
      </c>
      <c r="L543" s="281" t="str">
        <f t="shared" si="217"/>
        <v>Isi Sasaran</v>
      </c>
      <c r="M543" s="371"/>
      <c r="N543" s="371"/>
      <c r="O543" s="272"/>
      <c r="P543" s="272"/>
      <c r="Q543" s="272"/>
      <c r="R543" s="272"/>
    </row>
    <row r="544" spans="1:18" ht="12.75" customHeight="1">
      <c r="A544" s="272"/>
      <c r="B544" s="371"/>
      <c r="C544" s="371"/>
      <c r="D544" s="371"/>
      <c r="E544" s="371"/>
      <c r="F544" s="278">
        <v>3</v>
      </c>
      <c r="G544" s="279"/>
      <c r="H544" s="288" t="str">
        <f t="shared" si="163"/>
        <v>Belum Diisi</v>
      </c>
      <c r="I544" s="280" t="s">
        <v>650</v>
      </c>
      <c r="J544" s="281" t="str">
        <f t="shared" si="216"/>
        <v>Isi Sasaran</v>
      </c>
      <c r="K544" s="280" t="s">
        <v>650</v>
      </c>
      <c r="L544" s="281" t="str">
        <f t="shared" si="217"/>
        <v>Isi Sasaran</v>
      </c>
      <c r="M544" s="371"/>
      <c r="N544" s="371"/>
      <c r="O544" s="272"/>
      <c r="P544" s="272"/>
      <c r="Q544" s="272"/>
      <c r="R544" s="272"/>
    </row>
    <row r="545" spans="1:18" ht="12.75" customHeight="1">
      <c r="A545" s="272"/>
      <c r="B545" s="371"/>
      <c r="C545" s="371"/>
      <c r="D545" s="371"/>
      <c r="E545" s="371"/>
      <c r="F545" s="278">
        <v>4</v>
      </c>
      <c r="G545" s="279"/>
      <c r="H545" s="288" t="str">
        <f t="shared" si="163"/>
        <v>Belum Diisi</v>
      </c>
      <c r="I545" s="280" t="s">
        <v>650</v>
      </c>
      <c r="J545" s="281" t="str">
        <f t="shared" si="216"/>
        <v>Isi Sasaran</v>
      </c>
      <c r="K545" s="280" t="s">
        <v>650</v>
      </c>
      <c r="L545" s="281" t="str">
        <f t="shared" si="217"/>
        <v>Isi Sasaran</v>
      </c>
      <c r="M545" s="371"/>
      <c r="N545" s="371"/>
      <c r="O545" s="272"/>
      <c r="P545" s="272"/>
      <c r="Q545" s="272"/>
      <c r="R545" s="272"/>
    </row>
    <row r="546" spans="1:18" ht="12.75" customHeight="1">
      <c r="A546" s="272"/>
      <c r="B546" s="349"/>
      <c r="C546" s="349"/>
      <c r="D546" s="349"/>
      <c r="E546" s="349"/>
      <c r="F546" s="282">
        <v>5</v>
      </c>
      <c r="G546" s="283"/>
      <c r="H546" s="289" t="str">
        <f t="shared" si="163"/>
        <v>Belum Diisi</v>
      </c>
      <c r="I546" s="285" t="s">
        <v>650</v>
      </c>
      <c r="J546" s="286" t="str">
        <f t="shared" si="216"/>
        <v>Isi Sasaran</v>
      </c>
      <c r="K546" s="285" t="s">
        <v>650</v>
      </c>
      <c r="L546" s="286" t="str">
        <f t="shared" si="217"/>
        <v>Isi Sasaran</v>
      </c>
      <c r="M546" s="349"/>
      <c r="N546" s="349"/>
      <c r="O546" s="272"/>
      <c r="P546" s="272"/>
      <c r="Q546" s="272"/>
      <c r="R546" s="272"/>
    </row>
    <row r="547" spans="1:18" ht="12.75" customHeight="1">
      <c r="A547" s="272"/>
      <c r="B547" s="418">
        <v>28</v>
      </c>
      <c r="C547" s="426"/>
      <c r="D547" s="419" t="s">
        <v>650</v>
      </c>
      <c r="E547" s="427" t="str">
        <f>IF(D547="Y",1,IF(D547="T",0,IF(D547="Y/T","Belum diisi","Error")))</f>
        <v>Belum diisi</v>
      </c>
      <c r="F547" s="273">
        <v>1</v>
      </c>
      <c r="G547" s="274"/>
      <c r="H547" s="290" t="str">
        <f t="shared" si="163"/>
        <v>Belum Diisi</v>
      </c>
      <c r="I547" s="276" t="s">
        <v>650</v>
      </c>
      <c r="J547" s="277" t="str">
        <f t="shared" ref="J547:J551" si="218">IF($D$547="Y/T","Isi Sasaran",IF($E$547=0,0,IF(I547="Y",1,IF(I547="T",0,"Isi Dulu"))))</f>
        <v>Isi Sasaran</v>
      </c>
      <c r="K547" s="276" t="s">
        <v>650</v>
      </c>
      <c r="L547" s="277" t="str">
        <f t="shared" ref="L547:L551" si="219">IF($D$547="Y/T","Isi Sasaran",IF($E$547=0,0,IF(K547="Y",1,IF(K547="T",0,"Isi Dulu"))))</f>
        <v>Isi Sasaran</v>
      </c>
      <c r="M547" s="429" t="s">
        <v>650</v>
      </c>
      <c r="N547" s="430" t="str">
        <f>IF(M547="Y",1,IF(M547="T",0,IF(M547="Y/T","Belum diisi","Error")))</f>
        <v>Belum diisi</v>
      </c>
      <c r="O547" s="272"/>
      <c r="P547" s="272"/>
      <c r="Q547" s="272"/>
      <c r="R547" s="272"/>
    </row>
    <row r="548" spans="1:18" ht="12.75" customHeight="1">
      <c r="A548" s="272"/>
      <c r="B548" s="371"/>
      <c r="C548" s="371"/>
      <c r="D548" s="371"/>
      <c r="E548" s="371"/>
      <c r="F548" s="278">
        <v>2</v>
      </c>
      <c r="G548" s="279"/>
      <c r="H548" s="288" t="str">
        <f t="shared" si="163"/>
        <v>Belum Diisi</v>
      </c>
      <c r="I548" s="280" t="s">
        <v>650</v>
      </c>
      <c r="J548" s="281" t="str">
        <f t="shared" si="218"/>
        <v>Isi Sasaran</v>
      </c>
      <c r="K548" s="280" t="s">
        <v>650</v>
      </c>
      <c r="L548" s="281" t="str">
        <f t="shared" si="219"/>
        <v>Isi Sasaran</v>
      </c>
      <c r="M548" s="371"/>
      <c r="N548" s="371"/>
      <c r="O548" s="272"/>
      <c r="P548" s="272"/>
      <c r="Q548" s="272"/>
      <c r="R548" s="272"/>
    </row>
    <row r="549" spans="1:18" ht="12.75" customHeight="1">
      <c r="A549" s="272"/>
      <c r="B549" s="371"/>
      <c r="C549" s="371"/>
      <c r="D549" s="371"/>
      <c r="E549" s="371"/>
      <c r="F549" s="278">
        <v>3</v>
      </c>
      <c r="G549" s="279"/>
      <c r="H549" s="288" t="str">
        <f t="shared" si="163"/>
        <v>Belum Diisi</v>
      </c>
      <c r="I549" s="280" t="s">
        <v>650</v>
      </c>
      <c r="J549" s="281" t="str">
        <f t="shared" si="218"/>
        <v>Isi Sasaran</v>
      </c>
      <c r="K549" s="280" t="s">
        <v>650</v>
      </c>
      <c r="L549" s="281" t="str">
        <f t="shared" si="219"/>
        <v>Isi Sasaran</v>
      </c>
      <c r="M549" s="371"/>
      <c r="N549" s="371"/>
      <c r="O549" s="272"/>
      <c r="P549" s="272"/>
      <c r="Q549" s="272"/>
      <c r="R549" s="272"/>
    </row>
    <row r="550" spans="1:18" ht="12.75" customHeight="1">
      <c r="A550" s="272"/>
      <c r="B550" s="371"/>
      <c r="C550" s="371"/>
      <c r="D550" s="371"/>
      <c r="E550" s="371"/>
      <c r="F550" s="278">
        <v>4</v>
      </c>
      <c r="G550" s="279"/>
      <c r="H550" s="288" t="str">
        <f t="shared" si="163"/>
        <v>Belum Diisi</v>
      </c>
      <c r="I550" s="280" t="s">
        <v>650</v>
      </c>
      <c r="J550" s="281" t="str">
        <f t="shared" si="218"/>
        <v>Isi Sasaran</v>
      </c>
      <c r="K550" s="280" t="s">
        <v>650</v>
      </c>
      <c r="L550" s="281" t="str">
        <f t="shared" si="219"/>
        <v>Isi Sasaran</v>
      </c>
      <c r="M550" s="371"/>
      <c r="N550" s="371"/>
      <c r="O550" s="272"/>
      <c r="P550" s="272"/>
      <c r="Q550" s="272"/>
      <c r="R550" s="272"/>
    </row>
    <row r="551" spans="1:18" ht="12.75" customHeight="1">
      <c r="A551" s="272"/>
      <c r="B551" s="349"/>
      <c r="C551" s="349"/>
      <c r="D551" s="349"/>
      <c r="E551" s="349"/>
      <c r="F551" s="282">
        <v>5</v>
      </c>
      <c r="G551" s="283"/>
      <c r="H551" s="289" t="str">
        <f t="shared" si="163"/>
        <v>Belum Diisi</v>
      </c>
      <c r="I551" s="285" t="s">
        <v>650</v>
      </c>
      <c r="J551" s="286" t="str">
        <f t="shared" si="218"/>
        <v>Isi Sasaran</v>
      </c>
      <c r="K551" s="285" t="s">
        <v>650</v>
      </c>
      <c r="L551" s="286" t="str">
        <f t="shared" si="219"/>
        <v>Isi Sasaran</v>
      </c>
      <c r="M551" s="349"/>
      <c r="N551" s="349"/>
      <c r="O551" s="272"/>
      <c r="P551" s="272"/>
      <c r="Q551" s="272"/>
      <c r="R551" s="272"/>
    </row>
    <row r="552" spans="1:18" ht="12.75" customHeight="1">
      <c r="A552" s="272"/>
      <c r="B552" s="418">
        <v>29</v>
      </c>
      <c r="C552" s="426"/>
      <c r="D552" s="419" t="s">
        <v>650</v>
      </c>
      <c r="E552" s="427" t="str">
        <f>IF(D552="Y",1,IF(D552="T",0,IF(D552="Y/T","Belum diisi","Error")))</f>
        <v>Belum diisi</v>
      </c>
      <c r="F552" s="273">
        <v>1</v>
      </c>
      <c r="G552" s="274"/>
      <c r="H552" s="290" t="str">
        <f t="shared" si="163"/>
        <v>Belum Diisi</v>
      </c>
      <c r="I552" s="276" t="s">
        <v>650</v>
      </c>
      <c r="J552" s="277" t="str">
        <f t="shared" ref="J552:J556" si="220">IF($D$552="Y/T","Isi Sasaran",IF($E$552=0,0,IF(I552="Y",1,IF(I552="T",0,"Isi Dulu"))))</f>
        <v>Isi Sasaran</v>
      </c>
      <c r="K552" s="276" t="s">
        <v>650</v>
      </c>
      <c r="L552" s="277" t="str">
        <f t="shared" ref="L552:L556" si="221">IF($D$552="Y/T","Isi Sasaran",IF($E$552=0,0,IF(K552="Y",1,IF(K552="T",0,"Isi Dulu"))))</f>
        <v>Isi Sasaran</v>
      </c>
      <c r="M552" s="429" t="s">
        <v>650</v>
      </c>
      <c r="N552" s="430" t="str">
        <f>IF(M552="Y",1,IF(M552="T",0,IF(M552="Y/T","Belum diisi","Error")))</f>
        <v>Belum diisi</v>
      </c>
      <c r="O552" s="272"/>
      <c r="P552" s="272"/>
      <c r="Q552" s="272"/>
      <c r="R552" s="272"/>
    </row>
    <row r="553" spans="1:18" ht="12.75" customHeight="1">
      <c r="A553" s="272"/>
      <c r="B553" s="371"/>
      <c r="C553" s="371"/>
      <c r="D553" s="371"/>
      <c r="E553" s="371"/>
      <c r="F553" s="278">
        <v>2</v>
      </c>
      <c r="G553" s="279"/>
      <c r="H553" s="288" t="str">
        <f t="shared" si="163"/>
        <v>Belum Diisi</v>
      </c>
      <c r="I553" s="280" t="s">
        <v>650</v>
      </c>
      <c r="J553" s="281" t="str">
        <f t="shared" si="220"/>
        <v>Isi Sasaran</v>
      </c>
      <c r="K553" s="280" t="s">
        <v>650</v>
      </c>
      <c r="L553" s="281" t="str">
        <f t="shared" si="221"/>
        <v>Isi Sasaran</v>
      </c>
      <c r="M553" s="371"/>
      <c r="N553" s="371"/>
      <c r="O553" s="272"/>
      <c r="P553" s="272"/>
      <c r="Q553" s="272"/>
      <c r="R553" s="272"/>
    </row>
    <row r="554" spans="1:18" ht="12.75" customHeight="1">
      <c r="A554" s="272"/>
      <c r="B554" s="371"/>
      <c r="C554" s="371"/>
      <c r="D554" s="371"/>
      <c r="E554" s="371"/>
      <c r="F554" s="278">
        <v>3</v>
      </c>
      <c r="G554" s="279"/>
      <c r="H554" s="288" t="str">
        <f t="shared" si="163"/>
        <v>Belum Diisi</v>
      </c>
      <c r="I554" s="280" t="s">
        <v>650</v>
      </c>
      <c r="J554" s="281" t="str">
        <f t="shared" si="220"/>
        <v>Isi Sasaran</v>
      </c>
      <c r="K554" s="280" t="s">
        <v>650</v>
      </c>
      <c r="L554" s="281" t="str">
        <f t="shared" si="221"/>
        <v>Isi Sasaran</v>
      </c>
      <c r="M554" s="371"/>
      <c r="N554" s="371"/>
      <c r="O554" s="272"/>
      <c r="P554" s="272"/>
      <c r="Q554" s="272"/>
      <c r="R554" s="272"/>
    </row>
    <row r="555" spans="1:18" ht="12.75" customHeight="1">
      <c r="A555" s="272"/>
      <c r="B555" s="371"/>
      <c r="C555" s="371"/>
      <c r="D555" s="371"/>
      <c r="E555" s="371"/>
      <c r="F555" s="278">
        <v>4</v>
      </c>
      <c r="G555" s="279"/>
      <c r="H555" s="288" t="str">
        <f t="shared" si="163"/>
        <v>Belum Diisi</v>
      </c>
      <c r="I555" s="280" t="s">
        <v>650</v>
      </c>
      <c r="J555" s="281" t="str">
        <f t="shared" si="220"/>
        <v>Isi Sasaran</v>
      </c>
      <c r="K555" s="280" t="s">
        <v>650</v>
      </c>
      <c r="L555" s="281" t="str">
        <f t="shared" si="221"/>
        <v>Isi Sasaran</v>
      </c>
      <c r="M555" s="371"/>
      <c r="N555" s="371"/>
      <c r="O555" s="272"/>
      <c r="P555" s="272"/>
      <c r="Q555" s="272"/>
      <c r="R555" s="272"/>
    </row>
    <row r="556" spans="1:18" ht="12.75" customHeight="1">
      <c r="A556" s="272"/>
      <c r="B556" s="349"/>
      <c r="C556" s="349"/>
      <c r="D556" s="349"/>
      <c r="E556" s="349"/>
      <c r="F556" s="282">
        <v>5</v>
      </c>
      <c r="G556" s="283"/>
      <c r="H556" s="289" t="str">
        <f t="shared" si="163"/>
        <v>Belum Diisi</v>
      </c>
      <c r="I556" s="285" t="s">
        <v>650</v>
      </c>
      <c r="J556" s="286" t="str">
        <f t="shared" si="220"/>
        <v>Isi Sasaran</v>
      </c>
      <c r="K556" s="285" t="s">
        <v>650</v>
      </c>
      <c r="L556" s="286" t="str">
        <f t="shared" si="221"/>
        <v>Isi Sasaran</v>
      </c>
      <c r="M556" s="349"/>
      <c r="N556" s="349"/>
      <c r="O556" s="272"/>
      <c r="P556" s="272"/>
      <c r="Q556" s="272"/>
      <c r="R556" s="272"/>
    </row>
    <row r="557" spans="1:18" ht="12.75" customHeight="1">
      <c r="A557" s="272"/>
      <c r="B557" s="418">
        <v>30</v>
      </c>
      <c r="C557" s="426"/>
      <c r="D557" s="419" t="s">
        <v>650</v>
      </c>
      <c r="E557" s="427" t="str">
        <f>IF(D557="Y",1,IF(D557="T",0,IF(D557="Y/T","Belum diisi","Error")))</f>
        <v>Belum diisi</v>
      </c>
      <c r="F557" s="273">
        <v>1</v>
      </c>
      <c r="G557" s="274"/>
      <c r="H557" s="290" t="str">
        <f t="shared" si="163"/>
        <v>Belum Diisi</v>
      </c>
      <c r="I557" s="285" t="s">
        <v>650</v>
      </c>
      <c r="J557" s="277" t="str">
        <f t="shared" ref="J557:J561" si="222">IF($D$557="Y/T","Isi Sasaran",IF($E$557=0,0,IF(I557="Y",1,IF(I557="T",0,"Isi Dulu"))))</f>
        <v>Isi Sasaran</v>
      </c>
      <c r="K557" s="285" t="s">
        <v>650</v>
      </c>
      <c r="L557" s="277" t="str">
        <f t="shared" ref="L557:L561" si="223">IF($D$557="Y/T","Isi Sasaran",IF($E$557=0,0,IF(K557="Y",1,IF(K557="T",0,"Isi Dulu"))))</f>
        <v>Isi Sasaran</v>
      </c>
      <c r="M557" s="429" t="s">
        <v>650</v>
      </c>
      <c r="N557" s="430" t="str">
        <f>IF(M557="Y",1,IF(M557="T",0,IF(M557="Y/T","Belum diisi","Error")))</f>
        <v>Belum diisi</v>
      </c>
      <c r="O557" s="272"/>
      <c r="P557" s="272"/>
      <c r="Q557" s="272"/>
      <c r="R557" s="272"/>
    </row>
    <row r="558" spans="1:18" ht="12.75" customHeight="1">
      <c r="A558" s="272"/>
      <c r="B558" s="371"/>
      <c r="C558" s="371"/>
      <c r="D558" s="371"/>
      <c r="E558" s="371"/>
      <c r="F558" s="278">
        <v>2</v>
      </c>
      <c r="G558" s="279"/>
      <c r="H558" s="288" t="str">
        <f t="shared" si="163"/>
        <v>Belum Diisi</v>
      </c>
      <c r="I558" s="280" t="s">
        <v>650</v>
      </c>
      <c r="J558" s="281" t="str">
        <f t="shared" si="222"/>
        <v>Isi Sasaran</v>
      </c>
      <c r="K558" s="280" t="s">
        <v>650</v>
      </c>
      <c r="L558" s="281" t="str">
        <f t="shared" si="223"/>
        <v>Isi Sasaran</v>
      </c>
      <c r="M558" s="371"/>
      <c r="N558" s="371"/>
      <c r="O558" s="272"/>
      <c r="P558" s="272"/>
      <c r="Q558" s="272"/>
      <c r="R558" s="272"/>
    </row>
    <row r="559" spans="1:18" ht="12.75" customHeight="1">
      <c r="A559" s="272"/>
      <c r="B559" s="371"/>
      <c r="C559" s="371"/>
      <c r="D559" s="371"/>
      <c r="E559" s="371"/>
      <c r="F559" s="278">
        <v>3</v>
      </c>
      <c r="G559" s="279"/>
      <c r="H559" s="288" t="str">
        <f t="shared" si="163"/>
        <v>Belum Diisi</v>
      </c>
      <c r="I559" s="280" t="s">
        <v>650</v>
      </c>
      <c r="J559" s="281" t="str">
        <f t="shared" si="222"/>
        <v>Isi Sasaran</v>
      </c>
      <c r="K559" s="280" t="s">
        <v>650</v>
      </c>
      <c r="L559" s="281" t="str">
        <f t="shared" si="223"/>
        <v>Isi Sasaran</v>
      </c>
      <c r="M559" s="371"/>
      <c r="N559" s="371"/>
      <c r="O559" s="272"/>
      <c r="P559" s="272"/>
      <c r="Q559" s="272"/>
      <c r="R559" s="272"/>
    </row>
    <row r="560" spans="1:18" ht="12.75" customHeight="1">
      <c r="A560" s="272"/>
      <c r="B560" s="371"/>
      <c r="C560" s="371"/>
      <c r="D560" s="371"/>
      <c r="E560" s="371"/>
      <c r="F560" s="278">
        <v>4</v>
      </c>
      <c r="G560" s="279"/>
      <c r="H560" s="288" t="str">
        <f t="shared" si="163"/>
        <v>Belum Diisi</v>
      </c>
      <c r="I560" s="280" t="s">
        <v>650</v>
      </c>
      <c r="J560" s="281" t="str">
        <f t="shared" si="222"/>
        <v>Isi Sasaran</v>
      </c>
      <c r="K560" s="280" t="s">
        <v>650</v>
      </c>
      <c r="L560" s="281" t="str">
        <f t="shared" si="223"/>
        <v>Isi Sasaran</v>
      </c>
      <c r="M560" s="371"/>
      <c r="N560" s="371"/>
      <c r="O560" s="272"/>
      <c r="P560" s="272"/>
      <c r="Q560" s="272"/>
      <c r="R560" s="272"/>
    </row>
    <row r="561" spans="1:18" ht="12.75" customHeight="1">
      <c r="A561" s="272"/>
      <c r="B561" s="349"/>
      <c r="C561" s="349"/>
      <c r="D561" s="349"/>
      <c r="E561" s="349"/>
      <c r="F561" s="282">
        <v>5</v>
      </c>
      <c r="G561" s="283"/>
      <c r="H561" s="289" t="str">
        <f t="shared" si="163"/>
        <v>Belum Diisi</v>
      </c>
      <c r="I561" s="280" t="s">
        <v>650</v>
      </c>
      <c r="J561" s="286" t="str">
        <f t="shared" si="222"/>
        <v>Isi Sasaran</v>
      </c>
      <c r="K561" s="280" t="s">
        <v>650</v>
      </c>
      <c r="L561" s="286" t="str">
        <f t="shared" si="223"/>
        <v>Isi Sasaran</v>
      </c>
      <c r="M561" s="349"/>
      <c r="N561" s="349"/>
      <c r="O561" s="272"/>
      <c r="P561" s="272"/>
      <c r="Q561" s="272"/>
      <c r="R561" s="272"/>
    </row>
    <row r="562" spans="1:18" ht="12.75" customHeight="1">
      <c r="A562" s="272"/>
      <c r="B562" s="301"/>
      <c r="C562" s="292"/>
      <c r="D562" s="293"/>
      <c r="E562" s="294" t="e">
        <f>AVERAGE(E412:E561)</f>
        <v>#DIV/0!</v>
      </c>
      <c r="F562" s="296"/>
      <c r="G562" s="296"/>
      <c r="H562" s="294" t="e">
        <f>AVERAGE(H412:H561)</f>
        <v>#DIV/0!</v>
      </c>
      <c r="I562" s="303"/>
      <c r="J562" s="294" t="e">
        <f>AVERAGE(J412:J561)</f>
        <v>#DIV/0!</v>
      </c>
      <c r="K562" s="303"/>
      <c r="L562" s="294" t="e">
        <f>AVERAGE(L412:L561)</f>
        <v>#DIV/0!</v>
      </c>
      <c r="M562" s="303"/>
      <c r="N562" s="294" t="e">
        <f>AVERAGE(N412:N561)</f>
        <v>#DIV/0!</v>
      </c>
      <c r="O562" s="272"/>
      <c r="P562" s="272"/>
      <c r="Q562" s="272"/>
      <c r="R562" s="272"/>
    </row>
  </sheetData>
  <mergeCells count="676">
    <mergeCell ref="D136:D140"/>
    <mergeCell ref="E136:E140"/>
    <mergeCell ref="B131:B135"/>
    <mergeCell ref="C131:C135"/>
    <mergeCell ref="D131:D135"/>
    <mergeCell ref="E131:E135"/>
    <mergeCell ref="B163:B167"/>
    <mergeCell ref="C163:C167"/>
    <mergeCell ref="D163:D167"/>
    <mergeCell ref="E163:E167"/>
    <mergeCell ref="B157:J157"/>
    <mergeCell ref="B158:B162"/>
    <mergeCell ref="E158:E162"/>
    <mergeCell ref="C146:C150"/>
    <mergeCell ref="D146:D150"/>
    <mergeCell ref="B193:B197"/>
    <mergeCell ref="C193:C197"/>
    <mergeCell ref="D193:D197"/>
    <mergeCell ref="E193:E197"/>
    <mergeCell ref="C188:C192"/>
    <mergeCell ref="D188:D192"/>
    <mergeCell ref="E188:E192"/>
    <mergeCell ref="B188:B192"/>
    <mergeCell ref="B183:B187"/>
    <mergeCell ref="C183:C187"/>
    <mergeCell ref="D183:D187"/>
    <mergeCell ref="E183:E187"/>
    <mergeCell ref="D198:D202"/>
    <mergeCell ref="E198:E202"/>
    <mergeCell ref="B208:B212"/>
    <mergeCell ref="B203:B207"/>
    <mergeCell ref="C203:C207"/>
    <mergeCell ref="D203:D207"/>
    <mergeCell ref="E203:E207"/>
    <mergeCell ref="B198:B202"/>
    <mergeCell ref="C198:C202"/>
    <mergeCell ref="B218:B222"/>
    <mergeCell ref="C218:C222"/>
    <mergeCell ref="C208:C212"/>
    <mergeCell ref="D208:D212"/>
    <mergeCell ref="D218:D222"/>
    <mergeCell ref="E218:E222"/>
    <mergeCell ref="B213:B217"/>
    <mergeCell ref="C213:C217"/>
    <mergeCell ref="D213:D217"/>
    <mergeCell ref="E213:E217"/>
    <mergeCell ref="E208:E212"/>
    <mergeCell ref="B233:B237"/>
    <mergeCell ref="C233:C237"/>
    <mergeCell ref="D233:D237"/>
    <mergeCell ref="E233:E237"/>
    <mergeCell ref="C228:C232"/>
    <mergeCell ref="D228:D232"/>
    <mergeCell ref="E228:E232"/>
    <mergeCell ref="B228:B232"/>
    <mergeCell ref="B223:B227"/>
    <mergeCell ref="C223:C227"/>
    <mergeCell ref="D223:D227"/>
    <mergeCell ref="E223:E227"/>
    <mergeCell ref="C263:C267"/>
    <mergeCell ref="D263:D267"/>
    <mergeCell ref="E263:E267"/>
    <mergeCell ref="B258:B262"/>
    <mergeCell ref="C258:C262"/>
    <mergeCell ref="D238:D242"/>
    <mergeCell ref="E238:E242"/>
    <mergeCell ref="B248:B252"/>
    <mergeCell ref="B243:B247"/>
    <mergeCell ref="C243:C247"/>
    <mergeCell ref="D243:D247"/>
    <mergeCell ref="E243:E247"/>
    <mergeCell ref="B238:B242"/>
    <mergeCell ref="C238:C242"/>
    <mergeCell ref="C248:C252"/>
    <mergeCell ref="D248:D252"/>
    <mergeCell ref="D11:D15"/>
    <mergeCell ref="E11:E15"/>
    <mergeCell ref="B21:B25"/>
    <mergeCell ref="B16:B20"/>
    <mergeCell ref="C16:C20"/>
    <mergeCell ref="D16:D20"/>
    <mergeCell ref="E16:E20"/>
    <mergeCell ref="B11:B15"/>
    <mergeCell ref="C11:C15"/>
    <mergeCell ref="D6:D10"/>
    <mergeCell ref="E6:E10"/>
    <mergeCell ref="C158:C162"/>
    <mergeCell ref="D158:D162"/>
    <mergeCell ref="B151:B155"/>
    <mergeCell ref="C151:C155"/>
    <mergeCell ref="D151:D155"/>
    <mergeCell ref="E151:E155"/>
    <mergeCell ref="E146:E150"/>
    <mergeCell ref="B146:B150"/>
    <mergeCell ref="B141:B145"/>
    <mergeCell ref="C141:C145"/>
    <mergeCell ref="D141:D145"/>
    <mergeCell ref="E141:E145"/>
    <mergeCell ref="B136:B140"/>
    <mergeCell ref="C136:C140"/>
    <mergeCell ref="B126:B130"/>
    <mergeCell ref="C126:C130"/>
    <mergeCell ref="D126:D130"/>
    <mergeCell ref="E126:E130"/>
    <mergeCell ref="C121:C125"/>
    <mergeCell ref="D121:D125"/>
    <mergeCell ref="E121:E125"/>
    <mergeCell ref="D111:D115"/>
    <mergeCell ref="B1:N1"/>
    <mergeCell ref="B2:N2"/>
    <mergeCell ref="B3:B4"/>
    <mergeCell ref="C3:C4"/>
    <mergeCell ref="D3:E4"/>
    <mergeCell ref="F3:F4"/>
    <mergeCell ref="G3:G4"/>
    <mergeCell ref="H3:H4"/>
    <mergeCell ref="I3:N3"/>
    <mergeCell ref="I4:J4"/>
    <mergeCell ref="B31:B35"/>
    <mergeCell ref="C31:C35"/>
    <mergeCell ref="D31:D35"/>
    <mergeCell ref="E31:E35"/>
    <mergeCell ref="B26:B30"/>
    <mergeCell ref="C26:C30"/>
    <mergeCell ref="D26:D30"/>
    <mergeCell ref="E26:E30"/>
    <mergeCell ref="E21:E25"/>
    <mergeCell ref="C21:C25"/>
    <mergeCell ref="D21:D25"/>
    <mergeCell ref="B46:B50"/>
    <mergeCell ref="C46:C50"/>
    <mergeCell ref="D46:D50"/>
    <mergeCell ref="E46:E50"/>
    <mergeCell ref="C41:C45"/>
    <mergeCell ref="D41:D45"/>
    <mergeCell ref="E41:E45"/>
    <mergeCell ref="B41:B45"/>
    <mergeCell ref="B36:B40"/>
    <mergeCell ref="C36:C40"/>
    <mergeCell ref="D36:D40"/>
    <mergeCell ref="E36:E40"/>
    <mergeCell ref="D51:D55"/>
    <mergeCell ref="E51:E55"/>
    <mergeCell ref="B61:B65"/>
    <mergeCell ref="B56:B60"/>
    <mergeCell ref="C56:C60"/>
    <mergeCell ref="D56:D60"/>
    <mergeCell ref="E56:E60"/>
    <mergeCell ref="B51:B55"/>
    <mergeCell ref="C51:C55"/>
    <mergeCell ref="B76:B80"/>
    <mergeCell ref="C76:C80"/>
    <mergeCell ref="D76:D80"/>
    <mergeCell ref="E76:E80"/>
    <mergeCell ref="B71:B75"/>
    <mergeCell ref="C71:C75"/>
    <mergeCell ref="C61:C65"/>
    <mergeCell ref="D61:D65"/>
    <mergeCell ref="D71:D75"/>
    <mergeCell ref="E71:E75"/>
    <mergeCell ref="B66:B70"/>
    <mergeCell ref="C66:C70"/>
    <mergeCell ref="D66:D70"/>
    <mergeCell ref="E66:E70"/>
    <mergeCell ref="E61:E65"/>
    <mergeCell ref="B91:B95"/>
    <mergeCell ref="C91:C95"/>
    <mergeCell ref="D91:D95"/>
    <mergeCell ref="E91:E95"/>
    <mergeCell ref="B86:B90"/>
    <mergeCell ref="C86:C90"/>
    <mergeCell ref="D86:D90"/>
    <mergeCell ref="E86:E90"/>
    <mergeCell ref="C81:C85"/>
    <mergeCell ref="D81:D85"/>
    <mergeCell ref="E81:E85"/>
    <mergeCell ref="B81:B85"/>
    <mergeCell ref="B273:B277"/>
    <mergeCell ref="C273:C277"/>
    <mergeCell ref="D273:D277"/>
    <mergeCell ref="E273:E277"/>
    <mergeCell ref="C101:C105"/>
    <mergeCell ref="D101:D105"/>
    <mergeCell ref="E101:E105"/>
    <mergeCell ref="B101:B105"/>
    <mergeCell ref="B96:B100"/>
    <mergeCell ref="C96:C100"/>
    <mergeCell ref="D96:D100"/>
    <mergeCell ref="E96:E100"/>
    <mergeCell ref="D258:D262"/>
    <mergeCell ref="E258:E262"/>
    <mergeCell ref="B253:B257"/>
    <mergeCell ref="C253:C257"/>
    <mergeCell ref="D253:D257"/>
    <mergeCell ref="E253:E257"/>
    <mergeCell ref="E248:E252"/>
    <mergeCell ref="C268:C272"/>
    <mergeCell ref="D268:D272"/>
    <mergeCell ref="E268:E272"/>
    <mergeCell ref="B268:B272"/>
    <mergeCell ref="B263:B267"/>
    <mergeCell ref="D178:D182"/>
    <mergeCell ref="E178:E182"/>
    <mergeCell ref="B106:B110"/>
    <mergeCell ref="C106:C110"/>
    <mergeCell ref="D106:D110"/>
    <mergeCell ref="E106:E110"/>
    <mergeCell ref="E111:E115"/>
    <mergeCell ref="B121:B125"/>
    <mergeCell ref="B116:B120"/>
    <mergeCell ref="C116:C120"/>
    <mergeCell ref="D116:D120"/>
    <mergeCell ref="E116:E120"/>
    <mergeCell ref="B111:B115"/>
    <mergeCell ref="C111:C115"/>
    <mergeCell ref="B178:B182"/>
    <mergeCell ref="C178:C182"/>
    <mergeCell ref="B173:B177"/>
    <mergeCell ref="C173:C177"/>
    <mergeCell ref="D173:D177"/>
    <mergeCell ref="E173:E177"/>
    <mergeCell ref="C168:C172"/>
    <mergeCell ref="D168:D172"/>
    <mergeCell ref="E168:E172"/>
    <mergeCell ref="B168:B172"/>
    <mergeCell ref="D497:D501"/>
    <mergeCell ref="E497:E501"/>
    <mergeCell ref="B492:B496"/>
    <mergeCell ref="C492:C496"/>
    <mergeCell ref="D472:D476"/>
    <mergeCell ref="E472:E476"/>
    <mergeCell ref="C330:C334"/>
    <mergeCell ref="D330:D334"/>
    <mergeCell ref="E330:E334"/>
    <mergeCell ref="C355:C359"/>
    <mergeCell ref="D355:D359"/>
    <mergeCell ref="D365:D369"/>
    <mergeCell ref="E365:E369"/>
    <mergeCell ref="B360:B364"/>
    <mergeCell ref="C360:C364"/>
    <mergeCell ref="D360:D364"/>
    <mergeCell ref="E360:E364"/>
    <mergeCell ref="E355:E359"/>
    <mergeCell ref="B355:B359"/>
    <mergeCell ref="C375:C379"/>
    <mergeCell ref="D375:D379"/>
    <mergeCell ref="E375:E379"/>
    <mergeCell ref="B375:B379"/>
    <mergeCell ref="B370:B374"/>
    <mergeCell ref="B527:B531"/>
    <mergeCell ref="C527:C531"/>
    <mergeCell ref="D527:D531"/>
    <mergeCell ref="E527:E531"/>
    <mergeCell ref="C522:C526"/>
    <mergeCell ref="D522:D526"/>
    <mergeCell ref="E522:E526"/>
    <mergeCell ref="B522:B526"/>
    <mergeCell ref="B517:B521"/>
    <mergeCell ref="C517:C521"/>
    <mergeCell ref="D517:D521"/>
    <mergeCell ref="E517:E521"/>
    <mergeCell ref="D278:D282"/>
    <mergeCell ref="E278:E282"/>
    <mergeCell ref="B288:B292"/>
    <mergeCell ref="B283:B287"/>
    <mergeCell ref="C283:C287"/>
    <mergeCell ref="D283:D287"/>
    <mergeCell ref="E283:E287"/>
    <mergeCell ref="B278:B282"/>
    <mergeCell ref="C278:C282"/>
    <mergeCell ref="C288:C292"/>
    <mergeCell ref="D288:D292"/>
    <mergeCell ref="D325:D329"/>
    <mergeCell ref="B303:B307"/>
    <mergeCell ref="C303:C307"/>
    <mergeCell ref="D303:D307"/>
    <mergeCell ref="B298:B302"/>
    <mergeCell ref="B310:B314"/>
    <mergeCell ref="C310:C314"/>
    <mergeCell ref="D310:D314"/>
    <mergeCell ref="D315:D319"/>
    <mergeCell ref="B325:B329"/>
    <mergeCell ref="C325:C329"/>
    <mergeCell ref="E325:E329"/>
    <mergeCell ref="B320:B324"/>
    <mergeCell ref="C320:C324"/>
    <mergeCell ref="D320:D324"/>
    <mergeCell ref="E320:E324"/>
    <mergeCell ref="B315:B319"/>
    <mergeCell ref="E315:E319"/>
    <mergeCell ref="C315:C319"/>
    <mergeCell ref="B350:B354"/>
    <mergeCell ref="C350:C354"/>
    <mergeCell ref="D350:D354"/>
    <mergeCell ref="E350:E354"/>
    <mergeCell ref="B345:B349"/>
    <mergeCell ref="C345:C349"/>
    <mergeCell ref="B340:B344"/>
    <mergeCell ref="C340:C344"/>
    <mergeCell ref="D340:D344"/>
    <mergeCell ref="E340:E344"/>
    <mergeCell ref="D345:D349"/>
    <mergeCell ref="E345:E349"/>
    <mergeCell ref="D335:D339"/>
    <mergeCell ref="E335:E339"/>
    <mergeCell ref="C335:C339"/>
    <mergeCell ref="B335:B339"/>
    <mergeCell ref="M390:M394"/>
    <mergeCell ref="N390:N394"/>
    <mergeCell ref="M385:M389"/>
    <mergeCell ref="N385:N389"/>
    <mergeCell ref="D385:D389"/>
    <mergeCell ref="E385:E389"/>
    <mergeCell ref="M380:M384"/>
    <mergeCell ref="E380:E384"/>
    <mergeCell ref="B390:B394"/>
    <mergeCell ref="C390:C394"/>
    <mergeCell ref="D390:D394"/>
    <mergeCell ref="E390:E394"/>
    <mergeCell ref="B385:B389"/>
    <mergeCell ref="C385:C389"/>
    <mergeCell ref="B380:B384"/>
    <mergeCell ref="C380:C384"/>
    <mergeCell ref="D380:D384"/>
    <mergeCell ref="N320:N324"/>
    <mergeCell ref="M320:M324"/>
    <mergeCell ref="M315:M319"/>
    <mergeCell ref="M335:M339"/>
    <mergeCell ref="M330:M334"/>
    <mergeCell ref="M325:M329"/>
    <mergeCell ref="N350:N354"/>
    <mergeCell ref="N345:N349"/>
    <mergeCell ref="N340:N344"/>
    <mergeCell ref="N335:N339"/>
    <mergeCell ref="N330:N334"/>
    <mergeCell ref="N325:N329"/>
    <mergeCell ref="M345:M349"/>
    <mergeCell ref="M340:M344"/>
    <mergeCell ref="D427:D431"/>
    <mergeCell ref="E427:E431"/>
    <mergeCell ref="C422:C426"/>
    <mergeCell ref="D422:D426"/>
    <mergeCell ref="E422:E426"/>
    <mergeCell ref="B422:B426"/>
    <mergeCell ref="B417:B421"/>
    <mergeCell ref="C417:C421"/>
    <mergeCell ref="B395:B399"/>
    <mergeCell ref="C395:C399"/>
    <mergeCell ref="D395:D399"/>
    <mergeCell ref="D417:D421"/>
    <mergeCell ref="E417:E421"/>
    <mergeCell ref="B405:B409"/>
    <mergeCell ref="C405:C409"/>
    <mergeCell ref="E405:E409"/>
    <mergeCell ref="B400:B404"/>
    <mergeCell ref="C400:C404"/>
    <mergeCell ref="D400:D404"/>
    <mergeCell ref="E400:E404"/>
    <mergeCell ref="E395:E399"/>
    <mergeCell ref="B447:B451"/>
    <mergeCell ref="C447:C451"/>
    <mergeCell ref="D447:D451"/>
    <mergeCell ref="E447:E451"/>
    <mergeCell ref="E442:E446"/>
    <mergeCell ref="B442:B446"/>
    <mergeCell ref="B437:B441"/>
    <mergeCell ref="C437:C441"/>
    <mergeCell ref="D437:D441"/>
    <mergeCell ref="E437:E441"/>
    <mergeCell ref="C462:C466"/>
    <mergeCell ref="D462:D466"/>
    <mergeCell ref="E462:E466"/>
    <mergeCell ref="B462:B466"/>
    <mergeCell ref="B457:B461"/>
    <mergeCell ref="C457:C461"/>
    <mergeCell ref="D457:D461"/>
    <mergeCell ref="E457:E461"/>
    <mergeCell ref="B452:B456"/>
    <mergeCell ref="C452:C456"/>
    <mergeCell ref="D452:D456"/>
    <mergeCell ref="E452:E456"/>
    <mergeCell ref="B477:B481"/>
    <mergeCell ref="C477:C481"/>
    <mergeCell ref="D477:D481"/>
    <mergeCell ref="E477:E481"/>
    <mergeCell ref="B472:B476"/>
    <mergeCell ref="C472:C476"/>
    <mergeCell ref="B467:B471"/>
    <mergeCell ref="C467:C471"/>
    <mergeCell ref="D467:D471"/>
    <mergeCell ref="E467:E471"/>
    <mergeCell ref="D512:D516"/>
    <mergeCell ref="E512:E516"/>
    <mergeCell ref="B487:B491"/>
    <mergeCell ref="C487:C491"/>
    <mergeCell ref="D487:D491"/>
    <mergeCell ref="E487:E491"/>
    <mergeCell ref="C482:C486"/>
    <mergeCell ref="D482:D486"/>
    <mergeCell ref="E482:E486"/>
    <mergeCell ref="B482:B486"/>
    <mergeCell ref="B512:B516"/>
    <mergeCell ref="C512:C516"/>
    <mergeCell ref="B507:B511"/>
    <mergeCell ref="C507:C511"/>
    <mergeCell ref="D507:D511"/>
    <mergeCell ref="E507:E511"/>
    <mergeCell ref="C502:C506"/>
    <mergeCell ref="D502:D506"/>
    <mergeCell ref="E502:E506"/>
    <mergeCell ref="D492:D496"/>
    <mergeCell ref="E492:E496"/>
    <mergeCell ref="B502:B506"/>
    <mergeCell ref="B497:B501"/>
    <mergeCell ref="C497:C501"/>
    <mergeCell ref="E532:E536"/>
    <mergeCell ref="B542:B546"/>
    <mergeCell ref="B537:B541"/>
    <mergeCell ref="C537:C541"/>
    <mergeCell ref="D537:D541"/>
    <mergeCell ref="E537:E541"/>
    <mergeCell ref="B532:B536"/>
    <mergeCell ref="C532:C536"/>
    <mergeCell ref="N532:N536"/>
    <mergeCell ref="M91:M95"/>
    <mergeCell ref="M86:M90"/>
    <mergeCell ref="M81:M85"/>
    <mergeCell ref="N81:N85"/>
    <mergeCell ref="M76:M80"/>
    <mergeCell ref="N76:N80"/>
    <mergeCell ref="B557:B561"/>
    <mergeCell ref="C557:C561"/>
    <mergeCell ref="D557:D561"/>
    <mergeCell ref="E557:E561"/>
    <mergeCell ref="N557:N561"/>
    <mergeCell ref="B552:B556"/>
    <mergeCell ref="E552:E556"/>
    <mergeCell ref="N552:N556"/>
    <mergeCell ref="C542:C546"/>
    <mergeCell ref="D542:D546"/>
    <mergeCell ref="C552:C556"/>
    <mergeCell ref="D552:D556"/>
    <mergeCell ref="B547:B551"/>
    <mergeCell ref="C547:C551"/>
    <mergeCell ref="D547:D551"/>
    <mergeCell ref="E547:E551"/>
    <mergeCell ref="E542:E546"/>
    <mergeCell ref="D532:D536"/>
    <mergeCell ref="N131:N135"/>
    <mergeCell ref="M131:M135"/>
    <mergeCell ref="M126:M130"/>
    <mergeCell ref="M121:M125"/>
    <mergeCell ref="M116:M120"/>
    <mergeCell ref="M111:M115"/>
    <mergeCell ref="M106:M110"/>
    <mergeCell ref="M101:M105"/>
    <mergeCell ref="M96:M100"/>
    <mergeCell ref="N168:N172"/>
    <mergeCell ref="M168:M172"/>
    <mergeCell ref="M163:M167"/>
    <mergeCell ref="M158:M162"/>
    <mergeCell ref="M151:M155"/>
    <mergeCell ref="M146:M150"/>
    <mergeCell ref="M141:M145"/>
    <mergeCell ref="M136:M140"/>
    <mergeCell ref="N158:N162"/>
    <mergeCell ref="N163:N167"/>
    <mergeCell ref="N151:N155"/>
    <mergeCell ref="N146:N150"/>
    <mergeCell ref="N141:N145"/>
    <mergeCell ref="N136:N140"/>
    <mergeCell ref="M193:M197"/>
    <mergeCell ref="M188:M192"/>
    <mergeCell ref="M183:M187"/>
    <mergeCell ref="M178:M182"/>
    <mergeCell ref="M173:M177"/>
    <mergeCell ref="N198:N202"/>
    <mergeCell ref="N193:N197"/>
    <mergeCell ref="N188:N192"/>
    <mergeCell ref="N183:N187"/>
    <mergeCell ref="N178:N182"/>
    <mergeCell ref="N173:N177"/>
    <mergeCell ref="M11:M15"/>
    <mergeCell ref="K4:L4"/>
    <mergeCell ref="M4:N4"/>
    <mergeCell ref="M6:M10"/>
    <mergeCell ref="N6:N10"/>
    <mergeCell ref="M56:M60"/>
    <mergeCell ref="M51:M55"/>
    <mergeCell ref="M46:M50"/>
    <mergeCell ref="M41:M45"/>
    <mergeCell ref="M36:M40"/>
    <mergeCell ref="M31:M35"/>
    <mergeCell ref="M26:M30"/>
    <mergeCell ref="N16:N20"/>
    <mergeCell ref="N11:N15"/>
    <mergeCell ref="N51:N55"/>
    <mergeCell ref="N46:N50"/>
    <mergeCell ref="N41:N45"/>
    <mergeCell ref="N36:N40"/>
    <mergeCell ref="N31:N35"/>
    <mergeCell ref="N26:N30"/>
    <mergeCell ref="N21:N25"/>
    <mergeCell ref="B5:N5"/>
    <mergeCell ref="B6:B10"/>
    <mergeCell ref="C6:C10"/>
    <mergeCell ref="M71:M75"/>
    <mergeCell ref="N71:N75"/>
    <mergeCell ref="M66:M70"/>
    <mergeCell ref="N66:N70"/>
    <mergeCell ref="M61:M65"/>
    <mergeCell ref="N61:N65"/>
    <mergeCell ref="N56:N60"/>
    <mergeCell ref="M21:M25"/>
    <mergeCell ref="M16:M20"/>
    <mergeCell ref="M238:M242"/>
    <mergeCell ref="M233:M237"/>
    <mergeCell ref="M228:M232"/>
    <mergeCell ref="N228:N232"/>
    <mergeCell ref="M223:M227"/>
    <mergeCell ref="N223:N227"/>
    <mergeCell ref="N91:N95"/>
    <mergeCell ref="N86:N90"/>
    <mergeCell ref="N126:N130"/>
    <mergeCell ref="N121:N125"/>
    <mergeCell ref="N116:N120"/>
    <mergeCell ref="N111:N115"/>
    <mergeCell ref="N106:N110"/>
    <mergeCell ref="N101:N105"/>
    <mergeCell ref="N96:N100"/>
    <mergeCell ref="M218:M222"/>
    <mergeCell ref="N218:N222"/>
    <mergeCell ref="M213:M217"/>
    <mergeCell ref="N213:N217"/>
    <mergeCell ref="M208:M212"/>
    <mergeCell ref="N208:N212"/>
    <mergeCell ref="N203:N207"/>
    <mergeCell ref="M203:M207"/>
    <mergeCell ref="M198:M202"/>
    <mergeCell ref="N278:N282"/>
    <mergeCell ref="M278:M282"/>
    <mergeCell ref="M273:M277"/>
    <mergeCell ref="M268:M272"/>
    <mergeCell ref="M263:M267"/>
    <mergeCell ref="M258:M262"/>
    <mergeCell ref="M253:M257"/>
    <mergeCell ref="M248:M252"/>
    <mergeCell ref="M243:M247"/>
    <mergeCell ref="M303:M307"/>
    <mergeCell ref="M298:M302"/>
    <mergeCell ref="M293:M297"/>
    <mergeCell ref="M288:M292"/>
    <mergeCell ref="M283:M287"/>
    <mergeCell ref="N315:N319"/>
    <mergeCell ref="N303:N307"/>
    <mergeCell ref="N298:N302"/>
    <mergeCell ref="N293:N297"/>
    <mergeCell ref="N288:N292"/>
    <mergeCell ref="N283:N287"/>
    <mergeCell ref="B309:N309"/>
    <mergeCell ref="E293:E297"/>
    <mergeCell ref="E288:E292"/>
    <mergeCell ref="E303:E307"/>
    <mergeCell ref="E298:E302"/>
    <mergeCell ref="E310:E314"/>
    <mergeCell ref="M310:M314"/>
    <mergeCell ref="N310:N314"/>
    <mergeCell ref="C298:C302"/>
    <mergeCell ref="D298:D302"/>
    <mergeCell ref="B293:B297"/>
    <mergeCell ref="C293:C297"/>
    <mergeCell ref="D293:D297"/>
    <mergeCell ref="B330:B334"/>
    <mergeCell ref="M370:M374"/>
    <mergeCell ref="N370:N374"/>
    <mergeCell ref="M365:M369"/>
    <mergeCell ref="N365:N369"/>
    <mergeCell ref="M360:M364"/>
    <mergeCell ref="N360:N364"/>
    <mergeCell ref="N355:N359"/>
    <mergeCell ref="M355:M359"/>
    <mergeCell ref="M350:M354"/>
    <mergeCell ref="C370:C374"/>
    <mergeCell ref="D370:D374"/>
    <mergeCell ref="E370:E374"/>
    <mergeCell ref="B365:B369"/>
    <mergeCell ref="C365:C369"/>
    <mergeCell ref="N238:N242"/>
    <mergeCell ref="N233:N237"/>
    <mergeCell ref="N273:N277"/>
    <mergeCell ref="N268:N272"/>
    <mergeCell ref="N263:N267"/>
    <mergeCell ref="N258:N262"/>
    <mergeCell ref="N253:N257"/>
    <mergeCell ref="N248:N252"/>
    <mergeCell ref="N243:N247"/>
    <mergeCell ref="N400:N404"/>
    <mergeCell ref="N395:N399"/>
    <mergeCell ref="N442:N446"/>
    <mergeCell ref="N380:N384"/>
    <mergeCell ref="M375:M379"/>
    <mergeCell ref="N375:N379"/>
    <mergeCell ref="C442:C446"/>
    <mergeCell ref="D442:D446"/>
    <mergeCell ref="B432:B436"/>
    <mergeCell ref="C432:C436"/>
    <mergeCell ref="M412:M416"/>
    <mergeCell ref="N412:N416"/>
    <mergeCell ref="D432:D436"/>
    <mergeCell ref="E432:E436"/>
    <mergeCell ref="B412:B416"/>
    <mergeCell ref="C412:C416"/>
    <mergeCell ref="D412:D416"/>
    <mergeCell ref="E412:E416"/>
    <mergeCell ref="B427:B431"/>
    <mergeCell ref="C427:C431"/>
    <mergeCell ref="M400:M404"/>
    <mergeCell ref="M395:M399"/>
    <mergeCell ref="B411:N411"/>
    <mergeCell ref="D405:D409"/>
    <mergeCell ref="N447:N451"/>
    <mergeCell ref="M447:M451"/>
    <mergeCell ref="M442:M446"/>
    <mergeCell ref="M437:M441"/>
    <mergeCell ref="M432:M436"/>
    <mergeCell ref="M427:M431"/>
    <mergeCell ref="M422:M426"/>
    <mergeCell ref="M417:M421"/>
    <mergeCell ref="M405:M409"/>
    <mergeCell ref="N437:N441"/>
    <mergeCell ref="N432:N436"/>
    <mergeCell ref="N427:N431"/>
    <mergeCell ref="N422:N426"/>
    <mergeCell ref="N417:N421"/>
    <mergeCell ref="N405:N409"/>
    <mergeCell ref="N482:N486"/>
    <mergeCell ref="M482:M486"/>
    <mergeCell ref="M477:M481"/>
    <mergeCell ref="M472:M476"/>
    <mergeCell ref="M467:M471"/>
    <mergeCell ref="M462:M466"/>
    <mergeCell ref="M457:M461"/>
    <mergeCell ref="M452:M456"/>
    <mergeCell ref="N477:N481"/>
    <mergeCell ref="N472:N476"/>
    <mergeCell ref="N467:N471"/>
    <mergeCell ref="N462:N466"/>
    <mergeCell ref="N457:N461"/>
    <mergeCell ref="N452:N456"/>
    <mergeCell ref="N527:N531"/>
    <mergeCell ref="M522:M526"/>
    <mergeCell ref="N522:N526"/>
    <mergeCell ref="M517:M521"/>
    <mergeCell ref="N517:N521"/>
    <mergeCell ref="M512:M516"/>
    <mergeCell ref="N512:N516"/>
    <mergeCell ref="M487:M491"/>
    <mergeCell ref="N487:N491"/>
    <mergeCell ref="M527:M531"/>
    <mergeCell ref="M507:M511"/>
    <mergeCell ref="N507:N511"/>
    <mergeCell ref="M502:M506"/>
    <mergeCell ref="N502:N506"/>
    <mergeCell ref="M497:M501"/>
    <mergeCell ref="N497:N501"/>
    <mergeCell ref="M492:M496"/>
    <mergeCell ref="N492:N496"/>
    <mergeCell ref="M557:M561"/>
    <mergeCell ref="M552:M556"/>
    <mergeCell ref="M547:M551"/>
    <mergeCell ref="N547:N551"/>
    <mergeCell ref="M542:M546"/>
    <mergeCell ref="N542:N546"/>
    <mergeCell ref="N537:N541"/>
    <mergeCell ref="M537:M541"/>
    <mergeCell ref="M532:M536"/>
  </mergeCells>
  <dataValidations count="1">
    <dataValidation type="list" allowBlank="1" showErrorMessage="1" sqref="D6 M6 D11 M11 D16 M16 D21 M21 D26 M26 D31 M31 D36 M36 D41 M41 D46 M46 D51 M51 D56 M56 D61 M61 D66 M66 D71 M71 D76 M76 D81 M81 D86 M86 D91 M91 D96 M96 D101 M101 D106 M106 D111 M111 D116 M116 D121 M121 D126 M126 D131 M131 D136 M136 D141 M141 D146 M146 D151 M151 I6:I155 K6:K155 D158 M158 D163 M163 D168 M168 D173 M173 D178 M178 D183 M183 D188 M188 D193 M193 D198 M198 D203 M203 D208 M208 D213 M213 D218 M218 D223 M223 D228 M228 D233 M233 D238 M238 D243 M243 D248 M248 D253 M253 D258 M258 D263 M263 D268 M268 D273 M273 D278 M278 D283 M283 D288 M288 D293 M293 D298 M298 D303 M303 I158:I307 K158:K307 D310 M310 D315 M315 D320 M320 D325 M325 D330 M330 D335 M335 D340 M340 D345 M345 D350 M350 D355 M355 D360 M360 D365 M365 D370 M370 D375 M375 D380 M380 D385 M385 D390 M390 D395 M395 D400 M400 D405 M405 I310:I409 K310:K409 D412 M412 D417 M417 D422 M422 D427 M427 D432 M432 D437 M437 D442 M442 D447 M447 D452 M452 D457 M457 D462 M462 D467 M467 D472 M472 D477 M477 D482 M482 D487 M487 D492 M492 D497 M497 D502 M502 D507 M507 D512 M512 D517 M517 D522 M522 D527 M527 D532 M532 D537 M537 D542 M542 D547 M547 D552 M552 D557 M557 I412:I561 K412:K561">
      <formula1>"Y,T,Y/T"</formula1>
    </dataValidation>
  </dataValidations>
  <pageMargins left="0.25" right="0.25" top="0.75" bottom="0.75" header="0" footer="0"/>
  <pageSetup paperSize="9" fitToHeight="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562"/>
  <sheetViews>
    <sheetView workbookViewId="0">
      <pane ySplit="4" topLeftCell="A5" activePane="bottomLeft" state="frozen"/>
      <selection pane="bottomLeft" activeCell="B6" sqref="B6:B10"/>
    </sheetView>
  </sheetViews>
  <sheetFormatPr defaultColWidth="14.42578125" defaultRowHeight="15" customHeight="1"/>
  <cols>
    <col min="1" max="1" width="6.5703125" hidden="1" customWidth="1"/>
    <col min="2" max="2" width="3.85546875" customWidth="1"/>
    <col min="3" max="3" width="46.7109375" customWidth="1"/>
    <col min="4" max="4" width="4.140625" customWidth="1"/>
    <col min="5" max="5" width="8.85546875" customWidth="1"/>
    <col min="6" max="6" width="3.85546875" customWidth="1"/>
    <col min="7" max="7" width="47.28515625" customWidth="1"/>
    <col min="8" max="8" width="13.140625" customWidth="1"/>
    <col min="9" max="9" width="4.28515625" customWidth="1"/>
    <col min="10" max="10" width="13.5703125" customWidth="1"/>
    <col min="11" max="11" width="4.28515625" customWidth="1"/>
    <col min="12" max="12" width="14.5703125" customWidth="1"/>
    <col min="13" max="13" width="4.28515625" customWidth="1"/>
    <col min="14" max="14" width="15.28515625" customWidth="1"/>
    <col min="15" max="18" width="12.7109375" customWidth="1"/>
  </cols>
  <sheetData>
    <row r="1" spans="1:18" ht="12.75" customHeight="1">
      <c r="A1" s="12"/>
      <c r="B1" s="354" t="s">
        <v>1248</v>
      </c>
      <c r="C1" s="353"/>
      <c r="D1" s="353"/>
      <c r="E1" s="353"/>
      <c r="F1" s="353"/>
      <c r="G1" s="353"/>
      <c r="H1" s="353"/>
      <c r="I1" s="353"/>
      <c r="J1" s="353"/>
      <c r="K1" s="353"/>
      <c r="L1" s="353"/>
      <c r="M1" s="353"/>
      <c r="N1" s="353"/>
      <c r="O1" s="12"/>
      <c r="P1" s="12"/>
      <c r="Q1" s="12"/>
      <c r="R1" s="12"/>
    </row>
    <row r="2" spans="1:18" ht="12.75" customHeight="1">
      <c r="A2" s="12"/>
      <c r="B2" s="435" t="s">
        <v>642</v>
      </c>
      <c r="C2" s="436"/>
      <c r="D2" s="436"/>
      <c r="E2" s="436"/>
      <c r="F2" s="436"/>
      <c r="G2" s="436"/>
      <c r="H2" s="436"/>
      <c r="I2" s="436"/>
      <c r="J2" s="436"/>
      <c r="K2" s="436"/>
      <c r="L2" s="436"/>
      <c r="M2" s="436"/>
      <c r="N2" s="437"/>
      <c r="O2" s="12"/>
      <c r="P2" s="12"/>
      <c r="Q2" s="12"/>
      <c r="R2" s="12"/>
    </row>
    <row r="3" spans="1:18" ht="12.75" customHeight="1">
      <c r="A3" s="271"/>
      <c r="B3" s="433" t="s">
        <v>629</v>
      </c>
      <c r="C3" s="433" t="s">
        <v>1250</v>
      </c>
      <c r="D3" s="438" t="s">
        <v>1251</v>
      </c>
      <c r="E3" s="366"/>
      <c r="F3" s="433" t="s">
        <v>629</v>
      </c>
      <c r="G3" s="433" t="s">
        <v>1252</v>
      </c>
      <c r="H3" s="433" t="s">
        <v>1253</v>
      </c>
      <c r="I3" s="434" t="s">
        <v>1254</v>
      </c>
      <c r="J3" s="360"/>
      <c r="K3" s="360"/>
      <c r="L3" s="360"/>
      <c r="M3" s="360"/>
      <c r="N3" s="351"/>
      <c r="O3" s="271"/>
      <c r="P3" s="271"/>
      <c r="Q3" s="271"/>
      <c r="R3" s="271"/>
    </row>
    <row r="4" spans="1:18" ht="12.75" customHeight="1">
      <c r="A4" s="271"/>
      <c r="B4" s="349"/>
      <c r="C4" s="349"/>
      <c r="D4" s="395"/>
      <c r="E4" s="375"/>
      <c r="F4" s="349"/>
      <c r="G4" s="349"/>
      <c r="H4" s="349"/>
      <c r="I4" s="434" t="s">
        <v>1255</v>
      </c>
      <c r="J4" s="351"/>
      <c r="K4" s="434" t="s">
        <v>1256</v>
      </c>
      <c r="L4" s="351"/>
      <c r="M4" s="434" t="s">
        <v>1257</v>
      </c>
      <c r="N4" s="351"/>
      <c r="O4" s="271"/>
      <c r="P4" s="271"/>
      <c r="Q4" s="271"/>
      <c r="R4" s="271"/>
    </row>
    <row r="5" spans="1:18" ht="12.75" customHeight="1">
      <c r="A5" s="12"/>
      <c r="B5" s="428" t="s">
        <v>1262</v>
      </c>
      <c r="C5" s="360"/>
      <c r="D5" s="360"/>
      <c r="E5" s="360"/>
      <c r="F5" s="360"/>
      <c r="G5" s="360"/>
      <c r="H5" s="360"/>
      <c r="I5" s="360"/>
      <c r="J5" s="360"/>
      <c r="K5" s="360"/>
      <c r="L5" s="360"/>
      <c r="M5" s="360"/>
      <c r="N5" s="351"/>
      <c r="O5" s="12"/>
      <c r="P5" s="12"/>
      <c r="Q5" s="12"/>
      <c r="R5" s="12"/>
    </row>
    <row r="6" spans="1:18" ht="12.75" customHeight="1">
      <c r="A6" s="272"/>
      <c r="B6" s="418">
        <v>1</v>
      </c>
      <c r="C6" s="426"/>
      <c r="D6" s="419" t="s">
        <v>650</v>
      </c>
      <c r="E6" s="420" t="str">
        <f>IF(D6="Y",1,IF(D6="T",0,IF(D6="Y/T","Belum diisi","Error")))</f>
        <v>Belum diisi</v>
      </c>
      <c r="F6" s="273">
        <v>1</v>
      </c>
      <c r="G6" s="274"/>
      <c r="H6" s="275" t="str">
        <f t="shared" ref="H6:H155" si="0">IF(OR(J6="Isi Dulu",L6="Isi Dulu",J6="Isi Tujuan",L6="Isi Tujuan"),"Belum Diisi",IF(SUM(J6,L6)=2,1,IF(SUM(J6,L6)=1,0,IF(SUM(J6,L6)=0,0,"Error"))))</f>
        <v>Belum Diisi</v>
      </c>
      <c r="I6" s="276" t="s">
        <v>650</v>
      </c>
      <c r="J6" s="277" t="str">
        <f t="shared" ref="J6:J10" si="1">IF($D$6="Y/T","Isi Tujuan",IF($E$6=0,0,IF(I6="Y",1,IF(I6="T",0,"Isi Dulu"))))</f>
        <v>Isi Tujuan</v>
      </c>
      <c r="K6" s="276" t="s">
        <v>650</v>
      </c>
      <c r="L6" s="277" t="str">
        <f t="shared" ref="L6:L10" si="2">IF($D$6="Y/T","Isi Tujuan",IF($E$6=0,0,IF(K6="Y",1,IF(K6="T",0,"Isi Dulu"))))</f>
        <v>Isi Tujuan</v>
      </c>
      <c r="M6" s="429" t="s">
        <v>650</v>
      </c>
      <c r="N6" s="430" t="str">
        <f>IF(M6="Y",1,IF(M6="T",0,IF(M6="Y/T","Belum diisi","Error")))</f>
        <v>Belum diisi</v>
      </c>
      <c r="O6" s="272"/>
      <c r="P6" s="272"/>
      <c r="Q6" s="272"/>
      <c r="R6" s="272"/>
    </row>
    <row r="7" spans="1:18" ht="12.75" customHeight="1">
      <c r="A7" s="272"/>
      <c r="B7" s="371"/>
      <c r="C7" s="371"/>
      <c r="D7" s="371"/>
      <c r="E7" s="421"/>
      <c r="F7" s="278">
        <v>2</v>
      </c>
      <c r="G7" s="279"/>
      <c r="H7" s="275" t="str">
        <f t="shared" si="0"/>
        <v>Belum Diisi</v>
      </c>
      <c r="I7" s="280" t="s">
        <v>650</v>
      </c>
      <c r="J7" s="281" t="str">
        <f t="shared" si="1"/>
        <v>Isi Tujuan</v>
      </c>
      <c r="K7" s="280" t="s">
        <v>650</v>
      </c>
      <c r="L7" s="281" t="str">
        <f t="shared" si="2"/>
        <v>Isi Tujuan</v>
      </c>
      <c r="M7" s="371"/>
      <c r="N7" s="371"/>
      <c r="O7" s="272"/>
      <c r="P7" s="272"/>
      <c r="Q7" s="272"/>
      <c r="R7" s="272"/>
    </row>
    <row r="8" spans="1:18" ht="12.75" customHeight="1">
      <c r="A8" s="272"/>
      <c r="B8" s="371"/>
      <c r="C8" s="371"/>
      <c r="D8" s="371"/>
      <c r="E8" s="421"/>
      <c r="F8" s="278">
        <v>3</v>
      </c>
      <c r="G8" s="279"/>
      <c r="H8" s="275" t="str">
        <f t="shared" si="0"/>
        <v>Belum Diisi</v>
      </c>
      <c r="I8" s="280" t="s">
        <v>650</v>
      </c>
      <c r="J8" s="281" t="str">
        <f t="shared" si="1"/>
        <v>Isi Tujuan</v>
      </c>
      <c r="K8" s="280" t="s">
        <v>650</v>
      </c>
      <c r="L8" s="281" t="str">
        <f t="shared" si="2"/>
        <v>Isi Tujuan</v>
      </c>
      <c r="M8" s="371"/>
      <c r="N8" s="371"/>
      <c r="O8" s="272"/>
      <c r="P8" s="272"/>
      <c r="Q8" s="272"/>
      <c r="R8" s="272"/>
    </row>
    <row r="9" spans="1:18" ht="12.75" customHeight="1">
      <c r="A9" s="272"/>
      <c r="B9" s="371"/>
      <c r="C9" s="371"/>
      <c r="D9" s="371"/>
      <c r="E9" s="421"/>
      <c r="F9" s="278">
        <v>4</v>
      </c>
      <c r="G9" s="279"/>
      <c r="H9" s="275" t="str">
        <f t="shared" si="0"/>
        <v>Belum Diisi</v>
      </c>
      <c r="I9" s="280" t="s">
        <v>650</v>
      </c>
      <c r="J9" s="281" t="str">
        <f t="shared" si="1"/>
        <v>Isi Tujuan</v>
      </c>
      <c r="K9" s="280" t="s">
        <v>650</v>
      </c>
      <c r="L9" s="281" t="str">
        <f t="shared" si="2"/>
        <v>Isi Tujuan</v>
      </c>
      <c r="M9" s="371"/>
      <c r="N9" s="371"/>
      <c r="O9" s="272"/>
      <c r="P9" s="272"/>
      <c r="Q9" s="272"/>
      <c r="R9" s="272"/>
    </row>
    <row r="10" spans="1:18" ht="12.75" customHeight="1">
      <c r="A10" s="272"/>
      <c r="B10" s="349"/>
      <c r="C10" s="349"/>
      <c r="D10" s="349"/>
      <c r="E10" s="422"/>
      <c r="F10" s="282">
        <v>5</v>
      </c>
      <c r="G10" s="283"/>
      <c r="H10" s="284" t="str">
        <f t="shared" si="0"/>
        <v>Belum Diisi</v>
      </c>
      <c r="I10" s="285" t="s">
        <v>650</v>
      </c>
      <c r="J10" s="286" t="str">
        <f t="shared" si="1"/>
        <v>Isi Tujuan</v>
      </c>
      <c r="K10" s="285" t="s">
        <v>650</v>
      </c>
      <c r="L10" s="286" t="str">
        <f t="shared" si="2"/>
        <v>Isi Tujuan</v>
      </c>
      <c r="M10" s="349"/>
      <c r="N10" s="349"/>
      <c r="O10" s="272"/>
      <c r="P10" s="272"/>
      <c r="Q10" s="272"/>
      <c r="R10" s="272"/>
    </row>
    <row r="11" spans="1:18" ht="12.75" customHeight="1">
      <c r="A11" s="272"/>
      <c r="B11" s="418">
        <v>2</v>
      </c>
      <c r="C11" s="426"/>
      <c r="D11" s="419" t="s">
        <v>650</v>
      </c>
      <c r="E11" s="420" t="str">
        <f>IF(D11="Y",1,IF(D11="T",0,IF(D11="Y/T","Belum diisi","Error")))</f>
        <v>Belum diisi</v>
      </c>
      <c r="F11" s="273">
        <v>1</v>
      </c>
      <c r="G11" s="274"/>
      <c r="H11" s="287" t="str">
        <f t="shared" si="0"/>
        <v>Belum Diisi</v>
      </c>
      <c r="I11" s="276" t="s">
        <v>650</v>
      </c>
      <c r="J11" s="277" t="str">
        <f t="shared" ref="J11:J15" si="3">IF($D$11="Y/T","Isi Tujuan",IF($E$11=0,0,IF(I11="Y",1,IF(I11="T",0,"Isi Dulu"))))</f>
        <v>Isi Tujuan</v>
      </c>
      <c r="K11" s="276" t="s">
        <v>650</v>
      </c>
      <c r="L11" s="277" t="str">
        <f t="shared" ref="L11:L15" si="4">IF($D$11="Y/T","Isi Tujuan",IF($E$11=0,0,IF(K11="Y",1,IF(K11="T",0,"Isi Dulu"))))</f>
        <v>Isi Tujuan</v>
      </c>
      <c r="M11" s="429" t="s">
        <v>650</v>
      </c>
      <c r="N11" s="430" t="str">
        <f>IF(M11="Y",1,IF(M11="T",0,IF(M11="Y/T","Belum diisi","Error")))</f>
        <v>Belum diisi</v>
      </c>
      <c r="O11" s="272"/>
      <c r="P11" s="272"/>
      <c r="Q11" s="272"/>
      <c r="R11" s="272"/>
    </row>
    <row r="12" spans="1:18" ht="12.75" customHeight="1">
      <c r="A12" s="272"/>
      <c r="B12" s="371"/>
      <c r="C12" s="371"/>
      <c r="D12" s="371"/>
      <c r="E12" s="421"/>
      <c r="F12" s="278">
        <v>2</v>
      </c>
      <c r="G12" s="279"/>
      <c r="H12" s="288" t="str">
        <f t="shared" si="0"/>
        <v>Belum Diisi</v>
      </c>
      <c r="I12" s="280" t="s">
        <v>650</v>
      </c>
      <c r="J12" s="281" t="str">
        <f t="shared" si="3"/>
        <v>Isi Tujuan</v>
      </c>
      <c r="K12" s="280" t="s">
        <v>650</v>
      </c>
      <c r="L12" s="281" t="str">
        <f t="shared" si="4"/>
        <v>Isi Tujuan</v>
      </c>
      <c r="M12" s="371"/>
      <c r="N12" s="371"/>
      <c r="O12" s="272"/>
      <c r="P12" s="272"/>
      <c r="Q12" s="272"/>
      <c r="R12" s="272"/>
    </row>
    <row r="13" spans="1:18" ht="12.75" customHeight="1">
      <c r="A13" s="272"/>
      <c r="B13" s="371"/>
      <c r="C13" s="371"/>
      <c r="D13" s="371"/>
      <c r="E13" s="421"/>
      <c r="F13" s="278">
        <v>3</v>
      </c>
      <c r="G13" s="279"/>
      <c r="H13" s="288" t="str">
        <f t="shared" si="0"/>
        <v>Belum Diisi</v>
      </c>
      <c r="I13" s="280" t="s">
        <v>650</v>
      </c>
      <c r="J13" s="281" t="str">
        <f t="shared" si="3"/>
        <v>Isi Tujuan</v>
      </c>
      <c r="K13" s="280" t="s">
        <v>650</v>
      </c>
      <c r="L13" s="281" t="str">
        <f t="shared" si="4"/>
        <v>Isi Tujuan</v>
      </c>
      <c r="M13" s="371"/>
      <c r="N13" s="371"/>
      <c r="O13" s="272"/>
      <c r="P13" s="272"/>
      <c r="Q13" s="272"/>
      <c r="R13" s="272"/>
    </row>
    <row r="14" spans="1:18" ht="12.75" customHeight="1">
      <c r="A14" s="272"/>
      <c r="B14" s="371"/>
      <c r="C14" s="371"/>
      <c r="D14" s="371"/>
      <c r="E14" s="421"/>
      <c r="F14" s="278">
        <v>4</v>
      </c>
      <c r="G14" s="279"/>
      <c r="H14" s="288" t="str">
        <f t="shared" si="0"/>
        <v>Belum Diisi</v>
      </c>
      <c r="I14" s="280" t="s">
        <v>650</v>
      </c>
      <c r="J14" s="281" t="str">
        <f t="shared" si="3"/>
        <v>Isi Tujuan</v>
      </c>
      <c r="K14" s="280" t="s">
        <v>650</v>
      </c>
      <c r="L14" s="281" t="str">
        <f t="shared" si="4"/>
        <v>Isi Tujuan</v>
      </c>
      <c r="M14" s="371"/>
      <c r="N14" s="371"/>
      <c r="O14" s="272"/>
      <c r="P14" s="272"/>
      <c r="Q14" s="272"/>
      <c r="R14" s="272"/>
    </row>
    <row r="15" spans="1:18" ht="12.75" customHeight="1">
      <c r="A15" s="272"/>
      <c r="B15" s="349"/>
      <c r="C15" s="349"/>
      <c r="D15" s="349"/>
      <c r="E15" s="422"/>
      <c r="F15" s="282">
        <v>5</v>
      </c>
      <c r="G15" s="283"/>
      <c r="H15" s="289" t="str">
        <f t="shared" si="0"/>
        <v>Belum Diisi</v>
      </c>
      <c r="I15" s="285" t="s">
        <v>650</v>
      </c>
      <c r="J15" s="286" t="str">
        <f t="shared" si="3"/>
        <v>Isi Tujuan</v>
      </c>
      <c r="K15" s="285" t="s">
        <v>650</v>
      </c>
      <c r="L15" s="286" t="str">
        <f t="shared" si="4"/>
        <v>Isi Tujuan</v>
      </c>
      <c r="M15" s="349"/>
      <c r="N15" s="349"/>
      <c r="O15" s="272"/>
      <c r="P15" s="272"/>
      <c r="Q15" s="272"/>
      <c r="R15" s="272"/>
    </row>
    <row r="16" spans="1:18" ht="12.75" customHeight="1">
      <c r="A16" s="272"/>
      <c r="B16" s="418">
        <v>3</v>
      </c>
      <c r="C16" s="426"/>
      <c r="D16" s="419" t="s">
        <v>650</v>
      </c>
      <c r="E16" s="420" t="str">
        <f>IF(D16="Y",1,IF(D16="T",0,IF(D16="Y/T","Belum diisi","Error")))</f>
        <v>Belum diisi</v>
      </c>
      <c r="F16" s="273">
        <v>1</v>
      </c>
      <c r="G16" s="274"/>
      <c r="H16" s="290" t="str">
        <f t="shared" si="0"/>
        <v>Belum Diisi</v>
      </c>
      <c r="I16" s="276" t="s">
        <v>650</v>
      </c>
      <c r="J16" s="277" t="str">
        <f t="shared" ref="J16:J20" si="5">IF($D$16="Y/T","Isi Tujuan",IF($E$16=0,0,IF(I16="Y",1,IF(I16="T",0,"Isi Dulu"))))</f>
        <v>Isi Tujuan</v>
      </c>
      <c r="K16" s="276" t="s">
        <v>650</v>
      </c>
      <c r="L16" s="277" t="str">
        <f t="shared" ref="L16:L20" si="6">IF($D$16="Y/T","Isi Tujuan",IF($E$16=0,0,IF(K16="Y",1,IF(K16="T",0,"Isi Dulu"))))</f>
        <v>Isi Tujuan</v>
      </c>
      <c r="M16" s="429" t="s">
        <v>650</v>
      </c>
      <c r="N16" s="430" t="str">
        <f>IF(M16="Y",1,IF(M16="T",0,IF(M16="Y/T","Belum diisi","Error")))</f>
        <v>Belum diisi</v>
      </c>
      <c r="O16" s="272"/>
      <c r="P16" s="272"/>
      <c r="Q16" s="272"/>
      <c r="R16" s="272"/>
    </row>
    <row r="17" spans="1:18" ht="12.75" customHeight="1">
      <c r="A17" s="272"/>
      <c r="B17" s="371"/>
      <c r="C17" s="371"/>
      <c r="D17" s="371"/>
      <c r="E17" s="421"/>
      <c r="F17" s="278">
        <v>2</v>
      </c>
      <c r="G17" s="279"/>
      <c r="H17" s="288" t="str">
        <f t="shared" si="0"/>
        <v>Belum Diisi</v>
      </c>
      <c r="I17" s="280" t="s">
        <v>650</v>
      </c>
      <c r="J17" s="281" t="str">
        <f t="shared" si="5"/>
        <v>Isi Tujuan</v>
      </c>
      <c r="K17" s="280" t="s">
        <v>650</v>
      </c>
      <c r="L17" s="281" t="str">
        <f t="shared" si="6"/>
        <v>Isi Tujuan</v>
      </c>
      <c r="M17" s="371"/>
      <c r="N17" s="371"/>
      <c r="O17" s="272"/>
      <c r="P17" s="272"/>
      <c r="Q17" s="272"/>
      <c r="R17" s="272"/>
    </row>
    <row r="18" spans="1:18" ht="12.75" customHeight="1">
      <c r="A18" s="272"/>
      <c r="B18" s="371"/>
      <c r="C18" s="371"/>
      <c r="D18" s="371"/>
      <c r="E18" s="421"/>
      <c r="F18" s="278">
        <v>3</v>
      </c>
      <c r="G18" s="279"/>
      <c r="H18" s="288" t="str">
        <f t="shared" si="0"/>
        <v>Belum Diisi</v>
      </c>
      <c r="I18" s="280" t="s">
        <v>650</v>
      </c>
      <c r="J18" s="281" t="str">
        <f t="shared" si="5"/>
        <v>Isi Tujuan</v>
      </c>
      <c r="K18" s="280" t="s">
        <v>650</v>
      </c>
      <c r="L18" s="281" t="str">
        <f t="shared" si="6"/>
        <v>Isi Tujuan</v>
      </c>
      <c r="M18" s="371"/>
      <c r="N18" s="371"/>
      <c r="O18" s="272"/>
      <c r="P18" s="272"/>
      <c r="Q18" s="272"/>
      <c r="R18" s="272"/>
    </row>
    <row r="19" spans="1:18" ht="12.75" customHeight="1">
      <c r="A19" s="272"/>
      <c r="B19" s="371"/>
      <c r="C19" s="371"/>
      <c r="D19" s="371"/>
      <c r="E19" s="421"/>
      <c r="F19" s="278">
        <v>4</v>
      </c>
      <c r="G19" s="279"/>
      <c r="H19" s="288" t="str">
        <f t="shared" si="0"/>
        <v>Belum Diisi</v>
      </c>
      <c r="I19" s="280" t="s">
        <v>650</v>
      </c>
      <c r="J19" s="281" t="str">
        <f t="shared" si="5"/>
        <v>Isi Tujuan</v>
      </c>
      <c r="K19" s="280" t="s">
        <v>650</v>
      </c>
      <c r="L19" s="281" t="str">
        <f t="shared" si="6"/>
        <v>Isi Tujuan</v>
      </c>
      <c r="M19" s="371"/>
      <c r="N19" s="371"/>
      <c r="O19" s="272"/>
      <c r="P19" s="272"/>
      <c r="Q19" s="272"/>
      <c r="R19" s="272"/>
    </row>
    <row r="20" spans="1:18" ht="12.75" customHeight="1">
      <c r="A20" s="272"/>
      <c r="B20" s="349"/>
      <c r="C20" s="349"/>
      <c r="D20" s="349"/>
      <c r="E20" s="422"/>
      <c r="F20" s="282">
        <v>5</v>
      </c>
      <c r="G20" s="283"/>
      <c r="H20" s="289" t="str">
        <f t="shared" si="0"/>
        <v>Belum Diisi</v>
      </c>
      <c r="I20" s="285" t="s">
        <v>650</v>
      </c>
      <c r="J20" s="286" t="str">
        <f t="shared" si="5"/>
        <v>Isi Tujuan</v>
      </c>
      <c r="K20" s="285" t="s">
        <v>650</v>
      </c>
      <c r="L20" s="286" t="str">
        <f t="shared" si="6"/>
        <v>Isi Tujuan</v>
      </c>
      <c r="M20" s="349"/>
      <c r="N20" s="349"/>
      <c r="O20" s="272"/>
      <c r="P20" s="272"/>
      <c r="Q20" s="272"/>
      <c r="R20" s="272"/>
    </row>
    <row r="21" spans="1:18" ht="12.75" customHeight="1">
      <c r="A21" s="272"/>
      <c r="B21" s="418">
        <v>4</v>
      </c>
      <c r="C21" s="426"/>
      <c r="D21" s="419" t="s">
        <v>650</v>
      </c>
      <c r="E21" s="420" t="str">
        <f>IF(D21="Y",1,IF(D21="T",0,IF(D21="Y/T","Belum diisi","Error")))</f>
        <v>Belum diisi</v>
      </c>
      <c r="F21" s="273">
        <v>1</v>
      </c>
      <c r="G21" s="274"/>
      <c r="H21" s="290" t="str">
        <f t="shared" si="0"/>
        <v>Belum Diisi</v>
      </c>
      <c r="I21" s="276" t="s">
        <v>650</v>
      </c>
      <c r="J21" s="277" t="str">
        <f t="shared" ref="J21:J25" si="7">IF($D$21="Y/T","Isi Tujuan",IF($E$21=0,0,IF(I21="Y",1,IF(I21="T",0,"Isi Dulu"))))</f>
        <v>Isi Tujuan</v>
      </c>
      <c r="K21" s="276" t="s">
        <v>650</v>
      </c>
      <c r="L21" s="277" t="str">
        <f t="shared" ref="L21:L25" si="8">IF($D$21="Y/T","Isi Tujuan",IF($E$21=0,0,IF(K21="Y",1,IF(K21="T",0,"Isi Dulu"))))</f>
        <v>Isi Tujuan</v>
      </c>
      <c r="M21" s="429" t="s">
        <v>650</v>
      </c>
      <c r="N21" s="430" t="str">
        <f>IF(M21="Y",1,IF(M21="T",0,IF(M21="Y/T","Belum diisi","Error")))</f>
        <v>Belum diisi</v>
      </c>
      <c r="O21" s="272"/>
      <c r="P21" s="272"/>
      <c r="Q21" s="272"/>
      <c r="R21" s="272"/>
    </row>
    <row r="22" spans="1:18" ht="12.75" customHeight="1">
      <c r="A22" s="272"/>
      <c r="B22" s="371"/>
      <c r="C22" s="371"/>
      <c r="D22" s="371"/>
      <c r="E22" s="421"/>
      <c r="F22" s="278">
        <v>2</v>
      </c>
      <c r="G22" s="279"/>
      <c r="H22" s="288" t="str">
        <f t="shared" si="0"/>
        <v>Belum Diisi</v>
      </c>
      <c r="I22" s="280" t="s">
        <v>650</v>
      </c>
      <c r="J22" s="281" t="str">
        <f t="shared" si="7"/>
        <v>Isi Tujuan</v>
      </c>
      <c r="K22" s="280" t="s">
        <v>650</v>
      </c>
      <c r="L22" s="281" t="str">
        <f t="shared" si="8"/>
        <v>Isi Tujuan</v>
      </c>
      <c r="M22" s="371"/>
      <c r="N22" s="371"/>
      <c r="O22" s="272"/>
      <c r="P22" s="272"/>
      <c r="Q22" s="272"/>
      <c r="R22" s="272"/>
    </row>
    <row r="23" spans="1:18" ht="12.75" customHeight="1">
      <c r="A23" s="272"/>
      <c r="B23" s="371"/>
      <c r="C23" s="371"/>
      <c r="D23" s="371"/>
      <c r="E23" s="421"/>
      <c r="F23" s="278">
        <v>3</v>
      </c>
      <c r="G23" s="279"/>
      <c r="H23" s="288" t="str">
        <f t="shared" si="0"/>
        <v>Belum Diisi</v>
      </c>
      <c r="I23" s="280" t="s">
        <v>650</v>
      </c>
      <c r="J23" s="281" t="str">
        <f t="shared" si="7"/>
        <v>Isi Tujuan</v>
      </c>
      <c r="K23" s="280" t="s">
        <v>650</v>
      </c>
      <c r="L23" s="281" t="str">
        <f t="shared" si="8"/>
        <v>Isi Tujuan</v>
      </c>
      <c r="M23" s="371"/>
      <c r="N23" s="371"/>
      <c r="O23" s="272"/>
      <c r="P23" s="272"/>
      <c r="Q23" s="272"/>
      <c r="R23" s="272"/>
    </row>
    <row r="24" spans="1:18" ht="12.75" customHeight="1">
      <c r="A24" s="272"/>
      <c r="B24" s="371"/>
      <c r="C24" s="371"/>
      <c r="D24" s="371"/>
      <c r="E24" s="421"/>
      <c r="F24" s="278">
        <v>4</v>
      </c>
      <c r="G24" s="279"/>
      <c r="H24" s="288" t="str">
        <f t="shared" si="0"/>
        <v>Belum Diisi</v>
      </c>
      <c r="I24" s="280" t="s">
        <v>650</v>
      </c>
      <c r="J24" s="281" t="str">
        <f t="shared" si="7"/>
        <v>Isi Tujuan</v>
      </c>
      <c r="K24" s="280" t="s">
        <v>650</v>
      </c>
      <c r="L24" s="281" t="str">
        <f t="shared" si="8"/>
        <v>Isi Tujuan</v>
      </c>
      <c r="M24" s="371"/>
      <c r="N24" s="371"/>
      <c r="O24" s="272"/>
      <c r="P24" s="272"/>
      <c r="Q24" s="272"/>
      <c r="R24" s="272"/>
    </row>
    <row r="25" spans="1:18" ht="12.75" customHeight="1">
      <c r="A25" s="272"/>
      <c r="B25" s="349"/>
      <c r="C25" s="349"/>
      <c r="D25" s="349"/>
      <c r="E25" s="422"/>
      <c r="F25" s="282">
        <v>5</v>
      </c>
      <c r="G25" s="283"/>
      <c r="H25" s="289" t="str">
        <f t="shared" si="0"/>
        <v>Belum Diisi</v>
      </c>
      <c r="I25" s="285" t="s">
        <v>650</v>
      </c>
      <c r="J25" s="286" t="str">
        <f t="shared" si="7"/>
        <v>Isi Tujuan</v>
      </c>
      <c r="K25" s="285" t="s">
        <v>650</v>
      </c>
      <c r="L25" s="286" t="str">
        <f t="shared" si="8"/>
        <v>Isi Tujuan</v>
      </c>
      <c r="M25" s="349"/>
      <c r="N25" s="349"/>
      <c r="O25" s="272"/>
      <c r="P25" s="272"/>
      <c r="Q25" s="272"/>
      <c r="R25" s="272"/>
    </row>
    <row r="26" spans="1:18" ht="12.75" customHeight="1">
      <c r="A26" s="272"/>
      <c r="B26" s="418">
        <v>5</v>
      </c>
      <c r="C26" s="426"/>
      <c r="D26" s="419" t="s">
        <v>650</v>
      </c>
      <c r="E26" s="420" t="str">
        <f>IF(D26="Y",1,IF(D26="T",0,IF(D26="Y/T","Belum diisi","Error")))</f>
        <v>Belum diisi</v>
      </c>
      <c r="F26" s="273">
        <v>1</v>
      </c>
      <c r="G26" s="274"/>
      <c r="H26" s="290" t="str">
        <f t="shared" si="0"/>
        <v>Belum Diisi</v>
      </c>
      <c r="I26" s="276" t="s">
        <v>650</v>
      </c>
      <c r="J26" s="277" t="str">
        <f t="shared" ref="J26:J30" si="9">IF($D$26="Y/T","Isi Tujuan",IF($E$26=0,0,IF(I26="Y",1,IF(I26="T",0,"Isi Dulu"))))</f>
        <v>Isi Tujuan</v>
      </c>
      <c r="K26" s="276" t="s">
        <v>650</v>
      </c>
      <c r="L26" s="277" t="str">
        <f t="shared" ref="L26:L30" si="10">IF($D$26="Y/T","Isi Tujuan",IF($E$26=0,0,IF(K26="Y",1,IF(K26="T",0,"Isi Dulu"))))</f>
        <v>Isi Tujuan</v>
      </c>
      <c r="M26" s="429" t="s">
        <v>650</v>
      </c>
      <c r="N26" s="430" t="str">
        <f>IF(M26="Y",1,IF(M26="T",0,IF(M26="Y/T","Belum diisi","Error")))</f>
        <v>Belum diisi</v>
      </c>
      <c r="O26" s="272"/>
      <c r="P26" s="272"/>
      <c r="Q26" s="272"/>
      <c r="R26" s="272"/>
    </row>
    <row r="27" spans="1:18" ht="12.75" customHeight="1">
      <c r="A27" s="272"/>
      <c r="B27" s="371"/>
      <c r="C27" s="371"/>
      <c r="D27" s="371"/>
      <c r="E27" s="421"/>
      <c r="F27" s="278">
        <v>2</v>
      </c>
      <c r="G27" s="279"/>
      <c r="H27" s="288" t="str">
        <f t="shared" si="0"/>
        <v>Belum Diisi</v>
      </c>
      <c r="I27" s="280" t="s">
        <v>650</v>
      </c>
      <c r="J27" s="281" t="str">
        <f t="shared" si="9"/>
        <v>Isi Tujuan</v>
      </c>
      <c r="K27" s="280" t="s">
        <v>650</v>
      </c>
      <c r="L27" s="281" t="str">
        <f t="shared" si="10"/>
        <v>Isi Tujuan</v>
      </c>
      <c r="M27" s="371"/>
      <c r="N27" s="371"/>
      <c r="O27" s="272"/>
      <c r="P27" s="272"/>
      <c r="Q27" s="272"/>
      <c r="R27" s="272"/>
    </row>
    <row r="28" spans="1:18" ht="12.75" customHeight="1">
      <c r="A28" s="272"/>
      <c r="B28" s="371"/>
      <c r="C28" s="371"/>
      <c r="D28" s="371"/>
      <c r="E28" s="421"/>
      <c r="F28" s="278">
        <v>3</v>
      </c>
      <c r="G28" s="279"/>
      <c r="H28" s="288" t="str">
        <f t="shared" si="0"/>
        <v>Belum Diisi</v>
      </c>
      <c r="I28" s="280" t="s">
        <v>650</v>
      </c>
      <c r="J28" s="281" t="str">
        <f t="shared" si="9"/>
        <v>Isi Tujuan</v>
      </c>
      <c r="K28" s="280" t="s">
        <v>650</v>
      </c>
      <c r="L28" s="281" t="str">
        <f t="shared" si="10"/>
        <v>Isi Tujuan</v>
      </c>
      <c r="M28" s="371"/>
      <c r="N28" s="371"/>
      <c r="O28" s="272"/>
      <c r="P28" s="272"/>
      <c r="Q28" s="272"/>
      <c r="R28" s="272"/>
    </row>
    <row r="29" spans="1:18" ht="12.75" customHeight="1">
      <c r="A29" s="272"/>
      <c r="B29" s="371"/>
      <c r="C29" s="371"/>
      <c r="D29" s="371"/>
      <c r="E29" s="421"/>
      <c r="F29" s="278">
        <v>4</v>
      </c>
      <c r="G29" s="279"/>
      <c r="H29" s="288" t="str">
        <f t="shared" si="0"/>
        <v>Belum Diisi</v>
      </c>
      <c r="I29" s="280" t="s">
        <v>650</v>
      </c>
      <c r="J29" s="281" t="str">
        <f t="shared" si="9"/>
        <v>Isi Tujuan</v>
      </c>
      <c r="K29" s="280" t="s">
        <v>650</v>
      </c>
      <c r="L29" s="281" t="str">
        <f t="shared" si="10"/>
        <v>Isi Tujuan</v>
      </c>
      <c r="M29" s="371"/>
      <c r="N29" s="371"/>
      <c r="O29" s="272"/>
      <c r="P29" s="272"/>
      <c r="Q29" s="272"/>
      <c r="R29" s="272"/>
    </row>
    <row r="30" spans="1:18" ht="12.75" customHeight="1">
      <c r="A30" s="272"/>
      <c r="B30" s="349"/>
      <c r="C30" s="349"/>
      <c r="D30" s="349"/>
      <c r="E30" s="422"/>
      <c r="F30" s="282">
        <v>5</v>
      </c>
      <c r="G30" s="283"/>
      <c r="H30" s="289" t="str">
        <f t="shared" si="0"/>
        <v>Belum Diisi</v>
      </c>
      <c r="I30" s="285" t="s">
        <v>650</v>
      </c>
      <c r="J30" s="286" t="str">
        <f t="shared" si="9"/>
        <v>Isi Tujuan</v>
      </c>
      <c r="K30" s="285" t="s">
        <v>650</v>
      </c>
      <c r="L30" s="286" t="str">
        <f t="shared" si="10"/>
        <v>Isi Tujuan</v>
      </c>
      <c r="M30" s="349"/>
      <c r="N30" s="349"/>
      <c r="O30" s="272"/>
      <c r="P30" s="272"/>
      <c r="Q30" s="272"/>
      <c r="R30" s="272"/>
    </row>
    <row r="31" spans="1:18" ht="12.75" customHeight="1">
      <c r="A31" s="272"/>
      <c r="B31" s="418">
        <v>6</v>
      </c>
      <c r="C31" s="426"/>
      <c r="D31" s="419" t="s">
        <v>650</v>
      </c>
      <c r="E31" s="420" t="str">
        <f>IF(D31="Y",1,IF(D31="T",0,IF(D31="Y/T","Belum diisi","Error")))</f>
        <v>Belum diisi</v>
      </c>
      <c r="F31" s="273">
        <v>1</v>
      </c>
      <c r="G31" s="274"/>
      <c r="H31" s="290" t="str">
        <f t="shared" si="0"/>
        <v>Belum Diisi</v>
      </c>
      <c r="I31" s="276" t="s">
        <v>650</v>
      </c>
      <c r="J31" s="277" t="str">
        <f t="shared" ref="J31:J35" si="11">IF($D$31="Y/T","Isi Tujuan",IF($E$31=0,0,IF(I31="Y",1,IF(I31="T",0,"Isi Dulu"))))</f>
        <v>Isi Tujuan</v>
      </c>
      <c r="K31" s="276" t="s">
        <v>650</v>
      </c>
      <c r="L31" s="277" t="str">
        <f t="shared" ref="L31:L35" si="12">IF($D$31="Y/T","Isi Tujuan",IF($E$31=0,0,IF(K31="Y",1,IF(K31="T",0,"Isi Dulu"))))</f>
        <v>Isi Tujuan</v>
      </c>
      <c r="M31" s="429" t="s">
        <v>650</v>
      </c>
      <c r="N31" s="430" t="str">
        <f>IF(M31="Y",1,IF(M31="T",0,IF(M31="Y/T","Belum diisi","Error")))</f>
        <v>Belum diisi</v>
      </c>
      <c r="O31" s="272"/>
      <c r="P31" s="272"/>
      <c r="Q31" s="272"/>
      <c r="R31" s="272"/>
    </row>
    <row r="32" spans="1:18" ht="12.75" customHeight="1">
      <c r="A32" s="272"/>
      <c r="B32" s="371"/>
      <c r="C32" s="371"/>
      <c r="D32" s="371"/>
      <c r="E32" s="421"/>
      <c r="F32" s="278">
        <v>2</v>
      </c>
      <c r="G32" s="279"/>
      <c r="H32" s="288" t="str">
        <f t="shared" si="0"/>
        <v>Belum Diisi</v>
      </c>
      <c r="I32" s="280" t="s">
        <v>650</v>
      </c>
      <c r="J32" s="281" t="str">
        <f t="shared" si="11"/>
        <v>Isi Tujuan</v>
      </c>
      <c r="K32" s="280" t="s">
        <v>650</v>
      </c>
      <c r="L32" s="281" t="str">
        <f t="shared" si="12"/>
        <v>Isi Tujuan</v>
      </c>
      <c r="M32" s="371"/>
      <c r="N32" s="371"/>
      <c r="O32" s="272"/>
      <c r="P32" s="272"/>
      <c r="Q32" s="272"/>
      <c r="R32" s="272"/>
    </row>
    <row r="33" spans="1:18" ht="12.75" customHeight="1">
      <c r="A33" s="272"/>
      <c r="B33" s="371"/>
      <c r="C33" s="371"/>
      <c r="D33" s="371"/>
      <c r="E33" s="421"/>
      <c r="F33" s="278">
        <v>3</v>
      </c>
      <c r="G33" s="279"/>
      <c r="H33" s="288" t="str">
        <f t="shared" si="0"/>
        <v>Belum Diisi</v>
      </c>
      <c r="I33" s="280" t="s">
        <v>650</v>
      </c>
      <c r="J33" s="281" t="str">
        <f t="shared" si="11"/>
        <v>Isi Tujuan</v>
      </c>
      <c r="K33" s="280" t="s">
        <v>650</v>
      </c>
      <c r="L33" s="281" t="str">
        <f t="shared" si="12"/>
        <v>Isi Tujuan</v>
      </c>
      <c r="M33" s="371"/>
      <c r="N33" s="371"/>
      <c r="O33" s="272"/>
      <c r="P33" s="272"/>
      <c r="Q33" s="272"/>
      <c r="R33" s="272"/>
    </row>
    <row r="34" spans="1:18" ht="12.75" customHeight="1">
      <c r="A34" s="272"/>
      <c r="B34" s="371"/>
      <c r="C34" s="371"/>
      <c r="D34" s="371"/>
      <c r="E34" s="421"/>
      <c r="F34" s="278">
        <v>4</v>
      </c>
      <c r="G34" s="279"/>
      <c r="H34" s="288" t="str">
        <f t="shared" si="0"/>
        <v>Belum Diisi</v>
      </c>
      <c r="I34" s="280" t="s">
        <v>650</v>
      </c>
      <c r="J34" s="281" t="str">
        <f t="shared" si="11"/>
        <v>Isi Tujuan</v>
      </c>
      <c r="K34" s="280" t="s">
        <v>650</v>
      </c>
      <c r="L34" s="281" t="str">
        <f t="shared" si="12"/>
        <v>Isi Tujuan</v>
      </c>
      <c r="M34" s="371"/>
      <c r="N34" s="371"/>
      <c r="O34" s="272"/>
      <c r="P34" s="272"/>
      <c r="Q34" s="272"/>
      <c r="R34" s="272"/>
    </row>
    <row r="35" spans="1:18" ht="12.75" customHeight="1">
      <c r="A35" s="272"/>
      <c r="B35" s="349"/>
      <c r="C35" s="349"/>
      <c r="D35" s="349"/>
      <c r="E35" s="422"/>
      <c r="F35" s="282">
        <v>5</v>
      </c>
      <c r="G35" s="283"/>
      <c r="H35" s="289" t="str">
        <f t="shared" si="0"/>
        <v>Belum Diisi</v>
      </c>
      <c r="I35" s="285" t="s">
        <v>650</v>
      </c>
      <c r="J35" s="286" t="str">
        <f t="shared" si="11"/>
        <v>Isi Tujuan</v>
      </c>
      <c r="K35" s="285" t="s">
        <v>650</v>
      </c>
      <c r="L35" s="286" t="str">
        <f t="shared" si="12"/>
        <v>Isi Tujuan</v>
      </c>
      <c r="M35" s="349"/>
      <c r="N35" s="349"/>
      <c r="O35" s="272"/>
      <c r="P35" s="272"/>
      <c r="Q35" s="272"/>
      <c r="R35" s="272"/>
    </row>
    <row r="36" spans="1:18" ht="12.75" customHeight="1">
      <c r="A36" s="272"/>
      <c r="B36" s="418">
        <v>7</v>
      </c>
      <c r="C36" s="426"/>
      <c r="D36" s="419" t="s">
        <v>650</v>
      </c>
      <c r="E36" s="420" t="str">
        <f>IF(D36="Y",1,IF(D36="T",0,IF(D36="Y/T","Belum diisi","Error")))</f>
        <v>Belum diisi</v>
      </c>
      <c r="F36" s="273">
        <v>1</v>
      </c>
      <c r="G36" s="274"/>
      <c r="H36" s="290" t="str">
        <f t="shared" si="0"/>
        <v>Belum Diisi</v>
      </c>
      <c r="I36" s="276" t="s">
        <v>650</v>
      </c>
      <c r="J36" s="277" t="str">
        <f t="shared" ref="J36:J40" si="13">IF($D$36="Y/T","Isi Tujuan",IF($E$36=0,0,IF(I36="Y",1,IF(I36="T",0,"Isi Dulu"))))</f>
        <v>Isi Tujuan</v>
      </c>
      <c r="K36" s="276" t="s">
        <v>650</v>
      </c>
      <c r="L36" s="277" t="str">
        <f t="shared" ref="L36:L40" si="14">IF($D$36="Y/T","Isi Tujuan",IF($E$36=0,0,IF(K36="Y",1,IF(K36="T",0,"Isi Dulu"))))</f>
        <v>Isi Tujuan</v>
      </c>
      <c r="M36" s="429" t="s">
        <v>650</v>
      </c>
      <c r="N36" s="430" t="str">
        <f>IF(M36="Y",1,IF(M36="T",0,IF(M36="Y/T","Belum diisi","Error")))</f>
        <v>Belum diisi</v>
      </c>
      <c r="O36" s="272"/>
      <c r="P36" s="272"/>
      <c r="Q36" s="272"/>
      <c r="R36" s="272"/>
    </row>
    <row r="37" spans="1:18" ht="12.75" customHeight="1">
      <c r="A37" s="272"/>
      <c r="B37" s="371"/>
      <c r="C37" s="371"/>
      <c r="D37" s="371"/>
      <c r="E37" s="421"/>
      <c r="F37" s="278">
        <v>2</v>
      </c>
      <c r="G37" s="279"/>
      <c r="H37" s="288" t="str">
        <f t="shared" si="0"/>
        <v>Belum Diisi</v>
      </c>
      <c r="I37" s="280" t="s">
        <v>650</v>
      </c>
      <c r="J37" s="281" t="str">
        <f t="shared" si="13"/>
        <v>Isi Tujuan</v>
      </c>
      <c r="K37" s="280" t="s">
        <v>650</v>
      </c>
      <c r="L37" s="281" t="str">
        <f t="shared" si="14"/>
        <v>Isi Tujuan</v>
      </c>
      <c r="M37" s="371"/>
      <c r="N37" s="371"/>
      <c r="O37" s="272"/>
      <c r="P37" s="272"/>
      <c r="Q37" s="272"/>
      <c r="R37" s="272"/>
    </row>
    <row r="38" spans="1:18" ht="12.75" customHeight="1">
      <c r="A38" s="272"/>
      <c r="B38" s="371"/>
      <c r="C38" s="371"/>
      <c r="D38" s="371"/>
      <c r="E38" s="421"/>
      <c r="F38" s="278">
        <v>3</v>
      </c>
      <c r="G38" s="279"/>
      <c r="H38" s="288" t="str">
        <f t="shared" si="0"/>
        <v>Belum Diisi</v>
      </c>
      <c r="I38" s="280" t="s">
        <v>650</v>
      </c>
      <c r="J38" s="281" t="str">
        <f t="shared" si="13"/>
        <v>Isi Tujuan</v>
      </c>
      <c r="K38" s="280" t="s">
        <v>650</v>
      </c>
      <c r="L38" s="281" t="str">
        <f t="shared" si="14"/>
        <v>Isi Tujuan</v>
      </c>
      <c r="M38" s="371"/>
      <c r="N38" s="371"/>
      <c r="O38" s="272"/>
      <c r="P38" s="272"/>
      <c r="Q38" s="272"/>
      <c r="R38" s="272"/>
    </row>
    <row r="39" spans="1:18" ht="12.75" customHeight="1">
      <c r="A39" s="272"/>
      <c r="B39" s="371"/>
      <c r="C39" s="371"/>
      <c r="D39" s="371"/>
      <c r="E39" s="421"/>
      <c r="F39" s="278">
        <v>4</v>
      </c>
      <c r="G39" s="279"/>
      <c r="H39" s="288" t="str">
        <f t="shared" si="0"/>
        <v>Belum Diisi</v>
      </c>
      <c r="I39" s="280" t="s">
        <v>650</v>
      </c>
      <c r="J39" s="281" t="str">
        <f t="shared" si="13"/>
        <v>Isi Tujuan</v>
      </c>
      <c r="K39" s="280" t="s">
        <v>650</v>
      </c>
      <c r="L39" s="281" t="str">
        <f t="shared" si="14"/>
        <v>Isi Tujuan</v>
      </c>
      <c r="M39" s="371"/>
      <c r="N39" s="371"/>
      <c r="O39" s="272"/>
      <c r="P39" s="272"/>
      <c r="Q39" s="272"/>
      <c r="R39" s="272"/>
    </row>
    <row r="40" spans="1:18" ht="12.75" customHeight="1">
      <c r="A40" s="272"/>
      <c r="B40" s="349"/>
      <c r="C40" s="349"/>
      <c r="D40" s="349"/>
      <c r="E40" s="422"/>
      <c r="F40" s="282">
        <v>5</v>
      </c>
      <c r="G40" s="283"/>
      <c r="H40" s="289" t="str">
        <f t="shared" si="0"/>
        <v>Belum Diisi</v>
      </c>
      <c r="I40" s="285" t="s">
        <v>650</v>
      </c>
      <c r="J40" s="286" t="str">
        <f t="shared" si="13"/>
        <v>Isi Tujuan</v>
      </c>
      <c r="K40" s="285" t="s">
        <v>650</v>
      </c>
      <c r="L40" s="286" t="str">
        <f t="shared" si="14"/>
        <v>Isi Tujuan</v>
      </c>
      <c r="M40" s="349"/>
      <c r="N40" s="349"/>
      <c r="O40" s="272"/>
      <c r="P40" s="272"/>
      <c r="Q40" s="272"/>
      <c r="R40" s="272"/>
    </row>
    <row r="41" spans="1:18" ht="12.75" customHeight="1">
      <c r="A41" s="272"/>
      <c r="B41" s="418">
        <v>8</v>
      </c>
      <c r="C41" s="426"/>
      <c r="D41" s="419" t="s">
        <v>650</v>
      </c>
      <c r="E41" s="420" t="str">
        <f>IF(D41="Y",1,IF(D41="T",0,IF(D41="Y/T","Belum diisi","Error")))</f>
        <v>Belum diisi</v>
      </c>
      <c r="F41" s="273">
        <v>1</v>
      </c>
      <c r="G41" s="274"/>
      <c r="H41" s="290" t="str">
        <f t="shared" si="0"/>
        <v>Belum Diisi</v>
      </c>
      <c r="I41" s="276" t="s">
        <v>650</v>
      </c>
      <c r="J41" s="277" t="str">
        <f t="shared" ref="J41:J45" si="15">IF($D$41="Y/T","Isi Tujuan",IF($E$41=0,0,IF(I41="Y",1,IF(I41="T",0,"Isi Dulu"))))</f>
        <v>Isi Tujuan</v>
      </c>
      <c r="K41" s="276" t="s">
        <v>650</v>
      </c>
      <c r="L41" s="277" t="str">
        <f t="shared" ref="L41:L45" si="16">IF($D$41="Y/T","Isi Tujuan",IF($E$41=0,0,IF(K41="Y",1,IF(K41="T",0,"Isi Dulu"))))</f>
        <v>Isi Tujuan</v>
      </c>
      <c r="M41" s="429" t="s">
        <v>650</v>
      </c>
      <c r="N41" s="430" t="str">
        <f>IF(M41="Y",1,IF(M41="T",0,IF(M41="Y/T","Belum diisi","Error")))</f>
        <v>Belum diisi</v>
      </c>
      <c r="O41" s="272"/>
      <c r="P41" s="272"/>
      <c r="Q41" s="272"/>
      <c r="R41" s="272"/>
    </row>
    <row r="42" spans="1:18" ht="12.75" customHeight="1">
      <c r="A42" s="272"/>
      <c r="B42" s="371"/>
      <c r="C42" s="371"/>
      <c r="D42" s="371"/>
      <c r="E42" s="421"/>
      <c r="F42" s="278">
        <v>2</v>
      </c>
      <c r="G42" s="279"/>
      <c r="H42" s="288" t="str">
        <f t="shared" si="0"/>
        <v>Belum Diisi</v>
      </c>
      <c r="I42" s="280" t="s">
        <v>650</v>
      </c>
      <c r="J42" s="281" t="str">
        <f t="shared" si="15"/>
        <v>Isi Tujuan</v>
      </c>
      <c r="K42" s="280" t="s">
        <v>650</v>
      </c>
      <c r="L42" s="281" t="str">
        <f t="shared" si="16"/>
        <v>Isi Tujuan</v>
      </c>
      <c r="M42" s="371"/>
      <c r="N42" s="371"/>
      <c r="O42" s="272"/>
      <c r="P42" s="272"/>
      <c r="Q42" s="272"/>
      <c r="R42" s="272"/>
    </row>
    <row r="43" spans="1:18" ht="12.75" customHeight="1">
      <c r="A43" s="272"/>
      <c r="B43" s="371"/>
      <c r="C43" s="371"/>
      <c r="D43" s="371"/>
      <c r="E43" s="421"/>
      <c r="F43" s="278">
        <v>3</v>
      </c>
      <c r="G43" s="279"/>
      <c r="H43" s="288" t="str">
        <f t="shared" si="0"/>
        <v>Belum Diisi</v>
      </c>
      <c r="I43" s="280" t="s">
        <v>650</v>
      </c>
      <c r="J43" s="281" t="str">
        <f t="shared" si="15"/>
        <v>Isi Tujuan</v>
      </c>
      <c r="K43" s="280" t="s">
        <v>650</v>
      </c>
      <c r="L43" s="281" t="str">
        <f t="shared" si="16"/>
        <v>Isi Tujuan</v>
      </c>
      <c r="M43" s="371"/>
      <c r="N43" s="371"/>
      <c r="O43" s="272"/>
      <c r="P43" s="272"/>
      <c r="Q43" s="272"/>
      <c r="R43" s="272"/>
    </row>
    <row r="44" spans="1:18" ht="12.75" customHeight="1">
      <c r="A44" s="272"/>
      <c r="B44" s="371"/>
      <c r="C44" s="371"/>
      <c r="D44" s="371"/>
      <c r="E44" s="421"/>
      <c r="F44" s="278">
        <v>4</v>
      </c>
      <c r="G44" s="279"/>
      <c r="H44" s="288" t="str">
        <f t="shared" si="0"/>
        <v>Belum Diisi</v>
      </c>
      <c r="I44" s="280" t="s">
        <v>650</v>
      </c>
      <c r="J44" s="281" t="str">
        <f t="shared" si="15"/>
        <v>Isi Tujuan</v>
      </c>
      <c r="K44" s="280" t="s">
        <v>650</v>
      </c>
      <c r="L44" s="281" t="str">
        <f t="shared" si="16"/>
        <v>Isi Tujuan</v>
      </c>
      <c r="M44" s="371"/>
      <c r="N44" s="371"/>
      <c r="O44" s="272"/>
      <c r="P44" s="272"/>
      <c r="Q44" s="272"/>
      <c r="R44" s="272"/>
    </row>
    <row r="45" spans="1:18" ht="12.75" customHeight="1">
      <c r="A45" s="272"/>
      <c r="B45" s="349"/>
      <c r="C45" s="349"/>
      <c r="D45" s="349"/>
      <c r="E45" s="422"/>
      <c r="F45" s="282">
        <v>5</v>
      </c>
      <c r="G45" s="283"/>
      <c r="H45" s="289" t="str">
        <f t="shared" si="0"/>
        <v>Belum Diisi</v>
      </c>
      <c r="I45" s="285" t="s">
        <v>650</v>
      </c>
      <c r="J45" s="286" t="str">
        <f t="shared" si="15"/>
        <v>Isi Tujuan</v>
      </c>
      <c r="K45" s="285" t="s">
        <v>650</v>
      </c>
      <c r="L45" s="286" t="str">
        <f t="shared" si="16"/>
        <v>Isi Tujuan</v>
      </c>
      <c r="M45" s="349"/>
      <c r="N45" s="349"/>
      <c r="O45" s="272"/>
      <c r="P45" s="272"/>
      <c r="Q45" s="272"/>
      <c r="R45" s="272"/>
    </row>
    <row r="46" spans="1:18" ht="12.75" customHeight="1">
      <c r="A46" s="272"/>
      <c r="B46" s="418">
        <v>9</v>
      </c>
      <c r="C46" s="426"/>
      <c r="D46" s="419" t="s">
        <v>650</v>
      </c>
      <c r="E46" s="420" t="str">
        <f>IF(D46="Y",1,IF(D46="T",0,IF(D46="Y/T","Belum diisi","Error")))</f>
        <v>Belum diisi</v>
      </c>
      <c r="F46" s="273">
        <v>1</v>
      </c>
      <c r="G46" s="274"/>
      <c r="H46" s="290" t="str">
        <f t="shared" si="0"/>
        <v>Belum Diisi</v>
      </c>
      <c r="I46" s="276" t="s">
        <v>650</v>
      </c>
      <c r="J46" s="277" t="str">
        <f t="shared" ref="J46:J50" si="17">IF($D$46="Y/T","Isi Tujuan",IF($E$46=0,0,IF(I46="Y",1,IF(I46="T",0,"Isi Dulu"))))</f>
        <v>Isi Tujuan</v>
      </c>
      <c r="K46" s="276" t="s">
        <v>650</v>
      </c>
      <c r="L46" s="277" t="str">
        <f t="shared" ref="L46:L50" si="18">IF($D$46="Y/T","Isi Tujuan",IF($E$46=0,0,IF(K46="Y",1,IF(K46="T",0,"Isi Dulu"))))</f>
        <v>Isi Tujuan</v>
      </c>
      <c r="M46" s="429" t="s">
        <v>650</v>
      </c>
      <c r="N46" s="430" t="str">
        <f>IF(M46="Y",1,IF(M46="T",0,IF(M46="Y/T","Belum diisi","Error")))</f>
        <v>Belum diisi</v>
      </c>
      <c r="O46" s="272"/>
      <c r="P46" s="272"/>
      <c r="Q46" s="272"/>
      <c r="R46" s="272"/>
    </row>
    <row r="47" spans="1:18" ht="12.75" customHeight="1">
      <c r="A47" s="272"/>
      <c r="B47" s="371"/>
      <c r="C47" s="371"/>
      <c r="D47" s="371"/>
      <c r="E47" s="421"/>
      <c r="F47" s="278">
        <v>2</v>
      </c>
      <c r="G47" s="279"/>
      <c r="H47" s="288" t="str">
        <f t="shared" si="0"/>
        <v>Belum Diisi</v>
      </c>
      <c r="I47" s="280" t="s">
        <v>650</v>
      </c>
      <c r="J47" s="281" t="str">
        <f t="shared" si="17"/>
        <v>Isi Tujuan</v>
      </c>
      <c r="K47" s="280" t="s">
        <v>650</v>
      </c>
      <c r="L47" s="281" t="str">
        <f t="shared" si="18"/>
        <v>Isi Tujuan</v>
      </c>
      <c r="M47" s="371"/>
      <c r="N47" s="371"/>
      <c r="O47" s="272"/>
      <c r="P47" s="272"/>
      <c r="Q47" s="272"/>
      <c r="R47" s="272"/>
    </row>
    <row r="48" spans="1:18" ht="12.75" customHeight="1">
      <c r="A48" s="272"/>
      <c r="B48" s="371"/>
      <c r="C48" s="371"/>
      <c r="D48" s="371"/>
      <c r="E48" s="421"/>
      <c r="F48" s="278">
        <v>3</v>
      </c>
      <c r="G48" s="279"/>
      <c r="H48" s="288" t="str">
        <f t="shared" si="0"/>
        <v>Belum Diisi</v>
      </c>
      <c r="I48" s="280" t="s">
        <v>650</v>
      </c>
      <c r="J48" s="281" t="str">
        <f t="shared" si="17"/>
        <v>Isi Tujuan</v>
      </c>
      <c r="K48" s="280" t="s">
        <v>650</v>
      </c>
      <c r="L48" s="281" t="str">
        <f t="shared" si="18"/>
        <v>Isi Tujuan</v>
      </c>
      <c r="M48" s="371"/>
      <c r="N48" s="371"/>
      <c r="O48" s="272"/>
      <c r="P48" s="272"/>
      <c r="Q48" s="272"/>
      <c r="R48" s="272"/>
    </row>
    <row r="49" spans="1:18" ht="12.75" customHeight="1">
      <c r="A49" s="272"/>
      <c r="B49" s="371"/>
      <c r="C49" s="371"/>
      <c r="D49" s="371"/>
      <c r="E49" s="421"/>
      <c r="F49" s="278">
        <v>4</v>
      </c>
      <c r="G49" s="279"/>
      <c r="H49" s="288" t="str">
        <f t="shared" si="0"/>
        <v>Belum Diisi</v>
      </c>
      <c r="I49" s="280" t="s">
        <v>650</v>
      </c>
      <c r="J49" s="281" t="str">
        <f t="shared" si="17"/>
        <v>Isi Tujuan</v>
      </c>
      <c r="K49" s="280" t="s">
        <v>650</v>
      </c>
      <c r="L49" s="281" t="str">
        <f t="shared" si="18"/>
        <v>Isi Tujuan</v>
      </c>
      <c r="M49" s="371"/>
      <c r="N49" s="371"/>
      <c r="O49" s="272"/>
      <c r="P49" s="272"/>
      <c r="Q49" s="272"/>
      <c r="R49" s="272"/>
    </row>
    <row r="50" spans="1:18" ht="12.75" customHeight="1">
      <c r="A50" s="272"/>
      <c r="B50" s="349"/>
      <c r="C50" s="349"/>
      <c r="D50" s="349"/>
      <c r="E50" s="422"/>
      <c r="F50" s="282">
        <v>5</v>
      </c>
      <c r="G50" s="283"/>
      <c r="H50" s="289" t="str">
        <f t="shared" si="0"/>
        <v>Belum Diisi</v>
      </c>
      <c r="I50" s="285" t="s">
        <v>650</v>
      </c>
      <c r="J50" s="286" t="str">
        <f t="shared" si="17"/>
        <v>Isi Tujuan</v>
      </c>
      <c r="K50" s="285" t="s">
        <v>650</v>
      </c>
      <c r="L50" s="286" t="str">
        <f t="shared" si="18"/>
        <v>Isi Tujuan</v>
      </c>
      <c r="M50" s="349"/>
      <c r="N50" s="349"/>
      <c r="O50" s="272"/>
      <c r="P50" s="272"/>
      <c r="Q50" s="272"/>
      <c r="R50" s="272"/>
    </row>
    <row r="51" spans="1:18" ht="12.75" customHeight="1">
      <c r="A51" s="272"/>
      <c r="B51" s="418">
        <v>10</v>
      </c>
      <c r="C51" s="426"/>
      <c r="D51" s="419" t="s">
        <v>650</v>
      </c>
      <c r="E51" s="420" t="str">
        <f>IF(D51="Y",1,IF(D51="T",0,IF(D51="Y/T","Belum diisi","Error")))</f>
        <v>Belum diisi</v>
      </c>
      <c r="F51" s="273">
        <v>1</v>
      </c>
      <c r="G51" s="274"/>
      <c r="H51" s="290" t="str">
        <f t="shared" si="0"/>
        <v>Belum Diisi</v>
      </c>
      <c r="I51" s="276" t="s">
        <v>650</v>
      </c>
      <c r="J51" s="277" t="str">
        <f t="shared" ref="J51:J55" si="19">IF($D$51="Y/T","Isi Tujuan",IF($E$51=0,0,IF(I51="Y",1,IF(I51="T",0,"Isi Dulu"))))</f>
        <v>Isi Tujuan</v>
      </c>
      <c r="K51" s="276" t="s">
        <v>650</v>
      </c>
      <c r="L51" s="277" t="str">
        <f t="shared" ref="L51:L55" si="20">IF($D$51="Y/T","Isi Tujuan",IF($E$51=0,0,IF(K51="Y",1,IF(K51="T",0,"Isi Dulu"))))</f>
        <v>Isi Tujuan</v>
      </c>
      <c r="M51" s="429" t="s">
        <v>650</v>
      </c>
      <c r="N51" s="430" t="str">
        <f>IF(M51="Y",1,IF(M51="T",0,IF(M51="Y/T","Belum diisi","Error")))</f>
        <v>Belum diisi</v>
      </c>
      <c r="O51" s="272"/>
      <c r="P51" s="272"/>
      <c r="Q51" s="272"/>
      <c r="R51" s="272"/>
    </row>
    <row r="52" spans="1:18" ht="12.75" customHeight="1">
      <c r="A52" s="272"/>
      <c r="B52" s="371"/>
      <c r="C52" s="371"/>
      <c r="D52" s="371"/>
      <c r="E52" s="421"/>
      <c r="F52" s="278">
        <v>2</v>
      </c>
      <c r="G52" s="279"/>
      <c r="H52" s="288" t="str">
        <f t="shared" si="0"/>
        <v>Belum Diisi</v>
      </c>
      <c r="I52" s="280" t="s">
        <v>650</v>
      </c>
      <c r="J52" s="281" t="str">
        <f t="shared" si="19"/>
        <v>Isi Tujuan</v>
      </c>
      <c r="K52" s="280" t="s">
        <v>650</v>
      </c>
      <c r="L52" s="281" t="str">
        <f t="shared" si="20"/>
        <v>Isi Tujuan</v>
      </c>
      <c r="M52" s="371"/>
      <c r="N52" s="371"/>
      <c r="O52" s="272"/>
      <c r="P52" s="272"/>
      <c r="Q52" s="272"/>
      <c r="R52" s="272"/>
    </row>
    <row r="53" spans="1:18" ht="12.75" customHeight="1">
      <c r="A53" s="272"/>
      <c r="B53" s="371"/>
      <c r="C53" s="371"/>
      <c r="D53" s="371"/>
      <c r="E53" s="421"/>
      <c r="F53" s="278">
        <v>3</v>
      </c>
      <c r="G53" s="279"/>
      <c r="H53" s="288" t="str">
        <f t="shared" si="0"/>
        <v>Belum Diisi</v>
      </c>
      <c r="I53" s="280" t="s">
        <v>650</v>
      </c>
      <c r="J53" s="281" t="str">
        <f t="shared" si="19"/>
        <v>Isi Tujuan</v>
      </c>
      <c r="K53" s="280" t="s">
        <v>650</v>
      </c>
      <c r="L53" s="281" t="str">
        <f t="shared" si="20"/>
        <v>Isi Tujuan</v>
      </c>
      <c r="M53" s="371"/>
      <c r="N53" s="371"/>
      <c r="O53" s="272"/>
      <c r="P53" s="272"/>
      <c r="Q53" s="272"/>
      <c r="R53" s="272"/>
    </row>
    <row r="54" spans="1:18" ht="12.75" customHeight="1">
      <c r="A54" s="272"/>
      <c r="B54" s="371"/>
      <c r="C54" s="371"/>
      <c r="D54" s="371"/>
      <c r="E54" s="421"/>
      <c r="F54" s="278">
        <v>4</v>
      </c>
      <c r="G54" s="279"/>
      <c r="H54" s="288" t="str">
        <f t="shared" si="0"/>
        <v>Belum Diisi</v>
      </c>
      <c r="I54" s="280" t="s">
        <v>650</v>
      </c>
      <c r="J54" s="281" t="str">
        <f t="shared" si="19"/>
        <v>Isi Tujuan</v>
      </c>
      <c r="K54" s="280" t="s">
        <v>650</v>
      </c>
      <c r="L54" s="281" t="str">
        <f t="shared" si="20"/>
        <v>Isi Tujuan</v>
      </c>
      <c r="M54" s="371"/>
      <c r="N54" s="371"/>
      <c r="O54" s="272"/>
      <c r="P54" s="272"/>
      <c r="Q54" s="272"/>
      <c r="R54" s="272"/>
    </row>
    <row r="55" spans="1:18" ht="12.75" customHeight="1">
      <c r="A55" s="272"/>
      <c r="B55" s="349"/>
      <c r="C55" s="349"/>
      <c r="D55" s="349"/>
      <c r="E55" s="422"/>
      <c r="F55" s="282">
        <v>5</v>
      </c>
      <c r="G55" s="283"/>
      <c r="H55" s="289" t="str">
        <f t="shared" si="0"/>
        <v>Belum Diisi</v>
      </c>
      <c r="I55" s="285" t="s">
        <v>650</v>
      </c>
      <c r="J55" s="286" t="str">
        <f t="shared" si="19"/>
        <v>Isi Tujuan</v>
      </c>
      <c r="K55" s="285" t="s">
        <v>650</v>
      </c>
      <c r="L55" s="286" t="str">
        <f t="shared" si="20"/>
        <v>Isi Tujuan</v>
      </c>
      <c r="M55" s="349"/>
      <c r="N55" s="349"/>
      <c r="O55" s="272"/>
      <c r="P55" s="272"/>
      <c r="Q55" s="272"/>
      <c r="R55" s="272"/>
    </row>
    <row r="56" spans="1:18" ht="12.75" customHeight="1">
      <c r="A56" s="272"/>
      <c r="B56" s="418">
        <v>11</v>
      </c>
      <c r="C56" s="426"/>
      <c r="D56" s="419" t="s">
        <v>650</v>
      </c>
      <c r="E56" s="420" t="str">
        <f>IF(D56="Y",1,IF(D56="T",0,IF(D56="Y/T","Belum diisi","Error")))</f>
        <v>Belum diisi</v>
      </c>
      <c r="F56" s="273">
        <v>1</v>
      </c>
      <c r="G56" s="274"/>
      <c r="H56" s="290" t="str">
        <f t="shared" si="0"/>
        <v>Belum Diisi</v>
      </c>
      <c r="I56" s="276" t="s">
        <v>650</v>
      </c>
      <c r="J56" s="277" t="str">
        <f t="shared" ref="J56:J60" si="21">IF($D$56="Y/T","Isi Tujuan",IF($E$56=0,0,IF(I56="Y",1,IF(I56="T",0,"Isi Dulu"))))</f>
        <v>Isi Tujuan</v>
      </c>
      <c r="K56" s="276" t="s">
        <v>650</v>
      </c>
      <c r="L56" s="277" t="str">
        <f t="shared" ref="L56:L60" si="22">IF($D$56="Y/T","Isi Tujuan",IF($E$56=0,0,IF(K56="Y",1,IF(K56="T",0,"Isi Dulu"))))</f>
        <v>Isi Tujuan</v>
      </c>
      <c r="M56" s="429" t="s">
        <v>650</v>
      </c>
      <c r="N56" s="430" t="str">
        <f>IF(M56="Y",1,IF(M56="T",0,IF(M56="Y/T","Belum diisi","Error")))</f>
        <v>Belum diisi</v>
      </c>
      <c r="O56" s="272"/>
      <c r="P56" s="272"/>
      <c r="Q56" s="272"/>
      <c r="R56" s="272"/>
    </row>
    <row r="57" spans="1:18" ht="12.75" customHeight="1">
      <c r="A57" s="272"/>
      <c r="B57" s="371"/>
      <c r="C57" s="371"/>
      <c r="D57" s="371"/>
      <c r="E57" s="421"/>
      <c r="F57" s="278">
        <v>2</v>
      </c>
      <c r="G57" s="279"/>
      <c r="H57" s="288" t="str">
        <f t="shared" si="0"/>
        <v>Belum Diisi</v>
      </c>
      <c r="I57" s="280" t="s">
        <v>650</v>
      </c>
      <c r="J57" s="281" t="str">
        <f t="shared" si="21"/>
        <v>Isi Tujuan</v>
      </c>
      <c r="K57" s="280" t="s">
        <v>650</v>
      </c>
      <c r="L57" s="281" t="str">
        <f t="shared" si="22"/>
        <v>Isi Tujuan</v>
      </c>
      <c r="M57" s="371"/>
      <c r="N57" s="371"/>
      <c r="O57" s="272"/>
      <c r="P57" s="272"/>
      <c r="Q57" s="272"/>
      <c r="R57" s="272"/>
    </row>
    <row r="58" spans="1:18" ht="12.75" customHeight="1">
      <c r="A58" s="272"/>
      <c r="B58" s="371"/>
      <c r="C58" s="371"/>
      <c r="D58" s="371"/>
      <c r="E58" s="421"/>
      <c r="F58" s="278">
        <v>3</v>
      </c>
      <c r="G58" s="279"/>
      <c r="H58" s="288" t="str">
        <f t="shared" si="0"/>
        <v>Belum Diisi</v>
      </c>
      <c r="I58" s="280" t="s">
        <v>650</v>
      </c>
      <c r="J58" s="281" t="str">
        <f t="shared" si="21"/>
        <v>Isi Tujuan</v>
      </c>
      <c r="K58" s="280" t="s">
        <v>650</v>
      </c>
      <c r="L58" s="281" t="str">
        <f t="shared" si="22"/>
        <v>Isi Tujuan</v>
      </c>
      <c r="M58" s="371"/>
      <c r="N58" s="371"/>
      <c r="O58" s="272"/>
      <c r="P58" s="272"/>
      <c r="Q58" s="272"/>
      <c r="R58" s="272"/>
    </row>
    <row r="59" spans="1:18" ht="12.75" customHeight="1">
      <c r="A59" s="272"/>
      <c r="B59" s="371"/>
      <c r="C59" s="371"/>
      <c r="D59" s="371"/>
      <c r="E59" s="421"/>
      <c r="F59" s="278">
        <v>4</v>
      </c>
      <c r="G59" s="279"/>
      <c r="H59" s="288" t="str">
        <f t="shared" si="0"/>
        <v>Belum Diisi</v>
      </c>
      <c r="I59" s="280" t="s">
        <v>650</v>
      </c>
      <c r="J59" s="281" t="str">
        <f t="shared" si="21"/>
        <v>Isi Tujuan</v>
      </c>
      <c r="K59" s="280" t="s">
        <v>650</v>
      </c>
      <c r="L59" s="281" t="str">
        <f t="shared" si="22"/>
        <v>Isi Tujuan</v>
      </c>
      <c r="M59" s="371"/>
      <c r="N59" s="371"/>
      <c r="O59" s="272"/>
      <c r="P59" s="272"/>
      <c r="Q59" s="272"/>
      <c r="R59" s="272"/>
    </row>
    <row r="60" spans="1:18" ht="12.75" customHeight="1">
      <c r="A60" s="272"/>
      <c r="B60" s="349"/>
      <c r="C60" s="349"/>
      <c r="D60" s="349"/>
      <c r="E60" s="422"/>
      <c r="F60" s="282">
        <v>5</v>
      </c>
      <c r="G60" s="283"/>
      <c r="H60" s="289" t="str">
        <f t="shared" si="0"/>
        <v>Belum Diisi</v>
      </c>
      <c r="I60" s="285" t="s">
        <v>650</v>
      </c>
      <c r="J60" s="286" t="str">
        <f t="shared" si="21"/>
        <v>Isi Tujuan</v>
      </c>
      <c r="K60" s="285" t="s">
        <v>650</v>
      </c>
      <c r="L60" s="286" t="str">
        <f t="shared" si="22"/>
        <v>Isi Tujuan</v>
      </c>
      <c r="M60" s="349"/>
      <c r="N60" s="349"/>
      <c r="O60" s="272"/>
      <c r="P60" s="272"/>
      <c r="Q60" s="272"/>
      <c r="R60" s="272"/>
    </row>
    <row r="61" spans="1:18" ht="12.75" customHeight="1">
      <c r="A61" s="272"/>
      <c r="B61" s="418">
        <v>12</v>
      </c>
      <c r="C61" s="426"/>
      <c r="D61" s="419" t="s">
        <v>650</v>
      </c>
      <c r="E61" s="420" t="str">
        <f>IF(D61="Y",1,IF(D61="T",0,IF(D61="Y/T","Belum diisi","Error")))</f>
        <v>Belum diisi</v>
      </c>
      <c r="F61" s="273">
        <v>1</v>
      </c>
      <c r="G61" s="274"/>
      <c r="H61" s="290" t="str">
        <f t="shared" si="0"/>
        <v>Belum Diisi</v>
      </c>
      <c r="I61" s="276" t="s">
        <v>650</v>
      </c>
      <c r="J61" s="277" t="str">
        <f t="shared" ref="J61:J65" si="23">IF($D$61="Y/T","Isi Tujuan",IF($E$61=0,0,IF(I61="Y",1,IF(I61="T",0,"Isi Dulu"))))</f>
        <v>Isi Tujuan</v>
      </c>
      <c r="K61" s="276" t="s">
        <v>650</v>
      </c>
      <c r="L61" s="277" t="str">
        <f t="shared" ref="L61:L65" si="24">IF($D$61="Y/T","Isi Tujuan",IF($E$61=0,0,IF(K61="Y",1,IF(K61="T",0,"Isi Dulu"))))</f>
        <v>Isi Tujuan</v>
      </c>
      <c r="M61" s="429" t="s">
        <v>650</v>
      </c>
      <c r="N61" s="430" t="str">
        <f>IF(M61="Y",1,IF(M61="T",0,IF(M61="Y/T","Belum diisi","Error")))</f>
        <v>Belum diisi</v>
      </c>
      <c r="O61" s="272"/>
      <c r="P61" s="272"/>
      <c r="Q61" s="272"/>
      <c r="R61" s="272"/>
    </row>
    <row r="62" spans="1:18" ht="12.75" customHeight="1">
      <c r="A62" s="272"/>
      <c r="B62" s="371"/>
      <c r="C62" s="371"/>
      <c r="D62" s="371"/>
      <c r="E62" s="421"/>
      <c r="F62" s="278">
        <v>2</v>
      </c>
      <c r="G62" s="279"/>
      <c r="H62" s="288" t="str">
        <f t="shared" si="0"/>
        <v>Belum Diisi</v>
      </c>
      <c r="I62" s="280" t="s">
        <v>650</v>
      </c>
      <c r="J62" s="281" t="str">
        <f t="shared" si="23"/>
        <v>Isi Tujuan</v>
      </c>
      <c r="K62" s="280" t="s">
        <v>650</v>
      </c>
      <c r="L62" s="281" t="str">
        <f t="shared" si="24"/>
        <v>Isi Tujuan</v>
      </c>
      <c r="M62" s="371"/>
      <c r="N62" s="371"/>
      <c r="O62" s="272"/>
      <c r="P62" s="272"/>
      <c r="Q62" s="272"/>
      <c r="R62" s="272"/>
    </row>
    <row r="63" spans="1:18" ht="12.75" customHeight="1">
      <c r="A63" s="272"/>
      <c r="B63" s="371"/>
      <c r="C63" s="371"/>
      <c r="D63" s="371"/>
      <c r="E63" s="421"/>
      <c r="F63" s="278">
        <v>3</v>
      </c>
      <c r="G63" s="279"/>
      <c r="H63" s="288" t="str">
        <f t="shared" si="0"/>
        <v>Belum Diisi</v>
      </c>
      <c r="I63" s="280" t="s">
        <v>650</v>
      </c>
      <c r="J63" s="281" t="str">
        <f t="shared" si="23"/>
        <v>Isi Tujuan</v>
      </c>
      <c r="K63" s="280" t="s">
        <v>650</v>
      </c>
      <c r="L63" s="281" t="str">
        <f t="shared" si="24"/>
        <v>Isi Tujuan</v>
      </c>
      <c r="M63" s="371"/>
      <c r="N63" s="371"/>
      <c r="O63" s="272"/>
      <c r="P63" s="272"/>
      <c r="Q63" s="272"/>
      <c r="R63" s="272"/>
    </row>
    <row r="64" spans="1:18" ht="12.75" customHeight="1">
      <c r="A64" s="272"/>
      <c r="B64" s="371"/>
      <c r="C64" s="371"/>
      <c r="D64" s="371"/>
      <c r="E64" s="421"/>
      <c r="F64" s="278">
        <v>4</v>
      </c>
      <c r="G64" s="279"/>
      <c r="H64" s="288" t="str">
        <f t="shared" si="0"/>
        <v>Belum Diisi</v>
      </c>
      <c r="I64" s="280" t="s">
        <v>650</v>
      </c>
      <c r="J64" s="281" t="str">
        <f t="shared" si="23"/>
        <v>Isi Tujuan</v>
      </c>
      <c r="K64" s="280" t="s">
        <v>650</v>
      </c>
      <c r="L64" s="281" t="str">
        <f t="shared" si="24"/>
        <v>Isi Tujuan</v>
      </c>
      <c r="M64" s="371"/>
      <c r="N64" s="371"/>
      <c r="O64" s="272"/>
      <c r="P64" s="272"/>
      <c r="Q64" s="272"/>
      <c r="R64" s="272"/>
    </row>
    <row r="65" spans="1:18" ht="12.75" customHeight="1">
      <c r="A65" s="272"/>
      <c r="B65" s="349"/>
      <c r="C65" s="349"/>
      <c r="D65" s="349"/>
      <c r="E65" s="422"/>
      <c r="F65" s="282">
        <v>5</v>
      </c>
      <c r="G65" s="283"/>
      <c r="H65" s="289" t="str">
        <f t="shared" si="0"/>
        <v>Belum Diisi</v>
      </c>
      <c r="I65" s="285" t="s">
        <v>650</v>
      </c>
      <c r="J65" s="286" t="str">
        <f t="shared" si="23"/>
        <v>Isi Tujuan</v>
      </c>
      <c r="K65" s="285" t="s">
        <v>650</v>
      </c>
      <c r="L65" s="286" t="str">
        <f t="shared" si="24"/>
        <v>Isi Tujuan</v>
      </c>
      <c r="M65" s="349"/>
      <c r="N65" s="349"/>
      <c r="O65" s="272"/>
      <c r="P65" s="272"/>
      <c r="Q65" s="272"/>
      <c r="R65" s="272"/>
    </row>
    <row r="66" spans="1:18" ht="12.75" customHeight="1">
      <c r="A66" s="272"/>
      <c r="B66" s="418">
        <v>13</v>
      </c>
      <c r="C66" s="426"/>
      <c r="D66" s="419" t="s">
        <v>650</v>
      </c>
      <c r="E66" s="420" t="str">
        <f>IF(D66="Y",1,IF(D66="T",0,IF(D66="Y/T","Belum diisi","Error")))</f>
        <v>Belum diisi</v>
      </c>
      <c r="F66" s="273">
        <v>1</v>
      </c>
      <c r="G66" s="274"/>
      <c r="H66" s="290" t="str">
        <f t="shared" si="0"/>
        <v>Belum Diisi</v>
      </c>
      <c r="I66" s="276" t="s">
        <v>650</v>
      </c>
      <c r="J66" s="277" t="str">
        <f t="shared" ref="J66:J70" si="25">IF($D$66="Y/T","Isi Tujuan",IF($E$66=0,0,IF(I66="Y",1,IF(I66="T",0,"Isi Dulu"))))</f>
        <v>Isi Tujuan</v>
      </c>
      <c r="K66" s="276" t="s">
        <v>650</v>
      </c>
      <c r="L66" s="277" t="str">
        <f t="shared" ref="L66:L70" si="26">IF($D$66="Y/T","Isi Tujuan",IF($E$66=0,0,IF(K66="Y",1,IF(K66="T",0,"Isi Dulu"))))</f>
        <v>Isi Tujuan</v>
      </c>
      <c r="M66" s="429" t="s">
        <v>650</v>
      </c>
      <c r="N66" s="430" t="str">
        <f>IF(M66="Y",1,IF(M66="T",0,IF(M66="Y/T","Belum diisi","Error")))</f>
        <v>Belum diisi</v>
      </c>
      <c r="O66" s="272"/>
      <c r="P66" s="272"/>
      <c r="Q66" s="272"/>
      <c r="R66" s="272"/>
    </row>
    <row r="67" spans="1:18" ht="12.75" customHeight="1">
      <c r="A67" s="272"/>
      <c r="B67" s="371"/>
      <c r="C67" s="371"/>
      <c r="D67" s="371"/>
      <c r="E67" s="421"/>
      <c r="F67" s="278">
        <v>2</v>
      </c>
      <c r="G67" s="279"/>
      <c r="H67" s="288" t="str">
        <f t="shared" si="0"/>
        <v>Belum Diisi</v>
      </c>
      <c r="I67" s="280" t="s">
        <v>650</v>
      </c>
      <c r="J67" s="281" t="str">
        <f t="shared" si="25"/>
        <v>Isi Tujuan</v>
      </c>
      <c r="K67" s="280" t="s">
        <v>650</v>
      </c>
      <c r="L67" s="281" t="str">
        <f t="shared" si="26"/>
        <v>Isi Tujuan</v>
      </c>
      <c r="M67" s="371"/>
      <c r="N67" s="371"/>
      <c r="O67" s="272"/>
      <c r="P67" s="272"/>
      <c r="Q67" s="272"/>
      <c r="R67" s="272"/>
    </row>
    <row r="68" spans="1:18" ht="12.75" customHeight="1">
      <c r="A68" s="272"/>
      <c r="B68" s="371"/>
      <c r="C68" s="371"/>
      <c r="D68" s="371"/>
      <c r="E68" s="421"/>
      <c r="F68" s="278">
        <v>3</v>
      </c>
      <c r="G68" s="279"/>
      <c r="H68" s="288" t="str">
        <f t="shared" si="0"/>
        <v>Belum Diisi</v>
      </c>
      <c r="I68" s="280" t="s">
        <v>650</v>
      </c>
      <c r="J68" s="281" t="str">
        <f t="shared" si="25"/>
        <v>Isi Tujuan</v>
      </c>
      <c r="K68" s="280" t="s">
        <v>650</v>
      </c>
      <c r="L68" s="281" t="str">
        <f t="shared" si="26"/>
        <v>Isi Tujuan</v>
      </c>
      <c r="M68" s="371"/>
      <c r="N68" s="371"/>
      <c r="O68" s="272"/>
      <c r="P68" s="272"/>
      <c r="Q68" s="272"/>
      <c r="R68" s="272"/>
    </row>
    <row r="69" spans="1:18" ht="12.75" customHeight="1">
      <c r="A69" s="272"/>
      <c r="B69" s="371"/>
      <c r="C69" s="371"/>
      <c r="D69" s="371"/>
      <c r="E69" s="421"/>
      <c r="F69" s="278">
        <v>4</v>
      </c>
      <c r="G69" s="279"/>
      <c r="H69" s="288" t="str">
        <f t="shared" si="0"/>
        <v>Belum Diisi</v>
      </c>
      <c r="I69" s="280" t="s">
        <v>650</v>
      </c>
      <c r="J69" s="281" t="str">
        <f t="shared" si="25"/>
        <v>Isi Tujuan</v>
      </c>
      <c r="K69" s="280" t="s">
        <v>650</v>
      </c>
      <c r="L69" s="281" t="str">
        <f t="shared" si="26"/>
        <v>Isi Tujuan</v>
      </c>
      <c r="M69" s="371"/>
      <c r="N69" s="371"/>
      <c r="O69" s="272"/>
      <c r="P69" s="272"/>
      <c r="Q69" s="272"/>
      <c r="R69" s="272"/>
    </row>
    <row r="70" spans="1:18" ht="12.75" customHeight="1">
      <c r="A70" s="272"/>
      <c r="B70" s="349"/>
      <c r="C70" s="349"/>
      <c r="D70" s="349"/>
      <c r="E70" s="422"/>
      <c r="F70" s="282">
        <v>5</v>
      </c>
      <c r="G70" s="283"/>
      <c r="H70" s="289" t="str">
        <f t="shared" si="0"/>
        <v>Belum Diisi</v>
      </c>
      <c r="I70" s="285" t="s">
        <v>650</v>
      </c>
      <c r="J70" s="286" t="str">
        <f t="shared" si="25"/>
        <v>Isi Tujuan</v>
      </c>
      <c r="K70" s="285" t="s">
        <v>650</v>
      </c>
      <c r="L70" s="286" t="str">
        <f t="shared" si="26"/>
        <v>Isi Tujuan</v>
      </c>
      <c r="M70" s="349"/>
      <c r="N70" s="349"/>
      <c r="O70" s="272"/>
      <c r="P70" s="272"/>
      <c r="Q70" s="272"/>
      <c r="R70" s="272"/>
    </row>
    <row r="71" spans="1:18" ht="12.75" customHeight="1">
      <c r="A71" s="272"/>
      <c r="B71" s="418">
        <v>14</v>
      </c>
      <c r="C71" s="426"/>
      <c r="D71" s="419" t="s">
        <v>650</v>
      </c>
      <c r="E71" s="420" t="str">
        <f>IF(D71="Y",1,IF(D71="T",0,IF(D71="Y/T","Belum diisi","Error")))</f>
        <v>Belum diisi</v>
      </c>
      <c r="F71" s="273">
        <v>1</v>
      </c>
      <c r="G71" s="274"/>
      <c r="H71" s="290" t="str">
        <f t="shared" si="0"/>
        <v>Belum Diisi</v>
      </c>
      <c r="I71" s="276" t="s">
        <v>650</v>
      </c>
      <c r="J71" s="277" t="str">
        <f t="shared" ref="J71:J75" si="27">IF($D$71="Y/T","Isi Tujuan",IF($E$71=0,0,IF(I71="Y",1,IF(I71="T",0,"Isi Dulu"))))</f>
        <v>Isi Tujuan</v>
      </c>
      <c r="K71" s="276" t="s">
        <v>650</v>
      </c>
      <c r="L71" s="277" t="str">
        <f t="shared" ref="L71:L75" si="28">IF($D$71="Y/T","Isi Tujuan",IF($E$71=0,0,IF(K71="Y",1,IF(K71="T",0,"Isi Dulu"))))</f>
        <v>Isi Tujuan</v>
      </c>
      <c r="M71" s="429" t="s">
        <v>650</v>
      </c>
      <c r="N71" s="430" t="str">
        <f>IF(M71="Y",1,IF(M71="T",0,IF(M71="Y/T","Belum diisi","Error")))</f>
        <v>Belum diisi</v>
      </c>
      <c r="O71" s="272"/>
      <c r="P71" s="272"/>
      <c r="Q71" s="272"/>
      <c r="R71" s="272"/>
    </row>
    <row r="72" spans="1:18" ht="12.75" customHeight="1">
      <c r="A72" s="272"/>
      <c r="B72" s="371"/>
      <c r="C72" s="371"/>
      <c r="D72" s="371"/>
      <c r="E72" s="421"/>
      <c r="F72" s="278">
        <v>2</v>
      </c>
      <c r="G72" s="279"/>
      <c r="H72" s="288" t="str">
        <f t="shared" si="0"/>
        <v>Belum Diisi</v>
      </c>
      <c r="I72" s="280" t="s">
        <v>650</v>
      </c>
      <c r="J72" s="281" t="str">
        <f t="shared" si="27"/>
        <v>Isi Tujuan</v>
      </c>
      <c r="K72" s="280" t="s">
        <v>650</v>
      </c>
      <c r="L72" s="281" t="str">
        <f t="shared" si="28"/>
        <v>Isi Tujuan</v>
      </c>
      <c r="M72" s="371"/>
      <c r="N72" s="371"/>
      <c r="O72" s="272"/>
      <c r="P72" s="272"/>
      <c r="Q72" s="272"/>
      <c r="R72" s="272"/>
    </row>
    <row r="73" spans="1:18" ht="12.75" customHeight="1">
      <c r="A73" s="272"/>
      <c r="B73" s="371"/>
      <c r="C73" s="371"/>
      <c r="D73" s="371"/>
      <c r="E73" s="421"/>
      <c r="F73" s="278">
        <v>3</v>
      </c>
      <c r="G73" s="279"/>
      <c r="H73" s="288" t="str">
        <f t="shared" si="0"/>
        <v>Belum Diisi</v>
      </c>
      <c r="I73" s="280" t="s">
        <v>650</v>
      </c>
      <c r="J73" s="281" t="str">
        <f t="shared" si="27"/>
        <v>Isi Tujuan</v>
      </c>
      <c r="K73" s="280" t="s">
        <v>650</v>
      </c>
      <c r="L73" s="281" t="str">
        <f t="shared" si="28"/>
        <v>Isi Tujuan</v>
      </c>
      <c r="M73" s="371"/>
      <c r="N73" s="371"/>
      <c r="O73" s="272"/>
      <c r="P73" s="272"/>
      <c r="Q73" s="272"/>
      <c r="R73" s="272"/>
    </row>
    <row r="74" spans="1:18" ht="12.75" customHeight="1">
      <c r="A74" s="272"/>
      <c r="B74" s="371"/>
      <c r="C74" s="371"/>
      <c r="D74" s="371"/>
      <c r="E74" s="421"/>
      <c r="F74" s="278">
        <v>4</v>
      </c>
      <c r="G74" s="279"/>
      <c r="H74" s="288" t="str">
        <f t="shared" si="0"/>
        <v>Belum Diisi</v>
      </c>
      <c r="I74" s="280" t="s">
        <v>650</v>
      </c>
      <c r="J74" s="281" t="str">
        <f t="shared" si="27"/>
        <v>Isi Tujuan</v>
      </c>
      <c r="K74" s="280" t="s">
        <v>650</v>
      </c>
      <c r="L74" s="281" t="str">
        <f t="shared" si="28"/>
        <v>Isi Tujuan</v>
      </c>
      <c r="M74" s="371"/>
      <c r="N74" s="371"/>
      <c r="O74" s="272"/>
      <c r="P74" s="272"/>
      <c r="Q74" s="272"/>
      <c r="R74" s="272"/>
    </row>
    <row r="75" spans="1:18" ht="12.75" customHeight="1">
      <c r="A75" s="272"/>
      <c r="B75" s="349"/>
      <c r="C75" s="349"/>
      <c r="D75" s="349"/>
      <c r="E75" s="422"/>
      <c r="F75" s="282">
        <v>5</v>
      </c>
      <c r="G75" s="283"/>
      <c r="H75" s="289" t="str">
        <f t="shared" si="0"/>
        <v>Belum Diisi</v>
      </c>
      <c r="I75" s="285" t="s">
        <v>650</v>
      </c>
      <c r="J75" s="286" t="str">
        <f t="shared" si="27"/>
        <v>Isi Tujuan</v>
      </c>
      <c r="K75" s="285" t="s">
        <v>650</v>
      </c>
      <c r="L75" s="286" t="str">
        <f t="shared" si="28"/>
        <v>Isi Tujuan</v>
      </c>
      <c r="M75" s="349"/>
      <c r="N75" s="349"/>
      <c r="O75" s="272"/>
      <c r="P75" s="272"/>
      <c r="Q75" s="272"/>
      <c r="R75" s="272"/>
    </row>
    <row r="76" spans="1:18" ht="12.75" customHeight="1">
      <c r="A76" s="272"/>
      <c r="B76" s="418">
        <v>15</v>
      </c>
      <c r="C76" s="426"/>
      <c r="D76" s="419" t="s">
        <v>650</v>
      </c>
      <c r="E76" s="420" t="str">
        <f>IF(D76="Y",1,IF(D76="T",0,IF(D76="Y/T","Belum diisi","Error")))</f>
        <v>Belum diisi</v>
      </c>
      <c r="F76" s="273">
        <v>1</v>
      </c>
      <c r="G76" s="274"/>
      <c r="H76" s="290" t="str">
        <f t="shared" si="0"/>
        <v>Belum Diisi</v>
      </c>
      <c r="I76" s="276" t="s">
        <v>650</v>
      </c>
      <c r="J76" s="277" t="str">
        <f t="shared" ref="J76:J80" si="29">IF($D$76="Y/T","Isi Tujuan",IF($E$76=0,0,IF(I76="Y",1,IF(I76="T",0,"Isi Dulu"))))</f>
        <v>Isi Tujuan</v>
      </c>
      <c r="K76" s="276" t="s">
        <v>650</v>
      </c>
      <c r="L76" s="277" t="str">
        <f t="shared" ref="L76:L80" si="30">IF($D$76="Y/T","Isi Tujuan",IF($E$76=0,0,IF(K76="Y",1,IF(K76="T",0,"Isi Dulu"))))</f>
        <v>Isi Tujuan</v>
      </c>
      <c r="M76" s="429" t="s">
        <v>650</v>
      </c>
      <c r="N76" s="430" t="str">
        <f>IF(M76="Y",1,IF(M76="T",0,IF(M76="Y/T","Belum diisi","Error")))</f>
        <v>Belum diisi</v>
      </c>
      <c r="O76" s="272"/>
      <c r="P76" s="272"/>
      <c r="Q76" s="272"/>
      <c r="R76" s="272"/>
    </row>
    <row r="77" spans="1:18" ht="12.75" customHeight="1">
      <c r="A77" s="272"/>
      <c r="B77" s="371"/>
      <c r="C77" s="371"/>
      <c r="D77" s="371"/>
      <c r="E77" s="421"/>
      <c r="F77" s="278">
        <v>2</v>
      </c>
      <c r="G77" s="279"/>
      <c r="H77" s="288" t="str">
        <f t="shared" si="0"/>
        <v>Belum Diisi</v>
      </c>
      <c r="I77" s="280" t="s">
        <v>650</v>
      </c>
      <c r="J77" s="281" t="str">
        <f t="shared" si="29"/>
        <v>Isi Tujuan</v>
      </c>
      <c r="K77" s="280" t="s">
        <v>650</v>
      </c>
      <c r="L77" s="281" t="str">
        <f t="shared" si="30"/>
        <v>Isi Tujuan</v>
      </c>
      <c r="M77" s="371"/>
      <c r="N77" s="371"/>
      <c r="O77" s="272"/>
      <c r="P77" s="272"/>
      <c r="Q77" s="272"/>
      <c r="R77" s="272"/>
    </row>
    <row r="78" spans="1:18" ht="12.75" customHeight="1">
      <c r="A78" s="272"/>
      <c r="B78" s="371"/>
      <c r="C78" s="371"/>
      <c r="D78" s="371"/>
      <c r="E78" s="421"/>
      <c r="F78" s="278">
        <v>3</v>
      </c>
      <c r="G78" s="279"/>
      <c r="H78" s="288" t="str">
        <f t="shared" si="0"/>
        <v>Belum Diisi</v>
      </c>
      <c r="I78" s="280" t="s">
        <v>650</v>
      </c>
      <c r="J78" s="281" t="str">
        <f t="shared" si="29"/>
        <v>Isi Tujuan</v>
      </c>
      <c r="K78" s="280" t="s">
        <v>650</v>
      </c>
      <c r="L78" s="281" t="str">
        <f t="shared" si="30"/>
        <v>Isi Tujuan</v>
      </c>
      <c r="M78" s="371"/>
      <c r="N78" s="371"/>
      <c r="O78" s="272"/>
      <c r="P78" s="272"/>
      <c r="Q78" s="272"/>
      <c r="R78" s="272"/>
    </row>
    <row r="79" spans="1:18" ht="12.75" customHeight="1">
      <c r="A79" s="272"/>
      <c r="B79" s="371"/>
      <c r="C79" s="371"/>
      <c r="D79" s="371"/>
      <c r="E79" s="421"/>
      <c r="F79" s="278">
        <v>4</v>
      </c>
      <c r="G79" s="279"/>
      <c r="H79" s="288" t="str">
        <f t="shared" si="0"/>
        <v>Belum Diisi</v>
      </c>
      <c r="I79" s="280" t="s">
        <v>650</v>
      </c>
      <c r="J79" s="281" t="str">
        <f t="shared" si="29"/>
        <v>Isi Tujuan</v>
      </c>
      <c r="K79" s="280" t="s">
        <v>650</v>
      </c>
      <c r="L79" s="281" t="str">
        <f t="shared" si="30"/>
        <v>Isi Tujuan</v>
      </c>
      <c r="M79" s="371"/>
      <c r="N79" s="371"/>
      <c r="O79" s="272"/>
      <c r="P79" s="272"/>
      <c r="Q79" s="272"/>
      <c r="R79" s="272"/>
    </row>
    <row r="80" spans="1:18" ht="12.75" customHeight="1">
      <c r="A80" s="272"/>
      <c r="B80" s="349"/>
      <c r="C80" s="349"/>
      <c r="D80" s="349"/>
      <c r="E80" s="422"/>
      <c r="F80" s="282">
        <v>5</v>
      </c>
      <c r="G80" s="283"/>
      <c r="H80" s="289" t="str">
        <f t="shared" si="0"/>
        <v>Belum Diisi</v>
      </c>
      <c r="I80" s="285" t="s">
        <v>650</v>
      </c>
      <c r="J80" s="286" t="str">
        <f t="shared" si="29"/>
        <v>Isi Tujuan</v>
      </c>
      <c r="K80" s="285" t="s">
        <v>650</v>
      </c>
      <c r="L80" s="286" t="str">
        <f t="shared" si="30"/>
        <v>Isi Tujuan</v>
      </c>
      <c r="M80" s="349"/>
      <c r="N80" s="349"/>
      <c r="O80" s="272"/>
      <c r="P80" s="272"/>
      <c r="Q80" s="272"/>
      <c r="R80" s="272"/>
    </row>
    <row r="81" spans="1:18" ht="12.75" customHeight="1">
      <c r="A81" s="272"/>
      <c r="B81" s="418">
        <v>16</v>
      </c>
      <c r="C81" s="426"/>
      <c r="D81" s="419" t="s">
        <v>650</v>
      </c>
      <c r="E81" s="420" t="str">
        <f>IF(D81="Y",1,IF(D81="T",0,IF(D81="Y/T","Belum diisi","Error")))</f>
        <v>Belum diisi</v>
      </c>
      <c r="F81" s="273">
        <v>1</v>
      </c>
      <c r="G81" s="274"/>
      <c r="H81" s="290" t="str">
        <f t="shared" si="0"/>
        <v>Belum Diisi</v>
      </c>
      <c r="I81" s="276" t="s">
        <v>650</v>
      </c>
      <c r="J81" s="277" t="str">
        <f t="shared" ref="J81:J85" si="31">IF($D$81="Y/T","Isi Tujuan",IF($E$81=0,0,IF(I81="Y",1,IF(I81="T",0,"Isi Dulu"))))</f>
        <v>Isi Tujuan</v>
      </c>
      <c r="K81" s="276" t="s">
        <v>650</v>
      </c>
      <c r="L81" s="277" t="str">
        <f t="shared" ref="L81:L85" si="32">IF($D$81="Y/T","Isi Tujuan",IF($E$81=0,0,IF(K81="Y",1,IF(K81="T",0,"Isi Dulu"))))</f>
        <v>Isi Tujuan</v>
      </c>
      <c r="M81" s="429" t="s">
        <v>650</v>
      </c>
      <c r="N81" s="430" t="str">
        <f>IF(M81="Y",1,IF(M81="T",0,IF(M81="Y/T","Belum diisi","Error")))</f>
        <v>Belum diisi</v>
      </c>
      <c r="O81" s="272"/>
      <c r="P81" s="272"/>
      <c r="Q81" s="272"/>
      <c r="R81" s="272"/>
    </row>
    <row r="82" spans="1:18" ht="12.75" customHeight="1">
      <c r="A82" s="272"/>
      <c r="B82" s="371"/>
      <c r="C82" s="371"/>
      <c r="D82" s="371"/>
      <c r="E82" s="421"/>
      <c r="F82" s="278">
        <v>2</v>
      </c>
      <c r="G82" s="279"/>
      <c r="H82" s="288" t="str">
        <f t="shared" si="0"/>
        <v>Belum Diisi</v>
      </c>
      <c r="I82" s="280" t="s">
        <v>650</v>
      </c>
      <c r="J82" s="281" t="str">
        <f t="shared" si="31"/>
        <v>Isi Tujuan</v>
      </c>
      <c r="K82" s="280" t="s">
        <v>650</v>
      </c>
      <c r="L82" s="281" t="str">
        <f t="shared" si="32"/>
        <v>Isi Tujuan</v>
      </c>
      <c r="M82" s="371"/>
      <c r="N82" s="371"/>
      <c r="O82" s="272"/>
      <c r="P82" s="272"/>
      <c r="Q82" s="272"/>
      <c r="R82" s="272"/>
    </row>
    <row r="83" spans="1:18" ht="12.75" customHeight="1">
      <c r="A83" s="272"/>
      <c r="B83" s="371"/>
      <c r="C83" s="371"/>
      <c r="D83" s="371"/>
      <c r="E83" s="421"/>
      <c r="F83" s="278">
        <v>3</v>
      </c>
      <c r="G83" s="279"/>
      <c r="H83" s="288" t="str">
        <f t="shared" si="0"/>
        <v>Belum Diisi</v>
      </c>
      <c r="I83" s="280" t="s">
        <v>650</v>
      </c>
      <c r="J83" s="281" t="str">
        <f t="shared" si="31"/>
        <v>Isi Tujuan</v>
      </c>
      <c r="K83" s="280" t="s">
        <v>650</v>
      </c>
      <c r="L83" s="281" t="str">
        <f t="shared" si="32"/>
        <v>Isi Tujuan</v>
      </c>
      <c r="M83" s="371"/>
      <c r="N83" s="371"/>
      <c r="O83" s="272"/>
      <c r="P83" s="272"/>
      <c r="Q83" s="272"/>
      <c r="R83" s="272"/>
    </row>
    <row r="84" spans="1:18" ht="12.75" customHeight="1">
      <c r="A84" s="272"/>
      <c r="B84" s="371"/>
      <c r="C84" s="371"/>
      <c r="D84" s="371"/>
      <c r="E84" s="421"/>
      <c r="F84" s="278">
        <v>4</v>
      </c>
      <c r="G84" s="279"/>
      <c r="H84" s="288" t="str">
        <f t="shared" si="0"/>
        <v>Belum Diisi</v>
      </c>
      <c r="I84" s="280" t="s">
        <v>650</v>
      </c>
      <c r="J84" s="281" t="str">
        <f t="shared" si="31"/>
        <v>Isi Tujuan</v>
      </c>
      <c r="K84" s="280" t="s">
        <v>650</v>
      </c>
      <c r="L84" s="281" t="str">
        <f t="shared" si="32"/>
        <v>Isi Tujuan</v>
      </c>
      <c r="M84" s="371"/>
      <c r="N84" s="371"/>
      <c r="O84" s="272"/>
      <c r="P84" s="272"/>
      <c r="Q84" s="272"/>
      <c r="R84" s="272"/>
    </row>
    <row r="85" spans="1:18" ht="12.75" customHeight="1">
      <c r="A85" s="272"/>
      <c r="B85" s="349"/>
      <c r="C85" s="349"/>
      <c r="D85" s="349"/>
      <c r="E85" s="422"/>
      <c r="F85" s="282">
        <v>5</v>
      </c>
      <c r="G85" s="283"/>
      <c r="H85" s="289" t="str">
        <f t="shared" si="0"/>
        <v>Belum Diisi</v>
      </c>
      <c r="I85" s="285" t="s">
        <v>650</v>
      </c>
      <c r="J85" s="286" t="str">
        <f t="shared" si="31"/>
        <v>Isi Tujuan</v>
      </c>
      <c r="K85" s="285" t="s">
        <v>650</v>
      </c>
      <c r="L85" s="286" t="str">
        <f t="shared" si="32"/>
        <v>Isi Tujuan</v>
      </c>
      <c r="M85" s="349"/>
      <c r="N85" s="349"/>
      <c r="O85" s="272"/>
      <c r="P85" s="272"/>
      <c r="Q85" s="272"/>
      <c r="R85" s="272"/>
    </row>
    <row r="86" spans="1:18" ht="12.75" customHeight="1">
      <c r="A86" s="272"/>
      <c r="B86" s="418">
        <v>17</v>
      </c>
      <c r="C86" s="426"/>
      <c r="D86" s="419" t="s">
        <v>650</v>
      </c>
      <c r="E86" s="420" t="str">
        <f>IF(D86="Y",1,IF(D86="T",0,IF(D86="Y/T","Belum diisi","Error")))</f>
        <v>Belum diisi</v>
      </c>
      <c r="F86" s="273">
        <v>1</v>
      </c>
      <c r="G86" s="274"/>
      <c r="H86" s="290" t="str">
        <f t="shared" si="0"/>
        <v>Belum Diisi</v>
      </c>
      <c r="I86" s="276" t="s">
        <v>650</v>
      </c>
      <c r="J86" s="277" t="str">
        <f t="shared" ref="J86:J90" si="33">IF($D$86="Y/T","Isi Tujuan",IF($E$86=0,0,IF(I86="Y",1,IF(I86="T",0,"Isi Dulu"))))</f>
        <v>Isi Tujuan</v>
      </c>
      <c r="K86" s="276" t="s">
        <v>650</v>
      </c>
      <c r="L86" s="277" t="str">
        <f t="shared" ref="L86:L90" si="34">IF($D$86="Y/T","Isi Tujuan",IF($E$86=0,0,IF(K86="Y",1,IF(K86="T",0,"Isi Dulu"))))</f>
        <v>Isi Tujuan</v>
      </c>
      <c r="M86" s="429" t="s">
        <v>650</v>
      </c>
      <c r="N86" s="430" t="str">
        <f>IF(M86="Y",1,IF(M86="T",0,IF(M86="Y/T","Belum diisi","Error")))</f>
        <v>Belum diisi</v>
      </c>
      <c r="O86" s="272"/>
      <c r="P86" s="272"/>
      <c r="Q86" s="272"/>
      <c r="R86" s="272"/>
    </row>
    <row r="87" spans="1:18" ht="12.75" customHeight="1">
      <c r="A87" s="272"/>
      <c r="B87" s="371"/>
      <c r="C87" s="371"/>
      <c r="D87" s="371"/>
      <c r="E87" s="421"/>
      <c r="F87" s="278">
        <v>2</v>
      </c>
      <c r="G87" s="279"/>
      <c r="H87" s="288" t="str">
        <f t="shared" si="0"/>
        <v>Belum Diisi</v>
      </c>
      <c r="I87" s="280" t="s">
        <v>650</v>
      </c>
      <c r="J87" s="281" t="str">
        <f t="shared" si="33"/>
        <v>Isi Tujuan</v>
      </c>
      <c r="K87" s="280" t="s">
        <v>650</v>
      </c>
      <c r="L87" s="281" t="str">
        <f t="shared" si="34"/>
        <v>Isi Tujuan</v>
      </c>
      <c r="M87" s="371"/>
      <c r="N87" s="371"/>
      <c r="O87" s="272"/>
      <c r="P87" s="272"/>
      <c r="Q87" s="272"/>
      <c r="R87" s="272"/>
    </row>
    <row r="88" spans="1:18" ht="12.75" customHeight="1">
      <c r="A88" s="272"/>
      <c r="B88" s="371"/>
      <c r="C88" s="371"/>
      <c r="D88" s="371"/>
      <c r="E88" s="421"/>
      <c r="F88" s="278">
        <v>3</v>
      </c>
      <c r="G88" s="279"/>
      <c r="H88" s="288" t="str">
        <f t="shared" si="0"/>
        <v>Belum Diisi</v>
      </c>
      <c r="I88" s="280" t="s">
        <v>650</v>
      </c>
      <c r="J88" s="281" t="str">
        <f t="shared" si="33"/>
        <v>Isi Tujuan</v>
      </c>
      <c r="K88" s="280" t="s">
        <v>650</v>
      </c>
      <c r="L88" s="281" t="str">
        <f t="shared" si="34"/>
        <v>Isi Tujuan</v>
      </c>
      <c r="M88" s="371"/>
      <c r="N88" s="371"/>
      <c r="O88" s="272"/>
      <c r="P88" s="272"/>
      <c r="Q88" s="272"/>
      <c r="R88" s="272"/>
    </row>
    <row r="89" spans="1:18" ht="12.75" customHeight="1">
      <c r="A89" s="272"/>
      <c r="B89" s="371"/>
      <c r="C89" s="371"/>
      <c r="D89" s="371"/>
      <c r="E89" s="421"/>
      <c r="F89" s="278">
        <v>4</v>
      </c>
      <c r="G89" s="279"/>
      <c r="H89" s="288" t="str">
        <f t="shared" si="0"/>
        <v>Belum Diisi</v>
      </c>
      <c r="I89" s="280" t="s">
        <v>650</v>
      </c>
      <c r="J89" s="281" t="str">
        <f t="shared" si="33"/>
        <v>Isi Tujuan</v>
      </c>
      <c r="K89" s="280" t="s">
        <v>650</v>
      </c>
      <c r="L89" s="281" t="str">
        <f t="shared" si="34"/>
        <v>Isi Tujuan</v>
      </c>
      <c r="M89" s="371"/>
      <c r="N89" s="371"/>
      <c r="O89" s="272"/>
      <c r="P89" s="272"/>
      <c r="Q89" s="272"/>
      <c r="R89" s="272"/>
    </row>
    <row r="90" spans="1:18" ht="12.75" customHeight="1">
      <c r="A90" s="272"/>
      <c r="B90" s="349"/>
      <c r="C90" s="349"/>
      <c r="D90" s="349"/>
      <c r="E90" s="422"/>
      <c r="F90" s="282">
        <v>5</v>
      </c>
      <c r="G90" s="283"/>
      <c r="H90" s="289" t="str">
        <f t="shared" si="0"/>
        <v>Belum Diisi</v>
      </c>
      <c r="I90" s="285" t="s">
        <v>650</v>
      </c>
      <c r="J90" s="286" t="str">
        <f t="shared" si="33"/>
        <v>Isi Tujuan</v>
      </c>
      <c r="K90" s="285" t="s">
        <v>650</v>
      </c>
      <c r="L90" s="286" t="str">
        <f t="shared" si="34"/>
        <v>Isi Tujuan</v>
      </c>
      <c r="M90" s="349"/>
      <c r="N90" s="349"/>
      <c r="O90" s="272"/>
      <c r="P90" s="272"/>
      <c r="Q90" s="272"/>
      <c r="R90" s="272"/>
    </row>
    <row r="91" spans="1:18" ht="12.75" customHeight="1">
      <c r="A91" s="272"/>
      <c r="B91" s="418">
        <v>18</v>
      </c>
      <c r="C91" s="426"/>
      <c r="D91" s="419" t="s">
        <v>650</v>
      </c>
      <c r="E91" s="420" t="str">
        <f>IF(D91="Y",1,IF(D91="T",0,IF(D91="Y/T","Belum diisi","Error")))</f>
        <v>Belum diisi</v>
      </c>
      <c r="F91" s="273">
        <v>1</v>
      </c>
      <c r="G91" s="274"/>
      <c r="H91" s="290" t="str">
        <f t="shared" si="0"/>
        <v>Belum Diisi</v>
      </c>
      <c r="I91" s="276" t="s">
        <v>650</v>
      </c>
      <c r="J91" s="277" t="str">
        <f t="shared" ref="J91:J95" si="35">IF($D$91="Y/T","Isi Tujuan",IF($E$91=0,0,IF(I91="Y",1,IF(I91="T",0,"Isi Dulu"))))</f>
        <v>Isi Tujuan</v>
      </c>
      <c r="K91" s="276" t="s">
        <v>650</v>
      </c>
      <c r="L91" s="277" t="str">
        <f t="shared" ref="L91:L95" si="36">IF($D$91="Y/T","Isi Tujuan",IF($E$91=0,0,IF(K91="Y",1,IF(K91="T",0,"Isi Dulu"))))</f>
        <v>Isi Tujuan</v>
      </c>
      <c r="M91" s="429" t="s">
        <v>650</v>
      </c>
      <c r="N91" s="430" t="str">
        <f>IF(M91="Y",1,IF(M91="T",0,IF(M91="Y/T","Belum diisi","Error")))</f>
        <v>Belum diisi</v>
      </c>
      <c r="O91" s="272"/>
      <c r="P91" s="272"/>
      <c r="Q91" s="272"/>
      <c r="R91" s="272"/>
    </row>
    <row r="92" spans="1:18" ht="12.75" customHeight="1">
      <c r="A92" s="272"/>
      <c r="B92" s="371"/>
      <c r="C92" s="371"/>
      <c r="D92" s="371"/>
      <c r="E92" s="421"/>
      <c r="F92" s="278">
        <v>2</v>
      </c>
      <c r="G92" s="279"/>
      <c r="H92" s="288" t="str">
        <f t="shared" si="0"/>
        <v>Belum Diisi</v>
      </c>
      <c r="I92" s="280" t="s">
        <v>650</v>
      </c>
      <c r="J92" s="281" t="str">
        <f t="shared" si="35"/>
        <v>Isi Tujuan</v>
      </c>
      <c r="K92" s="280" t="s">
        <v>650</v>
      </c>
      <c r="L92" s="281" t="str">
        <f t="shared" si="36"/>
        <v>Isi Tujuan</v>
      </c>
      <c r="M92" s="371"/>
      <c r="N92" s="371"/>
      <c r="O92" s="272"/>
      <c r="P92" s="272"/>
      <c r="Q92" s="272"/>
      <c r="R92" s="272"/>
    </row>
    <row r="93" spans="1:18" ht="12.75" customHeight="1">
      <c r="A93" s="272"/>
      <c r="B93" s="371"/>
      <c r="C93" s="371"/>
      <c r="D93" s="371"/>
      <c r="E93" s="421"/>
      <c r="F93" s="278">
        <v>3</v>
      </c>
      <c r="G93" s="279"/>
      <c r="H93" s="288" t="str">
        <f t="shared" si="0"/>
        <v>Belum Diisi</v>
      </c>
      <c r="I93" s="280" t="s">
        <v>650</v>
      </c>
      <c r="J93" s="281" t="str">
        <f t="shared" si="35"/>
        <v>Isi Tujuan</v>
      </c>
      <c r="K93" s="280" t="s">
        <v>650</v>
      </c>
      <c r="L93" s="281" t="str">
        <f t="shared" si="36"/>
        <v>Isi Tujuan</v>
      </c>
      <c r="M93" s="371"/>
      <c r="N93" s="371"/>
      <c r="O93" s="272"/>
      <c r="P93" s="272"/>
      <c r="Q93" s="272"/>
      <c r="R93" s="272"/>
    </row>
    <row r="94" spans="1:18" ht="12.75" customHeight="1">
      <c r="A94" s="272"/>
      <c r="B94" s="371"/>
      <c r="C94" s="371"/>
      <c r="D94" s="371"/>
      <c r="E94" s="421"/>
      <c r="F94" s="278">
        <v>4</v>
      </c>
      <c r="G94" s="279"/>
      <c r="H94" s="288" t="str">
        <f t="shared" si="0"/>
        <v>Belum Diisi</v>
      </c>
      <c r="I94" s="280" t="s">
        <v>650</v>
      </c>
      <c r="J94" s="281" t="str">
        <f t="shared" si="35"/>
        <v>Isi Tujuan</v>
      </c>
      <c r="K94" s="280" t="s">
        <v>650</v>
      </c>
      <c r="L94" s="281" t="str">
        <f t="shared" si="36"/>
        <v>Isi Tujuan</v>
      </c>
      <c r="M94" s="371"/>
      <c r="N94" s="371"/>
      <c r="O94" s="272"/>
      <c r="P94" s="272"/>
      <c r="Q94" s="272"/>
      <c r="R94" s="272"/>
    </row>
    <row r="95" spans="1:18" ht="12.75" customHeight="1">
      <c r="A95" s="272"/>
      <c r="B95" s="349"/>
      <c r="C95" s="349"/>
      <c r="D95" s="349"/>
      <c r="E95" s="422"/>
      <c r="F95" s="282">
        <v>5</v>
      </c>
      <c r="G95" s="283"/>
      <c r="H95" s="289" t="str">
        <f t="shared" si="0"/>
        <v>Belum Diisi</v>
      </c>
      <c r="I95" s="285" t="s">
        <v>650</v>
      </c>
      <c r="J95" s="286" t="str">
        <f t="shared" si="35"/>
        <v>Isi Tujuan</v>
      </c>
      <c r="K95" s="285" t="s">
        <v>650</v>
      </c>
      <c r="L95" s="286" t="str">
        <f t="shared" si="36"/>
        <v>Isi Tujuan</v>
      </c>
      <c r="M95" s="349"/>
      <c r="N95" s="349"/>
      <c r="O95" s="272"/>
      <c r="P95" s="272"/>
      <c r="Q95" s="272"/>
      <c r="R95" s="272"/>
    </row>
    <row r="96" spans="1:18" ht="12.75" customHeight="1">
      <c r="A96" s="272"/>
      <c r="B96" s="418">
        <v>19</v>
      </c>
      <c r="C96" s="426"/>
      <c r="D96" s="419" t="s">
        <v>650</v>
      </c>
      <c r="E96" s="420" t="str">
        <f>IF(D96="Y",1,IF(D96="T",0,IF(D96="Y/T","Belum diisi","Error")))</f>
        <v>Belum diisi</v>
      </c>
      <c r="F96" s="273">
        <v>1</v>
      </c>
      <c r="G96" s="274"/>
      <c r="H96" s="290" t="str">
        <f t="shared" si="0"/>
        <v>Belum Diisi</v>
      </c>
      <c r="I96" s="276" t="s">
        <v>650</v>
      </c>
      <c r="J96" s="277" t="str">
        <f t="shared" ref="J96:J100" si="37">IF($D$96="Y/T","Isi Tujuan",IF($E$96=0,0,IF(I96="Y",1,IF(I96="T",0,"Isi Dulu"))))</f>
        <v>Isi Tujuan</v>
      </c>
      <c r="K96" s="276" t="s">
        <v>650</v>
      </c>
      <c r="L96" s="277" t="str">
        <f t="shared" ref="L96:L100" si="38">IF($D$96="Y/T","Isi Tujuan",IF($E$96=0,0,IF(K96="Y",1,IF(K96="T",0,"Isi Dulu"))))</f>
        <v>Isi Tujuan</v>
      </c>
      <c r="M96" s="429" t="s">
        <v>650</v>
      </c>
      <c r="N96" s="430" t="str">
        <f>IF(M96="Y",1,IF(M96="T",0,IF(M96="Y/T","Belum diisi","Error")))</f>
        <v>Belum diisi</v>
      </c>
      <c r="O96" s="272"/>
      <c r="P96" s="272"/>
      <c r="Q96" s="272"/>
      <c r="R96" s="272"/>
    </row>
    <row r="97" spans="1:18" ht="12.75" customHeight="1">
      <c r="A97" s="272"/>
      <c r="B97" s="371"/>
      <c r="C97" s="371"/>
      <c r="D97" s="371"/>
      <c r="E97" s="421"/>
      <c r="F97" s="278">
        <v>2</v>
      </c>
      <c r="G97" s="279"/>
      <c r="H97" s="288" t="str">
        <f t="shared" si="0"/>
        <v>Belum Diisi</v>
      </c>
      <c r="I97" s="280" t="s">
        <v>650</v>
      </c>
      <c r="J97" s="281" t="str">
        <f t="shared" si="37"/>
        <v>Isi Tujuan</v>
      </c>
      <c r="K97" s="280" t="s">
        <v>650</v>
      </c>
      <c r="L97" s="281" t="str">
        <f t="shared" si="38"/>
        <v>Isi Tujuan</v>
      </c>
      <c r="M97" s="371"/>
      <c r="N97" s="371"/>
      <c r="O97" s="272"/>
      <c r="P97" s="272"/>
      <c r="Q97" s="272"/>
      <c r="R97" s="272"/>
    </row>
    <row r="98" spans="1:18" ht="12.75" customHeight="1">
      <c r="A98" s="272"/>
      <c r="B98" s="371"/>
      <c r="C98" s="371"/>
      <c r="D98" s="371"/>
      <c r="E98" s="421"/>
      <c r="F98" s="278">
        <v>3</v>
      </c>
      <c r="G98" s="279"/>
      <c r="H98" s="288" t="str">
        <f t="shared" si="0"/>
        <v>Belum Diisi</v>
      </c>
      <c r="I98" s="280" t="s">
        <v>650</v>
      </c>
      <c r="J98" s="281" t="str">
        <f t="shared" si="37"/>
        <v>Isi Tujuan</v>
      </c>
      <c r="K98" s="280" t="s">
        <v>650</v>
      </c>
      <c r="L98" s="281" t="str">
        <f t="shared" si="38"/>
        <v>Isi Tujuan</v>
      </c>
      <c r="M98" s="371"/>
      <c r="N98" s="371"/>
      <c r="O98" s="272"/>
      <c r="P98" s="272"/>
      <c r="Q98" s="272"/>
      <c r="R98" s="272"/>
    </row>
    <row r="99" spans="1:18" ht="12.75" customHeight="1">
      <c r="A99" s="272"/>
      <c r="B99" s="371"/>
      <c r="C99" s="371"/>
      <c r="D99" s="371"/>
      <c r="E99" s="421"/>
      <c r="F99" s="278">
        <v>4</v>
      </c>
      <c r="G99" s="279"/>
      <c r="H99" s="288" t="str">
        <f t="shared" si="0"/>
        <v>Belum Diisi</v>
      </c>
      <c r="I99" s="280" t="s">
        <v>650</v>
      </c>
      <c r="J99" s="281" t="str">
        <f t="shared" si="37"/>
        <v>Isi Tujuan</v>
      </c>
      <c r="K99" s="280" t="s">
        <v>650</v>
      </c>
      <c r="L99" s="281" t="str">
        <f t="shared" si="38"/>
        <v>Isi Tujuan</v>
      </c>
      <c r="M99" s="371"/>
      <c r="N99" s="371"/>
      <c r="O99" s="272"/>
      <c r="P99" s="272"/>
      <c r="Q99" s="272"/>
      <c r="R99" s="272"/>
    </row>
    <row r="100" spans="1:18" ht="12.75" customHeight="1">
      <c r="A100" s="272"/>
      <c r="B100" s="349"/>
      <c r="C100" s="349"/>
      <c r="D100" s="349"/>
      <c r="E100" s="422"/>
      <c r="F100" s="282">
        <v>5</v>
      </c>
      <c r="G100" s="283"/>
      <c r="H100" s="289" t="str">
        <f t="shared" si="0"/>
        <v>Belum Diisi</v>
      </c>
      <c r="I100" s="285" t="s">
        <v>650</v>
      </c>
      <c r="J100" s="286" t="str">
        <f t="shared" si="37"/>
        <v>Isi Tujuan</v>
      </c>
      <c r="K100" s="285" t="s">
        <v>650</v>
      </c>
      <c r="L100" s="286" t="str">
        <f t="shared" si="38"/>
        <v>Isi Tujuan</v>
      </c>
      <c r="M100" s="349"/>
      <c r="N100" s="349"/>
      <c r="O100" s="272"/>
      <c r="P100" s="272"/>
      <c r="Q100" s="272"/>
      <c r="R100" s="272"/>
    </row>
    <row r="101" spans="1:18" ht="12.75" customHeight="1">
      <c r="A101" s="272"/>
      <c r="B101" s="418">
        <v>20</v>
      </c>
      <c r="C101" s="426"/>
      <c r="D101" s="419" t="s">
        <v>650</v>
      </c>
      <c r="E101" s="420" t="str">
        <f>IF(D101="Y",1,IF(D101="T",0,IF(D101="Y/T","Belum diisi","Error")))</f>
        <v>Belum diisi</v>
      </c>
      <c r="F101" s="273">
        <v>1</v>
      </c>
      <c r="G101" s="274"/>
      <c r="H101" s="290" t="str">
        <f t="shared" si="0"/>
        <v>Belum Diisi</v>
      </c>
      <c r="I101" s="276" t="s">
        <v>650</v>
      </c>
      <c r="J101" s="277" t="str">
        <f t="shared" ref="J101:J105" si="39">IF($D$101="Y/T","Isi Tujuan",IF($E$101=0,0,IF(I101="Y",1,IF(I101="T",0,"Isi Dulu"))))</f>
        <v>Isi Tujuan</v>
      </c>
      <c r="K101" s="276" t="s">
        <v>650</v>
      </c>
      <c r="L101" s="277" t="str">
        <f t="shared" ref="L101:L105" si="40">IF($D$101="Y/T","Isi Tujuan",IF($E$101=0,0,IF(K101="Y",1,IF(K101="T",0,"Isi Dulu"))))</f>
        <v>Isi Tujuan</v>
      </c>
      <c r="M101" s="429" t="s">
        <v>650</v>
      </c>
      <c r="N101" s="430" t="str">
        <f>IF(M101="Y",1,IF(M101="T",0,IF(M101="Y/T","Belum diisi","Error")))</f>
        <v>Belum diisi</v>
      </c>
      <c r="O101" s="272"/>
      <c r="P101" s="272"/>
      <c r="Q101" s="272"/>
      <c r="R101" s="272"/>
    </row>
    <row r="102" spans="1:18" ht="12.75" customHeight="1">
      <c r="A102" s="272"/>
      <c r="B102" s="371"/>
      <c r="C102" s="371"/>
      <c r="D102" s="371"/>
      <c r="E102" s="421"/>
      <c r="F102" s="278">
        <v>2</v>
      </c>
      <c r="G102" s="279"/>
      <c r="H102" s="288" t="str">
        <f t="shared" si="0"/>
        <v>Belum Diisi</v>
      </c>
      <c r="I102" s="280" t="s">
        <v>650</v>
      </c>
      <c r="J102" s="281" t="str">
        <f t="shared" si="39"/>
        <v>Isi Tujuan</v>
      </c>
      <c r="K102" s="280" t="s">
        <v>650</v>
      </c>
      <c r="L102" s="281" t="str">
        <f t="shared" si="40"/>
        <v>Isi Tujuan</v>
      </c>
      <c r="M102" s="371"/>
      <c r="N102" s="371"/>
      <c r="O102" s="272"/>
      <c r="P102" s="272"/>
      <c r="Q102" s="272"/>
      <c r="R102" s="272"/>
    </row>
    <row r="103" spans="1:18" ht="12.75" customHeight="1">
      <c r="A103" s="272"/>
      <c r="B103" s="371"/>
      <c r="C103" s="371"/>
      <c r="D103" s="371"/>
      <c r="E103" s="421"/>
      <c r="F103" s="278">
        <v>3</v>
      </c>
      <c r="G103" s="279"/>
      <c r="H103" s="288" t="str">
        <f t="shared" si="0"/>
        <v>Belum Diisi</v>
      </c>
      <c r="I103" s="280" t="s">
        <v>650</v>
      </c>
      <c r="J103" s="281" t="str">
        <f t="shared" si="39"/>
        <v>Isi Tujuan</v>
      </c>
      <c r="K103" s="280" t="s">
        <v>650</v>
      </c>
      <c r="L103" s="281" t="str">
        <f t="shared" si="40"/>
        <v>Isi Tujuan</v>
      </c>
      <c r="M103" s="371"/>
      <c r="N103" s="371"/>
      <c r="O103" s="272"/>
      <c r="P103" s="272"/>
      <c r="Q103" s="272"/>
      <c r="R103" s="272"/>
    </row>
    <row r="104" spans="1:18" ht="12.75" customHeight="1">
      <c r="A104" s="272"/>
      <c r="B104" s="371"/>
      <c r="C104" s="371"/>
      <c r="D104" s="371"/>
      <c r="E104" s="421"/>
      <c r="F104" s="278">
        <v>4</v>
      </c>
      <c r="G104" s="279"/>
      <c r="H104" s="288" t="str">
        <f t="shared" si="0"/>
        <v>Belum Diisi</v>
      </c>
      <c r="I104" s="280" t="s">
        <v>650</v>
      </c>
      <c r="J104" s="281" t="str">
        <f t="shared" si="39"/>
        <v>Isi Tujuan</v>
      </c>
      <c r="K104" s="280" t="s">
        <v>650</v>
      </c>
      <c r="L104" s="281" t="str">
        <f t="shared" si="40"/>
        <v>Isi Tujuan</v>
      </c>
      <c r="M104" s="371"/>
      <c r="N104" s="371"/>
      <c r="O104" s="272"/>
      <c r="P104" s="272"/>
      <c r="Q104" s="272"/>
      <c r="R104" s="272"/>
    </row>
    <row r="105" spans="1:18" ht="12.75" customHeight="1">
      <c r="A105" s="272"/>
      <c r="B105" s="349"/>
      <c r="C105" s="349"/>
      <c r="D105" s="349"/>
      <c r="E105" s="422"/>
      <c r="F105" s="282">
        <v>5</v>
      </c>
      <c r="G105" s="283"/>
      <c r="H105" s="289" t="str">
        <f t="shared" si="0"/>
        <v>Belum Diisi</v>
      </c>
      <c r="I105" s="285" t="s">
        <v>650</v>
      </c>
      <c r="J105" s="286" t="str">
        <f t="shared" si="39"/>
        <v>Isi Tujuan</v>
      </c>
      <c r="K105" s="285" t="s">
        <v>650</v>
      </c>
      <c r="L105" s="286" t="str">
        <f t="shared" si="40"/>
        <v>Isi Tujuan</v>
      </c>
      <c r="M105" s="349"/>
      <c r="N105" s="349"/>
      <c r="O105" s="272"/>
      <c r="P105" s="272"/>
      <c r="Q105" s="272"/>
      <c r="R105" s="272"/>
    </row>
    <row r="106" spans="1:18" ht="12.75" customHeight="1">
      <c r="A106" s="272"/>
      <c r="B106" s="418">
        <v>21</v>
      </c>
      <c r="C106" s="426"/>
      <c r="D106" s="419" t="s">
        <v>650</v>
      </c>
      <c r="E106" s="420" t="str">
        <f>IF(D106="Y",1,IF(D106="T",0,IF(D106="Y/T","Belum diisi","Error")))</f>
        <v>Belum diisi</v>
      </c>
      <c r="F106" s="273">
        <v>1</v>
      </c>
      <c r="G106" s="274"/>
      <c r="H106" s="290" t="str">
        <f t="shared" si="0"/>
        <v>Belum Diisi</v>
      </c>
      <c r="I106" s="276" t="s">
        <v>650</v>
      </c>
      <c r="J106" s="277" t="str">
        <f t="shared" ref="J106:J110" si="41">IF($D$106="Y/T","Isi Tujuan",IF($E$106=0,0,IF(I106="Y",1,IF(I106="T",0,"Isi Dulu"))))</f>
        <v>Isi Tujuan</v>
      </c>
      <c r="K106" s="276" t="s">
        <v>650</v>
      </c>
      <c r="L106" s="277" t="str">
        <f t="shared" ref="L106:L110" si="42">IF($D$106="Y/T","Isi Tujuan",IF($E$106=0,0,IF(K106="Y",1,IF(K106="T",0,"Isi Dulu"))))</f>
        <v>Isi Tujuan</v>
      </c>
      <c r="M106" s="429" t="s">
        <v>650</v>
      </c>
      <c r="N106" s="430" t="str">
        <f>IF(M106="Y",1,IF(M106="T",0,IF(M106="Y/T","Belum diisi","Error")))</f>
        <v>Belum diisi</v>
      </c>
      <c r="O106" s="272"/>
      <c r="P106" s="272"/>
      <c r="Q106" s="272"/>
      <c r="R106" s="272"/>
    </row>
    <row r="107" spans="1:18" ht="12.75" customHeight="1">
      <c r="A107" s="272"/>
      <c r="B107" s="371"/>
      <c r="C107" s="371"/>
      <c r="D107" s="371"/>
      <c r="E107" s="421"/>
      <c r="F107" s="278">
        <v>2</v>
      </c>
      <c r="G107" s="279"/>
      <c r="H107" s="288" t="str">
        <f t="shared" si="0"/>
        <v>Belum Diisi</v>
      </c>
      <c r="I107" s="280" t="s">
        <v>650</v>
      </c>
      <c r="J107" s="281" t="str">
        <f t="shared" si="41"/>
        <v>Isi Tujuan</v>
      </c>
      <c r="K107" s="280" t="s">
        <v>650</v>
      </c>
      <c r="L107" s="281" t="str">
        <f t="shared" si="42"/>
        <v>Isi Tujuan</v>
      </c>
      <c r="M107" s="371"/>
      <c r="N107" s="371"/>
      <c r="O107" s="272"/>
      <c r="P107" s="272"/>
      <c r="Q107" s="272"/>
      <c r="R107" s="272"/>
    </row>
    <row r="108" spans="1:18" ht="12.75" customHeight="1">
      <c r="A108" s="272"/>
      <c r="B108" s="371"/>
      <c r="C108" s="371"/>
      <c r="D108" s="371"/>
      <c r="E108" s="421"/>
      <c r="F108" s="278">
        <v>3</v>
      </c>
      <c r="G108" s="279"/>
      <c r="H108" s="288" t="str">
        <f t="shared" si="0"/>
        <v>Belum Diisi</v>
      </c>
      <c r="I108" s="280" t="s">
        <v>650</v>
      </c>
      <c r="J108" s="281" t="str">
        <f t="shared" si="41"/>
        <v>Isi Tujuan</v>
      </c>
      <c r="K108" s="280" t="s">
        <v>650</v>
      </c>
      <c r="L108" s="281" t="str">
        <f t="shared" si="42"/>
        <v>Isi Tujuan</v>
      </c>
      <c r="M108" s="371"/>
      <c r="N108" s="371"/>
      <c r="O108" s="272"/>
      <c r="P108" s="272"/>
      <c r="Q108" s="272"/>
      <c r="R108" s="272"/>
    </row>
    <row r="109" spans="1:18" ht="12.75" customHeight="1">
      <c r="A109" s="272"/>
      <c r="B109" s="371"/>
      <c r="C109" s="371"/>
      <c r="D109" s="371"/>
      <c r="E109" s="421"/>
      <c r="F109" s="278">
        <v>4</v>
      </c>
      <c r="G109" s="279"/>
      <c r="H109" s="288" t="str">
        <f t="shared" si="0"/>
        <v>Belum Diisi</v>
      </c>
      <c r="I109" s="280" t="s">
        <v>650</v>
      </c>
      <c r="J109" s="281" t="str">
        <f t="shared" si="41"/>
        <v>Isi Tujuan</v>
      </c>
      <c r="K109" s="280" t="s">
        <v>650</v>
      </c>
      <c r="L109" s="281" t="str">
        <f t="shared" si="42"/>
        <v>Isi Tujuan</v>
      </c>
      <c r="M109" s="371"/>
      <c r="N109" s="371"/>
      <c r="O109" s="272"/>
      <c r="P109" s="272"/>
      <c r="Q109" s="272"/>
      <c r="R109" s="272"/>
    </row>
    <row r="110" spans="1:18" ht="12.75" customHeight="1">
      <c r="A110" s="272"/>
      <c r="B110" s="349"/>
      <c r="C110" s="349"/>
      <c r="D110" s="349"/>
      <c r="E110" s="422"/>
      <c r="F110" s="282">
        <v>5</v>
      </c>
      <c r="G110" s="283"/>
      <c r="H110" s="289" t="str">
        <f t="shared" si="0"/>
        <v>Belum Diisi</v>
      </c>
      <c r="I110" s="285" t="s">
        <v>650</v>
      </c>
      <c r="J110" s="286" t="str">
        <f t="shared" si="41"/>
        <v>Isi Tujuan</v>
      </c>
      <c r="K110" s="285" t="s">
        <v>650</v>
      </c>
      <c r="L110" s="286" t="str">
        <f t="shared" si="42"/>
        <v>Isi Tujuan</v>
      </c>
      <c r="M110" s="349"/>
      <c r="N110" s="349"/>
      <c r="O110" s="272"/>
      <c r="P110" s="272"/>
      <c r="Q110" s="272"/>
      <c r="R110" s="272"/>
    </row>
    <row r="111" spans="1:18" ht="12.75" customHeight="1">
      <c r="A111" s="272"/>
      <c r="B111" s="418">
        <v>22</v>
      </c>
      <c r="C111" s="426"/>
      <c r="D111" s="419" t="s">
        <v>650</v>
      </c>
      <c r="E111" s="420" t="str">
        <f>IF(D111="Y",1,IF(D111="T",0,IF(D111="Y/T","Belum diisi","Error")))</f>
        <v>Belum diisi</v>
      </c>
      <c r="F111" s="273">
        <v>1</v>
      </c>
      <c r="G111" s="274"/>
      <c r="H111" s="290" t="str">
        <f t="shared" si="0"/>
        <v>Belum Diisi</v>
      </c>
      <c r="I111" s="276" t="s">
        <v>650</v>
      </c>
      <c r="J111" s="277" t="str">
        <f t="shared" ref="J111:J115" si="43">IF($D$111="Y/T","Isi Tujuan",IF($E$111=0,0,IF(I111="Y",1,IF(I111="T",0,"Isi Dulu"))))</f>
        <v>Isi Tujuan</v>
      </c>
      <c r="K111" s="276" t="s">
        <v>650</v>
      </c>
      <c r="L111" s="277" t="str">
        <f t="shared" ref="L111:L115" si="44">IF($D$111="Y/T","Isi Tujuan",IF($E$111=0,0,IF(K111="Y",1,IF(K111="T",0,"Isi Dulu"))))</f>
        <v>Isi Tujuan</v>
      </c>
      <c r="M111" s="429" t="s">
        <v>650</v>
      </c>
      <c r="N111" s="430" t="str">
        <f>IF(M111="Y",1,IF(M111="T",0,IF(M111="Y/T","Belum diisi","Error")))</f>
        <v>Belum diisi</v>
      </c>
      <c r="O111" s="272"/>
      <c r="P111" s="272"/>
      <c r="Q111" s="272"/>
      <c r="R111" s="272"/>
    </row>
    <row r="112" spans="1:18" ht="12.75" customHeight="1">
      <c r="A112" s="272"/>
      <c r="B112" s="371"/>
      <c r="C112" s="371"/>
      <c r="D112" s="371"/>
      <c r="E112" s="421"/>
      <c r="F112" s="278">
        <v>2</v>
      </c>
      <c r="G112" s="279"/>
      <c r="H112" s="288" t="str">
        <f t="shared" si="0"/>
        <v>Belum Diisi</v>
      </c>
      <c r="I112" s="280" t="s">
        <v>650</v>
      </c>
      <c r="J112" s="281" t="str">
        <f t="shared" si="43"/>
        <v>Isi Tujuan</v>
      </c>
      <c r="K112" s="280" t="s">
        <v>650</v>
      </c>
      <c r="L112" s="281" t="str">
        <f t="shared" si="44"/>
        <v>Isi Tujuan</v>
      </c>
      <c r="M112" s="371"/>
      <c r="N112" s="371"/>
      <c r="O112" s="272"/>
      <c r="P112" s="272"/>
      <c r="Q112" s="272"/>
      <c r="R112" s="272"/>
    </row>
    <row r="113" spans="1:18" ht="12.75" customHeight="1">
      <c r="A113" s="272"/>
      <c r="B113" s="371"/>
      <c r="C113" s="371"/>
      <c r="D113" s="371"/>
      <c r="E113" s="421"/>
      <c r="F113" s="278">
        <v>3</v>
      </c>
      <c r="G113" s="279"/>
      <c r="H113" s="288" t="str">
        <f t="shared" si="0"/>
        <v>Belum Diisi</v>
      </c>
      <c r="I113" s="280" t="s">
        <v>650</v>
      </c>
      <c r="J113" s="281" t="str">
        <f t="shared" si="43"/>
        <v>Isi Tujuan</v>
      </c>
      <c r="K113" s="280" t="s">
        <v>650</v>
      </c>
      <c r="L113" s="281" t="str">
        <f t="shared" si="44"/>
        <v>Isi Tujuan</v>
      </c>
      <c r="M113" s="371"/>
      <c r="N113" s="371"/>
      <c r="O113" s="272"/>
      <c r="P113" s="272"/>
      <c r="Q113" s="272"/>
      <c r="R113" s="272"/>
    </row>
    <row r="114" spans="1:18" ht="12.75" customHeight="1">
      <c r="A114" s="272"/>
      <c r="B114" s="371"/>
      <c r="C114" s="371"/>
      <c r="D114" s="371"/>
      <c r="E114" s="421"/>
      <c r="F114" s="278">
        <v>4</v>
      </c>
      <c r="G114" s="279"/>
      <c r="H114" s="288" t="str">
        <f t="shared" si="0"/>
        <v>Belum Diisi</v>
      </c>
      <c r="I114" s="280" t="s">
        <v>650</v>
      </c>
      <c r="J114" s="281" t="str">
        <f t="shared" si="43"/>
        <v>Isi Tujuan</v>
      </c>
      <c r="K114" s="280" t="s">
        <v>650</v>
      </c>
      <c r="L114" s="281" t="str">
        <f t="shared" si="44"/>
        <v>Isi Tujuan</v>
      </c>
      <c r="M114" s="371"/>
      <c r="N114" s="371"/>
      <c r="O114" s="272"/>
      <c r="P114" s="272"/>
      <c r="Q114" s="272"/>
      <c r="R114" s="272"/>
    </row>
    <row r="115" spans="1:18" ht="12.75" customHeight="1">
      <c r="A115" s="272"/>
      <c r="B115" s="349"/>
      <c r="C115" s="349"/>
      <c r="D115" s="349"/>
      <c r="E115" s="422"/>
      <c r="F115" s="282">
        <v>5</v>
      </c>
      <c r="G115" s="283"/>
      <c r="H115" s="289" t="str">
        <f t="shared" si="0"/>
        <v>Belum Diisi</v>
      </c>
      <c r="I115" s="285" t="s">
        <v>650</v>
      </c>
      <c r="J115" s="286" t="str">
        <f t="shared" si="43"/>
        <v>Isi Tujuan</v>
      </c>
      <c r="K115" s="285" t="s">
        <v>650</v>
      </c>
      <c r="L115" s="286" t="str">
        <f t="shared" si="44"/>
        <v>Isi Tujuan</v>
      </c>
      <c r="M115" s="349"/>
      <c r="N115" s="349"/>
      <c r="O115" s="272"/>
      <c r="P115" s="272"/>
      <c r="Q115" s="272"/>
      <c r="R115" s="272"/>
    </row>
    <row r="116" spans="1:18" ht="12.75" customHeight="1">
      <c r="A116" s="272"/>
      <c r="B116" s="418">
        <v>23</v>
      </c>
      <c r="C116" s="426"/>
      <c r="D116" s="419" t="s">
        <v>650</v>
      </c>
      <c r="E116" s="420" t="str">
        <f>IF(D116="Y",1,IF(D116="T",0,IF(D116="Y/T","Belum diisi","Error")))</f>
        <v>Belum diisi</v>
      </c>
      <c r="F116" s="273">
        <v>1</v>
      </c>
      <c r="G116" s="274"/>
      <c r="H116" s="290" t="str">
        <f t="shared" si="0"/>
        <v>Belum Diisi</v>
      </c>
      <c r="I116" s="276" t="s">
        <v>650</v>
      </c>
      <c r="J116" s="277" t="str">
        <f t="shared" ref="J116:J120" si="45">IF($D$116="Y/T","Isi Tujuan",IF($E$116=0,0,IF(I116="Y",1,IF(I116="T",0,"Isi Dulu"))))</f>
        <v>Isi Tujuan</v>
      </c>
      <c r="K116" s="276" t="s">
        <v>650</v>
      </c>
      <c r="L116" s="277" t="str">
        <f t="shared" ref="L116:L120" si="46">IF($D$116="Y/T","Isi Tujuan",IF($E$116=0,0,IF(K116="Y",1,IF(K116="T",0,"Isi Dulu"))))</f>
        <v>Isi Tujuan</v>
      </c>
      <c r="M116" s="429" t="s">
        <v>650</v>
      </c>
      <c r="N116" s="430" t="str">
        <f>IF(M116="Y",1,IF(M116="T",0,IF(M116="Y/T","Belum diisi","Error")))</f>
        <v>Belum diisi</v>
      </c>
      <c r="O116" s="272"/>
      <c r="P116" s="272"/>
      <c r="Q116" s="272"/>
      <c r="R116" s="272"/>
    </row>
    <row r="117" spans="1:18" ht="12.75" customHeight="1">
      <c r="A117" s="272"/>
      <c r="B117" s="371"/>
      <c r="C117" s="371"/>
      <c r="D117" s="371"/>
      <c r="E117" s="421"/>
      <c r="F117" s="278">
        <v>2</v>
      </c>
      <c r="G117" s="279"/>
      <c r="H117" s="288" t="str">
        <f t="shared" si="0"/>
        <v>Belum Diisi</v>
      </c>
      <c r="I117" s="280" t="s">
        <v>650</v>
      </c>
      <c r="J117" s="281" t="str">
        <f t="shared" si="45"/>
        <v>Isi Tujuan</v>
      </c>
      <c r="K117" s="280" t="s">
        <v>650</v>
      </c>
      <c r="L117" s="281" t="str">
        <f t="shared" si="46"/>
        <v>Isi Tujuan</v>
      </c>
      <c r="M117" s="371"/>
      <c r="N117" s="371"/>
      <c r="O117" s="272"/>
      <c r="P117" s="272"/>
      <c r="Q117" s="272"/>
      <c r="R117" s="272"/>
    </row>
    <row r="118" spans="1:18" ht="12.75" customHeight="1">
      <c r="A118" s="272"/>
      <c r="B118" s="371"/>
      <c r="C118" s="371"/>
      <c r="D118" s="371"/>
      <c r="E118" s="421"/>
      <c r="F118" s="278">
        <v>3</v>
      </c>
      <c r="G118" s="279"/>
      <c r="H118" s="288" t="str">
        <f t="shared" si="0"/>
        <v>Belum Diisi</v>
      </c>
      <c r="I118" s="280" t="s">
        <v>650</v>
      </c>
      <c r="J118" s="281" t="str">
        <f t="shared" si="45"/>
        <v>Isi Tujuan</v>
      </c>
      <c r="K118" s="280" t="s">
        <v>650</v>
      </c>
      <c r="L118" s="281" t="str">
        <f t="shared" si="46"/>
        <v>Isi Tujuan</v>
      </c>
      <c r="M118" s="371"/>
      <c r="N118" s="371"/>
      <c r="O118" s="272"/>
      <c r="P118" s="272"/>
      <c r="Q118" s="272"/>
      <c r="R118" s="272"/>
    </row>
    <row r="119" spans="1:18" ht="12.75" customHeight="1">
      <c r="A119" s="272"/>
      <c r="B119" s="371"/>
      <c r="C119" s="371"/>
      <c r="D119" s="371"/>
      <c r="E119" s="421"/>
      <c r="F119" s="278">
        <v>4</v>
      </c>
      <c r="G119" s="279"/>
      <c r="H119" s="288" t="str">
        <f t="shared" si="0"/>
        <v>Belum Diisi</v>
      </c>
      <c r="I119" s="280" t="s">
        <v>650</v>
      </c>
      <c r="J119" s="281" t="str">
        <f t="shared" si="45"/>
        <v>Isi Tujuan</v>
      </c>
      <c r="K119" s="280" t="s">
        <v>650</v>
      </c>
      <c r="L119" s="281" t="str">
        <f t="shared" si="46"/>
        <v>Isi Tujuan</v>
      </c>
      <c r="M119" s="371"/>
      <c r="N119" s="371"/>
      <c r="O119" s="272"/>
      <c r="P119" s="272"/>
      <c r="Q119" s="272"/>
      <c r="R119" s="272"/>
    </row>
    <row r="120" spans="1:18" ht="12.75" customHeight="1">
      <c r="A120" s="272"/>
      <c r="B120" s="349"/>
      <c r="C120" s="349"/>
      <c r="D120" s="349"/>
      <c r="E120" s="422"/>
      <c r="F120" s="282">
        <v>5</v>
      </c>
      <c r="G120" s="283"/>
      <c r="H120" s="289" t="str">
        <f t="shared" si="0"/>
        <v>Belum Diisi</v>
      </c>
      <c r="I120" s="285" t="s">
        <v>650</v>
      </c>
      <c r="J120" s="286" t="str">
        <f t="shared" si="45"/>
        <v>Isi Tujuan</v>
      </c>
      <c r="K120" s="285" t="s">
        <v>650</v>
      </c>
      <c r="L120" s="286" t="str">
        <f t="shared" si="46"/>
        <v>Isi Tujuan</v>
      </c>
      <c r="M120" s="349"/>
      <c r="N120" s="349"/>
      <c r="O120" s="272"/>
      <c r="P120" s="272"/>
      <c r="Q120" s="272"/>
      <c r="R120" s="272"/>
    </row>
    <row r="121" spans="1:18" ht="12.75" customHeight="1">
      <c r="A121" s="272"/>
      <c r="B121" s="418">
        <v>24</v>
      </c>
      <c r="C121" s="426"/>
      <c r="D121" s="419" t="s">
        <v>650</v>
      </c>
      <c r="E121" s="420" t="str">
        <f>IF(D121="Y",1,IF(D121="T",0,IF(D121="Y/T","Belum diisi","Error")))</f>
        <v>Belum diisi</v>
      </c>
      <c r="F121" s="273">
        <v>1</v>
      </c>
      <c r="G121" s="274"/>
      <c r="H121" s="290" t="str">
        <f t="shared" si="0"/>
        <v>Belum Diisi</v>
      </c>
      <c r="I121" s="276" t="s">
        <v>650</v>
      </c>
      <c r="J121" s="277" t="str">
        <f t="shared" ref="J121:J125" si="47">IF($D$121="Y/T","Isi Tujuan",IF($E$121=0,0,IF(I121="Y",1,IF(I121="T",0,"Isi Dulu"))))</f>
        <v>Isi Tujuan</v>
      </c>
      <c r="K121" s="276" t="s">
        <v>650</v>
      </c>
      <c r="L121" s="277" t="str">
        <f t="shared" ref="L121:L125" si="48">IF($D$121="Y/T","Isi Tujuan",IF($E$121=0,0,IF(K121="Y",1,IF(K121="T",0,"Isi Dulu"))))</f>
        <v>Isi Tujuan</v>
      </c>
      <c r="M121" s="429" t="s">
        <v>650</v>
      </c>
      <c r="N121" s="430" t="str">
        <f>IF(M121="Y",1,IF(M121="T",0,IF(M121="Y/T","Belum diisi","Error")))</f>
        <v>Belum diisi</v>
      </c>
      <c r="O121" s="272"/>
      <c r="P121" s="272"/>
      <c r="Q121" s="272"/>
      <c r="R121" s="272"/>
    </row>
    <row r="122" spans="1:18" ht="12.75" customHeight="1">
      <c r="A122" s="272"/>
      <c r="B122" s="371"/>
      <c r="C122" s="371"/>
      <c r="D122" s="371"/>
      <c r="E122" s="421"/>
      <c r="F122" s="278">
        <v>2</v>
      </c>
      <c r="G122" s="279"/>
      <c r="H122" s="288" t="str">
        <f t="shared" si="0"/>
        <v>Belum Diisi</v>
      </c>
      <c r="I122" s="280" t="s">
        <v>650</v>
      </c>
      <c r="J122" s="281" t="str">
        <f t="shared" si="47"/>
        <v>Isi Tujuan</v>
      </c>
      <c r="K122" s="280" t="s">
        <v>650</v>
      </c>
      <c r="L122" s="281" t="str">
        <f t="shared" si="48"/>
        <v>Isi Tujuan</v>
      </c>
      <c r="M122" s="371"/>
      <c r="N122" s="371"/>
      <c r="O122" s="272"/>
      <c r="P122" s="272"/>
      <c r="Q122" s="272"/>
      <c r="R122" s="272"/>
    </row>
    <row r="123" spans="1:18" ht="12.75" customHeight="1">
      <c r="A123" s="272"/>
      <c r="B123" s="371"/>
      <c r="C123" s="371"/>
      <c r="D123" s="371"/>
      <c r="E123" s="421"/>
      <c r="F123" s="278">
        <v>3</v>
      </c>
      <c r="G123" s="279"/>
      <c r="H123" s="288" t="str">
        <f t="shared" si="0"/>
        <v>Belum Diisi</v>
      </c>
      <c r="I123" s="280" t="s">
        <v>650</v>
      </c>
      <c r="J123" s="281" t="str">
        <f t="shared" si="47"/>
        <v>Isi Tujuan</v>
      </c>
      <c r="K123" s="280" t="s">
        <v>650</v>
      </c>
      <c r="L123" s="281" t="str">
        <f t="shared" si="48"/>
        <v>Isi Tujuan</v>
      </c>
      <c r="M123" s="371"/>
      <c r="N123" s="371"/>
      <c r="O123" s="272"/>
      <c r="P123" s="272"/>
      <c r="Q123" s="272"/>
      <c r="R123" s="272"/>
    </row>
    <row r="124" spans="1:18" ht="12.75" customHeight="1">
      <c r="A124" s="272"/>
      <c r="B124" s="371"/>
      <c r="C124" s="371"/>
      <c r="D124" s="371"/>
      <c r="E124" s="421"/>
      <c r="F124" s="278">
        <v>4</v>
      </c>
      <c r="G124" s="279"/>
      <c r="H124" s="288" t="str">
        <f t="shared" si="0"/>
        <v>Belum Diisi</v>
      </c>
      <c r="I124" s="280" t="s">
        <v>650</v>
      </c>
      <c r="J124" s="281" t="str">
        <f t="shared" si="47"/>
        <v>Isi Tujuan</v>
      </c>
      <c r="K124" s="280" t="s">
        <v>650</v>
      </c>
      <c r="L124" s="281" t="str">
        <f t="shared" si="48"/>
        <v>Isi Tujuan</v>
      </c>
      <c r="M124" s="371"/>
      <c r="N124" s="371"/>
      <c r="O124" s="272"/>
      <c r="P124" s="272"/>
      <c r="Q124" s="272"/>
      <c r="R124" s="272"/>
    </row>
    <row r="125" spans="1:18" ht="12.75" customHeight="1">
      <c r="A125" s="272"/>
      <c r="B125" s="349"/>
      <c r="C125" s="349"/>
      <c r="D125" s="349"/>
      <c r="E125" s="422"/>
      <c r="F125" s="282">
        <v>5</v>
      </c>
      <c r="G125" s="283"/>
      <c r="H125" s="289" t="str">
        <f t="shared" si="0"/>
        <v>Belum Diisi</v>
      </c>
      <c r="I125" s="285" t="s">
        <v>650</v>
      </c>
      <c r="J125" s="286" t="str">
        <f t="shared" si="47"/>
        <v>Isi Tujuan</v>
      </c>
      <c r="K125" s="285" t="s">
        <v>650</v>
      </c>
      <c r="L125" s="286" t="str">
        <f t="shared" si="48"/>
        <v>Isi Tujuan</v>
      </c>
      <c r="M125" s="349"/>
      <c r="N125" s="349"/>
      <c r="O125" s="272"/>
      <c r="P125" s="272"/>
      <c r="Q125" s="272"/>
      <c r="R125" s="272"/>
    </row>
    <row r="126" spans="1:18" ht="12.75" customHeight="1">
      <c r="A126" s="272"/>
      <c r="B126" s="418">
        <v>25</v>
      </c>
      <c r="C126" s="426"/>
      <c r="D126" s="419" t="s">
        <v>650</v>
      </c>
      <c r="E126" s="420" t="str">
        <f>IF(D126="Y",1,IF(D126="T",0,IF(D126="Y/T","Belum diisi","Error")))</f>
        <v>Belum diisi</v>
      </c>
      <c r="F126" s="273">
        <v>1</v>
      </c>
      <c r="G126" s="274"/>
      <c r="H126" s="290" t="str">
        <f t="shared" si="0"/>
        <v>Belum Diisi</v>
      </c>
      <c r="I126" s="276" t="s">
        <v>650</v>
      </c>
      <c r="J126" s="277" t="str">
        <f t="shared" ref="J126:J130" si="49">IF($D$126="Y/T","Isi Tujuan",IF($E$126=0,0,IF(I126="Y",1,IF(I126="T",0,"Isi Dulu"))))</f>
        <v>Isi Tujuan</v>
      </c>
      <c r="K126" s="276" t="s">
        <v>650</v>
      </c>
      <c r="L126" s="277" t="str">
        <f t="shared" ref="L126:L130" si="50">IF($D$126="Y/T","Isi Tujuan",IF($E$126=0,0,IF(K126="Y",1,IF(K126="T",0,"Isi Dulu"))))</f>
        <v>Isi Tujuan</v>
      </c>
      <c r="M126" s="429" t="s">
        <v>650</v>
      </c>
      <c r="N126" s="430" t="str">
        <f>IF(M126="Y",1,IF(M126="T",0,IF(M126="Y/T","Belum diisi","Error")))</f>
        <v>Belum diisi</v>
      </c>
      <c r="O126" s="272"/>
      <c r="P126" s="272"/>
      <c r="Q126" s="272"/>
      <c r="R126" s="272"/>
    </row>
    <row r="127" spans="1:18" ht="12.75" customHeight="1">
      <c r="A127" s="272"/>
      <c r="B127" s="371"/>
      <c r="C127" s="371"/>
      <c r="D127" s="371"/>
      <c r="E127" s="421"/>
      <c r="F127" s="278">
        <v>2</v>
      </c>
      <c r="G127" s="279"/>
      <c r="H127" s="288" t="str">
        <f t="shared" si="0"/>
        <v>Belum Diisi</v>
      </c>
      <c r="I127" s="280" t="s">
        <v>650</v>
      </c>
      <c r="J127" s="281" t="str">
        <f t="shared" si="49"/>
        <v>Isi Tujuan</v>
      </c>
      <c r="K127" s="280" t="s">
        <v>650</v>
      </c>
      <c r="L127" s="281" t="str">
        <f t="shared" si="50"/>
        <v>Isi Tujuan</v>
      </c>
      <c r="M127" s="371"/>
      <c r="N127" s="371"/>
      <c r="O127" s="272"/>
      <c r="P127" s="272"/>
      <c r="Q127" s="272"/>
      <c r="R127" s="272"/>
    </row>
    <row r="128" spans="1:18" ht="12.75" customHeight="1">
      <c r="A128" s="272"/>
      <c r="B128" s="371"/>
      <c r="C128" s="371"/>
      <c r="D128" s="371"/>
      <c r="E128" s="421"/>
      <c r="F128" s="278">
        <v>3</v>
      </c>
      <c r="G128" s="279"/>
      <c r="H128" s="288" t="str">
        <f t="shared" si="0"/>
        <v>Belum Diisi</v>
      </c>
      <c r="I128" s="280" t="s">
        <v>650</v>
      </c>
      <c r="J128" s="281" t="str">
        <f t="shared" si="49"/>
        <v>Isi Tujuan</v>
      </c>
      <c r="K128" s="280" t="s">
        <v>650</v>
      </c>
      <c r="L128" s="281" t="str">
        <f t="shared" si="50"/>
        <v>Isi Tujuan</v>
      </c>
      <c r="M128" s="371"/>
      <c r="N128" s="371"/>
      <c r="O128" s="272"/>
      <c r="P128" s="272"/>
      <c r="Q128" s="272"/>
      <c r="R128" s="272"/>
    </row>
    <row r="129" spans="1:18" ht="12.75" customHeight="1">
      <c r="A129" s="272"/>
      <c r="B129" s="371"/>
      <c r="C129" s="371"/>
      <c r="D129" s="371"/>
      <c r="E129" s="421"/>
      <c r="F129" s="278">
        <v>4</v>
      </c>
      <c r="G129" s="279"/>
      <c r="H129" s="288" t="str">
        <f t="shared" si="0"/>
        <v>Belum Diisi</v>
      </c>
      <c r="I129" s="280" t="s">
        <v>650</v>
      </c>
      <c r="J129" s="281" t="str">
        <f t="shared" si="49"/>
        <v>Isi Tujuan</v>
      </c>
      <c r="K129" s="280" t="s">
        <v>650</v>
      </c>
      <c r="L129" s="281" t="str">
        <f t="shared" si="50"/>
        <v>Isi Tujuan</v>
      </c>
      <c r="M129" s="371"/>
      <c r="N129" s="371"/>
      <c r="O129" s="272"/>
      <c r="P129" s="272"/>
      <c r="Q129" s="272"/>
      <c r="R129" s="272"/>
    </row>
    <row r="130" spans="1:18" ht="12.75" customHeight="1">
      <c r="A130" s="272"/>
      <c r="B130" s="349"/>
      <c r="C130" s="349"/>
      <c r="D130" s="349"/>
      <c r="E130" s="422"/>
      <c r="F130" s="282">
        <v>5</v>
      </c>
      <c r="G130" s="283"/>
      <c r="H130" s="289" t="str">
        <f t="shared" si="0"/>
        <v>Belum Diisi</v>
      </c>
      <c r="I130" s="285" t="s">
        <v>650</v>
      </c>
      <c r="J130" s="286" t="str">
        <f t="shared" si="49"/>
        <v>Isi Tujuan</v>
      </c>
      <c r="K130" s="285" t="s">
        <v>650</v>
      </c>
      <c r="L130" s="286" t="str">
        <f t="shared" si="50"/>
        <v>Isi Tujuan</v>
      </c>
      <c r="M130" s="349"/>
      <c r="N130" s="349"/>
      <c r="O130" s="272"/>
      <c r="P130" s="272"/>
      <c r="Q130" s="272"/>
      <c r="R130" s="272"/>
    </row>
    <row r="131" spans="1:18" ht="12.75" customHeight="1">
      <c r="A131" s="272"/>
      <c r="B131" s="418">
        <v>26</v>
      </c>
      <c r="C131" s="426"/>
      <c r="D131" s="419" t="s">
        <v>650</v>
      </c>
      <c r="E131" s="420" t="str">
        <f>IF(D131="Y",1,IF(D131="T",0,IF(D131="Y/T","Belum diisi","Error")))</f>
        <v>Belum diisi</v>
      </c>
      <c r="F131" s="273">
        <v>1</v>
      </c>
      <c r="G131" s="274"/>
      <c r="H131" s="290" t="str">
        <f t="shared" si="0"/>
        <v>Belum Diisi</v>
      </c>
      <c r="I131" s="276" t="s">
        <v>650</v>
      </c>
      <c r="J131" s="277" t="str">
        <f t="shared" ref="J131:J135" si="51">IF($D$131="Y/T","Isi Tujuan",IF($E$131=0,0,IF(I131="Y",1,IF(I131="T",0,"Isi Dulu"))))</f>
        <v>Isi Tujuan</v>
      </c>
      <c r="K131" s="276" t="s">
        <v>650</v>
      </c>
      <c r="L131" s="277" t="str">
        <f t="shared" ref="L131:L135" si="52">IF($D$131="Y/T","Isi Tujuan",IF($E$131=0,0,IF(K131="Y",1,IF(K131="T",0,"Isi Dulu"))))</f>
        <v>Isi Tujuan</v>
      </c>
      <c r="M131" s="429" t="s">
        <v>650</v>
      </c>
      <c r="N131" s="430" t="str">
        <f>IF(M131="Y",1,IF(M131="T",0,IF(M131="Y/T","Belum diisi","Error")))</f>
        <v>Belum diisi</v>
      </c>
      <c r="O131" s="272"/>
      <c r="P131" s="272"/>
      <c r="Q131" s="272"/>
      <c r="R131" s="272"/>
    </row>
    <row r="132" spans="1:18" ht="12.75" customHeight="1">
      <c r="A132" s="272"/>
      <c r="B132" s="371"/>
      <c r="C132" s="371"/>
      <c r="D132" s="371"/>
      <c r="E132" s="421"/>
      <c r="F132" s="278">
        <v>2</v>
      </c>
      <c r="G132" s="279"/>
      <c r="H132" s="288" t="str">
        <f t="shared" si="0"/>
        <v>Belum Diisi</v>
      </c>
      <c r="I132" s="280" t="s">
        <v>650</v>
      </c>
      <c r="J132" s="281" t="str">
        <f t="shared" si="51"/>
        <v>Isi Tujuan</v>
      </c>
      <c r="K132" s="280" t="s">
        <v>650</v>
      </c>
      <c r="L132" s="281" t="str">
        <f t="shared" si="52"/>
        <v>Isi Tujuan</v>
      </c>
      <c r="M132" s="371"/>
      <c r="N132" s="371"/>
      <c r="O132" s="272"/>
      <c r="P132" s="272"/>
      <c r="Q132" s="272"/>
      <c r="R132" s="272"/>
    </row>
    <row r="133" spans="1:18" ht="12.75" customHeight="1">
      <c r="A133" s="272"/>
      <c r="B133" s="371"/>
      <c r="C133" s="371"/>
      <c r="D133" s="371"/>
      <c r="E133" s="421"/>
      <c r="F133" s="278">
        <v>3</v>
      </c>
      <c r="G133" s="279"/>
      <c r="H133" s="288" t="str">
        <f t="shared" si="0"/>
        <v>Belum Diisi</v>
      </c>
      <c r="I133" s="280" t="s">
        <v>650</v>
      </c>
      <c r="J133" s="281" t="str">
        <f t="shared" si="51"/>
        <v>Isi Tujuan</v>
      </c>
      <c r="K133" s="280" t="s">
        <v>650</v>
      </c>
      <c r="L133" s="281" t="str">
        <f t="shared" si="52"/>
        <v>Isi Tujuan</v>
      </c>
      <c r="M133" s="371"/>
      <c r="N133" s="371"/>
      <c r="O133" s="272"/>
      <c r="P133" s="272"/>
      <c r="Q133" s="272"/>
      <c r="R133" s="272"/>
    </row>
    <row r="134" spans="1:18" ht="12.75" customHeight="1">
      <c r="A134" s="272"/>
      <c r="B134" s="371"/>
      <c r="C134" s="371"/>
      <c r="D134" s="371"/>
      <c r="E134" s="421"/>
      <c r="F134" s="278">
        <v>4</v>
      </c>
      <c r="G134" s="279"/>
      <c r="H134" s="288" t="str">
        <f t="shared" si="0"/>
        <v>Belum Diisi</v>
      </c>
      <c r="I134" s="280" t="s">
        <v>650</v>
      </c>
      <c r="J134" s="281" t="str">
        <f t="shared" si="51"/>
        <v>Isi Tujuan</v>
      </c>
      <c r="K134" s="280" t="s">
        <v>650</v>
      </c>
      <c r="L134" s="281" t="str">
        <f t="shared" si="52"/>
        <v>Isi Tujuan</v>
      </c>
      <c r="M134" s="371"/>
      <c r="N134" s="371"/>
      <c r="O134" s="272"/>
      <c r="P134" s="272"/>
      <c r="Q134" s="272"/>
      <c r="R134" s="272"/>
    </row>
    <row r="135" spans="1:18" ht="12.75" customHeight="1">
      <c r="A135" s="272"/>
      <c r="B135" s="349"/>
      <c r="C135" s="349"/>
      <c r="D135" s="349"/>
      <c r="E135" s="422"/>
      <c r="F135" s="282">
        <v>5</v>
      </c>
      <c r="G135" s="283"/>
      <c r="H135" s="289" t="str">
        <f t="shared" si="0"/>
        <v>Belum Diisi</v>
      </c>
      <c r="I135" s="285" t="s">
        <v>650</v>
      </c>
      <c r="J135" s="286" t="str">
        <f t="shared" si="51"/>
        <v>Isi Tujuan</v>
      </c>
      <c r="K135" s="285" t="s">
        <v>650</v>
      </c>
      <c r="L135" s="286" t="str">
        <f t="shared" si="52"/>
        <v>Isi Tujuan</v>
      </c>
      <c r="M135" s="349"/>
      <c r="N135" s="349"/>
      <c r="O135" s="272"/>
      <c r="P135" s="272"/>
      <c r="Q135" s="272"/>
      <c r="R135" s="272"/>
    </row>
    <row r="136" spans="1:18" ht="12.75" customHeight="1">
      <c r="A136" s="272"/>
      <c r="B136" s="418">
        <v>27</v>
      </c>
      <c r="C136" s="426"/>
      <c r="D136" s="419" t="s">
        <v>650</v>
      </c>
      <c r="E136" s="420" t="str">
        <f>IF(D136="Y",1,IF(D136="T",0,IF(D136="Y/T","Belum diisi","Error")))</f>
        <v>Belum diisi</v>
      </c>
      <c r="F136" s="273">
        <v>1</v>
      </c>
      <c r="G136" s="274"/>
      <c r="H136" s="290" t="str">
        <f t="shared" si="0"/>
        <v>Belum Diisi</v>
      </c>
      <c r="I136" s="276" t="s">
        <v>650</v>
      </c>
      <c r="J136" s="277" t="str">
        <f t="shared" ref="J136:J140" si="53">IF($D$136="Y/T","Isi Tujuan",IF($E$136=0,0,IF(I136="Y",1,IF(I136="T",0,"Isi Dulu"))))</f>
        <v>Isi Tujuan</v>
      </c>
      <c r="K136" s="276" t="s">
        <v>650</v>
      </c>
      <c r="L136" s="277" t="str">
        <f t="shared" ref="L136:L140" si="54">IF($D$136="Y/T","Isi Tujuan",IF($E$136=0,0,IF(K136="Y",1,IF(K136="T",0,"Isi Dulu"))))</f>
        <v>Isi Tujuan</v>
      </c>
      <c r="M136" s="429" t="s">
        <v>650</v>
      </c>
      <c r="N136" s="430" t="str">
        <f>IF(M136="Y",1,IF(M136="T",0,IF(M136="Y/T","Belum diisi","Error")))</f>
        <v>Belum diisi</v>
      </c>
      <c r="O136" s="272"/>
      <c r="P136" s="272"/>
      <c r="Q136" s="272"/>
      <c r="R136" s="272"/>
    </row>
    <row r="137" spans="1:18" ht="12.75" customHeight="1">
      <c r="A137" s="272"/>
      <c r="B137" s="371"/>
      <c r="C137" s="371"/>
      <c r="D137" s="371"/>
      <c r="E137" s="421"/>
      <c r="F137" s="278">
        <v>2</v>
      </c>
      <c r="G137" s="279"/>
      <c r="H137" s="288" t="str">
        <f t="shared" si="0"/>
        <v>Belum Diisi</v>
      </c>
      <c r="I137" s="280" t="s">
        <v>650</v>
      </c>
      <c r="J137" s="281" t="str">
        <f t="shared" si="53"/>
        <v>Isi Tujuan</v>
      </c>
      <c r="K137" s="280" t="s">
        <v>650</v>
      </c>
      <c r="L137" s="281" t="str">
        <f t="shared" si="54"/>
        <v>Isi Tujuan</v>
      </c>
      <c r="M137" s="371"/>
      <c r="N137" s="371"/>
      <c r="O137" s="272"/>
      <c r="P137" s="272"/>
      <c r="Q137" s="272"/>
      <c r="R137" s="272"/>
    </row>
    <row r="138" spans="1:18" ht="12.75" customHeight="1">
      <c r="A138" s="272"/>
      <c r="B138" s="371"/>
      <c r="C138" s="371"/>
      <c r="D138" s="371"/>
      <c r="E138" s="421"/>
      <c r="F138" s="278">
        <v>3</v>
      </c>
      <c r="G138" s="279"/>
      <c r="H138" s="288" t="str">
        <f t="shared" si="0"/>
        <v>Belum Diisi</v>
      </c>
      <c r="I138" s="280" t="s">
        <v>650</v>
      </c>
      <c r="J138" s="281" t="str">
        <f t="shared" si="53"/>
        <v>Isi Tujuan</v>
      </c>
      <c r="K138" s="280" t="s">
        <v>650</v>
      </c>
      <c r="L138" s="281" t="str">
        <f t="shared" si="54"/>
        <v>Isi Tujuan</v>
      </c>
      <c r="M138" s="371"/>
      <c r="N138" s="371"/>
      <c r="O138" s="272"/>
      <c r="P138" s="272"/>
      <c r="Q138" s="272"/>
      <c r="R138" s="272"/>
    </row>
    <row r="139" spans="1:18" ht="12.75" customHeight="1">
      <c r="A139" s="272"/>
      <c r="B139" s="371"/>
      <c r="C139" s="371"/>
      <c r="D139" s="371"/>
      <c r="E139" s="421"/>
      <c r="F139" s="278">
        <v>4</v>
      </c>
      <c r="G139" s="279"/>
      <c r="H139" s="288" t="str">
        <f t="shared" si="0"/>
        <v>Belum Diisi</v>
      </c>
      <c r="I139" s="280" t="s">
        <v>650</v>
      </c>
      <c r="J139" s="281" t="str">
        <f t="shared" si="53"/>
        <v>Isi Tujuan</v>
      </c>
      <c r="K139" s="280" t="s">
        <v>650</v>
      </c>
      <c r="L139" s="281" t="str">
        <f t="shared" si="54"/>
        <v>Isi Tujuan</v>
      </c>
      <c r="M139" s="371"/>
      <c r="N139" s="371"/>
      <c r="O139" s="272"/>
      <c r="P139" s="272"/>
      <c r="Q139" s="272"/>
      <c r="R139" s="272"/>
    </row>
    <row r="140" spans="1:18" ht="12.75" customHeight="1">
      <c r="A140" s="272"/>
      <c r="B140" s="349"/>
      <c r="C140" s="349"/>
      <c r="D140" s="349"/>
      <c r="E140" s="422"/>
      <c r="F140" s="282">
        <v>5</v>
      </c>
      <c r="G140" s="283"/>
      <c r="H140" s="289" t="str">
        <f t="shared" si="0"/>
        <v>Belum Diisi</v>
      </c>
      <c r="I140" s="285" t="s">
        <v>650</v>
      </c>
      <c r="J140" s="286" t="str">
        <f t="shared" si="53"/>
        <v>Isi Tujuan</v>
      </c>
      <c r="K140" s="285" t="s">
        <v>650</v>
      </c>
      <c r="L140" s="286" t="str">
        <f t="shared" si="54"/>
        <v>Isi Tujuan</v>
      </c>
      <c r="M140" s="349"/>
      <c r="N140" s="349"/>
      <c r="O140" s="272"/>
      <c r="P140" s="272"/>
      <c r="Q140" s="272"/>
      <c r="R140" s="272"/>
    </row>
    <row r="141" spans="1:18" ht="12.75" customHeight="1">
      <c r="A141" s="272"/>
      <c r="B141" s="418">
        <v>28</v>
      </c>
      <c r="C141" s="426"/>
      <c r="D141" s="419" t="s">
        <v>650</v>
      </c>
      <c r="E141" s="420" t="str">
        <f>IF(D141="Y",1,IF(D141="T",0,IF(D141="Y/T","Belum diisi","Error")))</f>
        <v>Belum diisi</v>
      </c>
      <c r="F141" s="273">
        <v>1</v>
      </c>
      <c r="G141" s="274"/>
      <c r="H141" s="290" t="str">
        <f t="shared" si="0"/>
        <v>Belum Diisi</v>
      </c>
      <c r="I141" s="276" t="s">
        <v>650</v>
      </c>
      <c r="J141" s="277" t="str">
        <f t="shared" ref="J141:J145" si="55">IF($D$141="Y/T","Isi Tujuan",IF($E$141=0,0,IF(I141="Y",1,IF(I141="T",0,"Isi Dulu"))))</f>
        <v>Isi Tujuan</v>
      </c>
      <c r="K141" s="276" t="s">
        <v>650</v>
      </c>
      <c r="L141" s="277" t="str">
        <f t="shared" ref="L141:L145" si="56">IF($D$141="Y/T","Isi Tujuan",IF($E$141=0,0,IF(K141="Y",1,IF(K141="T",0,"Isi Dulu"))))</f>
        <v>Isi Tujuan</v>
      </c>
      <c r="M141" s="429" t="s">
        <v>650</v>
      </c>
      <c r="N141" s="430" t="str">
        <f>IF(M141="Y",1,IF(M141="T",0,IF(M141="Y/T","Belum diisi","Error")))</f>
        <v>Belum diisi</v>
      </c>
      <c r="O141" s="272"/>
      <c r="P141" s="272"/>
      <c r="Q141" s="272"/>
      <c r="R141" s="272"/>
    </row>
    <row r="142" spans="1:18" ht="12.75" customHeight="1">
      <c r="A142" s="272"/>
      <c r="B142" s="371"/>
      <c r="C142" s="371"/>
      <c r="D142" s="371"/>
      <c r="E142" s="421"/>
      <c r="F142" s="278">
        <v>2</v>
      </c>
      <c r="G142" s="279"/>
      <c r="H142" s="288" t="str">
        <f t="shared" si="0"/>
        <v>Belum Diisi</v>
      </c>
      <c r="I142" s="280" t="s">
        <v>650</v>
      </c>
      <c r="J142" s="281" t="str">
        <f t="shared" si="55"/>
        <v>Isi Tujuan</v>
      </c>
      <c r="K142" s="280" t="s">
        <v>650</v>
      </c>
      <c r="L142" s="281" t="str">
        <f t="shared" si="56"/>
        <v>Isi Tujuan</v>
      </c>
      <c r="M142" s="371"/>
      <c r="N142" s="371"/>
      <c r="O142" s="272"/>
      <c r="P142" s="272"/>
      <c r="Q142" s="272"/>
      <c r="R142" s="272"/>
    </row>
    <row r="143" spans="1:18" ht="12.75" customHeight="1">
      <c r="A143" s="272"/>
      <c r="B143" s="371"/>
      <c r="C143" s="371"/>
      <c r="D143" s="371"/>
      <c r="E143" s="421"/>
      <c r="F143" s="278">
        <v>3</v>
      </c>
      <c r="G143" s="279"/>
      <c r="H143" s="288" t="str">
        <f t="shared" si="0"/>
        <v>Belum Diisi</v>
      </c>
      <c r="I143" s="280" t="s">
        <v>650</v>
      </c>
      <c r="J143" s="281" t="str">
        <f t="shared" si="55"/>
        <v>Isi Tujuan</v>
      </c>
      <c r="K143" s="280" t="s">
        <v>650</v>
      </c>
      <c r="L143" s="281" t="str">
        <f t="shared" si="56"/>
        <v>Isi Tujuan</v>
      </c>
      <c r="M143" s="371"/>
      <c r="N143" s="371"/>
      <c r="O143" s="272"/>
      <c r="P143" s="272"/>
      <c r="Q143" s="272"/>
      <c r="R143" s="272"/>
    </row>
    <row r="144" spans="1:18" ht="12.75" customHeight="1">
      <c r="A144" s="272"/>
      <c r="B144" s="371"/>
      <c r="C144" s="371"/>
      <c r="D144" s="371"/>
      <c r="E144" s="421"/>
      <c r="F144" s="278">
        <v>4</v>
      </c>
      <c r="G144" s="279"/>
      <c r="H144" s="288" t="str">
        <f t="shared" si="0"/>
        <v>Belum Diisi</v>
      </c>
      <c r="I144" s="280" t="s">
        <v>650</v>
      </c>
      <c r="J144" s="281" t="str">
        <f t="shared" si="55"/>
        <v>Isi Tujuan</v>
      </c>
      <c r="K144" s="280" t="s">
        <v>650</v>
      </c>
      <c r="L144" s="281" t="str">
        <f t="shared" si="56"/>
        <v>Isi Tujuan</v>
      </c>
      <c r="M144" s="371"/>
      <c r="N144" s="371"/>
      <c r="O144" s="272"/>
      <c r="P144" s="272"/>
      <c r="Q144" s="272"/>
      <c r="R144" s="272"/>
    </row>
    <row r="145" spans="1:18" ht="12.75" customHeight="1">
      <c r="A145" s="272"/>
      <c r="B145" s="349"/>
      <c r="C145" s="349"/>
      <c r="D145" s="349"/>
      <c r="E145" s="422"/>
      <c r="F145" s="282">
        <v>5</v>
      </c>
      <c r="G145" s="283"/>
      <c r="H145" s="289" t="str">
        <f t="shared" si="0"/>
        <v>Belum Diisi</v>
      </c>
      <c r="I145" s="285" t="s">
        <v>650</v>
      </c>
      <c r="J145" s="286" t="str">
        <f t="shared" si="55"/>
        <v>Isi Tujuan</v>
      </c>
      <c r="K145" s="285" t="s">
        <v>650</v>
      </c>
      <c r="L145" s="286" t="str">
        <f t="shared" si="56"/>
        <v>Isi Tujuan</v>
      </c>
      <c r="M145" s="349"/>
      <c r="N145" s="349"/>
      <c r="O145" s="272"/>
      <c r="P145" s="272"/>
      <c r="Q145" s="272"/>
      <c r="R145" s="272"/>
    </row>
    <row r="146" spans="1:18" ht="12.75" customHeight="1">
      <c r="A146" s="272"/>
      <c r="B146" s="418">
        <v>29</v>
      </c>
      <c r="C146" s="426"/>
      <c r="D146" s="419" t="s">
        <v>650</v>
      </c>
      <c r="E146" s="420" t="str">
        <f>IF(D146="Y",1,IF(D146="T",0,IF(D146="Y/T","Belum diisi","Error")))</f>
        <v>Belum diisi</v>
      </c>
      <c r="F146" s="273">
        <v>1</v>
      </c>
      <c r="G146" s="274"/>
      <c r="H146" s="290" t="str">
        <f t="shared" si="0"/>
        <v>Belum Diisi</v>
      </c>
      <c r="I146" s="276" t="s">
        <v>650</v>
      </c>
      <c r="J146" s="277" t="str">
        <f t="shared" ref="J146:J150" si="57">IF($D$146="Y/T","Isi Tujuan",IF($E$146=0,0,IF(I146="Y",1,IF(I146="T",0,"Isi Dulu"))))</f>
        <v>Isi Tujuan</v>
      </c>
      <c r="K146" s="276" t="s">
        <v>650</v>
      </c>
      <c r="L146" s="277" t="str">
        <f t="shared" ref="L146:L150" si="58">IF($D$146="Y/T","Isi Tujuan",IF($E$146=0,0,IF(K146="Y",1,IF(K146="T",0,"Isi Dulu"))))</f>
        <v>Isi Tujuan</v>
      </c>
      <c r="M146" s="429" t="s">
        <v>650</v>
      </c>
      <c r="N146" s="430" t="str">
        <f>IF(M146="Y",1,IF(M146="T",0,IF(M146="Y/T","Belum diisi","Error")))</f>
        <v>Belum diisi</v>
      </c>
      <c r="O146" s="272"/>
      <c r="P146" s="272"/>
      <c r="Q146" s="272"/>
      <c r="R146" s="272"/>
    </row>
    <row r="147" spans="1:18" ht="12.75" customHeight="1">
      <c r="A147" s="272"/>
      <c r="B147" s="371"/>
      <c r="C147" s="371"/>
      <c r="D147" s="371"/>
      <c r="E147" s="421"/>
      <c r="F147" s="278">
        <v>2</v>
      </c>
      <c r="G147" s="279"/>
      <c r="H147" s="288" t="str">
        <f t="shared" si="0"/>
        <v>Belum Diisi</v>
      </c>
      <c r="I147" s="280" t="s">
        <v>650</v>
      </c>
      <c r="J147" s="281" t="str">
        <f t="shared" si="57"/>
        <v>Isi Tujuan</v>
      </c>
      <c r="K147" s="280" t="s">
        <v>650</v>
      </c>
      <c r="L147" s="281" t="str">
        <f t="shared" si="58"/>
        <v>Isi Tujuan</v>
      </c>
      <c r="M147" s="371"/>
      <c r="N147" s="371"/>
      <c r="O147" s="272"/>
      <c r="P147" s="272"/>
      <c r="Q147" s="272"/>
      <c r="R147" s="272"/>
    </row>
    <row r="148" spans="1:18" ht="12.75" customHeight="1">
      <c r="A148" s="272"/>
      <c r="B148" s="371"/>
      <c r="C148" s="371"/>
      <c r="D148" s="371"/>
      <c r="E148" s="421"/>
      <c r="F148" s="278">
        <v>3</v>
      </c>
      <c r="G148" s="279"/>
      <c r="H148" s="288" t="str">
        <f t="shared" si="0"/>
        <v>Belum Diisi</v>
      </c>
      <c r="I148" s="280" t="s">
        <v>650</v>
      </c>
      <c r="J148" s="281" t="str">
        <f t="shared" si="57"/>
        <v>Isi Tujuan</v>
      </c>
      <c r="K148" s="280" t="s">
        <v>650</v>
      </c>
      <c r="L148" s="281" t="str">
        <f t="shared" si="58"/>
        <v>Isi Tujuan</v>
      </c>
      <c r="M148" s="371"/>
      <c r="N148" s="371"/>
      <c r="O148" s="272"/>
      <c r="P148" s="272"/>
      <c r="Q148" s="272"/>
      <c r="R148" s="272"/>
    </row>
    <row r="149" spans="1:18" ht="12.75" customHeight="1">
      <c r="A149" s="272"/>
      <c r="B149" s="371"/>
      <c r="C149" s="371"/>
      <c r="D149" s="371"/>
      <c r="E149" s="421"/>
      <c r="F149" s="278">
        <v>4</v>
      </c>
      <c r="G149" s="279"/>
      <c r="H149" s="288" t="str">
        <f t="shared" si="0"/>
        <v>Belum Diisi</v>
      </c>
      <c r="I149" s="280" t="s">
        <v>650</v>
      </c>
      <c r="J149" s="281" t="str">
        <f t="shared" si="57"/>
        <v>Isi Tujuan</v>
      </c>
      <c r="K149" s="280" t="s">
        <v>650</v>
      </c>
      <c r="L149" s="281" t="str">
        <f t="shared" si="58"/>
        <v>Isi Tujuan</v>
      </c>
      <c r="M149" s="371"/>
      <c r="N149" s="371"/>
      <c r="O149" s="272"/>
      <c r="P149" s="272"/>
      <c r="Q149" s="272"/>
      <c r="R149" s="272"/>
    </row>
    <row r="150" spans="1:18" ht="12.75" customHeight="1">
      <c r="A150" s="272"/>
      <c r="B150" s="349"/>
      <c r="C150" s="349"/>
      <c r="D150" s="349"/>
      <c r="E150" s="422"/>
      <c r="F150" s="282">
        <v>5</v>
      </c>
      <c r="G150" s="283"/>
      <c r="H150" s="289" t="str">
        <f t="shared" si="0"/>
        <v>Belum Diisi</v>
      </c>
      <c r="I150" s="285" t="s">
        <v>650</v>
      </c>
      <c r="J150" s="286" t="str">
        <f t="shared" si="57"/>
        <v>Isi Tujuan</v>
      </c>
      <c r="K150" s="285" t="s">
        <v>650</v>
      </c>
      <c r="L150" s="286" t="str">
        <f t="shared" si="58"/>
        <v>Isi Tujuan</v>
      </c>
      <c r="M150" s="349"/>
      <c r="N150" s="349"/>
      <c r="O150" s="272"/>
      <c r="P150" s="272"/>
      <c r="Q150" s="272"/>
      <c r="R150" s="272"/>
    </row>
    <row r="151" spans="1:18" ht="12.75" customHeight="1">
      <c r="A151" s="272"/>
      <c r="B151" s="418">
        <v>30</v>
      </c>
      <c r="C151" s="426"/>
      <c r="D151" s="419" t="s">
        <v>650</v>
      </c>
      <c r="E151" s="420" t="str">
        <f>IF(D151="Y",1,IF(D151="T",0,IF(D151="Y/T","Belum diisi","Error")))</f>
        <v>Belum diisi</v>
      </c>
      <c r="F151" s="273">
        <v>1</v>
      </c>
      <c r="G151" s="274"/>
      <c r="H151" s="290" t="str">
        <f t="shared" si="0"/>
        <v>Belum Diisi</v>
      </c>
      <c r="I151" s="285" t="s">
        <v>650</v>
      </c>
      <c r="J151" s="277" t="str">
        <f t="shared" ref="J151:J155" si="59">IF($D$151="Y/T","Isi Tujuan",IF($E$151=0,0,IF(I151="Y",1,IF(I151="T",0,"Isi Dulu"))))</f>
        <v>Isi Tujuan</v>
      </c>
      <c r="K151" s="285" t="s">
        <v>650</v>
      </c>
      <c r="L151" s="277" t="str">
        <f t="shared" ref="L151:L155" si="60">IF($D$151="Y/T","Isi Tujuan",IF($E$151=0,0,IF(K151="Y",1,IF(K151="T",0,"Isi Dulu"))))</f>
        <v>Isi Tujuan</v>
      </c>
      <c r="M151" s="429" t="s">
        <v>650</v>
      </c>
      <c r="N151" s="430" t="str">
        <f>IF(M151="Y",1,IF(M151="T",0,IF(M151="Y/T","Belum diisi","Error")))</f>
        <v>Belum diisi</v>
      </c>
      <c r="O151" s="272"/>
      <c r="P151" s="272"/>
      <c r="Q151" s="272"/>
      <c r="R151" s="272"/>
    </row>
    <row r="152" spans="1:18" ht="12.75" customHeight="1">
      <c r="A152" s="272"/>
      <c r="B152" s="371"/>
      <c r="C152" s="371"/>
      <c r="D152" s="371"/>
      <c r="E152" s="421"/>
      <c r="F152" s="278">
        <v>2</v>
      </c>
      <c r="G152" s="279"/>
      <c r="H152" s="288" t="str">
        <f t="shared" si="0"/>
        <v>Belum Diisi</v>
      </c>
      <c r="I152" s="280" t="s">
        <v>650</v>
      </c>
      <c r="J152" s="281" t="str">
        <f t="shared" si="59"/>
        <v>Isi Tujuan</v>
      </c>
      <c r="K152" s="280" t="s">
        <v>650</v>
      </c>
      <c r="L152" s="281" t="str">
        <f t="shared" si="60"/>
        <v>Isi Tujuan</v>
      </c>
      <c r="M152" s="371"/>
      <c r="N152" s="371"/>
      <c r="O152" s="272"/>
      <c r="P152" s="272"/>
      <c r="Q152" s="272"/>
      <c r="R152" s="272"/>
    </row>
    <row r="153" spans="1:18" ht="12.75" customHeight="1">
      <c r="A153" s="272"/>
      <c r="B153" s="371"/>
      <c r="C153" s="371"/>
      <c r="D153" s="371"/>
      <c r="E153" s="421"/>
      <c r="F153" s="278">
        <v>3</v>
      </c>
      <c r="G153" s="279"/>
      <c r="H153" s="288" t="str">
        <f t="shared" si="0"/>
        <v>Belum Diisi</v>
      </c>
      <c r="I153" s="280" t="s">
        <v>650</v>
      </c>
      <c r="J153" s="281" t="str">
        <f t="shared" si="59"/>
        <v>Isi Tujuan</v>
      </c>
      <c r="K153" s="280" t="s">
        <v>650</v>
      </c>
      <c r="L153" s="281" t="str">
        <f t="shared" si="60"/>
        <v>Isi Tujuan</v>
      </c>
      <c r="M153" s="371"/>
      <c r="N153" s="371"/>
      <c r="O153" s="272"/>
      <c r="P153" s="272"/>
      <c r="Q153" s="272"/>
      <c r="R153" s="272"/>
    </row>
    <row r="154" spans="1:18" ht="12.75" customHeight="1">
      <c r="A154" s="272"/>
      <c r="B154" s="371"/>
      <c r="C154" s="371"/>
      <c r="D154" s="371"/>
      <c r="E154" s="421"/>
      <c r="F154" s="278">
        <v>4</v>
      </c>
      <c r="G154" s="279"/>
      <c r="H154" s="288" t="str">
        <f t="shared" si="0"/>
        <v>Belum Diisi</v>
      </c>
      <c r="I154" s="280" t="s">
        <v>650</v>
      </c>
      <c r="J154" s="281" t="str">
        <f t="shared" si="59"/>
        <v>Isi Tujuan</v>
      </c>
      <c r="K154" s="280" t="s">
        <v>650</v>
      </c>
      <c r="L154" s="281" t="str">
        <f t="shared" si="60"/>
        <v>Isi Tujuan</v>
      </c>
      <c r="M154" s="371"/>
      <c r="N154" s="371"/>
      <c r="O154" s="272"/>
      <c r="P154" s="272"/>
      <c r="Q154" s="272"/>
      <c r="R154" s="272"/>
    </row>
    <row r="155" spans="1:18" ht="12.75" customHeight="1">
      <c r="A155" s="272"/>
      <c r="B155" s="349"/>
      <c r="C155" s="349"/>
      <c r="D155" s="349"/>
      <c r="E155" s="422"/>
      <c r="F155" s="282">
        <v>5</v>
      </c>
      <c r="G155" s="283"/>
      <c r="H155" s="289" t="str">
        <f t="shared" si="0"/>
        <v>Belum Diisi</v>
      </c>
      <c r="I155" s="280" t="s">
        <v>650</v>
      </c>
      <c r="J155" s="286" t="str">
        <f t="shared" si="59"/>
        <v>Isi Tujuan</v>
      </c>
      <c r="K155" s="280" t="s">
        <v>650</v>
      </c>
      <c r="L155" s="286" t="str">
        <f t="shared" si="60"/>
        <v>Isi Tujuan</v>
      </c>
      <c r="M155" s="349"/>
      <c r="N155" s="349"/>
      <c r="O155" s="272"/>
      <c r="P155" s="272"/>
      <c r="Q155" s="272"/>
      <c r="R155" s="272"/>
    </row>
    <row r="156" spans="1:18" ht="12.75" customHeight="1">
      <c r="A156" s="272"/>
      <c r="B156" s="291"/>
      <c r="C156" s="292"/>
      <c r="D156" s="293"/>
      <c r="E156" s="294" t="e">
        <f>AVERAGE(E6:E155)</f>
        <v>#DIV/0!</v>
      </c>
      <c r="F156" s="295"/>
      <c r="G156" s="296"/>
      <c r="H156" s="294" t="e">
        <f>AVERAGE(H6:H155)</f>
        <v>#DIV/0!</v>
      </c>
      <c r="I156" s="293"/>
      <c r="J156" s="294" t="e">
        <f>AVERAGE(J6:J155)</f>
        <v>#DIV/0!</v>
      </c>
      <c r="K156" s="293"/>
      <c r="L156" s="294" t="e">
        <f>AVERAGE(L6:L155)</f>
        <v>#DIV/0!</v>
      </c>
      <c r="M156" s="293"/>
      <c r="N156" s="294" t="e">
        <f>AVERAGE(N6:N155)</f>
        <v>#DIV/0!</v>
      </c>
      <c r="O156" s="272"/>
      <c r="P156" s="272"/>
      <c r="Q156" s="272"/>
      <c r="R156" s="272"/>
    </row>
    <row r="157" spans="1:18" ht="12.75" customHeight="1">
      <c r="A157" s="272"/>
      <c r="B157" s="428" t="s">
        <v>1263</v>
      </c>
      <c r="C157" s="360"/>
      <c r="D157" s="360"/>
      <c r="E157" s="360"/>
      <c r="F157" s="360"/>
      <c r="G157" s="360"/>
      <c r="H157" s="360"/>
      <c r="I157" s="360"/>
      <c r="J157" s="351"/>
      <c r="K157" s="297"/>
      <c r="L157" s="297"/>
      <c r="M157" s="297"/>
      <c r="N157" s="297"/>
      <c r="O157" s="272"/>
      <c r="P157" s="272"/>
      <c r="Q157" s="272"/>
      <c r="R157" s="272"/>
    </row>
    <row r="158" spans="1:18" ht="15.75" customHeight="1">
      <c r="A158" s="272"/>
      <c r="B158" s="418">
        <v>1</v>
      </c>
      <c r="C158" s="426"/>
      <c r="D158" s="419" t="s">
        <v>650</v>
      </c>
      <c r="E158" s="427" t="str">
        <f>IF(D158="Y",1,IF(D158="T",0,IF(D158="Y/T","Belum diisi","Error")))</f>
        <v>Belum diisi</v>
      </c>
      <c r="F158" s="273">
        <v>1</v>
      </c>
      <c r="G158" s="274"/>
      <c r="H158" s="275" t="str">
        <f t="shared" ref="H158:H307" si="61">IF(OR(J158="Isi Dulu",L158="Isi Dulu",J158="Isi Sasaran",L158="Isi Sasaran"),"Belum Diisi",IF(SUM(J158,L158)=2,1,IF(SUM(J158,L158)=1,0,IF(SUM(J158,L158)=0,0,"Error"))))</f>
        <v>Belum Diisi</v>
      </c>
      <c r="I158" s="276" t="s">
        <v>650</v>
      </c>
      <c r="J158" s="277" t="str">
        <f t="shared" ref="J158:J162" si="62">IF($D$158="Y/T","Isi Sasaran",IF($E$158=0,0,IF(I158="Y",1,IF(I158="T",0,"Isi Dulu"))))</f>
        <v>Isi Sasaran</v>
      </c>
      <c r="K158" s="276" t="s">
        <v>650</v>
      </c>
      <c r="L158" s="277" t="str">
        <f t="shared" ref="L158:L162" si="63">IF($D$158="Y/T","Isi Sasaran",IF($E$158=0,0,IF(K158="Y",1,IF(K158="T",0,"Isi Dulu"))))</f>
        <v>Isi Sasaran</v>
      </c>
      <c r="M158" s="429" t="s">
        <v>650</v>
      </c>
      <c r="N158" s="430" t="str">
        <f>IF(M158="Y",1,IF(M158="T",0,IF(M158="Y/T","Belum diisi","Error")))</f>
        <v>Belum diisi</v>
      </c>
      <c r="O158" s="272"/>
      <c r="P158" s="272"/>
      <c r="Q158" s="272"/>
      <c r="R158" s="272"/>
    </row>
    <row r="159" spans="1:18" ht="12.75" customHeight="1">
      <c r="A159" s="272"/>
      <c r="B159" s="371"/>
      <c r="C159" s="371"/>
      <c r="D159" s="371"/>
      <c r="E159" s="371"/>
      <c r="F159" s="278">
        <v>2</v>
      </c>
      <c r="G159" s="279"/>
      <c r="H159" s="275" t="str">
        <f t="shared" si="61"/>
        <v>Belum Diisi</v>
      </c>
      <c r="I159" s="280" t="s">
        <v>650</v>
      </c>
      <c r="J159" s="281" t="str">
        <f t="shared" si="62"/>
        <v>Isi Sasaran</v>
      </c>
      <c r="K159" s="280" t="s">
        <v>650</v>
      </c>
      <c r="L159" s="281" t="str">
        <f t="shared" si="63"/>
        <v>Isi Sasaran</v>
      </c>
      <c r="M159" s="371"/>
      <c r="N159" s="371"/>
      <c r="O159" s="272"/>
      <c r="P159" s="272"/>
      <c r="Q159" s="272"/>
      <c r="R159" s="272"/>
    </row>
    <row r="160" spans="1:18" ht="12.75" customHeight="1">
      <c r="A160" s="272"/>
      <c r="B160" s="371"/>
      <c r="C160" s="371"/>
      <c r="D160" s="371"/>
      <c r="E160" s="371"/>
      <c r="F160" s="278">
        <v>3</v>
      </c>
      <c r="G160" s="279"/>
      <c r="H160" s="275" t="str">
        <f t="shared" si="61"/>
        <v>Belum Diisi</v>
      </c>
      <c r="I160" s="280" t="s">
        <v>650</v>
      </c>
      <c r="J160" s="281" t="str">
        <f t="shared" si="62"/>
        <v>Isi Sasaran</v>
      </c>
      <c r="K160" s="280" t="s">
        <v>650</v>
      </c>
      <c r="L160" s="281" t="str">
        <f t="shared" si="63"/>
        <v>Isi Sasaran</v>
      </c>
      <c r="M160" s="371"/>
      <c r="N160" s="371"/>
      <c r="O160" s="272"/>
      <c r="P160" s="272"/>
      <c r="Q160" s="272"/>
      <c r="R160" s="272"/>
    </row>
    <row r="161" spans="1:18" ht="12.75" customHeight="1">
      <c r="A161" s="272"/>
      <c r="B161" s="371"/>
      <c r="C161" s="371"/>
      <c r="D161" s="371"/>
      <c r="E161" s="371"/>
      <c r="F161" s="278">
        <v>4</v>
      </c>
      <c r="G161" s="279"/>
      <c r="H161" s="275" t="str">
        <f t="shared" si="61"/>
        <v>Belum Diisi</v>
      </c>
      <c r="I161" s="280" t="s">
        <v>650</v>
      </c>
      <c r="J161" s="281" t="str">
        <f t="shared" si="62"/>
        <v>Isi Sasaran</v>
      </c>
      <c r="K161" s="280" t="s">
        <v>650</v>
      </c>
      <c r="L161" s="281" t="str">
        <f t="shared" si="63"/>
        <v>Isi Sasaran</v>
      </c>
      <c r="M161" s="371"/>
      <c r="N161" s="371"/>
      <c r="O161" s="272"/>
      <c r="P161" s="272"/>
      <c r="Q161" s="272"/>
      <c r="R161" s="272"/>
    </row>
    <row r="162" spans="1:18" ht="12.75" customHeight="1">
      <c r="A162" s="272"/>
      <c r="B162" s="349"/>
      <c r="C162" s="349"/>
      <c r="D162" s="349"/>
      <c r="E162" s="349"/>
      <c r="F162" s="282">
        <v>5</v>
      </c>
      <c r="G162" s="283"/>
      <c r="H162" s="284" t="str">
        <f t="shared" si="61"/>
        <v>Belum Diisi</v>
      </c>
      <c r="I162" s="285" t="s">
        <v>650</v>
      </c>
      <c r="J162" s="286" t="str">
        <f t="shared" si="62"/>
        <v>Isi Sasaran</v>
      </c>
      <c r="K162" s="285" t="s">
        <v>650</v>
      </c>
      <c r="L162" s="286" t="str">
        <f t="shared" si="63"/>
        <v>Isi Sasaran</v>
      </c>
      <c r="M162" s="349"/>
      <c r="N162" s="349"/>
      <c r="O162" s="272"/>
      <c r="P162" s="272"/>
      <c r="Q162" s="272"/>
      <c r="R162" s="272"/>
    </row>
    <row r="163" spans="1:18" ht="15.75" customHeight="1">
      <c r="A163" s="272"/>
      <c r="B163" s="418">
        <v>2</v>
      </c>
      <c r="C163" s="426"/>
      <c r="D163" s="419" t="s">
        <v>650</v>
      </c>
      <c r="E163" s="427" t="str">
        <f>IF(D163="Y",1,IF(D163="T",0,IF(D163="Y/T","Belum diisi","Error")))</f>
        <v>Belum diisi</v>
      </c>
      <c r="F163" s="273">
        <v>1</v>
      </c>
      <c r="G163" s="274"/>
      <c r="H163" s="287" t="str">
        <f t="shared" si="61"/>
        <v>Belum Diisi</v>
      </c>
      <c r="I163" s="276" t="s">
        <v>650</v>
      </c>
      <c r="J163" s="277" t="str">
        <f t="shared" ref="J163:J167" si="64">IF($D$163="Y/T","Isi Sasaran",IF($E$163=0,0,IF(I163="Y",1,IF(I163="T",0,"Isi Dulu"))))</f>
        <v>Isi Sasaran</v>
      </c>
      <c r="K163" s="276" t="s">
        <v>650</v>
      </c>
      <c r="L163" s="277" t="str">
        <f t="shared" ref="L163:L167" si="65">IF($D$163="Y/T","Isi Sasaran",IF($E$163=0,0,IF(K163="Y",1,IF(K163="T",0,"Isi Dulu"))))</f>
        <v>Isi Sasaran</v>
      </c>
      <c r="M163" s="429" t="s">
        <v>650</v>
      </c>
      <c r="N163" s="430" t="str">
        <f>IF(M163="Y",1,IF(M163="T",0,IF(M163="Y/T","Belum diisi","Error")))</f>
        <v>Belum diisi</v>
      </c>
      <c r="O163" s="272"/>
      <c r="P163" s="272"/>
      <c r="Q163" s="272"/>
      <c r="R163" s="272"/>
    </row>
    <row r="164" spans="1:18" ht="12.75" customHeight="1">
      <c r="A164" s="272"/>
      <c r="B164" s="371"/>
      <c r="C164" s="371"/>
      <c r="D164" s="371"/>
      <c r="E164" s="371"/>
      <c r="F164" s="278">
        <v>2</v>
      </c>
      <c r="G164" s="279"/>
      <c r="H164" s="288" t="str">
        <f t="shared" si="61"/>
        <v>Belum Diisi</v>
      </c>
      <c r="I164" s="280" t="s">
        <v>650</v>
      </c>
      <c r="J164" s="281" t="str">
        <f t="shared" si="64"/>
        <v>Isi Sasaran</v>
      </c>
      <c r="K164" s="280" t="s">
        <v>650</v>
      </c>
      <c r="L164" s="281" t="str">
        <f t="shared" si="65"/>
        <v>Isi Sasaran</v>
      </c>
      <c r="M164" s="371"/>
      <c r="N164" s="371"/>
      <c r="O164" s="272"/>
      <c r="P164" s="272"/>
      <c r="Q164" s="272"/>
      <c r="R164" s="272"/>
    </row>
    <row r="165" spans="1:18" ht="12.75" customHeight="1">
      <c r="A165" s="272"/>
      <c r="B165" s="371"/>
      <c r="C165" s="371"/>
      <c r="D165" s="371"/>
      <c r="E165" s="371"/>
      <c r="F165" s="278">
        <v>3</v>
      </c>
      <c r="G165" s="279"/>
      <c r="H165" s="288" t="str">
        <f t="shared" si="61"/>
        <v>Belum Diisi</v>
      </c>
      <c r="I165" s="280" t="s">
        <v>650</v>
      </c>
      <c r="J165" s="281" t="str">
        <f t="shared" si="64"/>
        <v>Isi Sasaran</v>
      </c>
      <c r="K165" s="280" t="s">
        <v>650</v>
      </c>
      <c r="L165" s="281" t="str">
        <f t="shared" si="65"/>
        <v>Isi Sasaran</v>
      </c>
      <c r="M165" s="371"/>
      <c r="N165" s="371"/>
      <c r="O165" s="272"/>
      <c r="P165" s="272"/>
      <c r="Q165" s="272"/>
      <c r="R165" s="272"/>
    </row>
    <row r="166" spans="1:18" ht="12.75" customHeight="1">
      <c r="A166" s="272"/>
      <c r="B166" s="371"/>
      <c r="C166" s="371"/>
      <c r="D166" s="371"/>
      <c r="E166" s="371"/>
      <c r="F166" s="278">
        <v>4</v>
      </c>
      <c r="G166" s="279"/>
      <c r="H166" s="288" t="str">
        <f t="shared" si="61"/>
        <v>Belum Diisi</v>
      </c>
      <c r="I166" s="280" t="s">
        <v>650</v>
      </c>
      <c r="J166" s="281" t="str">
        <f t="shared" si="64"/>
        <v>Isi Sasaran</v>
      </c>
      <c r="K166" s="280" t="s">
        <v>650</v>
      </c>
      <c r="L166" s="281" t="str">
        <f t="shared" si="65"/>
        <v>Isi Sasaran</v>
      </c>
      <c r="M166" s="371"/>
      <c r="N166" s="371"/>
      <c r="O166" s="272"/>
      <c r="P166" s="272"/>
      <c r="Q166" s="272"/>
      <c r="R166" s="272"/>
    </row>
    <row r="167" spans="1:18" ht="12.75" customHeight="1">
      <c r="A167" s="272"/>
      <c r="B167" s="349"/>
      <c r="C167" s="349"/>
      <c r="D167" s="349"/>
      <c r="E167" s="349"/>
      <c r="F167" s="282">
        <v>5</v>
      </c>
      <c r="G167" s="283"/>
      <c r="H167" s="289" t="str">
        <f t="shared" si="61"/>
        <v>Belum Diisi</v>
      </c>
      <c r="I167" s="285" t="s">
        <v>650</v>
      </c>
      <c r="J167" s="286" t="str">
        <f t="shared" si="64"/>
        <v>Isi Sasaran</v>
      </c>
      <c r="K167" s="285" t="s">
        <v>650</v>
      </c>
      <c r="L167" s="286" t="str">
        <f t="shared" si="65"/>
        <v>Isi Sasaran</v>
      </c>
      <c r="M167" s="349"/>
      <c r="N167" s="349"/>
      <c r="O167" s="272"/>
      <c r="P167" s="272"/>
      <c r="Q167" s="272"/>
      <c r="R167" s="272"/>
    </row>
    <row r="168" spans="1:18" ht="15.75" customHeight="1">
      <c r="A168" s="272"/>
      <c r="B168" s="418">
        <v>3</v>
      </c>
      <c r="C168" s="426"/>
      <c r="D168" s="419" t="s">
        <v>650</v>
      </c>
      <c r="E168" s="427" t="str">
        <f>IF(D168="Y",1,IF(D168="T",0,IF(D168="Y/T","Belum diisi","Error")))</f>
        <v>Belum diisi</v>
      </c>
      <c r="F168" s="273">
        <v>1</v>
      </c>
      <c r="G168" s="274"/>
      <c r="H168" s="290" t="str">
        <f t="shared" si="61"/>
        <v>Belum Diisi</v>
      </c>
      <c r="I168" s="276" t="s">
        <v>650</v>
      </c>
      <c r="J168" s="277" t="str">
        <f t="shared" ref="J168:J172" si="66">IF($D$168="Y/T","Isi Sasaran",IF($E$168=0,0,IF(I168="Y",1,IF(I168="T",0,"Isi Dulu"))))</f>
        <v>Isi Sasaran</v>
      </c>
      <c r="K168" s="276" t="s">
        <v>650</v>
      </c>
      <c r="L168" s="277" t="str">
        <f t="shared" ref="L168:L172" si="67">IF($D$168="Y/T","Isi Sasaran",IF($E$168=0,0,IF(K168="Y",1,IF(K168="T",0,"Isi Dulu"))))</f>
        <v>Isi Sasaran</v>
      </c>
      <c r="M168" s="429" t="s">
        <v>650</v>
      </c>
      <c r="N168" s="430" t="str">
        <f>IF(M168="Y",1,IF(M168="T",0,IF(M168="Y/T","Belum diisi","Error")))</f>
        <v>Belum diisi</v>
      </c>
      <c r="O168" s="272"/>
      <c r="P168" s="272"/>
      <c r="Q168" s="272"/>
      <c r="R168" s="272"/>
    </row>
    <row r="169" spans="1:18" ht="12.75" customHeight="1">
      <c r="A169" s="272"/>
      <c r="B169" s="371"/>
      <c r="C169" s="371"/>
      <c r="D169" s="371"/>
      <c r="E169" s="371"/>
      <c r="F169" s="278">
        <v>2</v>
      </c>
      <c r="G169" s="279"/>
      <c r="H169" s="288" t="str">
        <f t="shared" si="61"/>
        <v>Belum Diisi</v>
      </c>
      <c r="I169" s="280" t="s">
        <v>650</v>
      </c>
      <c r="J169" s="281" t="str">
        <f t="shared" si="66"/>
        <v>Isi Sasaran</v>
      </c>
      <c r="K169" s="280" t="s">
        <v>650</v>
      </c>
      <c r="L169" s="281" t="str">
        <f t="shared" si="67"/>
        <v>Isi Sasaran</v>
      </c>
      <c r="M169" s="371"/>
      <c r="N169" s="371"/>
      <c r="O169" s="272"/>
      <c r="P169" s="272"/>
      <c r="Q169" s="272"/>
      <c r="R169" s="272"/>
    </row>
    <row r="170" spans="1:18" ht="12.75" customHeight="1">
      <c r="A170" s="272"/>
      <c r="B170" s="371"/>
      <c r="C170" s="371"/>
      <c r="D170" s="371"/>
      <c r="E170" s="371"/>
      <c r="F170" s="278">
        <v>3</v>
      </c>
      <c r="G170" s="279"/>
      <c r="H170" s="288" t="str">
        <f t="shared" si="61"/>
        <v>Belum Diisi</v>
      </c>
      <c r="I170" s="280" t="s">
        <v>650</v>
      </c>
      <c r="J170" s="281" t="str">
        <f t="shared" si="66"/>
        <v>Isi Sasaran</v>
      </c>
      <c r="K170" s="280" t="s">
        <v>650</v>
      </c>
      <c r="L170" s="281" t="str">
        <f t="shared" si="67"/>
        <v>Isi Sasaran</v>
      </c>
      <c r="M170" s="371"/>
      <c r="N170" s="371"/>
      <c r="O170" s="272"/>
      <c r="P170" s="272"/>
      <c r="Q170" s="272"/>
      <c r="R170" s="272"/>
    </row>
    <row r="171" spans="1:18" ht="12.75" customHeight="1">
      <c r="A171" s="272"/>
      <c r="B171" s="371"/>
      <c r="C171" s="371"/>
      <c r="D171" s="371"/>
      <c r="E171" s="371"/>
      <c r="F171" s="278">
        <v>4</v>
      </c>
      <c r="G171" s="279"/>
      <c r="H171" s="288" t="str">
        <f t="shared" si="61"/>
        <v>Belum Diisi</v>
      </c>
      <c r="I171" s="280" t="s">
        <v>650</v>
      </c>
      <c r="J171" s="281" t="str">
        <f t="shared" si="66"/>
        <v>Isi Sasaran</v>
      </c>
      <c r="K171" s="280" t="s">
        <v>650</v>
      </c>
      <c r="L171" s="281" t="str">
        <f t="shared" si="67"/>
        <v>Isi Sasaran</v>
      </c>
      <c r="M171" s="371"/>
      <c r="N171" s="371"/>
      <c r="O171" s="272"/>
      <c r="P171" s="272"/>
      <c r="Q171" s="272"/>
      <c r="R171" s="272"/>
    </row>
    <row r="172" spans="1:18" ht="12.75" customHeight="1">
      <c r="A172" s="272"/>
      <c r="B172" s="349"/>
      <c r="C172" s="349"/>
      <c r="D172" s="349"/>
      <c r="E172" s="349"/>
      <c r="F172" s="282">
        <v>5</v>
      </c>
      <c r="G172" s="283"/>
      <c r="H172" s="289" t="str">
        <f t="shared" si="61"/>
        <v>Belum Diisi</v>
      </c>
      <c r="I172" s="285" t="s">
        <v>650</v>
      </c>
      <c r="J172" s="286" t="str">
        <f t="shared" si="66"/>
        <v>Isi Sasaran</v>
      </c>
      <c r="K172" s="285" t="s">
        <v>650</v>
      </c>
      <c r="L172" s="286" t="str">
        <f t="shared" si="67"/>
        <v>Isi Sasaran</v>
      </c>
      <c r="M172" s="349"/>
      <c r="N172" s="349"/>
      <c r="O172" s="272"/>
      <c r="P172" s="272"/>
      <c r="Q172" s="272"/>
      <c r="R172" s="272"/>
    </row>
    <row r="173" spans="1:18" ht="15.75" customHeight="1">
      <c r="A173" s="272"/>
      <c r="B173" s="418">
        <v>4</v>
      </c>
      <c r="C173" s="426"/>
      <c r="D173" s="419" t="s">
        <v>650</v>
      </c>
      <c r="E173" s="427" t="str">
        <f>IF(D173="Y",1,IF(D173="T",0,IF(D173="Y/T","Belum diisi","Error")))</f>
        <v>Belum diisi</v>
      </c>
      <c r="F173" s="273">
        <v>1</v>
      </c>
      <c r="G173" s="274"/>
      <c r="H173" s="290" t="str">
        <f t="shared" si="61"/>
        <v>Belum Diisi</v>
      </c>
      <c r="I173" s="276" t="s">
        <v>650</v>
      </c>
      <c r="J173" s="277" t="str">
        <f t="shared" ref="J173:J177" si="68">IF($D$173="Y/T","Isi Sasaran",IF($E$173=0,0,IF(I173="Y",1,IF(I173="T",0,"Isi Dulu"))))</f>
        <v>Isi Sasaran</v>
      </c>
      <c r="K173" s="276" t="s">
        <v>650</v>
      </c>
      <c r="L173" s="277" t="str">
        <f t="shared" ref="L173:L177" si="69">IF($D$173="Y/T","Isi Sasaran",IF($E$173=0,0,IF(K173="Y",1,IF(K173="T",0,"Isi Dulu"))))</f>
        <v>Isi Sasaran</v>
      </c>
      <c r="M173" s="429" t="s">
        <v>650</v>
      </c>
      <c r="N173" s="430" t="str">
        <f>IF(M173="Y",1,IF(M173="T",0,IF(M173="Y/T","Belum diisi","Error")))</f>
        <v>Belum diisi</v>
      </c>
      <c r="O173" s="272"/>
      <c r="P173" s="272"/>
      <c r="Q173" s="272"/>
      <c r="R173" s="272"/>
    </row>
    <row r="174" spans="1:18" ht="12.75" customHeight="1">
      <c r="A174" s="272"/>
      <c r="B174" s="371"/>
      <c r="C174" s="371"/>
      <c r="D174" s="371"/>
      <c r="E174" s="371"/>
      <c r="F174" s="278">
        <v>2</v>
      </c>
      <c r="G174" s="279"/>
      <c r="H174" s="288" t="str">
        <f t="shared" si="61"/>
        <v>Belum Diisi</v>
      </c>
      <c r="I174" s="280" t="s">
        <v>650</v>
      </c>
      <c r="J174" s="281" t="str">
        <f t="shared" si="68"/>
        <v>Isi Sasaran</v>
      </c>
      <c r="K174" s="280" t="s">
        <v>650</v>
      </c>
      <c r="L174" s="281" t="str">
        <f t="shared" si="69"/>
        <v>Isi Sasaran</v>
      </c>
      <c r="M174" s="371"/>
      <c r="N174" s="371"/>
      <c r="O174" s="272"/>
      <c r="P174" s="272"/>
      <c r="Q174" s="272"/>
      <c r="R174" s="272"/>
    </row>
    <row r="175" spans="1:18" ht="12.75" customHeight="1">
      <c r="A175" s="272"/>
      <c r="B175" s="371"/>
      <c r="C175" s="371"/>
      <c r="D175" s="371"/>
      <c r="E175" s="371"/>
      <c r="F175" s="278">
        <v>3</v>
      </c>
      <c r="G175" s="279"/>
      <c r="H175" s="288" t="str">
        <f t="shared" si="61"/>
        <v>Belum Diisi</v>
      </c>
      <c r="I175" s="280" t="s">
        <v>650</v>
      </c>
      <c r="J175" s="281" t="str">
        <f t="shared" si="68"/>
        <v>Isi Sasaran</v>
      </c>
      <c r="K175" s="280" t="s">
        <v>650</v>
      </c>
      <c r="L175" s="281" t="str">
        <f t="shared" si="69"/>
        <v>Isi Sasaran</v>
      </c>
      <c r="M175" s="371"/>
      <c r="N175" s="371"/>
      <c r="O175" s="272"/>
      <c r="P175" s="272"/>
      <c r="Q175" s="272"/>
      <c r="R175" s="272"/>
    </row>
    <row r="176" spans="1:18" ht="12.75" customHeight="1">
      <c r="A176" s="272"/>
      <c r="B176" s="371"/>
      <c r="C176" s="371"/>
      <c r="D176" s="371"/>
      <c r="E176" s="371"/>
      <c r="F176" s="278">
        <v>4</v>
      </c>
      <c r="G176" s="279"/>
      <c r="H176" s="288" t="str">
        <f t="shared" si="61"/>
        <v>Belum Diisi</v>
      </c>
      <c r="I176" s="280" t="s">
        <v>650</v>
      </c>
      <c r="J176" s="281" t="str">
        <f t="shared" si="68"/>
        <v>Isi Sasaran</v>
      </c>
      <c r="K176" s="280" t="s">
        <v>650</v>
      </c>
      <c r="L176" s="281" t="str">
        <f t="shared" si="69"/>
        <v>Isi Sasaran</v>
      </c>
      <c r="M176" s="371"/>
      <c r="N176" s="371"/>
      <c r="O176" s="272"/>
      <c r="P176" s="272"/>
      <c r="Q176" s="272"/>
      <c r="R176" s="272"/>
    </row>
    <row r="177" spans="1:18" ht="12.75" customHeight="1">
      <c r="A177" s="272"/>
      <c r="B177" s="349"/>
      <c r="C177" s="349"/>
      <c r="D177" s="349"/>
      <c r="E177" s="349"/>
      <c r="F177" s="282">
        <v>5</v>
      </c>
      <c r="G177" s="283"/>
      <c r="H177" s="289" t="str">
        <f t="shared" si="61"/>
        <v>Belum Diisi</v>
      </c>
      <c r="I177" s="285" t="s">
        <v>650</v>
      </c>
      <c r="J177" s="286" t="str">
        <f t="shared" si="68"/>
        <v>Isi Sasaran</v>
      </c>
      <c r="K177" s="285" t="s">
        <v>650</v>
      </c>
      <c r="L177" s="286" t="str">
        <f t="shared" si="69"/>
        <v>Isi Sasaran</v>
      </c>
      <c r="M177" s="349"/>
      <c r="N177" s="349"/>
      <c r="O177" s="272"/>
      <c r="P177" s="272"/>
      <c r="Q177" s="272"/>
      <c r="R177" s="272"/>
    </row>
    <row r="178" spans="1:18" ht="15.75" customHeight="1">
      <c r="A178" s="272"/>
      <c r="B178" s="418">
        <v>5</v>
      </c>
      <c r="C178" s="426"/>
      <c r="D178" s="419" t="s">
        <v>650</v>
      </c>
      <c r="E178" s="427" t="str">
        <f>IF(D178="Y",1,IF(D178="T",0,IF(D178="Y/T","Belum diisi","Error")))</f>
        <v>Belum diisi</v>
      </c>
      <c r="F178" s="273">
        <v>1</v>
      </c>
      <c r="G178" s="274"/>
      <c r="H178" s="290" t="str">
        <f t="shared" si="61"/>
        <v>Belum Diisi</v>
      </c>
      <c r="I178" s="276" t="s">
        <v>650</v>
      </c>
      <c r="J178" s="277" t="str">
        <f t="shared" ref="J178:J182" si="70">IF($D$178="Y/T","Isi Sasaran",IF($E$178=0,0,IF(I178="Y",1,IF(I178="T",0,"Isi Dulu"))))</f>
        <v>Isi Sasaran</v>
      </c>
      <c r="K178" s="276" t="s">
        <v>650</v>
      </c>
      <c r="L178" s="277" t="str">
        <f t="shared" ref="L178:L182" si="71">IF($D$178="Y/T","Isi Sasaran",IF($E$178=0,0,IF(K178="Y",1,IF(K178="T",0,"Isi Dulu"))))</f>
        <v>Isi Sasaran</v>
      </c>
      <c r="M178" s="429" t="s">
        <v>650</v>
      </c>
      <c r="N178" s="430" t="str">
        <f>IF(M178="Y",1,IF(M178="T",0,IF(M178="Y/T","Belum diisi","Error")))</f>
        <v>Belum diisi</v>
      </c>
      <c r="O178" s="272"/>
      <c r="P178" s="272"/>
      <c r="Q178" s="272"/>
      <c r="R178" s="272"/>
    </row>
    <row r="179" spans="1:18" ht="12.75" customHeight="1">
      <c r="A179" s="272"/>
      <c r="B179" s="371"/>
      <c r="C179" s="371"/>
      <c r="D179" s="371"/>
      <c r="E179" s="371"/>
      <c r="F179" s="278">
        <v>2</v>
      </c>
      <c r="G179" s="279"/>
      <c r="H179" s="288" t="str">
        <f t="shared" si="61"/>
        <v>Belum Diisi</v>
      </c>
      <c r="I179" s="280" t="s">
        <v>650</v>
      </c>
      <c r="J179" s="281" t="str">
        <f t="shared" si="70"/>
        <v>Isi Sasaran</v>
      </c>
      <c r="K179" s="280" t="s">
        <v>650</v>
      </c>
      <c r="L179" s="281" t="str">
        <f t="shared" si="71"/>
        <v>Isi Sasaran</v>
      </c>
      <c r="M179" s="371"/>
      <c r="N179" s="371"/>
      <c r="O179" s="272"/>
      <c r="P179" s="272"/>
      <c r="Q179" s="272"/>
      <c r="R179" s="272"/>
    </row>
    <row r="180" spans="1:18" ht="12.75" customHeight="1">
      <c r="A180" s="272"/>
      <c r="B180" s="371"/>
      <c r="C180" s="371"/>
      <c r="D180" s="371"/>
      <c r="E180" s="371"/>
      <c r="F180" s="278">
        <v>3</v>
      </c>
      <c r="G180" s="279"/>
      <c r="H180" s="288" t="str">
        <f t="shared" si="61"/>
        <v>Belum Diisi</v>
      </c>
      <c r="I180" s="280" t="s">
        <v>650</v>
      </c>
      <c r="J180" s="281" t="str">
        <f t="shared" si="70"/>
        <v>Isi Sasaran</v>
      </c>
      <c r="K180" s="280" t="s">
        <v>650</v>
      </c>
      <c r="L180" s="281" t="str">
        <f t="shared" si="71"/>
        <v>Isi Sasaran</v>
      </c>
      <c r="M180" s="371"/>
      <c r="N180" s="371"/>
      <c r="O180" s="272"/>
      <c r="P180" s="272"/>
      <c r="Q180" s="272"/>
      <c r="R180" s="272"/>
    </row>
    <row r="181" spans="1:18" ht="12.75" customHeight="1">
      <c r="A181" s="272"/>
      <c r="B181" s="371"/>
      <c r="C181" s="371"/>
      <c r="D181" s="371"/>
      <c r="E181" s="371"/>
      <c r="F181" s="278">
        <v>4</v>
      </c>
      <c r="G181" s="279"/>
      <c r="H181" s="288" t="str">
        <f t="shared" si="61"/>
        <v>Belum Diisi</v>
      </c>
      <c r="I181" s="280" t="s">
        <v>650</v>
      </c>
      <c r="J181" s="281" t="str">
        <f t="shared" si="70"/>
        <v>Isi Sasaran</v>
      </c>
      <c r="K181" s="280" t="s">
        <v>650</v>
      </c>
      <c r="L181" s="281" t="str">
        <f t="shared" si="71"/>
        <v>Isi Sasaran</v>
      </c>
      <c r="M181" s="371"/>
      <c r="N181" s="371"/>
      <c r="O181" s="272"/>
      <c r="P181" s="272"/>
      <c r="Q181" s="272"/>
      <c r="R181" s="272"/>
    </row>
    <row r="182" spans="1:18" ht="12.75" customHeight="1">
      <c r="A182" s="272"/>
      <c r="B182" s="349"/>
      <c r="C182" s="349"/>
      <c r="D182" s="349"/>
      <c r="E182" s="349"/>
      <c r="F182" s="282">
        <v>5</v>
      </c>
      <c r="G182" s="283"/>
      <c r="H182" s="289" t="str">
        <f t="shared" si="61"/>
        <v>Belum Diisi</v>
      </c>
      <c r="I182" s="285" t="s">
        <v>650</v>
      </c>
      <c r="J182" s="286" t="str">
        <f t="shared" si="70"/>
        <v>Isi Sasaran</v>
      </c>
      <c r="K182" s="285" t="s">
        <v>650</v>
      </c>
      <c r="L182" s="286" t="str">
        <f t="shared" si="71"/>
        <v>Isi Sasaran</v>
      </c>
      <c r="M182" s="349"/>
      <c r="N182" s="349"/>
      <c r="O182" s="272"/>
      <c r="P182" s="272"/>
      <c r="Q182" s="272"/>
      <c r="R182" s="272"/>
    </row>
    <row r="183" spans="1:18" ht="15.75" customHeight="1">
      <c r="A183" s="272"/>
      <c r="B183" s="418">
        <v>6</v>
      </c>
      <c r="C183" s="426"/>
      <c r="D183" s="419" t="s">
        <v>650</v>
      </c>
      <c r="E183" s="427" t="str">
        <f>IF(D183="Y",1,IF(D183="T",0,IF(D183="Y/T","Belum diisi","Error")))</f>
        <v>Belum diisi</v>
      </c>
      <c r="F183" s="273">
        <v>1</v>
      </c>
      <c r="G183" s="274"/>
      <c r="H183" s="290" t="str">
        <f t="shared" si="61"/>
        <v>Belum Diisi</v>
      </c>
      <c r="I183" s="276" t="s">
        <v>650</v>
      </c>
      <c r="J183" s="277" t="str">
        <f t="shared" ref="J183:J187" si="72">IF($D$183="Y/T","Isi Sasaran",IF($E$183=0,0,IF(I183="Y",1,IF(I183="T",0,"Isi Dulu"))))</f>
        <v>Isi Sasaran</v>
      </c>
      <c r="K183" s="276" t="s">
        <v>650</v>
      </c>
      <c r="L183" s="277" t="str">
        <f t="shared" ref="L183:L187" si="73">IF($D$183="Y/T","Isi Sasaran",IF($E$183=0,0,IF(K183="Y",1,IF(K183="T",0,"Isi Dulu"))))</f>
        <v>Isi Sasaran</v>
      </c>
      <c r="M183" s="429" t="s">
        <v>650</v>
      </c>
      <c r="N183" s="430" t="str">
        <f>IF(M183="Y",1,IF(M183="T",0,IF(M183="Y/T","Belum diisi","Error")))</f>
        <v>Belum diisi</v>
      </c>
      <c r="O183" s="272"/>
      <c r="P183" s="272"/>
      <c r="Q183" s="272"/>
      <c r="R183" s="272"/>
    </row>
    <row r="184" spans="1:18" ht="12.75" customHeight="1">
      <c r="A184" s="272"/>
      <c r="B184" s="371"/>
      <c r="C184" s="371"/>
      <c r="D184" s="371"/>
      <c r="E184" s="371"/>
      <c r="F184" s="278">
        <v>2</v>
      </c>
      <c r="G184" s="279"/>
      <c r="H184" s="288" t="str">
        <f t="shared" si="61"/>
        <v>Belum Diisi</v>
      </c>
      <c r="I184" s="280" t="s">
        <v>650</v>
      </c>
      <c r="J184" s="281" t="str">
        <f t="shared" si="72"/>
        <v>Isi Sasaran</v>
      </c>
      <c r="K184" s="280" t="s">
        <v>650</v>
      </c>
      <c r="L184" s="281" t="str">
        <f t="shared" si="73"/>
        <v>Isi Sasaran</v>
      </c>
      <c r="M184" s="371"/>
      <c r="N184" s="371"/>
      <c r="O184" s="272"/>
      <c r="P184" s="272"/>
      <c r="Q184" s="272"/>
      <c r="R184" s="272"/>
    </row>
    <row r="185" spans="1:18" ht="12.75" customHeight="1">
      <c r="A185" s="272"/>
      <c r="B185" s="371"/>
      <c r="C185" s="371"/>
      <c r="D185" s="371"/>
      <c r="E185" s="371"/>
      <c r="F185" s="278">
        <v>3</v>
      </c>
      <c r="G185" s="279"/>
      <c r="H185" s="288" t="str">
        <f t="shared" si="61"/>
        <v>Belum Diisi</v>
      </c>
      <c r="I185" s="280" t="s">
        <v>650</v>
      </c>
      <c r="J185" s="281" t="str">
        <f t="shared" si="72"/>
        <v>Isi Sasaran</v>
      </c>
      <c r="K185" s="280" t="s">
        <v>650</v>
      </c>
      <c r="L185" s="281" t="str">
        <f t="shared" si="73"/>
        <v>Isi Sasaran</v>
      </c>
      <c r="M185" s="371"/>
      <c r="N185" s="371"/>
      <c r="O185" s="272"/>
      <c r="P185" s="272"/>
      <c r="Q185" s="272"/>
      <c r="R185" s="272"/>
    </row>
    <row r="186" spans="1:18" ht="12.75" customHeight="1">
      <c r="A186" s="272"/>
      <c r="B186" s="371"/>
      <c r="C186" s="371"/>
      <c r="D186" s="371"/>
      <c r="E186" s="371"/>
      <c r="F186" s="278">
        <v>4</v>
      </c>
      <c r="G186" s="279"/>
      <c r="H186" s="288" t="str">
        <f t="shared" si="61"/>
        <v>Belum Diisi</v>
      </c>
      <c r="I186" s="280" t="s">
        <v>650</v>
      </c>
      <c r="J186" s="281" t="str">
        <f t="shared" si="72"/>
        <v>Isi Sasaran</v>
      </c>
      <c r="K186" s="280" t="s">
        <v>650</v>
      </c>
      <c r="L186" s="281" t="str">
        <f t="shared" si="73"/>
        <v>Isi Sasaran</v>
      </c>
      <c r="M186" s="371"/>
      <c r="N186" s="371"/>
      <c r="O186" s="272"/>
      <c r="P186" s="272"/>
      <c r="Q186" s="272"/>
      <c r="R186" s="272"/>
    </row>
    <row r="187" spans="1:18" ht="12.75" customHeight="1">
      <c r="A187" s="272"/>
      <c r="B187" s="349"/>
      <c r="C187" s="349"/>
      <c r="D187" s="349"/>
      <c r="E187" s="349"/>
      <c r="F187" s="282">
        <v>5</v>
      </c>
      <c r="G187" s="283"/>
      <c r="H187" s="289" t="str">
        <f t="shared" si="61"/>
        <v>Belum Diisi</v>
      </c>
      <c r="I187" s="285" t="s">
        <v>650</v>
      </c>
      <c r="J187" s="286" t="str">
        <f t="shared" si="72"/>
        <v>Isi Sasaran</v>
      </c>
      <c r="K187" s="285" t="s">
        <v>650</v>
      </c>
      <c r="L187" s="286" t="str">
        <f t="shared" si="73"/>
        <v>Isi Sasaran</v>
      </c>
      <c r="M187" s="349"/>
      <c r="N187" s="349"/>
      <c r="O187" s="272"/>
      <c r="P187" s="272"/>
      <c r="Q187" s="272"/>
      <c r="R187" s="272"/>
    </row>
    <row r="188" spans="1:18" ht="15.75" customHeight="1">
      <c r="A188" s="272"/>
      <c r="B188" s="418">
        <v>7</v>
      </c>
      <c r="C188" s="426"/>
      <c r="D188" s="419" t="s">
        <v>650</v>
      </c>
      <c r="E188" s="427" t="str">
        <f>IF(D188="Y",1,IF(D188="T",0,IF(D188="Y/T","Belum diisi","Error")))</f>
        <v>Belum diisi</v>
      </c>
      <c r="F188" s="273">
        <v>1</v>
      </c>
      <c r="G188" s="274"/>
      <c r="H188" s="290" t="str">
        <f t="shared" si="61"/>
        <v>Belum Diisi</v>
      </c>
      <c r="I188" s="276" t="s">
        <v>650</v>
      </c>
      <c r="J188" s="277" t="str">
        <f t="shared" ref="J188:J192" si="74">IF($D$188="Y/T","Isi Sasaran",IF($E$188=0,0,IF(I188="Y",1,IF(I188="T",0,"Isi Dulu"))))</f>
        <v>Isi Sasaran</v>
      </c>
      <c r="K188" s="276" t="s">
        <v>650</v>
      </c>
      <c r="L188" s="277" t="str">
        <f t="shared" ref="L188:L192" si="75">IF($D$188="Y/T","Isi Sasaran",IF($E$188=0,0,IF(K188="Y",1,IF(K188="T",0,"Isi Dulu"))))</f>
        <v>Isi Sasaran</v>
      </c>
      <c r="M188" s="429" t="s">
        <v>650</v>
      </c>
      <c r="N188" s="430" t="str">
        <f>IF(M188="Y",1,IF(M188="T",0,IF(M188="Y/T","Belum diisi","Error")))</f>
        <v>Belum diisi</v>
      </c>
      <c r="O188" s="272"/>
      <c r="P188" s="272"/>
      <c r="Q188" s="272"/>
      <c r="R188" s="272"/>
    </row>
    <row r="189" spans="1:18" ht="12.75" customHeight="1">
      <c r="A189" s="272"/>
      <c r="B189" s="371"/>
      <c r="C189" s="371"/>
      <c r="D189" s="371"/>
      <c r="E189" s="371"/>
      <c r="F189" s="278">
        <v>2</v>
      </c>
      <c r="G189" s="279"/>
      <c r="H189" s="288" t="str">
        <f t="shared" si="61"/>
        <v>Belum Diisi</v>
      </c>
      <c r="I189" s="280" t="s">
        <v>650</v>
      </c>
      <c r="J189" s="281" t="str">
        <f t="shared" si="74"/>
        <v>Isi Sasaran</v>
      </c>
      <c r="K189" s="280" t="s">
        <v>650</v>
      </c>
      <c r="L189" s="281" t="str">
        <f t="shared" si="75"/>
        <v>Isi Sasaran</v>
      </c>
      <c r="M189" s="371"/>
      <c r="N189" s="371"/>
      <c r="O189" s="272"/>
      <c r="P189" s="272"/>
      <c r="Q189" s="272"/>
      <c r="R189" s="272"/>
    </row>
    <row r="190" spans="1:18" ht="12.75" customHeight="1">
      <c r="A190" s="272"/>
      <c r="B190" s="371"/>
      <c r="C190" s="371"/>
      <c r="D190" s="371"/>
      <c r="E190" s="371"/>
      <c r="F190" s="278">
        <v>3</v>
      </c>
      <c r="G190" s="279"/>
      <c r="H190" s="288" t="str">
        <f t="shared" si="61"/>
        <v>Belum Diisi</v>
      </c>
      <c r="I190" s="280" t="s">
        <v>650</v>
      </c>
      <c r="J190" s="281" t="str">
        <f t="shared" si="74"/>
        <v>Isi Sasaran</v>
      </c>
      <c r="K190" s="280" t="s">
        <v>650</v>
      </c>
      <c r="L190" s="281" t="str">
        <f t="shared" si="75"/>
        <v>Isi Sasaran</v>
      </c>
      <c r="M190" s="371"/>
      <c r="N190" s="371"/>
      <c r="O190" s="272"/>
      <c r="P190" s="272"/>
      <c r="Q190" s="272"/>
      <c r="R190" s="272"/>
    </row>
    <row r="191" spans="1:18" ht="12.75" customHeight="1">
      <c r="A191" s="272"/>
      <c r="B191" s="371"/>
      <c r="C191" s="371"/>
      <c r="D191" s="371"/>
      <c r="E191" s="371"/>
      <c r="F191" s="278">
        <v>4</v>
      </c>
      <c r="G191" s="279"/>
      <c r="H191" s="288" t="str">
        <f t="shared" si="61"/>
        <v>Belum Diisi</v>
      </c>
      <c r="I191" s="280" t="s">
        <v>650</v>
      </c>
      <c r="J191" s="281" t="str">
        <f t="shared" si="74"/>
        <v>Isi Sasaran</v>
      </c>
      <c r="K191" s="280" t="s">
        <v>650</v>
      </c>
      <c r="L191" s="281" t="str">
        <f t="shared" si="75"/>
        <v>Isi Sasaran</v>
      </c>
      <c r="M191" s="371"/>
      <c r="N191" s="371"/>
      <c r="O191" s="272"/>
      <c r="P191" s="272"/>
      <c r="Q191" s="272"/>
      <c r="R191" s="272"/>
    </row>
    <row r="192" spans="1:18" ht="12.75" customHeight="1">
      <c r="A192" s="272"/>
      <c r="B192" s="349"/>
      <c r="C192" s="349"/>
      <c r="D192" s="349"/>
      <c r="E192" s="349"/>
      <c r="F192" s="282">
        <v>5</v>
      </c>
      <c r="G192" s="283"/>
      <c r="H192" s="289" t="str">
        <f t="shared" si="61"/>
        <v>Belum Diisi</v>
      </c>
      <c r="I192" s="285" t="s">
        <v>650</v>
      </c>
      <c r="J192" s="286" t="str">
        <f t="shared" si="74"/>
        <v>Isi Sasaran</v>
      </c>
      <c r="K192" s="285" t="s">
        <v>650</v>
      </c>
      <c r="L192" s="286" t="str">
        <f t="shared" si="75"/>
        <v>Isi Sasaran</v>
      </c>
      <c r="M192" s="349"/>
      <c r="N192" s="349"/>
      <c r="O192" s="272"/>
      <c r="P192" s="272"/>
      <c r="Q192" s="272"/>
      <c r="R192" s="272"/>
    </row>
    <row r="193" spans="1:18" ht="15.75" customHeight="1">
      <c r="A193" s="272"/>
      <c r="B193" s="418">
        <v>8</v>
      </c>
      <c r="C193" s="426"/>
      <c r="D193" s="419" t="s">
        <v>650</v>
      </c>
      <c r="E193" s="427" t="str">
        <f>IF(D193="Y",1,IF(D193="T",0,IF(D193="Y/T","Belum diisi","Error")))</f>
        <v>Belum diisi</v>
      </c>
      <c r="F193" s="273">
        <v>1</v>
      </c>
      <c r="G193" s="274"/>
      <c r="H193" s="290" t="str">
        <f t="shared" si="61"/>
        <v>Belum Diisi</v>
      </c>
      <c r="I193" s="276" t="s">
        <v>650</v>
      </c>
      <c r="J193" s="277" t="str">
        <f t="shared" ref="J193:J197" si="76">IF($D$193="Y/T","Isi Sasaran",IF($E$193=0,0,IF(I193="Y",1,IF(I193="T",0,"Isi Dulu"))))</f>
        <v>Isi Sasaran</v>
      </c>
      <c r="K193" s="276" t="s">
        <v>650</v>
      </c>
      <c r="L193" s="277" t="str">
        <f t="shared" ref="L193:L197" si="77">IF($D$193="Y/T","Isi Sasaran",IF($E$193=0,0,IF(K193="Y",1,IF(K193="T",0,"Isi Dulu"))))</f>
        <v>Isi Sasaran</v>
      </c>
      <c r="M193" s="429" t="s">
        <v>650</v>
      </c>
      <c r="N193" s="430" t="str">
        <f>IF(M193="Y",1,IF(M193="T",0,IF(M193="Y/T","Belum diisi","Error")))</f>
        <v>Belum diisi</v>
      </c>
      <c r="O193" s="272"/>
      <c r="P193" s="272"/>
      <c r="Q193" s="272"/>
      <c r="R193" s="272"/>
    </row>
    <row r="194" spans="1:18" ht="12.75" customHeight="1">
      <c r="A194" s="272"/>
      <c r="B194" s="371"/>
      <c r="C194" s="371"/>
      <c r="D194" s="371"/>
      <c r="E194" s="371"/>
      <c r="F194" s="278">
        <v>2</v>
      </c>
      <c r="G194" s="279"/>
      <c r="H194" s="288" t="str">
        <f t="shared" si="61"/>
        <v>Belum Diisi</v>
      </c>
      <c r="I194" s="280" t="s">
        <v>650</v>
      </c>
      <c r="J194" s="281" t="str">
        <f t="shared" si="76"/>
        <v>Isi Sasaran</v>
      </c>
      <c r="K194" s="280" t="s">
        <v>650</v>
      </c>
      <c r="L194" s="281" t="str">
        <f t="shared" si="77"/>
        <v>Isi Sasaran</v>
      </c>
      <c r="M194" s="371"/>
      <c r="N194" s="371"/>
      <c r="O194" s="272"/>
      <c r="P194" s="272"/>
      <c r="Q194" s="272"/>
      <c r="R194" s="272"/>
    </row>
    <row r="195" spans="1:18" ht="12.75" customHeight="1">
      <c r="A195" s="272"/>
      <c r="B195" s="371"/>
      <c r="C195" s="371"/>
      <c r="D195" s="371"/>
      <c r="E195" s="371"/>
      <c r="F195" s="278">
        <v>3</v>
      </c>
      <c r="G195" s="279"/>
      <c r="H195" s="288" t="str">
        <f t="shared" si="61"/>
        <v>Belum Diisi</v>
      </c>
      <c r="I195" s="280" t="s">
        <v>650</v>
      </c>
      <c r="J195" s="281" t="str">
        <f t="shared" si="76"/>
        <v>Isi Sasaran</v>
      </c>
      <c r="K195" s="280" t="s">
        <v>650</v>
      </c>
      <c r="L195" s="281" t="str">
        <f t="shared" si="77"/>
        <v>Isi Sasaran</v>
      </c>
      <c r="M195" s="371"/>
      <c r="N195" s="371"/>
      <c r="O195" s="272"/>
      <c r="P195" s="272"/>
      <c r="Q195" s="272"/>
      <c r="R195" s="272"/>
    </row>
    <row r="196" spans="1:18" ht="12.75" customHeight="1">
      <c r="A196" s="272"/>
      <c r="B196" s="371"/>
      <c r="C196" s="371"/>
      <c r="D196" s="371"/>
      <c r="E196" s="371"/>
      <c r="F196" s="278">
        <v>4</v>
      </c>
      <c r="G196" s="279"/>
      <c r="H196" s="288" t="str">
        <f t="shared" si="61"/>
        <v>Belum Diisi</v>
      </c>
      <c r="I196" s="280" t="s">
        <v>650</v>
      </c>
      <c r="J196" s="281" t="str">
        <f t="shared" si="76"/>
        <v>Isi Sasaran</v>
      </c>
      <c r="K196" s="280" t="s">
        <v>650</v>
      </c>
      <c r="L196" s="281" t="str">
        <f t="shared" si="77"/>
        <v>Isi Sasaran</v>
      </c>
      <c r="M196" s="371"/>
      <c r="N196" s="371"/>
      <c r="O196" s="272"/>
      <c r="P196" s="272"/>
      <c r="Q196" s="272"/>
      <c r="R196" s="272"/>
    </row>
    <row r="197" spans="1:18" ht="12.75" customHeight="1">
      <c r="A197" s="272"/>
      <c r="B197" s="349"/>
      <c r="C197" s="349"/>
      <c r="D197" s="349"/>
      <c r="E197" s="349"/>
      <c r="F197" s="282">
        <v>5</v>
      </c>
      <c r="G197" s="283"/>
      <c r="H197" s="289" t="str">
        <f t="shared" si="61"/>
        <v>Belum Diisi</v>
      </c>
      <c r="I197" s="285" t="s">
        <v>650</v>
      </c>
      <c r="J197" s="286" t="str">
        <f t="shared" si="76"/>
        <v>Isi Sasaran</v>
      </c>
      <c r="K197" s="285" t="s">
        <v>650</v>
      </c>
      <c r="L197" s="286" t="str">
        <f t="shared" si="77"/>
        <v>Isi Sasaran</v>
      </c>
      <c r="M197" s="349"/>
      <c r="N197" s="349"/>
      <c r="O197" s="272"/>
      <c r="P197" s="272"/>
      <c r="Q197" s="272"/>
      <c r="R197" s="272"/>
    </row>
    <row r="198" spans="1:18" ht="15.75" customHeight="1">
      <c r="A198" s="272"/>
      <c r="B198" s="418">
        <v>9</v>
      </c>
      <c r="C198" s="426"/>
      <c r="D198" s="419" t="s">
        <v>650</v>
      </c>
      <c r="E198" s="427" t="str">
        <f>IF(D198="Y",1,IF(D198="T",0,IF(D198="Y/T","Belum diisi","Error")))</f>
        <v>Belum diisi</v>
      </c>
      <c r="F198" s="273">
        <v>1</v>
      </c>
      <c r="G198" s="274"/>
      <c r="H198" s="290" t="str">
        <f t="shared" si="61"/>
        <v>Belum Diisi</v>
      </c>
      <c r="I198" s="276" t="s">
        <v>650</v>
      </c>
      <c r="J198" s="277" t="str">
        <f t="shared" ref="J198:J202" si="78">IF($D$198="Y/T","Isi Sasaran",IF($E$198=0,0,IF(I198="Y",1,IF(I198="T",0,"Isi Dulu"))))</f>
        <v>Isi Sasaran</v>
      </c>
      <c r="K198" s="276" t="s">
        <v>650</v>
      </c>
      <c r="L198" s="277" t="str">
        <f t="shared" ref="L198:L202" si="79">IF($D$198="Y/T","Isi Sasaran",IF($E$198=0,0,IF(K198="Y",1,IF(K198="T",0,"Isi Dulu"))))</f>
        <v>Isi Sasaran</v>
      </c>
      <c r="M198" s="429" t="s">
        <v>650</v>
      </c>
      <c r="N198" s="430" t="str">
        <f>IF(M198="Y",1,IF(M198="T",0,IF(M198="Y/T","Belum diisi","Error")))</f>
        <v>Belum diisi</v>
      </c>
      <c r="O198" s="272"/>
      <c r="P198" s="272"/>
      <c r="Q198" s="272"/>
      <c r="R198" s="272"/>
    </row>
    <row r="199" spans="1:18" ht="12.75" customHeight="1">
      <c r="A199" s="272"/>
      <c r="B199" s="371"/>
      <c r="C199" s="371"/>
      <c r="D199" s="371"/>
      <c r="E199" s="371"/>
      <c r="F199" s="278">
        <v>2</v>
      </c>
      <c r="G199" s="279"/>
      <c r="H199" s="288" t="str">
        <f t="shared" si="61"/>
        <v>Belum Diisi</v>
      </c>
      <c r="I199" s="280" t="s">
        <v>650</v>
      </c>
      <c r="J199" s="281" t="str">
        <f t="shared" si="78"/>
        <v>Isi Sasaran</v>
      </c>
      <c r="K199" s="280" t="s">
        <v>650</v>
      </c>
      <c r="L199" s="281" t="str">
        <f t="shared" si="79"/>
        <v>Isi Sasaran</v>
      </c>
      <c r="M199" s="371"/>
      <c r="N199" s="371"/>
      <c r="O199" s="272"/>
      <c r="P199" s="272"/>
      <c r="Q199" s="272"/>
      <c r="R199" s="272"/>
    </row>
    <row r="200" spans="1:18" ht="12.75" customHeight="1">
      <c r="A200" s="272"/>
      <c r="B200" s="371"/>
      <c r="C200" s="371"/>
      <c r="D200" s="371"/>
      <c r="E200" s="371"/>
      <c r="F200" s="278">
        <v>3</v>
      </c>
      <c r="G200" s="279"/>
      <c r="H200" s="288" t="str">
        <f t="shared" si="61"/>
        <v>Belum Diisi</v>
      </c>
      <c r="I200" s="280" t="s">
        <v>650</v>
      </c>
      <c r="J200" s="281" t="str">
        <f t="shared" si="78"/>
        <v>Isi Sasaran</v>
      </c>
      <c r="K200" s="280" t="s">
        <v>650</v>
      </c>
      <c r="L200" s="281" t="str">
        <f t="shared" si="79"/>
        <v>Isi Sasaran</v>
      </c>
      <c r="M200" s="371"/>
      <c r="N200" s="371"/>
      <c r="O200" s="272"/>
      <c r="P200" s="272"/>
      <c r="Q200" s="272"/>
      <c r="R200" s="272"/>
    </row>
    <row r="201" spans="1:18" ht="12.75" customHeight="1">
      <c r="A201" s="272"/>
      <c r="B201" s="371"/>
      <c r="C201" s="371"/>
      <c r="D201" s="371"/>
      <c r="E201" s="371"/>
      <c r="F201" s="278">
        <v>4</v>
      </c>
      <c r="G201" s="279"/>
      <c r="H201" s="288" t="str">
        <f t="shared" si="61"/>
        <v>Belum Diisi</v>
      </c>
      <c r="I201" s="280" t="s">
        <v>650</v>
      </c>
      <c r="J201" s="281" t="str">
        <f t="shared" si="78"/>
        <v>Isi Sasaran</v>
      </c>
      <c r="K201" s="280" t="s">
        <v>650</v>
      </c>
      <c r="L201" s="281" t="str">
        <f t="shared" si="79"/>
        <v>Isi Sasaran</v>
      </c>
      <c r="M201" s="371"/>
      <c r="N201" s="371"/>
      <c r="O201" s="272"/>
      <c r="P201" s="272"/>
      <c r="Q201" s="272"/>
      <c r="R201" s="272"/>
    </row>
    <row r="202" spans="1:18" ht="12.75" customHeight="1">
      <c r="A202" s="272"/>
      <c r="B202" s="349"/>
      <c r="C202" s="349"/>
      <c r="D202" s="349"/>
      <c r="E202" s="349"/>
      <c r="F202" s="282">
        <v>5</v>
      </c>
      <c r="G202" s="283"/>
      <c r="H202" s="289" t="str">
        <f t="shared" si="61"/>
        <v>Belum Diisi</v>
      </c>
      <c r="I202" s="285" t="s">
        <v>650</v>
      </c>
      <c r="J202" s="286" t="str">
        <f t="shared" si="78"/>
        <v>Isi Sasaran</v>
      </c>
      <c r="K202" s="285" t="s">
        <v>650</v>
      </c>
      <c r="L202" s="286" t="str">
        <f t="shared" si="79"/>
        <v>Isi Sasaran</v>
      </c>
      <c r="M202" s="349"/>
      <c r="N202" s="349"/>
      <c r="O202" s="272"/>
      <c r="P202" s="272"/>
      <c r="Q202" s="272"/>
      <c r="R202" s="272"/>
    </row>
    <row r="203" spans="1:18" ht="15.75" customHeight="1">
      <c r="A203" s="272"/>
      <c r="B203" s="418">
        <v>10</v>
      </c>
      <c r="C203" s="426"/>
      <c r="D203" s="419" t="s">
        <v>650</v>
      </c>
      <c r="E203" s="427" t="str">
        <f>IF(D203="Y",1,IF(D203="T",0,IF(D203="Y/T","Belum diisi","Error")))</f>
        <v>Belum diisi</v>
      </c>
      <c r="F203" s="273">
        <v>1</v>
      </c>
      <c r="G203" s="274"/>
      <c r="H203" s="290" t="str">
        <f t="shared" si="61"/>
        <v>Belum Diisi</v>
      </c>
      <c r="I203" s="276" t="s">
        <v>650</v>
      </c>
      <c r="J203" s="277" t="str">
        <f t="shared" ref="J203:J207" si="80">IF($D$203="Y/T","Isi Sasaran",IF($E$203=0,0,IF(I203="Y",1,IF(I203="T",0,"Isi Dulu"))))</f>
        <v>Isi Sasaran</v>
      </c>
      <c r="K203" s="276" t="s">
        <v>650</v>
      </c>
      <c r="L203" s="277" t="str">
        <f t="shared" ref="L203:L207" si="81">IF($D$203="Y/T","Isi Sasaran",IF($E$203=0,0,IF(K203="Y",1,IF(K203="T",0,"Isi Dulu"))))</f>
        <v>Isi Sasaran</v>
      </c>
      <c r="M203" s="429" t="s">
        <v>650</v>
      </c>
      <c r="N203" s="430" t="str">
        <f>IF(M203="Y",1,IF(M203="T",0,IF(M203="Y/T","Belum diisi","Error")))</f>
        <v>Belum diisi</v>
      </c>
      <c r="O203" s="272"/>
      <c r="P203" s="272"/>
      <c r="Q203" s="272"/>
      <c r="R203" s="272"/>
    </row>
    <row r="204" spans="1:18" ht="12.75" customHeight="1">
      <c r="A204" s="272"/>
      <c r="B204" s="371"/>
      <c r="C204" s="371"/>
      <c r="D204" s="371"/>
      <c r="E204" s="371"/>
      <c r="F204" s="278">
        <v>2</v>
      </c>
      <c r="G204" s="279"/>
      <c r="H204" s="288" t="str">
        <f t="shared" si="61"/>
        <v>Belum Diisi</v>
      </c>
      <c r="I204" s="280" t="s">
        <v>650</v>
      </c>
      <c r="J204" s="281" t="str">
        <f t="shared" si="80"/>
        <v>Isi Sasaran</v>
      </c>
      <c r="K204" s="280" t="s">
        <v>650</v>
      </c>
      <c r="L204" s="281" t="str">
        <f t="shared" si="81"/>
        <v>Isi Sasaran</v>
      </c>
      <c r="M204" s="371"/>
      <c r="N204" s="371"/>
      <c r="O204" s="272"/>
      <c r="P204" s="272"/>
      <c r="Q204" s="272"/>
      <c r="R204" s="272"/>
    </row>
    <row r="205" spans="1:18" ht="12.75" customHeight="1">
      <c r="A205" s="272"/>
      <c r="B205" s="371"/>
      <c r="C205" s="371"/>
      <c r="D205" s="371"/>
      <c r="E205" s="371"/>
      <c r="F205" s="278">
        <v>3</v>
      </c>
      <c r="G205" s="279"/>
      <c r="H205" s="288" t="str">
        <f t="shared" si="61"/>
        <v>Belum Diisi</v>
      </c>
      <c r="I205" s="280" t="s">
        <v>650</v>
      </c>
      <c r="J205" s="281" t="str">
        <f t="shared" si="80"/>
        <v>Isi Sasaran</v>
      </c>
      <c r="K205" s="280" t="s">
        <v>650</v>
      </c>
      <c r="L205" s="281" t="str">
        <f t="shared" si="81"/>
        <v>Isi Sasaran</v>
      </c>
      <c r="M205" s="371"/>
      <c r="N205" s="371"/>
      <c r="O205" s="272"/>
      <c r="P205" s="272"/>
      <c r="Q205" s="272"/>
      <c r="R205" s="272"/>
    </row>
    <row r="206" spans="1:18" ht="12.75" customHeight="1">
      <c r="A206" s="272"/>
      <c r="B206" s="371"/>
      <c r="C206" s="371"/>
      <c r="D206" s="371"/>
      <c r="E206" s="371"/>
      <c r="F206" s="278">
        <v>4</v>
      </c>
      <c r="G206" s="279"/>
      <c r="H206" s="288" t="str">
        <f t="shared" si="61"/>
        <v>Belum Diisi</v>
      </c>
      <c r="I206" s="280" t="s">
        <v>650</v>
      </c>
      <c r="J206" s="281" t="str">
        <f t="shared" si="80"/>
        <v>Isi Sasaran</v>
      </c>
      <c r="K206" s="280" t="s">
        <v>650</v>
      </c>
      <c r="L206" s="281" t="str">
        <f t="shared" si="81"/>
        <v>Isi Sasaran</v>
      </c>
      <c r="M206" s="371"/>
      <c r="N206" s="371"/>
      <c r="O206" s="272"/>
      <c r="P206" s="272"/>
      <c r="Q206" s="272"/>
      <c r="R206" s="272"/>
    </row>
    <row r="207" spans="1:18" ht="12.75" customHeight="1">
      <c r="A207" s="272"/>
      <c r="B207" s="349"/>
      <c r="C207" s="349"/>
      <c r="D207" s="349"/>
      <c r="E207" s="349"/>
      <c r="F207" s="282">
        <v>5</v>
      </c>
      <c r="G207" s="283"/>
      <c r="H207" s="289" t="str">
        <f t="shared" si="61"/>
        <v>Belum Diisi</v>
      </c>
      <c r="I207" s="285" t="s">
        <v>650</v>
      </c>
      <c r="J207" s="286" t="str">
        <f t="shared" si="80"/>
        <v>Isi Sasaran</v>
      </c>
      <c r="K207" s="285" t="s">
        <v>650</v>
      </c>
      <c r="L207" s="286" t="str">
        <f t="shared" si="81"/>
        <v>Isi Sasaran</v>
      </c>
      <c r="M207" s="349"/>
      <c r="N207" s="349"/>
      <c r="O207" s="272"/>
      <c r="P207" s="272"/>
      <c r="Q207" s="272"/>
      <c r="R207" s="272"/>
    </row>
    <row r="208" spans="1:18" ht="15.75" customHeight="1">
      <c r="A208" s="272"/>
      <c r="B208" s="418">
        <v>11</v>
      </c>
      <c r="C208" s="426"/>
      <c r="D208" s="419" t="s">
        <v>650</v>
      </c>
      <c r="E208" s="427" t="str">
        <f>IF(D208="Y",1,IF(D208="T",0,IF(D208="Y/T","Belum diisi","Error")))</f>
        <v>Belum diisi</v>
      </c>
      <c r="F208" s="273">
        <v>1</v>
      </c>
      <c r="G208" s="274"/>
      <c r="H208" s="290" t="str">
        <f t="shared" si="61"/>
        <v>Belum Diisi</v>
      </c>
      <c r="I208" s="276" t="s">
        <v>650</v>
      </c>
      <c r="J208" s="277" t="str">
        <f t="shared" ref="J208:J212" si="82">IF($D$208="Y/T","Isi Sasaran",IF($E$208=0,0,IF(I208="Y",1,IF(I208="T",0,"Isi Dulu"))))</f>
        <v>Isi Sasaran</v>
      </c>
      <c r="K208" s="276" t="s">
        <v>650</v>
      </c>
      <c r="L208" s="277" t="str">
        <f t="shared" ref="L208:L212" si="83">IF($D$208="Y/T","Isi Sasaran",IF($E$208=0,0,IF(K208="Y",1,IF(K208="T",0,"Isi Dulu"))))</f>
        <v>Isi Sasaran</v>
      </c>
      <c r="M208" s="429" t="s">
        <v>650</v>
      </c>
      <c r="N208" s="430" t="str">
        <f>IF(M208="Y",1,IF(M208="T",0,IF(M208="Y/T","Belum diisi","Error")))</f>
        <v>Belum diisi</v>
      </c>
      <c r="O208" s="272"/>
      <c r="P208" s="272"/>
      <c r="Q208" s="272"/>
      <c r="R208" s="272"/>
    </row>
    <row r="209" spans="1:18" ht="12.75" customHeight="1">
      <c r="A209" s="272"/>
      <c r="B209" s="371"/>
      <c r="C209" s="371"/>
      <c r="D209" s="371"/>
      <c r="E209" s="371"/>
      <c r="F209" s="278">
        <v>2</v>
      </c>
      <c r="G209" s="279"/>
      <c r="H209" s="288" t="str">
        <f t="shared" si="61"/>
        <v>Belum Diisi</v>
      </c>
      <c r="I209" s="280" t="s">
        <v>650</v>
      </c>
      <c r="J209" s="281" t="str">
        <f t="shared" si="82"/>
        <v>Isi Sasaran</v>
      </c>
      <c r="K209" s="280" t="s">
        <v>650</v>
      </c>
      <c r="L209" s="281" t="str">
        <f t="shared" si="83"/>
        <v>Isi Sasaran</v>
      </c>
      <c r="M209" s="371"/>
      <c r="N209" s="371"/>
      <c r="O209" s="272"/>
      <c r="P209" s="272"/>
      <c r="Q209" s="272"/>
      <c r="R209" s="272"/>
    </row>
    <row r="210" spans="1:18" ht="12.75" customHeight="1">
      <c r="A210" s="272"/>
      <c r="B210" s="371"/>
      <c r="C210" s="371"/>
      <c r="D210" s="371"/>
      <c r="E210" s="371"/>
      <c r="F210" s="278">
        <v>3</v>
      </c>
      <c r="G210" s="279"/>
      <c r="H210" s="288" t="str">
        <f t="shared" si="61"/>
        <v>Belum Diisi</v>
      </c>
      <c r="I210" s="280" t="s">
        <v>650</v>
      </c>
      <c r="J210" s="281" t="str">
        <f t="shared" si="82"/>
        <v>Isi Sasaran</v>
      </c>
      <c r="K210" s="280" t="s">
        <v>650</v>
      </c>
      <c r="L210" s="281" t="str">
        <f t="shared" si="83"/>
        <v>Isi Sasaran</v>
      </c>
      <c r="M210" s="371"/>
      <c r="N210" s="371"/>
      <c r="O210" s="272"/>
      <c r="P210" s="272"/>
      <c r="Q210" s="272"/>
      <c r="R210" s="272"/>
    </row>
    <row r="211" spans="1:18" ht="12.75" customHeight="1">
      <c r="A211" s="272"/>
      <c r="B211" s="371"/>
      <c r="C211" s="371"/>
      <c r="D211" s="371"/>
      <c r="E211" s="371"/>
      <c r="F211" s="278">
        <v>4</v>
      </c>
      <c r="G211" s="279"/>
      <c r="H211" s="288" t="str">
        <f t="shared" si="61"/>
        <v>Belum Diisi</v>
      </c>
      <c r="I211" s="280" t="s">
        <v>650</v>
      </c>
      <c r="J211" s="281" t="str">
        <f t="shared" si="82"/>
        <v>Isi Sasaran</v>
      </c>
      <c r="K211" s="280" t="s">
        <v>650</v>
      </c>
      <c r="L211" s="281" t="str">
        <f t="shared" si="83"/>
        <v>Isi Sasaran</v>
      </c>
      <c r="M211" s="371"/>
      <c r="N211" s="371"/>
      <c r="O211" s="272"/>
      <c r="P211" s="272"/>
      <c r="Q211" s="272"/>
      <c r="R211" s="272"/>
    </row>
    <row r="212" spans="1:18" ht="12.75" customHeight="1">
      <c r="A212" s="272"/>
      <c r="B212" s="349"/>
      <c r="C212" s="349"/>
      <c r="D212" s="349"/>
      <c r="E212" s="349"/>
      <c r="F212" s="282">
        <v>5</v>
      </c>
      <c r="G212" s="283"/>
      <c r="H212" s="289" t="str">
        <f t="shared" si="61"/>
        <v>Belum Diisi</v>
      </c>
      <c r="I212" s="285" t="s">
        <v>650</v>
      </c>
      <c r="J212" s="286" t="str">
        <f t="shared" si="82"/>
        <v>Isi Sasaran</v>
      </c>
      <c r="K212" s="285" t="s">
        <v>650</v>
      </c>
      <c r="L212" s="286" t="str">
        <f t="shared" si="83"/>
        <v>Isi Sasaran</v>
      </c>
      <c r="M212" s="349"/>
      <c r="N212" s="349"/>
      <c r="O212" s="272"/>
      <c r="P212" s="272"/>
      <c r="Q212" s="272"/>
      <c r="R212" s="272"/>
    </row>
    <row r="213" spans="1:18" ht="15.75" customHeight="1">
      <c r="A213" s="272"/>
      <c r="B213" s="418">
        <v>12</v>
      </c>
      <c r="C213" s="426"/>
      <c r="D213" s="419" t="s">
        <v>650</v>
      </c>
      <c r="E213" s="427" t="str">
        <f>IF(D213="Y",1,IF(D213="T",0,IF(D213="Y/T","Belum diisi","Error")))</f>
        <v>Belum diisi</v>
      </c>
      <c r="F213" s="273">
        <v>1</v>
      </c>
      <c r="G213" s="274"/>
      <c r="H213" s="290" t="str">
        <f t="shared" si="61"/>
        <v>Belum Diisi</v>
      </c>
      <c r="I213" s="276" t="s">
        <v>650</v>
      </c>
      <c r="J213" s="277" t="str">
        <f t="shared" ref="J213:J217" si="84">IF($D$213="Y/T","Isi Sasaran",IF($E$213=0,0,IF(I213="Y",1,IF(I213="T",0,"Isi Dulu"))))</f>
        <v>Isi Sasaran</v>
      </c>
      <c r="K213" s="276" t="s">
        <v>650</v>
      </c>
      <c r="L213" s="277" t="str">
        <f t="shared" ref="L213:L217" si="85">IF($D$213="Y/T","Isi Sasaran",IF($E$213=0,0,IF(K213="Y",1,IF(K213="T",0,"Isi Dulu"))))</f>
        <v>Isi Sasaran</v>
      </c>
      <c r="M213" s="429" t="s">
        <v>650</v>
      </c>
      <c r="N213" s="430" t="str">
        <f>IF(M213="Y",1,IF(M213="T",0,IF(M213="Y/T","Belum diisi","Error")))</f>
        <v>Belum diisi</v>
      </c>
      <c r="O213" s="272"/>
      <c r="P213" s="272"/>
      <c r="Q213" s="272"/>
      <c r="R213" s="272"/>
    </row>
    <row r="214" spans="1:18" ht="12.75" customHeight="1">
      <c r="A214" s="272"/>
      <c r="B214" s="371"/>
      <c r="C214" s="371"/>
      <c r="D214" s="371"/>
      <c r="E214" s="371"/>
      <c r="F214" s="278">
        <v>2</v>
      </c>
      <c r="G214" s="279"/>
      <c r="H214" s="288" t="str">
        <f t="shared" si="61"/>
        <v>Belum Diisi</v>
      </c>
      <c r="I214" s="280" t="s">
        <v>650</v>
      </c>
      <c r="J214" s="281" t="str">
        <f t="shared" si="84"/>
        <v>Isi Sasaran</v>
      </c>
      <c r="K214" s="280" t="s">
        <v>650</v>
      </c>
      <c r="L214" s="281" t="str">
        <f t="shared" si="85"/>
        <v>Isi Sasaran</v>
      </c>
      <c r="M214" s="371"/>
      <c r="N214" s="371"/>
      <c r="O214" s="272"/>
      <c r="P214" s="272"/>
      <c r="Q214" s="272"/>
      <c r="R214" s="272"/>
    </row>
    <row r="215" spans="1:18" ht="12.75" customHeight="1">
      <c r="A215" s="272"/>
      <c r="B215" s="371"/>
      <c r="C215" s="371"/>
      <c r="D215" s="371"/>
      <c r="E215" s="371"/>
      <c r="F215" s="278">
        <v>3</v>
      </c>
      <c r="G215" s="279"/>
      <c r="H215" s="288" t="str">
        <f t="shared" si="61"/>
        <v>Belum Diisi</v>
      </c>
      <c r="I215" s="280" t="s">
        <v>650</v>
      </c>
      <c r="J215" s="281" t="str">
        <f t="shared" si="84"/>
        <v>Isi Sasaran</v>
      </c>
      <c r="K215" s="280" t="s">
        <v>650</v>
      </c>
      <c r="L215" s="281" t="str">
        <f t="shared" si="85"/>
        <v>Isi Sasaran</v>
      </c>
      <c r="M215" s="371"/>
      <c r="N215" s="371"/>
      <c r="O215" s="272"/>
      <c r="P215" s="272"/>
      <c r="Q215" s="272"/>
      <c r="R215" s="272"/>
    </row>
    <row r="216" spans="1:18" ht="12.75" customHeight="1">
      <c r="A216" s="272"/>
      <c r="B216" s="371"/>
      <c r="C216" s="371"/>
      <c r="D216" s="371"/>
      <c r="E216" s="371"/>
      <c r="F216" s="278">
        <v>4</v>
      </c>
      <c r="G216" s="279"/>
      <c r="H216" s="288" t="str">
        <f t="shared" si="61"/>
        <v>Belum Diisi</v>
      </c>
      <c r="I216" s="280" t="s">
        <v>650</v>
      </c>
      <c r="J216" s="281" t="str">
        <f t="shared" si="84"/>
        <v>Isi Sasaran</v>
      </c>
      <c r="K216" s="280" t="s">
        <v>650</v>
      </c>
      <c r="L216" s="281" t="str">
        <f t="shared" si="85"/>
        <v>Isi Sasaran</v>
      </c>
      <c r="M216" s="371"/>
      <c r="N216" s="371"/>
      <c r="O216" s="272"/>
      <c r="P216" s="272"/>
      <c r="Q216" s="272"/>
      <c r="R216" s="272"/>
    </row>
    <row r="217" spans="1:18" ht="12.75" customHeight="1">
      <c r="A217" s="272"/>
      <c r="B217" s="349"/>
      <c r="C217" s="349"/>
      <c r="D217" s="349"/>
      <c r="E217" s="349"/>
      <c r="F217" s="282">
        <v>5</v>
      </c>
      <c r="G217" s="283"/>
      <c r="H217" s="289" t="str">
        <f t="shared" si="61"/>
        <v>Belum Diisi</v>
      </c>
      <c r="I217" s="285" t="s">
        <v>650</v>
      </c>
      <c r="J217" s="286" t="str">
        <f t="shared" si="84"/>
        <v>Isi Sasaran</v>
      </c>
      <c r="K217" s="285" t="s">
        <v>650</v>
      </c>
      <c r="L217" s="286" t="str">
        <f t="shared" si="85"/>
        <v>Isi Sasaran</v>
      </c>
      <c r="M217" s="349"/>
      <c r="N217" s="349"/>
      <c r="O217" s="272"/>
      <c r="P217" s="272"/>
      <c r="Q217" s="272"/>
      <c r="R217" s="272"/>
    </row>
    <row r="218" spans="1:18" ht="15.75" customHeight="1">
      <c r="A218" s="272"/>
      <c r="B218" s="418">
        <v>13</v>
      </c>
      <c r="C218" s="426"/>
      <c r="D218" s="419" t="s">
        <v>650</v>
      </c>
      <c r="E218" s="427" t="str">
        <f>IF(D218="Y",1,IF(D218="T",0,IF(D218="Y/T","Belum diisi","Error")))</f>
        <v>Belum diisi</v>
      </c>
      <c r="F218" s="273">
        <v>1</v>
      </c>
      <c r="G218" s="274"/>
      <c r="H218" s="290" t="str">
        <f t="shared" si="61"/>
        <v>Belum Diisi</v>
      </c>
      <c r="I218" s="276" t="s">
        <v>650</v>
      </c>
      <c r="J218" s="277" t="str">
        <f t="shared" ref="J218:J222" si="86">IF($D$218="Y/T","Isi Sasaran",IF($E$218=0,0,IF(I218="Y",1,IF(I218="T",0,"Isi Dulu"))))</f>
        <v>Isi Sasaran</v>
      </c>
      <c r="K218" s="276" t="s">
        <v>650</v>
      </c>
      <c r="L218" s="277" t="str">
        <f t="shared" ref="L218:L222" si="87">IF($D$218="Y/T","Isi Sasaran",IF($E$218=0,0,IF(K218="Y",1,IF(K218="T",0,"Isi Dulu"))))</f>
        <v>Isi Sasaran</v>
      </c>
      <c r="M218" s="429" t="s">
        <v>650</v>
      </c>
      <c r="N218" s="430" t="str">
        <f>IF(M218="Y",1,IF(M218="T",0,IF(M218="Y/T","Belum diisi","Error")))</f>
        <v>Belum diisi</v>
      </c>
      <c r="O218" s="272"/>
      <c r="P218" s="272"/>
      <c r="Q218" s="272"/>
      <c r="R218" s="272"/>
    </row>
    <row r="219" spans="1:18" ht="12.75" customHeight="1">
      <c r="A219" s="272"/>
      <c r="B219" s="371"/>
      <c r="C219" s="371"/>
      <c r="D219" s="371"/>
      <c r="E219" s="371"/>
      <c r="F219" s="278">
        <v>2</v>
      </c>
      <c r="G219" s="279"/>
      <c r="H219" s="288" t="str">
        <f t="shared" si="61"/>
        <v>Belum Diisi</v>
      </c>
      <c r="I219" s="280" t="s">
        <v>650</v>
      </c>
      <c r="J219" s="281" t="str">
        <f t="shared" si="86"/>
        <v>Isi Sasaran</v>
      </c>
      <c r="K219" s="280" t="s">
        <v>650</v>
      </c>
      <c r="L219" s="281" t="str">
        <f t="shared" si="87"/>
        <v>Isi Sasaran</v>
      </c>
      <c r="M219" s="371"/>
      <c r="N219" s="371"/>
      <c r="O219" s="272"/>
      <c r="P219" s="272"/>
      <c r="Q219" s="272"/>
      <c r="R219" s="272"/>
    </row>
    <row r="220" spans="1:18" ht="12.75" customHeight="1">
      <c r="A220" s="272"/>
      <c r="B220" s="371"/>
      <c r="C220" s="371"/>
      <c r="D220" s="371"/>
      <c r="E220" s="371"/>
      <c r="F220" s="278">
        <v>3</v>
      </c>
      <c r="G220" s="279"/>
      <c r="H220" s="288" t="str">
        <f t="shared" si="61"/>
        <v>Belum Diisi</v>
      </c>
      <c r="I220" s="280" t="s">
        <v>650</v>
      </c>
      <c r="J220" s="281" t="str">
        <f t="shared" si="86"/>
        <v>Isi Sasaran</v>
      </c>
      <c r="K220" s="280" t="s">
        <v>650</v>
      </c>
      <c r="L220" s="281" t="str">
        <f t="shared" si="87"/>
        <v>Isi Sasaran</v>
      </c>
      <c r="M220" s="371"/>
      <c r="N220" s="371"/>
      <c r="O220" s="272"/>
      <c r="P220" s="272"/>
      <c r="Q220" s="272"/>
      <c r="R220" s="272"/>
    </row>
    <row r="221" spans="1:18" ht="12.75" customHeight="1">
      <c r="A221" s="272"/>
      <c r="B221" s="371"/>
      <c r="C221" s="371"/>
      <c r="D221" s="371"/>
      <c r="E221" s="371"/>
      <c r="F221" s="278">
        <v>4</v>
      </c>
      <c r="G221" s="279"/>
      <c r="H221" s="288" t="str">
        <f t="shared" si="61"/>
        <v>Belum Diisi</v>
      </c>
      <c r="I221" s="280" t="s">
        <v>650</v>
      </c>
      <c r="J221" s="281" t="str">
        <f t="shared" si="86"/>
        <v>Isi Sasaran</v>
      </c>
      <c r="K221" s="280" t="s">
        <v>650</v>
      </c>
      <c r="L221" s="281" t="str">
        <f t="shared" si="87"/>
        <v>Isi Sasaran</v>
      </c>
      <c r="M221" s="371"/>
      <c r="N221" s="371"/>
      <c r="O221" s="272"/>
      <c r="P221" s="272"/>
      <c r="Q221" s="272"/>
      <c r="R221" s="272"/>
    </row>
    <row r="222" spans="1:18" ht="12.75" customHeight="1">
      <c r="A222" s="272"/>
      <c r="B222" s="349"/>
      <c r="C222" s="349"/>
      <c r="D222" s="349"/>
      <c r="E222" s="349"/>
      <c r="F222" s="282">
        <v>5</v>
      </c>
      <c r="G222" s="283"/>
      <c r="H222" s="289" t="str">
        <f t="shared" si="61"/>
        <v>Belum Diisi</v>
      </c>
      <c r="I222" s="285" t="s">
        <v>650</v>
      </c>
      <c r="J222" s="286" t="str">
        <f t="shared" si="86"/>
        <v>Isi Sasaran</v>
      </c>
      <c r="K222" s="285" t="s">
        <v>650</v>
      </c>
      <c r="L222" s="286" t="str">
        <f t="shared" si="87"/>
        <v>Isi Sasaran</v>
      </c>
      <c r="M222" s="349"/>
      <c r="N222" s="349"/>
      <c r="O222" s="272"/>
      <c r="P222" s="272"/>
      <c r="Q222" s="272"/>
      <c r="R222" s="272"/>
    </row>
    <row r="223" spans="1:18" ht="15.75" customHeight="1">
      <c r="A223" s="272"/>
      <c r="B223" s="418">
        <v>14</v>
      </c>
      <c r="C223" s="426"/>
      <c r="D223" s="419" t="s">
        <v>650</v>
      </c>
      <c r="E223" s="427" t="str">
        <f>IF(D223="Y",1,IF(D223="T",0,IF(D223="Y/T","Belum diisi","Error")))</f>
        <v>Belum diisi</v>
      </c>
      <c r="F223" s="273">
        <v>1</v>
      </c>
      <c r="G223" s="274"/>
      <c r="H223" s="290" t="str">
        <f t="shared" si="61"/>
        <v>Belum Diisi</v>
      </c>
      <c r="I223" s="276" t="s">
        <v>650</v>
      </c>
      <c r="J223" s="277" t="str">
        <f t="shared" ref="J223:J227" si="88">IF($D$223="Y/T","Isi Sasaran",IF($E$223=0,0,IF(I223="Y",1,IF(I223="T",0,"Isi Dulu"))))</f>
        <v>Isi Sasaran</v>
      </c>
      <c r="K223" s="276" t="s">
        <v>650</v>
      </c>
      <c r="L223" s="277" t="str">
        <f t="shared" ref="L223:L227" si="89">IF($D$223="Y/T","Isi Sasaran",IF($E$223=0,0,IF(K223="Y",1,IF(K223="T",0,"Isi Dulu"))))</f>
        <v>Isi Sasaran</v>
      </c>
      <c r="M223" s="429" t="s">
        <v>650</v>
      </c>
      <c r="N223" s="430" t="str">
        <f>IF(M223="Y",1,IF(M223="T",0,IF(M223="Y/T","Belum diisi","Error")))</f>
        <v>Belum diisi</v>
      </c>
      <c r="O223" s="272"/>
      <c r="P223" s="272"/>
      <c r="Q223" s="272"/>
      <c r="R223" s="272"/>
    </row>
    <row r="224" spans="1:18" ht="12.75" customHeight="1">
      <c r="A224" s="272"/>
      <c r="B224" s="371"/>
      <c r="C224" s="371"/>
      <c r="D224" s="371"/>
      <c r="E224" s="371"/>
      <c r="F224" s="278">
        <v>2</v>
      </c>
      <c r="G224" s="279"/>
      <c r="H224" s="288" t="str">
        <f t="shared" si="61"/>
        <v>Belum Diisi</v>
      </c>
      <c r="I224" s="280" t="s">
        <v>650</v>
      </c>
      <c r="J224" s="281" t="str">
        <f t="shared" si="88"/>
        <v>Isi Sasaran</v>
      </c>
      <c r="K224" s="280" t="s">
        <v>650</v>
      </c>
      <c r="L224" s="281" t="str">
        <f t="shared" si="89"/>
        <v>Isi Sasaran</v>
      </c>
      <c r="M224" s="371"/>
      <c r="N224" s="371"/>
      <c r="O224" s="272"/>
      <c r="P224" s="272"/>
      <c r="Q224" s="272"/>
      <c r="R224" s="272"/>
    </row>
    <row r="225" spans="1:18" ht="12.75" customHeight="1">
      <c r="A225" s="272"/>
      <c r="B225" s="371"/>
      <c r="C225" s="371"/>
      <c r="D225" s="371"/>
      <c r="E225" s="371"/>
      <c r="F225" s="278">
        <v>3</v>
      </c>
      <c r="G225" s="279"/>
      <c r="H225" s="288" t="str">
        <f t="shared" si="61"/>
        <v>Belum Diisi</v>
      </c>
      <c r="I225" s="280" t="s">
        <v>650</v>
      </c>
      <c r="J225" s="281" t="str">
        <f t="shared" si="88"/>
        <v>Isi Sasaran</v>
      </c>
      <c r="K225" s="280" t="s">
        <v>650</v>
      </c>
      <c r="L225" s="281" t="str">
        <f t="shared" si="89"/>
        <v>Isi Sasaran</v>
      </c>
      <c r="M225" s="371"/>
      <c r="N225" s="371"/>
      <c r="O225" s="272"/>
      <c r="P225" s="272"/>
      <c r="Q225" s="272"/>
      <c r="R225" s="272"/>
    </row>
    <row r="226" spans="1:18" ht="12.75" customHeight="1">
      <c r="A226" s="272"/>
      <c r="B226" s="371"/>
      <c r="C226" s="371"/>
      <c r="D226" s="371"/>
      <c r="E226" s="371"/>
      <c r="F226" s="278">
        <v>4</v>
      </c>
      <c r="G226" s="279"/>
      <c r="H226" s="288" t="str">
        <f t="shared" si="61"/>
        <v>Belum Diisi</v>
      </c>
      <c r="I226" s="280" t="s">
        <v>650</v>
      </c>
      <c r="J226" s="281" t="str">
        <f t="shared" si="88"/>
        <v>Isi Sasaran</v>
      </c>
      <c r="K226" s="280" t="s">
        <v>650</v>
      </c>
      <c r="L226" s="281" t="str">
        <f t="shared" si="89"/>
        <v>Isi Sasaran</v>
      </c>
      <c r="M226" s="371"/>
      <c r="N226" s="371"/>
      <c r="O226" s="272"/>
      <c r="P226" s="272"/>
      <c r="Q226" s="272"/>
      <c r="R226" s="272"/>
    </row>
    <row r="227" spans="1:18" ht="12.75" customHeight="1">
      <c r="A227" s="272"/>
      <c r="B227" s="349"/>
      <c r="C227" s="349"/>
      <c r="D227" s="349"/>
      <c r="E227" s="349"/>
      <c r="F227" s="282">
        <v>5</v>
      </c>
      <c r="G227" s="283"/>
      <c r="H227" s="289" t="str">
        <f t="shared" si="61"/>
        <v>Belum Diisi</v>
      </c>
      <c r="I227" s="285" t="s">
        <v>650</v>
      </c>
      <c r="J227" s="286" t="str">
        <f t="shared" si="88"/>
        <v>Isi Sasaran</v>
      </c>
      <c r="K227" s="285" t="s">
        <v>650</v>
      </c>
      <c r="L227" s="286" t="str">
        <f t="shared" si="89"/>
        <v>Isi Sasaran</v>
      </c>
      <c r="M227" s="349"/>
      <c r="N227" s="349"/>
      <c r="O227" s="272"/>
      <c r="P227" s="272"/>
      <c r="Q227" s="272"/>
      <c r="R227" s="272"/>
    </row>
    <row r="228" spans="1:18" ht="15.75" customHeight="1">
      <c r="A228" s="272"/>
      <c r="B228" s="418">
        <v>15</v>
      </c>
      <c r="C228" s="426"/>
      <c r="D228" s="419" t="s">
        <v>650</v>
      </c>
      <c r="E228" s="427" t="str">
        <f>IF(D228="Y",1,IF(D228="T",0,IF(D228="Y/T","Belum diisi","Error")))</f>
        <v>Belum diisi</v>
      </c>
      <c r="F228" s="273">
        <v>1</v>
      </c>
      <c r="G228" s="274"/>
      <c r="H228" s="290" t="str">
        <f t="shared" si="61"/>
        <v>Belum Diisi</v>
      </c>
      <c r="I228" s="276" t="s">
        <v>650</v>
      </c>
      <c r="J228" s="277" t="str">
        <f t="shared" ref="J228:J232" si="90">IF($D$228="Y/T","Isi Sasaran",IF($E$228=0,0,IF(I228="Y",1,IF(I228="T",0,"Isi Dulu"))))</f>
        <v>Isi Sasaran</v>
      </c>
      <c r="K228" s="276" t="s">
        <v>650</v>
      </c>
      <c r="L228" s="277" t="str">
        <f t="shared" ref="L228:L232" si="91">IF($D$228="Y/T","Isi Sasaran",IF($E$228=0,0,IF(K228="Y",1,IF(K228="T",0,"Isi Dulu"))))</f>
        <v>Isi Sasaran</v>
      </c>
      <c r="M228" s="429" t="s">
        <v>650</v>
      </c>
      <c r="N228" s="430" t="str">
        <f>IF(M228="Y",1,IF(M228="T",0,IF(M228="Y/T","Belum diisi","Error")))</f>
        <v>Belum diisi</v>
      </c>
      <c r="O228" s="272"/>
      <c r="P228" s="272"/>
      <c r="Q228" s="272"/>
      <c r="R228" s="272"/>
    </row>
    <row r="229" spans="1:18" ht="12.75" customHeight="1">
      <c r="A229" s="272"/>
      <c r="B229" s="371"/>
      <c r="C229" s="371"/>
      <c r="D229" s="371"/>
      <c r="E229" s="371"/>
      <c r="F229" s="278">
        <v>2</v>
      </c>
      <c r="G229" s="279"/>
      <c r="H229" s="288" t="str">
        <f t="shared" si="61"/>
        <v>Belum Diisi</v>
      </c>
      <c r="I229" s="280" t="s">
        <v>650</v>
      </c>
      <c r="J229" s="281" t="str">
        <f t="shared" si="90"/>
        <v>Isi Sasaran</v>
      </c>
      <c r="K229" s="280" t="s">
        <v>650</v>
      </c>
      <c r="L229" s="281" t="str">
        <f t="shared" si="91"/>
        <v>Isi Sasaran</v>
      </c>
      <c r="M229" s="371"/>
      <c r="N229" s="371"/>
      <c r="O229" s="272"/>
      <c r="P229" s="272"/>
      <c r="Q229" s="272"/>
      <c r="R229" s="272"/>
    </row>
    <row r="230" spans="1:18" ht="12.75" customHeight="1">
      <c r="A230" s="272"/>
      <c r="B230" s="371"/>
      <c r="C230" s="371"/>
      <c r="D230" s="371"/>
      <c r="E230" s="371"/>
      <c r="F230" s="278">
        <v>3</v>
      </c>
      <c r="G230" s="279"/>
      <c r="H230" s="288" t="str">
        <f t="shared" si="61"/>
        <v>Belum Diisi</v>
      </c>
      <c r="I230" s="280" t="s">
        <v>650</v>
      </c>
      <c r="J230" s="281" t="str">
        <f t="shared" si="90"/>
        <v>Isi Sasaran</v>
      </c>
      <c r="K230" s="280" t="s">
        <v>650</v>
      </c>
      <c r="L230" s="281" t="str">
        <f t="shared" si="91"/>
        <v>Isi Sasaran</v>
      </c>
      <c r="M230" s="371"/>
      <c r="N230" s="371"/>
      <c r="O230" s="272"/>
      <c r="P230" s="272"/>
      <c r="Q230" s="272"/>
      <c r="R230" s="272"/>
    </row>
    <row r="231" spans="1:18" ht="12.75" customHeight="1">
      <c r="A231" s="272"/>
      <c r="B231" s="371"/>
      <c r="C231" s="371"/>
      <c r="D231" s="371"/>
      <c r="E231" s="371"/>
      <c r="F231" s="278">
        <v>4</v>
      </c>
      <c r="G231" s="279"/>
      <c r="H231" s="288" t="str">
        <f t="shared" si="61"/>
        <v>Belum Diisi</v>
      </c>
      <c r="I231" s="280" t="s">
        <v>650</v>
      </c>
      <c r="J231" s="281" t="str">
        <f t="shared" si="90"/>
        <v>Isi Sasaran</v>
      </c>
      <c r="K231" s="280" t="s">
        <v>650</v>
      </c>
      <c r="L231" s="281" t="str">
        <f t="shared" si="91"/>
        <v>Isi Sasaran</v>
      </c>
      <c r="M231" s="371"/>
      <c r="N231" s="371"/>
      <c r="O231" s="272"/>
      <c r="P231" s="272"/>
      <c r="Q231" s="272"/>
      <c r="R231" s="272"/>
    </row>
    <row r="232" spans="1:18" ht="12.75" customHeight="1">
      <c r="A232" s="272"/>
      <c r="B232" s="349"/>
      <c r="C232" s="349"/>
      <c r="D232" s="349"/>
      <c r="E232" s="349"/>
      <c r="F232" s="282">
        <v>5</v>
      </c>
      <c r="G232" s="283"/>
      <c r="H232" s="289" t="str">
        <f t="shared" si="61"/>
        <v>Belum Diisi</v>
      </c>
      <c r="I232" s="285" t="s">
        <v>650</v>
      </c>
      <c r="J232" s="286" t="str">
        <f t="shared" si="90"/>
        <v>Isi Sasaran</v>
      </c>
      <c r="K232" s="285" t="s">
        <v>650</v>
      </c>
      <c r="L232" s="286" t="str">
        <f t="shared" si="91"/>
        <v>Isi Sasaran</v>
      </c>
      <c r="M232" s="349"/>
      <c r="N232" s="349"/>
      <c r="O232" s="272"/>
      <c r="P232" s="272"/>
      <c r="Q232" s="272"/>
      <c r="R232" s="272"/>
    </row>
    <row r="233" spans="1:18" ht="15.75" customHeight="1">
      <c r="A233" s="272"/>
      <c r="B233" s="418">
        <v>16</v>
      </c>
      <c r="C233" s="426"/>
      <c r="D233" s="419" t="s">
        <v>650</v>
      </c>
      <c r="E233" s="427" t="str">
        <f>IF(D233="Y",1,IF(D233="T",0,IF(D233="Y/T","Belum diisi","Error")))</f>
        <v>Belum diisi</v>
      </c>
      <c r="F233" s="273">
        <v>1</v>
      </c>
      <c r="G233" s="274"/>
      <c r="H233" s="290" t="str">
        <f t="shared" si="61"/>
        <v>Belum Diisi</v>
      </c>
      <c r="I233" s="276" t="s">
        <v>650</v>
      </c>
      <c r="J233" s="277" t="str">
        <f t="shared" ref="J233:J237" si="92">IF($D$233="Y/T","Isi Sasaran",IF($E$233=0,0,IF(I233="Y",1,IF(I233="T",0,"Isi Dulu"))))</f>
        <v>Isi Sasaran</v>
      </c>
      <c r="K233" s="276" t="s">
        <v>650</v>
      </c>
      <c r="L233" s="277" t="str">
        <f t="shared" ref="L233:L237" si="93">IF($D$233="Y/T","Isi Sasaran",IF($E$233=0,0,IF(K233="Y",1,IF(K233="T",0,"Isi Dulu"))))</f>
        <v>Isi Sasaran</v>
      </c>
      <c r="M233" s="429" t="s">
        <v>650</v>
      </c>
      <c r="N233" s="430" t="str">
        <f>IF(M233="Y",1,IF(M233="T",0,IF(M233="Y/T","Belum diisi","Error")))</f>
        <v>Belum diisi</v>
      </c>
      <c r="O233" s="272"/>
      <c r="P233" s="272"/>
      <c r="Q233" s="272"/>
      <c r="R233" s="272"/>
    </row>
    <row r="234" spans="1:18" ht="12.75" customHeight="1">
      <c r="A234" s="272"/>
      <c r="B234" s="371"/>
      <c r="C234" s="371"/>
      <c r="D234" s="371"/>
      <c r="E234" s="371"/>
      <c r="F234" s="278">
        <v>2</v>
      </c>
      <c r="G234" s="279"/>
      <c r="H234" s="288" t="str">
        <f t="shared" si="61"/>
        <v>Belum Diisi</v>
      </c>
      <c r="I234" s="280" t="s">
        <v>650</v>
      </c>
      <c r="J234" s="281" t="str">
        <f t="shared" si="92"/>
        <v>Isi Sasaran</v>
      </c>
      <c r="K234" s="280" t="s">
        <v>650</v>
      </c>
      <c r="L234" s="281" t="str">
        <f t="shared" si="93"/>
        <v>Isi Sasaran</v>
      </c>
      <c r="M234" s="371"/>
      <c r="N234" s="371"/>
      <c r="O234" s="272"/>
      <c r="P234" s="272"/>
      <c r="Q234" s="272"/>
      <c r="R234" s="272"/>
    </row>
    <row r="235" spans="1:18" ht="12.75" customHeight="1">
      <c r="A235" s="272"/>
      <c r="B235" s="371"/>
      <c r="C235" s="371"/>
      <c r="D235" s="371"/>
      <c r="E235" s="371"/>
      <c r="F235" s="278">
        <v>3</v>
      </c>
      <c r="G235" s="279"/>
      <c r="H235" s="288" t="str">
        <f t="shared" si="61"/>
        <v>Belum Diisi</v>
      </c>
      <c r="I235" s="280" t="s">
        <v>650</v>
      </c>
      <c r="J235" s="281" t="str">
        <f t="shared" si="92"/>
        <v>Isi Sasaran</v>
      </c>
      <c r="K235" s="280" t="s">
        <v>650</v>
      </c>
      <c r="L235" s="281" t="str">
        <f t="shared" si="93"/>
        <v>Isi Sasaran</v>
      </c>
      <c r="M235" s="371"/>
      <c r="N235" s="371"/>
      <c r="O235" s="272"/>
      <c r="P235" s="272"/>
      <c r="Q235" s="272"/>
      <c r="R235" s="272"/>
    </row>
    <row r="236" spans="1:18" ht="12.75" customHeight="1">
      <c r="A236" s="272"/>
      <c r="B236" s="371"/>
      <c r="C236" s="371"/>
      <c r="D236" s="371"/>
      <c r="E236" s="371"/>
      <c r="F236" s="278">
        <v>4</v>
      </c>
      <c r="G236" s="279"/>
      <c r="H236" s="288" t="str">
        <f t="shared" si="61"/>
        <v>Belum Diisi</v>
      </c>
      <c r="I236" s="280" t="s">
        <v>650</v>
      </c>
      <c r="J236" s="281" t="str">
        <f t="shared" si="92"/>
        <v>Isi Sasaran</v>
      </c>
      <c r="K236" s="280" t="s">
        <v>650</v>
      </c>
      <c r="L236" s="281" t="str">
        <f t="shared" si="93"/>
        <v>Isi Sasaran</v>
      </c>
      <c r="M236" s="371"/>
      <c r="N236" s="371"/>
      <c r="O236" s="272"/>
      <c r="P236" s="272"/>
      <c r="Q236" s="272"/>
      <c r="R236" s="272"/>
    </row>
    <row r="237" spans="1:18" ht="12.75" customHeight="1">
      <c r="A237" s="272"/>
      <c r="B237" s="349"/>
      <c r="C237" s="349"/>
      <c r="D237" s="349"/>
      <c r="E237" s="349"/>
      <c r="F237" s="282">
        <v>5</v>
      </c>
      <c r="G237" s="283"/>
      <c r="H237" s="289" t="str">
        <f t="shared" si="61"/>
        <v>Belum Diisi</v>
      </c>
      <c r="I237" s="285" t="s">
        <v>650</v>
      </c>
      <c r="J237" s="286" t="str">
        <f t="shared" si="92"/>
        <v>Isi Sasaran</v>
      </c>
      <c r="K237" s="285" t="s">
        <v>650</v>
      </c>
      <c r="L237" s="286" t="str">
        <f t="shared" si="93"/>
        <v>Isi Sasaran</v>
      </c>
      <c r="M237" s="349"/>
      <c r="N237" s="349"/>
      <c r="O237" s="272"/>
      <c r="P237" s="272"/>
      <c r="Q237" s="272"/>
      <c r="R237" s="272"/>
    </row>
    <row r="238" spans="1:18" ht="15.75" customHeight="1">
      <c r="A238" s="272"/>
      <c r="B238" s="418">
        <v>17</v>
      </c>
      <c r="C238" s="426"/>
      <c r="D238" s="419" t="s">
        <v>650</v>
      </c>
      <c r="E238" s="427" t="str">
        <f>IF(D238="Y",1,IF(D238="T",0,IF(D238="Y/T","Belum diisi","Error")))</f>
        <v>Belum diisi</v>
      </c>
      <c r="F238" s="273">
        <v>1</v>
      </c>
      <c r="G238" s="274"/>
      <c r="H238" s="290" t="str">
        <f t="shared" si="61"/>
        <v>Belum Diisi</v>
      </c>
      <c r="I238" s="276" t="s">
        <v>650</v>
      </c>
      <c r="J238" s="277" t="str">
        <f t="shared" ref="J238:J242" si="94">IF($D$238="Y/T","Isi Sasaran",IF($E$238=0,0,IF(I238="Y",1,IF(I238="T",0,"Isi Dulu"))))</f>
        <v>Isi Sasaran</v>
      </c>
      <c r="K238" s="276" t="s">
        <v>650</v>
      </c>
      <c r="L238" s="277" t="str">
        <f t="shared" ref="L238:L242" si="95">IF($D$238="Y/T","Isi Sasaran",IF($E$238=0,0,IF(K238="Y",1,IF(K238="T",0,"Isi Dulu"))))</f>
        <v>Isi Sasaran</v>
      </c>
      <c r="M238" s="429" t="s">
        <v>650</v>
      </c>
      <c r="N238" s="430" t="str">
        <f>IF(M238="Y",1,IF(M238="T",0,IF(M238="Y/T","Belum diisi","Error")))</f>
        <v>Belum diisi</v>
      </c>
      <c r="O238" s="272"/>
      <c r="P238" s="272"/>
      <c r="Q238" s="272"/>
      <c r="R238" s="272"/>
    </row>
    <row r="239" spans="1:18" ht="12.75" customHeight="1">
      <c r="A239" s="272"/>
      <c r="B239" s="371"/>
      <c r="C239" s="371"/>
      <c r="D239" s="371"/>
      <c r="E239" s="371"/>
      <c r="F239" s="278">
        <v>2</v>
      </c>
      <c r="G239" s="279"/>
      <c r="H239" s="288" t="str">
        <f t="shared" si="61"/>
        <v>Belum Diisi</v>
      </c>
      <c r="I239" s="280" t="s">
        <v>650</v>
      </c>
      <c r="J239" s="281" t="str">
        <f t="shared" si="94"/>
        <v>Isi Sasaran</v>
      </c>
      <c r="K239" s="280" t="s">
        <v>650</v>
      </c>
      <c r="L239" s="281" t="str">
        <f t="shared" si="95"/>
        <v>Isi Sasaran</v>
      </c>
      <c r="M239" s="371"/>
      <c r="N239" s="371"/>
      <c r="O239" s="272"/>
      <c r="P239" s="272"/>
      <c r="Q239" s="272"/>
      <c r="R239" s="272"/>
    </row>
    <row r="240" spans="1:18" ht="12.75" customHeight="1">
      <c r="A240" s="272"/>
      <c r="B240" s="371"/>
      <c r="C240" s="371"/>
      <c r="D240" s="371"/>
      <c r="E240" s="371"/>
      <c r="F240" s="278">
        <v>3</v>
      </c>
      <c r="G240" s="279"/>
      <c r="H240" s="288" t="str">
        <f t="shared" si="61"/>
        <v>Belum Diisi</v>
      </c>
      <c r="I240" s="280" t="s">
        <v>650</v>
      </c>
      <c r="J240" s="281" t="str">
        <f t="shared" si="94"/>
        <v>Isi Sasaran</v>
      </c>
      <c r="K240" s="280" t="s">
        <v>650</v>
      </c>
      <c r="L240" s="281" t="str">
        <f t="shared" si="95"/>
        <v>Isi Sasaran</v>
      </c>
      <c r="M240" s="371"/>
      <c r="N240" s="371"/>
      <c r="O240" s="272"/>
      <c r="P240" s="272"/>
      <c r="Q240" s="272"/>
      <c r="R240" s="272"/>
    </row>
    <row r="241" spans="1:18" ht="12.75" customHeight="1">
      <c r="A241" s="272"/>
      <c r="B241" s="371"/>
      <c r="C241" s="371"/>
      <c r="D241" s="371"/>
      <c r="E241" s="371"/>
      <c r="F241" s="278">
        <v>4</v>
      </c>
      <c r="G241" s="279"/>
      <c r="H241" s="288" t="str">
        <f t="shared" si="61"/>
        <v>Belum Diisi</v>
      </c>
      <c r="I241" s="280" t="s">
        <v>650</v>
      </c>
      <c r="J241" s="281" t="str">
        <f t="shared" si="94"/>
        <v>Isi Sasaran</v>
      </c>
      <c r="K241" s="280" t="s">
        <v>650</v>
      </c>
      <c r="L241" s="281" t="str">
        <f t="shared" si="95"/>
        <v>Isi Sasaran</v>
      </c>
      <c r="M241" s="371"/>
      <c r="N241" s="371"/>
      <c r="O241" s="272"/>
      <c r="P241" s="272"/>
      <c r="Q241" s="272"/>
      <c r="R241" s="272"/>
    </row>
    <row r="242" spans="1:18" ht="12.75" customHeight="1">
      <c r="A242" s="272"/>
      <c r="B242" s="349"/>
      <c r="C242" s="349"/>
      <c r="D242" s="349"/>
      <c r="E242" s="349"/>
      <c r="F242" s="282">
        <v>5</v>
      </c>
      <c r="G242" s="283"/>
      <c r="H242" s="289" t="str">
        <f t="shared" si="61"/>
        <v>Belum Diisi</v>
      </c>
      <c r="I242" s="285" t="s">
        <v>650</v>
      </c>
      <c r="J242" s="286" t="str">
        <f t="shared" si="94"/>
        <v>Isi Sasaran</v>
      </c>
      <c r="K242" s="285" t="s">
        <v>650</v>
      </c>
      <c r="L242" s="286" t="str">
        <f t="shared" si="95"/>
        <v>Isi Sasaran</v>
      </c>
      <c r="M242" s="349"/>
      <c r="N242" s="349"/>
      <c r="O242" s="272"/>
      <c r="P242" s="272"/>
      <c r="Q242" s="272"/>
      <c r="R242" s="272"/>
    </row>
    <row r="243" spans="1:18" ht="15.75" customHeight="1">
      <c r="A243" s="272"/>
      <c r="B243" s="418">
        <v>18</v>
      </c>
      <c r="C243" s="426"/>
      <c r="D243" s="419" t="s">
        <v>650</v>
      </c>
      <c r="E243" s="427" t="str">
        <f>IF(D243="Y",1,IF(D243="T",0,IF(D243="Y/T","Belum diisi","Error")))</f>
        <v>Belum diisi</v>
      </c>
      <c r="F243" s="273">
        <v>1</v>
      </c>
      <c r="G243" s="274"/>
      <c r="H243" s="290" t="str">
        <f t="shared" si="61"/>
        <v>Belum Diisi</v>
      </c>
      <c r="I243" s="276" t="s">
        <v>650</v>
      </c>
      <c r="J243" s="277" t="str">
        <f t="shared" ref="J243:J247" si="96">IF($D$243="Y/T","Isi Sasaran",IF($E$243=0,0,IF(I243="Y",1,IF(I243="T",0,"Isi Dulu"))))</f>
        <v>Isi Sasaran</v>
      </c>
      <c r="K243" s="276" t="s">
        <v>650</v>
      </c>
      <c r="L243" s="277" t="str">
        <f t="shared" ref="L243:L247" si="97">IF($D$243="Y/T","Isi Sasaran",IF($E$243=0,0,IF(K243="Y",1,IF(K243="T",0,"Isi Dulu"))))</f>
        <v>Isi Sasaran</v>
      </c>
      <c r="M243" s="429" t="s">
        <v>650</v>
      </c>
      <c r="N243" s="430" t="str">
        <f>IF(M243="Y",1,IF(M243="T",0,IF(M243="Y/T","Belum diisi","Error")))</f>
        <v>Belum diisi</v>
      </c>
      <c r="O243" s="272"/>
      <c r="P243" s="272"/>
      <c r="Q243" s="272"/>
      <c r="R243" s="272"/>
    </row>
    <row r="244" spans="1:18" ht="12.75" customHeight="1">
      <c r="A244" s="272"/>
      <c r="B244" s="371"/>
      <c r="C244" s="371"/>
      <c r="D244" s="371"/>
      <c r="E244" s="371"/>
      <c r="F244" s="278">
        <v>2</v>
      </c>
      <c r="G244" s="279"/>
      <c r="H244" s="288" t="str">
        <f t="shared" si="61"/>
        <v>Belum Diisi</v>
      </c>
      <c r="I244" s="280" t="s">
        <v>650</v>
      </c>
      <c r="J244" s="281" t="str">
        <f t="shared" si="96"/>
        <v>Isi Sasaran</v>
      </c>
      <c r="K244" s="280" t="s">
        <v>650</v>
      </c>
      <c r="L244" s="281" t="str">
        <f t="shared" si="97"/>
        <v>Isi Sasaran</v>
      </c>
      <c r="M244" s="371"/>
      <c r="N244" s="371"/>
      <c r="O244" s="272"/>
      <c r="P244" s="272"/>
      <c r="Q244" s="272"/>
      <c r="R244" s="272"/>
    </row>
    <row r="245" spans="1:18" ht="12.75" customHeight="1">
      <c r="A245" s="272"/>
      <c r="B245" s="371"/>
      <c r="C245" s="371"/>
      <c r="D245" s="371"/>
      <c r="E245" s="371"/>
      <c r="F245" s="278">
        <v>3</v>
      </c>
      <c r="G245" s="279"/>
      <c r="H245" s="288" t="str">
        <f t="shared" si="61"/>
        <v>Belum Diisi</v>
      </c>
      <c r="I245" s="280" t="s">
        <v>650</v>
      </c>
      <c r="J245" s="281" t="str">
        <f t="shared" si="96"/>
        <v>Isi Sasaran</v>
      </c>
      <c r="K245" s="280" t="s">
        <v>650</v>
      </c>
      <c r="L245" s="281" t="str">
        <f t="shared" si="97"/>
        <v>Isi Sasaran</v>
      </c>
      <c r="M245" s="371"/>
      <c r="N245" s="371"/>
      <c r="O245" s="272"/>
      <c r="P245" s="272"/>
      <c r="Q245" s="272"/>
      <c r="R245" s="272"/>
    </row>
    <row r="246" spans="1:18" ht="12.75" customHeight="1">
      <c r="A246" s="272"/>
      <c r="B246" s="371"/>
      <c r="C246" s="371"/>
      <c r="D246" s="371"/>
      <c r="E246" s="371"/>
      <c r="F246" s="278">
        <v>4</v>
      </c>
      <c r="G246" s="279"/>
      <c r="H246" s="288" t="str">
        <f t="shared" si="61"/>
        <v>Belum Diisi</v>
      </c>
      <c r="I246" s="280" t="s">
        <v>650</v>
      </c>
      <c r="J246" s="281" t="str">
        <f t="shared" si="96"/>
        <v>Isi Sasaran</v>
      </c>
      <c r="K246" s="280" t="s">
        <v>650</v>
      </c>
      <c r="L246" s="281" t="str">
        <f t="shared" si="97"/>
        <v>Isi Sasaran</v>
      </c>
      <c r="M246" s="371"/>
      <c r="N246" s="371"/>
      <c r="O246" s="272"/>
      <c r="P246" s="272"/>
      <c r="Q246" s="272"/>
      <c r="R246" s="272"/>
    </row>
    <row r="247" spans="1:18" ht="12.75" customHeight="1">
      <c r="A247" s="272"/>
      <c r="B247" s="349"/>
      <c r="C247" s="349"/>
      <c r="D247" s="349"/>
      <c r="E247" s="349"/>
      <c r="F247" s="282">
        <v>5</v>
      </c>
      <c r="G247" s="283"/>
      <c r="H247" s="289" t="str">
        <f t="shared" si="61"/>
        <v>Belum Diisi</v>
      </c>
      <c r="I247" s="285" t="s">
        <v>650</v>
      </c>
      <c r="J247" s="286" t="str">
        <f t="shared" si="96"/>
        <v>Isi Sasaran</v>
      </c>
      <c r="K247" s="285" t="s">
        <v>650</v>
      </c>
      <c r="L247" s="286" t="str">
        <f t="shared" si="97"/>
        <v>Isi Sasaran</v>
      </c>
      <c r="M247" s="349"/>
      <c r="N247" s="349"/>
      <c r="O247" s="272"/>
      <c r="P247" s="272"/>
      <c r="Q247" s="272"/>
      <c r="R247" s="272"/>
    </row>
    <row r="248" spans="1:18" ht="15.75" customHeight="1">
      <c r="A248" s="272"/>
      <c r="B248" s="418">
        <v>19</v>
      </c>
      <c r="C248" s="426"/>
      <c r="D248" s="419" t="s">
        <v>650</v>
      </c>
      <c r="E248" s="427" t="str">
        <f>IF(D248="Y",1,IF(D248="T",0,IF(D248="Y/T","Belum diisi","Error")))</f>
        <v>Belum diisi</v>
      </c>
      <c r="F248" s="273">
        <v>1</v>
      </c>
      <c r="G248" s="274"/>
      <c r="H248" s="290" t="str">
        <f t="shared" si="61"/>
        <v>Belum Diisi</v>
      </c>
      <c r="I248" s="276" t="s">
        <v>650</v>
      </c>
      <c r="J248" s="277" t="str">
        <f t="shared" ref="J248:J252" si="98">IF($D$248="Y/T","Isi Sasaran",IF($E$248=0,0,IF(I248="Y",1,IF(I248="T",0,"Isi Dulu"))))</f>
        <v>Isi Sasaran</v>
      </c>
      <c r="K248" s="276" t="s">
        <v>650</v>
      </c>
      <c r="L248" s="277" t="str">
        <f t="shared" ref="L248:L252" si="99">IF($D$248="Y/T","Isi Sasaran",IF($E$248=0,0,IF(K248="Y",1,IF(K248="T",0,"Isi Dulu"))))</f>
        <v>Isi Sasaran</v>
      </c>
      <c r="M248" s="429" t="s">
        <v>650</v>
      </c>
      <c r="N248" s="430" t="str">
        <f>IF(M248="Y",1,IF(M248="T",0,IF(M248="Y/T","Belum diisi","Error")))</f>
        <v>Belum diisi</v>
      </c>
      <c r="O248" s="272"/>
      <c r="P248" s="272"/>
      <c r="Q248" s="272"/>
      <c r="R248" s="272"/>
    </row>
    <row r="249" spans="1:18" ht="12.75" customHeight="1">
      <c r="A249" s="272"/>
      <c r="B249" s="371"/>
      <c r="C249" s="371"/>
      <c r="D249" s="371"/>
      <c r="E249" s="371"/>
      <c r="F249" s="278">
        <v>2</v>
      </c>
      <c r="G249" s="279"/>
      <c r="H249" s="288" t="str">
        <f t="shared" si="61"/>
        <v>Belum Diisi</v>
      </c>
      <c r="I249" s="280" t="s">
        <v>650</v>
      </c>
      <c r="J249" s="281" t="str">
        <f t="shared" si="98"/>
        <v>Isi Sasaran</v>
      </c>
      <c r="K249" s="280" t="s">
        <v>650</v>
      </c>
      <c r="L249" s="281" t="str">
        <f t="shared" si="99"/>
        <v>Isi Sasaran</v>
      </c>
      <c r="M249" s="371"/>
      <c r="N249" s="371"/>
      <c r="O249" s="272"/>
      <c r="P249" s="272"/>
      <c r="Q249" s="272"/>
      <c r="R249" s="272"/>
    </row>
    <row r="250" spans="1:18" ht="12.75" customHeight="1">
      <c r="A250" s="272"/>
      <c r="B250" s="371"/>
      <c r="C250" s="371"/>
      <c r="D250" s="371"/>
      <c r="E250" s="371"/>
      <c r="F250" s="278">
        <v>3</v>
      </c>
      <c r="G250" s="279"/>
      <c r="H250" s="288" t="str">
        <f t="shared" si="61"/>
        <v>Belum Diisi</v>
      </c>
      <c r="I250" s="280" t="s">
        <v>650</v>
      </c>
      <c r="J250" s="281" t="str">
        <f t="shared" si="98"/>
        <v>Isi Sasaran</v>
      </c>
      <c r="K250" s="280" t="s">
        <v>650</v>
      </c>
      <c r="L250" s="281" t="str">
        <f t="shared" si="99"/>
        <v>Isi Sasaran</v>
      </c>
      <c r="M250" s="371"/>
      <c r="N250" s="371"/>
      <c r="O250" s="272"/>
      <c r="P250" s="272"/>
      <c r="Q250" s="272"/>
      <c r="R250" s="272"/>
    </row>
    <row r="251" spans="1:18" ht="12.75" customHeight="1">
      <c r="A251" s="272"/>
      <c r="B251" s="371"/>
      <c r="C251" s="371"/>
      <c r="D251" s="371"/>
      <c r="E251" s="371"/>
      <c r="F251" s="278">
        <v>4</v>
      </c>
      <c r="G251" s="279"/>
      <c r="H251" s="288" t="str">
        <f t="shared" si="61"/>
        <v>Belum Diisi</v>
      </c>
      <c r="I251" s="280" t="s">
        <v>650</v>
      </c>
      <c r="J251" s="281" t="str">
        <f t="shared" si="98"/>
        <v>Isi Sasaran</v>
      </c>
      <c r="K251" s="280" t="s">
        <v>650</v>
      </c>
      <c r="L251" s="281" t="str">
        <f t="shared" si="99"/>
        <v>Isi Sasaran</v>
      </c>
      <c r="M251" s="371"/>
      <c r="N251" s="371"/>
      <c r="O251" s="272"/>
      <c r="P251" s="272"/>
      <c r="Q251" s="272"/>
      <c r="R251" s="272"/>
    </row>
    <row r="252" spans="1:18" ht="12.75" customHeight="1">
      <c r="A252" s="272"/>
      <c r="B252" s="349"/>
      <c r="C252" s="349"/>
      <c r="D252" s="349"/>
      <c r="E252" s="349"/>
      <c r="F252" s="282">
        <v>5</v>
      </c>
      <c r="G252" s="283"/>
      <c r="H252" s="289" t="str">
        <f t="shared" si="61"/>
        <v>Belum Diisi</v>
      </c>
      <c r="I252" s="285" t="s">
        <v>650</v>
      </c>
      <c r="J252" s="286" t="str">
        <f t="shared" si="98"/>
        <v>Isi Sasaran</v>
      </c>
      <c r="K252" s="285" t="s">
        <v>650</v>
      </c>
      <c r="L252" s="286" t="str">
        <f t="shared" si="99"/>
        <v>Isi Sasaran</v>
      </c>
      <c r="M252" s="349"/>
      <c r="N252" s="349"/>
      <c r="O252" s="272"/>
      <c r="P252" s="272"/>
      <c r="Q252" s="272"/>
      <c r="R252" s="272"/>
    </row>
    <row r="253" spans="1:18" ht="15.75" customHeight="1">
      <c r="A253" s="272"/>
      <c r="B253" s="418">
        <v>20</v>
      </c>
      <c r="C253" s="426"/>
      <c r="D253" s="419" t="s">
        <v>650</v>
      </c>
      <c r="E253" s="427" t="str">
        <f>IF(D253="Y",1,IF(D253="T",0,IF(D253="Y/T","Belum diisi","Error")))</f>
        <v>Belum diisi</v>
      </c>
      <c r="F253" s="273">
        <v>1</v>
      </c>
      <c r="G253" s="274"/>
      <c r="H253" s="290" t="str">
        <f t="shared" si="61"/>
        <v>Belum Diisi</v>
      </c>
      <c r="I253" s="276" t="s">
        <v>650</v>
      </c>
      <c r="J253" s="277" t="str">
        <f t="shared" ref="J253:J257" si="100">IF($D$253="Y/T","Isi Sasaran",IF($E$253=0,0,IF(I253="Y",1,IF(I253="T",0,"Isi Dulu"))))</f>
        <v>Isi Sasaran</v>
      </c>
      <c r="K253" s="276" t="s">
        <v>650</v>
      </c>
      <c r="L253" s="277" t="str">
        <f t="shared" ref="L253:L257" si="101">IF($D$253="Y/T","Isi Sasaran",IF($E$253=0,0,IF(K253="Y",1,IF(K253="T",0,"Isi Dulu"))))</f>
        <v>Isi Sasaran</v>
      </c>
      <c r="M253" s="429" t="s">
        <v>650</v>
      </c>
      <c r="N253" s="430" t="str">
        <f>IF(M253="Y",1,IF(M253="T",0,IF(M253="Y/T","Belum diisi","Error")))</f>
        <v>Belum diisi</v>
      </c>
      <c r="O253" s="272"/>
      <c r="P253" s="272"/>
      <c r="Q253" s="272"/>
      <c r="R253" s="272"/>
    </row>
    <row r="254" spans="1:18" ht="12.75" customHeight="1">
      <c r="A254" s="272"/>
      <c r="B254" s="371"/>
      <c r="C254" s="371"/>
      <c r="D254" s="371"/>
      <c r="E254" s="371"/>
      <c r="F254" s="278">
        <v>2</v>
      </c>
      <c r="G254" s="279"/>
      <c r="H254" s="288" t="str">
        <f t="shared" si="61"/>
        <v>Belum Diisi</v>
      </c>
      <c r="I254" s="280" t="s">
        <v>650</v>
      </c>
      <c r="J254" s="281" t="str">
        <f t="shared" si="100"/>
        <v>Isi Sasaran</v>
      </c>
      <c r="K254" s="280" t="s">
        <v>650</v>
      </c>
      <c r="L254" s="281" t="str">
        <f t="shared" si="101"/>
        <v>Isi Sasaran</v>
      </c>
      <c r="M254" s="371"/>
      <c r="N254" s="371"/>
      <c r="O254" s="272"/>
      <c r="P254" s="272"/>
      <c r="Q254" s="272"/>
      <c r="R254" s="272"/>
    </row>
    <row r="255" spans="1:18" ht="12.75" customHeight="1">
      <c r="A255" s="272"/>
      <c r="B255" s="371"/>
      <c r="C255" s="371"/>
      <c r="D255" s="371"/>
      <c r="E255" s="371"/>
      <c r="F255" s="278">
        <v>3</v>
      </c>
      <c r="G255" s="279"/>
      <c r="H255" s="288" t="str">
        <f t="shared" si="61"/>
        <v>Belum Diisi</v>
      </c>
      <c r="I255" s="280" t="s">
        <v>650</v>
      </c>
      <c r="J255" s="281" t="str">
        <f t="shared" si="100"/>
        <v>Isi Sasaran</v>
      </c>
      <c r="K255" s="280" t="s">
        <v>650</v>
      </c>
      <c r="L255" s="281" t="str">
        <f t="shared" si="101"/>
        <v>Isi Sasaran</v>
      </c>
      <c r="M255" s="371"/>
      <c r="N255" s="371"/>
      <c r="O255" s="272"/>
      <c r="P255" s="272"/>
      <c r="Q255" s="272"/>
      <c r="R255" s="272"/>
    </row>
    <row r="256" spans="1:18" ht="12.75" customHeight="1">
      <c r="A256" s="272"/>
      <c r="B256" s="371"/>
      <c r="C256" s="371"/>
      <c r="D256" s="371"/>
      <c r="E256" s="371"/>
      <c r="F256" s="278">
        <v>4</v>
      </c>
      <c r="G256" s="279"/>
      <c r="H256" s="288" t="str">
        <f t="shared" si="61"/>
        <v>Belum Diisi</v>
      </c>
      <c r="I256" s="280" t="s">
        <v>650</v>
      </c>
      <c r="J256" s="281" t="str">
        <f t="shared" si="100"/>
        <v>Isi Sasaran</v>
      </c>
      <c r="K256" s="280" t="s">
        <v>650</v>
      </c>
      <c r="L256" s="281" t="str">
        <f t="shared" si="101"/>
        <v>Isi Sasaran</v>
      </c>
      <c r="M256" s="371"/>
      <c r="N256" s="371"/>
      <c r="O256" s="272"/>
      <c r="P256" s="272"/>
      <c r="Q256" s="272"/>
      <c r="R256" s="272"/>
    </row>
    <row r="257" spans="1:18" ht="12.75" customHeight="1">
      <c r="A257" s="272"/>
      <c r="B257" s="349"/>
      <c r="C257" s="349"/>
      <c r="D257" s="349"/>
      <c r="E257" s="349"/>
      <c r="F257" s="282">
        <v>5</v>
      </c>
      <c r="G257" s="283"/>
      <c r="H257" s="289" t="str">
        <f t="shared" si="61"/>
        <v>Belum Diisi</v>
      </c>
      <c r="I257" s="285" t="s">
        <v>650</v>
      </c>
      <c r="J257" s="286" t="str">
        <f t="shared" si="100"/>
        <v>Isi Sasaran</v>
      </c>
      <c r="K257" s="285" t="s">
        <v>650</v>
      </c>
      <c r="L257" s="286" t="str">
        <f t="shared" si="101"/>
        <v>Isi Sasaran</v>
      </c>
      <c r="M257" s="349"/>
      <c r="N257" s="349"/>
      <c r="O257" s="272"/>
      <c r="P257" s="272"/>
      <c r="Q257" s="272"/>
      <c r="R257" s="272"/>
    </row>
    <row r="258" spans="1:18" ht="15.75" customHeight="1">
      <c r="A258" s="272"/>
      <c r="B258" s="418">
        <v>21</v>
      </c>
      <c r="C258" s="426"/>
      <c r="D258" s="419" t="s">
        <v>650</v>
      </c>
      <c r="E258" s="427" t="str">
        <f>IF(D258="Y",1,IF(D258="T",0,IF(D258="Y/T","Belum diisi","Error")))</f>
        <v>Belum diisi</v>
      </c>
      <c r="F258" s="273">
        <v>1</v>
      </c>
      <c r="G258" s="274"/>
      <c r="H258" s="290" t="str">
        <f t="shared" si="61"/>
        <v>Belum Diisi</v>
      </c>
      <c r="I258" s="276" t="s">
        <v>650</v>
      </c>
      <c r="J258" s="277" t="str">
        <f t="shared" ref="J258:J262" si="102">IF($D$258="Y/T","Isi Sasaran",IF($E$258=0,0,IF(I258="Y",1,IF(I258="T",0,"Isi Dulu"))))</f>
        <v>Isi Sasaran</v>
      </c>
      <c r="K258" s="276" t="s">
        <v>650</v>
      </c>
      <c r="L258" s="277" t="str">
        <f t="shared" ref="L258:L262" si="103">IF($D$258="Y/T","Isi Sasaran",IF($E$258=0,0,IF(K258="Y",1,IF(K258="T",0,"Isi Dulu"))))</f>
        <v>Isi Sasaran</v>
      </c>
      <c r="M258" s="429" t="s">
        <v>650</v>
      </c>
      <c r="N258" s="430" t="str">
        <f>IF(M258="Y",1,IF(M258="T",0,IF(M258="Y/T","Belum diisi","Error")))</f>
        <v>Belum diisi</v>
      </c>
      <c r="O258" s="272"/>
      <c r="P258" s="272"/>
      <c r="Q258" s="272"/>
      <c r="R258" s="272"/>
    </row>
    <row r="259" spans="1:18" ht="12.75" customHeight="1">
      <c r="A259" s="272"/>
      <c r="B259" s="371"/>
      <c r="C259" s="371"/>
      <c r="D259" s="371"/>
      <c r="E259" s="371"/>
      <c r="F259" s="278">
        <v>2</v>
      </c>
      <c r="G259" s="279"/>
      <c r="H259" s="288" t="str">
        <f t="shared" si="61"/>
        <v>Belum Diisi</v>
      </c>
      <c r="I259" s="280" t="s">
        <v>650</v>
      </c>
      <c r="J259" s="281" t="str">
        <f t="shared" si="102"/>
        <v>Isi Sasaran</v>
      </c>
      <c r="K259" s="280" t="s">
        <v>650</v>
      </c>
      <c r="L259" s="281" t="str">
        <f t="shared" si="103"/>
        <v>Isi Sasaran</v>
      </c>
      <c r="M259" s="371"/>
      <c r="N259" s="371"/>
      <c r="O259" s="272"/>
      <c r="P259" s="272"/>
      <c r="Q259" s="272"/>
      <c r="R259" s="272"/>
    </row>
    <row r="260" spans="1:18" ht="12.75" customHeight="1">
      <c r="A260" s="272"/>
      <c r="B260" s="371"/>
      <c r="C260" s="371"/>
      <c r="D260" s="371"/>
      <c r="E260" s="371"/>
      <c r="F260" s="278">
        <v>3</v>
      </c>
      <c r="G260" s="279"/>
      <c r="H260" s="288" t="str">
        <f t="shared" si="61"/>
        <v>Belum Diisi</v>
      </c>
      <c r="I260" s="280" t="s">
        <v>650</v>
      </c>
      <c r="J260" s="281" t="str">
        <f t="shared" si="102"/>
        <v>Isi Sasaran</v>
      </c>
      <c r="K260" s="280" t="s">
        <v>650</v>
      </c>
      <c r="L260" s="281" t="str">
        <f t="shared" si="103"/>
        <v>Isi Sasaran</v>
      </c>
      <c r="M260" s="371"/>
      <c r="N260" s="371"/>
      <c r="O260" s="272"/>
      <c r="P260" s="272"/>
      <c r="Q260" s="272"/>
      <c r="R260" s="272"/>
    </row>
    <row r="261" spans="1:18" ht="12.75" customHeight="1">
      <c r="A261" s="272"/>
      <c r="B261" s="371"/>
      <c r="C261" s="371"/>
      <c r="D261" s="371"/>
      <c r="E261" s="371"/>
      <c r="F261" s="278">
        <v>4</v>
      </c>
      <c r="G261" s="279"/>
      <c r="H261" s="288" t="str">
        <f t="shared" si="61"/>
        <v>Belum Diisi</v>
      </c>
      <c r="I261" s="280" t="s">
        <v>650</v>
      </c>
      <c r="J261" s="281" t="str">
        <f t="shared" si="102"/>
        <v>Isi Sasaran</v>
      </c>
      <c r="K261" s="280" t="s">
        <v>650</v>
      </c>
      <c r="L261" s="281" t="str">
        <f t="shared" si="103"/>
        <v>Isi Sasaran</v>
      </c>
      <c r="M261" s="371"/>
      <c r="N261" s="371"/>
      <c r="O261" s="272"/>
      <c r="P261" s="272"/>
      <c r="Q261" s="272"/>
      <c r="R261" s="272"/>
    </row>
    <row r="262" spans="1:18" ht="12.75" customHeight="1">
      <c r="A262" s="272"/>
      <c r="B262" s="349"/>
      <c r="C262" s="349"/>
      <c r="D262" s="349"/>
      <c r="E262" s="349"/>
      <c r="F262" s="282">
        <v>5</v>
      </c>
      <c r="G262" s="283"/>
      <c r="H262" s="289" t="str">
        <f t="shared" si="61"/>
        <v>Belum Diisi</v>
      </c>
      <c r="I262" s="285" t="s">
        <v>650</v>
      </c>
      <c r="J262" s="286" t="str">
        <f t="shared" si="102"/>
        <v>Isi Sasaran</v>
      </c>
      <c r="K262" s="285" t="s">
        <v>650</v>
      </c>
      <c r="L262" s="286" t="str">
        <f t="shared" si="103"/>
        <v>Isi Sasaran</v>
      </c>
      <c r="M262" s="349"/>
      <c r="N262" s="349"/>
      <c r="O262" s="272"/>
      <c r="P262" s="272"/>
      <c r="Q262" s="272"/>
      <c r="R262" s="272"/>
    </row>
    <row r="263" spans="1:18" ht="15.75" customHeight="1">
      <c r="A263" s="272"/>
      <c r="B263" s="418">
        <v>22</v>
      </c>
      <c r="C263" s="426"/>
      <c r="D263" s="419" t="s">
        <v>650</v>
      </c>
      <c r="E263" s="427" t="str">
        <f>IF(D263="Y",1,IF(D263="T",0,IF(D263="Y/T","Belum diisi","Error")))</f>
        <v>Belum diisi</v>
      </c>
      <c r="F263" s="273">
        <v>1</v>
      </c>
      <c r="G263" s="298"/>
      <c r="H263" s="290" t="str">
        <f t="shared" si="61"/>
        <v>Belum Diisi</v>
      </c>
      <c r="I263" s="276" t="s">
        <v>650</v>
      </c>
      <c r="J263" s="277" t="str">
        <f t="shared" ref="J263:J267" si="104">IF($D$263="Y/T","Isi Sasaran",IF($E$263=0,0,IF(I263="Y",1,IF(I263="T",0,"Isi Dulu"))))</f>
        <v>Isi Sasaran</v>
      </c>
      <c r="K263" s="276" t="s">
        <v>650</v>
      </c>
      <c r="L263" s="277" t="str">
        <f t="shared" ref="L263:L267" si="105">IF($D$263="Y/T","Isi Sasaran",IF($E$263=0,0,IF(K263="Y",1,IF(K263="T",0,"Isi Dulu"))))</f>
        <v>Isi Sasaran</v>
      </c>
      <c r="M263" s="429" t="s">
        <v>650</v>
      </c>
      <c r="N263" s="430" t="str">
        <f>IF(M263="Y",1,IF(M263="T",0,IF(M263="Y/T","Belum diisi","Error")))</f>
        <v>Belum diisi</v>
      </c>
      <c r="O263" s="272"/>
      <c r="P263" s="272"/>
      <c r="Q263" s="272"/>
      <c r="R263" s="272"/>
    </row>
    <row r="264" spans="1:18" ht="12.75" customHeight="1">
      <c r="A264" s="272"/>
      <c r="B264" s="371"/>
      <c r="C264" s="371"/>
      <c r="D264" s="371"/>
      <c r="E264" s="371"/>
      <c r="F264" s="278">
        <v>2</v>
      </c>
      <c r="G264" s="299"/>
      <c r="H264" s="288" t="str">
        <f t="shared" si="61"/>
        <v>Belum Diisi</v>
      </c>
      <c r="I264" s="280" t="s">
        <v>650</v>
      </c>
      <c r="J264" s="281" t="str">
        <f t="shared" si="104"/>
        <v>Isi Sasaran</v>
      </c>
      <c r="K264" s="280" t="s">
        <v>650</v>
      </c>
      <c r="L264" s="281" t="str">
        <f t="shared" si="105"/>
        <v>Isi Sasaran</v>
      </c>
      <c r="M264" s="371"/>
      <c r="N264" s="371"/>
      <c r="O264" s="272"/>
      <c r="P264" s="272"/>
      <c r="Q264" s="272"/>
      <c r="R264" s="272"/>
    </row>
    <row r="265" spans="1:18" ht="12.75" customHeight="1">
      <c r="A265" s="272"/>
      <c r="B265" s="371"/>
      <c r="C265" s="371"/>
      <c r="D265" s="371"/>
      <c r="E265" s="371"/>
      <c r="F265" s="278">
        <v>3</v>
      </c>
      <c r="G265" s="299"/>
      <c r="H265" s="288" t="str">
        <f t="shared" si="61"/>
        <v>Belum Diisi</v>
      </c>
      <c r="I265" s="280" t="s">
        <v>650</v>
      </c>
      <c r="J265" s="281" t="str">
        <f t="shared" si="104"/>
        <v>Isi Sasaran</v>
      </c>
      <c r="K265" s="280" t="s">
        <v>650</v>
      </c>
      <c r="L265" s="281" t="str">
        <f t="shared" si="105"/>
        <v>Isi Sasaran</v>
      </c>
      <c r="M265" s="371"/>
      <c r="N265" s="371"/>
      <c r="O265" s="272"/>
      <c r="P265" s="272"/>
      <c r="Q265" s="272"/>
      <c r="R265" s="272"/>
    </row>
    <row r="266" spans="1:18" ht="12.75" customHeight="1">
      <c r="A266" s="272"/>
      <c r="B266" s="371"/>
      <c r="C266" s="371"/>
      <c r="D266" s="371"/>
      <c r="E266" s="371"/>
      <c r="F266" s="278">
        <v>4</v>
      </c>
      <c r="G266" s="299"/>
      <c r="H266" s="288" t="str">
        <f t="shared" si="61"/>
        <v>Belum Diisi</v>
      </c>
      <c r="I266" s="280" t="s">
        <v>650</v>
      </c>
      <c r="J266" s="281" t="str">
        <f t="shared" si="104"/>
        <v>Isi Sasaran</v>
      </c>
      <c r="K266" s="280" t="s">
        <v>650</v>
      </c>
      <c r="L266" s="281" t="str">
        <f t="shared" si="105"/>
        <v>Isi Sasaran</v>
      </c>
      <c r="M266" s="371"/>
      <c r="N266" s="371"/>
      <c r="O266" s="272"/>
      <c r="P266" s="272"/>
      <c r="Q266" s="272"/>
      <c r="R266" s="272"/>
    </row>
    <row r="267" spans="1:18" ht="12.75" customHeight="1">
      <c r="A267" s="272"/>
      <c r="B267" s="349"/>
      <c r="C267" s="349"/>
      <c r="D267" s="349"/>
      <c r="E267" s="349"/>
      <c r="F267" s="282">
        <v>5</v>
      </c>
      <c r="G267" s="300"/>
      <c r="H267" s="289" t="str">
        <f t="shared" si="61"/>
        <v>Belum Diisi</v>
      </c>
      <c r="I267" s="285" t="s">
        <v>650</v>
      </c>
      <c r="J267" s="286" t="str">
        <f t="shared" si="104"/>
        <v>Isi Sasaran</v>
      </c>
      <c r="K267" s="285" t="s">
        <v>650</v>
      </c>
      <c r="L267" s="286" t="str">
        <f t="shared" si="105"/>
        <v>Isi Sasaran</v>
      </c>
      <c r="M267" s="349"/>
      <c r="N267" s="349"/>
      <c r="O267" s="272"/>
      <c r="P267" s="272"/>
      <c r="Q267" s="272"/>
      <c r="R267" s="272"/>
    </row>
    <row r="268" spans="1:18" ht="15.75" customHeight="1">
      <c r="A268" s="272"/>
      <c r="B268" s="418">
        <v>23</v>
      </c>
      <c r="C268" s="426"/>
      <c r="D268" s="419" t="s">
        <v>650</v>
      </c>
      <c r="E268" s="427" t="str">
        <f>IF(D268="Y",1,IF(D268="T",0,IF(D268="Y/T","Belum diisi","Error")))</f>
        <v>Belum diisi</v>
      </c>
      <c r="F268" s="273">
        <v>1</v>
      </c>
      <c r="G268" s="274"/>
      <c r="H268" s="290" t="str">
        <f t="shared" si="61"/>
        <v>Belum Diisi</v>
      </c>
      <c r="I268" s="276" t="s">
        <v>650</v>
      </c>
      <c r="J268" s="277" t="str">
        <f t="shared" ref="J268:J272" si="106">IF($D$268="Y/T","Isi Sasaran",IF($E$268=0,0,IF(I268="Y",1,IF(I268="T",0,"Isi Dulu"))))</f>
        <v>Isi Sasaran</v>
      </c>
      <c r="K268" s="276" t="s">
        <v>650</v>
      </c>
      <c r="L268" s="277" t="str">
        <f t="shared" ref="L268:L272" si="107">IF($D$268="Y/T","Isi Sasaran",IF($E$268=0,0,IF(K268="Y",1,IF(K268="T",0,"Isi Dulu"))))</f>
        <v>Isi Sasaran</v>
      </c>
      <c r="M268" s="429" t="s">
        <v>650</v>
      </c>
      <c r="N268" s="430" t="str">
        <f>IF(M268="Y",1,IF(M268="T",0,IF(M268="Y/T","Belum diisi","Error")))</f>
        <v>Belum diisi</v>
      </c>
      <c r="O268" s="272"/>
      <c r="P268" s="272"/>
      <c r="Q268" s="272"/>
      <c r="R268" s="272"/>
    </row>
    <row r="269" spans="1:18" ht="12.75" customHeight="1">
      <c r="A269" s="272"/>
      <c r="B269" s="371"/>
      <c r="C269" s="371"/>
      <c r="D269" s="371"/>
      <c r="E269" s="371"/>
      <c r="F269" s="278">
        <v>2</v>
      </c>
      <c r="G269" s="279"/>
      <c r="H269" s="288" t="str">
        <f t="shared" si="61"/>
        <v>Belum Diisi</v>
      </c>
      <c r="I269" s="280" t="s">
        <v>650</v>
      </c>
      <c r="J269" s="281" t="str">
        <f t="shared" si="106"/>
        <v>Isi Sasaran</v>
      </c>
      <c r="K269" s="280" t="s">
        <v>650</v>
      </c>
      <c r="L269" s="281" t="str">
        <f t="shared" si="107"/>
        <v>Isi Sasaran</v>
      </c>
      <c r="M269" s="371"/>
      <c r="N269" s="371"/>
      <c r="O269" s="272"/>
      <c r="P269" s="272"/>
      <c r="Q269" s="272"/>
      <c r="R269" s="272"/>
    </row>
    <row r="270" spans="1:18" ht="12.75" customHeight="1">
      <c r="A270" s="272"/>
      <c r="B270" s="371"/>
      <c r="C270" s="371"/>
      <c r="D270" s="371"/>
      <c r="E270" s="371"/>
      <c r="F270" s="278">
        <v>3</v>
      </c>
      <c r="G270" s="279"/>
      <c r="H270" s="288" t="str">
        <f t="shared" si="61"/>
        <v>Belum Diisi</v>
      </c>
      <c r="I270" s="280" t="s">
        <v>650</v>
      </c>
      <c r="J270" s="281" t="str">
        <f t="shared" si="106"/>
        <v>Isi Sasaran</v>
      </c>
      <c r="K270" s="280" t="s">
        <v>650</v>
      </c>
      <c r="L270" s="281" t="str">
        <f t="shared" si="107"/>
        <v>Isi Sasaran</v>
      </c>
      <c r="M270" s="371"/>
      <c r="N270" s="371"/>
      <c r="O270" s="272"/>
      <c r="P270" s="272"/>
      <c r="Q270" s="272"/>
      <c r="R270" s="272"/>
    </row>
    <row r="271" spans="1:18" ht="12.75" customHeight="1">
      <c r="A271" s="272"/>
      <c r="B271" s="371"/>
      <c r="C271" s="371"/>
      <c r="D271" s="371"/>
      <c r="E271" s="371"/>
      <c r="F271" s="278">
        <v>4</v>
      </c>
      <c r="G271" s="279"/>
      <c r="H271" s="288" t="str">
        <f t="shared" si="61"/>
        <v>Belum Diisi</v>
      </c>
      <c r="I271" s="280" t="s">
        <v>650</v>
      </c>
      <c r="J271" s="281" t="str">
        <f t="shared" si="106"/>
        <v>Isi Sasaran</v>
      </c>
      <c r="K271" s="280" t="s">
        <v>650</v>
      </c>
      <c r="L271" s="281" t="str">
        <f t="shared" si="107"/>
        <v>Isi Sasaran</v>
      </c>
      <c r="M271" s="371"/>
      <c r="N271" s="371"/>
      <c r="O271" s="272"/>
      <c r="P271" s="272"/>
      <c r="Q271" s="272"/>
      <c r="R271" s="272"/>
    </row>
    <row r="272" spans="1:18" ht="12.75" customHeight="1">
      <c r="A272" s="272"/>
      <c r="B272" s="349"/>
      <c r="C272" s="349"/>
      <c r="D272" s="349"/>
      <c r="E272" s="349"/>
      <c r="F272" s="282">
        <v>5</v>
      </c>
      <c r="G272" s="283"/>
      <c r="H272" s="289" t="str">
        <f t="shared" si="61"/>
        <v>Belum Diisi</v>
      </c>
      <c r="I272" s="285" t="s">
        <v>650</v>
      </c>
      <c r="J272" s="286" t="str">
        <f t="shared" si="106"/>
        <v>Isi Sasaran</v>
      </c>
      <c r="K272" s="285" t="s">
        <v>650</v>
      </c>
      <c r="L272" s="286" t="str">
        <f t="shared" si="107"/>
        <v>Isi Sasaran</v>
      </c>
      <c r="M272" s="349"/>
      <c r="N272" s="349"/>
      <c r="O272" s="272"/>
      <c r="P272" s="272"/>
      <c r="Q272" s="272"/>
      <c r="R272" s="272"/>
    </row>
    <row r="273" spans="1:18" ht="15.75" customHeight="1">
      <c r="A273" s="272"/>
      <c r="B273" s="418">
        <v>24</v>
      </c>
      <c r="C273" s="426"/>
      <c r="D273" s="419" t="s">
        <v>650</v>
      </c>
      <c r="E273" s="427" t="str">
        <f>IF(D273="Y",1,IF(D273="T",0,IF(D273="Y/T","Belum diisi","Error")))</f>
        <v>Belum diisi</v>
      </c>
      <c r="F273" s="273">
        <v>1</v>
      </c>
      <c r="G273" s="274"/>
      <c r="H273" s="290" t="str">
        <f t="shared" si="61"/>
        <v>Belum Diisi</v>
      </c>
      <c r="I273" s="276" t="s">
        <v>650</v>
      </c>
      <c r="J273" s="277" t="str">
        <f t="shared" ref="J273:J277" si="108">IF($D$273="Y/T","Isi Sasaran",IF($E$273=0,0,IF(I273="Y",1,IF(I273="T",0,"Isi Dulu"))))</f>
        <v>Isi Sasaran</v>
      </c>
      <c r="K273" s="276" t="s">
        <v>650</v>
      </c>
      <c r="L273" s="277" t="str">
        <f t="shared" ref="L273:L277" si="109">IF($D$273="Y/T","Isi Sasaran",IF($E$273=0,0,IF(K273="Y",1,IF(K273="T",0,"Isi Dulu"))))</f>
        <v>Isi Sasaran</v>
      </c>
      <c r="M273" s="429" t="s">
        <v>650</v>
      </c>
      <c r="N273" s="430" t="str">
        <f>IF(M273="Y",1,IF(M273="T",0,IF(M273="Y/T","Belum diisi","Error")))</f>
        <v>Belum diisi</v>
      </c>
      <c r="O273" s="272"/>
      <c r="P273" s="272"/>
      <c r="Q273" s="272"/>
      <c r="R273" s="272"/>
    </row>
    <row r="274" spans="1:18" ht="12.75" customHeight="1">
      <c r="A274" s="272"/>
      <c r="B274" s="371"/>
      <c r="C274" s="371"/>
      <c r="D274" s="371"/>
      <c r="E274" s="371"/>
      <c r="F274" s="278">
        <v>2</v>
      </c>
      <c r="G274" s="279"/>
      <c r="H274" s="288" t="str">
        <f t="shared" si="61"/>
        <v>Belum Diisi</v>
      </c>
      <c r="I274" s="280" t="s">
        <v>650</v>
      </c>
      <c r="J274" s="281" t="str">
        <f t="shared" si="108"/>
        <v>Isi Sasaran</v>
      </c>
      <c r="K274" s="280" t="s">
        <v>650</v>
      </c>
      <c r="L274" s="281" t="str">
        <f t="shared" si="109"/>
        <v>Isi Sasaran</v>
      </c>
      <c r="M274" s="371"/>
      <c r="N274" s="371"/>
      <c r="O274" s="272"/>
      <c r="P274" s="272"/>
      <c r="Q274" s="272"/>
      <c r="R274" s="272"/>
    </row>
    <row r="275" spans="1:18" ht="12.75" customHeight="1">
      <c r="A275" s="272"/>
      <c r="B275" s="371"/>
      <c r="C275" s="371"/>
      <c r="D275" s="371"/>
      <c r="E275" s="371"/>
      <c r="F275" s="278">
        <v>3</v>
      </c>
      <c r="G275" s="279"/>
      <c r="H275" s="288" t="str">
        <f t="shared" si="61"/>
        <v>Belum Diisi</v>
      </c>
      <c r="I275" s="280" t="s">
        <v>650</v>
      </c>
      <c r="J275" s="281" t="str">
        <f t="shared" si="108"/>
        <v>Isi Sasaran</v>
      </c>
      <c r="K275" s="280" t="s">
        <v>650</v>
      </c>
      <c r="L275" s="281" t="str">
        <f t="shared" si="109"/>
        <v>Isi Sasaran</v>
      </c>
      <c r="M275" s="371"/>
      <c r="N275" s="371"/>
      <c r="O275" s="272"/>
      <c r="P275" s="272"/>
      <c r="Q275" s="272"/>
      <c r="R275" s="272"/>
    </row>
    <row r="276" spans="1:18" ht="12.75" customHeight="1">
      <c r="A276" s="272"/>
      <c r="B276" s="371"/>
      <c r="C276" s="371"/>
      <c r="D276" s="371"/>
      <c r="E276" s="371"/>
      <c r="F276" s="278">
        <v>4</v>
      </c>
      <c r="G276" s="279"/>
      <c r="H276" s="288" t="str">
        <f t="shared" si="61"/>
        <v>Belum Diisi</v>
      </c>
      <c r="I276" s="280" t="s">
        <v>650</v>
      </c>
      <c r="J276" s="281" t="str">
        <f t="shared" si="108"/>
        <v>Isi Sasaran</v>
      </c>
      <c r="K276" s="280" t="s">
        <v>650</v>
      </c>
      <c r="L276" s="281" t="str">
        <f t="shared" si="109"/>
        <v>Isi Sasaran</v>
      </c>
      <c r="M276" s="371"/>
      <c r="N276" s="371"/>
      <c r="O276" s="272"/>
      <c r="P276" s="272"/>
      <c r="Q276" s="272"/>
      <c r="R276" s="272"/>
    </row>
    <row r="277" spans="1:18" ht="12.75" customHeight="1">
      <c r="A277" s="272"/>
      <c r="B277" s="349"/>
      <c r="C277" s="349"/>
      <c r="D277" s="349"/>
      <c r="E277" s="349"/>
      <c r="F277" s="282">
        <v>5</v>
      </c>
      <c r="G277" s="283"/>
      <c r="H277" s="289" t="str">
        <f t="shared" si="61"/>
        <v>Belum Diisi</v>
      </c>
      <c r="I277" s="285" t="s">
        <v>650</v>
      </c>
      <c r="J277" s="286" t="str">
        <f t="shared" si="108"/>
        <v>Isi Sasaran</v>
      </c>
      <c r="K277" s="285" t="s">
        <v>650</v>
      </c>
      <c r="L277" s="286" t="str">
        <f t="shared" si="109"/>
        <v>Isi Sasaran</v>
      </c>
      <c r="M277" s="349"/>
      <c r="N277" s="349"/>
      <c r="O277" s="272"/>
      <c r="P277" s="272"/>
      <c r="Q277" s="272"/>
      <c r="R277" s="272"/>
    </row>
    <row r="278" spans="1:18" ht="15.75" customHeight="1">
      <c r="A278" s="272"/>
      <c r="B278" s="418">
        <v>25</v>
      </c>
      <c r="C278" s="426"/>
      <c r="D278" s="419" t="s">
        <v>650</v>
      </c>
      <c r="E278" s="427" t="str">
        <f>IF(D278="Y",1,IF(D278="T",0,IF(D278="Y/T","Belum diisi","Error")))</f>
        <v>Belum diisi</v>
      </c>
      <c r="F278" s="273">
        <v>1</v>
      </c>
      <c r="G278" s="274"/>
      <c r="H278" s="290" t="str">
        <f t="shared" si="61"/>
        <v>Belum Diisi</v>
      </c>
      <c r="I278" s="276" t="s">
        <v>650</v>
      </c>
      <c r="J278" s="277" t="str">
        <f t="shared" ref="J278:J282" si="110">IF($D$278="Y/T","Isi Sasaran",IF($E$278=0,0,IF(I278="Y",1,IF(I278="T",0,"Isi Dulu"))))</f>
        <v>Isi Sasaran</v>
      </c>
      <c r="K278" s="276" t="s">
        <v>650</v>
      </c>
      <c r="L278" s="277" t="str">
        <f t="shared" ref="L278:L282" si="111">IF($D$278="Y/T","Isi Sasaran",IF($E$278=0,0,IF(K278="Y",1,IF(K278="T",0,"Isi Dulu"))))</f>
        <v>Isi Sasaran</v>
      </c>
      <c r="M278" s="429" t="s">
        <v>650</v>
      </c>
      <c r="N278" s="430" t="str">
        <f>IF(M278="Y",1,IF(M278="T",0,IF(M278="Y/T","Belum diisi","Error")))</f>
        <v>Belum diisi</v>
      </c>
      <c r="O278" s="272"/>
      <c r="P278" s="272"/>
      <c r="Q278" s="272"/>
      <c r="R278" s="272"/>
    </row>
    <row r="279" spans="1:18" ht="12.75" customHeight="1">
      <c r="A279" s="272"/>
      <c r="B279" s="371"/>
      <c r="C279" s="371"/>
      <c r="D279" s="371"/>
      <c r="E279" s="371"/>
      <c r="F279" s="278">
        <v>2</v>
      </c>
      <c r="G279" s="279"/>
      <c r="H279" s="288" t="str">
        <f t="shared" si="61"/>
        <v>Belum Diisi</v>
      </c>
      <c r="I279" s="280" t="s">
        <v>650</v>
      </c>
      <c r="J279" s="281" t="str">
        <f t="shared" si="110"/>
        <v>Isi Sasaran</v>
      </c>
      <c r="K279" s="280" t="s">
        <v>650</v>
      </c>
      <c r="L279" s="281" t="str">
        <f t="shared" si="111"/>
        <v>Isi Sasaran</v>
      </c>
      <c r="M279" s="371"/>
      <c r="N279" s="371"/>
      <c r="O279" s="272"/>
      <c r="P279" s="272"/>
      <c r="Q279" s="272"/>
      <c r="R279" s="272"/>
    </row>
    <row r="280" spans="1:18" ht="12.75" customHeight="1">
      <c r="A280" s="272"/>
      <c r="B280" s="371"/>
      <c r="C280" s="371"/>
      <c r="D280" s="371"/>
      <c r="E280" s="371"/>
      <c r="F280" s="278">
        <v>3</v>
      </c>
      <c r="G280" s="279"/>
      <c r="H280" s="288" t="str">
        <f t="shared" si="61"/>
        <v>Belum Diisi</v>
      </c>
      <c r="I280" s="280" t="s">
        <v>650</v>
      </c>
      <c r="J280" s="281" t="str">
        <f t="shared" si="110"/>
        <v>Isi Sasaran</v>
      </c>
      <c r="K280" s="280" t="s">
        <v>650</v>
      </c>
      <c r="L280" s="281" t="str">
        <f t="shared" si="111"/>
        <v>Isi Sasaran</v>
      </c>
      <c r="M280" s="371"/>
      <c r="N280" s="371"/>
      <c r="O280" s="272"/>
      <c r="P280" s="272"/>
      <c r="Q280" s="272"/>
      <c r="R280" s="272"/>
    </row>
    <row r="281" spans="1:18" ht="12.75" customHeight="1">
      <c r="A281" s="272"/>
      <c r="B281" s="371"/>
      <c r="C281" s="371"/>
      <c r="D281" s="371"/>
      <c r="E281" s="371"/>
      <c r="F281" s="278">
        <v>4</v>
      </c>
      <c r="G281" s="279"/>
      <c r="H281" s="288" t="str">
        <f t="shared" si="61"/>
        <v>Belum Diisi</v>
      </c>
      <c r="I281" s="280" t="s">
        <v>650</v>
      </c>
      <c r="J281" s="281" t="str">
        <f t="shared" si="110"/>
        <v>Isi Sasaran</v>
      </c>
      <c r="K281" s="280" t="s">
        <v>650</v>
      </c>
      <c r="L281" s="281" t="str">
        <f t="shared" si="111"/>
        <v>Isi Sasaran</v>
      </c>
      <c r="M281" s="371"/>
      <c r="N281" s="371"/>
      <c r="O281" s="272"/>
      <c r="P281" s="272"/>
      <c r="Q281" s="272"/>
      <c r="R281" s="272"/>
    </row>
    <row r="282" spans="1:18" ht="12.75" customHeight="1">
      <c r="A282" s="272"/>
      <c r="B282" s="349"/>
      <c r="C282" s="349"/>
      <c r="D282" s="349"/>
      <c r="E282" s="349"/>
      <c r="F282" s="282">
        <v>5</v>
      </c>
      <c r="G282" s="283"/>
      <c r="H282" s="289" t="str">
        <f t="shared" si="61"/>
        <v>Belum Diisi</v>
      </c>
      <c r="I282" s="285" t="s">
        <v>650</v>
      </c>
      <c r="J282" s="286" t="str">
        <f t="shared" si="110"/>
        <v>Isi Sasaran</v>
      </c>
      <c r="K282" s="285" t="s">
        <v>650</v>
      </c>
      <c r="L282" s="286" t="str">
        <f t="shared" si="111"/>
        <v>Isi Sasaran</v>
      </c>
      <c r="M282" s="349"/>
      <c r="N282" s="349"/>
      <c r="O282" s="272"/>
      <c r="P282" s="272"/>
      <c r="Q282" s="272"/>
      <c r="R282" s="272"/>
    </row>
    <row r="283" spans="1:18" ht="15.75" customHeight="1">
      <c r="A283" s="272"/>
      <c r="B283" s="418">
        <v>26</v>
      </c>
      <c r="C283" s="426"/>
      <c r="D283" s="419" t="s">
        <v>650</v>
      </c>
      <c r="E283" s="427" t="str">
        <f>IF(D283="Y",1,IF(D283="T",0,IF(D283="Y/T","Belum diisi","Error")))</f>
        <v>Belum diisi</v>
      </c>
      <c r="F283" s="273">
        <v>1</v>
      </c>
      <c r="G283" s="274"/>
      <c r="H283" s="290" t="str">
        <f t="shared" si="61"/>
        <v>Belum Diisi</v>
      </c>
      <c r="I283" s="276" t="s">
        <v>650</v>
      </c>
      <c r="J283" s="277" t="str">
        <f t="shared" ref="J283:J287" si="112">IF($D$283="Y/T","Isi Sasaran",IF($E$283=0,0,IF(I283="Y",1,IF(I283="T",0,"Isi Dulu"))))</f>
        <v>Isi Sasaran</v>
      </c>
      <c r="K283" s="276" t="s">
        <v>650</v>
      </c>
      <c r="L283" s="277" t="str">
        <f t="shared" ref="L283:L287" si="113">IF($D$283="Y/T","Isi Sasaran",IF($E$283=0,0,IF(K283="Y",1,IF(K283="T",0,"Isi Dulu"))))</f>
        <v>Isi Sasaran</v>
      </c>
      <c r="M283" s="429" t="s">
        <v>650</v>
      </c>
      <c r="N283" s="430" t="str">
        <f>IF(M283="Y",1,IF(M283="T",0,IF(M283="Y/T","Belum diisi","Error")))</f>
        <v>Belum diisi</v>
      </c>
      <c r="O283" s="272"/>
      <c r="P283" s="272"/>
      <c r="Q283" s="272"/>
      <c r="R283" s="272"/>
    </row>
    <row r="284" spans="1:18" ht="12.75" customHeight="1">
      <c r="A284" s="272"/>
      <c r="B284" s="371"/>
      <c r="C284" s="371"/>
      <c r="D284" s="371"/>
      <c r="E284" s="371"/>
      <c r="F284" s="278">
        <v>2</v>
      </c>
      <c r="G284" s="279"/>
      <c r="H284" s="288" t="str">
        <f t="shared" si="61"/>
        <v>Belum Diisi</v>
      </c>
      <c r="I284" s="280" t="s">
        <v>650</v>
      </c>
      <c r="J284" s="281" t="str">
        <f t="shared" si="112"/>
        <v>Isi Sasaran</v>
      </c>
      <c r="K284" s="280" t="s">
        <v>650</v>
      </c>
      <c r="L284" s="281" t="str">
        <f t="shared" si="113"/>
        <v>Isi Sasaran</v>
      </c>
      <c r="M284" s="371"/>
      <c r="N284" s="371"/>
      <c r="O284" s="272"/>
      <c r="P284" s="272"/>
      <c r="Q284" s="272"/>
      <c r="R284" s="272"/>
    </row>
    <row r="285" spans="1:18" ht="12.75" customHeight="1">
      <c r="A285" s="272"/>
      <c r="B285" s="371"/>
      <c r="C285" s="371"/>
      <c r="D285" s="371"/>
      <c r="E285" s="371"/>
      <c r="F285" s="278">
        <v>3</v>
      </c>
      <c r="G285" s="279"/>
      <c r="H285" s="288" t="str">
        <f t="shared" si="61"/>
        <v>Belum Diisi</v>
      </c>
      <c r="I285" s="280" t="s">
        <v>650</v>
      </c>
      <c r="J285" s="281" t="str">
        <f t="shared" si="112"/>
        <v>Isi Sasaran</v>
      </c>
      <c r="K285" s="280" t="s">
        <v>650</v>
      </c>
      <c r="L285" s="281" t="str">
        <f t="shared" si="113"/>
        <v>Isi Sasaran</v>
      </c>
      <c r="M285" s="371"/>
      <c r="N285" s="371"/>
      <c r="O285" s="272"/>
      <c r="P285" s="272"/>
      <c r="Q285" s="272"/>
      <c r="R285" s="272"/>
    </row>
    <row r="286" spans="1:18" ht="12.75" customHeight="1">
      <c r="A286" s="272"/>
      <c r="B286" s="371"/>
      <c r="C286" s="371"/>
      <c r="D286" s="371"/>
      <c r="E286" s="371"/>
      <c r="F286" s="278">
        <v>4</v>
      </c>
      <c r="G286" s="279"/>
      <c r="H286" s="288" t="str">
        <f t="shared" si="61"/>
        <v>Belum Diisi</v>
      </c>
      <c r="I286" s="280" t="s">
        <v>650</v>
      </c>
      <c r="J286" s="281" t="str">
        <f t="shared" si="112"/>
        <v>Isi Sasaran</v>
      </c>
      <c r="K286" s="280" t="s">
        <v>650</v>
      </c>
      <c r="L286" s="281" t="str">
        <f t="shared" si="113"/>
        <v>Isi Sasaran</v>
      </c>
      <c r="M286" s="371"/>
      <c r="N286" s="371"/>
      <c r="O286" s="272"/>
      <c r="P286" s="272"/>
      <c r="Q286" s="272"/>
      <c r="R286" s="272"/>
    </row>
    <row r="287" spans="1:18" ht="12.75" customHeight="1">
      <c r="A287" s="272"/>
      <c r="B287" s="349"/>
      <c r="C287" s="349"/>
      <c r="D287" s="349"/>
      <c r="E287" s="349"/>
      <c r="F287" s="282">
        <v>5</v>
      </c>
      <c r="G287" s="283"/>
      <c r="H287" s="289" t="str">
        <f t="shared" si="61"/>
        <v>Belum Diisi</v>
      </c>
      <c r="I287" s="285" t="s">
        <v>650</v>
      </c>
      <c r="J287" s="286" t="str">
        <f t="shared" si="112"/>
        <v>Isi Sasaran</v>
      </c>
      <c r="K287" s="285" t="s">
        <v>650</v>
      </c>
      <c r="L287" s="286" t="str">
        <f t="shared" si="113"/>
        <v>Isi Sasaran</v>
      </c>
      <c r="M287" s="349"/>
      <c r="N287" s="349"/>
      <c r="O287" s="272"/>
      <c r="P287" s="272"/>
      <c r="Q287" s="272"/>
      <c r="R287" s="272"/>
    </row>
    <row r="288" spans="1:18" ht="15.75" customHeight="1">
      <c r="A288" s="272"/>
      <c r="B288" s="418">
        <v>27</v>
      </c>
      <c r="C288" s="426"/>
      <c r="D288" s="419" t="s">
        <v>650</v>
      </c>
      <c r="E288" s="427" t="str">
        <f>IF(D288="Y",1,IF(D288="T",0,IF(D288="Y/T","Belum diisi","Error")))</f>
        <v>Belum diisi</v>
      </c>
      <c r="F288" s="273">
        <v>1</v>
      </c>
      <c r="G288" s="274"/>
      <c r="H288" s="290" t="str">
        <f t="shared" si="61"/>
        <v>Belum Diisi</v>
      </c>
      <c r="I288" s="276" t="s">
        <v>650</v>
      </c>
      <c r="J288" s="277" t="str">
        <f t="shared" ref="J288:J292" si="114">IF($D$288="Y/T","Isi Sasaran",IF($E$288=0,0,IF(I288="Y",1,IF(I288="T",0,"Isi Dulu"))))</f>
        <v>Isi Sasaran</v>
      </c>
      <c r="K288" s="276" t="s">
        <v>650</v>
      </c>
      <c r="L288" s="277" t="str">
        <f t="shared" ref="L288:L292" si="115">IF($D$288="Y/T","Isi Sasaran",IF($E$288=0,0,IF(K288="Y",1,IF(K288="T",0,"Isi Dulu"))))</f>
        <v>Isi Sasaran</v>
      </c>
      <c r="M288" s="429" t="s">
        <v>650</v>
      </c>
      <c r="N288" s="430" t="str">
        <f>IF(M288="Y",1,IF(M288="T",0,IF(M288="Y/T","Belum diisi","Error")))</f>
        <v>Belum diisi</v>
      </c>
      <c r="O288" s="272"/>
      <c r="P288" s="272"/>
      <c r="Q288" s="272"/>
      <c r="R288" s="272"/>
    </row>
    <row r="289" spans="1:18" ht="12.75" customHeight="1">
      <c r="A289" s="272"/>
      <c r="B289" s="371"/>
      <c r="C289" s="371"/>
      <c r="D289" s="371"/>
      <c r="E289" s="371"/>
      <c r="F289" s="278">
        <v>2</v>
      </c>
      <c r="G289" s="279"/>
      <c r="H289" s="288" t="str">
        <f t="shared" si="61"/>
        <v>Belum Diisi</v>
      </c>
      <c r="I289" s="280" t="s">
        <v>650</v>
      </c>
      <c r="J289" s="281" t="str">
        <f t="shared" si="114"/>
        <v>Isi Sasaran</v>
      </c>
      <c r="K289" s="280" t="s">
        <v>650</v>
      </c>
      <c r="L289" s="281" t="str">
        <f t="shared" si="115"/>
        <v>Isi Sasaran</v>
      </c>
      <c r="M289" s="371"/>
      <c r="N289" s="371"/>
      <c r="O289" s="272"/>
      <c r="P289" s="272"/>
      <c r="Q289" s="272"/>
      <c r="R289" s="272"/>
    </row>
    <row r="290" spans="1:18" ht="12.75" customHeight="1">
      <c r="A290" s="272"/>
      <c r="B290" s="371"/>
      <c r="C290" s="371"/>
      <c r="D290" s="371"/>
      <c r="E290" s="371"/>
      <c r="F290" s="278">
        <v>3</v>
      </c>
      <c r="G290" s="279"/>
      <c r="H290" s="288" t="str">
        <f t="shared" si="61"/>
        <v>Belum Diisi</v>
      </c>
      <c r="I290" s="280" t="s">
        <v>650</v>
      </c>
      <c r="J290" s="281" t="str">
        <f t="shared" si="114"/>
        <v>Isi Sasaran</v>
      </c>
      <c r="K290" s="280" t="s">
        <v>650</v>
      </c>
      <c r="L290" s="281" t="str">
        <f t="shared" si="115"/>
        <v>Isi Sasaran</v>
      </c>
      <c r="M290" s="371"/>
      <c r="N290" s="371"/>
      <c r="O290" s="272"/>
      <c r="P290" s="272"/>
      <c r="Q290" s="272"/>
      <c r="R290" s="272"/>
    </row>
    <row r="291" spans="1:18" ht="12.75" customHeight="1">
      <c r="A291" s="272"/>
      <c r="B291" s="371"/>
      <c r="C291" s="371"/>
      <c r="D291" s="371"/>
      <c r="E291" s="371"/>
      <c r="F291" s="278">
        <v>4</v>
      </c>
      <c r="G291" s="279"/>
      <c r="H291" s="288" t="str">
        <f t="shared" si="61"/>
        <v>Belum Diisi</v>
      </c>
      <c r="I291" s="280" t="s">
        <v>650</v>
      </c>
      <c r="J291" s="281" t="str">
        <f t="shared" si="114"/>
        <v>Isi Sasaran</v>
      </c>
      <c r="K291" s="280" t="s">
        <v>650</v>
      </c>
      <c r="L291" s="281" t="str">
        <f t="shared" si="115"/>
        <v>Isi Sasaran</v>
      </c>
      <c r="M291" s="371"/>
      <c r="N291" s="371"/>
      <c r="O291" s="272"/>
      <c r="P291" s="272"/>
      <c r="Q291" s="272"/>
      <c r="R291" s="272"/>
    </row>
    <row r="292" spans="1:18" ht="12.75" customHeight="1">
      <c r="A292" s="272"/>
      <c r="B292" s="349"/>
      <c r="C292" s="349"/>
      <c r="D292" s="349"/>
      <c r="E292" s="349"/>
      <c r="F292" s="282">
        <v>5</v>
      </c>
      <c r="G292" s="283"/>
      <c r="H292" s="289" t="str">
        <f t="shared" si="61"/>
        <v>Belum Diisi</v>
      </c>
      <c r="I292" s="285" t="s">
        <v>650</v>
      </c>
      <c r="J292" s="286" t="str">
        <f t="shared" si="114"/>
        <v>Isi Sasaran</v>
      </c>
      <c r="K292" s="285" t="s">
        <v>650</v>
      </c>
      <c r="L292" s="286" t="str">
        <f t="shared" si="115"/>
        <v>Isi Sasaran</v>
      </c>
      <c r="M292" s="349"/>
      <c r="N292" s="349"/>
      <c r="O292" s="272"/>
      <c r="P292" s="272"/>
      <c r="Q292" s="272"/>
      <c r="R292" s="272"/>
    </row>
    <row r="293" spans="1:18" ht="15.75" customHeight="1">
      <c r="A293" s="272"/>
      <c r="B293" s="418">
        <v>28</v>
      </c>
      <c r="C293" s="426"/>
      <c r="D293" s="419" t="s">
        <v>650</v>
      </c>
      <c r="E293" s="427" t="str">
        <f>IF(D293="Y",1,IF(D293="T",0,IF(D293="Y/T","Belum diisi","Error")))</f>
        <v>Belum diisi</v>
      </c>
      <c r="F293" s="273">
        <v>1</v>
      </c>
      <c r="G293" s="274"/>
      <c r="H293" s="290" t="str">
        <f t="shared" si="61"/>
        <v>Belum Diisi</v>
      </c>
      <c r="I293" s="276" t="s">
        <v>650</v>
      </c>
      <c r="J293" s="277" t="str">
        <f t="shared" ref="J293:J297" si="116">IF($D$293="Y/T","Isi Sasaran",IF($E$293=0,0,IF(I293="Y",1,IF(I293="T",0,"Isi Dulu"))))</f>
        <v>Isi Sasaran</v>
      </c>
      <c r="K293" s="276" t="s">
        <v>650</v>
      </c>
      <c r="L293" s="277" t="str">
        <f t="shared" ref="L293:L297" si="117">IF($D$293="Y/T","Isi Sasaran",IF($E$293=0,0,IF(K293="Y",1,IF(K293="T",0,"Isi Dulu"))))</f>
        <v>Isi Sasaran</v>
      </c>
      <c r="M293" s="429" t="s">
        <v>650</v>
      </c>
      <c r="N293" s="430" t="str">
        <f>IF(M293="Y",1,IF(M293="T",0,IF(M293="Y/T","Belum diisi","Error")))</f>
        <v>Belum diisi</v>
      </c>
      <c r="O293" s="272"/>
      <c r="P293" s="272"/>
      <c r="Q293" s="272"/>
      <c r="R293" s="272"/>
    </row>
    <row r="294" spans="1:18" ht="12.75" customHeight="1">
      <c r="A294" s="272"/>
      <c r="B294" s="371"/>
      <c r="C294" s="371"/>
      <c r="D294" s="371"/>
      <c r="E294" s="371"/>
      <c r="F294" s="278">
        <v>2</v>
      </c>
      <c r="G294" s="279"/>
      <c r="H294" s="288" t="str">
        <f t="shared" si="61"/>
        <v>Belum Diisi</v>
      </c>
      <c r="I294" s="280" t="s">
        <v>650</v>
      </c>
      <c r="J294" s="281" t="str">
        <f t="shared" si="116"/>
        <v>Isi Sasaran</v>
      </c>
      <c r="K294" s="280" t="s">
        <v>650</v>
      </c>
      <c r="L294" s="281" t="str">
        <f t="shared" si="117"/>
        <v>Isi Sasaran</v>
      </c>
      <c r="M294" s="371"/>
      <c r="N294" s="371"/>
      <c r="O294" s="272"/>
      <c r="P294" s="272"/>
      <c r="Q294" s="272"/>
      <c r="R294" s="272"/>
    </row>
    <row r="295" spans="1:18" ht="12.75" customHeight="1">
      <c r="A295" s="272"/>
      <c r="B295" s="371"/>
      <c r="C295" s="371"/>
      <c r="D295" s="371"/>
      <c r="E295" s="371"/>
      <c r="F295" s="278">
        <v>3</v>
      </c>
      <c r="G295" s="279"/>
      <c r="H295" s="288" t="str">
        <f t="shared" si="61"/>
        <v>Belum Diisi</v>
      </c>
      <c r="I295" s="280" t="s">
        <v>650</v>
      </c>
      <c r="J295" s="281" t="str">
        <f t="shared" si="116"/>
        <v>Isi Sasaran</v>
      </c>
      <c r="K295" s="280" t="s">
        <v>650</v>
      </c>
      <c r="L295" s="281" t="str">
        <f t="shared" si="117"/>
        <v>Isi Sasaran</v>
      </c>
      <c r="M295" s="371"/>
      <c r="N295" s="371"/>
      <c r="O295" s="272"/>
      <c r="P295" s="272"/>
      <c r="Q295" s="272"/>
      <c r="R295" s="272"/>
    </row>
    <row r="296" spans="1:18" ht="12.75" customHeight="1">
      <c r="A296" s="272"/>
      <c r="B296" s="371"/>
      <c r="C296" s="371"/>
      <c r="D296" s="371"/>
      <c r="E296" s="371"/>
      <c r="F296" s="278">
        <v>4</v>
      </c>
      <c r="G296" s="279"/>
      <c r="H296" s="288" t="str">
        <f t="shared" si="61"/>
        <v>Belum Diisi</v>
      </c>
      <c r="I296" s="280" t="s">
        <v>650</v>
      </c>
      <c r="J296" s="281" t="str">
        <f t="shared" si="116"/>
        <v>Isi Sasaran</v>
      </c>
      <c r="K296" s="280" t="s">
        <v>650</v>
      </c>
      <c r="L296" s="281" t="str">
        <f t="shared" si="117"/>
        <v>Isi Sasaran</v>
      </c>
      <c r="M296" s="371"/>
      <c r="N296" s="371"/>
      <c r="O296" s="272"/>
      <c r="P296" s="272"/>
      <c r="Q296" s="272"/>
      <c r="R296" s="272"/>
    </row>
    <row r="297" spans="1:18" ht="12.75" customHeight="1">
      <c r="A297" s="272"/>
      <c r="B297" s="349"/>
      <c r="C297" s="349"/>
      <c r="D297" s="349"/>
      <c r="E297" s="349"/>
      <c r="F297" s="282">
        <v>5</v>
      </c>
      <c r="G297" s="283"/>
      <c r="H297" s="289" t="str">
        <f t="shared" si="61"/>
        <v>Belum Diisi</v>
      </c>
      <c r="I297" s="285" t="s">
        <v>650</v>
      </c>
      <c r="J297" s="286" t="str">
        <f t="shared" si="116"/>
        <v>Isi Sasaran</v>
      </c>
      <c r="K297" s="285" t="s">
        <v>650</v>
      </c>
      <c r="L297" s="286" t="str">
        <f t="shared" si="117"/>
        <v>Isi Sasaran</v>
      </c>
      <c r="M297" s="349"/>
      <c r="N297" s="349"/>
      <c r="O297" s="272"/>
      <c r="P297" s="272"/>
      <c r="Q297" s="272"/>
      <c r="R297" s="272"/>
    </row>
    <row r="298" spans="1:18" ht="15.75" customHeight="1">
      <c r="A298" s="272"/>
      <c r="B298" s="418">
        <v>29</v>
      </c>
      <c r="C298" s="426"/>
      <c r="D298" s="419" t="s">
        <v>650</v>
      </c>
      <c r="E298" s="427" t="str">
        <f>IF(D298="Y",1,IF(D298="T",0,IF(D298="Y/T","Belum diisi","Error")))</f>
        <v>Belum diisi</v>
      </c>
      <c r="F298" s="273">
        <v>1</v>
      </c>
      <c r="G298" s="274"/>
      <c r="H298" s="290" t="str">
        <f t="shared" si="61"/>
        <v>Belum Diisi</v>
      </c>
      <c r="I298" s="276" t="s">
        <v>650</v>
      </c>
      <c r="J298" s="277" t="str">
        <f t="shared" ref="J298:J302" si="118">IF($D$298="Y/T","Isi Sasaran",IF($E$298=0,0,IF(I298="Y",1,IF(I298="T",0,"Isi Dulu"))))</f>
        <v>Isi Sasaran</v>
      </c>
      <c r="K298" s="276" t="s">
        <v>650</v>
      </c>
      <c r="L298" s="277" t="str">
        <f t="shared" ref="L298:L302" si="119">IF($D$298="Y/T","Isi Sasaran",IF($E$298=0,0,IF(K298="Y",1,IF(K298="T",0,"Isi Dulu"))))</f>
        <v>Isi Sasaran</v>
      </c>
      <c r="M298" s="429" t="s">
        <v>650</v>
      </c>
      <c r="N298" s="430" t="str">
        <f>IF(M298="Y",1,IF(M298="T",0,IF(M298="Y/T","Belum diisi","Error")))</f>
        <v>Belum diisi</v>
      </c>
      <c r="O298" s="272"/>
      <c r="P298" s="272"/>
      <c r="Q298" s="272"/>
      <c r="R298" s="272"/>
    </row>
    <row r="299" spans="1:18" ht="12.75" customHeight="1">
      <c r="A299" s="272"/>
      <c r="B299" s="371"/>
      <c r="C299" s="371"/>
      <c r="D299" s="371"/>
      <c r="E299" s="371"/>
      <c r="F299" s="278">
        <v>2</v>
      </c>
      <c r="G299" s="279"/>
      <c r="H299" s="288" t="str">
        <f t="shared" si="61"/>
        <v>Belum Diisi</v>
      </c>
      <c r="I299" s="280" t="s">
        <v>650</v>
      </c>
      <c r="J299" s="281" t="str">
        <f t="shared" si="118"/>
        <v>Isi Sasaran</v>
      </c>
      <c r="K299" s="280" t="s">
        <v>650</v>
      </c>
      <c r="L299" s="281" t="str">
        <f t="shared" si="119"/>
        <v>Isi Sasaran</v>
      </c>
      <c r="M299" s="371"/>
      <c r="N299" s="371"/>
      <c r="O299" s="272"/>
      <c r="P299" s="272"/>
      <c r="Q299" s="272"/>
      <c r="R299" s="272"/>
    </row>
    <row r="300" spans="1:18" ht="12.75" customHeight="1">
      <c r="A300" s="272"/>
      <c r="B300" s="371"/>
      <c r="C300" s="371"/>
      <c r="D300" s="371"/>
      <c r="E300" s="371"/>
      <c r="F300" s="278">
        <v>3</v>
      </c>
      <c r="G300" s="279"/>
      <c r="H300" s="288" t="str">
        <f t="shared" si="61"/>
        <v>Belum Diisi</v>
      </c>
      <c r="I300" s="280" t="s">
        <v>650</v>
      </c>
      <c r="J300" s="281" t="str">
        <f t="shared" si="118"/>
        <v>Isi Sasaran</v>
      </c>
      <c r="K300" s="280" t="s">
        <v>650</v>
      </c>
      <c r="L300" s="281" t="str">
        <f t="shared" si="119"/>
        <v>Isi Sasaran</v>
      </c>
      <c r="M300" s="371"/>
      <c r="N300" s="371"/>
      <c r="O300" s="272"/>
      <c r="P300" s="272"/>
      <c r="Q300" s="272"/>
      <c r="R300" s="272"/>
    </row>
    <row r="301" spans="1:18" ht="12.75" customHeight="1">
      <c r="A301" s="272"/>
      <c r="B301" s="371"/>
      <c r="C301" s="371"/>
      <c r="D301" s="371"/>
      <c r="E301" s="371"/>
      <c r="F301" s="278">
        <v>4</v>
      </c>
      <c r="G301" s="279"/>
      <c r="H301" s="288" t="str">
        <f t="shared" si="61"/>
        <v>Belum Diisi</v>
      </c>
      <c r="I301" s="280" t="s">
        <v>650</v>
      </c>
      <c r="J301" s="281" t="str">
        <f t="shared" si="118"/>
        <v>Isi Sasaran</v>
      </c>
      <c r="K301" s="280" t="s">
        <v>650</v>
      </c>
      <c r="L301" s="281" t="str">
        <f t="shared" si="119"/>
        <v>Isi Sasaran</v>
      </c>
      <c r="M301" s="371"/>
      <c r="N301" s="371"/>
      <c r="O301" s="272"/>
      <c r="P301" s="272"/>
      <c r="Q301" s="272"/>
      <c r="R301" s="272"/>
    </row>
    <row r="302" spans="1:18" ht="12.75" customHeight="1">
      <c r="A302" s="272"/>
      <c r="B302" s="349"/>
      <c r="C302" s="349"/>
      <c r="D302" s="349"/>
      <c r="E302" s="349"/>
      <c r="F302" s="282">
        <v>5</v>
      </c>
      <c r="G302" s="283"/>
      <c r="H302" s="289" t="str">
        <f t="shared" si="61"/>
        <v>Belum Diisi</v>
      </c>
      <c r="I302" s="285" t="s">
        <v>650</v>
      </c>
      <c r="J302" s="286" t="str">
        <f t="shared" si="118"/>
        <v>Isi Sasaran</v>
      </c>
      <c r="K302" s="285" t="s">
        <v>650</v>
      </c>
      <c r="L302" s="286" t="str">
        <f t="shared" si="119"/>
        <v>Isi Sasaran</v>
      </c>
      <c r="M302" s="349"/>
      <c r="N302" s="349"/>
      <c r="O302" s="272"/>
      <c r="P302" s="272"/>
      <c r="Q302" s="272"/>
      <c r="R302" s="272"/>
    </row>
    <row r="303" spans="1:18" ht="15.75" customHeight="1">
      <c r="A303" s="272"/>
      <c r="B303" s="418">
        <v>30</v>
      </c>
      <c r="C303" s="426"/>
      <c r="D303" s="419" t="s">
        <v>650</v>
      </c>
      <c r="E303" s="427" t="str">
        <f>IF(D303="Y",1,IF(D303="T",0,IF(D303="Y/T","Belum diisi","Error")))</f>
        <v>Belum diisi</v>
      </c>
      <c r="F303" s="273">
        <v>1</v>
      </c>
      <c r="G303" s="274"/>
      <c r="H303" s="290" t="str">
        <f t="shared" si="61"/>
        <v>Belum Diisi</v>
      </c>
      <c r="I303" s="285" t="s">
        <v>650</v>
      </c>
      <c r="J303" s="277" t="str">
        <f t="shared" ref="J303:J307" si="120">IF($D$303="Y/T","Isi Sasaran",IF($E$303=0,0,IF(I303="Y",1,IF(I303="T",0,"Isi Dulu"))))</f>
        <v>Isi Sasaran</v>
      </c>
      <c r="K303" s="285" t="s">
        <v>650</v>
      </c>
      <c r="L303" s="277" t="str">
        <f t="shared" ref="L303:L307" si="121">IF($D$303="Y/T","Isi Sasaran",IF($E$303=0,0,IF(K303="Y",1,IF(K303="T",0,"Isi Dulu"))))</f>
        <v>Isi Sasaran</v>
      </c>
      <c r="M303" s="429" t="s">
        <v>650</v>
      </c>
      <c r="N303" s="430" t="str">
        <f>IF(M303="Y",1,IF(M303="T",0,IF(M303="Y/T","Belum diisi","Error")))</f>
        <v>Belum diisi</v>
      </c>
      <c r="O303" s="272"/>
      <c r="P303" s="272"/>
      <c r="Q303" s="272"/>
      <c r="R303" s="272"/>
    </row>
    <row r="304" spans="1:18" ht="12.75" customHeight="1">
      <c r="A304" s="272"/>
      <c r="B304" s="371"/>
      <c r="C304" s="371"/>
      <c r="D304" s="371"/>
      <c r="E304" s="371"/>
      <c r="F304" s="278">
        <v>2</v>
      </c>
      <c r="G304" s="279"/>
      <c r="H304" s="288" t="str">
        <f t="shared" si="61"/>
        <v>Belum Diisi</v>
      </c>
      <c r="I304" s="280" t="s">
        <v>650</v>
      </c>
      <c r="J304" s="281" t="str">
        <f t="shared" si="120"/>
        <v>Isi Sasaran</v>
      </c>
      <c r="K304" s="280" t="s">
        <v>650</v>
      </c>
      <c r="L304" s="281" t="str">
        <f t="shared" si="121"/>
        <v>Isi Sasaran</v>
      </c>
      <c r="M304" s="371"/>
      <c r="N304" s="371"/>
      <c r="O304" s="272"/>
      <c r="P304" s="272"/>
      <c r="Q304" s="272"/>
      <c r="R304" s="272"/>
    </row>
    <row r="305" spans="1:18" ht="12.75" customHeight="1">
      <c r="A305" s="272"/>
      <c r="B305" s="371"/>
      <c r="C305" s="371"/>
      <c r="D305" s="371"/>
      <c r="E305" s="371"/>
      <c r="F305" s="278">
        <v>3</v>
      </c>
      <c r="G305" s="279"/>
      <c r="H305" s="288" t="str">
        <f t="shared" si="61"/>
        <v>Belum Diisi</v>
      </c>
      <c r="I305" s="280" t="s">
        <v>650</v>
      </c>
      <c r="J305" s="281" t="str">
        <f t="shared" si="120"/>
        <v>Isi Sasaran</v>
      </c>
      <c r="K305" s="280" t="s">
        <v>650</v>
      </c>
      <c r="L305" s="281" t="str">
        <f t="shared" si="121"/>
        <v>Isi Sasaran</v>
      </c>
      <c r="M305" s="371"/>
      <c r="N305" s="371"/>
      <c r="O305" s="272"/>
      <c r="P305" s="272"/>
      <c r="Q305" s="272"/>
      <c r="R305" s="272"/>
    </row>
    <row r="306" spans="1:18" ht="12.75" customHeight="1">
      <c r="A306" s="272"/>
      <c r="B306" s="371"/>
      <c r="C306" s="371"/>
      <c r="D306" s="371"/>
      <c r="E306" s="371"/>
      <c r="F306" s="278">
        <v>4</v>
      </c>
      <c r="G306" s="279"/>
      <c r="H306" s="288" t="str">
        <f t="shared" si="61"/>
        <v>Belum Diisi</v>
      </c>
      <c r="I306" s="280" t="s">
        <v>650</v>
      </c>
      <c r="J306" s="281" t="str">
        <f t="shared" si="120"/>
        <v>Isi Sasaran</v>
      </c>
      <c r="K306" s="280" t="s">
        <v>650</v>
      </c>
      <c r="L306" s="281" t="str">
        <f t="shared" si="121"/>
        <v>Isi Sasaran</v>
      </c>
      <c r="M306" s="371"/>
      <c r="N306" s="371"/>
      <c r="O306" s="272"/>
      <c r="P306" s="272"/>
      <c r="Q306" s="272"/>
      <c r="R306" s="272"/>
    </row>
    <row r="307" spans="1:18" ht="12.75" customHeight="1">
      <c r="A307" s="272"/>
      <c r="B307" s="349"/>
      <c r="C307" s="349"/>
      <c r="D307" s="349"/>
      <c r="E307" s="349"/>
      <c r="F307" s="282">
        <v>5</v>
      </c>
      <c r="G307" s="283"/>
      <c r="H307" s="289" t="str">
        <f t="shared" si="61"/>
        <v>Belum Diisi</v>
      </c>
      <c r="I307" s="280" t="s">
        <v>650</v>
      </c>
      <c r="J307" s="286" t="str">
        <f t="shared" si="120"/>
        <v>Isi Sasaran</v>
      </c>
      <c r="K307" s="280" t="s">
        <v>650</v>
      </c>
      <c r="L307" s="286" t="str">
        <f t="shared" si="121"/>
        <v>Isi Sasaran</v>
      </c>
      <c r="M307" s="349"/>
      <c r="N307" s="349"/>
      <c r="O307" s="272"/>
      <c r="P307" s="272"/>
      <c r="Q307" s="272"/>
      <c r="R307" s="272"/>
    </row>
    <row r="308" spans="1:18" ht="12.75" customHeight="1">
      <c r="A308" s="272"/>
      <c r="B308" s="301"/>
      <c r="C308" s="292"/>
      <c r="D308" s="293"/>
      <c r="E308" s="302" t="e">
        <f>AVERAGE(E158:E307)</f>
        <v>#DIV/0!</v>
      </c>
      <c r="F308" s="301"/>
      <c r="G308" s="296"/>
      <c r="H308" s="294" t="e">
        <f>AVERAGE(H158:H307)</f>
        <v>#DIV/0!</v>
      </c>
      <c r="I308" s="303"/>
      <c r="J308" s="294" t="e">
        <f>AVERAGE(J158:J307)</f>
        <v>#DIV/0!</v>
      </c>
      <c r="K308" s="303"/>
      <c r="L308" s="294" t="e">
        <f>AVERAGE(L158:L307)</f>
        <v>#DIV/0!</v>
      </c>
      <c r="M308" s="303"/>
      <c r="N308" s="294" t="e">
        <f>AVERAGE(N158:N307)</f>
        <v>#DIV/0!</v>
      </c>
      <c r="O308" s="272"/>
      <c r="P308" s="272"/>
      <c r="Q308" s="272"/>
      <c r="R308" s="272"/>
    </row>
    <row r="309" spans="1:18" ht="12.75" customHeight="1">
      <c r="A309" s="272"/>
      <c r="B309" s="431" t="s">
        <v>1260</v>
      </c>
      <c r="C309" s="360"/>
      <c r="D309" s="360"/>
      <c r="E309" s="360"/>
      <c r="F309" s="360"/>
      <c r="G309" s="360"/>
      <c r="H309" s="360"/>
      <c r="I309" s="360"/>
      <c r="J309" s="360"/>
      <c r="K309" s="360"/>
      <c r="L309" s="360"/>
      <c r="M309" s="360"/>
      <c r="N309" s="351"/>
      <c r="O309" s="272"/>
      <c r="P309" s="272"/>
      <c r="Q309" s="272"/>
      <c r="R309" s="272"/>
    </row>
    <row r="310" spans="1:18" ht="12.75" customHeight="1">
      <c r="A310" s="272"/>
      <c r="B310" s="418">
        <v>1</v>
      </c>
      <c r="C310" s="426"/>
      <c r="D310" s="419" t="s">
        <v>650</v>
      </c>
      <c r="E310" s="427" t="str">
        <f>IF(D310="Y",1,IF(D310="T",0,IF(D310="Y/T","Belum diisi","Error")))</f>
        <v>Belum diisi</v>
      </c>
      <c r="F310" s="273">
        <v>1</v>
      </c>
      <c r="G310" s="274"/>
      <c r="H310" s="275" t="str">
        <f t="shared" ref="H310:H409" si="122">IF(OR(J310="Isi Dulu",L310="Isi Dulu",J310="Isi Sasaran",L310="Isi Sasaran"),"Belum Diisi",IF(SUM(J310,L310)=2,1,IF(SUM(J310,L310)=1,0,IF(SUM(J310,L310)=0,0,"Error"))))</f>
        <v>Belum Diisi</v>
      </c>
      <c r="I310" s="276" t="s">
        <v>650</v>
      </c>
      <c r="J310" s="277" t="str">
        <f t="shared" ref="J310:J314" si="123">IF($D$310="Y/T","Isi Sasaran",IF($E$310=0,0,IF(I310="Y",1,IF(I310="T",0,"Isi Dulu"))))</f>
        <v>Isi Sasaran</v>
      </c>
      <c r="K310" s="276" t="s">
        <v>650</v>
      </c>
      <c r="L310" s="277" t="str">
        <f t="shared" ref="L310:L314" si="124">IF($D$310="Y/T","Isi Sasaran",IF($E$310=0,0,IF(K310="Y",1,IF(K310="T",0,"Isi Dulu"))))</f>
        <v>Isi Sasaran</v>
      </c>
      <c r="M310" s="429" t="s">
        <v>650</v>
      </c>
      <c r="N310" s="430" t="str">
        <f>IF(M310="Y",1,IF(M310="T",0,IF(M310="Y/T","Belum diisi","Error")))</f>
        <v>Belum diisi</v>
      </c>
      <c r="O310" s="272"/>
      <c r="P310" s="272"/>
      <c r="Q310" s="272"/>
      <c r="R310" s="272"/>
    </row>
    <row r="311" spans="1:18" ht="12.75" customHeight="1">
      <c r="A311" s="272"/>
      <c r="B311" s="371"/>
      <c r="C311" s="371"/>
      <c r="D311" s="371"/>
      <c r="E311" s="371"/>
      <c r="F311" s="278">
        <v>2</v>
      </c>
      <c r="G311" s="279"/>
      <c r="H311" s="275" t="str">
        <f t="shared" si="122"/>
        <v>Belum Diisi</v>
      </c>
      <c r="I311" s="280" t="s">
        <v>650</v>
      </c>
      <c r="J311" s="277" t="str">
        <f t="shared" si="123"/>
        <v>Isi Sasaran</v>
      </c>
      <c r="K311" s="280" t="s">
        <v>650</v>
      </c>
      <c r="L311" s="277" t="str">
        <f t="shared" si="124"/>
        <v>Isi Sasaran</v>
      </c>
      <c r="M311" s="371"/>
      <c r="N311" s="371"/>
      <c r="O311" s="272"/>
      <c r="P311" s="272"/>
      <c r="Q311" s="272"/>
      <c r="R311" s="272"/>
    </row>
    <row r="312" spans="1:18" ht="12.75" customHeight="1">
      <c r="A312" s="272"/>
      <c r="B312" s="371"/>
      <c r="C312" s="371"/>
      <c r="D312" s="371"/>
      <c r="E312" s="371"/>
      <c r="F312" s="278">
        <v>3</v>
      </c>
      <c r="G312" s="279"/>
      <c r="H312" s="275" t="str">
        <f t="shared" si="122"/>
        <v>Belum Diisi</v>
      </c>
      <c r="I312" s="280" t="s">
        <v>650</v>
      </c>
      <c r="J312" s="277" t="str">
        <f t="shared" si="123"/>
        <v>Isi Sasaran</v>
      </c>
      <c r="K312" s="280" t="s">
        <v>650</v>
      </c>
      <c r="L312" s="277" t="str">
        <f t="shared" si="124"/>
        <v>Isi Sasaran</v>
      </c>
      <c r="M312" s="371"/>
      <c r="N312" s="371"/>
      <c r="O312" s="272"/>
      <c r="P312" s="272"/>
      <c r="Q312" s="272"/>
      <c r="R312" s="272"/>
    </row>
    <row r="313" spans="1:18" ht="12.75" customHeight="1">
      <c r="A313" s="272"/>
      <c r="B313" s="371"/>
      <c r="C313" s="371"/>
      <c r="D313" s="371"/>
      <c r="E313" s="371"/>
      <c r="F313" s="278">
        <v>4</v>
      </c>
      <c r="G313" s="279"/>
      <c r="H313" s="275" t="str">
        <f t="shared" si="122"/>
        <v>Belum Diisi</v>
      </c>
      <c r="I313" s="280" t="s">
        <v>650</v>
      </c>
      <c r="J313" s="277" t="str">
        <f t="shared" si="123"/>
        <v>Isi Sasaran</v>
      </c>
      <c r="K313" s="280" t="s">
        <v>650</v>
      </c>
      <c r="L313" s="277" t="str">
        <f t="shared" si="124"/>
        <v>Isi Sasaran</v>
      </c>
      <c r="M313" s="371"/>
      <c r="N313" s="371"/>
      <c r="O313" s="272"/>
      <c r="P313" s="272"/>
      <c r="Q313" s="272"/>
      <c r="R313" s="272"/>
    </row>
    <row r="314" spans="1:18" ht="12.75" customHeight="1">
      <c r="A314" s="272"/>
      <c r="B314" s="349"/>
      <c r="C314" s="349"/>
      <c r="D314" s="349"/>
      <c r="E314" s="349"/>
      <c r="F314" s="282">
        <v>5</v>
      </c>
      <c r="G314" s="283"/>
      <c r="H314" s="284" t="str">
        <f t="shared" si="122"/>
        <v>Belum Diisi</v>
      </c>
      <c r="I314" s="285" t="s">
        <v>650</v>
      </c>
      <c r="J314" s="277" t="str">
        <f t="shared" si="123"/>
        <v>Isi Sasaran</v>
      </c>
      <c r="K314" s="285" t="s">
        <v>650</v>
      </c>
      <c r="L314" s="277" t="str">
        <f t="shared" si="124"/>
        <v>Isi Sasaran</v>
      </c>
      <c r="M314" s="349"/>
      <c r="N314" s="349"/>
      <c r="O314" s="272"/>
      <c r="P314" s="272"/>
      <c r="Q314" s="272"/>
      <c r="R314" s="272"/>
    </row>
    <row r="315" spans="1:18" ht="12.75" customHeight="1">
      <c r="A315" s="272"/>
      <c r="B315" s="418">
        <v>2</v>
      </c>
      <c r="C315" s="426"/>
      <c r="D315" s="419" t="s">
        <v>650</v>
      </c>
      <c r="E315" s="427" t="str">
        <f>IF(D315="Y",1,IF(D315="T",0,IF(D315="Y/T","Belum diisi","Error")))</f>
        <v>Belum diisi</v>
      </c>
      <c r="F315" s="273">
        <v>1</v>
      </c>
      <c r="G315" s="274"/>
      <c r="H315" s="287" t="str">
        <f t="shared" si="122"/>
        <v>Belum Diisi</v>
      </c>
      <c r="I315" s="276" t="s">
        <v>650</v>
      </c>
      <c r="J315" s="277" t="str">
        <f t="shared" ref="J315:J319" si="125">IF($D$315="Y/T","Isi Sasaran",IF($E$315=0,0,IF(I315="Y",1,IF(I315="T",0,"Isi Dulu"))))</f>
        <v>Isi Sasaran</v>
      </c>
      <c r="K315" s="276" t="s">
        <v>650</v>
      </c>
      <c r="L315" s="277" t="str">
        <f t="shared" ref="L315:L319" si="126">IF($D$315="Y/T","Isi Sasaran",IF($E$315=0,0,IF(K315="Y",1,IF(K315="T",0,"Isi Dulu"))))</f>
        <v>Isi Sasaran</v>
      </c>
      <c r="M315" s="429" t="s">
        <v>650</v>
      </c>
      <c r="N315" s="430" t="str">
        <f>IF(M315="Y",1,IF(M315="T",0,IF(M315="Y/T","Belum diisi","Error")))</f>
        <v>Belum diisi</v>
      </c>
      <c r="O315" s="272"/>
      <c r="P315" s="272"/>
      <c r="Q315" s="272"/>
      <c r="R315" s="272"/>
    </row>
    <row r="316" spans="1:18" ht="12.75" customHeight="1">
      <c r="A316" s="272"/>
      <c r="B316" s="371"/>
      <c r="C316" s="371"/>
      <c r="D316" s="371"/>
      <c r="E316" s="371"/>
      <c r="F316" s="278">
        <v>2</v>
      </c>
      <c r="G316" s="279"/>
      <c r="H316" s="288" t="str">
        <f t="shared" si="122"/>
        <v>Belum Diisi</v>
      </c>
      <c r="I316" s="280" t="s">
        <v>650</v>
      </c>
      <c r="J316" s="277" t="str">
        <f t="shared" si="125"/>
        <v>Isi Sasaran</v>
      </c>
      <c r="K316" s="280" t="s">
        <v>650</v>
      </c>
      <c r="L316" s="277" t="str">
        <f t="shared" si="126"/>
        <v>Isi Sasaran</v>
      </c>
      <c r="M316" s="371"/>
      <c r="N316" s="371"/>
      <c r="O316" s="272"/>
      <c r="P316" s="272"/>
      <c r="Q316" s="272"/>
      <c r="R316" s="272"/>
    </row>
    <row r="317" spans="1:18" ht="12.75" customHeight="1">
      <c r="A317" s="272"/>
      <c r="B317" s="371"/>
      <c r="C317" s="371"/>
      <c r="D317" s="371"/>
      <c r="E317" s="371"/>
      <c r="F317" s="278">
        <v>3</v>
      </c>
      <c r="G317" s="279"/>
      <c r="H317" s="288" t="str">
        <f t="shared" si="122"/>
        <v>Belum Diisi</v>
      </c>
      <c r="I317" s="280" t="s">
        <v>650</v>
      </c>
      <c r="J317" s="277" t="str">
        <f t="shared" si="125"/>
        <v>Isi Sasaran</v>
      </c>
      <c r="K317" s="280" t="s">
        <v>650</v>
      </c>
      <c r="L317" s="277" t="str">
        <f t="shared" si="126"/>
        <v>Isi Sasaran</v>
      </c>
      <c r="M317" s="371"/>
      <c r="N317" s="371"/>
      <c r="O317" s="272"/>
      <c r="P317" s="272"/>
      <c r="Q317" s="272"/>
      <c r="R317" s="272"/>
    </row>
    <row r="318" spans="1:18" ht="12.75" customHeight="1">
      <c r="A318" s="272"/>
      <c r="B318" s="371"/>
      <c r="C318" s="371"/>
      <c r="D318" s="371"/>
      <c r="E318" s="371"/>
      <c r="F318" s="278">
        <v>4</v>
      </c>
      <c r="G318" s="279"/>
      <c r="H318" s="288" t="str">
        <f t="shared" si="122"/>
        <v>Belum Diisi</v>
      </c>
      <c r="I318" s="280" t="s">
        <v>650</v>
      </c>
      <c r="J318" s="277" t="str">
        <f t="shared" si="125"/>
        <v>Isi Sasaran</v>
      </c>
      <c r="K318" s="280" t="s">
        <v>650</v>
      </c>
      <c r="L318" s="277" t="str">
        <f t="shared" si="126"/>
        <v>Isi Sasaran</v>
      </c>
      <c r="M318" s="371"/>
      <c r="N318" s="371"/>
      <c r="O318" s="272"/>
      <c r="P318" s="272"/>
      <c r="Q318" s="272"/>
      <c r="R318" s="272"/>
    </row>
    <row r="319" spans="1:18" ht="12.75" customHeight="1">
      <c r="A319" s="272"/>
      <c r="B319" s="349"/>
      <c r="C319" s="349"/>
      <c r="D319" s="349"/>
      <c r="E319" s="349"/>
      <c r="F319" s="282">
        <v>5</v>
      </c>
      <c r="G319" s="283"/>
      <c r="H319" s="289" t="str">
        <f t="shared" si="122"/>
        <v>Belum Diisi</v>
      </c>
      <c r="I319" s="285" t="s">
        <v>650</v>
      </c>
      <c r="J319" s="277" t="str">
        <f t="shared" si="125"/>
        <v>Isi Sasaran</v>
      </c>
      <c r="K319" s="285" t="s">
        <v>650</v>
      </c>
      <c r="L319" s="277" t="str">
        <f t="shared" si="126"/>
        <v>Isi Sasaran</v>
      </c>
      <c r="M319" s="349"/>
      <c r="N319" s="349"/>
      <c r="O319" s="272"/>
      <c r="P319" s="272"/>
      <c r="Q319" s="272"/>
      <c r="R319" s="272"/>
    </row>
    <row r="320" spans="1:18" ht="12.75" customHeight="1">
      <c r="A320" s="272"/>
      <c r="B320" s="418">
        <v>3</v>
      </c>
      <c r="C320" s="426"/>
      <c r="D320" s="419" t="s">
        <v>650</v>
      </c>
      <c r="E320" s="427" t="str">
        <f>IF(D320="Y",1,IF(D320="T",0,IF(D320="Y/T","Belum diisi","Error")))</f>
        <v>Belum diisi</v>
      </c>
      <c r="F320" s="273">
        <v>1</v>
      </c>
      <c r="G320" s="274"/>
      <c r="H320" s="290" t="str">
        <f t="shared" si="122"/>
        <v>Belum Diisi</v>
      </c>
      <c r="I320" s="276" t="s">
        <v>650</v>
      </c>
      <c r="J320" s="277" t="str">
        <f t="shared" ref="J320:J324" si="127">IF($D$320="Y/T","Isi Sasaran",IF($E$320=0,0,IF(I320="Y",1,IF(I320="T",0,"Isi Dulu"))))</f>
        <v>Isi Sasaran</v>
      </c>
      <c r="K320" s="276" t="s">
        <v>650</v>
      </c>
      <c r="L320" s="277" t="str">
        <f>IF($D$320="Y/T","Isi Sasaran",IF($E$320=0,0,IF(K320="Y",1,IF(K320="T",0,"Isi Dulu"))))</f>
        <v>Isi Sasaran</v>
      </c>
      <c r="M320" s="429" t="s">
        <v>650</v>
      </c>
      <c r="N320" s="430" t="str">
        <f>IF(M320="Y",1,IF(M320="T",0,IF(M320="Y/T","Belum diisi","Error")))</f>
        <v>Belum diisi</v>
      </c>
      <c r="O320" s="272"/>
      <c r="P320" s="272"/>
      <c r="Q320" s="272"/>
      <c r="R320" s="272"/>
    </row>
    <row r="321" spans="1:18" ht="12.75" customHeight="1">
      <c r="A321" s="272"/>
      <c r="B321" s="371"/>
      <c r="C321" s="371"/>
      <c r="D321" s="371"/>
      <c r="E321" s="371"/>
      <c r="F321" s="278">
        <v>2</v>
      </c>
      <c r="G321" s="279"/>
      <c r="H321" s="288" t="str">
        <f t="shared" si="122"/>
        <v>Belum Diisi</v>
      </c>
      <c r="I321" s="280" t="s">
        <v>650</v>
      </c>
      <c r="J321" s="277" t="str">
        <f t="shared" si="127"/>
        <v>Isi Sasaran</v>
      </c>
      <c r="K321" s="280" t="s">
        <v>650</v>
      </c>
      <c r="L321" s="277" t="str">
        <f t="shared" ref="L321:L324" si="128">IF($D$168="Y/T","Isi Sasaran",IF($E$168=0,0,IF(K321="Y",1,IF(K321="T",0,"Isi Dulu"))))</f>
        <v>Isi Sasaran</v>
      </c>
      <c r="M321" s="371"/>
      <c r="N321" s="371"/>
      <c r="O321" s="272"/>
      <c r="P321" s="272"/>
      <c r="Q321" s="272"/>
      <c r="R321" s="272"/>
    </row>
    <row r="322" spans="1:18" ht="12.75" customHeight="1">
      <c r="A322" s="272"/>
      <c r="B322" s="371"/>
      <c r="C322" s="371"/>
      <c r="D322" s="371"/>
      <c r="E322" s="371"/>
      <c r="F322" s="278">
        <v>3</v>
      </c>
      <c r="G322" s="279"/>
      <c r="H322" s="288" t="str">
        <f t="shared" si="122"/>
        <v>Belum Diisi</v>
      </c>
      <c r="I322" s="280" t="s">
        <v>650</v>
      </c>
      <c r="J322" s="277" t="str">
        <f t="shared" si="127"/>
        <v>Isi Sasaran</v>
      </c>
      <c r="K322" s="280" t="s">
        <v>650</v>
      </c>
      <c r="L322" s="277" t="str">
        <f t="shared" si="128"/>
        <v>Isi Sasaran</v>
      </c>
      <c r="M322" s="371"/>
      <c r="N322" s="371"/>
      <c r="O322" s="272"/>
      <c r="P322" s="272"/>
      <c r="Q322" s="272"/>
      <c r="R322" s="272"/>
    </row>
    <row r="323" spans="1:18" ht="12.75" customHeight="1">
      <c r="A323" s="272"/>
      <c r="B323" s="371"/>
      <c r="C323" s="371"/>
      <c r="D323" s="371"/>
      <c r="E323" s="371"/>
      <c r="F323" s="278">
        <v>4</v>
      </c>
      <c r="G323" s="279"/>
      <c r="H323" s="288" t="str">
        <f t="shared" si="122"/>
        <v>Belum Diisi</v>
      </c>
      <c r="I323" s="280" t="s">
        <v>650</v>
      </c>
      <c r="J323" s="277" t="str">
        <f t="shared" si="127"/>
        <v>Isi Sasaran</v>
      </c>
      <c r="K323" s="280" t="s">
        <v>650</v>
      </c>
      <c r="L323" s="277" t="str">
        <f t="shared" si="128"/>
        <v>Isi Sasaran</v>
      </c>
      <c r="M323" s="371"/>
      <c r="N323" s="371"/>
      <c r="O323" s="272"/>
      <c r="P323" s="272"/>
      <c r="Q323" s="272"/>
      <c r="R323" s="272"/>
    </row>
    <row r="324" spans="1:18" ht="12.75" customHeight="1">
      <c r="A324" s="272"/>
      <c r="B324" s="349"/>
      <c r="C324" s="349"/>
      <c r="D324" s="349"/>
      <c r="E324" s="349"/>
      <c r="F324" s="282">
        <v>5</v>
      </c>
      <c r="G324" s="283"/>
      <c r="H324" s="289" t="str">
        <f t="shared" si="122"/>
        <v>Belum Diisi</v>
      </c>
      <c r="I324" s="285" t="s">
        <v>650</v>
      </c>
      <c r="J324" s="277" t="str">
        <f t="shared" si="127"/>
        <v>Isi Sasaran</v>
      </c>
      <c r="K324" s="285" t="s">
        <v>650</v>
      </c>
      <c r="L324" s="277" t="str">
        <f t="shared" si="128"/>
        <v>Isi Sasaran</v>
      </c>
      <c r="M324" s="349"/>
      <c r="N324" s="349"/>
      <c r="O324" s="272"/>
      <c r="P324" s="272"/>
      <c r="Q324" s="272"/>
      <c r="R324" s="272"/>
    </row>
    <row r="325" spans="1:18" ht="12.75" customHeight="1">
      <c r="A325" s="272"/>
      <c r="B325" s="418">
        <v>4</v>
      </c>
      <c r="C325" s="426"/>
      <c r="D325" s="419" t="s">
        <v>650</v>
      </c>
      <c r="E325" s="427" t="str">
        <f>IF(D325="Y",1,IF(D325="T",0,IF(D325="Y/T","Belum diisi","Error")))</f>
        <v>Belum diisi</v>
      </c>
      <c r="F325" s="273">
        <v>1</v>
      </c>
      <c r="G325" s="274"/>
      <c r="H325" s="290" t="str">
        <f t="shared" si="122"/>
        <v>Belum Diisi</v>
      </c>
      <c r="I325" s="276" t="s">
        <v>650</v>
      </c>
      <c r="J325" s="277" t="str">
        <f t="shared" ref="J325:J329" si="129">IF($D$173="Y/T","Isi Sasaran",IF($E$173=0,0,IF(I325="Y",1,IF(I325="T",0,"Isi Dulu"))))</f>
        <v>Isi Sasaran</v>
      </c>
      <c r="K325" s="276" t="s">
        <v>650</v>
      </c>
      <c r="L325" s="277" t="str">
        <f t="shared" ref="L325:L329" si="130">IF($D$325="Y/T","Isi Sasaran",IF($E$325=0,0,IF(K325="Y",1,IF(K325="T",0,"Isi Dulu"))))</f>
        <v>Isi Sasaran</v>
      </c>
      <c r="M325" s="429" t="s">
        <v>650</v>
      </c>
      <c r="N325" s="430" t="str">
        <f>IF(M325="Y",1,IF(M325="T",0,IF(M325="Y/T","Belum diisi","Error")))</f>
        <v>Belum diisi</v>
      </c>
      <c r="O325" s="272"/>
      <c r="P325" s="272"/>
      <c r="Q325" s="272"/>
      <c r="R325" s="272"/>
    </row>
    <row r="326" spans="1:18" ht="12.75" customHeight="1">
      <c r="A326" s="272"/>
      <c r="B326" s="371"/>
      <c r="C326" s="371"/>
      <c r="D326" s="371"/>
      <c r="E326" s="371"/>
      <c r="F326" s="278">
        <v>2</v>
      </c>
      <c r="G326" s="279"/>
      <c r="H326" s="288" t="str">
        <f t="shared" si="122"/>
        <v>Belum Diisi</v>
      </c>
      <c r="I326" s="280" t="s">
        <v>650</v>
      </c>
      <c r="J326" s="277" t="str">
        <f t="shared" si="129"/>
        <v>Isi Sasaran</v>
      </c>
      <c r="K326" s="280" t="s">
        <v>650</v>
      </c>
      <c r="L326" s="277" t="str">
        <f t="shared" si="130"/>
        <v>Isi Sasaran</v>
      </c>
      <c r="M326" s="371"/>
      <c r="N326" s="371"/>
      <c r="O326" s="272"/>
      <c r="P326" s="272"/>
      <c r="Q326" s="272"/>
      <c r="R326" s="272"/>
    </row>
    <row r="327" spans="1:18" ht="12.75" customHeight="1">
      <c r="A327" s="272"/>
      <c r="B327" s="371"/>
      <c r="C327" s="371"/>
      <c r="D327" s="371"/>
      <c r="E327" s="371"/>
      <c r="F327" s="278">
        <v>3</v>
      </c>
      <c r="G327" s="279"/>
      <c r="H327" s="288" t="str">
        <f t="shared" si="122"/>
        <v>Belum Diisi</v>
      </c>
      <c r="I327" s="280" t="s">
        <v>650</v>
      </c>
      <c r="J327" s="277" t="str">
        <f t="shared" si="129"/>
        <v>Isi Sasaran</v>
      </c>
      <c r="K327" s="280" t="s">
        <v>650</v>
      </c>
      <c r="L327" s="277" t="str">
        <f t="shared" si="130"/>
        <v>Isi Sasaran</v>
      </c>
      <c r="M327" s="371"/>
      <c r="N327" s="371"/>
      <c r="O327" s="272"/>
      <c r="P327" s="272"/>
      <c r="Q327" s="272"/>
      <c r="R327" s="272"/>
    </row>
    <row r="328" spans="1:18" ht="12.75" customHeight="1">
      <c r="A328" s="272"/>
      <c r="B328" s="371"/>
      <c r="C328" s="371"/>
      <c r="D328" s="371"/>
      <c r="E328" s="371"/>
      <c r="F328" s="278">
        <v>4</v>
      </c>
      <c r="G328" s="279"/>
      <c r="H328" s="288" t="str">
        <f t="shared" si="122"/>
        <v>Belum Diisi</v>
      </c>
      <c r="I328" s="280" t="s">
        <v>650</v>
      </c>
      <c r="J328" s="277" t="str">
        <f t="shared" si="129"/>
        <v>Isi Sasaran</v>
      </c>
      <c r="K328" s="280" t="s">
        <v>650</v>
      </c>
      <c r="L328" s="277" t="str">
        <f t="shared" si="130"/>
        <v>Isi Sasaran</v>
      </c>
      <c r="M328" s="371"/>
      <c r="N328" s="371"/>
      <c r="O328" s="272"/>
      <c r="P328" s="272"/>
      <c r="Q328" s="272"/>
      <c r="R328" s="272"/>
    </row>
    <row r="329" spans="1:18" ht="12.75" customHeight="1">
      <c r="A329" s="272"/>
      <c r="B329" s="349"/>
      <c r="C329" s="349"/>
      <c r="D329" s="349"/>
      <c r="E329" s="349"/>
      <c r="F329" s="282">
        <v>5</v>
      </c>
      <c r="G329" s="283"/>
      <c r="H329" s="289" t="str">
        <f t="shared" si="122"/>
        <v>Belum Diisi</v>
      </c>
      <c r="I329" s="285" t="s">
        <v>650</v>
      </c>
      <c r="J329" s="277" t="str">
        <f t="shared" si="129"/>
        <v>Isi Sasaran</v>
      </c>
      <c r="K329" s="285" t="s">
        <v>650</v>
      </c>
      <c r="L329" s="277" t="str">
        <f t="shared" si="130"/>
        <v>Isi Sasaran</v>
      </c>
      <c r="M329" s="349"/>
      <c r="N329" s="349"/>
      <c r="O329" s="272"/>
      <c r="P329" s="272"/>
      <c r="Q329" s="272"/>
      <c r="R329" s="272"/>
    </row>
    <row r="330" spans="1:18" ht="12.75" customHeight="1">
      <c r="A330" s="272"/>
      <c r="B330" s="418">
        <v>5</v>
      </c>
      <c r="C330" s="426"/>
      <c r="D330" s="419" t="s">
        <v>650</v>
      </c>
      <c r="E330" s="427" t="str">
        <f>IF(D330="Y",1,IF(D330="T",0,IF(D330="Y/T","Belum diisi","Error")))</f>
        <v>Belum diisi</v>
      </c>
      <c r="F330" s="273">
        <v>1</v>
      </c>
      <c r="G330" s="274"/>
      <c r="H330" s="290" t="str">
        <f t="shared" si="122"/>
        <v>Belum Diisi</v>
      </c>
      <c r="I330" s="276" t="s">
        <v>650</v>
      </c>
      <c r="J330" s="277" t="str">
        <f t="shared" ref="J330:J334" si="131">IF($D$330="Y/T","Isi Sasaran",IF($E$330=0,0,IF(I330="Y",1,IF(I330="T",0,"Isi Dulu"))))</f>
        <v>Isi Sasaran</v>
      </c>
      <c r="K330" s="276" t="s">
        <v>650</v>
      </c>
      <c r="L330" s="277" t="str">
        <f t="shared" ref="L330:L334" si="132">IF($D$330="Y/T","Isi Sasaran",IF($E$330=0,0,IF(K330="Y",1,IF(K330="T",0,"Isi Dulu"))))</f>
        <v>Isi Sasaran</v>
      </c>
      <c r="M330" s="429" t="s">
        <v>650</v>
      </c>
      <c r="N330" s="430" t="str">
        <f>IF(M330="Y",1,IF(M330="T",0,IF(M330="Y/T","Belum diisi","Error")))</f>
        <v>Belum diisi</v>
      </c>
      <c r="O330" s="272"/>
      <c r="P330" s="272"/>
      <c r="Q330" s="272"/>
      <c r="R330" s="272"/>
    </row>
    <row r="331" spans="1:18" ht="12.75" customHeight="1">
      <c r="A331" s="272"/>
      <c r="B331" s="371"/>
      <c r="C331" s="371"/>
      <c r="D331" s="371"/>
      <c r="E331" s="371"/>
      <c r="F331" s="278">
        <v>2</v>
      </c>
      <c r="G331" s="279"/>
      <c r="H331" s="288" t="str">
        <f t="shared" si="122"/>
        <v>Belum Diisi</v>
      </c>
      <c r="I331" s="280" t="s">
        <v>650</v>
      </c>
      <c r="J331" s="277" t="str">
        <f t="shared" si="131"/>
        <v>Isi Sasaran</v>
      </c>
      <c r="K331" s="280" t="s">
        <v>650</v>
      </c>
      <c r="L331" s="277" t="str">
        <f t="shared" si="132"/>
        <v>Isi Sasaran</v>
      </c>
      <c r="M331" s="371"/>
      <c r="N331" s="371"/>
      <c r="O331" s="272"/>
      <c r="P331" s="272"/>
      <c r="Q331" s="272"/>
      <c r="R331" s="272"/>
    </row>
    <row r="332" spans="1:18" ht="12.75" customHeight="1">
      <c r="A332" s="272"/>
      <c r="B332" s="371"/>
      <c r="C332" s="371"/>
      <c r="D332" s="371"/>
      <c r="E332" s="371"/>
      <c r="F332" s="278">
        <v>3</v>
      </c>
      <c r="G332" s="279"/>
      <c r="H332" s="288" t="str">
        <f t="shared" si="122"/>
        <v>Belum Diisi</v>
      </c>
      <c r="I332" s="280" t="s">
        <v>650</v>
      </c>
      <c r="J332" s="277" t="str">
        <f t="shared" si="131"/>
        <v>Isi Sasaran</v>
      </c>
      <c r="K332" s="280" t="s">
        <v>650</v>
      </c>
      <c r="L332" s="277" t="str">
        <f t="shared" si="132"/>
        <v>Isi Sasaran</v>
      </c>
      <c r="M332" s="371"/>
      <c r="N332" s="371"/>
      <c r="O332" s="272"/>
      <c r="P332" s="272"/>
      <c r="Q332" s="272"/>
      <c r="R332" s="272"/>
    </row>
    <row r="333" spans="1:18" ht="12.75" customHeight="1">
      <c r="A333" s="272"/>
      <c r="B333" s="371"/>
      <c r="C333" s="371"/>
      <c r="D333" s="371"/>
      <c r="E333" s="371"/>
      <c r="F333" s="278">
        <v>4</v>
      </c>
      <c r="G333" s="279"/>
      <c r="H333" s="288" t="str">
        <f t="shared" si="122"/>
        <v>Belum Diisi</v>
      </c>
      <c r="I333" s="280" t="s">
        <v>650</v>
      </c>
      <c r="J333" s="277" t="str">
        <f t="shared" si="131"/>
        <v>Isi Sasaran</v>
      </c>
      <c r="K333" s="280" t="s">
        <v>650</v>
      </c>
      <c r="L333" s="277" t="str">
        <f t="shared" si="132"/>
        <v>Isi Sasaran</v>
      </c>
      <c r="M333" s="371"/>
      <c r="N333" s="371"/>
      <c r="O333" s="272"/>
      <c r="P333" s="272"/>
      <c r="Q333" s="272"/>
      <c r="R333" s="272"/>
    </row>
    <row r="334" spans="1:18" ht="12.75" customHeight="1">
      <c r="A334" s="272"/>
      <c r="B334" s="349"/>
      <c r="C334" s="349"/>
      <c r="D334" s="349"/>
      <c r="E334" s="349"/>
      <c r="F334" s="282">
        <v>5</v>
      </c>
      <c r="G334" s="283"/>
      <c r="H334" s="289" t="str">
        <f t="shared" si="122"/>
        <v>Belum Diisi</v>
      </c>
      <c r="I334" s="285" t="s">
        <v>650</v>
      </c>
      <c r="J334" s="277" t="str">
        <f t="shared" si="131"/>
        <v>Isi Sasaran</v>
      </c>
      <c r="K334" s="285" t="s">
        <v>650</v>
      </c>
      <c r="L334" s="277" t="str">
        <f t="shared" si="132"/>
        <v>Isi Sasaran</v>
      </c>
      <c r="M334" s="349"/>
      <c r="N334" s="349"/>
      <c r="O334" s="272"/>
      <c r="P334" s="272"/>
      <c r="Q334" s="272"/>
      <c r="R334" s="272"/>
    </row>
    <row r="335" spans="1:18" ht="12.75" customHeight="1">
      <c r="A335" s="272"/>
      <c r="B335" s="418">
        <v>6</v>
      </c>
      <c r="C335" s="426"/>
      <c r="D335" s="419" t="s">
        <v>650</v>
      </c>
      <c r="E335" s="427" t="str">
        <f>IF(D335="Y",1,IF(D335="T",0,IF(D335="Y/T","Belum diisi","Error")))</f>
        <v>Belum diisi</v>
      </c>
      <c r="F335" s="273">
        <v>1</v>
      </c>
      <c r="G335" s="274"/>
      <c r="H335" s="290" t="str">
        <f t="shared" si="122"/>
        <v>Belum Diisi</v>
      </c>
      <c r="I335" s="276" t="s">
        <v>650</v>
      </c>
      <c r="J335" s="277" t="str">
        <f t="shared" ref="J335:J339" si="133">IF($D$335="Y/T","Isi Sasaran",IF($E$335=0,0,IF(I335="Y",1,IF(I335="T",0,"Isi Dulu"))))</f>
        <v>Isi Sasaran</v>
      </c>
      <c r="K335" s="276" t="s">
        <v>650</v>
      </c>
      <c r="L335" s="277" t="str">
        <f t="shared" ref="L335:L339" si="134">IF($D$335="Y/T","Isi Sasaran",IF($E$335=0,0,IF(K335="Y",1,IF(K335="T",0,"Isi Dulu"))))</f>
        <v>Isi Sasaran</v>
      </c>
      <c r="M335" s="429" t="s">
        <v>650</v>
      </c>
      <c r="N335" s="430" t="str">
        <f>IF(M335="Y",1,IF(M335="T",0,IF(M335="Y/T","Belum diisi","Error")))</f>
        <v>Belum diisi</v>
      </c>
      <c r="O335" s="272"/>
      <c r="P335" s="272"/>
      <c r="Q335" s="272"/>
      <c r="R335" s="272"/>
    </row>
    <row r="336" spans="1:18" ht="12.75" customHeight="1">
      <c r="A336" s="272"/>
      <c r="B336" s="371"/>
      <c r="C336" s="371"/>
      <c r="D336" s="371"/>
      <c r="E336" s="371"/>
      <c r="F336" s="278">
        <v>2</v>
      </c>
      <c r="G336" s="279"/>
      <c r="H336" s="288" t="str">
        <f t="shared" si="122"/>
        <v>Belum Diisi</v>
      </c>
      <c r="I336" s="280" t="s">
        <v>650</v>
      </c>
      <c r="J336" s="277" t="str">
        <f t="shared" si="133"/>
        <v>Isi Sasaran</v>
      </c>
      <c r="K336" s="280" t="s">
        <v>650</v>
      </c>
      <c r="L336" s="277" t="str">
        <f t="shared" si="134"/>
        <v>Isi Sasaran</v>
      </c>
      <c r="M336" s="371"/>
      <c r="N336" s="371"/>
      <c r="O336" s="272"/>
      <c r="P336" s="272"/>
      <c r="Q336" s="272"/>
      <c r="R336" s="272"/>
    </row>
    <row r="337" spans="1:18" ht="12.75" customHeight="1">
      <c r="A337" s="272"/>
      <c r="B337" s="371"/>
      <c r="C337" s="371"/>
      <c r="D337" s="371"/>
      <c r="E337" s="371"/>
      <c r="F337" s="278">
        <v>3</v>
      </c>
      <c r="G337" s="279"/>
      <c r="H337" s="288" t="str">
        <f t="shared" si="122"/>
        <v>Belum Diisi</v>
      </c>
      <c r="I337" s="280" t="s">
        <v>650</v>
      </c>
      <c r="J337" s="277" t="str">
        <f t="shared" si="133"/>
        <v>Isi Sasaran</v>
      </c>
      <c r="K337" s="280" t="s">
        <v>650</v>
      </c>
      <c r="L337" s="277" t="str">
        <f t="shared" si="134"/>
        <v>Isi Sasaran</v>
      </c>
      <c r="M337" s="371"/>
      <c r="N337" s="371"/>
      <c r="O337" s="272"/>
      <c r="P337" s="272"/>
      <c r="Q337" s="272"/>
      <c r="R337" s="272"/>
    </row>
    <row r="338" spans="1:18" ht="12.75" customHeight="1">
      <c r="A338" s="272"/>
      <c r="B338" s="371"/>
      <c r="C338" s="371"/>
      <c r="D338" s="371"/>
      <c r="E338" s="371"/>
      <c r="F338" s="278">
        <v>4</v>
      </c>
      <c r="G338" s="279"/>
      <c r="H338" s="288" t="str">
        <f t="shared" si="122"/>
        <v>Belum Diisi</v>
      </c>
      <c r="I338" s="280" t="s">
        <v>650</v>
      </c>
      <c r="J338" s="277" t="str">
        <f t="shared" si="133"/>
        <v>Isi Sasaran</v>
      </c>
      <c r="K338" s="280" t="s">
        <v>650</v>
      </c>
      <c r="L338" s="277" t="str">
        <f t="shared" si="134"/>
        <v>Isi Sasaran</v>
      </c>
      <c r="M338" s="371"/>
      <c r="N338" s="371"/>
      <c r="O338" s="272"/>
      <c r="P338" s="272"/>
      <c r="Q338" s="272"/>
      <c r="R338" s="272"/>
    </row>
    <row r="339" spans="1:18" ht="12.75" customHeight="1">
      <c r="A339" s="272"/>
      <c r="B339" s="349"/>
      <c r="C339" s="349"/>
      <c r="D339" s="349"/>
      <c r="E339" s="349"/>
      <c r="F339" s="282">
        <v>5</v>
      </c>
      <c r="G339" s="283"/>
      <c r="H339" s="289" t="str">
        <f t="shared" si="122"/>
        <v>Belum Diisi</v>
      </c>
      <c r="I339" s="285" t="s">
        <v>650</v>
      </c>
      <c r="J339" s="277" t="str">
        <f t="shared" si="133"/>
        <v>Isi Sasaran</v>
      </c>
      <c r="K339" s="285" t="s">
        <v>650</v>
      </c>
      <c r="L339" s="277" t="str">
        <f t="shared" si="134"/>
        <v>Isi Sasaran</v>
      </c>
      <c r="M339" s="349"/>
      <c r="N339" s="349"/>
      <c r="O339" s="272"/>
      <c r="P339" s="272"/>
      <c r="Q339" s="272"/>
      <c r="R339" s="272"/>
    </row>
    <row r="340" spans="1:18" ht="12.75" customHeight="1">
      <c r="A340" s="272"/>
      <c r="B340" s="418">
        <v>7</v>
      </c>
      <c r="C340" s="426"/>
      <c r="D340" s="419" t="s">
        <v>650</v>
      </c>
      <c r="E340" s="427" t="str">
        <f>IF(D340="Y",1,IF(D340="T",0,IF(D340="Y/T","Belum diisi","Error")))</f>
        <v>Belum diisi</v>
      </c>
      <c r="F340" s="273">
        <v>1</v>
      </c>
      <c r="G340" s="274"/>
      <c r="H340" s="290" t="str">
        <f t="shared" si="122"/>
        <v>Belum Diisi</v>
      </c>
      <c r="I340" s="276" t="s">
        <v>650</v>
      </c>
      <c r="J340" s="277" t="str">
        <f t="shared" ref="J340:J344" si="135">IF($D$340="Y/T","Isi Sasaran",IF($E$340=0,0,IF(I340="Y",1,IF(I340="T",0,"Isi Dulu"))))</f>
        <v>Isi Sasaran</v>
      </c>
      <c r="K340" s="276" t="s">
        <v>650</v>
      </c>
      <c r="L340" s="277" t="str">
        <f t="shared" ref="L340:L344" si="136">IF($D$340="Y/T","Isi Sasaran",IF($E$340=0,0,IF(K340="Y",1,IF(K340="T",0,"Isi Dulu"))))</f>
        <v>Isi Sasaran</v>
      </c>
      <c r="M340" s="429" t="s">
        <v>650</v>
      </c>
      <c r="N340" s="430" t="str">
        <f>IF(M340="Y",1,IF(M340="T",0,IF(M340="Y/T","Belum diisi","Error")))</f>
        <v>Belum diisi</v>
      </c>
      <c r="O340" s="272"/>
      <c r="P340" s="272"/>
      <c r="Q340" s="272"/>
      <c r="R340" s="272"/>
    </row>
    <row r="341" spans="1:18" ht="12.75" customHeight="1">
      <c r="A341" s="272"/>
      <c r="B341" s="371"/>
      <c r="C341" s="371"/>
      <c r="D341" s="371"/>
      <c r="E341" s="371"/>
      <c r="F341" s="278">
        <v>2</v>
      </c>
      <c r="G341" s="279"/>
      <c r="H341" s="288" t="str">
        <f t="shared" si="122"/>
        <v>Belum Diisi</v>
      </c>
      <c r="I341" s="280" t="s">
        <v>650</v>
      </c>
      <c r="J341" s="277" t="str">
        <f t="shared" si="135"/>
        <v>Isi Sasaran</v>
      </c>
      <c r="K341" s="280" t="s">
        <v>650</v>
      </c>
      <c r="L341" s="277" t="str">
        <f t="shared" si="136"/>
        <v>Isi Sasaran</v>
      </c>
      <c r="M341" s="371"/>
      <c r="N341" s="371"/>
      <c r="O341" s="272"/>
      <c r="P341" s="272"/>
      <c r="Q341" s="272"/>
      <c r="R341" s="272"/>
    </row>
    <row r="342" spans="1:18" ht="12.75" customHeight="1">
      <c r="A342" s="272"/>
      <c r="B342" s="371"/>
      <c r="C342" s="371"/>
      <c r="D342" s="371"/>
      <c r="E342" s="371"/>
      <c r="F342" s="278">
        <v>3</v>
      </c>
      <c r="G342" s="279"/>
      <c r="H342" s="288" t="str">
        <f t="shared" si="122"/>
        <v>Belum Diisi</v>
      </c>
      <c r="I342" s="280" t="s">
        <v>650</v>
      </c>
      <c r="J342" s="277" t="str">
        <f t="shared" si="135"/>
        <v>Isi Sasaran</v>
      </c>
      <c r="K342" s="280" t="s">
        <v>650</v>
      </c>
      <c r="L342" s="277" t="str">
        <f t="shared" si="136"/>
        <v>Isi Sasaran</v>
      </c>
      <c r="M342" s="371"/>
      <c r="N342" s="371"/>
      <c r="O342" s="272"/>
      <c r="P342" s="272"/>
      <c r="Q342" s="272"/>
      <c r="R342" s="272"/>
    </row>
    <row r="343" spans="1:18" ht="12.75" customHeight="1">
      <c r="A343" s="272"/>
      <c r="B343" s="371"/>
      <c r="C343" s="371"/>
      <c r="D343" s="371"/>
      <c r="E343" s="371"/>
      <c r="F343" s="278">
        <v>4</v>
      </c>
      <c r="G343" s="279"/>
      <c r="H343" s="288" t="str">
        <f t="shared" si="122"/>
        <v>Belum Diisi</v>
      </c>
      <c r="I343" s="280" t="s">
        <v>650</v>
      </c>
      <c r="J343" s="277" t="str">
        <f t="shared" si="135"/>
        <v>Isi Sasaran</v>
      </c>
      <c r="K343" s="280" t="s">
        <v>650</v>
      </c>
      <c r="L343" s="277" t="str">
        <f t="shared" si="136"/>
        <v>Isi Sasaran</v>
      </c>
      <c r="M343" s="371"/>
      <c r="N343" s="371"/>
      <c r="O343" s="272"/>
      <c r="P343" s="272"/>
      <c r="Q343" s="272"/>
      <c r="R343" s="272"/>
    </row>
    <row r="344" spans="1:18" ht="12.75" customHeight="1">
      <c r="A344" s="272"/>
      <c r="B344" s="349"/>
      <c r="C344" s="349"/>
      <c r="D344" s="349"/>
      <c r="E344" s="349"/>
      <c r="F344" s="282">
        <v>5</v>
      </c>
      <c r="G344" s="283"/>
      <c r="H344" s="289" t="str">
        <f t="shared" si="122"/>
        <v>Belum Diisi</v>
      </c>
      <c r="I344" s="285" t="s">
        <v>650</v>
      </c>
      <c r="J344" s="277" t="str">
        <f t="shared" si="135"/>
        <v>Isi Sasaran</v>
      </c>
      <c r="K344" s="285" t="s">
        <v>650</v>
      </c>
      <c r="L344" s="277" t="str">
        <f t="shared" si="136"/>
        <v>Isi Sasaran</v>
      </c>
      <c r="M344" s="349"/>
      <c r="N344" s="349"/>
      <c r="O344" s="272"/>
      <c r="P344" s="272"/>
      <c r="Q344" s="272"/>
      <c r="R344" s="272"/>
    </row>
    <row r="345" spans="1:18" ht="12.75" customHeight="1">
      <c r="A345" s="272"/>
      <c r="B345" s="418">
        <v>8</v>
      </c>
      <c r="C345" s="426"/>
      <c r="D345" s="419" t="s">
        <v>650</v>
      </c>
      <c r="E345" s="427" t="str">
        <f>IF(D345="Y",1,IF(D345="T",0,IF(D345="Y/T","Belum diisi","Error")))</f>
        <v>Belum diisi</v>
      </c>
      <c r="F345" s="273">
        <v>1</v>
      </c>
      <c r="G345" s="274"/>
      <c r="H345" s="290" t="str">
        <f t="shared" si="122"/>
        <v>Belum Diisi</v>
      </c>
      <c r="I345" s="276" t="s">
        <v>650</v>
      </c>
      <c r="J345" s="277" t="str">
        <f t="shared" ref="J345:J349" si="137">IF($D$345="Y/T","Isi Sasaran",IF($E$345=0,0,IF(I345="Y",1,IF(I345="T",0,"Isi Dulu"))))</f>
        <v>Isi Sasaran</v>
      </c>
      <c r="K345" s="276" t="s">
        <v>650</v>
      </c>
      <c r="L345" s="277" t="str">
        <f t="shared" ref="L345:L349" si="138">IF($D$345="Y/T","Isi Sasaran",IF($E$345=0,0,IF(K345="Y",1,IF(K345="T",0,"Isi Dulu"))))</f>
        <v>Isi Sasaran</v>
      </c>
      <c r="M345" s="429" t="s">
        <v>650</v>
      </c>
      <c r="N345" s="430" t="str">
        <f>IF(M345="Y",1,IF(M345="T",0,IF(M345="Y/T","Belum diisi","Error")))</f>
        <v>Belum diisi</v>
      </c>
      <c r="O345" s="272"/>
      <c r="P345" s="272"/>
      <c r="Q345" s="272"/>
      <c r="R345" s="272"/>
    </row>
    <row r="346" spans="1:18" ht="12.75" customHeight="1">
      <c r="A346" s="272"/>
      <c r="B346" s="371"/>
      <c r="C346" s="371"/>
      <c r="D346" s="371"/>
      <c r="E346" s="371"/>
      <c r="F346" s="278">
        <v>2</v>
      </c>
      <c r="G346" s="279"/>
      <c r="H346" s="288" t="str">
        <f t="shared" si="122"/>
        <v>Belum Diisi</v>
      </c>
      <c r="I346" s="280" t="s">
        <v>650</v>
      </c>
      <c r="J346" s="277" t="str">
        <f t="shared" si="137"/>
        <v>Isi Sasaran</v>
      </c>
      <c r="K346" s="280" t="s">
        <v>650</v>
      </c>
      <c r="L346" s="277" t="str">
        <f t="shared" si="138"/>
        <v>Isi Sasaran</v>
      </c>
      <c r="M346" s="371"/>
      <c r="N346" s="371"/>
      <c r="O346" s="272"/>
      <c r="P346" s="272"/>
      <c r="Q346" s="272"/>
      <c r="R346" s="272"/>
    </row>
    <row r="347" spans="1:18" ht="12.75" customHeight="1">
      <c r="A347" s="272"/>
      <c r="B347" s="371"/>
      <c r="C347" s="371"/>
      <c r="D347" s="371"/>
      <c r="E347" s="371"/>
      <c r="F347" s="278">
        <v>3</v>
      </c>
      <c r="G347" s="279"/>
      <c r="H347" s="288" t="str">
        <f t="shared" si="122"/>
        <v>Belum Diisi</v>
      </c>
      <c r="I347" s="280" t="s">
        <v>650</v>
      </c>
      <c r="J347" s="277" t="str">
        <f t="shared" si="137"/>
        <v>Isi Sasaran</v>
      </c>
      <c r="K347" s="280" t="s">
        <v>650</v>
      </c>
      <c r="L347" s="277" t="str">
        <f t="shared" si="138"/>
        <v>Isi Sasaran</v>
      </c>
      <c r="M347" s="371"/>
      <c r="N347" s="371"/>
      <c r="O347" s="272"/>
      <c r="P347" s="272"/>
      <c r="Q347" s="272"/>
      <c r="R347" s="272"/>
    </row>
    <row r="348" spans="1:18" ht="12.75" customHeight="1">
      <c r="A348" s="272"/>
      <c r="B348" s="371"/>
      <c r="C348" s="371"/>
      <c r="D348" s="371"/>
      <c r="E348" s="371"/>
      <c r="F348" s="278">
        <v>4</v>
      </c>
      <c r="G348" s="279"/>
      <c r="H348" s="288" t="str">
        <f t="shared" si="122"/>
        <v>Belum Diisi</v>
      </c>
      <c r="I348" s="280" t="s">
        <v>650</v>
      </c>
      <c r="J348" s="277" t="str">
        <f t="shared" si="137"/>
        <v>Isi Sasaran</v>
      </c>
      <c r="K348" s="280" t="s">
        <v>650</v>
      </c>
      <c r="L348" s="277" t="str">
        <f t="shared" si="138"/>
        <v>Isi Sasaran</v>
      </c>
      <c r="M348" s="371"/>
      <c r="N348" s="371"/>
      <c r="O348" s="272"/>
      <c r="P348" s="272"/>
      <c r="Q348" s="272"/>
      <c r="R348" s="272"/>
    </row>
    <row r="349" spans="1:18" ht="12.75" customHeight="1">
      <c r="A349" s="272"/>
      <c r="B349" s="349"/>
      <c r="C349" s="349"/>
      <c r="D349" s="349"/>
      <c r="E349" s="349"/>
      <c r="F349" s="282">
        <v>5</v>
      </c>
      <c r="G349" s="283"/>
      <c r="H349" s="289" t="str">
        <f t="shared" si="122"/>
        <v>Belum Diisi</v>
      </c>
      <c r="I349" s="285" t="s">
        <v>650</v>
      </c>
      <c r="J349" s="277" t="str">
        <f t="shared" si="137"/>
        <v>Isi Sasaran</v>
      </c>
      <c r="K349" s="285" t="s">
        <v>650</v>
      </c>
      <c r="L349" s="277" t="str">
        <f t="shared" si="138"/>
        <v>Isi Sasaran</v>
      </c>
      <c r="M349" s="349"/>
      <c r="N349" s="349"/>
      <c r="O349" s="272"/>
      <c r="P349" s="272"/>
      <c r="Q349" s="272"/>
      <c r="R349" s="272"/>
    </row>
    <row r="350" spans="1:18" ht="12.75" customHeight="1">
      <c r="A350" s="272"/>
      <c r="B350" s="418">
        <v>9</v>
      </c>
      <c r="C350" s="426"/>
      <c r="D350" s="419" t="s">
        <v>650</v>
      </c>
      <c r="E350" s="427" t="str">
        <f>IF(D350="Y",1,IF(D350="T",0,IF(D350="Y/T","Belum diisi","Error")))</f>
        <v>Belum diisi</v>
      </c>
      <c r="F350" s="273">
        <v>1</v>
      </c>
      <c r="G350" s="274"/>
      <c r="H350" s="290" t="str">
        <f t="shared" si="122"/>
        <v>Belum Diisi</v>
      </c>
      <c r="I350" s="276" t="s">
        <v>650</v>
      </c>
      <c r="J350" s="277" t="str">
        <f t="shared" ref="J350:J354" si="139">IF($D$350="Y/T","Isi Sasaran",IF($E$350=0,0,IF(I350="Y",1,IF(I350="T",0,"Isi Dulu"))))</f>
        <v>Isi Sasaran</v>
      </c>
      <c r="K350" s="276" t="s">
        <v>650</v>
      </c>
      <c r="L350" s="277" t="str">
        <f t="shared" ref="L350:L354" si="140">IF($D$350="Y/T","Isi Sasaran",IF($E$350=0,0,IF(K350="Y",1,IF(K350="T",0,"Isi Dulu"))))</f>
        <v>Isi Sasaran</v>
      </c>
      <c r="M350" s="429" t="s">
        <v>650</v>
      </c>
      <c r="N350" s="430" t="str">
        <f>IF(M350="Y",1,IF(M350="T",0,IF(M350="Y/T","Belum diisi","Error")))</f>
        <v>Belum diisi</v>
      </c>
      <c r="O350" s="272"/>
      <c r="P350" s="272"/>
      <c r="Q350" s="272"/>
      <c r="R350" s="272"/>
    </row>
    <row r="351" spans="1:18" ht="12.75" customHeight="1">
      <c r="A351" s="272"/>
      <c r="B351" s="371"/>
      <c r="C351" s="371"/>
      <c r="D351" s="371"/>
      <c r="E351" s="371"/>
      <c r="F351" s="278">
        <v>2</v>
      </c>
      <c r="G351" s="279"/>
      <c r="H351" s="288" t="str">
        <f t="shared" si="122"/>
        <v>Belum Diisi</v>
      </c>
      <c r="I351" s="280" t="s">
        <v>650</v>
      </c>
      <c r="J351" s="277" t="str">
        <f t="shared" si="139"/>
        <v>Isi Sasaran</v>
      </c>
      <c r="K351" s="280" t="s">
        <v>650</v>
      </c>
      <c r="L351" s="277" t="str">
        <f t="shared" si="140"/>
        <v>Isi Sasaran</v>
      </c>
      <c r="M351" s="371"/>
      <c r="N351" s="371"/>
      <c r="O351" s="272"/>
      <c r="P351" s="272"/>
      <c r="Q351" s="272"/>
      <c r="R351" s="272"/>
    </row>
    <row r="352" spans="1:18" ht="12.75" customHeight="1">
      <c r="A352" s="272"/>
      <c r="B352" s="371"/>
      <c r="C352" s="371"/>
      <c r="D352" s="371"/>
      <c r="E352" s="371"/>
      <c r="F352" s="278">
        <v>3</v>
      </c>
      <c r="G352" s="279"/>
      <c r="H352" s="288" t="str">
        <f t="shared" si="122"/>
        <v>Belum Diisi</v>
      </c>
      <c r="I352" s="280" t="s">
        <v>650</v>
      </c>
      <c r="J352" s="277" t="str">
        <f t="shared" si="139"/>
        <v>Isi Sasaran</v>
      </c>
      <c r="K352" s="280" t="s">
        <v>650</v>
      </c>
      <c r="L352" s="277" t="str">
        <f t="shared" si="140"/>
        <v>Isi Sasaran</v>
      </c>
      <c r="M352" s="371"/>
      <c r="N352" s="371"/>
      <c r="O352" s="272"/>
      <c r="P352" s="272"/>
      <c r="Q352" s="272"/>
      <c r="R352" s="272"/>
    </row>
    <row r="353" spans="1:18" ht="12.75" customHeight="1">
      <c r="A353" s="272"/>
      <c r="B353" s="371"/>
      <c r="C353" s="371"/>
      <c r="D353" s="371"/>
      <c r="E353" s="371"/>
      <c r="F353" s="278">
        <v>4</v>
      </c>
      <c r="G353" s="279"/>
      <c r="H353" s="288" t="str">
        <f t="shared" si="122"/>
        <v>Belum Diisi</v>
      </c>
      <c r="I353" s="280" t="s">
        <v>650</v>
      </c>
      <c r="J353" s="277" t="str">
        <f t="shared" si="139"/>
        <v>Isi Sasaran</v>
      </c>
      <c r="K353" s="280" t="s">
        <v>650</v>
      </c>
      <c r="L353" s="277" t="str">
        <f t="shared" si="140"/>
        <v>Isi Sasaran</v>
      </c>
      <c r="M353" s="371"/>
      <c r="N353" s="371"/>
      <c r="O353" s="272"/>
      <c r="P353" s="272"/>
      <c r="Q353" s="272"/>
      <c r="R353" s="272"/>
    </row>
    <row r="354" spans="1:18" ht="12.75" customHeight="1">
      <c r="A354" s="272"/>
      <c r="B354" s="349"/>
      <c r="C354" s="349"/>
      <c r="D354" s="349"/>
      <c r="E354" s="349"/>
      <c r="F354" s="282">
        <v>5</v>
      </c>
      <c r="G354" s="283"/>
      <c r="H354" s="289" t="str">
        <f t="shared" si="122"/>
        <v>Belum Diisi</v>
      </c>
      <c r="I354" s="285" t="s">
        <v>650</v>
      </c>
      <c r="J354" s="277" t="str">
        <f t="shared" si="139"/>
        <v>Isi Sasaran</v>
      </c>
      <c r="K354" s="285" t="s">
        <v>650</v>
      </c>
      <c r="L354" s="277" t="str">
        <f t="shared" si="140"/>
        <v>Isi Sasaran</v>
      </c>
      <c r="M354" s="349"/>
      <c r="N354" s="349"/>
      <c r="O354" s="272"/>
      <c r="P354" s="272"/>
      <c r="Q354" s="272"/>
      <c r="R354" s="272"/>
    </row>
    <row r="355" spans="1:18" ht="12.75" customHeight="1">
      <c r="A355" s="272"/>
      <c r="B355" s="418">
        <v>10</v>
      </c>
      <c r="C355" s="426"/>
      <c r="D355" s="419" t="s">
        <v>650</v>
      </c>
      <c r="E355" s="427" t="str">
        <f>IF(D355="Y",1,IF(D355="T",0,IF(D355="Y/T","Belum diisi","Error")))</f>
        <v>Belum diisi</v>
      </c>
      <c r="F355" s="273">
        <v>1</v>
      </c>
      <c r="G355" s="274"/>
      <c r="H355" s="290" t="str">
        <f t="shared" si="122"/>
        <v>Belum Diisi</v>
      </c>
      <c r="I355" s="276" t="s">
        <v>650</v>
      </c>
      <c r="J355" s="277" t="str">
        <f t="shared" ref="J355:J359" si="141">IF($D$355="Y/T","Isi Sasaran",IF($E$355=0,0,IF(I355="Y",1,IF(I355="T",0,"Isi Dulu"))))</f>
        <v>Isi Sasaran</v>
      </c>
      <c r="K355" s="276" t="s">
        <v>650</v>
      </c>
      <c r="L355" s="277" t="str">
        <f t="shared" ref="L355:L359" si="142">IF($D$355="Y/T","Isi Sasaran",IF($E$355=0,0,IF(K355="Y",1,IF(K355="T",0,"Isi Dulu"))))</f>
        <v>Isi Sasaran</v>
      </c>
      <c r="M355" s="429" t="s">
        <v>650</v>
      </c>
      <c r="N355" s="430" t="str">
        <f>IF(M355="Y",1,IF(M355="T",0,IF(M355="Y/T","Belum diisi","Error")))</f>
        <v>Belum diisi</v>
      </c>
      <c r="O355" s="272"/>
      <c r="P355" s="272"/>
      <c r="Q355" s="272"/>
      <c r="R355" s="272"/>
    </row>
    <row r="356" spans="1:18" ht="12.75" customHeight="1">
      <c r="A356" s="272"/>
      <c r="B356" s="371"/>
      <c r="C356" s="371"/>
      <c r="D356" s="371"/>
      <c r="E356" s="371"/>
      <c r="F356" s="278">
        <v>2</v>
      </c>
      <c r="G356" s="279"/>
      <c r="H356" s="288" t="str">
        <f t="shared" si="122"/>
        <v>Belum Diisi</v>
      </c>
      <c r="I356" s="280" t="s">
        <v>650</v>
      </c>
      <c r="J356" s="277" t="str">
        <f t="shared" si="141"/>
        <v>Isi Sasaran</v>
      </c>
      <c r="K356" s="280" t="s">
        <v>650</v>
      </c>
      <c r="L356" s="277" t="str">
        <f t="shared" si="142"/>
        <v>Isi Sasaran</v>
      </c>
      <c r="M356" s="371"/>
      <c r="N356" s="371"/>
      <c r="O356" s="272"/>
      <c r="P356" s="272"/>
      <c r="Q356" s="272"/>
      <c r="R356" s="272"/>
    </row>
    <row r="357" spans="1:18" ht="12.75" customHeight="1">
      <c r="A357" s="272"/>
      <c r="B357" s="371"/>
      <c r="C357" s="371"/>
      <c r="D357" s="371"/>
      <c r="E357" s="371"/>
      <c r="F357" s="278">
        <v>3</v>
      </c>
      <c r="G357" s="279"/>
      <c r="H357" s="288" t="str">
        <f t="shared" si="122"/>
        <v>Belum Diisi</v>
      </c>
      <c r="I357" s="280" t="s">
        <v>650</v>
      </c>
      <c r="J357" s="277" t="str">
        <f t="shared" si="141"/>
        <v>Isi Sasaran</v>
      </c>
      <c r="K357" s="280" t="s">
        <v>650</v>
      </c>
      <c r="L357" s="277" t="str">
        <f t="shared" si="142"/>
        <v>Isi Sasaran</v>
      </c>
      <c r="M357" s="371"/>
      <c r="N357" s="371"/>
      <c r="O357" s="272"/>
      <c r="P357" s="272"/>
      <c r="Q357" s="272"/>
      <c r="R357" s="272"/>
    </row>
    <row r="358" spans="1:18" ht="12.75" customHeight="1">
      <c r="A358" s="272"/>
      <c r="B358" s="371"/>
      <c r="C358" s="371"/>
      <c r="D358" s="371"/>
      <c r="E358" s="371"/>
      <c r="F358" s="278">
        <v>4</v>
      </c>
      <c r="G358" s="279"/>
      <c r="H358" s="288" t="str">
        <f t="shared" si="122"/>
        <v>Belum Diisi</v>
      </c>
      <c r="I358" s="280" t="s">
        <v>650</v>
      </c>
      <c r="J358" s="277" t="str">
        <f t="shared" si="141"/>
        <v>Isi Sasaran</v>
      </c>
      <c r="K358" s="280" t="s">
        <v>650</v>
      </c>
      <c r="L358" s="277" t="str">
        <f t="shared" si="142"/>
        <v>Isi Sasaran</v>
      </c>
      <c r="M358" s="371"/>
      <c r="N358" s="371"/>
      <c r="O358" s="272"/>
      <c r="P358" s="272"/>
      <c r="Q358" s="272"/>
      <c r="R358" s="272"/>
    </row>
    <row r="359" spans="1:18" ht="12.75" customHeight="1">
      <c r="A359" s="272"/>
      <c r="B359" s="349"/>
      <c r="C359" s="349"/>
      <c r="D359" s="349"/>
      <c r="E359" s="349"/>
      <c r="F359" s="282">
        <v>5</v>
      </c>
      <c r="G359" s="283"/>
      <c r="H359" s="289" t="str">
        <f t="shared" si="122"/>
        <v>Belum Diisi</v>
      </c>
      <c r="I359" s="285" t="s">
        <v>650</v>
      </c>
      <c r="J359" s="277" t="str">
        <f t="shared" si="141"/>
        <v>Isi Sasaran</v>
      </c>
      <c r="K359" s="285" t="s">
        <v>650</v>
      </c>
      <c r="L359" s="277" t="str">
        <f t="shared" si="142"/>
        <v>Isi Sasaran</v>
      </c>
      <c r="M359" s="349"/>
      <c r="N359" s="349"/>
      <c r="O359" s="272"/>
      <c r="P359" s="272"/>
      <c r="Q359" s="272"/>
      <c r="R359" s="272"/>
    </row>
    <row r="360" spans="1:18" ht="12.75" customHeight="1">
      <c r="A360" s="272"/>
      <c r="B360" s="418">
        <v>11</v>
      </c>
      <c r="C360" s="426"/>
      <c r="D360" s="419" t="s">
        <v>650</v>
      </c>
      <c r="E360" s="427" t="str">
        <f>IF(D360="Y",1,IF(D360="T",0,IF(D360="Y/T","Belum diisi","Error")))</f>
        <v>Belum diisi</v>
      </c>
      <c r="F360" s="273">
        <v>1</v>
      </c>
      <c r="G360" s="274"/>
      <c r="H360" s="290" t="str">
        <f t="shared" si="122"/>
        <v>Belum Diisi</v>
      </c>
      <c r="I360" s="276" t="s">
        <v>650</v>
      </c>
      <c r="J360" s="277" t="str">
        <f t="shared" ref="J360:J364" si="143">IF($D$360="Y/T","Isi Sasaran",IF($E$360=0,0,IF(I360="Y",1,IF(I360="T",0,"Isi Dulu"))))</f>
        <v>Isi Sasaran</v>
      </c>
      <c r="K360" s="276" t="s">
        <v>650</v>
      </c>
      <c r="L360" s="277" t="str">
        <f t="shared" ref="L360:L364" si="144">IF($D$360="Y/T","Isi Sasaran",IF($E$360=0,0,IF(K360="Y",1,IF(K360="T",0,"Isi Dulu"))))</f>
        <v>Isi Sasaran</v>
      </c>
      <c r="M360" s="429" t="s">
        <v>650</v>
      </c>
      <c r="N360" s="430" t="str">
        <f>IF(M360="Y",1,IF(M360="T",0,IF(M360="Y/T","Belum diisi","Error")))</f>
        <v>Belum diisi</v>
      </c>
      <c r="O360" s="272"/>
      <c r="P360" s="272"/>
      <c r="Q360" s="272"/>
      <c r="R360" s="272"/>
    </row>
    <row r="361" spans="1:18" ht="12.75" customHeight="1">
      <c r="A361" s="272"/>
      <c r="B361" s="371"/>
      <c r="C361" s="371"/>
      <c r="D361" s="371"/>
      <c r="E361" s="371"/>
      <c r="F361" s="278">
        <v>2</v>
      </c>
      <c r="G361" s="279"/>
      <c r="H361" s="288" t="str">
        <f t="shared" si="122"/>
        <v>Belum Diisi</v>
      </c>
      <c r="I361" s="280" t="s">
        <v>650</v>
      </c>
      <c r="J361" s="277" t="str">
        <f t="shared" si="143"/>
        <v>Isi Sasaran</v>
      </c>
      <c r="K361" s="280" t="s">
        <v>650</v>
      </c>
      <c r="L361" s="277" t="str">
        <f t="shared" si="144"/>
        <v>Isi Sasaran</v>
      </c>
      <c r="M361" s="371"/>
      <c r="N361" s="371"/>
      <c r="O361" s="272"/>
      <c r="P361" s="272"/>
      <c r="Q361" s="272"/>
      <c r="R361" s="272"/>
    </row>
    <row r="362" spans="1:18" ht="12.75" customHeight="1">
      <c r="A362" s="272"/>
      <c r="B362" s="371"/>
      <c r="C362" s="371"/>
      <c r="D362" s="371"/>
      <c r="E362" s="371"/>
      <c r="F362" s="278">
        <v>3</v>
      </c>
      <c r="G362" s="279"/>
      <c r="H362" s="288" t="str">
        <f t="shared" si="122"/>
        <v>Belum Diisi</v>
      </c>
      <c r="I362" s="280" t="s">
        <v>650</v>
      </c>
      <c r="J362" s="277" t="str">
        <f t="shared" si="143"/>
        <v>Isi Sasaran</v>
      </c>
      <c r="K362" s="280" t="s">
        <v>650</v>
      </c>
      <c r="L362" s="277" t="str">
        <f t="shared" si="144"/>
        <v>Isi Sasaran</v>
      </c>
      <c r="M362" s="371"/>
      <c r="N362" s="371"/>
      <c r="O362" s="272"/>
      <c r="P362" s="272"/>
      <c r="Q362" s="272"/>
      <c r="R362" s="272"/>
    </row>
    <row r="363" spans="1:18" ht="12.75" customHeight="1">
      <c r="A363" s="272"/>
      <c r="B363" s="371"/>
      <c r="C363" s="371"/>
      <c r="D363" s="371"/>
      <c r="E363" s="371"/>
      <c r="F363" s="278">
        <v>4</v>
      </c>
      <c r="G363" s="279"/>
      <c r="H363" s="288" t="str">
        <f t="shared" si="122"/>
        <v>Belum Diisi</v>
      </c>
      <c r="I363" s="280" t="s">
        <v>650</v>
      </c>
      <c r="J363" s="277" t="str">
        <f t="shared" si="143"/>
        <v>Isi Sasaran</v>
      </c>
      <c r="K363" s="280" t="s">
        <v>650</v>
      </c>
      <c r="L363" s="277" t="str">
        <f t="shared" si="144"/>
        <v>Isi Sasaran</v>
      </c>
      <c r="M363" s="371"/>
      <c r="N363" s="371"/>
      <c r="O363" s="272"/>
      <c r="P363" s="272"/>
      <c r="Q363" s="272"/>
      <c r="R363" s="272"/>
    </row>
    <row r="364" spans="1:18" ht="12.75" customHeight="1">
      <c r="A364" s="272"/>
      <c r="B364" s="349"/>
      <c r="C364" s="349"/>
      <c r="D364" s="349"/>
      <c r="E364" s="349"/>
      <c r="F364" s="282">
        <v>5</v>
      </c>
      <c r="G364" s="283"/>
      <c r="H364" s="289" t="str">
        <f t="shared" si="122"/>
        <v>Belum Diisi</v>
      </c>
      <c r="I364" s="285" t="s">
        <v>650</v>
      </c>
      <c r="J364" s="277" t="str">
        <f t="shared" si="143"/>
        <v>Isi Sasaran</v>
      </c>
      <c r="K364" s="285" t="s">
        <v>650</v>
      </c>
      <c r="L364" s="277" t="str">
        <f t="shared" si="144"/>
        <v>Isi Sasaran</v>
      </c>
      <c r="M364" s="349"/>
      <c r="N364" s="349"/>
      <c r="O364" s="272"/>
      <c r="P364" s="272"/>
      <c r="Q364" s="272"/>
      <c r="R364" s="272"/>
    </row>
    <row r="365" spans="1:18" ht="12.75" customHeight="1">
      <c r="A365" s="272"/>
      <c r="B365" s="418">
        <v>12</v>
      </c>
      <c r="C365" s="426"/>
      <c r="D365" s="419" t="s">
        <v>650</v>
      </c>
      <c r="E365" s="427" t="str">
        <f>IF(D365="Y",1,IF(D365="T",0,IF(D365="Y/T","Belum diisi","Error")))</f>
        <v>Belum diisi</v>
      </c>
      <c r="F365" s="273">
        <v>1</v>
      </c>
      <c r="G365" s="274"/>
      <c r="H365" s="290" t="str">
        <f t="shared" si="122"/>
        <v>Belum Diisi</v>
      </c>
      <c r="I365" s="276" t="s">
        <v>650</v>
      </c>
      <c r="J365" s="277" t="str">
        <f t="shared" ref="J365:J369" si="145">IF($D$365="Y/T","Isi Sasaran",IF($E$365=0,0,IF(I365="Y",1,IF(I365="T",0,"Isi Dulu"))))</f>
        <v>Isi Sasaran</v>
      </c>
      <c r="K365" s="276" t="s">
        <v>650</v>
      </c>
      <c r="L365" s="277" t="str">
        <f t="shared" ref="L365:L369" si="146">IF($D$365="Y/T","Isi Sasaran",IF($E$365=0,0,IF(K365="Y",1,IF(K365="T",0,"Isi Dulu"))))</f>
        <v>Isi Sasaran</v>
      </c>
      <c r="M365" s="429" t="s">
        <v>650</v>
      </c>
      <c r="N365" s="430" t="str">
        <f>IF(M365="Y",1,IF(M365="T",0,IF(M365="Y/T","Belum diisi","Error")))</f>
        <v>Belum diisi</v>
      </c>
      <c r="O365" s="272"/>
      <c r="P365" s="272"/>
      <c r="Q365" s="272"/>
      <c r="R365" s="272"/>
    </row>
    <row r="366" spans="1:18" ht="12.75" customHeight="1">
      <c r="A366" s="272"/>
      <c r="B366" s="371"/>
      <c r="C366" s="371"/>
      <c r="D366" s="371"/>
      <c r="E366" s="371"/>
      <c r="F366" s="278">
        <v>2</v>
      </c>
      <c r="G366" s="279"/>
      <c r="H366" s="288" t="str">
        <f t="shared" si="122"/>
        <v>Belum Diisi</v>
      </c>
      <c r="I366" s="280" t="s">
        <v>650</v>
      </c>
      <c r="J366" s="277" t="str">
        <f t="shared" si="145"/>
        <v>Isi Sasaran</v>
      </c>
      <c r="K366" s="280" t="s">
        <v>650</v>
      </c>
      <c r="L366" s="277" t="str">
        <f t="shared" si="146"/>
        <v>Isi Sasaran</v>
      </c>
      <c r="M366" s="371"/>
      <c r="N366" s="371"/>
      <c r="O366" s="272"/>
      <c r="P366" s="272"/>
      <c r="Q366" s="272"/>
      <c r="R366" s="272"/>
    </row>
    <row r="367" spans="1:18" ht="12.75" customHeight="1">
      <c r="A367" s="272"/>
      <c r="B367" s="371"/>
      <c r="C367" s="371"/>
      <c r="D367" s="371"/>
      <c r="E367" s="371"/>
      <c r="F367" s="278">
        <v>3</v>
      </c>
      <c r="G367" s="279"/>
      <c r="H367" s="288" t="str">
        <f t="shared" si="122"/>
        <v>Belum Diisi</v>
      </c>
      <c r="I367" s="280" t="s">
        <v>650</v>
      </c>
      <c r="J367" s="277" t="str">
        <f t="shared" si="145"/>
        <v>Isi Sasaran</v>
      </c>
      <c r="K367" s="280" t="s">
        <v>650</v>
      </c>
      <c r="L367" s="277" t="str">
        <f t="shared" si="146"/>
        <v>Isi Sasaran</v>
      </c>
      <c r="M367" s="371"/>
      <c r="N367" s="371"/>
      <c r="O367" s="272"/>
      <c r="P367" s="272"/>
      <c r="Q367" s="272"/>
      <c r="R367" s="272"/>
    </row>
    <row r="368" spans="1:18" ht="12.75" customHeight="1">
      <c r="A368" s="272"/>
      <c r="B368" s="371"/>
      <c r="C368" s="371"/>
      <c r="D368" s="371"/>
      <c r="E368" s="371"/>
      <c r="F368" s="278">
        <v>4</v>
      </c>
      <c r="G368" s="279"/>
      <c r="H368" s="288" t="str">
        <f t="shared" si="122"/>
        <v>Belum Diisi</v>
      </c>
      <c r="I368" s="280" t="s">
        <v>650</v>
      </c>
      <c r="J368" s="277" t="str">
        <f t="shared" si="145"/>
        <v>Isi Sasaran</v>
      </c>
      <c r="K368" s="280" t="s">
        <v>650</v>
      </c>
      <c r="L368" s="277" t="str">
        <f t="shared" si="146"/>
        <v>Isi Sasaran</v>
      </c>
      <c r="M368" s="371"/>
      <c r="N368" s="371"/>
      <c r="O368" s="272"/>
      <c r="P368" s="272"/>
      <c r="Q368" s="272"/>
      <c r="R368" s="272"/>
    </row>
    <row r="369" spans="1:18" ht="12.75" customHeight="1">
      <c r="A369" s="272"/>
      <c r="B369" s="349"/>
      <c r="C369" s="349"/>
      <c r="D369" s="349"/>
      <c r="E369" s="349"/>
      <c r="F369" s="282">
        <v>5</v>
      </c>
      <c r="G369" s="283"/>
      <c r="H369" s="289" t="str">
        <f t="shared" si="122"/>
        <v>Belum Diisi</v>
      </c>
      <c r="I369" s="285" t="s">
        <v>650</v>
      </c>
      <c r="J369" s="277" t="str">
        <f t="shared" si="145"/>
        <v>Isi Sasaran</v>
      </c>
      <c r="K369" s="285" t="s">
        <v>650</v>
      </c>
      <c r="L369" s="277" t="str">
        <f t="shared" si="146"/>
        <v>Isi Sasaran</v>
      </c>
      <c r="M369" s="349"/>
      <c r="N369" s="349"/>
      <c r="O369" s="272"/>
      <c r="P369" s="272"/>
      <c r="Q369" s="272"/>
      <c r="R369" s="272"/>
    </row>
    <row r="370" spans="1:18" ht="12.75" customHeight="1">
      <c r="A370" s="272"/>
      <c r="B370" s="418">
        <v>13</v>
      </c>
      <c r="C370" s="426"/>
      <c r="D370" s="419" t="s">
        <v>650</v>
      </c>
      <c r="E370" s="427" t="str">
        <f>IF(D370="Y",1,IF(D370="T",0,IF(D370="Y/T","Belum diisi","Error")))</f>
        <v>Belum diisi</v>
      </c>
      <c r="F370" s="273">
        <v>1</v>
      </c>
      <c r="G370" s="274"/>
      <c r="H370" s="290" t="str">
        <f t="shared" si="122"/>
        <v>Belum Diisi</v>
      </c>
      <c r="I370" s="276" t="s">
        <v>650</v>
      </c>
      <c r="J370" s="277" t="str">
        <f t="shared" ref="J370:J374" si="147">IF($D$370="Y/T","Isi Sasaran",IF($E$370=0,0,IF(I370="Y",1,IF(I370="T",0,"Isi Dulu"))))</f>
        <v>Isi Sasaran</v>
      </c>
      <c r="K370" s="276" t="s">
        <v>650</v>
      </c>
      <c r="L370" s="277" t="str">
        <f t="shared" ref="L370:L374" si="148">IF($D$370="Y/T","Isi Sasaran",IF($E$370=0,0,IF(K370="Y",1,IF(K370="T",0,"Isi Dulu"))))</f>
        <v>Isi Sasaran</v>
      </c>
      <c r="M370" s="429" t="s">
        <v>650</v>
      </c>
      <c r="N370" s="430" t="str">
        <f>IF(M370="Y",1,IF(M370="T",0,IF(M370="Y/T","Belum diisi","Error")))</f>
        <v>Belum diisi</v>
      </c>
      <c r="O370" s="272"/>
      <c r="P370" s="272"/>
      <c r="Q370" s="272"/>
      <c r="R370" s="272"/>
    </row>
    <row r="371" spans="1:18" ht="12.75" customHeight="1">
      <c r="A371" s="272"/>
      <c r="B371" s="371"/>
      <c r="C371" s="371"/>
      <c r="D371" s="371"/>
      <c r="E371" s="371"/>
      <c r="F371" s="278">
        <v>2</v>
      </c>
      <c r="G371" s="279"/>
      <c r="H371" s="288" t="str">
        <f t="shared" si="122"/>
        <v>Belum Diisi</v>
      </c>
      <c r="I371" s="280" t="s">
        <v>650</v>
      </c>
      <c r="J371" s="277" t="str">
        <f t="shared" si="147"/>
        <v>Isi Sasaran</v>
      </c>
      <c r="K371" s="280" t="s">
        <v>650</v>
      </c>
      <c r="L371" s="277" t="str">
        <f t="shared" si="148"/>
        <v>Isi Sasaran</v>
      </c>
      <c r="M371" s="371"/>
      <c r="N371" s="371"/>
      <c r="O371" s="272"/>
      <c r="P371" s="272"/>
      <c r="Q371" s="272"/>
      <c r="R371" s="272"/>
    </row>
    <row r="372" spans="1:18" ht="12.75" customHeight="1">
      <c r="A372" s="272"/>
      <c r="B372" s="371"/>
      <c r="C372" s="371"/>
      <c r="D372" s="371"/>
      <c r="E372" s="371"/>
      <c r="F372" s="278">
        <v>3</v>
      </c>
      <c r="G372" s="279"/>
      <c r="H372" s="288" t="str">
        <f t="shared" si="122"/>
        <v>Belum Diisi</v>
      </c>
      <c r="I372" s="280" t="s">
        <v>650</v>
      </c>
      <c r="J372" s="277" t="str">
        <f t="shared" si="147"/>
        <v>Isi Sasaran</v>
      </c>
      <c r="K372" s="280" t="s">
        <v>650</v>
      </c>
      <c r="L372" s="277" t="str">
        <f t="shared" si="148"/>
        <v>Isi Sasaran</v>
      </c>
      <c r="M372" s="371"/>
      <c r="N372" s="371"/>
      <c r="O372" s="272"/>
      <c r="P372" s="272"/>
      <c r="Q372" s="272"/>
      <c r="R372" s="272"/>
    </row>
    <row r="373" spans="1:18" ht="12.75" customHeight="1">
      <c r="A373" s="272"/>
      <c r="B373" s="371"/>
      <c r="C373" s="371"/>
      <c r="D373" s="371"/>
      <c r="E373" s="371"/>
      <c r="F373" s="278">
        <v>4</v>
      </c>
      <c r="G373" s="279"/>
      <c r="H373" s="288" t="str">
        <f t="shared" si="122"/>
        <v>Belum Diisi</v>
      </c>
      <c r="I373" s="280" t="s">
        <v>650</v>
      </c>
      <c r="J373" s="277" t="str">
        <f t="shared" si="147"/>
        <v>Isi Sasaran</v>
      </c>
      <c r="K373" s="280" t="s">
        <v>650</v>
      </c>
      <c r="L373" s="277" t="str">
        <f t="shared" si="148"/>
        <v>Isi Sasaran</v>
      </c>
      <c r="M373" s="371"/>
      <c r="N373" s="371"/>
      <c r="O373" s="272"/>
      <c r="P373" s="272"/>
      <c r="Q373" s="272"/>
      <c r="R373" s="272"/>
    </row>
    <row r="374" spans="1:18" ht="12.75" customHeight="1">
      <c r="A374" s="272"/>
      <c r="B374" s="349"/>
      <c r="C374" s="349"/>
      <c r="D374" s="349"/>
      <c r="E374" s="349"/>
      <c r="F374" s="282">
        <v>5</v>
      </c>
      <c r="G374" s="283"/>
      <c r="H374" s="289" t="str">
        <f t="shared" si="122"/>
        <v>Belum Diisi</v>
      </c>
      <c r="I374" s="285" t="s">
        <v>650</v>
      </c>
      <c r="J374" s="277" t="str">
        <f t="shared" si="147"/>
        <v>Isi Sasaran</v>
      </c>
      <c r="K374" s="285" t="s">
        <v>650</v>
      </c>
      <c r="L374" s="277" t="str">
        <f t="shared" si="148"/>
        <v>Isi Sasaran</v>
      </c>
      <c r="M374" s="349"/>
      <c r="N374" s="349"/>
      <c r="O374" s="272"/>
      <c r="P374" s="272"/>
      <c r="Q374" s="272"/>
      <c r="R374" s="272"/>
    </row>
    <row r="375" spans="1:18" ht="12.75" customHeight="1">
      <c r="A375" s="272"/>
      <c r="B375" s="418">
        <v>14</v>
      </c>
      <c r="C375" s="426"/>
      <c r="D375" s="419" t="s">
        <v>650</v>
      </c>
      <c r="E375" s="427" t="str">
        <f>IF(D375="Y",1,IF(D375="T",0,IF(D375="Y/T","Belum diisi","Error")))</f>
        <v>Belum diisi</v>
      </c>
      <c r="F375" s="273">
        <v>1</v>
      </c>
      <c r="G375" s="274"/>
      <c r="H375" s="290" t="str">
        <f t="shared" si="122"/>
        <v>Belum Diisi</v>
      </c>
      <c r="I375" s="276" t="s">
        <v>650</v>
      </c>
      <c r="J375" s="277" t="str">
        <f>IF($D$375="Y/T","Isi Sasaran",IF($E$375=0,0,IF(I375="Y",1,IF(I375="T",0,"Isi Dulu"))))</f>
        <v>Isi Sasaran</v>
      </c>
      <c r="K375" s="276" t="s">
        <v>650</v>
      </c>
      <c r="L375" s="277" t="str">
        <f t="shared" ref="L375:L379" si="149">IF($D$375="Y/T","Isi Sasaran",IF($E$375=0,0,IF(K375="Y",1,IF(K375="T",0,"Isi Dulu"))))</f>
        <v>Isi Sasaran</v>
      </c>
      <c r="M375" s="429" t="s">
        <v>650</v>
      </c>
      <c r="N375" s="430" t="str">
        <f>IF(M375="Y",1,IF(M375="T",0,IF(M375="Y/T","Belum diisi","Error")))</f>
        <v>Belum diisi</v>
      </c>
      <c r="O375" s="272"/>
      <c r="P375" s="272"/>
      <c r="Q375" s="272"/>
      <c r="R375" s="272"/>
    </row>
    <row r="376" spans="1:18" ht="12.75" customHeight="1">
      <c r="A376" s="272"/>
      <c r="B376" s="371"/>
      <c r="C376" s="371"/>
      <c r="D376" s="371"/>
      <c r="E376" s="371"/>
      <c r="F376" s="278">
        <v>2</v>
      </c>
      <c r="G376" s="279"/>
      <c r="H376" s="288" t="str">
        <f t="shared" si="122"/>
        <v>Belum Diisi</v>
      </c>
      <c r="I376" s="280" t="s">
        <v>650</v>
      </c>
      <c r="J376" s="281" t="str">
        <f t="shared" ref="J376:J379" si="150">IF($D$223="Y/T","Isi Sasaran",IF($E$223=0,0,IF(I376="Y",1,IF(I376="T",0,"Isi Dulu"))))</f>
        <v>Isi Sasaran</v>
      </c>
      <c r="K376" s="280" t="s">
        <v>650</v>
      </c>
      <c r="L376" s="277" t="str">
        <f t="shared" si="149"/>
        <v>Isi Sasaran</v>
      </c>
      <c r="M376" s="371"/>
      <c r="N376" s="371"/>
      <c r="O376" s="272"/>
      <c r="P376" s="272"/>
      <c r="Q376" s="272"/>
      <c r="R376" s="272"/>
    </row>
    <row r="377" spans="1:18" ht="12.75" customHeight="1">
      <c r="A377" s="272"/>
      <c r="B377" s="371"/>
      <c r="C377" s="371"/>
      <c r="D377" s="371"/>
      <c r="E377" s="371"/>
      <c r="F377" s="278">
        <v>3</v>
      </c>
      <c r="G377" s="279"/>
      <c r="H377" s="288" t="str">
        <f t="shared" si="122"/>
        <v>Belum Diisi</v>
      </c>
      <c r="I377" s="280" t="s">
        <v>650</v>
      </c>
      <c r="J377" s="281" t="str">
        <f t="shared" si="150"/>
        <v>Isi Sasaran</v>
      </c>
      <c r="K377" s="280" t="s">
        <v>650</v>
      </c>
      <c r="L377" s="277" t="str">
        <f t="shared" si="149"/>
        <v>Isi Sasaran</v>
      </c>
      <c r="M377" s="371"/>
      <c r="N377" s="371"/>
      <c r="O377" s="272"/>
      <c r="P377" s="272"/>
      <c r="Q377" s="272"/>
      <c r="R377" s="272"/>
    </row>
    <row r="378" spans="1:18" ht="12.75" customHeight="1">
      <c r="A378" s="272"/>
      <c r="B378" s="371"/>
      <c r="C378" s="371"/>
      <c r="D378" s="371"/>
      <c r="E378" s="371"/>
      <c r="F378" s="278">
        <v>4</v>
      </c>
      <c r="G378" s="279"/>
      <c r="H378" s="288" t="str">
        <f t="shared" si="122"/>
        <v>Belum Diisi</v>
      </c>
      <c r="I378" s="280" t="s">
        <v>650</v>
      </c>
      <c r="J378" s="281" t="str">
        <f t="shared" si="150"/>
        <v>Isi Sasaran</v>
      </c>
      <c r="K378" s="280" t="s">
        <v>650</v>
      </c>
      <c r="L378" s="277" t="str">
        <f t="shared" si="149"/>
        <v>Isi Sasaran</v>
      </c>
      <c r="M378" s="371"/>
      <c r="N378" s="371"/>
      <c r="O378" s="272"/>
      <c r="P378" s="272"/>
      <c r="Q378" s="272"/>
      <c r="R378" s="272"/>
    </row>
    <row r="379" spans="1:18" ht="12.75" customHeight="1">
      <c r="A379" s="272"/>
      <c r="B379" s="349"/>
      <c r="C379" s="349"/>
      <c r="D379" s="349"/>
      <c r="E379" s="349"/>
      <c r="F379" s="282">
        <v>5</v>
      </c>
      <c r="G379" s="283"/>
      <c r="H379" s="289" t="str">
        <f t="shared" si="122"/>
        <v>Belum Diisi</v>
      </c>
      <c r="I379" s="285" t="s">
        <v>650</v>
      </c>
      <c r="J379" s="286" t="str">
        <f t="shared" si="150"/>
        <v>Isi Sasaran</v>
      </c>
      <c r="K379" s="285" t="s">
        <v>650</v>
      </c>
      <c r="L379" s="277" t="str">
        <f t="shared" si="149"/>
        <v>Isi Sasaran</v>
      </c>
      <c r="M379" s="349"/>
      <c r="N379" s="349"/>
      <c r="O379" s="272"/>
      <c r="P379" s="272"/>
      <c r="Q379" s="272"/>
      <c r="R379" s="272"/>
    </row>
    <row r="380" spans="1:18" ht="12.75" customHeight="1">
      <c r="A380" s="272"/>
      <c r="B380" s="418">
        <v>15</v>
      </c>
      <c r="C380" s="426"/>
      <c r="D380" s="419" t="s">
        <v>650</v>
      </c>
      <c r="E380" s="427" t="str">
        <f>IF(D380="Y",1,IF(D380="T",0,IF(D380="Y/T","Belum diisi","Error")))</f>
        <v>Belum diisi</v>
      </c>
      <c r="F380" s="273">
        <v>1</v>
      </c>
      <c r="G380" s="274"/>
      <c r="H380" s="290" t="str">
        <f t="shared" si="122"/>
        <v>Belum Diisi</v>
      </c>
      <c r="I380" s="276" t="s">
        <v>650</v>
      </c>
      <c r="J380" s="277" t="str">
        <f t="shared" ref="J380:J384" si="151">IF($D$380="Y/T","Isi Sasaran",IF($E$380=0,0,IF(I380="Y",1,IF(I380="T",0,"Isi Dulu"))))</f>
        <v>Isi Sasaran</v>
      </c>
      <c r="K380" s="276" t="s">
        <v>650</v>
      </c>
      <c r="L380" s="277" t="str">
        <f t="shared" ref="L380:L384" si="152">IF($D$380="Y/T","Isi Sasaran",IF($E$380=0,0,IF(K380="Y",1,IF(K380="T",0,"Isi Dulu"))))</f>
        <v>Isi Sasaran</v>
      </c>
      <c r="M380" s="429" t="s">
        <v>650</v>
      </c>
      <c r="N380" s="430" t="str">
        <f>IF(M380="Y",1,IF(M380="T",0,IF(M380="Y/T","Belum diisi","Error")))</f>
        <v>Belum diisi</v>
      </c>
      <c r="O380" s="272"/>
      <c r="P380" s="272"/>
      <c r="Q380" s="272"/>
      <c r="R380" s="272"/>
    </row>
    <row r="381" spans="1:18" ht="12.75" customHeight="1">
      <c r="A381" s="272"/>
      <c r="B381" s="371"/>
      <c r="C381" s="371"/>
      <c r="D381" s="371"/>
      <c r="E381" s="371"/>
      <c r="F381" s="278">
        <v>2</v>
      </c>
      <c r="G381" s="279"/>
      <c r="H381" s="288" t="str">
        <f t="shared" si="122"/>
        <v>Belum Diisi</v>
      </c>
      <c r="I381" s="280" t="s">
        <v>650</v>
      </c>
      <c r="J381" s="277" t="str">
        <f t="shared" si="151"/>
        <v>Isi Sasaran</v>
      </c>
      <c r="K381" s="280" t="s">
        <v>650</v>
      </c>
      <c r="L381" s="277" t="str">
        <f t="shared" si="152"/>
        <v>Isi Sasaran</v>
      </c>
      <c r="M381" s="371"/>
      <c r="N381" s="371"/>
      <c r="O381" s="272"/>
      <c r="P381" s="272"/>
      <c r="Q381" s="272"/>
      <c r="R381" s="272"/>
    </row>
    <row r="382" spans="1:18" ht="12.75" customHeight="1">
      <c r="A382" s="272"/>
      <c r="B382" s="371"/>
      <c r="C382" s="371"/>
      <c r="D382" s="371"/>
      <c r="E382" s="371"/>
      <c r="F382" s="278">
        <v>3</v>
      </c>
      <c r="G382" s="279"/>
      <c r="H382" s="288" t="str">
        <f t="shared" si="122"/>
        <v>Belum Diisi</v>
      </c>
      <c r="I382" s="280" t="s">
        <v>650</v>
      </c>
      <c r="J382" s="277" t="str">
        <f t="shared" si="151"/>
        <v>Isi Sasaran</v>
      </c>
      <c r="K382" s="280" t="s">
        <v>650</v>
      </c>
      <c r="L382" s="277" t="str">
        <f t="shared" si="152"/>
        <v>Isi Sasaran</v>
      </c>
      <c r="M382" s="371"/>
      <c r="N382" s="371"/>
      <c r="O382" s="272"/>
      <c r="P382" s="272"/>
      <c r="Q382" s="272"/>
      <c r="R382" s="272"/>
    </row>
    <row r="383" spans="1:18" ht="12.75" customHeight="1">
      <c r="A383" s="272"/>
      <c r="B383" s="371"/>
      <c r="C383" s="371"/>
      <c r="D383" s="371"/>
      <c r="E383" s="371"/>
      <c r="F383" s="278">
        <v>4</v>
      </c>
      <c r="G383" s="279"/>
      <c r="H383" s="288" t="str">
        <f t="shared" si="122"/>
        <v>Belum Diisi</v>
      </c>
      <c r="I383" s="280" t="s">
        <v>650</v>
      </c>
      <c r="J383" s="277" t="str">
        <f t="shared" si="151"/>
        <v>Isi Sasaran</v>
      </c>
      <c r="K383" s="280" t="s">
        <v>650</v>
      </c>
      <c r="L383" s="277" t="str">
        <f t="shared" si="152"/>
        <v>Isi Sasaran</v>
      </c>
      <c r="M383" s="371"/>
      <c r="N383" s="371"/>
      <c r="O383" s="272"/>
      <c r="P383" s="272"/>
      <c r="Q383" s="272"/>
      <c r="R383" s="272"/>
    </row>
    <row r="384" spans="1:18" ht="12.75" customHeight="1">
      <c r="A384" s="272"/>
      <c r="B384" s="349"/>
      <c r="C384" s="349"/>
      <c r="D384" s="349"/>
      <c r="E384" s="349"/>
      <c r="F384" s="282">
        <v>5</v>
      </c>
      <c r="G384" s="283"/>
      <c r="H384" s="289" t="str">
        <f t="shared" si="122"/>
        <v>Belum Diisi</v>
      </c>
      <c r="I384" s="285" t="s">
        <v>650</v>
      </c>
      <c r="J384" s="277" t="str">
        <f t="shared" si="151"/>
        <v>Isi Sasaran</v>
      </c>
      <c r="K384" s="285" t="s">
        <v>650</v>
      </c>
      <c r="L384" s="277" t="str">
        <f t="shared" si="152"/>
        <v>Isi Sasaran</v>
      </c>
      <c r="M384" s="349"/>
      <c r="N384" s="349"/>
      <c r="O384" s="272"/>
      <c r="P384" s="272"/>
      <c r="Q384" s="272"/>
      <c r="R384" s="272"/>
    </row>
    <row r="385" spans="1:18" ht="12.75" customHeight="1">
      <c r="A385" s="272"/>
      <c r="B385" s="418">
        <v>16</v>
      </c>
      <c r="C385" s="426"/>
      <c r="D385" s="419" t="s">
        <v>650</v>
      </c>
      <c r="E385" s="427" t="str">
        <f>IF(D385="Y",1,IF(D385="T",0,IF(D385="Y/T","Belum diisi","Error")))</f>
        <v>Belum diisi</v>
      </c>
      <c r="F385" s="273">
        <v>1</v>
      </c>
      <c r="G385" s="274"/>
      <c r="H385" s="290" t="str">
        <f t="shared" si="122"/>
        <v>Belum Diisi</v>
      </c>
      <c r="I385" s="276" t="s">
        <v>650</v>
      </c>
      <c r="J385" s="277" t="str">
        <f t="shared" ref="J385:J389" si="153">IF($D$385="Y/T","Isi Sasaran",IF($E$385=0,0,IF(I385="Y",1,IF(I385="T",0,"Isi Dulu"))))</f>
        <v>Isi Sasaran</v>
      </c>
      <c r="K385" s="276" t="s">
        <v>650</v>
      </c>
      <c r="L385" s="277" t="str">
        <f t="shared" ref="L385:L389" si="154">IF($D$385="Y/T","Isi Sasaran",IF($E$385=0,0,IF(K385="Y",1,IF(K385="T",0,"Isi Dulu"))))</f>
        <v>Isi Sasaran</v>
      </c>
      <c r="M385" s="429" t="s">
        <v>650</v>
      </c>
      <c r="N385" s="430" t="str">
        <f>IF(M385="Y",1,IF(M385="T",0,IF(M385="Y/T","Belum diisi","Error")))</f>
        <v>Belum diisi</v>
      </c>
      <c r="O385" s="272"/>
      <c r="P385" s="272"/>
      <c r="Q385" s="272"/>
      <c r="R385" s="272"/>
    </row>
    <row r="386" spans="1:18" ht="12.75" customHeight="1">
      <c r="A386" s="272"/>
      <c r="B386" s="371"/>
      <c r="C386" s="371"/>
      <c r="D386" s="371"/>
      <c r="E386" s="371"/>
      <c r="F386" s="278">
        <v>2</v>
      </c>
      <c r="G386" s="279"/>
      <c r="H386" s="288" t="str">
        <f t="shared" si="122"/>
        <v>Belum Diisi</v>
      </c>
      <c r="I386" s="280" t="s">
        <v>650</v>
      </c>
      <c r="J386" s="277" t="str">
        <f t="shared" si="153"/>
        <v>Isi Sasaran</v>
      </c>
      <c r="K386" s="280" t="s">
        <v>650</v>
      </c>
      <c r="L386" s="277" t="str">
        <f t="shared" si="154"/>
        <v>Isi Sasaran</v>
      </c>
      <c r="M386" s="371"/>
      <c r="N386" s="371"/>
      <c r="O386" s="272"/>
      <c r="P386" s="272"/>
      <c r="Q386" s="272"/>
      <c r="R386" s="272"/>
    </row>
    <row r="387" spans="1:18" ht="12.75" customHeight="1">
      <c r="A387" s="272"/>
      <c r="B387" s="371"/>
      <c r="C387" s="371"/>
      <c r="D387" s="371"/>
      <c r="E387" s="371"/>
      <c r="F387" s="278">
        <v>3</v>
      </c>
      <c r="G387" s="279"/>
      <c r="H387" s="288" t="str">
        <f t="shared" si="122"/>
        <v>Belum Diisi</v>
      </c>
      <c r="I387" s="280" t="s">
        <v>650</v>
      </c>
      <c r="J387" s="277" t="str">
        <f t="shared" si="153"/>
        <v>Isi Sasaran</v>
      </c>
      <c r="K387" s="280" t="s">
        <v>650</v>
      </c>
      <c r="L387" s="277" t="str">
        <f t="shared" si="154"/>
        <v>Isi Sasaran</v>
      </c>
      <c r="M387" s="371"/>
      <c r="N387" s="371"/>
      <c r="O387" s="272"/>
      <c r="P387" s="272"/>
      <c r="Q387" s="272"/>
      <c r="R387" s="272"/>
    </row>
    <row r="388" spans="1:18" ht="12.75" customHeight="1">
      <c r="A388" s="272"/>
      <c r="B388" s="371"/>
      <c r="C388" s="371"/>
      <c r="D388" s="371"/>
      <c r="E388" s="371"/>
      <c r="F388" s="278">
        <v>4</v>
      </c>
      <c r="G388" s="279"/>
      <c r="H388" s="288" t="str">
        <f t="shared" si="122"/>
        <v>Belum Diisi</v>
      </c>
      <c r="I388" s="280" t="s">
        <v>650</v>
      </c>
      <c r="J388" s="277" t="str">
        <f t="shared" si="153"/>
        <v>Isi Sasaran</v>
      </c>
      <c r="K388" s="280" t="s">
        <v>650</v>
      </c>
      <c r="L388" s="277" t="str">
        <f t="shared" si="154"/>
        <v>Isi Sasaran</v>
      </c>
      <c r="M388" s="371"/>
      <c r="N388" s="371"/>
      <c r="O388" s="272"/>
      <c r="P388" s="272"/>
      <c r="Q388" s="272"/>
      <c r="R388" s="272"/>
    </row>
    <row r="389" spans="1:18" ht="12.75" customHeight="1">
      <c r="A389" s="272"/>
      <c r="B389" s="349"/>
      <c r="C389" s="349"/>
      <c r="D389" s="349"/>
      <c r="E389" s="349"/>
      <c r="F389" s="282">
        <v>5</v>
      </c>
      <c r="G389" s="283"/>
      <c r="H389" s="289" t="str">
        <f t="shared" si="122"/>
        <v>Belum Diisi</v>
      </c>
      <c r="I389" s="285" t="s">
        <v>650</v>
      </c>
      <c r="J389" s="277" t="str">
        <f t="shared" si="153"/>
        <v>Isi Sasaran</v>
      </c>
      <c r="K389" s="285" t="s">
        <v>650</v>
      </c>
      <c r="L389" s="277" t="str">
        <f t="shared" si="154"/>
        <v>Isi Sasaran</v>
      </c>
      <c r="M389" s="349"/>
      <c r="N389" s="349"/>
      <c r="O389" s="272"/>
      <c r="P389" s="272"/>
      <c r="Q389" s="272"/>
      <c r="R389" s="272"/>
    </row>
    <row r="390" spans="1:18" ht="12.75" customHeight="1">
      <c r="A390" s="272"/>
      <c r="B390" s="418">
        <v>17</v>
      </c>
      <c r="C390" s="426"/>
      <c r="D390" s="419" t="s">
        <v>650</v>
      </c>
      <c r="E390" s="427" t="str">
        <f>IF(D390="Y",1,IF(D390="T",0,IF(D390="Y/T","Belum diisi","Error")))</f>
        <v>Belum diisi</v>
      </c>
      <c r="F390" s="273">
        <v>1</v>
      </c>
      <c r="G390" s="274"/>
      <c r="H390" s="290" t="str">
        <f t="shared" si="122"/>
        <v>Belum Diisi</v>
      </c>
      <c r="I390" s="276" t="s">
        <v>650</v>
      </c>
      <c r="J390" s="277" t="str">
        <f t="shared" ref="J390:J394" si="155">IF($D$390="Y/T","Isi Sasaran",IF($E$390=0,0,IF(I390="Y",1,IF(I390="T",0,"Isi Dulu"))))</f>
        <v>Isi Sasaran</v>
      </c>
      <c r="K390" s="276" t="s">
        <v>650</v>
      </c>
      <c r="L390" s="277" t="str">
        <f t="shared" ref="L390:L394" si="156">IF($D$390="Y/T","Isi Sasaran",IF($E$390=0,0,IF(K390="Y",1,IF(K390="T",0,"Isi Dulu"))))</f>
        <v>Isi Sasaran</v>
      </c>
      <c r="M390" s="429" t="s">
        <v>650</v>
      </c>
      <c r="N390" s="430" t="str">
        <f>IF(M390="Y",1,IF(M390="T",0,IF(M390="Y/T","Belum diisi","Error")))</f>
        <v>Belum diisi</v>
      </c>
      <c r="O390" s="272"/>
      <c r="P390" s="272"/>
      <c r="Q390" s="272"/>
      <c r="R390" s="272"/>
    </row>
    <row r="391" spans="1:18" ht="12.75" customHeight="1">
      <c r="A391" s="272"/>
      <c r="B391" s="371"/>
      <c r="C391" s="371"/>
      <c r="D391" s="371"/>
      <c r="E391" s="371"/>
      <c r="F391" s="278">
        <v>2</v>
      </c>
      <c r="G391" s="279"/>
      <c r="H391" s="288" t="str">
        <f t="shared" si="122"/>
        <v>Belum Diisi</v>
      </c>
      <c r="I391" s="280" t="s">
        <v>650</v>
      </c>
      <c r="J391" s="277" t="str">
        <f t="shared" si="155"/>
        <v>Isi Sasaran</v>
      </c>
      <c r="K391" s="280" t="s">
        <v>650</v>
      </c>
      <c r="L391" s="277" t="str">
        <f t="shared" si="156"/>
        <v>Isi Sasaran</v>
      </c>
      <c r="M391" s="371"/>
      <c r="N391" s="371"/>
      <c r="O391" s="272"/>
      <c r="P391" s="272"/>
      <c r="Q391" s="272"/>
      <c r="R391" s="272"/>
    </row>
    <row r="392" spans="1:18" ht="12.75" customHeight="1">
      <c r="A392" s="272"/>
      <c r="B392" s="371"/>
      <c r="C392" s="371"/>
      <c r="D392" s="371"/>
      <c r="E392" s="371"/>
      <c r="F392" s="278">
        <v>3</v>
      </c>
      <c r="G392" s="279"/>
      <c r="H392" s="288" t="str">
        <f t="shared" si="122"/>
        <v>Belum Diisi</v>
      </c>
      <c r="I392" s="280" t="s">
        <v>650</v>
      </c>
      <c r="J392" s="277" t="str">
        <f t="shared" si="155"/>
        <v>Isi Sasaran</v>
      </c>
      <c r="K392" s="280" t="s">
        <v>650</v>
      </c>
      <c r="L392" s="277" t="str">
        <f t="shared" si="156"/>
        <v>Isi Sasaran</v>
      </c>
      <c r="M392" s="371"/>
      <c r="N392" s="371"/>
      <c r="O392" s="272"/>
      <c r="P392" s="272"/>
      <c r="Q392" s="272"/>
      <c r="R392" s="272"/>
    </row>
    <row r="393" spans="1:18" ht="12.75" customHeight="1">
      <c r="A393" s="272"/>
      <c r="B393" s="371"/>
      <c r="C393" s="371"/>
      <c r="D393" s="371"/>
      <c r="E393" s="371"/>
      <c r="F393" s="278">
        <v>4</v>
      </c>
      <c r="G393" s="279"/>
      <c r="H393" s="288" t="str">
        <f t="shared" si="122"/>
        <v>Belum Diisi</v>
      </c>
      <c r="I393" s="280" t="s">
        <v>650</v>
      </c>
      <c r="J393" s="277" t="str">
        <f t="shared" si="155"/>
        <v>Isi Sasaran</v>
      </c>
      <c r="K393" s="280" t="s">
        <v>650</v>
      </c>
      <c r="L393" s="277" t="str">
        <f t="shared" si="156"/>
        <v>Isi Sasaran</v>
      </c>
      <c r="M393" s="371"/>
      <c r="N393" s="371"/>
      <c r="O393" s="272"/>
      <c r="P393" s="272"/>
      <c r="Q393" s="272"/>
      <c r="R393" s="272"/>
    </row>
    <row r="394" spans="1:18" ht="12.75" customHeight="1">
      <c r="A394" s="272"/>
      <c r="B394" s="349"/>
      <c r="C394" s="349"/>
      <c r="D394" s="349"/>
      <c r="E394" s="349"/>
      <c r="F394" s="282">
        <v>5</v>
      </c>
      <c r="G394" s="283"/>
      <c r="H394" s="289" t="str">
        <f t="shared" si="122"/>
        <v>Belum Diisi</v>
      </c>
      <c r="I394" s="285" t="s">
        <v>650</v>
      </c>
      <c r="J394" s="277" t="str">
        <f t="shared" si="155"/>
        <v>Isi Sasaran</v>
      </c>
      <c r="K394" s="285" t="s">
        <v>650</v>
      </c>
      <c r="L394" s="277" t="str">
        <f t="shared" si="156"/>
        <v>Isi Sasaran</v>
      </c>
      <c r="M394" s="349"/>
      <c r="N394" s="349"/>
      <c r="O394" s="272"/>
      <c r="P394" s="272"/>
      <c r="Q394" s="272"/>
      <c r="R394" s="272"/>
    </row>
    <row r="395" spans="1:18" ht="12.75" customHeight="1">
      <c r="A395" s="272"/>
      <c r="B395" s="418">
        <v>18</v>
      </c>
      <c r="C395" s="426"/>
      <c r="D395" s="419" t="s">
        <v>650</v>
      </c>
      <c r="E395" s="427" t="str">
        <f>IF(D395="Y",1,IF(D395="T",0,IF(D395="Y/T","Belum diisi","Error")))</f>
        <v>Belum diisi</v>
      </c>
      <c r="F395" s="273">
        <v>1</v>
      </c>
      <c r="G395" s="274"/>
      <c r="H395" s="290" t="str">
        <f t="shared" si="122"/>
        <v>Belum Diisi</v>
      </c>
      <c r="I395" s="276" t="s">
        <v>650</v>
      </c>
      <c r="J395" s="277" t="str">
        <f t="shared" ref="J395:J399" si="157">IF($D$395="Y/T","Isi Sasaran",IF($E$395=0,0,IF(I395="Y",1,IF(I395="T",0,"Isi Dulu"))))</f>
        <v>Isi Sasaran</v>
      </c>
      <c r="K395" s="276" t="s">
        <v>650</v>
      </c>
      <c r="L395" s="277" t="str">
        <f t="shared" ref="L395:L399" si="158">IF($D$395="Y/T","Isi Sasaran",IF($E$395=0,0,IF(K395="Y",1,IF(K395="T",0,"Isi Dulu"))))</f>
        <v>Isi Sasaran</v>
      </c>
      <c r="M395" s="429" t="s">
        <v>650</v>
      </c>
      <c r="N395" s="430" t="str">
        <f>IF(M395="Y",1,IF(M395="T",0,IF(M395="Y/T","Belum diisi","Error")))</f>
        <v>Belum diisi</v>
      </c>
      <c r="O395" s="272"/>
      <c r="P395" s="272"/>
      <c r="Q395" s="272"/>
      <c r="R395" s="272"/>
    </row>
    <row r="396" spans="1:18" ht="12.75" customHeight="1">
      <c r="A396" s="272"/>
      <c r="B396" s="371"/>
      <c r="C396" s="371"/>
      <c r="D396" s="371"/>
      <c r="E396" s="371"/>
      <c r="F396" s="278">
        <v>2</v>
      </c>
      <c r="G396" s="279"/>
      <c r="H396" s="288" t="str">
        <f t="shared" si="122"/>
        <v>Belum Diisi</v>
      </c>
      <c r="I396" s="280" t="s">
        <v>650</v>
      </c>
      <c r="J396" s="277" t="str">
        <f t="shared" si="157"/>
        <v>Isi Sasaran</v>
      </c>
      <c r="K396" s="280" t="s">
        <v>650</v>
      </c>
      <c r="L396" s="277" t="str">
        <f t="shared" si="158"/>
        <v>Isi Sasaran</v>
      </c>
      <c r="M396" s="371"/>
      <c r="N396" s="371"/>
      <c r="O396" s="272"/>
      <c r="P396" s="272"/>
      <c r="Q396" s="272"/>
      <c r="R396" s="272"/>
    </row>
    <row r="397" spans="1:18" ht="12.75" customHeight="1">
      <c r="A397" s="272"/>
      <c r="B397" s="371"/>
      <c r="C397" s="371"/>
      <c r="D397" s="371"/>
      <c r="E397" s="371"/>
      <c r="F397" s="278">
        <v>3</v>
      </c>
      <c r="G397" s="279"/>
      <c r="H397" s="288" t="str">
        <f t="shared" si="122"/>
        <v>Belum Diisi</v>
      </c>
      <c r="I397" s="280" t="s">
        <v>650</v>
      </c>
      <c r="J397" s="277" t="str">
        <f t="shared" si="157"/>
        <v>Isi Sasaran</v>
      </c>
      <c r="K397" s="280" t="s">
        <v>650</v>
      </c>
      <c r="L397" s="277" t="str">
        <f t="shared" si="158"/>
        <v>Isi Sasaran</v>
      </c>
      <c r="M397" s="371"/>
      <c r="N397" s="371"/>
      <c r="O397" s="272"/>
      <c r="P397" s="272"/>
      <c r="Q397" s="272"/>
      <c r="R397" s="272"/>
    </row>
    <row r="398" spans="1:18" ht="12.75" customHeight="1">
      <c r="A398" s="272"/>
      <c r="B398" s="371"/>
      <c r="C398" s="371"/>
      <c r="D398" s="371"/>
      <c r="E398" s="371"/>
      <c r="F398" s="278">
        <v>4</v>
      </c>
      <c r="G398" s="279"/>
      <c r="H398" s="288" t="str">
        <f t="shared" si="122"/>
        <v>Belum Diisi</v>
      </c>
      <c r="I398" s="280" t="s">
        <v>650</v>
      </c>
      <c r="J398" s="277" t="str">
        <f t="shared" si="157"/>
        <v>Isi Sasaran</v>
      </c>
      <c r="K398" s="280" t="s">
        <v>650</v>
      </c>
      <c r="L398" s="277" t="str">
        <f t="shared" si="158"/>
        <v>Isi Sasaran</v>
      </c>
      <c r="M398" s="371"/>
      <c r="N398" s="371"/>
      <c r="O398" s="272"/>
      <c r="P398" s="272"/>
      <c r="Q398" s="272"/>
      <c r="R398" s="272"/>
    </row>
    <row r="399" spans="1:18" ht="12.75" customHeight="1">
      <c r="A399" s="272"/>
      <c r="B399" s="349"/>
      <c r="C399" s="349"/>
      <c r="D399" s="349"/>
      <c r="E399" s="349"/>
      <c r="F399" s="282">
        <v>5</v>
      </c>
      <c r="G399" s="283"/>
      <c r="H399" s="289" t="str">
        <f t="shared" si="122"/>
        <v>Belum Diisi</v>
      </c>
      <c r="I399" s="285" t="s">
        <v>650</v>
      </c>
      <c r="J399" s="277" t="str">
        <f t="shared" si="157"/>
        <v>Isi Sasaran</v>
      </c>
      <c r="K399" s="285" t="s">
        <v>650</v>
      </c>
      <c r="L399" s="277" t="str">
        <f t="shared" si="158"/>
        <v>Isi Sasaran</v>
      </c>
      <c r="M399" s="349"/>
      <c r="N399" s="349"/>
      <c r="O399" s="272"/>
      <c r="P399" s="272"/>
      <c r="Q399" s="272"/>
      <c r="R399" s="272"/>
    </row>
    <row r="400" spans="1:18" ht="12.75" customHeight="1">
      <c r="A400" s="272"/>
      <c r="B400" s="418">
        <v>19</v>
      </c>
      <c r="C400" s="426"/>
      <c r="D400" s="419" t="s">
        <v>650</v>
      </c>
      <c r="E400" s="427" t="str">
        <f>IF(D400="Y",1,IF(D400="T",0,IF(D400="Y/T","Belum diisi","Error")))</f>
        <v>Belum diisi</v>
      </c>
      <c r="F400" s="273">
        <v>1</v>
      </c>
      <c r="G400" s="274"/>
      <c r="H400" s="290" t="str">
        <f t="shared" si="122"/>
        <v>Belum Diisi</v>
      </c>
      <c r="I400" s="276" t="s">
        <v>650</v>
      </c>
      <c r="J400" s="277" t="str">
        <f t="shared" ref="J400:J404" si="159">IF($D$400="Y/T","Isi Sasaran",IF($E$400=0,0,IF(I400="Y",1,IF(I400="T",0,"Isi Dulu"))))</f>
        <v>Isi Sasaran</v>
      </c>
      <c r="K400" s="276" t="s">
        <v>650</v>
      </c>
      <c r="L400" s="277" t="str">
        <f t="shared" ref="L400:L404" si="160">IF($D$400="Y/T","Isi Sasaran",IF($E$400=0,0,IF(K400="Y",1,IF(K400="T",0,"Isi Dulu"))))</f>
        <v>Isi Sasaran</v>
      </c>
      <c r="M400" s="429" t="s">
        <v>650</v>
      </c>
      <c r="N400" s="430" t="str">
        <f>IF(M400="Y",1,IF(M400="T",0,IF(M400="Y/T","Belum diisi","Error")))</f>
        <v>Belum diisi</v>
      </c>
      <c r="O400" s="272"/>
      <c r="P400" s="272"/>
      <c r="Q400" s="272"/>
      <c r="R400" s="272"/>
    </row>
    <row r="401" spans="1:18" ht="12.75" customHeight="1">
      <c r="A401" s="272"/>
      <c r="B401" s="371"/>
      <c r="C401" s="371"/>
      <c r="D401" s="371"/>
      <c r="E401" s="371"/>
      <c r="F401" s="278">
        <v>2</v>
      </c>
      <c r="G401" s="279"/>
      <c r="H401" s="288" t="str">
        <f t="shared" si="122"/>
        <v>Belum Diisi</v>
      </c>
      <c r="I401" s="280" t="s">
        <v>650</v>
      </c>
      <c r="J401" s="277" t="str">
        <f t="shared" si="159"/>
        <v>Isi Sasaran</v>
      </c>
      <c r="K401" s="280" t="s">
        <v>650</v>
      </c>
      <c r="L401" s="277" t="str">
        <f t="shared" si="160"/>
        <v>Isi Sasaran</v>
      </c>
      <c r="M401" s="371"/>
      <c r="N401" s="371"/>
      <c r="O401" s="272"/>
      <c r="P401" s="272"/>
      <c r="Q401" s="272"/>
      <c r="R401" s="272"/>
    </row>
    <row r="402" spans="1:18" ht="12.75" customHeight="1">
      <c r="A402" s="272"/>
      <c r="B402" s="371"/>
      <c r="C402" s="371"/>
      <c r="D402" s="371"/>
      <c r="E402" s="371"/>
      <c r="F402" s="278">
        <v>3</v>
      </c>
      <c r="G402" s="279"/>
      <c r="H402" s="288" t="str">
        <f t="shared" si="122"/>
        <v>Belum Diisi</v>
      </c>
      <c r="I402" s="280" t="s">
        <v>650</v>
      </c>
      <c r="J402" s="277" t="str">
        <f t="shared" si="159"/>
        <v>Isi Sasaran</v>
      </c>
      <c r="K402" s="280" t="s">
        <v>650</v>
      </c>
      <c r="L402" s="277" t="str">
        <f t="shared" si="160"/>
        <v>Isi Sasaran</v>
      </c>
      <c r="M402" s="371"/>
      <c r="N402" s="371"/>
      <c r="O402" s="272"/>
      <c r="P402" s="272"/>
      <c r="Q402" s="272"/>
      <c r="R402" s="272"/>
    </row>
    <row r="403" spans="1:18" ht="12.75" customHeight="1">
      <c r="A403" s="272"/>
      <c r="B403" s="371"/>
      <c r="C403" s="371"/>
      <c r="D403" s="371"/>
      <c r="E403" s="371"/>
      <c r="F403" s="278">
        <v>4</v>
      </c>
      <c r="G403" s="279"/>
      <c r="H403" s="288" t="str">
        <f t="shared" si="122"/>
        <v>Belum Diisi</v>
      </c>
      <c r="I403" s="280" t="s">
        <v>650</v>
      </c>
      <c r="J403" s="277" t="str">
        <f t="shared" si="159"/>
        <v>Isi Sasaran</v>
      </c>
      <c r="K403" s="280" t="s">
        <v>650</v>
      </c>
      <c r="L403" s="277" t="str">
        <f t="shared" si="160"/>
        <v>Isi Sasaran</v>
      </c>
      <c r="M403" s="371"/>
      <c r="N403" s="371"/>
      <c r="O403" s="272"/>
      <c r="P403" s="272"/>
      <c r="Q403" s="272"/>
      <c r="R403" s="272"/>
    </row>
    <row r="404" spans="1:18" ht="12.75" customHeight="1">
      <c r="A404" s="272"/>
      <c r="B404" s="349"/>
      <c r="C404" s="349"/>
      <c r="D404" s="349"/>
      <c r="E404" s="349"/>
      <c r="F404" s="282">
        <v>5</v>
      </c>
      <c r="G404" s="283"/>
      <c r="H404" s="289" t="str">
        <f t="shared" si="122"/>
        <v>Belum Diisi</v>
      </c>
      <c r="I404" s="285" t="s">
        <v>650</v>
      </c>
      <c r="J404" s="277" t="str">
        <f t="shared" si="159"/>
        <v>Isi Sasaran</v>
      </c>
      <c r="K404" s="285" t="s">
        <v>650</v>
      </c>
      <c r="L404" s="277" t="str">
        <f t="shared" si="160"/>
        <v>Isi Sasaran</v>
      </c>
      <c r="M404" s="349"/>
      <c r="N404" s="349"/>
      <c r="O404" s="272"/>
      <c r="P404" s="272"/>
      <c r="Q404" s="272"/>
      <c r="R404" s="272"/>
    </row>
    <row r="405" spans="1:18" ht="12.75" customHeight="1">
      <c r="A405" s="272"/>
      <c r="B405" s="418">
        <v>30</v>
      </c>
      <c r="C405" s="426"/>
      <c r="D405" s="419" t="s">
        <v>650</v>
      </c>
      <c r="E405" s="427" t="str">
        <f>IF(D405="Y",1,IF(D405="T",0,IF(D405="Y/T","Belum diisi","Error")))</f>
        <v>Belum diisi</v>
      </c>
      <c r="F405" s="273">
        <v>1</v>
      </c>
      <c r="G405" s="274"/>
      <c r="H405" s="290" t="str">
        <f t="shared" si="122"/>
        <v>Belum Diisi</v>
      </c>
      <c r="I405" s="285" t="s">
        <v>650</v>
      </c>
      <c r="J405" s="277" t="str">
        <f t="shared" ref="J405:J409" si="161">IF($D$405="Y/T","Isi Sasaran",IF($E$405=0,0,IF(I405="Y",1,IF(I405="T",0,"Isi Dulu"))))</f>
        <v>Isi Sasaran</v>
      </c>
      <c r="K405" s="285" t="s">
        <v>650</v>
      </c>
      <c r="L405" s="277" t="str">
        <f t="shared" ref="L405:L409" si="162">IF($D$405="Y/T","Isi Sasaran",IF($E$405=0,0,IF(K405="Y",1,IF(K405="T",0,"Isi Dulu"))))</f>
        <v>Isi Sasaran</v>
      </c>
      <c r="M405" s="429" t="s">
        <v>650</v>
      </c>
      <c r="N405" s="430" t="str">
        <f>IF(M405="Y",1,IF(M405="T",0,IF(M405="Y/T","Belum diisi","Error")))</f>
        <v>Belum diisi</v>
      </c>
      <c r="O405" s="272"/>
      <c r="P405" s="272"/>
      <c r="Q405" s="272"/>
      <c r="R405" s="272"/>
    </row>
    <row r="406" spans="1:18" ht="12.75" customHeight="1">
      <c r="A406" s="272"/>
      <c r="B406" s="371"/>
      <c r="C406" s="371"/>
      <c r="D406" s="371"/>
      <c r="E406" s="371"/>
      <c r="F406" s="278">
        <v>2</v>
      </c>
      <c r="G406" s="279"/>
      <c r="H406" s="288" t="str">
        <f t="shared" si="122"/>
        <v>Belum Diisi</v>
      </c>
      <c r="I406" s="280" t="s">
        <v>650</v>
      </c>
      <c r="J406" s="277" t="str">
        <f t="shared" si="161"/>
        <v>Isi Sasaran</v>
      </c>
      <c r="K406" s="280" t="s">
        <v>650</v>
      </c>
      <c r="L406" s="277" t="str">
        <f t="shared" si="162"/>
        <v>Isi Sasaran</v>
      </c>
      <c r="M406" s="371"/>
      <c r="N406" s="371"/>
      <c r="O406" s="272"/>
      <c r="P406" s="272"/>
      <c r="Q406" s="272"/>
      <c r="R406" s="272"/>
    </row>
    <row r="407" spans="1:18" ht="12.75" customHeight="1">
      <c r="A407" s="272"/>
      <c r="B407" s="371"/>
      <c r="C407" s="371"/>
      <c r="D407" s="371"/>
      <c r="E407" s="371"/>
      <c r="F407" s="278">
        <v>3</v>
      </c>
      <c r="G407" s="279"/>
      <c r="H407" s="288" t="str">
        <f t="shared" si="122"/>
        <v>Belum Diisi</v>
      </c>
      <c r="I407" s="280" t="s">
        <v>650</v>
      </c>
      <c r="J407" s="277" t="str">
        <f t="shared" si="161"/>
        <v>Isi Sasaran</v>
      </c>
      <c r="K407" s="280" t="s">
        <v>650</v>
      </c>
      <c r="L407" s="277" t="str">
        <f t="shared" si="162"/>
        <v>Isi Sasaran</v>
      </c>
      <c r="M407" s="371"/>
      <c r="N407" s="371"/>
      <c r="O407" s="272"/>
      <c r="P407" s="272"/>
      <c r="Q407" s="272"/>
      <c r="R407" s="272"/>
    </row>
    <row r="408" spans="1:18" ht="12.75" customHeight="1">
      <c r="A408" s="272"/>
      <c r="B408" s="371"/>
      <c r="C408" s="371"/>
      <c r="D408" s="371"/>
      <c r="E408" s="371"/>
      <c r="F408" s="278">
        <v>4</v>
      </c>
      <c r="G408" s="279"/>
      <c r="H408" s="288" t="str">
        <f t="shared" si="122"/>
        <v>Belum Diisi</v>
      </c>
      <c r="I408" s="280" t="s">
        <v>650</v>
      </c>
      <c r="J408" s="277" t="str">
        <f t="shared" si="161"/>
        <v>Isi Sasaran</v>
      </c>
      <c r="K408" s="280" t="s">
        <v>650</v>
      </c>
      <c r="L408" s="277" t="str">
        <f t="shared" si="162"/>
        <v>Isi Sasaran</v>
      </c>
      <c r="M408" s="371"/>
      <c r="N408" s="371"/>
      <c r="O408" s="272"/>
      <c r="P408" s="272"/>
      <c r="Q408" s="272"/>
      <c r="R408" s="272"/>
    </row>
    <row r="409" spans="1:18" ht="12.75" customHeight="1">
      <c r="A409" s="12"/>
      <c r="B409" s="349"/>
      <c r="C409" s="349"/>
      <c r="D409" s="349"/>
      <c r="E409" s="349"/>
      <c r="F409" s="282">
        <v>5</v>
      </c>
      <c r="G409" s="283"/>
      <c r="H409" s="289" t="str">
        <f t="shared" si="122"/>
        <v>Belum Diisi</v>
      </c>
      <c r="I409" s="280" t="s">
        <v>650</v>
      </c>
      <c r="J409" s="277" t="str">
        <f t="shared" si="161"/>
        <v>Isi Sasaran</v>
      </c>
      <c r="K409" s="280" t="s">
        <v>650</v>
      </c>
      <c r="L409" s="277" t="str">
        <f t="shared" si="162"/>
        <v>Isi Sasaran</v>
      </c>
      <c r="M409" s="349"/>
      <c r="N409" s="349"/>
      <c r="O409" s="272"/>
      <c r="P409" s="272"/>
      <c r="Q409" s="272"/>
      <c r="R409" s="272"/>
    </row>
    <row r="410" spans="1:18" ht="12.75" customHeight="1">
      <c r="A410" s="272"/>
      <c r="B410" s="301"/>
      <c r="C410" s="292"/>
      <c r="D410" s="293"/>
      <c r="E410" s="294" t="e">
        <f>AVERAGE(E310:E409)</f>
        <v>#DIV/0!</v>
      </c>
      <c r="F410" s="296"/>
      <c r="G410" s="296"/>
      <c r="H410" s="294" t="e">
        <f>AVERAGE(H310:H409)</f>
        <v>#DIV/0!</v>
      </c>
      <c r="I410" s="303"/>
      <c r="J410" s="294" t="e">
        <f>AVERAGE(J310:J409)</f>
        <v>#DIV/0!</v>
      </c>
      <c r="K410" s="303"/>
      <c r="L410" s="294" t="e">
        <f>AVERAGE(L310:L409)</f>
        <v>#DIV/0!</v>
      </c>
      <c r="M410" s="303"/>
      <c r="N410" s="294" t="e">
        <f>AVERAGE(N310:N409)</f>
        <v>#DIV/0!</v>
      </c>
      <c r="O410" s="272"/>
      <c r="P410" s="272"/>
      <c r="Q410" s="272"/>
      <c r="R410" s="272"/>
    </row>
    <row r="411" spans="1:18" ht="12.75" customHeight="1">
      <c r="A411" s="272"/>
      <c r="B411" s="431" t="s">
        <v>1261</v>
      </c>
      <c r="C411" s="360"/>
      <c r="D411" s="360"/>
      <c r="E411" s="360"/>
      <c r="F411" s="360"/>
      <c r="G411" s="360"/>
      <c r="H411" s="360"/>
      <c r="I411" s="360"/>
      <c r="J411" s="360"/>
      <c r="K411" s="360"/>
      <c r="L411" s="360"/>
      <c r="M411" s="360"/>
      <c r="N411" s="351"/>
      <c r="O411" s="272"/>
      <c r="P411" s="272"/>
      <c r="Q411" s="272"/>
      <c r="R411" s="272"/>
    </row>
    <row r="412" spans="1:18" ht="12.75" customHeight="1">
      <c r="A412" s="272"/>
      <c r="B412" s="418">
        <v>1</v>
      </c>
      <c r="C412" s="426"/>
      <c r="D412" s="419" t="s">
        <v>650</v>
      </c>
      <c r="E412" s="427" t="str">
        <f>IF(D412="Y",1,IF(D412="T",0,IF(D412="Y/T","Belum diisi","Error")))</f>
        <v>Belum diisi</v>
      </c>
      <c r="F412" s="273">
        <v>1</v>
      </c>
      <c r="G412" s="274"/>
      <c r="H412" s="275" t="str">
        <f t="shared" ref="H412:H561" si="163">IF(OR(J412="Isi Dulu",L412="Isi Dulu",J412="Isi Sasaran",L412="Isi Sasaran"),"Belum Diisi",IF(SUM(J412,L412)=2,1,IF(SUM(J412,L412)=1,0,IF(SUM(J412,L412)=0,0,"Error"))))</f>
        <v>Belum Diisi</v>
      </c>
      <c r="I412" s="276" t="s">
        <v>650</v>
      </c>
      <c r="J412" s="277" t="str">
        <f t="shared" ref="J412:J416" si="164">IF($D$412="Y/T","Isi Sasaran",IF($E$412=0,0,IF(I412="Y",1,IF(I412="T",0,"Isi Dulu"))))</f>
        <v>Isi Sasaran</v>
      </c>
      <c r="K412" s="276" t="s">
        <v>650</v>
      </c>
      <c r="L412" s="277" t="str">
        <f t="shared" ref="L412:L416" si="165">IF($D$412="Y/T","Isi Sasaran",IF($E$412=0,0,IF(K412="Y",1,IF(K412="T",0,"Isi Dulu"))))</f>
        <v>Isi Sasaran</v>
      </c>
      <c r="M412" s="429" t="s">
        <v>650</v>
      </c>
      <c r="N412" s="430" t="str">
        <f>IF(M412="Y",1,IF(M412="T",0,IF(M412="Y/T","Belum diisi","Error")))</f>
        <v>Belum diisi</v>
      </c>
      <c r="O412" s="272"/>
      <c r="P412" s="272"/>
      <c r="Q412" s="272"/>
      <c r="R412" s="272"/>
    </row>
    <row r="413" spans="1:18" ht="12.75" customHeight="1">
      <c r="A413" s="272"/>
      <c r="B413" s="371"/>
      <c r="C413" s="371"/>
      <c r="D413" s="371"/>
      <c r="E413" s="371"/>
      <c r="F413" s="278">
        <v>2</v>
      </c>
      <c r="G413" s="279"/>
      <c r="H413" s="275" t="str">
        <f t="shared" si="163"/>
        <v>Belum Diisi</v>
      </c>
      <c r="I413" s="280" t="s">
        <v>650</v>
      </c>
      <c r="J413" s="281" t="str">
        <f t="shared" si="164"/>
        <v>Isi Sasaran</v>
      </c>
      <c r="K413" s="280" t="s">
        <v>650</v>
      </c>
      <c r="L413" s="281" t="str">
        <f t="shared" si="165"/>
        <v>Isi Sasaran</v>
      </c>
      <c r="M413" s="371"/>
      <c r="N413" s="371"/>
      <c r="O413" s="272"/>
      <c r="P413" s="272"/>
      <c r="Q413" s="272"/>
      <c r="R413" s="272"/>
    </row>
    <row r="414" spans="1:18" ht="12.75" customHeight="1">
      <c r="A414" s="272"/>
      <c r="B414" s="371"/>
      <c r="C414" s="371"/>
      <c r="D414" s="371"/>
      <c r="E414" s="371"/>
      <c r="F414" s="278">
        <v>3</v>
      </c>
      <c r="G414" s="279"/>
      <c r="H414" s="275" t="str">
        <f t="shared" si="163"/>
        <v>Belum Diisi</v>
      </c>
      <c r="I414" s="280" t="s">
        <v>650</v>
      </c>
      <c r="J414" s="281" t="str">
        <f t="shared" si="164"/>
        <v>Isi Sasaran</v>
      </c>
      <c r="K414" s="280" t="s">
        <v>650</v>
      </c>
      <c r="L414" s="281" t="str">
        <f t="shared" si="165"/>
        <v>Isi Sasaran</v>
      </c>
      <c r="M414" s="371"/>
      <c r="N414" s="371"/>
      <c r="O414" s="272"/>
      <c r="P414" s="272"/>
      <c r="Q414" s="272"/>
      <c r="R414" s="272"/>
    </row>
    <row r="415" spans="1:18" ht="12.75" customHeight="1">
      <c r="A415" s="272"/>
      <c r="B415" s="371"/>
      <c r="C415" s="371"/>
      <c r="D415" s="371"/>
      <c r="E415" s="371"/>
      <c r="F415" s="278">
        <v>4</v>
      </c>
      <c r="G415" s="279"/>
      <c r="H415" s="275" t="str">
        <f t="shared" si="163"/>
        <v>Belum Diisi</v>
      </c>
      <c r="I415" s="280" t="s">
        <v>650</v>
      </c>
      <c r="J415" s="281" t="str">
        <f t="shared" si="164"/>
        <v>Isi Sasaran</v>
      </c>
      <c r="K415" s="280" t="s">
        <v>650</v>
      </c>
      <c r="L415" s="281" t="str">
        <f t="shared" si="165"/>
        <v>Isi Sasaran</v>
      </c>
      <c r="M415" s="371"/>
      <c r="N415" s="371"/>
      <c r="O415" s="272"/>
      <c r="P415" s="272"/>
      <c r="Q415" s="272"/>
      <c r="R415" s="272"/>
    </row>
    <row r="416" spans="1:18" ht="12.75" customHeight="1">
      <c r="A416" s="272"/>
      <c r="B416" s="349"/>
      <c r="C416" s="349"/>
      <c r="D416" s="349"/>
      <c r="E416" s="349"/>
      <c r="F416" s="282">
        <v>5</v>
      </c>
      <c r="G416" s="283"/>
      <c r="H416" s="284" t="str">
        <f t="shared" si="163"/>
        <v>Belum Diisi</v>
      </c>
      <c r="I416" s="285" t="s">
        <v>650</v>
      </c>
      <c r="J416" s="286" t="str">
        <f t="shared" si="164"/>
        <v>Isi Sasaran</v>
      </c>
      <c r="K416" s="285" t="s">
        <v>650</v>
      </c>
      <c r="L416" s="286" t="str">
        <f t="shared" si="165"/>
        <v>Isi Sasaran</v>
      </c>
      <c r="M416" s="349"/>
      <c r="N416" s="349"/>
      <c r="O416" s="272"/>
      <c r="P416" s="272"/>
      <c r="Q416" s="272"/>
      <c r="R416" s="272"/>
    </row>
    <row r="417" spans="1:18" ht="12.75" customHeight="1">
      <c r="A417" s="272"/>
      <c r="B417" s="418">
        <v>2</v>
      </c>
      <c r="C417" s="426"/>
      <c r="D417" s="419" t="s">
        <v>650</v>
      </c>
      <c r="E417" s="427" t="str">
        <f>IF(D417="Y",1,IF(D417="T",0,IF(D417="Y/T","Belum diisi","Error")))</f>
        <v>Belum diisi</v>
      </c>
      <c r="F417" s="273">
        <v>1</v>
      </c>
      <c r="G417" s="274"/>
      <c r="H417" s="287" t="str">
        <f t="shared" si="163"/>
        <v>Belum Diisi</v>
      </c>
      <c r="I417" s="276" t="s">
        <v>650</v>
      </c>
      <c r="J417" s="277" t="str">
        <f t="shared" ref="J417:J421" si="166">IF($D$417="Y/T","Isi Sasaran",IF($E$417=0,0,IF(I417="Y",1,IF(I417="T",0,"Isi Dulu"))))</f>
        <v>Isi Sasaran</v>
      </c>
      <c r="K417" s="276" t="s">
        <v>650</v>
      </c>
      <c r="L417" s="277" t="str">
        <f t="shared" ref="L417:L421" si="167">IF($D$417="Y/T","Isi Sasaran",IF($E$417=0,0,IF(K417="Y",1,IF(K417="T",0,"Isi Dulu"))))</f>
        <v>Isi Sasaran</v>
      </c>
      <c r="M417" s="429" t="s">
        <v>650</v>
      </c>
      <c r="N417" s="430" t="str">
        <f>IF(M417="Y",1,IF(M417="T",0,IF(M417="Y/T","Belum diisi","Error")))</f>
        <v>Belum diisi</v>
      </c>
      <c r="O417" s="272"/>
      <c r="P417" s="272"/>
      <c r="Q417" s="272"/>
      <c r="R417" s="272"/>
    </row>
    <row r="418" spans="1:18" ht="12.75" customHeight="1">
      <c r="A418" s="272"/>
      <c r="B418" s="371"/>
      <c r="C418" s="371"/>
      <c r="D418" s="371"/>
      <c r="E418" s="371"/>
      <c r="F418" s="278">
        <v>2</v>
      </c>
      <c r="G418" s="279"/>
      <c r="H418" s="288" t="str">
        <f t="shared" si="163"/>
        <v>Belum Diisi</v>
      </c>
      <c r="I418" s="280" t="s">
        <v>650</v>
      </c>
      <c r="J418" s="281" t="str">
        <f t="shared" si="166"/>
        <v>Isi Sasaran</v>
      </c>
      <c r="K418" s="280" t="s">
        <v>650</v>
      </c>
      <c r="L418" s="281" t="str">
        <f t="shared" si="167"/>
        <v>Isi Sasaran</v>
      </c>
      <c r="M418" s="371"/>
      <c r="N418" s="371"/>
      <c r="O418" s="272"/>
      <c r="P418" s="272"/>
      <c r="Q418" s="272"/>
      <c r="R418" s="272"/>
    </row>
    <row r="419" spans="1:18" ht="12.75" customHeight="1">
      <c r="A419" s="272"/>
      <c r="B419" s="371"/>
      <c r="C419" s="371"/>
      <c r="D419" s="371"/>
      <c r="E419" s="371"/>
      <c r="F419" s="278">
        <v>3</v>
      </c>
      <c r="G419" s="279"/>
      <c r="H419" s="288" t="str">
        <f t="shared" si="163"/>
        <v>Belum Diisi</v>
      </c>
      <c r="I419" s="280" t="s">
        <v>650</v>
      </c>
      <c r="J419" s="281" t="str">
        <f t="shared" si="166"/>
        <v>Isi Sasaran</v>
      </c>
      <c r="K419" s="280" t="s">
        <v>650</v>
      </c>
      <c r="L419" s="281" t="str">
        <f t="shared" si="167"/>
        <v>Isi Sasaran</v>
      </c>
      <c r="M419" s="371"/>
      <c r="N419" s="371"/>
      <c r="O419" s="272"/>
      <c r="P419" s="272"/>
      <c r="Q419" s="272"/>
      <c r="R419" s="272"/>
    </row>
    <row r="420" spans="1:18" ht="12.75" customHeight="1">
      <c r="A420" s="272"/>
      <c r="B420" s="371"/>
      <c r="C420" s="371"/>
      <c r="D420" s="371"/>
      <c r="E420" s="371"/>
      <c r="F420" s="278">
        <v>4</v>
      </c>
      <c r="G420" s="279"/>
      <c r="H420" s="288" t="str">
        <f t="shared" si="163"/>
        <v>Belum Diisi</v>
      </c>
      <c r="I420" s="280" t="s">
        <v>650</v>
      </c>
      <c r="J420" s="281" t="str">
        <f t="shared" si="166"/>
        <v>Isi Sasaran</v>
      </c>
      <c r="K420" s="280" t="s">
        <v>650</v>
      </c>
      <c r="L420" s="281" t="str">
        <f t="shared" si="167"/>
        <v>Isi Sasaran</v>
      </c>
      <c r="M420" s="371"/>
      <c r="N420" s="371"/>
      <c r="O420" s="272"/>
      <c r="P420" s="272"/>
      <c r="Q420" s="272"/>
      <c r="R420" s="272"/>
    </row>
    <row r="421" spans="1:18" ht="12.75" customHeight="1">
      <c r="A421" s="272"/>
      <c r="B421" s="349"/>
      <c r="C421" s="349"/>
      <c r="D421" s="349"/>
      <c r="E421" s="349"/>
      <c r="F421" s="282">
        <v>5</v>
      </c>
      <c r="G421" s="283"/>
      <c r="H421" s="289" t="str">
        <f t="shared" si="163"/>
        <v>Belum Diisi</v>
      </c>
      <c r="I421" s="285" t="s">
        <v>650</v>
      </c>
      <c r="J421" s="286" t="str">
        <f t="shared" si="166"/>
        <v>Isi Sasaran</v>
      </c>
      <c r="K421" s="285" t="s">
        <v>650</v>
      </c>
      <c r="L421" s="286" t="str">
        <f t="shared" si="167"/>
        <v>Isi Sasaran</v>
      </c>
      <c r="M421" s="349"/>
      <c r="N421" s="349"/>
      <c r="O421" s="272"/>
      <c r="P421" s="272"/>
      <c r="Q421" s="272"/>
      <c r="R421" s="272"/>
    </row>
    <row r="422" spans="1:18" ht="12.75" customHeight="1">
      <c r="A422" s="272"/>
      <c r="B422" s="418">
        <v>3</v>
      </c>
      <c r="C422" s="426"/>
      <c r="D422" s="419" t="s">
        <v>650</v>
      </c>
      <c r="E422" s="427" t="str">
        <f>IF(D422="Y",1,IF(D422="T",0,IF(D422="Y/T","Belum diisi","Error")))</f>
        <v>Belum diisi</v>
      </c>
      <c r="F422" s="273">
        <v>1</v>
      </c>
      <c r="G422" s="274"/>
      <c r="H422" s="290" t="str">
        <f t="shared" si="163"/>
        <v>Belum Diisi</v>
      </c>
      <c r="I422" s="276" t="s">
        <v>650</v>
      </c>
      <c r="J422" s="277" t="str">
        <f t="shared" ref="J422:J426" si="168">IF($D$422="Y/T","Isi Sasaran",IF($E$422=0,0,IF(I422="Y",1,IF(I422="T",0,"Isi Dulu"))))</f>
        <v>Isi Sasaran</v>
      </c>
      <c r="K422" s="276" t="s">
        <v>650</v>
      </c>
      <c r="L422" s="277" t="str">
        <f t="shared" ref="L422:L426" si="169">IF($D$422="Y/T","Isi Sasaran",IF($E$422=0,0,IF(K422="Y",1,IF(K422="T",0,"Isi Dulu"))))</f>
        <v>Isi Sasaran</v>
      </c>
      <c r="M422" s="429" t="s">
        <v>650</v>
      </c>
      <c r="N422" s="430" t="str">
        <f>IF(M422="Y",1,IF(M422="T",0,IF(M422="Y/T","Belum diisi","Error")))</f>
        <v>Belum diisi</v>
      </c>
      <c r="O422" s="272"/>
      <c r="P422" s="272"/>
      <c r="Q422" s="272"/>
      <c r="R422" s="272"/>
    </row>
    <row r="423" spans="1:18" ht="12.75" customHeight="1">
      <c r="A423" s="272"/>
      <c r="B423" s="371"/>
      <c r="C423" s="371"/>
      <c r="D423" s="371"/>
      <c r="E423" s="371"/>
      <c r="F423" s="278">
        <v>2</v>
      </c>
      <c r="G423" s="279"/>
      <c r="H423" s="288" t="str">
        <f t="shared" si="163"/>
        <v>Belum Diisi</v>
      </c>
      <c r="I423" s="280" t="s">
        <v>650</v>
      </c>
      <c r="J423" s="281" t="str">
        <f t="shared" si="168"/>
        <v>Isi Sasaran</v>
      </c>
      <c r="K423" s="280" t="s">
        <v>650</v>
      </c>
      <c r="L423" s="281" t="str">
        <f t="shared" si="169"/>
        <v>Isi Sasaran</v>
      </c>
      <c r="M423" s="371"/>
      <c r="N423" s="371"/>
      <c r="O423" s="272"/>
      <c r="P423" s="272"/>
      <c r="Q423" s="272"/>
      <c r="R423" s="272"/>
    </row>
    <row r="424" spans="1:18" ht="12.75" customHeight="1">
      <c r="A424" s="272"/>
      <c r="B424" s="371"/>
      <c r="C424" s="371"/>
      <c r="D424" s="371"/>
      <c r="E424" s="371"/>
      <c r="F424" s="278">
        <v>3</v>
      </c>
      <c r="G424" s="279"/>
      <c r="H424" s="288" t="str">
        <f t="shared" si="163"/>
        <v>Belum Diisi</v>
      </c>
      <c r="I424" s="280" t="s">
        <v>650</v>
      </c>
      <c r="J424" s="281" t="str">
        <f t="shared" si="168"/>
        <v>Isi Sasaran</v>
      </c>
      <c r="K424" s="280" t="s">
        <v>650</v>
      </c>
      <c r="L424" s="281" t="str">
        <f t="shared" si="169"/>
        <v>Isi Sasaran</v>
      </c>
      <c r="M424" s="371"/>
      <c r="N424" s="371"/>
      <c r="O424" s="272"/>
      <c r="P424" s="272"/>
      <c r="Q424" s="272"/>
      <c r="R424" s="272"/>
    </row>
    <row r="425" spans="1:18" ht="12.75" customHeight="1">
      <c r="A425" s="272"/>
      <c r="B425" s="371"/>
      <c r="C425" s="371"/>
      <c r="D425" s="371"/>
      <c r="E425" s="371"/>
      <c r="F425" s="278">
        <v>4</v>
      </c>
      <c r="G425" s="279"/>
      <c r="H425" s="288" t="str">
        <f t="shared" si="163"/>
        <v>Belum Diisi</v>
      </c>
      <c r="I425" s="280" t="s">
        <v>650</v>
      </c>
      <c r="J425" s="281" t="str">
        <f t="shared" si="168"/>
        <v>Isi Sasaran</v>
      </c>
      <c r="K425" s="280" t="s">
        <v>650</v>
      </c>
      <c r="L425" s="281" t="str">
        <f t="shared" si="169"/>
        <v>Isi Sasaran</v>
      </c>
      <c r="M425" s="371"/>
      <c r="N425" s="371"/>
      <c r="O425" s="272"/>
      <c r="P425" s="272"/>
      <c r="Q425" s="272"/>
      <c r="R425" s="272"/>
    </row>
    <row r="426" spans="1:18" ht="12.75" customHeight="1">
      <c r="A426" s="272"/>
      <c r="B426" s="349"/>
      <c r="C426" s="349"/>
      <c r="D426" s="349"/>
      <c r="E426" s="349"/>
      <c r="F426" s="282">
        <v>5</v>
      </c>
      <c r="G426" s="283"/>
      <c r="H426" s="289" t="str">
        <f t="shared" si="163"/>
        <v>Belum Diisi</v>
      </c>
      <c r="I426" s="285" t="s">
        <v>650</v>
      </c>
      <c r="J426" s="286" t="str">
        <f t="shared" si="168"/>
        <v>Isi Sasaran</v>
      </c>
      <c r="K426" s="285" t="s">
        <v>650</v>
      </c>
      <c r="L426" s="286" t="str">
        <f t="shared" si="169"/>
        <v>Isi Sasaran</v>
      </c>
      <c r="M426" s="349"/>
      <c r="N426" s="349"/>
      <c r="O426" s="272"/>
      <c r="P426" s="272"/>
      <c r="Q426" s="272"/>
      <c r="R426" s="272"/>
    </row>
    <row r="427" spans="1:18" ht="12.75" customHeight="1">
      <c r="A427" s="272"/>
      <c r="B427" s="418">
        <v>4</v>
      </c>
      <c r="C427" s="426"/>
      <c r="D427" s="419" t="s">
        <v>650</v>
      </c>
      <c r="E427" s="427" t="str">
        <f>IF(D427="Y",1,IF(D427="T",0,IF(D427="Y/T","Belum diisi","Error")))</f>
        <v>Belum diisi</v>
      </c>
      <c r="F427" s="273">
        <v>1</v>
      </c>
      <c r="G427" s="274"/>
      <c r="H427" s="290" t="str">
        <f t="shared" si="163"/>
        <v>Belum Diisi</v>
      </c>
      <c r="I427" s="276" t="s">
        <v>650</v>
      </c>
      <c r="J427" s="277" t="str">
        <f t="shared" ref="J427:J431" si="170">IF($D$427="Y/T","Isi Sasaran",IF($E$427=0,0,IF(I427="Y",1,IF(I427="T",0,"Isi Dulu"))))</f>
        <v>Isi Sasaran</v>
      </c>
      <c r="K427" s="276" t="s">
        <v>650</v>
      </c>
      <c r="L427" s="277" t="str">
        <f t="shared" ref="L427:L431" si="171">IF($D$427="Y/T","Isi Sasaran",IF($E$427=0,0,IF(K427="Y",1,IF(K427="T",0,"Isi Dulu"))))</f>
        <v>Isi Sasaran</v>
      </c>
      <c r="M427" s="429" t="s">
        <v>650</v>
      </c>
      <c r="N427" s="430" t="str">
        <f>IF(M427="Y",1,IF(M427="T",0,IF(M427="Y/T","Belum diisi","Error")))</f>
        <v>Belum diisi</v>
      </c>
      <c r="O427" s="272"/>
      <c r="P427" s="272"/>
      <c r="Q427" s="272"/>
      <c r="R427" s="272"/>
    </row>
    <row r="428" spans="1:18" ht="12.75" customHeight="1">
      <c r="A428" s="272"/>
      <c r="B428" s="371"/>
      <c r="C428" s="371"/>
      <c r="D428" s="371"/>
      <c r="E428" s="371"/>
      <c r="F428" s="278">
        <v>2</v>
      </c>
      <c r="G428" s="279"/>
      <c r="H428" s="288" t="str">
        <f t="shared" si="163"/>
        <v>Belum Diisi</v>
      </c>
      <c r="I428" s="280" t="s">
        <v>650</v>
      </c>
      <c r="J428" s="281" t="str">
        <f t="shared" si="170"/>
        <v>Isi Sasaran</v>
      </c>
      <c r="K428" s="280" t="s">
        <v>650</v>
      </c>
      <c r="L428" s="281" t="str">
        <f t="shared" si="171"/>
        <v>Isi Sasaran</v>
      </c>
      <c r="M428" s="371"/>
      <c r="N428" s="371"/>
      <c r="O428" s="272"/>
      <c r="P428" s="272"/>
      <c r="Q428" s="272"/>
      <c r="R428" s="272"/>
    </row>
    <row r="429" spans="1:18" ht="12.75" customHeight="1">
      <c r="A429" s="272"/>
      <c r="B429" s="371"/>
      <c r="C429" s="371"/>
      <c r="D429" s="371"/>
      <c r="E429" s="371"/>
      <c r="F429" s="278">
        <v>3</v>
      </c>
      <c r="G429" s="279"/>
      <c r="H429" s="288" t="str">
        <f t="shared" si="163"/>
        <v>Belum Diisi</v>
      </c>
      <c r="I429" s="280" t="s">
        <v>650</v>
      </c>
      <c r="J429" s="281" t="str">
        <f t="shared" si="170"/>
        <v>Isi Sasaran</v>
      </c>
      <c r="K429" s="280" t="s">
        <v>650</v>
      </c>
      <c r="L429" s="281" t="str">
        <f t="shared" si="171"/>
        <v>Isi Sasaran</v>
      </c>
      <c r="M429" s="371"/>
      <c r="N429" s="371"/>
      <c r="O429" s="272"/>
      <c r="P429" s="272"/>
      <c r="Q429" s="272"/>
      <c r="R429" s="272"/>
    </row>
    <row r="430" spans="1:18" ht="12.75" customHeight="1">
      <c r="A430" s="272"/>
      <c r="B430" s="371"/>
      <c r="C430" s="371"/>
      <c r="D430" s="371"/>
      <c r="E430" s="371"/>
      <c r="F430" s="278">
        <v>4</v>
      </c>
      <c r="G430" s="279"/>
      <c r="H430" s="288" t="str">
        <f t="shared" si="163"/>
        <v>Belum Diisi</v>
      </c>
      <c r="I430" s="280" t="s">
        <v>650</v>
      </c>
      <c r="J430" s="281" t="str">
        <f t="shared" si="170"/>
        <v>Isi Sasaran</v>
      </c>
      <c r="K430" s="280" t="s">
        <v>650</v>
      </c>
      <c r="L430" s="281" t="str">
        <f t="shared" si="171"/>
        <v>Isi Sasaran</v>
      </c>
      <c r="M430" s="371"/>
      <c r="N430" s="371"/>
      <c r="O430" s="272"/>
      <c r="P430" s="272"/>
      <c r="Q430" s="272"/>
      <c r="R430" s="272"/>
    </row>
    <row r="431" spans="1:18" ht="12.75" customHeight="1">
      <c r="A431" s="272"/>
      <c r="B431" s="349"/>
      <c r="C431" s="349"/>
      <c r="D431" s="349"/>
      <c r="E431" s="349"/>
      <c r="F431" s="282">
        <v>5</v>
      </c>
      <c r="G431" s="283"/>
      <c r="H431" s="289" t="str">
        <f t="shared" si="163"/>
        <v>Belum Diisi</v>
      </c>
      <c r="I431" s="285" t="s">
        <v>650</v>
      </c>
      <c r="J431" s="286" t="str">
        <f t="shared" si="170"/>
        <v>Isi Sasaran</v>
      </c>
      <c r="K431" s="285" t="s">
        <v>650</v>
      </c>
      <c r="L431" s="286" t="str">
        <f t="shared" si="171"/>
        <v>Isi Sasaran</v>
      </c>
      <c r="M431" s="349"/>
      <c r="N431" s="349"/>
      <c r="O431" s="272"/>
      <c r="P431" s="272"/>
      <c r="Q431" s="272"/>
      <c r="R431" s="272"/>
    </row>
    <row r="432" spans="1:18" ht="12.75" customHeight="1">
      <c r="A432" s="272"/>
      <c r="B432" s="418">
        <v>5</v>
      </c>
      <c r="C432" s="426"/>
      <c r="D432" s="419" t="s">
        <v>650</v>
      </c>
      <c r="E432" s="427" t="str">
        <f>IF(D432="Y",1,IF(D432="T",0,IF(D432="Y/T","Belum diisi","Error")))</f>
        <v>Belum diisi</v>
      </c>
      <c r="F432" s="273">
        <v>1</v>
      </c>
      <c r="G432" s="274"/>
      <c r="H432" s="290" t="str">
        <f t="shared" si="163"/>
        <v>Belum Diisi</v>
      </c>
      <c r="I432" s="276" t="s">
        <v>650</v>
      </c>
      <c r="J432" s="277" t="str">
        <f t="shared" ref="J432:J436" si="172">IF($D$432="Y/T","Isi Sasaran",IF($E$432=0,0,IF(I432="Y",1,IF(I432="T",0,"Isi Dulu"))))</f>
        <v>Isi Sasaran</v>
      </c>
      <c r="K432" s="276" t="s">
        <v>650</v>
      </c>
      <c r="L432" s="277" t="str">
        <f t="shared" ref="L432:L436" si="173">IF($D$432="Y/T","Isi Sasaran",IF($E$432=0,0,IF(K432="Y",1,IF(K432="T",0,"Isi Dulu"))))</f>
        <v>Isi Sasaran</v>
      </c>
      <c r="M432" s="429" t="s">
        <v>650</v>
      </c>
      <c r="N432" s="430" t="str">
        <f>IF(M432="Y",1,IF(M432="T",0,IF(M432="Y/T","Belum diisi","Error")))</f>
        <v>Belum diisi</v>
      </c>
      <c r="O432" s="272"/>
      <c r="P432" s="272"/>
      <c r="Q432" s="272"/>
      <c r="R432" s="272"/>
    </row>
    <row r="433" spans="1:18" ht="12.75" customHeight="1">
      <c r="A433" s="272"/>
      <c r="B433" s="371"/>
      <c r="C433" s="371"/>
      <c r="D433" s="371"/>
      <c r="E433" s="371"/>
      <c r="F433" s="278">
        <v>2</v>
      </c>
      <c r="G433" s="279"/>
      <c r="H433" s="288" t="str">
        <f t="shared" si="163"/>
        <v>Belum Diisi</v>
      </c>
      <c r="I433" s="280" t="s">
        <v>650</v>
      </c>
      <c r="J433" s="281" t="str">
        <f t="shared" si="172"/>
        <v>Isi Sasaran</v>
      </c>
      <c r="K433" s="280" t="s">
        <v>650</v>
      </c>
      <c r="L433" s="281" t="str">
        <f t="shared" si="173"/>
        <v>Isi Sasaran</v>
      </c>
      <c r="M433" s="371"/>
      <c r="N433" s="371"/>
      <c r="O433" s="272"/>
      <c r="P433" s="272"/>
      <c r="Q433" s="272"/>
      <c r="R433" s="272"/>
    </row>
    <row r="434" spans="1:18" ht="12.75" customHeight="1">
      <c r="A434" s="272"/>
      <c r="B434" s="371"/>
      <c r="C434" s="371"/>
      <c r="D434" s="371"/>
      <c r="E434" s="371"/>
      <c r="F434" s="278">
        <v>3</v>
      </c>
      <c r="G434" s="279"/>
      <c r="H434" s="288" t="str">
        <f t="shared" si="163"/>
        <v>Belum Diisi</v>
      </c>
      <c r="I434" s="280" t="s">
        <v>650</v>
      </c>
      <c r="J434" s="281" t="str">
        <f t="shared" si="172"/>
        <v>Isi Sasaran</v>
      </c>
      <c r="K434" s="280" t="s">
        <v>650</v>
      </c>
      <c r="L434" s="281" t="str">
        <f t="shared" si="173"/>
        <v>Isi Sasaran</v>
      </c>
      <c r="M434" s="371"/>
      <c r="N434" s="371"/>
      <c r="O434" s="272"/>
      <c r="P434" s="272"/>
      <c r="Q434" s="272"/>
      <c r="R434" s="272"/>
    </row>
    <row r="435" spans="1:18" ht="12.75" customHeight="1">
      <c r="A435" s="272"/>
      <c r="B435" s="371"/>
      <c r="C435" s="371"/>
      <c r="D435" s="371"/>
      <c r="E435" s="371"/>
      <c r="F435" s="278">
        <v>4</v>
      </c>
      <c r="G435" s="279"/>
      <c r="H435" s="288" t="str">
        <f t="shared" si="163"/>
        <v>Belum Diisi</v>
      </c>
      <c r="I435" s="280" t="s">
        <v>650</v>
      </c>
      <c r="J435" s="281" t="str">
        <f t="shared" si="172"/>
        <v>Isi Sasaran</v>
      </c>
      <c r="K435" s="280" t="s">
        <v>650</v>
      </c>
      <c r="L435" s="281" t="str">
        <f t="shared" si="173"/>
        <v>Isi Sasaran</v>
      </c>
      <c r="M435" s="371"/>
      <c r="N435" s="371"/>
      <c r="O435" s="272"/>
      <c r="P435" s="272"/>
      <c r="Q435" s="272"/>
      <c r="R435" s="272"/>
    </row>
    <row r="436" spans="1:18" ht="12.75" customHeight="1">
      <c r="A436" s="272"/>
      <c r="B436" s="349"/>
      <c r="C436" s="349"/>
      <c r="D436" s="349"/>
      <c r="E436" s="349"/>
      <c r="F436" s="282">
        <v>5</v>
      </c>
      <c r="G436" s="283"/>
      <c r="H436" s="289" t="str">
        <f t="shared" si="163"/>
        <v>Belum Diisi</v>
      </c>
      <c r="I436" s="285" t="s">
        <v>650</v>
      </c>
      <c r="J436" s="286" t="str">
        <f t="shared" si="172"/>
        <v>Isi Sasaran</v>
      </c>
      <c r="K436" s="285" t="s">
        <v>650</v>
      </c>
      <c r="L436" s="286" t="str">
        <f t="shared" si="173"/>
        <v>Isi Sasaran</v>
      </c>
      <c r="M436" s="349"/>
      <c r="N436" s="349"/>
      <c r="O436" s="272"/>
      <c r="P436" s="272"/>
      <c r="Q436" s="272"/>
      <c r="R436" s="272"/>
    </row>
    <row r="437" spans="1:18" ht="12.75" customHeight="1">
      <c r="A437" s="272"/>
      <c r="B437" s="418">
        <v>6</v>
      </c>
      <c r="C437" s="426"/>
      <c r="D437" s="419" t="s">
        <v>650</v>
      </c>
      <c r="E437" s="427" t="str">
        <f>IF(D437="Y",1,IF(D437="T",0,IF(D437="Y/T","Belum diisi","Error")))</f>
        <v>Belum diisi</v>
      </c>
      <c r="F437" s="273">
        <v>1</v>
      </c>
      <c r="G437" s="274"/>
      <c r="H437" s="290" t="str">
        <f t="shared" si="163"/>
        <v>Belum Diisi</v>
      </c>
      <c r="I437" s="276" t="s">
        <v>650</v>
      </c>
      <c r="J437" s="277" t="str">
        <f t="shared" ref="J437:J441" si="174">IF($D$437="Y/T","Isi Sasaran",IF($E$437=0,0,IF(I437="Y",1,IF(I437="T",0,"Isi Dulu"))))</f>
        <v>Isi Sasaran</v>
      </c>
      <c r="K437" s="276" t="s">
        <v>650</v>
      </c>
      <c r="L437" s="277" t="str">
        <f t="shared" ref="L437:L441" si="175">IF($D$437="Y/T","Isi Sasaran",IF($E$437=0,0,IF(K437="Y",1,IF(K437="T",0,"Isi Dulu"))))</f>
        <v>Isi Sasaran</v>
      </c>
      <c r="M437" s="429" t="s">
        <v>650</v>
      </c>
      <c r="N437" s="430" t="str">
        <f>IF(M437="Y",1,IF(M437="T",0,IF(M437="Y/T","Belum diisi","Error")))</f>
        <v>Belum diisi</v>
      </c>
      <c r="O437" s="272"/>
      <c r="P437" s="272"/>
      <c r="Q437" s="272"/>
      <c r="R437" s="272"/>
    </row>
    <row r="438" spans="1:18" ht="12.75" customHeight="1">
      <c r="A438" s="272"/>
      <c r="B438" s="371"/>
      <c r="C438" s="371"/>
      <c r="D438" s="371"/>
      <c r="E438" s="371"/>
      <c r="F438" s="278">
        <v>2</v>
      </c>
      <c r="G438" s="279"/>
      <c r="H438" s="288" t="str">
        <f t="shared" si="163"/>
        <v>Belum Diisi</v>
      </c>
      <c r="I438" s="280" t="s">
        <v>650</v>
      </c>
      <c r="J438" s="281" t="str">
        <f t="shared" si="174"/>
        <v>Isi Sasaran</v>
      </c>
      <c r="K438" s="280" t="s">
        <v>650</v>
      </c>
      <c r="L438" s="281" t="str">
        <f t="shared" si="175"/>
        <v>Isi Sasaran</v>
      </c>
      <c r="M438" s="371"/>
      <c r="N438" s="371"/>
      <c r="O438" s="272"/>
      <c r="P438" s="272"/>
      <c r="Q438" s="272"/>
      <c r="R438" s="272"/>
    </row>
    <row r="439" spans="1:18" ht="12.75" customHeight="1">
      <c r="A439" s="272"/>
      <c r="B439" s="371"/>
      <c r="C439" s="371"/>
      <c r="D439" s="371"/>
      <c r="E439" s="371"/>
      <c r="F439" s="278">
        <v>3</v>
      </c>
      <c r="G439" s="279"/>
      <c r="H439" s="288" t="str">
        <f t="shared" si="163"/>
        <v>Belum Diisi</v>
      </c>
      <c r="I439" s="280" t="s">
        <v>650</v>
      </c>
      <c r="J439" s="281" t="str">
        <f t="shared" si="174"/>
        <v>Isi Sasaran</v>
      </c>
      <c r="K439" s="280" t="s">
        <v>650</v>
      </c>
      <c r="L439" s="281" t="str">
        <f t="shared" si="175"/>
        <v>Isi Sasaran</v>
      </c>
      <c r="M439" s="371"/>
      <c r="N439" s="371"/>
      <c r="O439" s="272"/>
      <c r="P439" s="272"/>
      <c r="Q439" s="272"/>
      <c r="R439" s="272"/>
    </row>
    <row r="440" spans="1:18" ht="12.75" customHeight="1">
      <c r="A440" s="272"/>
      <c r="B440" s="371"/>
      <c r="C440" s="371"/>
      <c r="D440" s="371"/>
      <c r="E440" s="371"/>
      <c r="F440" s="278">
        <v>4</v>
      </c>
      <c r="G440" s="279"/>
      <c r="H440" s="288" t="str">
        <f t="shared" si="163"/>
        <v>Belum Diisi</v>
      </c>
      <c r="I440" s="280" t="s">
        <v>650</v>
      </c>
      <c r="J440" s="281" t="str">
        <f t="shared" si="174"/>
        <v>Isi Sasaran</v>
      </c>
      <c r="K440" s="280" t="s">
        <v>650</v>
      </c>
      <c r="L440" s="281" t="str">
        <f t="shared" si="175"/>
        <v>Isi Sasaran</v>
      </c>
      <c r="M440" s="371"/>
      <c r="N440" s="371"/>
      <c r="O440" s="272"/>
      <c r="P440" s="272"/>
      <c r="Q440" s="272"/>
      <c r="R440" s="272"/>
    </row>
    <row r="441" spans="1:18" ht="12.75" customHeight="1">
      <c r="A441" s="272"/>
      <c r="B441" s="349"/>
      <c r="C441" s="349"/>
      <c r="D441" s="349"/>
      <c r="E441" s="349"/>
      <c r="F441" s="282">
        <v>5</v>
      </c>
      <c r="G441" s="283"/>
      <c r="H441" s="289" t="str">
        <f t="shared" si="163"/>
        <v>Belum Diisi</v>
      </c>
      <c r="I441" s="285" t="s">
        <v>650</v>
      </c>
      <c r="J441" s="286" t="str">
        <f t="shared" si="174"/>
        <v>Isi Sasaran</v>
      </c>
      <c r="K441" s="285" t="s">
        <v>650</v>
      </c>
      <c r="L441" s="286" t="str">
        <f t="shared" si="175"/>
        <v>Isi Sasaran</v>
      </c>
      <c r="M441" s="349"/>
      <c r="N441" s="349"/>
      <c r="O441" s="272"/>
      <c r="P441" s="272"/>
      <c r="Q441" s="272"/>
      <c r="R441" s="272"/>
    </row>
    <row r="442" spans="1:18" ht="12.75" customHeight="1">
      <c r="A442" s="272"/>
      <c r="B442" s="418">
        <v>7</v>
      </c>
      <c r="C442" s="426"/>
      <c r="D442" s="419" t="s">
        <v>650</v>
      </c>
      <c r="E442" s="427" t="str">
        <f>IF(D442="Y",1,IF(D442="T",0,IF(D442="Y/T","Belum diisi","Error")))</f>
        <v>Belum diisi</v>
      </c>
      <c r="F442" s="273">
        <v>1</v>
      </c>
      <c r="G442" s="274"/>
      <c r="H442" s="290" t="str">
        <f t="shared" si="163"/>
        <v>Belum Diisi</v>
      </c>
      <c r="I442" s="276" t="s">
        <v>650</v>
      </c>
      <c r="J442" s="277" t="str">
        <f t="shared" ref="J442:J446" si="176">IF($D$442="Y/T","Isi Sasaran",IF($E$442=0,0,IF(I442="Y",1,IF(I442="T",0,"Isi Dulu"))))</f>
        <v>Isi Sasaran</v>
      </c>
      <c r="K442" s="276" t="s">
        <v>650</v>
      </c>
      <c r="L442" s="277" t="str">
        <f t="shared" ref="L442:L446" si="177">IF($D$442="Y/T","Isi Sasaran",IF($E$442=0,0,IF(K442="Y",1,IF(K442="T",0,"Isi Dulu"))))</f>
        <v>Isi Sasaran</v>
      </c>
      <c r="M442" s="429" t="s">
        <v>650</v>
      </c>
      <c r="N442" s="430" t="str">
        <f>IF(M442="Y",1,IF(M442="T",0,IF(M442="Y/T","Belum diisi","Error")))</f>
        <v>Belum diisi</v>
      </c>
      <c r="O442" s="272"/>
      <c r="P442" s="272"/>
      <c r="Q442" s="272"/>
      <c r="R442" s="272"/>
    </row>
    <row r="443" spans="1:18" ht="12.75" customHeight="1">
      <c r="A443" s="272"/>
      <c r="B443" s="371"/>
      <c r="C443" s="371"/>
      <c r="D443" s="371"/>
      <c r="E443" s="371"/>
      <c r="F443" s="278">
        <v>2</v>
      </c>
      <c r="G443" s="279"/>
      <c r="H443" s="288" t="str">
        <f t="shared" si="163"/>
        <v>Belum Diisi</v>
      </c>
      <c r="I443" s="280" t="s">
        <v>650</v>
      </c>
      <c r="J443" s="281" t="str">
        <f t="shared" si="176"/>
        <v>Isi Sasaran</v>
      </c>
      <c r="K443" s="280" t="s">
        <v>650</v>
      </c>
      <c r="L443" s="281" t="str">
        <f t="shared" si="177"/>
        <v>Isi Sasaran</v>
      </c>
      <c r="M443" s="371"/>
      <c r="N443" s="371"/>
      <c r="O443" s="272"/>
      <c r="P443" s="272"/>
      <c r="Q443" s="272"/>
      <c r="R443" s="272"/>
    </row>
    <row r="444" spans="1:18" ht="12.75" customHeight="1">
      <c r="A444" s="272"/>
      <c r="B444" s="371"/>
      <c r="C444" s="371"/>
      <c r="D444" s="371"/>
      <c r="E444" s="371"/>
      <c r="F444" s="278">
        <v>3</v>
      </c>
      <c r="G444" s="279"/>
      <c r="H444" s="288" t="str">
        <f t="shared" si="163"/>
        <v>Belum Diisi</v>
      </c>
      <c r="I444" s="280" t="s">
        <v>650</v>
      </c>
      <c r="J444" s="281" t="str">
        <f t="shared" si="176"/>
        <v>Isi Sasaran</v>
      </c>
      <c r="K444" s="280" t="s">
        <v>650</v>
      </c>
      <c r="L444" s="281" t="str">
        <f t="shared" si="177"/>
        <v>Isi Sasaran</v>
      </c>
      <c r="M444" s="371"/>
      <c r="N444" s="371"/>
      <c r="O444" s="272"/>
      <c r="P444" s="272"/>
      <c r="Q444" s="272"/>
      <c r="R444" s="272"/>
    </row>
    <row r="445" spans="1:18" ht="12.75" customHeight="1">
      <c r="A445" s="272"/>
      <c r="B445" s="371"/>
      <c r="C445" s="371"/>
      <c r="D445" s="371"/>
      <c r="E445" s="371"/>
      <c r="F445" s="278">
        <v>4</v>
      </c>
      <c r="G445" s="279"/>
      <c r="H445" s="288" t="str">
        <f t="shared" si="163"/>
        <v>Belum Diisi</v>
      </c>
      <c r="I445" s="280" t="s">
        <v>650</v>
      </c>
      <c r="J445" s="281" t="str">
        <f t="shared" si="176"/>
        <v>Isi Sasaran</v>
      </c>
      <c r="K445" s="280" t="s">
        <v>650</v>
      </c>
      <c r="L445" s="281" t="str">
        <f t="shared" si="177"/>
        <v>Isi Sasaran</v>
      </c>
      <c r="M445" s="371"/>
      <c r="N445" s="371"/>
      <c r="O445" s="272"/>
      <c r="P445" s="272"/>
      <c r="Q445" s="272"/>
      <c r="R445" s="272"/>
    </row>
    <row r="446" spans="1:18" ht="12.75" customHeight="1">
      <c r="A446" s="272"/>
      <c r="B446" s="349"/>
      <c r="C446" s="349"/>
      <c r="D446" s="349"/>
      <c r="E446" s="349"/>
      <c r="F446" s="282">
        <v>5</v>
      </c>
      <c r="G446" s="283"/>
      <c r="H446" s="289" t="str">
        <f t="shared" si="163"/>
        <v>Belum Diisi</v>
      </c>
      <c r="I446" s="285" t="s">
        <v>650</v>
      </c>
      <c r="J446" s="286" t="str">
        <f t="shared" si="176"/>
        <v>Isi Sasaran</v>
      </c>
      <c r="K446" s="285" t="s">
        <v>650</v>
      </c>
      <c r="L446" s="286" t="str">
        <f t="shared" si="177"/>
        <v>Isi Sasaran</v>
      </c>
      <c r="M446" s="349"/>
      <c r="N446" s="349"/>
      <c r="O446" s="272"/>
      <c r="P446" s="272"/>
      <c r="Q446" s="272"/>
      <c r="R446" s="272"/>
    </row>
    <row r="447" spans="1:18" ht="12.75" customHeight="1">
      <c r="A447" s="272"/>
      <c r="B447" s="418">
        <v>8</v>
      </c>
      <c r="C447" s="426"/>
      <c r="D447" s="419" t="s">
        <v>650</v>
      </c>
      <c r="E447" s="427" t="str">
        <f>IF(D447="Y",1,IF(D447="T",0,IF(D447="Y/T","Belum diisi","Error")))</f>
        <v>Belum diisi</v>
      </c>
      <c r="F447" s="273">
        <v>1</v>
      </c>
      <c r="G447" s="274"/>
      <c r="H447" s="290" t="str">
        <f t="shared" si="163"/>
        <v>Belum Diisi</v>
      </c>
      <c r="I447" s="276" t="s">
        <v>650</v>
      </c>
      <c r="J447" s="277" t="str">
        <f t="shared" ref="J447:J451" si="178">IF($D$447="Y/T","Isi Sasaran",IF($E$447=0,0,IF(I447="Y",1,IF(I447="T",0,"Isi Dulu"))))</f>
        <v>Isi Sasaran</v>
      </c>
      <c r="K447" s="276" t="s">
        <v>650</v>
      </c>
      <c r="L447" s="277" t="str">
        <f t="shared" ref="L447:L451" si="179">IF($D$447="Y/T","Isi Sasaran",IF($E$447=0,0,IF(K447="Y",1,IF(K447="T",0,"Isi Dulu"))))</f>
        <v>Isi Sasaran</v>
      </c>
      <c r="M447" s="429" t="s">
        <v>650</v>
      </c>
      <c r="N447" s="430" t="str">
        <f>IF(M447="Y",1,IF(M447="T",0,IF(M447="Y/T","Belum diisi","Error")))</f>
        <v>Belum diisi</v>
      </c>
      <c r="O447" s="272"/>
      <c r="P447" s="272"/>
      <c r="Q447" s="272"/>
      <c r="R447" s="272"/>
    </row>
    <row r="448" spans="1:18" ht="12.75" customHeight="1">
      <c r="A448" s="272"/>
      <c r="B448" s="371"/>
      <c r="C448" s="371"/>
      <c r="D448" s="371"/>
      <c r="E448" s="371"/>
      <c r="F448" s="278">
        <v>2</v>
      </c>
      <c r="G448" s="279"/>
      <c r="H448" s="288" t="str">
        <f t="shared" si="163"/>
        <v>Belum Diisi</v>
      </c>
      <c r="I448" s="280" t="s">
        <v>650</v>
      </c>
      <c r="J448" s="281" t="str">
        <f t="shared" si="178"/>
        <v>Isi Sasaran</v>
      </c>
      <c r="K448" s="280" t="s">
        <v>650</v>
      </c>
      <c r="L448" s="281" t="str">
        <f t="shared" si="179"/>
        <v>Isi Sasaran</v>
      </c>
      <c r="M448" s="371"/>
      <c r="N448" s="371"/>
      <c r="O448" s="272"/>
      <c r="P448" s="272"/>
      <c r="Q448" s="272"/>
      <c r="R448" s="272"/>
    </row>
    <row r="449" spans="1:18" ht="12.75" customHeight="1">
      <c r="A449" s="272"/>
      <c r="B449" s="371"/>
      <c r="C449" s="371"/>
      <c r="D449" s="371"/>
      <c r="E449" s="371"/>
      <c r="F449" s="278">
        <v>3</v>
      </c>
      <c r="G449" s="279"/>
      <c r="H449" s="288" t="str">
        <f t="shared" si="163"/>
        <v>Belum Diisi</v>
      </c>
      <c r="I449" s="280" t="s">
        <v>650</v>
      </c>
      <c r="J449" s="281" t="str">
        <f t="shared" si="178"/>
        <v>Isi Sasaran</v>
      </c>
      <c r="K449" s="280" t="s">
        <v>650</v>
      </c>
      <c r="L449" s="281" t="str">
        <f t="shared" si="179"/>
        <v>Isi Sasaran</v>
      </c>
      <c r="M449" s="371"/>
      <c r="N449" s="371"/>
      <c r="O449" s="272"/>
      <c r="P449" s="272"/>
      <c r="Q449" s="272"/>
      <c r="R449" s="272"/>
    </row>
    <row r="450" spans="1:18" ht="12.75" customHeight="1">
      <c r="A450" s="272"/>
      <c r="B450" s="371"/>
      <c r="C450" s="371"/>
      <c r="D450" s="371"/>
      <c r="E450" s="371"/>
      <c r="F450" s="278">
        <v>4</v>
      </c>
      <c r="G450" s="279"/>
      <c r="H450" s="288" t="str">
        <f t="shared" si="163"/>
        <v>Belum Diisi</v>
      </c>
      <c r="I450" s="280" t="s">
        <v>650</v>
      </c>
      <c r="J450" s="281" t="str">
        <f t="shared" si="178"/>
        <v>Isi Sasaran</v>
      </c>
      <c r="K450" s="280" t="s">
        <v>650</v>
      </c>
      <c r="L450" s="281" t="str">
        <f t="shared" si="179"/>
        <v>Isi Sasaran</v>
      </c>
      <c r="M450" s="371"/>
      <c r="N450" s="371"/>
      <c r="O450" s="272"/>
      <c r="P450" s="272"/>
      <c r="Q450" s="272"/>
      <c r="R450" s="272"/>
    </row>
    <row r="451" spans="1:18" ht="12.75" customHeight="1">
      <c r="A451" s="272"/>
      <c r="B451" s="349"/>
      <c r="C451" s="349"/>
      <c r="D451" s="349"/>
      <c r="E451" s="349"/>
      <c r="F451" s="282">
        <v>5</v>
      </c>
      <c r="G451" s="283"/>
      <c r="H451" s="289" t="str">
        <f t="shared" si="163"/>
        <v>Belum Diisi</v>
      </c>
      <c r="I451" s="285" t="s">
        <v>650</v>
      </c>
      <c r="J451" s="286" t="str">
        <f t="shared" si="178"/>
        <v>Isi Sasaran</v>
      </c>
      <c r="K451" s="285" t="s">
        <v>650</v>
      </c>
      <c r="L451" s="286" t="str">
        <f t="shared" si="179"/>
        <v>Isi Sasaran</v>
      </c>
      <c r="M451" s="349"/>
      <c r="N451" s="349"/>
      <c r="O451" s="272"/>
      <c r="P451" s="272"/>
      <c r="Q451" s="272"/>
      <c r="R451" s="272"/>
    </row>
    <row r="452" spans="1:18" ht="12.75" customHeight="1">
      <c r="A452" s="272"/>
      <c r="B452" s="418">
        <v>9</v>
      </c>
      <c r="C452" s="426"/>
      <c r="D452" s="419" t="s">
        <v>650</v>
      </c>
      <c r="E452" s="427" t="str">
        <f>IF(D452="Y",1,IF(D452="T",0,IF(D452="Y/T","Belum diisi","Error")))</f>
        <v>Belum diisi</v>
      </c>
      <c r="F452" s="273">
        <v>1</v>
      </c>
      <c r="G452" s="274"/>
      <c r="H452" s="290" t="str">
        <f t="shared" si="163"/>
        <v>Belum Diisi</v>
      </c>
      <c r="I452" s="276" t="s">
        <v>650</v>
      </c>
      <c r="J452" s="277" t="str">
        <f t="shared" ref="J452:J456" si="180">IF($D$452="Y/T","Isi Sasaran",IF($E$452=0,0,IF(I452="Y",1,IF(I452="T",0,"Isi Dulu"))))</f>
        <v>Isi Sasaran</v>
      </c>
      <c r="K452" s="276" t="s">
        <v>650</v>
      </c>
      <c r="L452" s="277" t="str">
        <f t="shared" ref="L452:L456" si="181">IF($D$452="Y/T","Isi Sasaran",IF($E$452=0,0,IF(K452="Y",1,IF(K452="T",0,"Isi Dulu"))))</f>
        <v>Isi Sasaran</v>
      </c>
      <c r="M452" s="429" t="s">
        <v>650</v>
      </c>
      <c r="N452" s="430" t="str">
        <f>IF(M452="Y",1,IF(M452="T",0,IF(M452="Y/T","Belum diisi","Error")))</f>
        <v>Belum diisi</v>
      </c>
      <c r="O452" s="272"/>
      <c r="P452" s="272"/>
      <c r="Q452" s="272"/>
      <c r="R452" s="272"/>
    </row>
    <row r="453" spans="1:18" ht="12.75" customHeight="1">
      <c r="A453" s="272"/>
      <c r="B453" s="371"/>
      <c r="C453" s="371"/>
      <c r="D453" s="371"/>
      <c r="E453" s="371"/>
      <c r="F453" s="278">
        <v>2</v>
      </c>
      <c r="G453" s="279"/>
      <c r="H453" s="288" t="str">
        <f t="shared" si="163"/>
        <v>Belum Diisi</v>
      </c>
      <c r="I453" s="280" t="s">
        <v>650</v>
      </c>
      <c r="J453" s="281" t="str">
        <f t="shared" si="180"/>
        <v>Isi Sasaran</v>
      </c>
      <c r="K453" s="280" t="s">
        <v>650</v>
      </c>
      <c r="L453" s="281" t="str">
        <f t="shared" si="181"/>
        <v>Isi Sasaran</v>
      </c>
      <c r="M453" s="371"/>
      <c r="N453" s="371"/>
      <c r="O453" s="272"/>
      <c r="P453" s="272"/>
      <c r="Q453" s="272"/>
      <c r="R453" s="272"/>
    </row>
    <row r="454" spans="1:18" ht="12.75" customHeight="1">
      <c r="A454" s="272"/>
      <c r="B454" s="371"/>
      <c r="C454" s="371"/>
      <c r="D454" s="371"/>
      <c r="E454" s="371"/>
      <c r="F454" s="278">
        <v>3</v>
      </c>
      <c r="G454" s="279"/>
      <c r="H454" s="288" t="str">
        <f t="shared" si="163"/>
        <v>Belum Diisi</v>
      </c>
      <c r="I454" s="280" t="s">
        <v>650</v>
      </c>
      <c r="J454" s="281" t="str">
        <f t="shared" si="180"/>
        <v>Isi Sasaran</v>
      </c>
      <c r="K454" s="280" t="s">
        <v>650</v>
      </c>
      <c r="L454" s="281" t="str">
        <f t="shared" si="181"/>
        <v>Isi Sasaran</v>
      </c>
      <c r="M454" s="371"/>
      <c r="N454" s="371"/>
      <c r="O454" s="272"/>
      <c r="P454" s="272"/>
      <c r="Q454" s="272"/>
      <c r="R454" s="272"/>
    </row>
    <row r="455" spans="1:18" ht="12.75" customHeight="1">
      <c r="A455" s="272"/>
      <c r="B455" s="371"/>
      <c r="C455" s="371"/>
      <c r="D455" s="371"/>
      <c r="E455" s="371"/>
      <c r="F455" s="278">
        <v>4</v>
      </c>
      <c r="G455" s="279"/>
      <c r="H455" s="288" t="str">
        <f t="shared" si="163"/>
        <v>Belum Diisi</v>
      </c>
      <c r="I455" s="280" t="s">
        <v>650</v>
      </c>
      <c r="J455" s="281" t="str">
        <f t="shared" si="180"/>
        <v>Isi Sasaran</v>
      </c>
      <c r="K455" s="280" t="s">
        <v>650</v>
      </c>
      <c r="L455" s="281" t="str">
        <f t="shared" si="181"/>
        <v>Isi Sasaran</v>
      </c>
      <c r="M455" s="371"/>
      <c r="N455" s="371"/>
      <c r="O455" s="272"/>
      <c r="P455" s="272"/>
      <c r="Q455" s="272"/>
      <c r="R455" s="272"/>
    </row>
    <row r="456" spans="1:18" ht="12.75" customHeight="1">
      <c r="A456" s="272"/>
      <c r="B456" s="349"/>
      <c r="C456" s="349"/>
      <c r="D456" s="349"/>
      <c r="E456" s="349"/>
      <c r="F456" s="282">
        <v>5</v>
      </c>
      <c r="G456" s="283"/>
      <c r="H456" s="289" t="str">
        <f t="shared" si="163"/>
        <v>Belum Diisi</v>
      </c>
      <c r="I456" s="285" t="s">
        <v>650</v>
      </c>
      <c r="J456" s="286" t="str">
        <f t="shared" si="180"/>
        <v>Isi Sasaran</v>
      </c>
      <c r="K456" s="285" t="s">
        <v>650</v>
      </c>
      <c r="L456" s="286" t="str">
        <f t="shared" si="181"/>
        <v>Isi Sasaran</v>
      </c>
      <c r="M456" s="349"/>
      <c r="N456" s="349"/>
      <c r="O456" s="272"/>
      <c r="P456" s="272"/>
      <c r="Q456" s="272"/>
      <c r="R456" s="272"/>
    </row>
    <row r="457" spans="1:18" ht="12.75" customHeight="1">
      <c r="A457" s="272"/>
      <c r="B457" s="418">
        <v>10</v>
      </c>
      <c r="C457" s="426"/>
      <c r="D457" s="419" t="s">
        <v>650</v>
      </c>
      <c r="E457" s="427" t="str">
        <f>IF(D457="Y",1,IF(D457="T",0,IF(D457="Y/T","Belum diisi","Error")))</f>
        <v>Belum diisi</v>
      </c>
      <c r="F457" s="273">
        <v>1</v>
      </c>
      <c r="G457" s="274"/>
      <c r="H457" s="290" t="str">
        <f t="shared" si="163"/>
        <v>Belum Diisi</v>
      </c>
      <c r="I457" s="276" t="s">
        <v>650</v>
      </c>
      <c r="J457" s="277" t="str">
        <f t="shared" ref="J457:J461" si="182">IF($D$457="Y/T","Isi Sasaran",IF($E$457=0,0,IF(I457="Y",1,IF(I457="T",0,"Isi Dulu"))))</f>
        <v>Isi Sasaran</v>
      </c>
      <c r="K457" s="276" t="s">
        <v>650</v>
      </c>
      <c r="L457" s="277" t="str">
        <f t="shared" ref="L457:L461" si="183">IF($D$457="Y/T","Isi Sasaran",IF($E$457=0,0,IF(K457="Y",1,IF(K457="T",0,"Isi Dulu"))))</f>
        <v>Isi Sasaran</v>
      </c>
      <c r="M457" s="429" t="s">
        <v>650</v>
      </c>
      <c r="N457" s="430" t="str">
        <f>IF(M457="Y",1,IF(M457="T",0,IF(M457="Y/T","Belum diisi","Error")))</f>
        <v>Belum diisi</v>
      </c>
      <c r="O457" s="272"/>
      <c r="P457" s="272"/>
      <c r="Q457" s="272"/>
      <c r="R457" s="272"/>
    </row>
    <row r="458" spans="1:18" ht="12.75" customHeight="1">
      <c r="A458" s="272"/>
      <c r="B458" s="371"/>
      <c r="C458" s="371"/>
      <c r="D458" s="371"/>
      <c r="E458" s="371"/>
      <c r="F458" s="278">
        <v>2</v>
      </c>
      <c r="G458" s="279"/>
      <c r="H458" s="288" t="str">
        <f t="shared" si="163"/>
        <v>Belum Diisi</v>
      </c>
      <c r="I458" s="280" t="s">
        <v>650</v>
      </c>
      <c r="J458" s="281" t="str">
        <f t="shared" si="182"/>
        <v>Isi Sasaran</v>
      </c>
      <c r="K458" s="280" t="s">
        <v>650</v>
      </c>
      <c r="L458" s="281" t="str">
        <f t="shared" si="183"/>
        <v>Isi Sasaran</v>
      </c>
      <c r="M458" s="371"/>
      <c r="N458" s="371"/>
      <c r="O458" s="272"/>
      <c r="P458" s="272"/>
      <c r="Q458" s="272"/>
      <c r="R458" s="272"/>
    </row>
    <row r="459" spans="1:18" ht="12.75" customHeight="1">
      <c r="A459" s="272"/>
      <c r="B459" s="371"/>
      <c r="C459" s="371"/>
      <c r="D459" s="371"/>
      <c r="E459" s="371"/>
      <c r="F459" s="278">
        <v>3</v>
      </c>
      <c r="G459" s="279"/>
      <c r="H459" s="288" t="str">
        <f t="shared" si="163"/>
        <v>Belum Diisi</v>
      </c>
      <c r="I459" s="280" t="s">
        <v>650</v>
      </c>
      <c r="J459" s="281" t="str">
        <f t="shared" si="182"/>
        <v>Isi Sasaran</v>
      </c>
      <c r="K459" s="280" t="s">
        <v>650</v>
      </c>
      <c r="L459" s="281" t="str">
        <f t="shared" si="183"/>
        <v>Isi Sasaran</v>
      </c>
      <c r="M459" s="371"/>
      <c r="N459" s="371"/>
      <c r="O459" s="272"/>
      <c r="P459" s="272"/>
      <c r="Q459" s="272"/>
      <c r="R459" s="272"/>
    </row>
    <row r="460" spans="1:18" ht="12.75" customHeight="1">
      <c r="A460" s="272"/>
      <c r="B460" s="371"/>
      <c r="C460" s="371"/>
      <c r="D460" s="371"/>
      <c r="E460" s="371"/>
      <c r="F460" s="278">
        <v>4</v>
      </c>
      <c r="G460" s="279"/>
      <c r="H460" s="288" t="str">
        <f t="shared" si="163"/>
        <v>Belum Diisi</v>
      </c>
      <c r="I460" s="280" t="s">
        <v>650</v>
      </c>
      <c r="J460" s="281" t="str">
        <f t="shared" si="182"/>
        <v>Isi Sasaran</v>
      </c>
      <c r="K460" s="280" t="s">
        <v>650</v>
      </c>
      <c r="L460" s="281" t="str">
        <f t="shared" si="183"/>
        <v>Isi Sasaran</v>
      </c>
      <c r="M460" s="371"/>
      <c r="N460" s="371"/>
      <c r="O460" s="272"/>
      <c r="P460" s="272"/>
      <c r="Q460" s="272"/>
      <c r="R460" s="272"/>
    </row>
    <row r="461" spans="1:18" ht="12.75" customHeight="1">
      <c r="A461" s="272"/>
      <c r="B461" s="349"/>
      <c r="C461" s="349"/>
      <c r="D461" s="349"/>
      <c r="E461" s="349"/>
      <c r="F461" s="282">
        <v>5</v>
      </c>
      <c r="G461" s="283"/>
      <c r="H461" s="289" t="str">
        <f t="shared" si="163"/>
        <v>Belum Diisi</v>
      </c>
      <c r="I461" s="285" t="s">
        <v>650</v>
      </c>
      <c r="J461" s="286" t="str">
        <f t="shared" si="182"/>
        <v>Isi Sasaran</v>
      </c>
      <c r="K461" s="285" t="s">
        <v>650</v>
      </c>
      <c r="L461" s="286" t="str">
        <f t="shared" si="183"/>
        <v>Isi Sasaran</v>
      </c>
      <c r="M461" s="349"/>
      <c r="N461" s="349"/>
      <c r="O461" s="272"/>
      <c r="P461" s="272"/>
      <c r="Q461" s="272"/>
      <c r="R461" s="272"/>
    </row>
    <row r="462" spans="1:18" ht="12.75" customHeight="1">
      <c r="A462" s="272"/>
      <c r="B462" s="418">
        <v>11</v>
      </c>
      <c r="C462" s="426"/>
      <c r="D462" s="419" t="s">
        <v>650</v>
      </c>
      <c r="E462" s="427" t="str">
        <f>IF(D462="Y",1,IF(D462="T",0,IF(D462="Y/T","Belum diisi","Error")))</f>
        <v>Belum diisi</v>
      </c>
      <c r="F462" s="273">
        <v>1</v>
      </c>
      <c r="G462" s="274"/>
      <c r="H462" s="290" t="str">
        <f t="shared" si="163"/>
        <v>Belum Diisi</v>
      </c>
      <c r="I462" s="276" t="s">
        <v>650</v>
      </c>
      <c r="J462" s="277" t="str">
        <f t="shared" ref="J462:J466" si="184">IF($D$462="Y/T","Isi Sasaran",IF($E$462=0,0,IF(I462="Y",1,IF(I462="T",0,"Isi Dulu"))))</f>
        <v>Isi Sasaran</v>
      </c>
      <c r="K462" s="276" t="s">
        <v>650</v>
      </c>
      <c r="L462" s="277" t="str">
        <f t="shared" ref="L462:L466" si="185">IF($D$462="Y/T","Isi Sasaran",IF($E$462=0,0,IF(K462="Y",1,IF(K462="T",0,"Isi Dulu"))))</f>
        <v>Isi Sasaran</v>
      </c>
      <c r="M462" s="429" t="s">
        <v>650</v>
      </c>
      <c r="N462" s="430" t="str">
        <f>IF(M462="Y",1,IF(M462="T",0,IF(M462="Y/T","Belum diisi","Error")))</f>
        <v>Belum diisi</v>
      </c>
      <c r="O462" s="272"/>
      <c r="P462" s="272"/>
      <c r="Q462" s="272"/>
      <c r="R462" s="272"/>
    </row>
    <row r="463" spans="1:18" ht="12.75" customHeight="1">
      <c r="A463" s="272"/>
      <c r="B463" s="371"/>
      <c r="C463" s="371"/>
      <c r="D463" s="371"/>
      <c r="E463" s="371"/>
      <c r="F463" s="278">
        <v>2</v>
      </c>
      <c r="G463" s="279"/>
      <c r="H463" s="288" t="str">
        <f t="shared" si="163"/>
        <v>Belum Diisi</v>
      </c>
      <c r="I463" s="280" t="s">
        <v>650</v>
      </c>
      <c r="J463" s="281" t="str">
        <f t="shared" si="184"/>
        <v>Isi Sasaran</v>
      </c>
      <c r="K463" s="280" t="s">
        <v>650</v>
      </c>
      <c r="L463" s="281" t="str">
        <f t="shared" si="185"/>
        <v>Isi Sasaran</v>
      </c>
      <c r="M463" s="371"/>
      <c r="N463" s="371"/>
      <c r="O463" s="272"/>
      <c r="P463" s="272"/>
      <c r="Q463" s="272"/>
      <c r="R463" s="272"/>
    </row>
    <row r="464" spans="1:18" ht="12.75" customHeight="1">
      <c r="A464" s="272"/>
      <c r="B464" s="371"/>
      <c r="C464" s="371"/>
      <c r="D464" s="371"/>
      <c r="E464" s="371"/>
      <c r="F464" s="278">
        <v>3</v>
      </c>
      <c r="G464" s="279"/>
      <c r="H464" s="288" t="str">
        <f t="shared" si="163"/>
        <v>Belum Diisi</v>
      </c>
      <c r="I464" s="280" t="s">
        <v>650</v>
      </c>
      <c r="J464" s="281" t="str">
        <f t="shared" si="184"/>
        <v>Isi Sasaran</v>
      </c>
      <c r="K464" s="280" t="s">
        <v>650</v>
      </c>
      <c r="L464" s="281" t="str">
        <f t="shared" si="185"/>
        <v>Isi Sasaran</v>
      </c>
      <c r="M464" s="371"/>
      <c r="N464" s="371"/>
      <c r="O464" s="272"/>
      <c r="P464" s="272"/>
      <c r="Q464" s="272"/>
      <c r="R464" s="272"/>
    </row>
    <row r="465" spans="1:18" ht="12.75" customHeight="1">
      <c r="A465" s="272"/>
      <c r="B465" s="371"/>
      <c r="C465" s="371"/>
      <c r="D465" s="371"/>
      <c r="E465" s="371"/>
      <c r="F465" s="278">
        <v>4</v>
      </c>
      <c r="G465" s="279"/>
      <c r="H465" s="288" t="str">
        <f t="shared" si="163"/>
        <v>Belum Diisi</v>
      </c>
      <c r="I465" s="280" t="s">
        <v>650</v>
      </c>
      <c r="J465" s="281" t="str">
        <f t="shared" si="184"/>
        <v>Isi Sasaran</v>
      </c>
      <c r="K465" s="280" t="s">
        <v>650</v>
      </c>
      <c r="L465" s="281" t="str">
        <f t="shared" si="185"/>
        <v>Isi Sasaran</v>
      </c>
      <c r="M465" s="371"/>
      <c r="N465" s="371"/>
      <c r="O465" s="272"/>
      <c r="P465" s="272"/>
      <c r="Q465" s="272"/>
      <c r="R465" s="272"/>
    </row>
    <row r="466" spans="1:18" ht="12.75" customHeight="1">
      <c r="A466" s="272"/>
      <c r="B466" s="349"/>
      <c r="C466" s="349"/>
      <c r="D466" s="349"/>
      <c r="E466" s="349"/>
      <c r="F466" s="282">
        <v>5</v>
      </c>
      <c r="G466" s="283"/>
      <c r="H466" s="289" t="str">
        <f t="shared" si="163"/>
        <v>Belum Diisi</v>
      </c>
      <c r="I466" s="285" t="s">
        <v>650</v>
      </c>
      <c r="J466" s="286" t="str">
        <f t="shared" si="184"/>
        <v>Isi Sasaran</v>
      </c>
      <c r="K466" s="285" t="s">
        <v>650</v>
      </c>
      <c r="L466" s="286" t="str">
        <f t="shared" si="185"/>
        <v>Isi Sasaran</v>
      </c>
      <c r="M466" s="349"/>
      <c r="N466" s="349"/>
      <c r="O466" s="272"/>
      <c r="P466" s="272"/>
      <c r="Q466" s="272"/>
      <c r="R466" s="272"/>
    </row>
    <row r="467" spans="1:18" ht="12.75" customHeight="1">
      <c r="A467" s="272"/>
      <c r="B467" s="418">
        <v>12</v>
      </c>
      <c r="C467" s="426"/>
      <c r="D467" s="419" t="s">
        <v>650</v>
      </c>
      <c r="E467" s="427" t="str">
        <f>IF(D467="Y",1,IF(D467="T",0,IF(D467="Y/T","Belum diisi","Error")))</f>
        <v>Belum diisi</v>
      </c>
      <c r="F467" s="273">
        <v>1</v>
      </c>
      <c r="G467" s="274"/>
      <c r="H467" s="290" t="str">
        <f t="shared" si="163"/>
        <v>Belum Diisi</v>
      </c>
      <c r="I467" s="276" t="s">
        <v>650</v>
      </c>
      <c r="J467" s="277" t="str">
        <f t="shared" ref="J467:J471" si="186">IF($D$467="Y/T","Isi Sasaran",IF($E$467=0,0,IF(I467="Y",1,IF(I467="T",0,"Isi Dulu"))))</f>
        <v>Isi Sasaran</v>
      </c>
      <c r="K467" s="276" t="s">
        <v>650</v>
      </c>
      <c r="L467" s="277" t="str">
        <f t="shared" ref="L467:L471" si="187">IF($D$467="Y/T","Isi Sasaran",IF($E$467=0,0,IF(K467="Y",1,IF(K467="T",0,"Isi Dulu"))))</f>
        <v>Isi Sasaran</v>
      </c>
      <c r="M467" s="429" t="s">
        <v>650</v>
      </c>
      <c r="N467" s="430" t="str">
        <f>IF(M467="Y",1,IF(M467="T",0,IF(M467="Y/T","Belum diisi","Error")))</f>
        <v>Belum diisi</v>
      </c>
      <c r="O467" s="272"/>
      <c r="P467" s="272"/>
      <c r="Q467" s="272"/>
      <c r="R467" s="272"/>
    </row>
    <row r="468" spans="1:18" ht="12.75" customHeight="1">
      <c r="A468" s="272"/>
      <c r="B468" s="371"/>
      <c r="C468" s="371"/>
      <c r="D468" s="371"/>
      <c r="E468" s="371"/>
      <c r="F468" s="278">
        <v>2</v>
      </c>
      <c r="G468" s="279"/>
      <c r="H468" s="288" t="str">
        <f t="shared" si="163"/>
        <v>Belum Diisi</v>
      </c>
      <c r="I468" s="280" t="s">
        <v>650</v>
      </c>
      <c r="J468" s="281" t="str">
        <f t="shared" si="186"/>
        <v>Isi Sasaran</v>
      </c>
      <c r="K468" s="280" t="s">
        <v>650</v>
      </c>
      <c r="L468" s="281" t="str">
        <f t="shared" si="187"/>
        <v>Isi Sasaran</v>
      </c>
      <c r="M468" s="371"/>
      <c r="N468" s="371"/>
      <c r="O468" s="272"/>
      <c r="P468" s="272"/>
      <c r="Q468" s="272"/>
      <c r="R468" s="272"/>
    </row>
    <row r="469" spans="1:18" ht="12.75" customHeight="1">
      <c r="A469" s="272"/>
      <c r="B469" s="371"/>
      <c r="C469" s="371"/>
      <c r="D469" s="371"/>
      <c r="E469" s="371"/>
      <c r="F469" s="278">
        <v>3</v>
      </c>
      <c r="G469" s="279"/>
      <c r="H469" s="288" t="str">
        <f t="shared" si="163"/>
        <v>Belum Diisi</v>
      </c>
      <c r="I469" s="280" t="s">
        <v>650</v>
      </c>
      <c r="J469" s="281" t="str">
        <f t="shared" si="186"/>
        <v>Isi Sasaran</v>
      </c>
      <c r="K469" s="280" t="s">
        <v>650</v>
      </c>
      <c r="L469" s="281" t="str">
        <f t="shared" si="187"/>
        <v>Isi Sasaran</v>
      </c>
      <c r="M469" s="371"/>
      <c r="N469" s="371"/>
      <c r="O469" s="272"/>
      <c r="P469" s="272"/>
      <c r="Q469" s="272"/>
      <c r="R469" s="272"/>
    </row>
    <row r="470" spans="1:18" ht="12.75" customHeight="1">
      <c r="A470" s="272"/>
      <c r="B470" s="371"/>
      <c r="C470" s="371"/>
      <c r="D470" s="371"/>
      <c r="E470" s="371"/>
      <c r="F470" s="278">
        <v>4</v>
      </c>
      <c r="G470" s="279"/>
      <c r="H470" s="288" t="str">
        <f t="shared" si="163"/>
        <v>Belum Diisi</v>
      </c>
      <c r="I470" s="280" t="s">
        <v>650</v>
      </c>
      <c r="J470" s="281" t="str">
        <f t="shared" si="186"/>
        <v>Isi Sasaran</v>
      </c>
      <c r="K470" s="280" t="s">
        <v>650</v>
      </c>
      <c r="L470" s="281" t="str">
        <f t="shared" si="187"/>
        <v>Isi Sasaran</v>
      </c>
      <c r="M470" s="371"/>
      <c r="N470" s="371"/>
      <c r="O470" s="272"/>
      <c r="P470" s="272"/>
      <c r="Q470" s="272"/>
      <c r="R470" s="272"/>
    </row>
    <row r="471" spans="1:18" ht="12.75" customHeight="1">
      <c r="A471" s="272"/>
      <c r="B471" s="349"/>
      <c r="C471" s="349"/>
      <c r="D471" s="349"/>
      <c r="E471" s="349"/>
      <c r="F471" s="282">
        <v>5</v>
      </c>
      <c r="G471" s="283"/>
      <c r="H471" s="289" t="str">
        <f t="shared" si="163"/>
        <v>Belum Diisi</v>
      </c>
      <c r="I471" s="285" t="s">
        <v>650</v>
      </c>
      <c r="J471" s="286" t="str">
        <f t="shared" si="186"/>
        <v>Isi Sasaran</v>
      </c>
      <c r="K471" s="285" t="s">
        <v>650</v>
      </c>
      <c r="L471" s="286" t="str">
        <f t="shared" si="187"/>
        <v>Isi Sasaran</v>
      </c>
      <c r="M471" s="349"/>
      <c r="N471" s="349"/>
      <c r="O471" s="272"/>
      <c r="P471" s="272"/>
      <c r="Q471" s="272"/>
      <c r="R471" s="272"/>
    </row>
    <row r="472" spans="1:18" ht="12.75" customHeight="1">
      <c r="A472" s="272"/>
      <c r="B472" s="418">
        <v>13</v>
      </c>
      <c r="C472" s="426"/>
      <c r="D472" s="419" t="s">
        <v>650</v>
      </c>
      <c r="E472" s="427" t="str">
        <f>IF(D472="Y",1,IF(D472="T",0,IF(D472="Y/T","Belum diisi","Error")))</f>
        <v>Belum diisi</v>
      </c>
      <c r="F472" s="273">
        <v>1</v>
      </c>
      <c r="G472" s="274"/>
      <c r="H472" s="290" t="str">
        <f t="shared" si="163"/>
        <v>Belum Diisi</v>
      </c>
      <c r="I472" s="276" t="s">
        <v>650</v>
      </c>
      <c r="J472" s="277" t="str">
        <f t="shared" ref="J472:J476" si="188">IF($D$472="Y/T","Isi Sasaran",IF($E$472=0,0,IF(I472="Y",1,IF(I472="T",0,"Isi Dulu"))))</f>
        <v>Isi Sasaran</v>
      </c>
      <c r="K472" s="276" t="s">
        <v>650</v>
      </c>
      <c r="L472" s="277" t="str">
        <f t="shared" ref="L472:L476" si="189">IF($D$472="Y/T","Isi Sasaran",IF($E$472=0,0,IF(K472="Y",1,IF(K472="T",0,"Isi Dulu"))))</f>
        <v>Isi Sasaran</v>
      </c>
      <c r="M472" s="429" t="s">
        <v>650</v>
      </c>
      <c r="N472" s="430" t="str">
        <f>IF(M472="Y",1,IF(M472="T",0,IF(M472="Y/T","Belum diisi","Error")))</f>
        <v>Belum diisi</v>
      </c>
      <c r="O472" s="272"/>
      <c r="P472" s="272"/>
      <c r="Q472" s="272"/>
      <c r="R472" s="272"/>
    </row>
    <row r="473" spans="1:18" ht="12.75" customHeight="1">
      <c r="A473" s="272"/>
      <c r="B473" s="371"/>
      <c r="C473" s="371"/>
      <c r="D473" s="371"/>
      <c r="E473" s="371"/>
      <c r="F473" s="278">
        <v>2</v>
      </c>
      <c r="G473" s="279"/>
      <c r="H473" s="288" t="str">
        <f t="shared" si="163"/>
        <v>Belum Diisi</v>
      </c>
      <c r="I473" s="280" t="s">
        <v>650</v>
      </c>
      <c r="J473" s="281" t="str">
        <f t="shared" si="188"/>
        <v>Isi Sasaran</v>
      </c>
      <c r="K473" s="280" t="s">
        <v>650</v>
      </c>
      <c r="L473" s="281" t="str">
        <f t="shared" si="189"/>
        <v>Isi Sasaran</v>
      </c>
      <c r="M473" s="371"/>
      <c r="N473" s="371"/>
      <c r="O473" s="272"/>
      <c r="P473" s="272"/>
      <c r="Q473" s="272"/>
      <c r="R473" s="272"/>
    </row>
    <row r="474" spans="1:18" ht="12.75" customHeight="1">
      <c r="A474" s="272"/>
      <c r="B474" s="371"/>
      <c r="C474" s="371"/>
      <c r="D474" s="371"/>
      <c r="E474" s="371"/>
      <c r="F474" s="278">
        <v>3</v>
      </c>
      <c r="G474" s="279"/>
      <c r="H474" s="288" t="str">
        <f t="shared" si="163"/>
        <v>Belum Diisi</v>
      </c>
      <c r="I474" s="280" t="s">
        <v>650</v>
      </c>
      <c r="J474" s="281" t="str">
        <f t="shared" si="188"/>
        <v>Isi Sasaran</v>
      </c>
      <c r="K474" s="280" t="s">
        <v>650</v>
      </c>
      <c r="L474" s="281" t="str">
        <f t="shared" si="189"/>
        <v>Isi Sasaran</v>
      </c>
      <c r="M474" s="371"/>
      <c r="N474" s="371"/>
      <c r="O474" s="272"/>
      <c r="P474" s="272"/>
      <c r="Q474" s="272"/>
      <c r="R474" s="272"/>
    </row>
    <row r="475" spans="1:18" ht="12.75" customHeight="1">
      <c r="A475" s="272"/>
      <c r="B475" s="371"/>
      <c r="C475" s="371"/>
      <c r="D475" s="371"/>
      <c r="E475" s="371"/>
      <c r="F475" s="278">
        <v>4</v>
      </c>
      <c r="G475" s="279"/>
      <c r="H475" s="288" t="str">
        <f t="shared" si="163"/>
        <v>Belum Diisi</v>
      </c>
      <c r="I475" s="280" t="s">
        <v>650</v>
      </c>
      <c r="J475" s="281" t="str">
        <f t="shared" si="188"/>
        <v>Isi Sasaran</v>
      </c>
      <c r="K475" s="280" t="s">
        <v>650</v>
      </c>
      <c r="L475" s="281" t="str">
        <f t="shared" si="189"/>
        <v>Isi Sasaran</v>
      </c>
      <c r="M475" s="371"/>
      <c r="N475" s="371"/>
      <c r="O475" s="272"/>
      <c r="P475" s="272"/>
      <c r="Q475" s="272"/>
      <c r="R475" s="272"/>
    </row>
    <row r="476" spans="1:18" ht="12.75" customHeight="1">
      <c r="A476" s="272"/>
      <c r="B476" s="349"/>
      <c r="C476" s="349"/>
      <c r="D476" s="349"/>
      <c r="E476" s="349"/>
      <c r="F476" s="282">
        <v>5</v>
      </c>
      <c r="G476" s="283"/>
      <c r="H476" s="289" t="str">
        <f t="shared" si="163"/>
        <v>Belum Diisi</v>
      </c>
      <c r="I476" s="285" t="s">
        <v>650</v>
      </c>
      <c r="J476" s="286" t="str">
        <f t="shared" si="188"/>
        <v>Isi Sasaran</v>
      </c>
      <c r="K476" s="285" t="s">
        <v>650</v>
      </c>
      <c r="L476" s="286" t="str">
        <f t="shared" si="189"/>
        <v>Isi Sasaran</v>
      </c>
      <c r="M476" s="349"/>
      <c r="N476" s="349"/>
      <c r="O476" s="272"/>
      <c r="P476" s="272"/>
      <c r="Q476" s="272"/>
      <c r="R476" s="272"/>
    </row>
    <row r="477" spans="1:18" ht="12.75" customHeight="1">
      <c r="A477" s="272"/>
      <c r="B477" s="418">
        <v>14</v>
      </c>
      <c r="C477" s="426"/>
      <c r="D477" s="419" t="s">
        <v>650</v>
      </c>
      <c r="E477" s="427" t="str">
        <f>IF(D477="Y",1,IF(D477="T",0,IF(D477="Y/T","Belum diisi","Error")))</f>
        <v>Belum diisi</v>
      </c>
      <c r="F477" s="273">
        <v>1</v>
      </c>
      <c r="G477" s="274"/>
      <c r="H477" s="290" t="str">
        <f t="shared" si="163"/>
        <v>Belum Diisi</v>
      </c>
      <c r="I477" s="276" t="s">
        <v>650</v>
      </c>
      <c r="J477" s="277" t="str">
        <f t="shared" ref="J477:J481" si="190">IF($D$477="Y/T","Isi Sasaran",IF($E$477=0,0,IF(I477="Y",1,IF(I477="T",0,"Isi Dulu"))))</f>
        <v>Isi Sasaran</v>
      </c>
      <c r="K477" s="276" t="s">
        <v>650</v>
      </c>
      <c r="L477" s="277" t="str">
        <f t="shared" ref="L477:L481" si="191">IF($D$477="Y/T","Isi Sasaran",IF($E$477=0,0,IF(K477="Y",1,IF(K477="T",0,"Isi Dulu"))))</f>
        <v>Isi Sasaran</v>
      </c>
      <c r="M477" s="429" t="s">
        <v>650</v>
      </c>
      <c r="N477" s="430" t="str">
        <f>IF(M477="Y",1,IF(M477="T",0,IF(M477="Y/T","Belum diisi","Error")))</f>
        <v>Belum diisi</v>
      </c>
      <c r="O477" s="272"/>
      <c r="P477" s="272"/>
      <c r="Q477" s="272"/>
      <c r="R477" s="272"/>
    </row>
    <row r="478" spans="1:18" ht="12.75" customHeight="1">
      <c r="A478" s="272"/>
      <c r="B478" s="371"/>
      <c r="C478" s="371"/>
      <c r="D478" s="371"/>
      <c r="E478" s="371"/>
      <c r="F478" s="278">
        <v>2</v>
      </c>
      <c r="G478" s="279"/>
      <c r="H478" s="288" t="str">
        <f t="shared" si="163"/>
        <v>Belum Diisi</v>
      </c>
      <c r="I478" s="280" t="s">
        <v>650</v>
      </c>
      <c r="J478" s="281" t="str">
        <f t="shared" si="190"/>
        <v>Isi Sasaran</v>
      </c>
      <c r="K478" s="280" t="s">
        <v>650</v>
      </c>
      <c r="L478" s="281" t="str">
        <f t="shared" si="191"/>
        <v>Isi Sasaran</v>
      </c>
      <c r="M478" s="371"/>
      <c r="N478" s="371"/>
      <c r="O478" s="272"/>
      <c r="P478" s="272"/>
      <c r="Q478" s="272"/>
      <c r="R478" s="272"/>
    </row>
    <row r="479" spans="1:18" ht="12.75" customHeight="1">
      <c r="A479" s="272"/>
      <c r="B479" s="371"/>
      <c r="C479" s="371"/>
      <c r="D479" s="371"/>
      <c r="E479" s="371"/>
      <c r="F479" s="278">
        <v>3</v>
      </c>
      <c r="G479" s="279"/>
      <c r="H479" s="288" t="str">
        <f t="shared" si="163"/>
        <v>Belum Diisi</v>
      </c>
      <c r="I479" s="280" t="s">
        <v>650</v>
      </c>
      <c r="J479" s="281" t="str">
        <f t="shared" si="190"/>
        <v>Isi Sasaran</v>
      </c>
      <c r="K479" s="280" t="s">
        <v>650</v>
      </c>
      <c r="L479" s="281" t="str">
        <f t="shared" si="191"/>
        <v>Isi Sasaran</v>
      </c>
      <c r="M479" s="371"/>
      <c r="N479" s="371"/>
      <c r="O479" s="272"/>
      <c r="P479" s="272"/>
      <c r="Q479" s="272"/>
      <c r="R479" s="272"/>
    </row>
    <row r="480" spans="1:18" ht="12.75" customHeight="1">
      <c r="A480" s="272"/>
      <c r="B480" s="371"/>
      <c r="C480" s="371"/>
      <c r="D480" s="371"/>
      <c r="E480" s="371"/>
      <c r="F480" s="278">
        <v>4</v>
      </c>
      <c r="G480" s="279"/>
      <c r="H480" s="288" t="str">
        <f t="shared" si="163"/>
        <v>Belum Diisi</v>
      </c>
      <c r="I480" s="280" t="s">
        <v>650</v>
      </c>
      <c r="J480" s="281" t="str">
        <f t="shared" si="190"/>
        <v>Isi Sasaran</v>
      </c>
      <c r="K480" s="280" t="s">
        <v>650</v>
      </c>
      <c r="L480" s="281" t="str">
        <f t="shared" si="191"/>
        <v>Isi Sasaran</v>
      </c>
      <c r="M480" s="371"/>
      <c r="N480" s="371"/>
      <c r="O480" s="272"/>
      <c r="P480" s="272"/>
      <c r="Q480" s="272"/>
      <c r="R480" s="272"/>
    </row>
    <row r="481" spans="1:18" ht="12.75" customHeight="1">
      <c r="A481" s="272"/>
      <c r="B481" s="349"/>
      <c r="C481" s="349"/>
      <c r="D481" s="349"/>
      <c r="E481" s="349"/>
      <c r="F481" s="282">
        <v>5</v>
      </c>
      <c r="G481" s="283"/>
      <c r="H481" s="289" t="str">
        <f t="shared" si="163"/>
        <v>Belum Diisi</v>
      </c>
      <c r="I481" s="285" t="s">
        <v>650</v>
      </c>
      <c r="J481" s="286" t="str">
        <f t="shared" si="190"/>
        <v>Isi Sasaran</v>
      </c>
      <c r="K481" s="285" t="s">
        <v>650</v>
      </c>
      <c r="L481" s="286" t="str">
        <f t="shared" si="191"/>
        <v>Isi Sasaran</v>
      </c>
      <c r="M481" s="349"/>
      <c r="N481" s="349"/>
      <c r="O481" s="272"/>
      <c r="P481" s="272"/>
      <c r="Q481" s="272"/>
      <c r="R481" s="272"/>
    </row>
    <row r="482" spans="1:18" ht="12.75" customHeight="1">
      <c r="A482" s="272"/>
      <c r="B482" s="418">
        <v>15</v>
      </c>
      <c r="C482" s="426"/>
      <c r="D482" s="419" t="s">
        <v>650</v>
      </c>
      <c r="E482" s="427" t="str">
        <f>IF(D482="Y",1,IF(D482="T",0,IF(D482="Y/T","Belum diisi","Error")))</f>
        <v>Belum diisi</v>
      </c>
      <c r="F482" s="273">
        <v>1</v>
      </c>
      <c r="G482" s="274"/>
      <c r="H482" s="290" t="str">
        <f t="shared" si="163"/>
        <v>Belum Diisi</v>
      </c>
      <c r="I482" s="276" t="s">
        <v>650</v>
      </c>
      <c r="J482" s="277" t="str">
        <f t="shared" ref="J482:J486" si="192">IF($D$482="Y/T","Isi Sasaran",IF($E$482=0,0,IF(I482="Y",1,IF(I482="T",0,"Isi Dulu"))))</f>
        <v>Isi Sasaran</v>
      </c>
      <c r="K482" s="276" t="s">
        <v>650</v>
      </c>
      <c r="L482" s="277" t="str">
        <f t="shared" ref="L482:L486" si="193">IF($D$482="Y/T","Isi Sasaran",IF($E$482=0,0,IF(K482="Y",1,IF(K482="T",0,"Isi Dulu"))))</f>
        <v>Isi Sasaran</v>
      </c>
      <c r="M482" s="429" t="s">
        <v>650</v>
      </c>
      <c r="N482" s="430" t="str">
        <f>IF(M482="Y",1,IF(M482="T",0,IF(M482="Y/T","Belum diisi","Error")))</f>
        <v>Belum diisi</v>
      </c>
      <c r="O482" s="272"/>
      <c r="P482" s="272"/>
      <c r="Q482" s="272"/>
      <c r="R482" s="272"/>
    </row>
    <row r="483" spans="1:18" ht="12.75" customHeight="1">
      <c r="A483" s="272"/>
      <c r="B483" s="371"/>
      <c r="C483" s="371"/>
      <c r="D483" s="371"/>
      <c r="E483" s="371"/>
      <c r="F483" s="278">
        <v>2</v>
      </c>
      <c r="G483" s="279"/>
      <c r="H483" s="288" t="str">
        <f t="shared" si="163"/>
        <v>Belum Diisi</v>
      </c>
      <c r="I483" s="280" t="s">
        <v>650</v>
      </c>
      <c r="J483" s="281" t="str">
        <f t="shared" si="192"/>
        <v>Isi Sasaran</v>
      </c>
      <c r="K483" s="280" t="s">
        <v>650</v>
      </c>
      <c r="L483" s="281" t="str">
        <f t="shared" si="193"/>
        <v>Isi Sasaran</v>
      </c>
      <c r="M483" s="371"/>
      <c r="N483" s="371"/>
      <c r="O483" s="272"/>
      <c r="P483" s="272"/>
      <c r="Q483" s="272"/>
      <c r="R483" s="272"/>
    </row>
    <row r="484" spans="1:18" ht="12.75" customHeight="1">
      <c r="A484" s="272"/>
      <c r="B484" s="371"/>
      <c r="C484" s="371"/>
      <c r="D484" s="371"/>
      <c r="E484" s="371"/>
      <c r="F484" s="278">
        <v>3</v>
      </c>
      <c r="G484" s="279"/>
      <c r="H484" s="288" t="str">
        <f t="shared" si="163"/>
        <v>Belum Diisi</v>
      </c>
      <c r="I484" s="280" t="s">
        <v>650</v>
      </c>
      <c r="J484" s="281" t="str">
        <f t="shared" si="192"/>
        <v>Isi Sasaran</v>
      </c>
      <c r="K484" s="280" t="s">
        <v>650</v>
      </c>
      <c r="L484" s="281" t="str">
        <f t="shared" si="193"/>
        <v>Isi Sasaran</v>
      </c>
      <c r="M484" s="371"/>
      <c r="N484" s="371"/>
      <c r="O484" s="272"/>
      <c r="P484" s="272"/>
      <c r="Q484" s="272"/>
      <c r="R484" s="272"/>
    </row>
    <row r="485" spans="1:18" ht="12.75" customHeight="1">
      <c r="A485" s="272"/>
      <c r="B485" s="371"/>
      <c r="C485" s="371"/>
      <c r="D485" s="371"/>
      <c r="E485" s="371"/>
      <c r="F485" s="278">
        <v>4</v>
      </c>
      <c r="G485" s="279"/>
      <c r="H485" s="288" t="str">
        <f t="shared" si="163"/>
        <v>Belum Diisi</v>
      </c>
      <c r="I485" s="280" t="s">
        <v>650</v>
      </c>
      <c r="J485" s="281" t="str">
        <f t="shared" si="192"/>
        <v>Isi Sasaran</v>
      </c>
      <c r="K485" s="280" t="s">
        <v>650</v>
      </c>
      <c r="L485" s="281" t="str">
        <f t="shared" si="193"/>
        <v>Isi Sasaran</v>
      </c>
      <c r="M485" s="371"/>
      <c r="N485" s="371"/>
      <c r="O485" s="272"/>
      <c r="P485" s="272"/>
      <c r="Q485" s="272"/>
      <c r="R485" s="272"/>
    </row>
    <row r="486" spans="1:18" ht="12.75" customHeight="1">
      <c r="A486" s="272"/>
      <c r="B486" s="349"/>
      <c r="C486" s="349"/>
      <c r="D486" s="349"/>
      <c r="E486" s="349"/>
      <c r="F486" s="282">
        <v>5</v>
      </c>
      <c r="G486" s="283"/>
      <c r="H486" s="289" t="str">
        <f t="shared" si="163"/>
        <v>Belum Diisi</v>
      </c>
      <c r="I486" s="285" t="s">
        <v>650</v>
      </c>
      <c r="J486" s="286" t="str">
        <f t="shared" si="192"/>
        <v>Isi Sasaran</v>
      </c>
      <c r="K486" s="285" t="s">
        <v>650</v>
      </c>
      <c r="L486" s="286" t="str">
        <f t="shared" si="193"/>
        <v>Isi Sasaran</v>
      </c>
      <c r="M486" s="349"/>
      <c r="N486" s="349"/>
      <c r="O486" s="272"/>
      <c r="P486" s="272"/>
      <c r="Q486" s="272"/>
      <c r="R486" s="272"/>
    </row>
    <row r="487" spans="1:18" ht="12.75" customHeight="1">
      <c r="A487" s="272"/>
      <c r="B487" s="418">
        <v>16</v>
      </c>
      <c r="C487" s="426"/>
      <c r="D487" s="419" t="s">
        <v>650</v>
      </c>
      <c r="E487" s="427" t="str">
        <f>IF(D487="Y",1,IF(D487="T",0,IF(D487="Y/T","Belum diisi","Error")))</f>
        <v>Belum diisi</v>
      </c>
      <c r="F487" s="273">
        <v>1</v>
      </c>
      <c r="G487" s="274"/>
      <c r="H487" s="290" t="str">
        <f t="shared" si="163"/>
        <v>Belum Diisi</v>
      </c>
      <c r="I487" s="276" t="s">
        <v>650</v>
      </c>
      <c r="J487" s="277" t="str">
        <f t="shared" ref="J487:J491" si="194">IF($D$487="Y/T","Isi Sasaran",IF($E$487=0,0,IF(I487="Y",1,IF(I487="T",0,"Isi Dulu"))))</f>
        <v>Isi Sasaran</v>
      </c>
      <c r="K487" s="276" t="s">
        <v>650</v>
      </c>
      <c r="L487" s="277" t="str">
        <f t="shared" ref="L487:L491" si="195">IF($D$487="Y/T","Isi Sasaran",IF($E$487=0,0,IF(K487="Y",1,IF(K487="T",0,"Isi Dulu"))))</f>
        <v>Isi Sasaran</v>
      </c>
      <c r="M487" s="429" t="s">
        <v>650</v>
      </c>
      <c r="N487" s="430" t="str">
        <f>IF(M487="Y",1,IF(M487="T",0,IF(M487="Y/T","Belum diisi","Error")))</f>
        <v>Belum diisi</v>
      </c>
      <c r="O487" s="272"/>
      <c r="P487" s="272"/>
      <c r="Q487" s="272"/>
      <c r="R487" s="272"/>
    </row>
    <row r="488" spans="1:18" ht="12.75" customHeight="1">
      <c r="A488" s="272"/>
      <c r="B488" s="371"/>
      <c r="C488" s="371"/>
      <c r="D488" s="371"/>
      <c r="E488" s="371"/>
      <c r="F488" s="278">
        <v>2</v>
      </c>
      <c r="G488" s="279"/>
      <c r="H488" s="288" t="str">
        <f t="shared" si="163"/>
        <v>Belum Diisi</v>
      </c>
      <c r="I488" s="280" t="s">
        <v>650</v>
      </c>
      <c r="J488" s="281" t="str">
        <f t="shared" si="194"/>
        <v>Isi Sasaran</v>
      </c>
      <c r="K488" s="280" t="s">
        <v>650</v>
      </c>
      <c r="L488" s="281" t="str">
        <f t="shared" si="195"/>
        <v>Isi Sasaran</v>
      </c>
      <c r="M488" s="371"/>
      <c r="N488" s="371"/>
      <c r="O488" s="272"/>
      <c r="P488" s="272"/>
      <c r="Q488" s="272"/>
      <c r="R488" s="272"/>
    </row>
    <row r="489" spans="1:18" ht="12.75" customHeight="1">
      <c r="A489" s="272"/>
      <c r="B489" s="371"/>
      <c r="C489" s="371"/>
      <c r="D489" s="371"/>
      <c r="E489" s="371"/>
      <c r="F489" s="278">
        <v>3</v>
      </c>
      <c r="G489" s="279"/>
      <c r="H489" s="288" t="str">
        <f t="shared" si="163"/>
        <v>Belum Diisi</v>
      </c>
      <c r="I489" s="280" t="s">
        <v>650</v>
      </c>
      <c r="J489" s="281" t="str">
        <f t="shared" si="194"/>
        <v>Isi Sasaran</v>
      </c>
      <c r="K489" s="280" t="s">
        <v>650</v>
      </c>
      <c r="L489" s="281" t="str">
        <f t="shared" si="195"/>
        <v>Isi Sasaran</v>
      </c>
      <c r="M489" s="371"/>
      <c r="N489" s="371"/>
      <c r="O489" s="272"/>
      <c r="P489" s="272"/>
      <c r="Q489" s="272"/>
      <c r="R489" s="272"/>
    </row>
    <row r="490" spans="1:18" ht="12.75" customHeight="1">
      <c r="A490" s="272"/>
      <c r="B490" s="371"/>
      <c r="C490" s="371"/>
      <c r="D490" s="371"/>
      <c r="E490" s="371"/>
      <c r="F490" s="278">
        <v>4</v>
      </c>
      <c r="G490" s="279"/>
      <c r="H490" s="288" t="str">
        <f t="shared" si="163"/>
        <v>Belum Diisi</v>
      </c>
      <c r="I490" s="280" t="s">
        <v>650</v>
      </c>
      <c r="J490" s="281" t="str">
        <f t="shared" si="194"/>
        <v>Isi Sasaran</v>
      </c>
      <c r="K490" s="280" t="s">
        <v>650</v>
      </c>
      <c r="L490" s="281" t="str">
        <f t="shared" si="195"/>
        <v>Isi Sasaran</v>
      </c>
      <c r="M490" s="371"/>
      <c r="N490" s="371"/>
      <c r="O490" s="272"/>
      <c r="P490" s="272"/>
      <c r="Q490" s="272"/>
      <c r="R490" s="272"/>
    </row>
    <row r="491" spans="1:18" ht="12.75" customHeight="1">
      <c r="A491" s="272"/>
      <c r="B491" s="349"/>
      <c r="C491" s="349"/>
      <c r="D491" s="349"/>
      <c r="E491" s="349"/>
      <c r="F491" s="282">
        <v>5</v>
      </c>
      <c r="G491" s="283"/>
      <c r="H491" s="289" t="str">
        <f t="shared" si="163"/>
        <v>Belum Diisi</v>
      </c>
      <c r="I491" s="285" t="s">
        <v>650</v>
      </c>
      <c r="J491" s="286" t="str">
        <f t="shared" si="194"/>
        <v>Isi Sasaran</v>
      </c>
      <c r="K491" s="285" t="s">
        <v>650</v>
      </c>
      <c r="L491" s="286" t="str">
        <f t="shared" si="195"/>
        <v>Isi Sasaran</v>
      </c>
      <c r="M491" s="349"/>
      <c r="N491" s="349"/>
      <c r="O491" s="272"/>
      <c r="P491" s="272"/>
      <c r="Q491" s="272"/>
      <c r="R491" s="272"/>
    </row>
    <row r="492" spans="1:18" ht="12.75" customHeight="1">
      <c r="A492" s="272"/>
      <c r="B492" s="418">
        <v>17</v>
      </c>
      <c r="C492" s="426"/>
      <c r="D492" s="419" t="s">
        <v>650</v>
      </c>
      <c r="E492" s="427" t="str">
        <f>IF(D492="Y",1,IF(D492="T",0,IF(D492="Y/T","Belum diisi","Error")))</f>
        <v>Belum diisi</v>
      </c>
      <c r="F492" s="273">
        <v>1</v>
      </c>
      <c r="G492" s="274"/>
      <c r="H492" s="290" t="str">
        <f t="shared" si="163"/>
        <v>Belum Diisi</v>
      </c>
      <c r="I492" s="276" t="s">
        <v>650</v>
      </c>
      <c r="J492" s="277" t="str">
        <f t="shared" ref="J492:J496" si="196">IF($D$492="Y/T","Isi Sasaran",IF($E$492=0,0,IF(I492="Y",1,IF(I492="T",0,"Isi Dulu"))))</f>
        <v>Isi Sasaran</v>
      </c>
      <c r="K492" s="276" t="s">
        <v>650</v>
      </c>
      <c r="L492" s="277" t="str">
        <f t="shared" ref="L492:L496" si="197">IF($D$492="Y/T","Isi Sasaran",IF($E$492=0,0,IF(K492="Y",1,IF(K492="T",0,"Isi Dulu"))))</f>
        <v>Isi Sasaran</v>
      </c>
      <c r="M492" s="429" t="s">
        <v>650</v>
      </c>
      <c r="N492" s="430" t="str">
        <f>IF(M492="Y",1,IF(M492="T",0,IF(M492="Y/T","Belum diisi","Error")))</f>
        <v>Belum diisi</v>
      </c>
      <c r="O492" s="272"/>
      <c r="P492" s="272"/>
      <c r="Q492" s="272"/>
      <c r="R492" s="272"/>
    </row>
    <row r="493" spans="1:18" ht="12.75" customHeight="1">
      <c r="A493" s="272"/>
      <c r="B493" s="371"/>
      <c r="C493" s="371"/>
      <c r="D493" s="371"/>
      <c r="E493" s="371"/>
      <c r="F493" s="278">
        <v>2</v>
      </c>
      <c r="G493" s="279"/>
      <c r="H493" s="288" t="str">
        <f t="shared" si="163"/>
        <v>Belum Diisi</v>
      </c>
      <c r="I493" s="280" t="s">
        <v>650</v>
      </c>
      <c r="J493" s="281" t="str">
        <f t="shared" si="196"/>
        <v>Isi Sasaran</v>
      </c>
      <c r="K493" s="280" t="s">
        <v>650</v>
      </c>
      <c r="L493" s="281" t="str">
        <f t="shared" si="197"/>
        <v>Isi Sasaran</v>
      </c>
      <c r="M493" s="371"/>
      <c r="N493" s="371"/>
      <c r="O493" s="272"/>
      <c r="P493" s="272"/>
      <c r="Q493" s="272"/>
      <c r="R493" s="272"/>
    </row>
    <row r="494" spans="1:18" ht="12.75" customHeight="1">
      <c r="A494" s="272"/>
      <c r="B494" s="371"/>
      <c r="C494" s="371"/>
      <c r="D494" s="371"/>
      <c r="E494" s="371"/>
      <c r="F494" s="278">
        <v>3</v>
      </c>
      <c r="G494" s="279"/>
      <c r="H494" s="288" t="str">
        <f t="shared" si="163"/>
        <v>Belum Diisi</v>
      </c>
      <c r="I494" s="280" t="s">
        <v>650</v>
      </c>
      <c r="J494" s="281" t="str">
        <f t="shared" si="196"/>
        <v>Isi Sasaran</v>
      </c>
      <c r="K494" s="280" t="s">
        <v>650</v>
      </c>
      <c r="L494" s="281" t="str">
        <f t="shared" si="197"/>
        <v>Isi Sasaran</v>
      </c>
      <c r="M494" s="371"/>
      <c r="N494" s="371"/>
      <c r="O494" s="272"/>
      <c r="P494" s="272"/>
      <c r="Q494" s="272"/>
      <c r="R494" s="272"/>
    </row>
    <row r="495" spans="1:18" ht="12.75" customHeight="1">
      <c r="A495" s="272"/>
      <c r="B495" s="371"/>
      <c r="C495" s="371"/>
      <c r="D495" s="371"/>
      <c r="E495" s="371"/>
      <c r="F495" s="278">
        <v>4</v>
      </c>
      <c r="G495" s="279"/>
      <c r="H495" s="288" t="str">
        <f t="shared" si="163"/>
        <v>Belum Diisi</v>
      </c>
      <c r="I495" s="280" t="s">
        <v>650</v>
      </c>
      <c r="J495" s="281" t="str">
        <f t="shared" si="196"/>
        <v>Isi Sasaran</v>
      </c>
      <c r="K495" s="280" t="s">
        <v>650</v>
      </c>
      <c r="L495" s="281" t="str">
        <f t="shared" si="197"/>
        <v>Isi Sasaran</v>
      </c>
      <c r="M495" s="371"/>
      <c r="N495" s="371"/>
      <c r="O495" s="272"/>
      <c r="P495" s="272"/>
      <c r="Q495" s="272"/>
      <c r="R495" s="272"/>
    </row>
    <row r="496" spans="1:18" ht="12.75" customHeight="1">
      <c r="A496" s="272"/>
      <c r="B496" s="349"/>
      <c r="C496" s="349"/>
      <c r="D496" s="349"/>
      <c r="E496" s="349"/>
      <c r="F496" s="282">
        <v>5</v>
      </c>
      <c r="G496" s="283"/>
      <c r="H496" s="289" t="str">
        <f t="shared" si="163"/>
        <v>Belum Diisi</v>
      </c>
      <c r="I496" s="285" t="s">
        <v>650</v>
      </c>
      <c r="J496" s="286" t="str">
        <f t="shared" si="196"/>
        <v>Isi Sasaran</v>
      </c>
      <c r="K496" s="285" t="s">
        <v>650</v>
      </c>
      <c r="L496" s="286" t="str">
        <f t="shared" si="197"/>
        <v>Isi Sasaran</v>
      </c>
      <c r="M496" s="349"/>
      <c r="N496" s="349"/>
      <c r="O496" s="272"/>
      <c r="P496" s="272"/>
      <c r="Q496" s="272"/>
      <c r="R496" s="272"/>
    </row>
    <row r="497" spans="1:18" ht="12.75" customHeight="1">
      <c r="A497" s="272"/>
      <c r="B497" s="418">
        <v>18</v>
      </c>
      <c r="C497" s="426"/>
      <c r="D497" s="419" t="s">
        <v>650</v>
      </c>
      <c r="E497" s="427" t="str">
        <f>IF(D497="Y",1,IF(D497="T",0,IF(D497="Y/T","Belum diisi","Error")))</f>
        <v>Belum diisi</v>
      </c>
      <c r="F497" s="273">
        <v>1</v>
      </c>
      <c r="G497" s="274"/>
      <c r="H497" s="290" t="str">
        <f t="shared" si="163"/>
        <v>Belum Diisi</v>
      </c>
      <c r="I497" s="276" t="s">
        <v>650</v>
      </c>
      <c r="J497" s="277" t="str">
        <f t="shared" ref="J497:J501" si="198">IF($D$497="Y/T","Isi Sasaran",IF($E$497=0,0,IF(I497="Y",1,IF(I497="T",0,"Isi Dulu"))))</f>
        <v>Isi Sasaran</v>
      </c>
      <c r="K497" s="276" t="s">
        <v>650</v>
      </c>
      <c r="L497" s="277" t="str">
        <f t="shared" ref="L497:L501" si="199">IF($D$497="Y/T","Isi Sasaran",IF($E$497=0,0,IF(K497="Y",1,IF(K497="T",0,"Isi Dulu"))))</f>
        <v>Isi Sasaran</v>
      </c>
      <c r="M497" s="429" t="s">
        <v>650</v>
      </c>
      <c r="N497" s="430" t="str">
        <f>IF(M497="Y",1,IF(M497="T",0,IF(M497="Y/T","Belum diisi","Error")))</f>
        <v>Belum diisi</v>
      </c>
      <c r="O497" s="272"/>
      <c r="P497" s="272"/>
      <c r="Q497" s="272"/>
      <c r="R497" s="272"/>
    </row>
    <row r="498" spans="1:18" ht="12.75" customHeight="1">
      <c r="A498" s="272"/>
      <c r="B498" s="371"/>
      <c r="C498" s="371"/>
      <c r="D498" s="371"/>
      <c r="E498" s="371"/>
      <c r="F498" s="278">
        <v>2</v>
      </c>
      <c r="G498" s="279"/>
      <c r="H498" s="288" t="str">
        <f t="shared" si="163"/>
        <v>Belum Diisi</v>
      </c>
      <c r="I498" s="280" t="s">
        <v>650</v>
      </c>
      <c r="J498" s="281" t="str">
        <f t="shared" si="198"/>
        <v>Isi Sasaran</v>
      </c>
      <c r="K498" s="280" t="s">
        <v>650</v>
      </c>
      <c r="L498" s="281" t="str">
        <f t="shared" si="199"/>
        <v>Isi Sasaran</v>
      </c>
      <c r="M498" s="371"/>
      <c r="N498" s="371"/>
      <c r="O498" s="272"/>
      <c r="P498" s="272"/>
      <c r="Q498" s="272"/>
      <c r="R498" s="272"/>
    </row>
    <row r="499" spans="1:18" ht="12.75" customHeight="1">
      <c r="A499" s="272"/>
      <c r="B499" s="371"/>
      <c r="C499" s="371"/>
      <c r="D499" s="371"/>
      <c r="E499" s="371"/>
      <c r="F499" s="278">
        <v>3</v>
      </c>
      <c r="G499" s="279"/>
      <c r="H499" s="288" t="str">
        <f t="shared" si="163"/>
        <v>Belum Diisi</v>
      </c>
      <c r="I499" s="280" t="s">
        <v>650</v>
      </c>
      <c r="J499" s="281" t="str">
        <f t="shared" si="198"/>
        <v>Isi Sasaran</v>
      </c>
      <c r="K499" s="280" t="s">
        <v>650</v>
      </c>
      <c r="L499" s="281" t="str">
        <f t="shared" si="199"/>
        <v>Isi Sasaran</v>
      </c>
      <c r="M499" s="371"/>
      <c r="N499" s="371"/>
      <c r="O499" s="272"/>
      <c r="P499" s="272"/>
      <c r="Q499" s="272"/>
      <c r="R499" s="272"/>
    </row>
    <row r="500" spans="1:18" ht="12.75" customHeight="1">
      <c r="A500" s="272"/>
      <c r="B500" s="371"/>
      <c r="C500" s="371"/>
      <c r="D500" s="371"/>
      <c r="E500" s="371"/>
      <c r="F500" s="278">
        <v>4</v>
      </c>
      <c r="G500" s="279"/>
      <c r="H500" s="288" t="str">
        <f t="shared" si="163"/>
        <v>Belum Diisi</v>
      </c>
      <c r="I500" s="280" t="s">
        <v>650</v>
      </c>
      <c r="J500" s="281" t="str">
        <f t="shared" si="198"/>
        <v>Isi Sasaran</v>
      </c>
      <c r="K500" s="280" t="s">
        <v>650</v>
      </c>
      <c r="L500" s="281" t="str">
        <f t="shared" si="199"/>
        <v>Isi Sasaran</v>
      </c>
      <c r="M500" s="371"/>
      <c r="N500" s="371"/>
      <c r="O500" s="272"/>
      <c r="P500" s="272"/>
      <c r="Q500" s="272"/>
      <c r="R500" s="272"/>
    </row>
    <row r="501" spans="1:18" ht="12.75" customHeight="1">
      <c r="A501" s="272"/>
      <c r="B501" s="349"/>
      <c r="C501" s="349"/>
      <c r="D501" s="349"/>
      <c r="E501" s="349"/>
      <c r="F501" s="282">
        <v>5</v>
      </c>
      <c r="G501" s="283"/>
      <c r="H501" s="289" t="str">
        <f t="shared" si="163"/>
        <v>Belum Diisi</v>
      </c>
      <c r="I501" s="285" t="s">
        <v>650</v>
      </c>
      <c r="J501" s="286" t="str">
        <f t="shared" si="198"/>
        <v>Isi Sasaran</v>
      </c>
      <c r="K501" s="285" t="s">
        <v>650</v>
      </c>
      <c r="L501" s="286" t="str">
        <f t="shared" si="199"/>
        <v>Isi Sasaran</v>
      </c>
      <c r="M501" s="349"/>
      <c r="N501" s="349"/>
      <c r="O501" s="272"/>
      <c r="P501" s="272"/>
      <c r="Q501" s="272"/>
      <c r="R501" s="272"/>
    </row>
    <row r="502" spans="1:18" ht="12.75" customHeight="1">
      <c r="A502" s="272"/>
      <c r="B502" s="418">
        <v>19</v>
      </c>
      <c r="C502" s="426"/>
      <c r="D502" s="419" t="s">
        <v>650</v>
      </c>
      <c r="E502" s="427" t="str">
        <f>IF(D502="Y",1,IF(D502="T",0,IF(D502="Y/T","Belum diisi","Error")))</f>
        <v>Belum diisi</v>
      </c>
      <c r="F502" s="273">
        <v>1</v>
      </c>
      <c r="G502" s="274"/>
      <c r="H502" s="290" t="str">
        <f t="shared" si="163"/>
        <v>Belum Diisi</v>
      </c>
      <c r="I502" s="276" t="s">
        <v>650</v>
      </c>
      <c r="J502" s="277" t="str">
        <f t="shared" ref="J502:J506" si="200">IF($D$502="Y/T","Isi Sasaran",IF($E$502=0,0,IF(I502="Y",1,IF(I502="T",0,"Isi Dulu"))))</f>
        <v>Isi Sasaran</v>
      </c>
      <c r="K502" s="276" t="s">
        <v>650</v>
      </c>
      <c r="L502" s="277" t="str">
        <f t="shared" ref="L502:L506" si="201">IF($D$502="Y/T","Isi Sasaran",IF($E$502=0,0,IF(K502="Y",1,IF(K502="T",0,"Isi Dulu"))))</f>
        <v>Isi Sasaran</v>
      </c>
      <c r="M502" s="429" t="s">
        <v>650</v>
      </c>
      <c r="N502" s="430" t="str">
        <f>IF(M502="Y",1,IF(M502="T",0,IF(M502="Y/T","Belum diisi","Error")))</f>
        <v>Belum diisi</v>
      </c>
      <c r="O502" s="272"/>
      <c r="P502" s="272"/>
      <c r="Q502" s="272"/>
      <c r="R502" s="272"/>
    </row>
    <row r="503" spans="1:18" ht="12.75" customHeight="1">
      <c r="A503" s="272"/>
      <c r="B503" s="371"/>
      <c r="C503" s="371"/>
      <c r="D503" s="371"/>
      <c r="E503" s="371"/>
      <c r="F503" s="278">
        <v>2</v>
      </c>
      <c r="G503" s="279"/>
      <c r="H503" s="288" t="str">
        <f t="shared" si="163"/>
        <v>Belum Diisi</v>
      </c>
      <c r="I503" s="280" t="s">
        <v>650</v>
      </c>
      <c r="J503" s="281" t="str">
        <f t="shared" si="200"/>
        <v>Isi Sasaran</v>
      </c>
      <c r="K503" s="280" t="s">
        <v>650</v>
      </c>
      <c r="L503" s="281" t="str">
        <f t="shared" si="201"/>
        <v>Isi Sasaran</v>
      </c>
      <c r="M503" s="371"/>
      <c r="N503" s="371"/>
      <c r="O503" s="272"/>
      <c r="P503" s="272"/>
      <c r="Q503" s="272"/>
      <c r="R503" s="272"/>
    </row>
    <row r="504" spans="1:18" ht="12.75" customHeight="1">
      <c r="A504" s="272"/>
      <c r="B504" s="371"/>
      <c r="C504" s="371"/>
      <c r="D504" s="371"/>
      <c r="E504" s="371"/>
      <c r="F504" s="278">
        <v>3</v>
      </c>
      <c r="G504" s="279"/>
      <c r="H504" s="288" t="str">
        <f t="shared" si="163"/>
        <v>Belum Diisi</v>
      </c>
      <c r="I504" s="280" t="s">
        <v>650</v>
      </c>
      <c r="J504" s="281" t="str">
        <f t="shared" si="200"/>
        <v>Isi Sasaran</v>
      </c>
      <c r="K504" s="280" t="s">
        <v>650</v>
      </c>
      <c r="L504" s="281" t="str">
        <f t="shared" si="201"/>
        <v>Isi Sasaran</v>
      </c>
      <c r="M504" s="371"/>
      <c r="N504" s="371"/>
      <c r="O504" s="272"/>
      <c r="P504" s="272"/>
      <c r="Q504" s="272"/>
      <c r="R504" s="272"/>
    </row>
    <row r="505" spans="1:18" ht="12.75" customHeight="1">
      <c r="A505" s="272"/>
      <c r="B505" s="371"/>
      <c r="C505" s="371"/>
      <c r="D505" s="371"/>
      <c r="E505" s="371"/>
      <c r="F505" s="278">
        <v>4</v>
      </c>
      <c r="G505" s="279"/>
      <c r="H505" s="288" t="str">
        <f t="shared" si="163"/>
        <v>Belum Diisi</v>
      </c>
      <c r="I505" s="280" t="s">
        <v>650</v>
      </c>
      <c r="J505" s="281" t="str">
        <f t="shared" si="200"/>
        <v>Isi Sasaran</v>
      </c>
      <c r="K505" s="280" t="s">
        <v>650</v>
      </c>
      <c r="L505" s="281" t="str">
        <f t="shared" si="201"/>
        <v>Isi Sasaran</v>
      </c>
      <c r="M505" s="371"/>
      <c r="N505" s="371"/>
      <c r="O505" s="272"/>
      <c r="P505" s="272"/>
      <c r="Q505" s="272"/>
      <c r="R505" s="272"/>
    </row>
    <row r="506" spans="1:18" ht="12.75" customHeight="1">
      <c r="A506" s="272"/>
      <c r="B506" s="349"/>
      <c r="C506" s="349"/>
      <c r="D506" s="349"/>
      <c r="E506" s="349"/>
      <c r="F506" s="282">
        <v>5</v>
      </c>
      <c r="G506" s="283"/>
      <c r="H506" s="289" t="str">
        <f t="shared" si="163"/>
        <v>Belum Diisi</v>
      </c>
      <c r="I506" s="285" t="s">
        <v>650</v>
      </c>
      <c r="J506" s="286" t="str">
        <f t="shared" si="200"/>
        <v>Isi Sasaran</v>
      </c>
      <c r="K506" s="285" t="s">
        <v>650</v>
      </c>
      <c r="L506" s="286" t="str">
        <f t="shared" si="201"/>
        <v>Isi Sasaran</v>
      </c>
      <c r="M506" s="349"/>
      <c r="N506" s="349"/>
      <c r="O506" s="272"/>
      <c r="P506" s="272"/>
      <c r="Q506" s="272"/>
      <c r="R506" s="272"/>
    </row>
    <row r="507" spans="1:18" ht="12.75" customHeight="1">
      <c r="A507" s="272"/>
      <c r="B507" s="418">
        <v>20</v>
      </c>
      <c r="C507" s="426"/>
      <c r="D507" s="419" t="s">
        <v>650</v>
      </c>
      <c r="E507" s="427" t="str">
        <f>IF(D507="Y",1,IF(D507="T",0,IF(D507="Y/T","Belum diisi","Error")))</f>
        <v>Belum diisi</v>
      </c>
      <c r="F507" s="273">
        <v>1</v>
      </c>
      <c r="G507" s="274"/>
      <c r="H507" s="290" t="str">
        <f t="shared" si="163"/>
        <v>Belum Diisi</v>
      </c>
      <c r="I507" s="276" t="s">
        <v>650</v>
      </c>
      <c r="J507" s="277" t="str">
        <f t="shared" ref="J507:J511" si="202">IF($D$507="Y/T","Isi Sasaran",IF($E$507=0,0,IF(I507="Y",1,IF(I507="T",0,"Isi Dulu"))))</f>
        <v>Isi Sasaran</v>
      </c>
      <c r="K507" s="276" t="s">
        <v>650</v>
      </c>
      <c r="L507" s="277" t="str">
        <f t="shared" ref="L507:L511" si="203">IF($D$507="Y/T","Isi Sasaran",IF($E$507=0,0,IF(K507="Y",1,IF(K507="T",0,"Isi Dulu"))))</f>
        <v>Isi Sasaran</v>
      </c>
      <c r="M507" s="429" t="s">
        <v>650</v>
      </c>
      <c r="N507" s="430" t="str">
        <f>IF(M507="Y",1,IF(M507="T",0,IF(M507="Y/T","Belum diisi","Error")))</f>
        <v>Belum diisi</v>
      </c>
      <c r="O507" s="272"/>
      <c r="P507" s="272"/>
      <c r="Q507" s="272"/>
      <c r="R507" s="272"/>
    </row>
    <row r="508" spans="1:18" ht="12.75" customHeight="1">
      <c r="A508" s="272"/>
      <c r="B508" s="371"/>
      <c r="C508" s="371"/>
      <c r="D508" s="371"/>
      <c r="E508" s="371"/>
      <c r="F508" s="278">
        <v>2</v>
      </c>
      <c r="G508" s="279"/>
      <c r="H508" s="288" t="str">
        <f t="shared" si="163"/>
        <v>Belum Diisi</v>
      </c>
      <c r="I508" s="280" t="s">
        <v>650</v>
      </c>
      <c r="J508" s="281" t="str">
        <f t="shared" si="202"/>
        <v>Isi Sasaran</v>
      </c>
      <c r="K508" s="280" t="s">
        <v>650</v>
      </c>
      <c r="L508" s="281" t="str">
        <f t="shared" si="203"/>
        <v>Isi Sasaran</v>
      </c>
      <c r="M508" s="371"/>
      <c r="N508" s="371"/>
      <c r="O508" s="272"/>
      <c r="P508" s="272"/>
      <c r="Q508" s="272"/>
      <c r="R508" s="272"/>
    </row>
    <row r="509" spans="1:18" ht="12.75" customHeight="1">
      <c r="A509" s="272"/>
      <c r="B509" s="371"/>
      <c r="C509" s="371"/>
      <c r="D509" s="371"/>
      <c r="E509" s="371"/>
      <c r="F509" s="278">
        <v>3</v>
      </c>
      <c r="G509" s="279"/>
      <c r="H509" s="288" t="str">
        <f t="shared" si="163"/>
        <v>Belum Diisi</v>
      </c>
      <c r="I509" s="280" t="s">
        <v>650</v>
      </c>
      <c r="J509" s="281" t="str">
        <f t="shared" si="202"/>
        <v>Isi Sasaran</v>
      </c>
      <c r="K509" s="280" t="s">
        <v>650</v>
      </c>
      <c r="L509" s="281" t="str">
        <f t="shared" si="203"/>
        <v>Isi Sasaran</v>
      </c>
      <c r="M509" s="371"/>
      <c r="N509" s="371"/>
      <c r="O509" s="272"/>
      <c r="P509" s="272"/>
      <c r="Q509" s="272"/>
      <c r="R509" s="272"/>
    </row>
    <row r="510" spans="1:18" ht="12.75" customHeight="1">
      <c r="A510" s="272"/>
      <c r="B510" s="371"/>
      <c r="C510" s="371"/>
      <c r="D510" s="371"/>
      <c r="E510" s="371"/>
      <c r="F510" s="278">
        <v>4</v>
      </c>
      <c r="G510" s="279"/>
      <c r="H510" s="288" t="str">
        <f t="shared" si="163"/>
        <v>Belum Diisi</v>
      </c>
      <c r="I510" s="280" t="s">
        <v>650</v>
      </c>
      <c r="J510" s="281" t="str">
        <f t="shared" si="202"/>
        <v>Isi Sasaran</v>
      </c>
      <c r="K510" s="280" t="s">
        <v>650</v>
      </c>
      <c r="L510" s="281" t="str">
        <f t="shared" si="203"/>
        <v>Isi Sasaran</v>
      </c>
      <c r="M510" s="371"/>
      <c r="N510" s="371"/>
      <c r="O510" s="272"/>
      <c r="P510" s="272"/>
      <c r="Q510" s="272"/>
      <c r="R510" s="272"/>
    </row>
    <row r="511" spans="1:18" ht="12.75" customHeight="1">
      <c r="A511" s="272"/>
      <c r="B511" s="349"/>
      <c r="C511" s="349"/>
      <c r="D511" s="349"/>
      <c r="E511" s="349"/>
      <c r="F511" s="282">
        <v>5</v>
      </c>
      <c r="G511" s="283"/>
      <c r="H511" s="289" t="str">
        <f t="shared" si="163"/>
        <v>Belum Diisi</v>
      </c>
      <c r="I511" s="285" t="s">
        <v>650</v>
      </c>
      <c r="J511" s="286" t="str">
        <f t="shared" si="202"/>
        <v>Isi Sasaran</v>
      </c>
      <c r="K511" s="285" t="s">
        <v>650</v>
      </c>
      <c r="L511" s="286" t="str">
        <f t="shared" si="203"/>
        <v>Isi Sasaran</v>
      </c>
      <c r="M511" s="349"/>
      <c r="N511" s="349"/>
      <c r="O511" s="272"/>
      <c r="P511" s="272"/>
      <c r="Q511" s="272"/>
      <c r="R511" s="272"/>
    </row>
    <row r="512" spans="1:18" ht="12.75" customHeight="1">
      <c r="A512" s="272"/>
      <c r="B512" s="418">
        <v>21</v>
      </c>
      <c r="C512" s="426"/>
      <c r="D512" s="419" t="s">
        <v>650</v>
      </c>
      <c r="E512" s="427" t="str">
        <f>IF(D512="Y",1,IF(D512="T",0,IF(D512="Y/T","Belum diisi","Error")))</f>
        <v>Belum diisi</v>
      </c>
      <c r="F512" s="273">
        <v>1</v>
      </c>
      <c r="G512" s="274"/>
      <c r="H512" s="290" t="str">
        <f t="shared" si="163"/>
        <v>Belum Diisi</v>
      </c>
      <c r="I512" s="276" t="s">
        <v>650</v>
      </c>
      <c r="J512" s="277" t="str">
        <f t="shared" ref="J512:J516" si="204">IF($D$512="Y/T","Isi Sasaran",IF($E$512=0,0,IF(I512="Y",1,IF(I512="T",0,"Isi Dulu"))))</f>
        <v>Isi Sasaran</v>
      </c>
      <c r="K512" s="276" t="s">
        <v>650</v>
      </c>
      <c r="L512" s="277" t="str">
        <f t="shared" ref="L512:L516" si="205">IF($D$512="Y/T","Isi Sasaran",IF($E$512=0,0,IF(K512="Y",1,IF(K512="T",0,"Isi Dulu"))))</f>
        <v>Isi Sasaran</v>
      </c>
      <c r="M512" s="429" t="s">
        <v>650</v>
      </c>
      <c r="N512" s="430" t="str">
        <f>IF(M512="Y",1,IF(M512="T",0,IF(M512="Y/T","Belum diisi","Error")))</f>
        <v>Belum diisi</v>
      </c>
      <c r="O512" s="272"/>
      <c r="P512" s="272"/>
      <c r="Q512" s="272"/>
      <c r="R512" s="272"/>
    </row>
    <row r="513" spans="1:18" ht="12.75" customHeight="1">
      <c r="A513" s="272"/>
      <c r="B513" s="371"/>
      <c r="C513" s="371"/>
      <c r="D513" s="371"/>
      <c r="E513" s="371"/>
      <c r="F513" s="278">
        <v>2</v>
      </c>
      <c r="G513" s="279"/>
      <c r="H513" s="288" t="str">
        <f t="shared" si="163"/>
        <v>Belum Diisi</v>
      </c>
      <c r="I513" s="280" t="s">
        <v>650</v>
      </c>
      <c r="J513" s="281" t="str">
        <f t="shared" si="204"/>
        <v>Isi Sasaran</v>
      </c>
      <c r="K513" s="280" t="s">
        <v>650</v>
      </c>
      <c r="L513" s="281" t="str">
        <f t="shared" si="205"/>
        <v>Isi Sasaran</v>
      </c>
      <c r="M513" s="371"/>
      <c r="N513" s="371"/>
      <c r="O513" s="272"/>
      <c r="P513" s="272"/>
      <c r="Q513" s="272"/>
      <c r="R513" s="272"/>
    </row>
    <row r="514" spans="1:18" ht="12.75" customHeight="1">
      <c r="A514" s="272"/>
      <c r="B514" s="371"/>
      <c r="C514" s="371"/>
      <c r="D514" s="371"/>
      <c r="E514" s="371"/>
      <c r="F514" s="278">
        <v>3</v>
      </c>
      <c r="G514" s="279"/>
      <c r="H514" s="288" t="str">
        <f t="shared" si="163"/>
        <v>Belum Diisi</v>
      </c>
      <c r="I514" s="280" t="s">
        <v>650</v>
      </c>
      <c r="J514" s="281" t="str">
        <f t="shared" si="204"/>
        <v>Isi Sasaran</v>
      </c>
      <c r="K514" s="280" t="s">
        <v>650</v>
      </c>
      <c r="L514" s="281" t="str">
        <f t="shared" si="205"/>
        <v>Isi Sasaran</v>
      </c>
      <c r="M514" s="371"/>
      <c r="N514" s="371"/>
      <c r="O514" s="272"/>
      <c r="P514" s="272"/>
      <c r="Q514" s="272"/>
      <c r="R514" s="272"/>
    </row>
    <row r="515" spans="1:18" ht="12.75" customHeight="1">
      <c r="A515" s="272"/>
      <c r="B515" s="371"/>
      <c r="C515" s="371"/>
      <c r="D515" s="371"/>
      <c r="E515" s="371"/>
      <c r="F515" s="278">
        <v>4</v>
      </c>
      <c r="G515" s="279"/>
      <c r="H515" s="288" t="str">
        <f t="shared" si="163"/>
        <v>Belum Diisi</v>
      </c>
      <c r="I515" s="280" t="s">
        <v>650</v>
      </c>
      <c r="J515" s="281" t="str">
        <f t="shared" si="204"/>
        <v>Isi Sasaran</v>
      </c>
      <c r="K515" s="280" t="s">
        <v>650</v>
      </c>
      <c r="L515" s="281" t="str">
        <f t="shared" si="205"/>
        <v>Isi Sasaran</v>
      </c>
      <c r="M515" s="371"/>
      <c r="N515" s="371"/>
      <c r="O515" s="272"/>
      <c r="P515" s="272"/>
      <c r="Q515" s="272"/>
      <c r="R515" s="272"/>
    </row>
    <row r="516" spans="1:18" ht="12.75" customHeight="1">
      <c r="A516" s="272"/>
      <c r="B516" s="349"/>
      <c r="C516" s="349"/>
      <c r="D516" s="349"/>
      <c r="E516" s="349"/>
      <c r="F516" s="282">
        <v>5</v>
      </c>
      <c r="G516" s="283"/>
      <c r="H516" s="289" t="str">
        <f t="shared" si="163"/>
        <v>Belum Diisi</v>
      </c>
      <c r="I516" s="285" t="s">
        <v>650</v>
      </c>
      <c r="J516" s="286" t="str">
        <f t="shared" si="204"/>
        <v>Isi Sasaran</v>
      </c>
      <c r="K516" s="285" t="s">
        <v>650</v>
      </c>
      <c r="L516" s="286" t="str">
        <f t="shared" si="205"/>
        <v>Isi Sasaran</v>
      </c>
      <c r="M516" s="349"/>
      <c r="N516" s="349"/>
      <c r="O516" s="272"/>
      <c r="P516" s="272"/>
      <c r="Q516" s="272"/>
      <c r="R516" s="272"/>
    </row>
    <row r="517" spans="1:18" ht="12.75" customHeight="1">
      <c r="A517" s="272"/>
      <c r="B517" s="418">
        <v>22</v>
      </c>
      <c r="C517" s="426"/>
      <c r="D517" s="419" t="s">
        <v>650</v>
      </c>
      <c r="E517" s="427" t="str">
        <f>IF(D517="Y",1,IF(D517="T",0,IF(D517="Y/T","Belum diisi","Error")))</f>
        <v>Belum diisi</v>
      </c>
      <c r="F517" s="273">
        <v>1</v>
      </c>
      <c r="G517" s="274"/>
      <c r="H517" s="290" t="str">
        <f t="shared" si="163"/>
        <v>Belum Diisi</v>
      </c>
      <c r="I517" s="276" t="s">
        <v>650</v>
      </c>
      <c r="J517" s="277" t="str">
        <f t="shared" ref="J517:J521" si="206">IF($D$517="Y/T","Isi Sasaran",IF($E$517=0,0,IF(I517="Y",1,IF(I517="T",0,"Isi Dulu"))))</f>
        <v>Isi Sasaran</v>
      </c>
      <c r="K517" s="276" t="s">
        <v>650</v>
      </c>
      <c r="L517" s="277" t="str">
        <f t="shared" ref="L517:L521" si="207">IF($D$517="Y/T","Isi Sasaran",IF($E$517=0,0,IF(K517="Y",1,IF(K517="T",0,"Isi Dulu"))))</f>
        <v>Isi Sasaran</v>
      </c>
      <c r="M517" s="429" t="s">
        <v>650</v>
      </c>
      <c r="N517" s="430" t="str">
        <f>IF(M517="Y",1,IF(M517="T",0,IF(M517="Y/T","Belum diisi","Error")))</f>
        <v>Belum diisi</v>
      </c>
      <c r="O517" s="272"/>
      <c r="P517" s="272"/>
      <c r="Q517" s="272"/>
      <c r="R517" s="272"/>
    </row>
    <row r="518" spans="1:18" ht="12.75" customHeight="1">
      <c r="A518" s="272"/>
      <c r="B518" s="371"/>
      <c r="C518" s="371"/>
      <c r="D518" s="371"/>
      <c r="E518" s="371"/>
      <c r="F518" s="278">
        <v>2</v>
      </c>
      <c r="G518" s="279"/>
      <c r="H518" s="288" t="str">
        <f t="shared" si="163"/>
        <v>Belum Diisi</v>
      </c>
      <c r="I518" s="280" t="s">
        <v>650</v>
      </c>
      <c r="J518" s="281" t="str">
        <f t="shared" si="206"/>
        <v>Isi Sasaran</v>
      </c>
      <c r="K518" s="280" t="s">
        <v>650</v>
      </c>
      <c r="L518" s="281" t="str">
        <f t="shared" si="207"/>
        <v>Isi Sasaran</v>
      </c>
      <c r="M518" s="371"/>
      <c r="N518" s="371"/>
      <c r="O518" s="272"/>
      <c r="P518" s="272"/>
      <c r="Q518" s="272"/>
      <c r="R518" s="272"/>
    </row>
    <row r="519" spans="1:18" ht="12.75" customHeight="1">
      <c r="A519" s="272"/>
      <c r="B519" s="371"/>
      <c r="C519" s="371"/>
      <c r="D519" s="371"/>
      <c r="E519" s="371"/>
      <c r="F519" s="278">
        <v>3</v>
      </c>
      <c r="G519" s="279"/>
      <c r="H519" s="288" t="str">
        <f t="shared" si="163"/>
        <v>Belum Diisi</v>
      </c>
      <c r="I519" s="280" t="s">
        <v>650</v>
      </c>
      <c r="J519" s="281" t="str">
        <f t="shared" si="206"/>
        <v>Isi Sasaran</v>
      </c>
      <c r="K519" s="280" t="s">
        <v>650</v>
      </c>
      <c r="L519" s="281" t="str">
        <f t="shared" si="207"/>
        <v>Isi Sasaran</v>
      </c>
      <c r="M519" s="371"/>
      <c r="N519" s="371"/>
      <c r="O519" s="272"/>
      <c r="P519" s="272"/>
      <c r="Q519" s="272"/>
      <c r="R519" s="272"/>
    </row>
    <row r="520" spans="1:18" ht="12.75" customHeight="1">
      <c r="A520" s="272"/>
      <c r="B520" s="371"/>
      <c r="C520" s="371"/>
      <c r="D520" s="371"/>
      <c r="E520" s="371"/>
      <c r="F520" s="278">
        <v>4</v>
      </c>
      <c r="G520" s="279"/>
      <c r="H520" s="288" t="str">
        <f t="shared" si="163"/>
        <v>Belum Diisi</v>
      </c>
      <c r="I520" s="280" t="s">
        <v>650</v>
      </c>
      <c r="J520" s="281" t="str">
        <f t="shared" si="206"/>
        <v>Isi Sasaran</v>
      </c>
      <c r="K520" s="280" t="s">
        <v>650</v>
      </c>
      <c r="L520" s="281" t="str">
        <f t="shared" si="207"/>
        <v>Isi Sasaran</v>
      </c>
      <c r="M520" s="371"/>
      <c r="N520" s="371"/>
      <c r="O520" s="272"/>
      <c r="P520" s="272"/>
      <c r="Q520" s="272"/>
      <c r="R520" s="272"/>
    </row>
    <row r="521" spans="1:18" ht="12.75" customHeight="1">
      <c r="A521" s="272"/>
      <c r="B521" s="349"/>
      <c r="C521" s="349"/>
      <c r="D521" s="349"/>
      <c r="E521" s="349"/>
      <c r="F521" s="282">
        <v>5</v>
      </c>
      <c r="G521" s="283"/>
      <c r="H521" s="289" t="str">
        <f t="shared" si="163"/>
        <v>Belum Diisi</v>
      </c>
      <c r="I521" s="285" t="s">
        <v>650</v>
      </c>
      <c r="J521" s="286" t="str">
        <f t="shared" si="206"/>
        <v>Isi Sasaran</v>
      </c>
      <c r="K521" s="285" t="s">
        <v>650</v>
      </c>
      <c r="L521" s="286" t="str">
        <f t="shared" si="207"/>
        <v>Isi Sasaran</v>
      </c>
      <c r="M521" s="349"/>
      <c r="N521" s="349"/>
      <c r="O521" s="272"/>
      <c r="P521" s="272"/>
      <c r="Q521" s="272"/>
      <c r="R521" s="272"/>
    </row>
    <row r="522" spans="1:18" ht="12.75" customHeight="1">
      <c r="A522" s="272"/>
      <c r="B522" s="418">
        <v>23</v>
      </c>
      <c r="C522" s="426"/>
      <c r="D522" s="419" t="s">
        <v>650</v>
      </c>
      <c r="E522" s="427" t="str">
        <f>IF(D522="Y",1,IF(D522="T",0,IF(D522="Y/T","Belum diisi","Error")))</f>
        <v>Belum diisi</v>
      </c>
      <c r="F522" s="273">
        <v>1</v>
      </c>
      <c r="G522" s="274"/>
      <c r="H522" s="290" t="str">
        <f t="shared" si="163"/>
        <v>Belum Diisi</v>
      </c>
      <c r="I522" s="276" t="s">
        <v>650</v>
      </c>
      <c r="J522" s="277" t="str">
        <f t="shared" ref="J522:J526" si="208">IF($D$522="Y/T","Isi Sasaran",IF($E$522=0,0,IF(I522="Y",1,IF(I522="T",0,"Isi Dulu"))))</f>
        <v>Isi Sasaran</v>
      </c>
      <c r="K522" s="276" t="s">
        <v>650</v>
      </c>
      <c r="L522" s="277" t="str">
        <f t="shared" ref="L522:L526" si="209">IF($D$522="Y/T","Isi Sasaran",IF($E$522=0,0,IF(K522="Y",1,IF(K522="T",0,"Isi Dulu"))))</f>
        <v>Isi Sasaran</v>
      </c>
      <c r="M522" s="429" t="s">
        <v>650</v>
      </c>
      <c r="N522" s="430" t="str">
        <f>IF(M522="Y",1,IF(M522="T",0,IF(M522="Y/T","Belum diisi","Error")))</f>
        <v>Belum diisi</v>
      </c>
      <c r="O522" s="272"/>
      <c r="P522" s="272"/>
      <c r="Q522" s="272"/>
      <c r="R522" s="272"/>
    </row>
    <row r="523" spans="1:18" ht="12.75" customHeight="1">
      <c r="A523" s="272"/>
      <c r="B523" s="371"/>
      <c r="C523" s="371"/>
      <c r="D523" s="371"/>
      <c r="E523" s="371"/>
      <c r="F523" s="278">
        <v>2</v>
      </c>
      <c r="G523" s="279"/>
      <c r="H523" s="288" t="str">
        <f t="shared" si="163"/>
        <v>Belum Diisi</v>
      </c>
      <c r="I523" s="280" t="s">
        <v>650</v>
      </c>
      <c r="J523" s="281" t="str">
        <f t="shared" si="208"/>
        <v>Isi Sasaran</v>
      </c>
      <c r="K523" s="280" t="s">
        <v>650</v>
      </c>
      <c r="L523" s="281" t="str">
        <f t="shared" si="209"/>
        <v>Isi Sasaran</v>
      </c>
      <c r="M523" s="371"/>
      <c r="N523" s="371"/>
      <c r="O523" s="272"/>
      <c r="P523" s="272"/>
      <c r="Q523" s="272"/>
      <c r="R523" s="272"/>
    </row>
    <row r="524" spans="1:18" ht="12.75" customHeight="1">
      <c r="A524" s="272"/>
      <c r="B524" s="371"/>
      <c r="C524" s="371"/>
      <c r="D524" s="371"/>
      <c r="E524" s="371"/>
      <c r="F524" s="278">
        <v>3</v>
      </c>
      <c r="G524" s="279"/>
      <c r="H524" s="288" t="str">
        <f t="shared" si="163"/>
        <v>Belum Diisi</v>
      </c>
      <c r="I524" s="280" t="s">
        <v>650</v>
      </c>
      <c r="J524" s="281" t="str">
        <f t="shared" si="208"/>
        <v>Isi Sasaran</v>
      </c>
      <c r="K524" s="280" t="s">
        <v>650</v>
      </c>
      <c r="L524" s="281" t="str">
        <f t="shared" si="209"/>
        <v>Isi Sasaran</v>
      </c>
      <c r="M524" s="371"/>
      <c r="N524" s="371"/>
      <c r="O524" s="272"/>
      <c r="P524" s="272"/>
      <c r="Q524" s="272"/>
      <c r="R524" s="272"/>
    </row>
    <row r="525" spans="1:18" ht="12.75" customHeight="1">
      <c r="A525" s="272"/>
      <c r="B525" s="371"/>
      <c r="C525" s="371"/>
      <c r="D525" s="371"/>
      <c r="E525" s="371"/>
      <c r="F525" s="278">
        <v>4</v>
      </c>
      <c r="G525" s="279"/>
      <c r="H525" s="288" t="str">
        <f t="shared" si="163"/>
        <v>Belum Diisi</v>
      </c>
      <c r="I525" s="280" t="s">
        <v>650</v>
      </c>
      <c r="J525" s="281" t="str">
        <f t="shared" si="208"/>
        <v>Isi Sasaran</v>
      </c>
      <c r="K525" s="280" t="s">
        <v>650</v>
      </c>
      <c r="L525" s="281" t="str">
        <f t="shared" si="209"/>
        <v>Isi Sasaran</v>
      </c>
      <c r="M525" s="371"/>
      <c r="N525" s="371"/>
      <c r="O525" s="272"/>
      <c r="P525" s="272"/>
      <c r="Q525" s="272"/>
      <c r="R525" s="272"/>
    </row>
    <row r="526" spans="1:18" ht="12.75" customHeight="1">
      <c r="A526" s="272"/>
      <c r="B526" s="349"/>
      <c r="C526" s="349"/>
      <c r="D526" s="349"/>
      <c r="E526" s="349"/>
      <c r="F526" s="282">
        <v>5</v>
      </c>
      <c r="G526" s="283"/>
      <c r="H526" s="289" t="str">
        <f t="shared" si="163"/>
        <v>Belum Diisi</v>
      </c>
      <c r="I526" s="285" t="s">
        <v>650</v>
      </c>
      <c r="J526" s="286" t="str">
        <f t="shared" si="208"/>
        <v>Isi Sasaran</v>
      </c>
      <c r="K526" s="285" t="s">
        <v>650</v>
      </c>
      <c r="L526" s="286" t="str">
        <f t="shared" si="209"/>
        <v>Isi Sasaran</v>
      </c>
      <c r="M526" s="349"/>
      <c r="N526" s="349"/>
      <c r="O526" s="272"/>
      <c r="P526" s="272"/>
      <c r="Q526" s="272"/>
      <c r="R526" s="272"/>
    </row>
    <row r="527" spans="1:18" ht="12.75" customHeight="1">
      <c r="A527" s="272"/>
      <c r="B527" s="418">
        <v>24</v>
      </c>
      <c r="C527" s="426"/>
      <c r="D527" s="419" t="s">
        <v>650</v>
      </c>
      <c r="E527" s="427" t="str">
        <f>IF(D527="Y",1,IF(D527="T",0,IF(D527="Y/T","Belum diisi","Error")))</f>
        <v>Belum diisi</v>
      </c>
      <c r="F527" s="273">
        <v>1</v>
      </c>
      <c r="G527" s="274"/>
      <c r="H527" s="290" t="str">
        <f t="shared" si="163"/>
        <v>Belum Diisi</v>
      </c>
      <c r="I527" s="276" t="s">
        <v>650</v>
      </c>
      <c r="J527" s="277" t="str">
        <f t="shared" ref="J527:J531" si="210">IF($D$527="Y/T","Isi Sasaran",IF($E$527=0,0,IF(I527="Y",1,IF(I527="T",0,"Isi Dulu"))))</f>
        <v>Isi Sasaran</v>
      </c>
      <c r="K527" s="276" t="s">
        <v>650</v>
      </c>
      <c r="L527" s="277" t="str">
        <f t="shared" ref="L527:L531" si="211">IF($D$527="Y/T","Isi Sasaran",IF($E$527=0,0,IF(K527="Y",1,IF(K527="T",0,"Isi Dulu"))))</f>
        <v>Isi Sasaran</v>
      </c>
      <c r="M527" s="429" t="s">
        <v>650</v>
      </c>
      <c r="N527" s="430" t="str">
        <f>IF(M527="Y",1,IF(M527="T",0,IF(M527="Y/T","Belum diisi","Error")))</f>
        <v>Belum diisi</v>
      </c>
      <c r="O527" s="272"/>
      <c r="P527" s="272"/>
      <c r="Q527" s="272"/>
      <c r="R527" s="272"/>
    </row>
    <row r="528" spans="1:18" ht="12.75" customHeight="1">
      <c r="A528" s="272"/>
      <c r="B528" s="371"/>
      <c r="C528" s="371"/>
      <c r="D528" s="371"/>
      <c r="E528" s="371"/>
      <c r="F528" s="278">
        <v>2</v>
      </c>
      <c r="G528" s="279"/>
      <c r="H528" s="288" t="str">
        <f t="shared" si="163"/>
        <v>Belum Diisi</v>
      </c>
      <c r="I528" s="280" t="s">
        <v>650</v>
      </c>
      <c r="J528" s="281" t="str">
        <f t="shared" si="210"/>
        <v>Isi Sasaran</v>
      </c>
      <c r="K528" s="280" t="s">
        <v>650</v>
      </c>
      <c r="L528" s="281" t="str">
        <f t="shared" si="211"/>
        <v>Isi Sasaran</v>
      </c>
      <c r="M528" s="371"/>
      <c r="N528" s="371"/>
      <c r="O528" s="272"/>
      <c r="P528" s="272"/>
      <c r="Q528" s="272"/>
      <c r="R528" s="272"/>
    </row>
    <row r="529" spans="1:18" ht="12.75" customHeight="1">
      <c r="A529" s="272"/>
      <c r="B529" s="371"/>
      <c r="C529" s="371"/>
      <c r="D529" s="371"/>
      <c r="E529" s="371"/>
      <c r="F529" s="278">
        <v>3</v>
      </c>
      <c r="G529" s="279"/>
      <c r="H529" s="288" t="str">
        <f t="shared" si="163"/>
        <v>Belum Diisi</v>
      </c>
      <c r="I529" s="280" t="s">
        <v>650</v>
      </c>
      <c r="J529" s="281" t="str">
        <f t="shared" si="210"/>
        <v>Isi Sasaran</v>
      </c>
      <c r="K529" s="280" t="s">
        <v>650</v>
      </c>
      <c r="L529" s="281" t="str">
        <f t="shared" si="211"/>
        <v>Isi Sasaran</v>
      </c>
      <c r="M529" s="371"/>
      <c r="N529" s="371"/>
      <c r="O529" s="272"/>
      <c r="P529" s="272"/>
      <c r="Q529" s="272"/>
      <c r="R529" s="272"/>
    </row>
    <row r="530" spans="1:18" ht="12.75" customHeight="1">
      <c r="A530" s="272"/>
      <c r="B530" s="371"/>
      <c r="C530" s="371"/>
      <c r="D530" s="371"/>
      <c r="E530" s="371"/>
      <c r="F530" s="278">
        <v>4</v>
      </c>
      <c r="G530" s="279"/>
      <c r="H530" s="288" t="str">
        <f t="shared" si="163"/>
        <v>Belum Diisi</v>
      </c>
      <c r="I530" s="280" t="s">
        <v>650</v>
      </c>
      <c r="J530" s="281" t="str">
        <f t="shared" si="210"/>
        <v>Isi Sasaran</v>
      </c>
      <c r="K530" s="280" t="s">
        <v>650</v>
      </c>
      <c r="L530" s="281" t="str">
        <f t="shared" si="211"/>
        <v>Isi Sasaran</v>
      </c>
      <c r="M530" s="371"/>
      <c r="N530" s="371"/>
      <c r="O530" s="272"/>
      <c r="P530" s="272"/>
      <c r="Q530" s="272"/>
      <c r="R530" s="272"/>
    </row>
    <row r="531" spans="1:18" ht="12.75" customHeight="1">
      <c r="A531" s="272"/>
      <c r="B531" s="349"/>
      <c r="C531" s="349"/>
      <c r="D531" s="349"/>
      <c r="E531" s="349"/>
      <c r="F531" s="282">
        <v>5</v>
      </c>
      <c r="G531" s="283"/>
      <c r="H531" s="289" t="str">
        <f t="shared" si="163"/>
        <v>Belum Diisi</v>
      </c>
      <c r="I531" s="285" t="s">
        <v>650</v>
      </c>
      <c r="J531" s="286" t="str">
        <f t="shared" si="210"/>
        <v>Isi Sasaran</v>
      </c>
      <c r="K531" s="285" t="s">
        <v>650</v>
      </c>
      <c r="L531" s="286" t="str">
        <f t="shared" si="211"/>
        <v>Isi Sasaran</v>
      </c>
      <c r="M531" s="349"/>
      <c r="N531" s="349"/>
      <c r="O531" s="272"/>
      <c r="P531" s="272"/>
      <c r="Q531" s="272"/>
      <c r="R531" s="272"/>
    </row>
    <row r="532" spans="1:18" ht="12.75" customHeight="1">
      <c r="A532" s="272"/>
      <c r="B532" s="418">
        <v>25</v>
      </c>
      <c r="C532" s="426"/>
      <c r="D532" s="419" t="s">
        <v>650</v>
      </c>
      <c r="E532" s="427" t="str">
        <f>IF(D532="Y",1,IF(D532="T",0,IF(D532="Y/T","Belum diisi","Error")))</f>
        <v>Belum diisi</v>
      </c>
      <c r="F532" s="273">
        <v>1</v>
      </c>
      <c r="G532" s="274"/>
      <c r="H532" s="290" t="str">
        <f t="shared" si="163"/>
        <v>Belum Diisi</v>
      </c>
      <c r="I532" s="276" t="s">
        <v>650</v>
      </c>
      <c r="J532" s="277" t="str">
        <f t="shared" ref="J532:J536" si="212">IF($D$532="Y/T","Isi Sasaran",IF($E$532=0,0,IF(I532="Y",1,IF(I532="T",0,"Isi Dulu"))))</f>
        <v>Isi Sasaran</v>
      </c>
      <c r="K532" s="276" t="s">
        <v>650</v>
      </c>
      <c r="L532" s="277" t="str">
        <f t="shared" ref="L532:L536" si="213">IF($D$532="Y/T","Isi Sasaran",IF($E$532=0,0,IF(K532="Y",1,IF(K532="T",0,"Isi Dulu"))))</f>
        <v>Isi Sasaran</v>
      </c>
      <c r="M532" s="429" t="s">
        <v>650</v>
      </c>
      <c r="N532" s="430" t="str">
        <f>IF(M532="Y",1,IF(M532="T",0,IF(M532="Y/T","Belum diisi","Error")))</f>
        <v>Belum diisi</v>
      </c>
      <c r="O532" s="272"/>
      <c r="P532" s="272"/>
      <c r="Q532" s="272"/>
      <c r="R532" s="272"/>
    </row>
    <row r="533" spans="1:18" ht="12.75" customHeight="1">
      <c r="A533" s="272"/>
      <c r="B533" s="371"/>
      <c r="C533" s="371"/>
      <c r="D533" s="371"/>
      <c r="E533" s="371"/>
      <c r="F533" s="278">
        <v>2</v>
      </c>
      <c r="G533" s="279"/>
      <c r="H533" s="288" t="str">
        <f t="shared" si="163"/>
        <v>Belum Diisi</v>
      </c>
      <c r="I533" s="280" t="s">
        <v>650</v>
      </c>
      <c r="J533" s="281" t="str">
        <f t="shared" si="212"/>
        <v>Isi Sasaran</v>
      </c>
      <c r="K533" s="280" t="s">
        <v>650</v>
      </c>
      <c r="L533" s="281" t="str">
        <f t="shared" si="213"/>
        <v>Isi Sasaran</v>
      </c>
      <c r="M533" s="371"/>
      <c r="N533" s="371"/>
      <c r="O533" s="272"/>
      <c r="P533" s="272"/>
      <c r="Q533" s="272"/>
      <c r="R533" s="272"/>
    </row>
    <row r="534" spans="1:18" ht="12.75" customHeight="1">
      <c r="A534" s="272"/>
      <c r="B534" s="371"/>
      <c r="C534" s="371"/>
      <c r="D534" s="371"/>
      <c r="E534" s="371"/>
      <c r="F534" s="278">
        <v>3</v>
      </c>
      <c r="G534" s="279"/>
      <c r="H534" s="288" t="str">
        <f t="shared" si="163"/>
        <v>Belum Diisi</v>
      </c>
      <c r="I534" s="280" t="s">
        <v>650</v>
      </c>
      <c r="J534" s="281" t="str">
        <f t="shared" si="212"/>
        <v>Isi Sasaran</v>
      </c>
      <c r="K534" s="280" t="s">
        <v>650</v>
      </c>
      <c r="L534" s="281" t="str">
        <f t="shared" si="213"/>
        <v>Isi Sasaran</v>
      </c>
      <c r="M534" s="371"/>
      <c r="N534" s="371"/>
      <c r="O534" s="272"/>
      <c r="P534" s="272"/>
      <c r="Q534" s="272"/>
      <c r="R534" s="272"/>
    </row>
    <row r="535" spans="1:18" ht="12.75" customHeight="1">
      <c r="A535" s="272"/>
      <c r="B535" s="371"/>
      <c r="C535" s="371"/>
      <c r="D535" s="371"/>
      <c r="E535" s="371"/>
      <c r="F535" s="278">
        <v>4</v>
      </c>
      <c r="G535" s="279"/>
      <c r="H535" s="288" t="str">
        <f t="shared" si="163"/>
        <v>Belum Diisi</v>
      </c>
      <c r="I535" s="280" t="s">
        <v>650</v>
      </c>
      <c r="J535" s="281" t="str">
        <f t="shared" si="212"/>
        <v>Isi Sasaran</v>
      </c>
      <c r="K535" s="280" t="s">
        <v>650</v>
      </c>
      <c r="L535" s="281" t="str">
        <f t="shared" si="213"/>
        <v>Isi Sasaran</v>
      </c>
      <c r="M535" s="371"/>
      <c r="N535" s="371"/>
      <c r="O535" s="272"/>
      <c r="P535" s="272"/>
      <c r="Q535" s="272"/>
      <c r="R535" s="272"/>
    </row>
    <row r="536" spans="1:18" ht="12.75" customHeight="1">
      <c r="A536" s="272"/>
      <c r="B536" s="349"/>
      <c r="C536" s="349"/>
      <c r="D536" s="349"/>
      <c r="E536" s="349"/>
      <c r="F536" s="282">
        <v>5</v>
      </c>
      <c r="G536" s="283"/>
      <c r="H536" s="289" t="str">
        <f t="shared" si="163"/>
        <v>Belum Diisi</v>
      </c>
      <c r="I536" s="285" t="s">
        <v>650</v>
      </c>
      <c r="J536" s="286" t="str">
        <f t="shared" si="212"/>
        <v>Isi Sasaran</v>
      </c>
      <c r="K536" s="285" t="s">
        <v>650</v>
      </c>
      <c r="L536" s="286" t="str">
        <f t="shared" si="213"/>
        <v>Isi Sasaran</v>
      </c>
      <c r="M536" s="349"/>
      <c r="N536" s="349"/>
      <c r="O536" s="272"/>
      <c r="P536" s="272"/>
      <c r="Q536" s="272"/>
      <c r="R536" s="272"/>
    </row>
    <row r="537" spans="1:18" ht="12.75" customHeight="1">
      <c r="A537" s="272"/>
      <c r="B537" s="418">
        <v>26</v>
      </c>
      <c r="C537" s="426"/>
      <c r="D537" s="419" t="s">
        <v>650</v>
      </c>
      <c r="E537" s="427" t="str">
        <f>IF(D537="Y",1,IF(D537="T",0,IF(D537="Y/T","Belum diisi","Error")))</f>
        <v>Belum diisi</v>
      </c>
      <c r="F537" s="273">
        <v>1</v>
      </c>
      <c r="G537" s="274"/>
      <c r="H537" s="290" t="str">
        <f t="shared" si="163"/>
        <v>Belum Diisi</v>
      </c>
      <c r="I537" s="276" t="s">
        <v>650</v>
      </c>
      <c r="J537" s="277" t="str">
        <f t="shared" ref="J537:J541" si="214">IF($D$537="Y/T","Isi Sasaran",IF($E$537=0,0,IF(I537="Y",1,IF(I537="T",0,"Isi Dulu"))))</f>
        <v>Isi Sasaran</v>
      </c>
      <c r="K537" s="276" t="s">
        <v>650</v>
      </c>
      <c r="L537" s="277" t="str">
        <f t="shared" ref="L537:L541" si="215">IF($D$537="Y/T","Isi Sasaran",IF($E$537=0,0,IF(K537="Y",1,IF(K537="T",0,"Isi Dulu"))))</f>
        <v>Isi Sasaran</v>
      </c>
      <c r="M537" s="429" t="s">
        <v>650</v>
      </c>
      <c r="N537" s="430" t="str">
        <f>IF(M537="Y",1,IF(M537="T",0,IF(M537="Y/T","Belum diisi","Error")))</f>
        <v>Belum diisi</v>
      </c>
      <c r="O537" s="272"/>
      <c r="P537" s="272"/>
      <c r="Q537" s="272"/>
      <c r="R537" s="272"/>
    </row>
    <row r="538" spans="1:18" ht="12.75" customHeight="1">
      <c r="A538" s="272"/>
      <c r="B538" s="371"/>
      <c r="C538" s="371"/>
      <c r="D538" s="371"/>
      <c r="E538" s="371"/>
      <c r="F538" s="278">
        <v>2</v>
      </c>
      <c r="G538" s="279"/>
      <c r="H538" s="288" t="str">
        <f t="shared" si="163"/>
        <v>Belum Diisi</v>
      </c>
      <c r="I538" s="280" t="s">
        <v>650</v>
      </c>
      <c r="J538" s="281" t="str">
        <f t="shared" si="214"/>
        <v>Isi Sasaran</v>
      </c>
      <c r="K538" s="280" t="s">
        <v>650</v>
      </c>
      <c r="L538" s="281" t="str">
        <f t="shared" si="215"/>
        <v>Isi Sasaran</v>
      </c>
      <c r="M538" s="371"/>
      <c r="N538" s="371"/>
      <c r="O538" s="272"/>
      <c r="P538" s="272"/>
      <c r="Q538" s="272"/>
      <c r="R538" s="272"/>
    </row>
    <row r="539" spans="1:18" ht="12.75" customHeight="1">
      <c r="A539" s="272"/>
      <c r="B539" s="371"/>
      <c r="C539" s="371"/>
      <c r="D539" s="371"/>
      <c r="E539" s="371"/>
      <c r="F539" s="278">
        <v>3</v>
      </c>
      <c r="G539" s="279"/>
      <c r="H539" s="288" t="str">
        <f t="shared" si="163"/>
        <v>Belum Diisi</v>
      </c>
      <c r="I539" s="280" t="s">
        <v>650</v>
      </c>
      <c r="J539" s="281" t="str">
        <f t="shared" si="214"/>
        <v>Isi Sasaran</v>
      </c>
      <c r="K539" s="280" t="s">
        <v>650</v>
      </c>
      <c r="L539" s="281" t="str">
        <f t="shared" si="215"/>
        <v>Isi Sasaran</v>
      </c>
      <c r="M539" s="371"/>
      <c r="N539" s="371"/>
      <c r="O539" s="272"/>
      <c r="P539" s="272"/>
      <c r="Q539" s="272"/>
      <c r="R539" s="272"/>
    </row>
    <row r="540" spans="1:18" ht="12.75" customHeight="1">
      <c r="A540" s="272"/>
      <c r="B540" s="371"/>
      <c r="C540" s="371"/>
      <c r="D540" s="371"/>
      <c r="E540" s="371"/>
      <c r="F540" s="278">
        <v>4</v>
      </c>
      <c r="G540" s="279"/>
      <c r="H540" s="288" t="str">
        <f t="shared" si="163"/>
        <v>Belum Diisi</v>
      </c>
      <c r="I540" s="280" t="s">
        <v>650</v>
      </c>
      <c r="J540" s="281" t="str">
        <f t="shared" si="214"/>
        <v>Isi Sasaran</v>
      </c>
      <c r="K540" s="280" t="s">
        <v>650</v>
      </c>
      <c r="L540" s="281" t="str">
        <f t="shared" si="215"/>
        <v>Isi Sasaran</v>
      </c>
      <c r="M540" s="371"/>
      <c r="N540" s="371"/>
      <c r="O540" s="272"/>
      <c r="P540" s="272"/>
      <c r="Q540" s="272"/>
      <c r="R540" s="272"/>
    </row>
    <row r="541" spans="1:18" ht="12.75" customHeight="1">
      <c r="A541" s="272"/>
      <c r="B541" s="349"/>
      <c r="C541" s="349"/>
      <c r="D541" s="349"/>
      <c r="E541" s="349"/>
      <c r="F541" s="282">
        <v>5</v>
      </c>
      <c r="G541" s="283"/>
      <c r="H541" s="289" t="str">
        <f t="shared" si="163"/>
        <v>Belum Diisi</v>
      </c>
      <c r="I541" s="285" t="s">
        <v>650</v>
      </c>
      <c r="J541" s="286" t="str">
        <f t="shared" si="214"/>
        <v>Isi Sasaran</v>
      </c>
      <c r="K541" s="285" t="s">
        <v>650</v>
      </c>
      <c r="L541" s="286" t="str">
        <f t="shared" si="215"/>
        <v>Isi Sasaran</v>
      </c>
      <c r="M541" s="349"/>
      <c r="N541" s="349"/>
      <c r="O541" s="272"/>
      <c r="P541" s="272"/>
      <c r="Q541" s="272"/>
      <c r="R541" s="272"/>
    </row>
    <row r="542" spans="1:18" ht="12.75" customHeight="1">
      <c r="A542" s="272"/>
      <c r="B542" s="418">
        <v>27</v>
      </c>
      <c r="C542" s="426"/>
      <c r="D542" s="419" t="s">
        <v>650</v>
      </c>
      <c r="E542" s="427" t="str">
        <f>IF(D542="Y",1,IF(D542="T",0,IF(D542="Y/T","Belum diisi","Error")))</f>
        <v>Belum diisi</v>
      </c>
      <c r="F542" s="273">
        <v>1</v>
      </c>
      <c r="G542" s="274"/>
      <c r="H542" s="290" t="str">
        <f t="shared" si="163"/>
        <v>Belum Diisi</v>
      </c>
      <c r="I542" s="276" t="s">
        <v>650</v>
      </c>
      <c r="J542" s="277" t="str">
        <f t="shared" ref="J542:J546" si="216">IF($D$542="Y/T","Isi Sasaran",IF($E$542=0,0,IF(I542="Y",1,IF(I542="T",0,"Isi Dulu"))))</f>
        <v>Isi Sasaran</v>
      </c>
      <c r="K542" s="276" t="s">
        <v>650</v>
      </c>
      <c r="L542" s="277" t="str">
        <f t="shared" ref="L542:L546" si="217">IF($D$542="Y/T","Isi Sasaran",IF($E$542=0,0,IF(K542="Y",1,IF(K542="T",0,"Isi Dulu"))))</f>
        <v>Isi Sasaran</v>
      </c>
      <c r="M542" s="429" t="s">
        <v>650</v>
      </c>
      <c r="N542" s="430" t="str">
        <f>IF(M542="Y",1,IF(M542="T",0,IF(M542="Y/T","Belum diisi","Error")))</f>
        <v>Belum diisi</v>
      </c>
      <c r="O542" s="272"/>
      <c r="P542" s="272"/>
      <c r="Q542" s="272"/>
      <c r="R542" s="272"/>
    </row>
    <row r="543" spans="1:18" ht="12.75" customHeight="1">
      <c r="A543" s="272"/>
      <c r="B543" s="371"/>
      <c r="C543" s="371"/>
      <c r="D543" s="371"/>
      <c r="E543" s="371"/>
      <c r="F543" s="278">
        <v>2</v>
      </c>
      <c r="G543" s="279"/>
      <c r="H543" s="288" t="str">
        <f t="shared" si="163"/>
        <v>Belum Diisi</v>
      </c>
      <c r="I543" s="280" t="s">
        <v>650</v>
      </c>
      <c r="J543" s="281" t="str">
        <f t="shared" si="216"/>
        <v>Isi Sasaran</v>
      </c>
      <c r="K543" s="280" t="s">
        <v>650</v>
      </c>
      <c r="L543" s="281" t="str">
        <f t="shared" si="217"/>
        <v>Isi Sasaran</v>
      </c>
      <c r="M543" s="371"/>
      <c r="N543" s="371"/>
      <c r="O543" s="272"/>
      <c r="P543" s="272"/>
      <c r="Q543" s="272"/>
      <c r="R543" s="272"/>
    </row>
    <row r="544" spans="1:18" ht="12.75" customHeight="1">
      <c r="A544" s="272"/>
      <c r="B544" s="371"/>
      <c r="C544" s="371"/>
      <c r="D544" s="371"/>
      <c r="E544" s="371"/>
      <c r="F544" s="278">
        <v>3</v>
      </c>
      <c r="G544" s="279"/>
      <c r="H544" s="288" t="str">
        <f t="shared" si="163"/>
        <v>Belum Diisi</v>
      </c>
      <c r="I544" s="280" t="s">
        <v>650</v>
      </c>
      <c r="J544" s="281" t="str">
        <f t="shared" si="216"/>
        <v>Isi Sasaran</v>
      </c>
      <c r="K544" s="280" t="s">
        <v>650</v>
      </c>
      <c r="L544" s="281" t="str">
        <f t="shared" si="217"/>
        <v>Isi Sasaran</v>
      </c>
      <c r="M544" s="371"/>
      <c r="N544" s="371"/>
      <c r="O544" s="272"/>
      <c r="P544" s="272"/>
      <c r="Q544" s="272"/>
      <c r="R544" s="272"/>
    </row>
    <row r="545" spans="1:18" ht="12.75" customHeight="1">
      <c r="A545" s="272"/>
      <c r="B545" s="371"/>
      <c r="C545" s="371"/>
      <c r="D545" s="371"/>
      <c r="E545" s="371"/>
      <c r="F545" s="278">
        <v>4</v>
      </c>
      <c r="G545" s="279"/>
      <c r="H545" s="288" t="str">
        <f t="shared" si="163"/>
        <v>Belum Diisi</v>
      </c>
      <c r="I545" s="280" t="s">
        <v>650</v>
      </c>
      <c r="J545" s="281" t="str">
        <f t="shared" si="216"/>
        <v>Isi Sasaran</v>
      </c>
      <c r="K545" s="280" t="s">
        <v>650</v>
      </c>
      <c r="L545" s="281" t="str">
        <f t="shared" si="217"/>
        <v>Isi Sasaran</v>
      </c>
      <c r="M545" s="371"/>
      <c r="N545" s="371"/>
      <c r="O545" s="272"/>
      <c r="P545" s="272"/>
      <c r="Q545" s="272"/>
      <c r="R545" s="272"/>
    </row>
    <row r="546" spans="1:18" ht="12.75" customHeight="1">
      <c r="A546" s="272"/>
      <c r="B546" s="349"/>
      <c r="C546" s="349"/>
      <c r="D546" s="349"/>
      <c r="E546" s="349"/>
      <c r="F546" s="282">
        <v>5</v>
      </c>
      <c r="G546" s="283"/>
      <c r="H546" s="289" t="str">
        <f t="shared" si="163"/>
        <v>Belum Diisi</v>
      </c>
      <c r="I546" s="285" t="s">
        <v>650</v>
      </c>
      <c r="J546" s="286" t="str">
        <f t="shared" si="216"/>
        <v>Isi Sasaran</v>
      </c>
      <c r="K546" s="285" t="s">
        <v>650</v>
      </c>
      <c r="L546" s="286" t="str">
        <f t="shared" si="217"/>
        <v>Isi Sasaran</v>
      </c>
      <c r="M546" s="349"/>
      <c r="N546" s="349"/>
      <c r="O546" s="272"/>
      <c r="P546" s="272"/>
      <c r="Q546" s="272"/>
      <c r="R546" s="272"/>
    </row>
    <row r="547" spans="1:18" ht="12.75" customHeight="1">
      <c r="A547" s="272"/>
      <c r="B547" s="418">
        <v>28</v>
      </c>
      <c r="C547" s="426"/>
      <c r="D547" s="419" t="s">
        <v>650</v>
      </c>
      <c r="E547" s="427" t="str">
        <f>IF(D547="Y",1,IF(D547="T",0,IF(D547="Y/T","Belum diisi","Error")))</f>
        <v>Belum diisi</v>
      </c>
      <c r="F547" s="273">
        <v>1</v>
      </c>
      <c r="G547" s="274"/>
      <c r="H547" s="290" t="str">
        <f t="shared" si="163"/>
        <v>Belum Diisi</v>
      </c>
      <c r="I547" s="276" t="s">
        <v>650</v>
      </c>
      <c r="J547" s="277" t="str">
        <f t="shared" ref="J547:J551" si="218">IF($D$547="Y/T","Isi Sasaran",IF($E$547=0,0,IF(I547="Y",1,IF(I547="T",0,"Isi Dulu"))))</f>
        <v>Isi Sasaran</v>
      </c>
      <c r="K547" s="276" t="s">
        <v>650</v>
      </c>
      <c r="L547" s="277" t="str">
        <f t="shared" ref="L547:L551" si="219">IF($D$547="Y/T","Isi Sasaran",IF($E$547=0,0,IF(K547="Y",1,IF(K547="T",0,"Isi Dulu"))))</f>
        <v>Isi Sasaran</v>
      </c>
      <c r="M547" s="429" t="s">
        <v>650</v>
      </c>
      <c r="N547" s="430" t="str">
        <f>IF(M547="Y",1,IF(M547="T",0,IF(M547="Y/T","Belum diisi","Error")))</f>
        <v>Belum diisi</v>
      </c>
      <c r="O547" s="272"/>
      <c r="P547" s="272"/>
      <c r="Q547" s="272"/>
      <c r="R547" s="272"/>
    </row>
    <row r="548" spans="1:18" ht="12.75" customHeight="1">
      <c r="A548" s="272"/>
      <c r="B548" s="371"/>
      <c r="C548" s="371"/>
      <c r="D548" s="371"/>
      <c r="E548" s="371"/>
      <c r="F548" s="278">
        <v>2</v>
      </c>
      <c r="G548" s="279"/>
      <c r="H548" s="288" t="str">
        <f t="shared" si="163"/>
        <v>Belum Diisi</v>
      </c>
      <c r="I548" s="280" t="s">
        <v>650</v>
      </c>
      <c r="J548" s="281" t="str">
        <f t="shared" si="218"/>
        <v>Isi Sasaran</v>
      </c>
      <c r="K548" s="280" t="s">
        <v>650</v>
      </c>
      <c r="L548" s="281" t="str">
        <f t="shared" si="219"/>
        <v>Isi Sasaran</v>
      </c>
      <c r="M548" s="371"/>
      <c r="N548" s="371"/>
      <c r="O548" s="272"/>
      <c r="P548" s="272"/>
      <c r="Q548" s="272"/>
      <c r="R548" s="272"/>
    </row>
    <row r="549" spans="1:18" ht="12.75" customHeight="1">
      <c r="A549" s="272"/>
      <c r="B549" s="371"/>
      <c r="C549" s="371"/>
      <c r="D549" s="371"/>
      <c r="E549" s="371"/>
      <c r="F549" s="278">
        <v>3</v>
      </c>
      <c r="G549" s="279"/>
      <c r="H549" s="288" t="str">
        <f t="shared" si="163"/>
        <v>Belum Diisi</v>
      </c>
      <c r="I549" s="280" t="s">
        <v>650</v>
      </c>
      <c r="J549" s="281" t="str">
        <f t="shared" si="218"/>
        <v>Isi Sasaran</v>
      </c>
      <c r="K549" s="280" t="s">
        <v>650</v>
      </c>
      <c r="L549" s="281" t="str">
        <f t="shared" si="219"/>
        <v>Isi Sasaran</v>
      </c>
      <c r="M549" s="371"/>
      <c r="N549" s="371"/>
      <c r="O549" s="272"/>
      <c r="P549" s="272"/>
      <c r="Q549" s="272"/>
      <c r="R549" s="272"/>
    </row>
    <row r="550" spans="1:18" ht="12.75" customHeight="1">
      <c r="A550" s="272"/>
      <c r="B550" s="371"/>
      <c r="C550" s="371"/>
      <c r="D550" s="371"/>
      <c r="E550" s="371"/>
      <c r="F550" s="278">
        <v>4</v>
      </c>
      <c r="G550" s="279"/>
      <c r="H550" s="288" t="str">
        <f t="shared" si="163"/>
        <v>Belum Diisi</v>
      </c>
      <c r="I550" s="280" t="s">
        <v>650</v>
      </c>
      <c r="J550" s="281" t="str">
        <f t="shared" si="218"/>
        <v>Isi Sasaran</v>
      </c>
      <c r="K550" s="280" t="s">
        <v>650</v>
      </c>
      <c r="L550" s="281" t="str">
        <f t="shared" si="219"/>
        <v>Isi Sasaran</v>
      </c>
      <c r="M550" s="371"/>
      <c r="N550" s="371"/>
      <c r="O550" s="272"/>
      <c r="P550" s="272"/>
      <c r="Q550" s="272"/>
      <c r="R550" s="272"/>
    </row>
    <row r="551" spans="1:18" ht="12.75" customHeight="1">
      <c r="A551" s="272"/>
      <c r="B551" s="349"/>
      <c r="C551" s="349"/>
      <c r="D551" s="349"/>
      <c r="E551" s="349"/>
      <c r="F551" s="282">
        <v>5</v>
      </c>
      <c r="G551" s="283"/>
      <c r="H551" s="289" t="str">
        <f t="shared" si="163"/>
        <v>Belum Diisi</v>
      </c>
      <c r="I551" s="285" t="s">
        <v>650</v>
      </c>
      <c r="J551" s="286" t="str">
        <f t="shared" si="218"/>
        <v>Isi Sasaran</v>
      </c>
      <c r="K551" s="285" t="s">
        <v>650</v>
      </c>
      <c r="L551" s="286" t="str">
        <f t="shared" si="219"/>
        <v>Isi Sasaran</v>
      </c>
      <c r="M551" s="349"/>
      <c r="N551" s="349"/>
      <c r="O551" s="272"/>
      <c r="P551" s="272"/>
      <c r="Q551" s="272"/>
      <c r="R551" s="272"/>
    </row>
    <row r="552" spans="1:18" ht="12.75" customHeight="1">
      <c r="A552" s="272"/>
      <c r="B552" s="418">
        <v>29</v>
      </c>
      <c r="C552" s="426"/>
      <c r="D552" s="419" t="s">
        <v>650</v>
      </c>
      <c r="E552" s="427" t="str">
        <f>IF(D552="Y",1,IF(D552="T",0,IF(D552="Y/T","Belum diisi","Error")))</f>
        <v>Belum diisi</v>
      </c>
      <c r="F552" s="273">
        <v>1</v>
      </c>
      <c r="G552" s="274"/>
      <c r="H552" s="290" t="str">
        <f t="shared" si="163"/>
        <v>Belum Diisi</v>
      </c>
      <c r="I552" s="276" t="s">
        <v>650</v>
      </c>
      <c r="J552" s="277" t="str">
        <f t="shared" ref="J552:J556" si="220">IF($D$552="Y/T","Isi Sasaran",IF($E$552=0,0,IF(I552="Y",1,IF(I552="T",0,"Isi Dulu"))))</f>
        <v>Isi Sasaran</v>
      </c>
      <c r="K552" s="276" t="s">
        <v>650</v>
      </c>
      <c r="L552" s="277" t="str">
        <f t="shared" ref="L552:L556" si="221">IF($D$552="Y/T","Isi Sasaran",IF($E$552=0,0,IF(K552="Y",1,IF(K552="T",0,"Isi Dulu"))))</f>
        <v>Isi Sasaran</v>
      </c>
      <c r="M552" s="429" t="s">
        <v>650</v>
      </c>
      <c r="N552" s="430" t="str">
        <f>IF(M552="Y",1,IF(M552="T",0,IF(M552="Y/T","Belum diisi","Error")))</f>
        <v>Belum diisi</v>
      </c>
      <c r="O552" s="272"/>
      <c r="P552" s="272"/>
      <c r="Q552" s="272"/>
      <c r="R552" s="272"/>
    </row>
    <row r="553" spans="1:18" ht="12.75" customHeight="1">
      <c r="A553" s="272"/>
      <c r="B553" s="371"/>
      <c r="C553" s="371"/>
      <c r="D553" s="371"/>
      <c r="E553" s="371"/>
      <c r="F553" s="278">
        <v>2</v>
      </c>
      <c r="G553" s="279"/>
      <c r="H553" s="288" t="str">
        <f t="shared" si="163"/>
        <v>Belum Diisi</v>
      </c>
      <c r="I553" s="280" t="s">
        <v>650</v>
      </c>
      <c r="J553" s="281" t="str">
        <f t="shared" si="220"/>
        <v>Isi Sasaran</v>
      </c>
      <c r="K553" s="280" t="s">
        <v>650</v>
      </c>
      <c r="L553" s="281" t="str">
        <f t="shared" si="221"/>
        <v>Isi Sasaran</v>
      </c>
      <c r="M553" s="371"/>
      <c r="N553" s="371"/>
      <c r="O553" s="272"/>
      <c r="P553" s="272"/>
      <c r="Q553" s="272"/>
      <c r="R553" s="272"/>
    </row>
    <row r="554" spans="1:18" ht="12.75" customHeight="1">
      <c r="A554" s="272"/>
      <c r="B554" s="371"/>
      <c r="C554" s="371"/>
      <c r="D554" s="371"/>
      <c r="E554" s="371"/>
      <c r="F554" s="278">
        <v>3</v>
      </c>
      <c r="G554" s="279"/>
      <c r="H554" s="288" t="str">
        <f t="shared" si="163"/>
        <v>Belum Diisi</v>
      </c>
      <c r="I554" s="280" t="s">
        <v>650</v>
      </c>
      <c r="J554" s="281" t="str">
        <f t="shared" si="220"/>
        <v>Isi Sasaran</v>
      </c>
      <c r="K554" s="280" t="s">
        <v>650</v>
      </c>
      <c r="L554" s="281" t="str">
        <f t="shared" si="221"/>
        <v>Isi Sasaran</v>
      </c>
      <c r="M554" s="371"/>
      <c r="N554" s="371"/>
      <c r="O554" s="272"/>
      <c r="P554" s="272"/>
      <c r="Q554" s="272"/>
      <c r="R554" s="272"/>
    </row>
    <row r="555" spans="1:18" ht="12.75" customHeight="1">
      <c r="A555" s="272"/>
      <c r="B555" s="371"/>
      <c r="C555" s="371"/>
      <c r="D555" s="371"/>
      <c r="E555" s="371"/>
      <c r="F555" s="278">
        <v>4</v>
      </c>
      <c r="G555" s="279"/>
      <c r="H555" s="288" t="str">
        <f t="shared" si="163"/>
        <v>Belum Diisi</v>
      </c>
      <c r="I555" s="280" t="s">
        <v>650</v>
      </c>
      <c r="J555" s="281" t="str">
        <f t="shared" si="220"/>
        <v>Isi Sasaran</v>
      </c>
      <c r="K555" s="280" t="s">
        <v>650</v>
      </c>
      <c r="L555" s="281" t="str">
        <f t="shared" si="221"/>
        <v>Isi Sasaran</v>
      </c>
      <c r="M555" s="371"/>
      <c r="N555" s="371"/>
      <c r="O555" s="272"/>
      <c r="P555" s="272"/>
      <c r="Q555" s="272"/>
      <c r="R555" s="272"/>
    </row>
    <row r="556" spans="1:18" ht="12.75" customHeight="1">
      <c r="A556" s="272"/>
      <c r="B556" s="349"/>
      <c r="C556" s="349"/>
      <c r="D556" s="349"/>
      <c r="E556" s="349"/>
      <c r="F556" s="282">
        <v>5</v>
      </c>
      <c r="G556" s="283"/>
      <c r="H556" s="289" t="str">
        <f t="shared" si="163"/>
        <v>Belum Diisi</v>
      </c>
      <c r="I556" s="285" t="s">
        <v>650</v>
      </c>
      <c r="J556" s="286" t="str">
        <f t="shared" si="220"/>
        <v>Isi Sasaran</v>
      </c>
      <c r="K556" s="285" t="s">
        <v>650</v>
      </c>
      <c r="L556" s="286" t="str">
        <f t="shared" si="221"/>
        <v>Isi Sasaran</v>
      </c>
      <c r="M556" s="349"/>
      <c r="N556" s="349"/>
      <c r="O556" s="272"/>
      <c r="P556" s="272"/>
      <c r="Q556" s="272"/>
      <c r="R556" s="272"/>
    </row>
    <row r="557" spans="1:18" ht="12.75" customHeight="1">
      <c r="A557" s="272"/>
      <c r="B557" s="418">
        <v>30</v>
      </c>
      <c r="C557" s="426"/>
      <c r="D557" s="419" t="s">
        <v>650</v>
      </c>
      <c r="E557" s="427" t="str">
        <f>IF(D557="Y",1,IF(D557="T",0,IF(D557="Y/T","Belum diisi","Error")))</f>
        <v>Belum diisi</v>
      </c>
      <c r="F557" s="273">
        <v>1</v>
      </c>
      <c r="G557" s="274"/>
      <c r="H557" s="290" t="str">
        <f t="shared" si="163"/>
        <v>Belum Diisi</v>
      </c>
      <c r="I557" s="285" t="s">
        <v>650</v>
      </c>
      <c r="J557" s="277" t="str">
        <f t="shared" ref="J557:J561" si="222">IF($D$557="Y/T","Isi Sasaran",IF($E$557=0,0,IF(I557="Y",1,IF(I557="T",0,"Isi Dulu"))))</f>
        <v>Isi Sasaran</v>
      </c>
      <c r="K557" s="285" t="s">
        <v>650</v>
      </c>
      <c r="L557" s="277" t="str">
        <f t="shared" ref="L557:L561" si="223">IF($D$557="Y/T","Isi Sasaran",IF($E$557=0,0,IF(K557="Y",1,IF(K557="T",0,"Isi Dulu"))))</f>
        <v>Isi Sasaran</v>
      </c>
      <c r="M557" s="429" t="s">
        <v>650</v>
      </c>
      <c r="N557" s="430" t="str">
        <f>IF(M557="Y",1,IF(M557="T",0,IF(M557="Y/T","Belum diisi","Error")))</f>
        <v>Belum diisi</v>
      </c>
      <c r="O557" s="272"/>
      <c r="P557" s="272"/>
      <c r="Q557" s="272"/>
      <c r="R557" s="272"/>
    </row>
    <row r="558" spans="1:18" ht="12.75" customHeight="1">
      <c r="A558" s="272"/>
      <c r="B558" s="371"/>
      <c r="C558" s="371"/>
      <c r="D558" s="371"/>
      <c r="E558" s="371"/>
      <c r="F558" s="278">
        <v>2</v>
      </c>
      <c r="G558" s="279"/>
      <c r="H558" s="288" t="str">
        <f t="shared" si="163"/>
        <v>Belum Diisi</v>
      </c>
      <c r="I558" s="280" t="s">
        <v>650</v>
      </c>
      <c r="J558" s="281" t="str">
        <f t="shared" si="222"/>
        <v>Isi Sasaran</v>
      </c>
      <c r="K558" s="280" t="s">
        <v>650</v>
      </c>
      <c r="L558" s="281" t="str">
        <f t="shared" si="223"/>
        <v>Isi Sasaran</v>
      </c>
      <c r="M558" s="371"/>
      <c r="N558" s="371"/>
      <c r="O558" s="272"/>
      <c r="P558" s="272"/>
      <c r="Q558" s="272"/>
      <c r="R558" s="272"/>
    </row>
    <row r="559" spans="1:18" ht="12.75" customHeight="1">
      <c r="A559" s="272"/>
      <c r="B559" s="371"/>
      <c r="C559" s="371"/>
      <c r="D559" s="371"/>
      <c r="E559" s="371"/>
      <c r="F559" s="278">
        <v>3</v>
      </c>
      <c r="G559" s="279"/>
      <c r="H559" s="288" t="str">
        <f t="shared" si="163"/>
        <v>Belum Diisi</v>
      </c>
      <c r="I559" s="280" t="s">
        <v>650</v>
      </c>
      <c r="J559" s="281" t="str">
        <f t="shared" si="222"/>
        <v>Isi Sasaran</v>
      </c>
      <c r="K559" s="280" t="s">
        <v>650</v>
      </c>
      <c r="L559" s="281" t="str">
        <f t="shared" si="223"/>
        <v>Isi Sasaran</v>
      </c>
      <c r="M559" s="371"/>
      <c r="N559" s="371"/>
      <c r="O559" s="272"/>
      <c r="P559" s="272"/>
      <c r="Q559" s="272"/>
      <c r="R559" s="272"/>
    </row>
    <row r="560" spans="1:18" ht="12.75" customHeight="1">
      <c r="A560" s="272"/>
      <c r="B560" s="371"/>
      <c r="C560" s="371"/>
      <c r="D560" s="371"/>
      <c r="E560" s="371"/>
      <c r="F560" s="278">
        <v>4</v>
      </c>
      <c r="G560" s="279"/>
      <c r="H560" s="288" t="str">
        <f t="shared" si="163"/>
        <v>Belum Diisi</v>
      </c>
      <c r="I560" s="280" t="s">
        <v>650</v>
      </c>
      <c r="J560" s="281" t="str">
        <f t="shared" si="222"/>
        <v>Isi Sasaran</v>
      </c>
      <c r="K560" s="280" t="s">
        <v>650</v>
      </c>
      <c r="L560" s="281" t="str">
        <f t="shared" si="223"/>
        <v>Isi Sasaran</v>
      </c>
      <c r="M560" s="371"/>
      <c r="N560" s="371"/>
      <c r="O560" s="272"/>
      <c r="P560" s="272"/>
      <c r="Q560" s="272"/>
      <c r="R560" s="272"/>
    </row>
    <row r="561" spans="1:18" ht="12.75" customHeight="1">
      <c r="A561" s="272"/>
      <c r="B561" s="349"/>
      <c r="C561" s="349"/>
      <c r="D561" s="349"/>
      <c r="E561" s="349"/>
      <c r="F561" s="282">
        <v>5</v>
      </c>
      <c r="G561" s="283"/>
      <c r="H561" s="289" t="str">
        <f t="shared" si="163"/>
        <v>Belum Diisi</v>
      </c>
      <c r="I561" s="280" t="s">
        <v>650</v>
      </c>
      <c r="J561" s="286" t="str">
        <f t="shared" si="222"/>
        <v>Isi Sasaran</v>
      </c>
      <c r="K561" s="280" t="s">
        <v>650</v>
      </c>
      <c r="L561" s="286" t="str">
        <f t="shared" si="223"/>
        <v>Isi Sasaran</v>
      </c>
      <c r="M561" s="349"/>
      <c r="N561" s="349"/>
      <c r="O561" s="272"/>
      <c r="P561" s="272"/>
      <c r="Q561" s="272"/>
      <c r="R561" s="272"/>
    </row>
    <row r="562" spans="1:18" ht="12.75" customHeight="1">
      <c r="A562" s="272"/>
      <c r="B562" s="301"/>
      <c r="C562" s="292"/>
      <c r="D562" s="293"/>
      <c r="E562" s="294" t="e">
        <f>AVERAGE(E412:E561)</f>
        <v>#DIV/0!</v>
      </c>
      <c r="F562" s="296"/>
      <c r="G562" s="296"/>
      <c r="H562" s="294" t="e">
        <f>AVERAGE(H412:H561)</f>
        <v>#DIV/0!</v>
      </c>
      <c r="I562" s="303"/>
      <c r="J562" s="294" t="e">
        <f>AVERAGE(J412:J561)</f>
        <v>#DIV/0!</v>
      </c>
      <c r="K562" s="303"/>
      <c r="L562" s="294" t="e">
        <f>AVERAGE(L412:L561)</f>
        <v>#DIV/0!</v>
      </c>
      <c r="M562" s="303"/>
      <c r="N562" s="294" t="e">
        <f>AVERAGE(N412:N561)</f>
        <v>#DIV/0!</v>
      </c>
      <c r="O562" s="272"/>
      <c r="P562" s="272"/>
      <c r="Q562" s="272"/>
      <c r="R562" s="272"/>
    </row>
  </sheetData>
  <mergeCells count="676">
    <mergeCell ref="D136:D140"/>
    <mergeCell ref="E136:E140"/>
    <mergeCell ref="B131:B135"/>
    <mergeCell ref="C131:C135"/>
    <mergeCell ref="D131:D135"/>
    <mergeCell ref="E131:E135"/>
    <mergeCell ref="B163:B167"/>
    <mergeCell ref="C163:C167"/>
    <mergeCell ref="D163:D167"/>
    <mergeCell ref="E163:E167"/>
    <mergeCell ref="B157:J157"/>
    <mergeCell ref="B158:B162"/>
    <mergeCell ref="E158:E162"/>
    <mergeCell ref="C146:C150"/>
    <mergeCell ref="D146:D150"/>
    <mergeCell ref="B193:B197"/>
    <mergeCell ref="C193:C197"/>
    <mergeCell ref="D193:D197"/>
    <mergeCell ref="E193:E197"/>
    <mergeCell ref="C188:C192"/>
    <mergeCell ref="D188:D192"/>
    <mergeCell ref="E188:E192"/>
    <mergeCell ref="B188:B192"/>
    <mergeCell ref="B183:B187"/>
    <mergeCell ref="C183:C187"/>
    <mergeCell ref="D183:D187"/>
    <mergeCell ref="E183:E187"/>
    <mergeCell ref="D198:D202"/>
    <mergeCell ref="E198:E202"/>
    <mergeCell ref="B208:B212"/>
    <mergeCell ref="B203:B207"/>
    <mergeCell ref="C203:C207"/>
    <mergeCell ref="D203:D207"/>
    <mergeCell ref="E203:E207"/>
    <mergeCell ref="B198:B202"/>
    <mergeCell ref="C198:C202"/>
    <mergeCell ref="B218:B222"/>
    <mergeCell ref="C218:C222"/>
    <mergeCell ref="C208:C212"/>
    <mergeCell ref="D208:D212"/>
    <mergeCell ref="D218:D222"/>
    <mergeCell ref="E218:E222"/>
    <mergeCell ref="B213:B217"/>
    <mergeCell ref="C213:C217"/>
    <mergeCell ref="D213:D217"/>
    <mergeCell ref="E213:E217"/>
    <mergeCell ref="E208:E212"/>
    <mergeCell ref="B233:B237"/>
    <mergeCell ref="C233:C237"/>
    <mergeCell ref="D233:D237"/>
    <mergeCell ref="E233:E237"/>
    <mergeCell ref="C228:C232"/>
    <mergeCell ref="D228:D232"/>
    <mergeCell ref="E228:E232"/>
    <mergeCell ref="B228:B232"/>
    <mergeCell ref="B223:B227"/>
    <mergeCell ref="C223:C227"/>
    <mergeCell ref="D223:D227"/>
    <mergeCell ref="E223:E227"/>
    <mergeCell ref="C263:C267"/>
    <mergeCell ref="D263:D267"/>
    <mergeCell ref="E263:E267"/>
    <mergeCell ref="B258:B262"/>
    <mergeCell ref="C258:C262"/>
    <mergeCell ref="D238:D242"/>
    <mergeCell ref="E238:E242"/>
    <mergeCell ref="B248:B252"/>
    <mergeCell ref="B243:B247"/>
    <mergeCell ref="C243:C247"/>
    <mergeCell ref="D243:D247"/>
    <mergeCell ref="E243:E247"/>
    <mergeCell ref="B238:B242"/>
    <mergeCell ref="C238:C242"/>
    <mergeCell ref="C248:C252"/>
    <mergeCell ref="D248:D252"/>
    <mergeCell ref="D11:D15"/>
    <mergeCell ref="E11:E15"/>
    <mergeCell ref="B21:B25"/>
    <mergeCell ref="B16:B20"/>
    <mergeCell ref="C16:C20"/>
    <mergeCell ref="D16:D20"/>
    <mergeCell ref="E16:E20"/>
    <mergeCell ref="B11:B15"/>
    <mergeCell ref="C11:C15"/>
    <mergeCell ref="D6:D10"/>
    <mergeCell ref="E6:E10"/>
    <mergeCell ref="C158:C162"/>
    <mergeCell ref="D158:D162"/>
    <mergeCell ref="B151:B155"/>
    <mergeCell ref="C151:C155"/>
    <mergeCell ref="D151:D155"/>
    <mergeCell ref="E151:E155"/>
    <mergeCell ref="E146:E150"/>
    <mergeCell ref="B146:B150"/>
    <mergeCell ref="B141:B145"/>
    <mergeCell ref="C141:C145"/>
    <mergeCell ref="D141:D145"/>
    <mergeCell ref="E141:E145"/>
    <mergeCell ref="B136:B140"/>
    <mergeCell ref="C136:C140"/>
    <mergeCell ref="B126:B130"/>
    <mergeCell ref="C126:C130"/>
    <mergeCell ref="D126:D130"/>
    <mergeCell ref="E126:E130"/>
    <mergeCell ref="C121:C125"/>
    <mergeCell ref="D121:D125"/>
    <mergeCell ref="E121:E125"/>
    <mergeCell ref="D111:D115"/>
    <mergeCell ref="B1:N1"/>
    <mergeCell ref="B2:N2"/>
    <mergeCell ref="B3:B4"/>
    <mergeCell ref="C3:C4"/>
    <mergeCell ref="D3:E4"/>
    <mergeCell ref="F3:F4"/>
    <mergeCell ref="G3:G4"/>
    <mergeCell ref="H3:H4"/>
    <mergeCell ref="I3:N3"/>
    <mergeCell ref="I4:J4"/>
    <mergeCell ref="B31:B35"/>
    <mergeCell ref="C31:C35"/>
    <mergeCell ref="D31:D35"/>
    <mergeCell ref="E31:E35"/>
    <mergeCell ref="B26:B30"/>
    <mergeCell ref="C26:C30"/>
    <mergeCell ref="D26:D30"/>
    <mergeCell ref="E26:E30"/>
    <mergeCell ref="E21:E25"/>
    <mergeCell ref="C21:C25"/>
    <mergeCell ref="D21:D25"/>
    <mergeCell ref="B46:B50"/>
    <mergeCell ref="C46:C50"/>
    <mergeCell ref="D46:D50"/>
    <mergeCell ref="E46:E50"/>
    <mergeCell ref="C41:C45"/>
    <mergeCell ref="D41:D45"/>
    <mergeCell ref="E41:E45"/>
    <mergeCell ref="B41:B45"/>
    <mergeCell ref="B36:B40"/>
    <mergeCell ref="C36:C40"/>
    <mergeCell ref="D36:D40"/>
    <mergeCell ref="E36:E40"/>
    <mergeCell ref="D51:D55"/>
    <mergeCell ref="E51:E55"/>
    <mergeCell ref="B61:B65"/>
    <mergeCell ref="B56:B60"/>
    <mergeCell ref="C56:C60"/>
    <mergeCell ref="D56:D60"/>
    <mergeCell ref="E56:E60"/>
    <mergeCell ref="B51:B55"/>
    <mergeCell ref="C51:C55"/>
    <mergeCell ref="B76:B80"/>
    <mergeCell ref="C76:C80"/>
    <mergeCell ref="D76:D80"/>
    <mergeCell ref="E76:E80"/>
    <mergeCell ref="B71:B75"/>
    <mergeCell ref="C71:C75"/>
    <mergeCell ref="C61:C65"/>
    <mergeCell ref="D61:D65"/>
    <mergeCell ref="D71:D75"/>
    <mergeCell ref="E71:E75"/>
    <mergeCell ref="B66:B70"/>
    <mergeCell ref="C66:C70"/>
    <mergeCell ref="D66:D70"/>
    <mergeCell ref="E66:E70"/>
    <mergeCell ref="E61:E65"/>
    <mergeCell ref="B91:B95"/>
    <mergeCell ref="C91:C95"/>
    <mergeCell ref="D91:D95"/>
    <mergeCell ref="E91:E95"/>
    <mergeCell ref="B86:B90"/>
    <mergeCell ref="C86:C90"/>
    <mergeCell ref="D86:D90"/>
    <mergeCell ref="E86:E90"/>
    <mergeCell ref="C81:C85"/>
    <mergeCell ref="D81:D85"/>
    <mergeCell ref="E81:E85"/>
    <mergeCell ref="B81:B85"/>
    <mergeCell ref="B273:B277"/>
    <mergeCell ref="C273:C277"/>
    <mergeCell ref="D273:D277"/>
    <mergeCell ref="E273:E277"/>
    <mergeCell ref="C101:C105"/>
    <mergeCell ref="D101:D105"/>
    <mergeCell ref="E101:E105"/>
    <mergeCell ref="B101:B105"/>
    <mergeCell ref="B96:B100"/>
    <mergeCell ref="C96:C100"/>
    <mergeCell ref="D96:D100"/>
    <mergeCell ref="E96:E100"/>
    <mergeCell ref="D258:D262"/>
    <mergeCell ref="E258:E262"/>
    <mergeCell ref="B253:B257"/>
    <mergeCell ref="C253:C257"/>
    <mergeCell ref="D253:D257"/>
    <mergeCell ref="E253:E257"/>
    <mergeCell ref="E248:E252"/>
    <mergeCell ref="C268:C272"/>
    <mergeCell ref="D268:D272"/>
    <mergeCell ref="E268:E272"/>
    <mergeCell ref="B268:B272"/>
    <mergeCell ref="B263:B267"/>
    <mergeCell ref="D178:D182"/>
    <mergeCell ref="E178:E182"/>
    <mergeCell ref="B106:B110"/>
    <mergeCell ref="C106:C110"/>
    <mergeCell ref="D106:D110"/>
    <mergeCell ref="E106:E110"/>
    <mergeCell ref="E111:E115"/>
    <mergeCell ref="B121:B125"/>
    <mergeCell ref="B116:B120"/>
    <mergeCell ref="C116:C120"/>
    <mergeCell ref="D116:D120"/>
    <mergeCell ref="E116:E120"/>
    <mergeCell ref="B111:B115"/>
    <mergeCell ref="C111:C115"/>
    <mergeCell ref="B178:B182"/>
    <mergeCell ref="C178:C182"/>
    <mergeCell ref="B173:B177"/>
    <mergeCell ref="C173:C177"/>
    <mergeCell ref="D173:D177"/>
    <mergeCell ref="E173:E177"/>
    <mergeCell ref="C168:C172"/>
    <mergeCell ref="D168:D172"/>
    <mergeCell ref="E168:E172"/>
    <mergeCell ref="B168:B172"/>
    <mergeCell ref="D497:D501"/>
    <mergeCell ref="E497:E501"/>
    <mergeCell ref="B492:B496"/>
    <mergeCell ref="C492:C496"/>
    <mergeCell ref="D472:D476"/>
    <mergeCell ref="E472:E476"/>
    <mergeCell ref="C330:C334"/>
    <mergeCell ref="D330:D334"/>
    <mergeCell ref="E330:E334"/>
    <mergeCell ref="C355:C359"/>
    <mergeCell ref="D355:D359"/>
    <mergeCell ref="D365:D369"/>
    <mergeCell ref="E365:E369"/>
    <mergeCell ref="B360:B364"/>
    <mergeCell ref="C360:C364"/>
    <mergeCell ref="D360:D364"/>
    <mergeCell ref="E360:E364"/>
    <mergeCell ref="E355:E359"/>
    <mergeCell ref="B355:B359"/>
    <mergeCell ref="C375:C379"/>
    <mergeCell ref="D375:D379"/>
    <mergeCell ref="E375:E379"/>
    <mergeCell ref="B375:B379"/>
    <mergeCell ref="B370:B374"/>
    <mergeCell ref="B527:B531"/>
    <mergeCell ref="C527:C531"/>
    <mergeCell ref="D527:D531"/>
    <mergeCell ref="E527:E531"/>
    <mergeCell ref="C522:C526"/>
    <mergeCell ref="D522:D526"/>
    <mergeCell ref="E522:E526"/>
    <mergeCell ref="B522:B526"/>
    <mergeCell ref="B517:B521"/>
    <mergeCell ref="C517:C521"/>
    <mergeCell ref="D517:D521"/>
    <mergeCell ref="E517:E521"/>
    <mergeCell ref="D278:D282"/>
    <mergeCell ref="E278:E282"/>
    <mergeCell ref="B288:B292"/>
    <mergeCell ref="B283:B287"/>
    <mergeCell ref="C283:C287"/>
    <mergeCell ref="D283:D287"/>
    <mergeCell ref="E283:E287"/>
    <mergeCell ref="B278:B282"/>
    <mergeCell ref="C278:C282"/>
    <mergeCell ref="C288:C292"/>
    <mergeCell ref="D288:D292"/>
    <mergeCell ref="D325:D329"/>
    <mergeCell ref="B303:B307"/>
    <mergeCell ref="C303:C307"/>
    <mergeCell ref="D303:D307"/>
    <mergeCell ref="B298:B302"/>
    <mergeCell ref="B310:B314"/>
    <mergeCell ref="C310:C314"/>
    <mergeCell ref="D310:D314"/>
    <mergeCell ref="D315:D319"/>
    <mergeCell ref="B325:B329"/>
    <mergeCell ref="C325:C329"/>
    <mergeCell ref="E325:E329"/>
    <mergeCell ref="B320:B324"/>
    <mergeCell ref="C320:C324"/>
    <mergeCell ref="D320:D324"/>
    <mergeCell ref="E320:E324"/>
    <mergeCell ref="B315:B319"/>
    <mergeCell ref="E315:E319"/>
    <mergeCell ref="C315:C319"/>
    <mergeCell ref="B350:B354"/>
    <mergeCell ref="C350:C354"/>
    <mergeCell ref="D350:D354"/>
    <mergeCell ref="E350:E354"/>
    <mergeCell ref="B345:B349"/>
    <mergeCell ref="C345:C349"/>
    <mergeCell ref="B340:B344"/>
    <mergeCell ref="C340:C344"/>
    <mergeCell ref="D340:D344"/>
    <mergeCell ref="E340:E344"/>
    <mergeCell ref="D345:D349"/>
    <mergeCell ref="E345:E349"/>
    <mergeCell ref="D335:D339"/>
    <mergeCell ref="E335:E339"/>
    <mergeCell ref="C335:C339"/>
    <mergeCell ref="B335:B339"/>
    <mergeCell ref="M390:M394"/>
    <mergeCell ref="N390:N394"/>
    <mergeCell ref="M385:M389"/>
    <mergeCell ref="N385:N389"/>
    <mergeCell ref="D385:D389"/>
    <mergeCell ref="E385:E389"/>
    <mergeCell ref="M380:M384"/>
    <mergeCell ref="E380:E384"/>
    <mergeCell ref="B390:B394"/>
    <mergeCell ref="C390:C394"/>
    <mergeCell ref="D390:D394"/>
    <mergeCell ref="E390:E394"/>
    <mergeCell ref="B385:B389"/>
    <mergeCell ref="C385:C389"/>
    <mergeCell ref="B380:B384"/>
    <mergeCell ref="C380:C384"/>
    <mergeCell ref="D380:D384"/>
    <mergeCell ref="N320:N324"/>
    <mergeCell ref="M320:M324"/>
    <mergeCell ref="M315:M319"/>
    <mergeCell ref="M335:M339"/>
    <mergeCell ref="M330:M334"/>
    <mergeCell ref="M325:M329"/>
    <mergeCell ref="N350:N354"/>
    <mergeCell ref="N345:N349"/>
    <mergeCell ref="N340:N344"/>
    <mergeCell ref="N335:N339"/>
    <mergeCell ref="N330:N334"/>
    <mergeCell ref="N325:N329"/>
    <mergeCell ref="M345:M349"/>
    <mergeCell ref="M340:M344"/>
    <mergeCell ref="D427:D431"/>
    <mergeCell ref="E427:E431"/>
    <mergeCell ref="C422:C426"/>
    <mergeCell ref="D422:D426"/>
    <mergeCell ref="E422:E426"/>
    <mergeCell ref="B422:B426"/>
    <mergeCell ref="B417:B421"/>
    <mergeCell ref="C417:C421"/>
    <mergeCell ref="B395:B399"/>
    <mergeCell ref="C395:C399"/>
    <mergeCell ref="D395:D399"/>
    <mergeCell ref="D417:D421"/>
    <mergeCell ref="E417:E421"/>
    <mergeCell ref="B405:B409"/>
    <mergeCell ref="C405:C409"/>
    <mergeCell ref="E405:E409"/>
    <mergeCell ref="B400:B404"/>
    <mergeCell ref="C400:C404"/>
    <mergeCell ref="D400:D404"/>
    <mergeCell ref="E400:E404"/>
    <mergeCell ref="E395:E399"/>
    <mergeCell ref="B447:B451"/>
    <mergeCell ref="C447:C451"/>
    <mergeCell ref="D447:D451"/>
    <mergeCell ref="E447:E451"/>
    <mergeCell ref="E442:E446"/>
    <mergeCell ref="B442:B446"/>
    <mergeCell ref="B437:B441"/>
    <mergeCell ref="C437:C441"/>
    <mergeCell ref="D437:D441"/>
    <mergeCell ref="E437:E441"/>
    <mergeCell ref="C462:C466"/>
    <mergeCell ref="D462:D466"/>
    <mergeCell ref="E462:E466"/>
    <mergeCell ref="B462:B466"/>
    <mergeCell ref="B457:B461"/>
    <mergeCell ref="C457:C461"/>
    <mergeCell ref="D457:D461"/>
    <mergeCell ref="E457:E461"/>
    <mergeCell ref="B452:B456"/>
    <mergeCell ref="C452:C456"/>
    <mergeCell ref="D452:D456"/>
    <mergeCell ref="E452:E456"/>
    <mergeCell ref="B477:B481"/>
    <mergeCell ref="C477:C481"/>
    <mergeCell ref="D477:D481"/>
    <mergeCell ref="E477:E481"/>
    <mergeCell ref="B472:B476"/>
    <mergeCell ref="C472:C476"/>
    <mergeCell ref="B467:B471"/>
    <mergeCell ref="C467:C471"/>
    <mergeCell ref="D467:D471"/>
    <mergeCell ref="E467:E471"/>
    <mergeCell ref="D512:D516"/>
    <mergeCell ref="E512:E516"/>
    <mergeCell ref="B487:B491"/>
    <mergeCell ref="C487:C491"/>
    <mergeCell ref="D487:D491"/>
    <mergeCell ref="E487:E491"/>
    <mergeCell ref="C482:C486"/>
    <mergeCell ref="D482:D486"/>
    <mergeCell ref="E482:E486"/>
    <mergeCell ref="B482:B486"/>
    <mergeCell ref="B512:B516"/>
    <mergeCell ref="C512:C516"/>
    <mergeCell ref="B507:B511"/>
    <mergeCell ref="C507:C511"/>
    <mergeCell ref="D507:D511"/>
    <mergeCell ref="E507:E511"/>
    <mergeCell ref="C502:C506"/>
    <mergeCell ref="D502:D506"/>
    <mergeCell ref="E502:E506"/>
    <mergeCell ref="D492:D496"/>
    <mergeCell ref="E492:E496"/>
    <mergeCell ref="B502:B506"/>
    <mergeCell ref="B497:B501"/>
    <mergeCell ref="C497:C501"/>
    <mergeCell ref="E532:E536"/>
    <mergeCell ref="B542:B546"/>
    <mergeCell ref="B537:B541"/>
    <mergeCell ref="C537:C541"/>
    <mergeCell ref="D537:D541"/>
    <mergeCell ref="E537:E541"/>
    <mergeCell ref="B532:B536"/>
    <mergeCell ref="C532:C536"/>
    <mergeCell ref="N532:N536"/>
    <mergeCell ref="M91:M95"/>
    <mergeCell ref="M86:M90"/>
    <mergeCell ref="M81:M85"/>
    <mergeCell ref="N81:N85"/>
    <mergeCell ref="M76:M80"/>
    <mergeCell ref="N76:N80"/>
    <mergeCell ref="B557:B561"/>
    <mergeCell ref="C557:C561"/>
    <mergeCell ref="D557:D561"/>
    <mergeCell ref="E557:E561"/>
    <mergeCell ref="N557:N561"/>
    <mergeCell ref="B552:B556"/>
    <mergeCell ref="E552:E556"/>
    <mergeCell ref="N552:N556"/>
    <mergeCell ref="C542:C546"/>
    <mergeCell ref="D542:D546"/>
    <mergeCell ref="C552:C556"/>
    <mergeCell ref="D552:D556"/>
    <mergeCell ref="B547:B551"/>
    <mergeCell ref="C547:C551"/>
    <mergeCell ref="D547:D551"/>
    <mergeCell ref="E547:E551"/>
    <mergeCell ref="E542:E546"/>
    <mergeCell ref="D532:D536"/>
    <mergeCell ref="N131:N135"/>
    <mergeCell ref="M131:M135"/>
    <mergeCell ref="M126:M130"/>
    <mergeCell ref="M121:M125"/>
    <mergeCell ref="M116:M120"/>
    <mergeCell ref="M111:M115"/>
    <mergeCell ref="M106:M110"/>
    <mergeCell ref="M101:M105"/>
    <mergeCell ref="M96:M100"/>
    <mergeCell ref="N168:N172"/>
    <mergeCell ref="M168:M172"/>
    <mergeCell ref="M163:M167"/>
    <mergeCell ref="M158:M162"/>
    <mergeCell ref="M151:M155"/>
    <mergeCell ref="M146:M150"/>
    <mergeCell ref="M141:M145"/>
    <mergeCell ref="M136:M140"/>
    <mergeCell ref="N158:N162"/>
    <mergeCell ref="N163:N167"/>
    <mergeCell ref="N151:N155"/>
    <mergeCell ref="N146:N150"/>
    <mergeCell ref="N141:N145"/>
    <mergeCell ref="N136:N140"/>
    <mergeCell ref="M193:M197"/>
    <mergeCell ref="M188:M192"/>
    <mergeCell ref="M183:M187"/>
    <mergeCell ref="M178:M182"/>
    <mergeCell ref="M173:M177"/>
    <mergeCell ref="N198:N202"/>
    <mergeCell ref="N193:N197"/>
    <mergeCell ref="N188:N192"/>
    <mergeCell ref="N183:N187"/>
    <mergeCell ref="N178:N182"/>
    <mergeCell ref="N173:N177"/>
    <mergeCell ref="M11:M15"/>
    <mergeCell ref="K4:L4"/>
    <mergeCell ref="M4:N4"/>
    <mergeCell ref="M6:M10"/>
    <mergeCell ref="N6:N10"/>
    <mergeCell ref="M56:M60"/>
    <mergeCell ref="M51:M55"/>
    <mergeCell ref="M46:M50"/>
    <mergeCell ref="M41:M45"/>
    <mergeCell ref="M36:M40"/>
    <mergeCell ref="M31:M35"/>
    <mergeCell ref="M26:M30"/>
    <mergeCell ref="N16:N20"/>
    <mergeCell ref="N11:N15"/>
    <mergeCell ref="N51:N55"/>
    <mergeCell ref="N46:N50"/>
    <mergeCell ref="N41:N45"/>
    <mergeCell ref="N36:N40"/>
    <mergeCell ref="N31:N35"/>
    <mergeCell ref="N26:N30"/>
    <mergeCell ref="N21:N25"/>
    <mergeCell ref="B5:N5"/>
    <mergeCell ref="B6:B10"/>
    <mergeCell ref="C6:C10"/>
    <mergeCell ref="M71:M75"/>
    <mergeCell ref="N71:N75"/>
    <mergeCell ref="M66:M70"/>
    <mergeCell ref="N66:N70"/>
    <mergeCell ref="M61:M65"/>
    <mergeCell ref="N61:N65"/>
    <mergeCell ref="N56:N60"/>
    <mergeCell ref="M21:M25"/>
    <mergeCell ref="M16:M20"/>
    <mergeCell ref="M238:M242"/>
    <mergeCell ref="M233:M237"/>
    <mergeCell ref="M228:M232"/>
    <mergeCell ref="N228:N232"/>
    <mergeCell ref="M223:M227"/>
    <mergeCell ref="N223:N227"/>
    <mergeCell ref="N91:N95"/>
    <mergeCell ref="N86:N90"/>
    <mergeCell ref="N126:N130"/>
    <mergeCell ref="N121:N125"/>
    <mergeCell ref="N116:N120"/>
    <mergeCell ref="N111:N115"/>
    <mergeCell ref="N106:N110"/>
    <mergeCell ref="N101:N105"/>
    <mergeCell ref="N96:N100"/>
    <mergeCell ref="M218:M222"/>
    <mergeCell ref="N218:N222"/>
    <mergeCell ref="M213:M217"/>
    <mergeCell ref="N213:N217"/>
    <mergeCell ref="M208:M212"/>
    <mergeCell ref="N208:N212"/>
    <mergeCell ref="N203:N207"/>
    <mergeCell ref="M203:M207"/>
    <mergeCell ref="M198:M202"/>
    <mergeCell ref="N278:N282"/>
    <mergeCell ref="M278:M282"/>
    <mergeCell ref="M273:M277"/>
    <mergeCell ref="M268:M272"/>
    <mergeCell ref="M263:M267"/>
    <mergeCell ref="M258:M262"/>
    <mergeCell ref="M253:M257"/>
    <mergeCell ref="M248:M252"/>
    <mergeCell ref="M243:M247"/>
    <mergeCell ref="M303:M307"/>
    <mergeCell ref="M298:M302"/>
    <mergeCell ref="M293:M297"/>
    <mergeCell ref="M288:M292"/>
    <mergeCell ref="M283:M287"/>
    <mergeCell ref="N315:N319"/>
    <mergeCell ref="N303:N307"/>
    <mergeCell ref="N298:N302"/>
    <mergeCell ref="N293:N297"/>
    <mergeCell ref="N288:N292"/>
    <mergeCell ref="N283:N287"/>
    <mergeCell ref="B309:N309"/>
    <mergeCell ref="E293:E297"/>
    <mergeCell ref="E288:E292"/>
    <mergeCell ref="E303:E307"/>
    <mergeCell ref="E298:E302"/>
    <mergeCell ref="E310:E314"/>
    <mergeCell ref="M310:M314"/>
    <mergeCell ref="N310:N314"/>
    <mergeCell ref="C298:C302"/>
    <mergeCell ref="D298:D302"/>
    <mergeCell ref="B293:B297"/>
    <mergeCell ref="C293:C297"/>
    <mergeCell ref="D293:D297"/>
    <mergeCell ref="B330:B334"/>
    <mergeCell ref="M370:M374"/>
    <mergeCell ref="N370:N374"/>
    <mergeCell ref="M365:M369"/>
    <mergeCell ref="N365:N369"/>
    <mergeCell ref="M360:M364"/>
    <mergeCell ref="N360:N364"/>
    <mergeCell ref="N355:N359"/>
    <mergeCell ref="M355:M359"/>
    <mergeCell ref="M350:M354"/>
    <mergeCell ref="C370:C374"/>
    <mergeCell ref="D370:D374"/>
    <mergeCell ref="E370:E374"/>
    <mergeCell ref="B365:B369"/>
    <mergeCell ref="C365:C369"/>
    <mergeCell ref="N238:N242"/>
    <mergeCell ref="N233:N237"/>
    <mergeCell ref="N273:N277"/>
    <mergeCell ref="N268:N272"/>
    <mergeCell ref="N263:N267"/>
    <mergeCell ref="N258:N262"/>
    <mergeCell ref="N253:N257"/>
    <mergeCell ref="N248:N252"/>
    <mergeCell ref="N243:N247"/>
    <mergeCell ref="N400:N404"/>
    <mergeCell ref="N395:N399"/>
    <mergeCell ref="N442:N446"/>
    <mergeCell ref="N380:N384"/>
    <mergeCell ref="M375:M379"/>
    <mergeCell ref="N375:N379"/>
    <mergeCell ref="C442:C446"/>
    <mergeCell ref="D442:D446"/>
    <mergeCell ref="B432:B436"/>
    <mergeCell ref="C432:C436"/>
    <mergeCell ref="M412:M416"/>
    <mergeCell ref="N412:N416"/>
    <mergeCell ref="D432:D436"/>
    <mergeCell ref="E432:E436"/>
    <mergeCell ref="B412:B416"/>
    <mergeCell ref="C412:C416"/>
    <mergeCell ref="D412:D416"/>
    <mergeCell ref="E412:E416"/>
    <mergeCell ref="B427:B431"/>
    <mergeCell ref="C427:C431"/>
    <mergeCell ref="M400:M404"/>
    <mergeCell ref="M395:M399"/>
    <mergeCell ref="B411:N411"/>
    <mergeCell ref="D405:D409"/>
    <mergeCell ref="N447:N451"/>
    <mergeCell ref="M447:M451"/>
    <mergeCell ref="M442:M446"/>
    <mergeCell ref="M437:M441"/>
    <mergeCell ref="M432:M436"/>
    <mergeCell ref="M427:M431"/>
    <mergeCell ref="M422:M426"/>
    <mergeCell ref="M417:M421"/>
    <mergeCell ref="M405:M409"/>
    <mergeCell ref="N437:N441"/>
    <mergeCell ref="N432:N436"/>
    <mergeCell ref="N427:N431"/>
    <mergeCell ref="N422:N426"/>
    <mergeCell ref="N417:N421"/>
    <mergeCell ref="N405:N409"/>
    <mergeCell ref="N482:N486"/>
    <mergeCell ref="M482:M486"/>
    <mergeCell ref="M477:M481"/>
    <mergeCell ref="M472:M476"/>
    <mergeCell ref="M467:M471"/>
    <mergeCell ref="M462:M466"/>
    <mergeCell ref="M457:M461"/>
    <mergeCell ref="M452:M456"/>
    <mergeCell ref="N477:N481"/>
    <mergeCell ref="N472:N476"/>
    <mergeCell ref="N467:N471"/>
    <mergeCell ref="N462:N466"/>
    <mergeCell ref="N457:N461"/>
    <mergeCell ref="N452:N456"/>
    <mergeCell ref="N527:N531"/>
    <mergeCell ref="M522:M526"/>
    <mergeCell ref="N522:N526"/>
    <mergeCell ref="M517:M521"/>
    <mergeCell ref="N517:N521"/>
    <mergeCell ref="M512:M516"/>
    <mergeCell ref="N512:N516"/>
    <mergeCell ref="M487:M491"/>
    <mergeCell ref="N487:N491"/>
    <mergeCell ref="M527:M531"/>
    <mergeCell ref="M507:M511"/>
    <mergeCell ref="N507:N511"/>
    <mergeCell ref="M502:M506"/>
    <mergeCell ref="N502:N506"/>
    <mergeCell ref="M497:M501"/>
    <mergeCell ref="N497:N501"/>
    <mergeCell ref="M492:M496"/>
    <mergeCell ref="N492:N496"/>
    <mergeCell ref="M557:M561"/>
    <mergeCell ref="M552:M556"/>
    <mergeCell ref="M547:M551"/>
    <mergeCell ref="N547:N551"/>
    <mergeCell ref="M542:M546"/>
    <mergeCell ref="N542:N546"/>
    <mergeCell ref="N537:N541"/>
    <mergeCell ref="M537:M541"/>
    <mergeCell ref="M532:M536"/>
  </mergeCells>
  <dataValidations count="1">
    <dataValidation type="list" allowBlank="1" showErrorMessage="1" sqref="D6 M6 D11 M11 D16 M16 D21 M21 D26 M26 D31 M31 D36 M36 D41 M41 D46 M46 D51 M51 D56 M56 D61 M61 D66 M66 D71 M71 D76 M76 D81 M81 D86 M86 D91 M91 D96 M96 D101 M101 D106 M106 D111 M111 D116 M116 D121 M121 D126 M126 D131 M131 D136 M136 D141 M141 D146 M146 D151 M151 I6:I155 K6:K155 D158 M158 D163 M163 D168 M168 D173 M173 D178 M178 D183 M183 D188 M188 D193 M193 D198 M198 D203 M203 D208 M208 D213 M213 D218 M218 D223 M223 D228 M228 D233 M233 D238 M238 D243 M243 D248 M248 D253 M253 D258 M258 D263 M263 D268 M268 D273 M273 D278 M278 D283 M283 D288 M288 D293 M293 D298 M298 D303 M303 I158:I307 K158:K307 D310 M310 D315 M315 D320 M320 D325 M325 D330 M330 D335 M335 D340 M340 D345 M345 D350 M350 D355 M355 D360 M360 D365 M365 D370 M370 D375 M375 D380 M380 D385 M385 D390 M390 D395 M395 D400 M400 D405 M405 I310:I409 K310:K409 D412 M412 D417 M417 D422 M422 D427 M427 D432 M432 D437 M437 D442 M442 D447 M447 D452 M452 D457 M457 D462 M462 D467 M467 D472 M472 D477 M477 D482 M482 D487 M487 D492 M492 D497 M497 D502 M502 D507 M507 D512 M512 D517 M517 D522 M522 D527 M527 D532 M532 D537 M537 D542 M542 D547 M547 D552 M552 D557 M557 I412:I561 K412:K561">
      <formula1>"Y,T,Y/T"</formula1>
    </dataValidation>
  </dataValidations>
  <pageMargins left="0.25" right="0.25" top="0.75" bottom="0.75" header="0" footer="0"/>
  <pageSetup paperSize="9" fitToHeight="0"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562"/>
  <sheetViews>
    <sheetView workbookViewId="0">
      <pane ySplit="4" topLeftCell="A5" activePane="bottomLeft" state="frozen"/>
      <selection pane="bottomLeft" activeCell="B6" sqref="B6:B10"/>
    </sheetView>
  </sheetViews>
  <sheetFormatPr defaultColWidth="14.42578125" defaultRowHeight="15" customHeight="1"/>
  <cols>
    <col min="1" max="1" width="6.5703125" hidden="1" customWidth="1"/>
    <col min="2" max="2" width="3.85546875" customWidth="1"/>
    <col min="3" max="3" width="46.7109375" customWidth="1"/>
    <col min="4" max="4" width="4.140625" customWidth="1"/>
    <col min="5" max="5" width="8.85546875" customWidth="1"/>
    <col min="6" max="6" width="3.85546875" customWidth="1"/>
    <col min="7" max="7" width="47.28515625" customWidth="1"/>
    <col min="8" max="8" width="13.140625" customWidth="1"/>
    <col min="9" max="9" width="4.28515625" customWidth="1"/>
    <col min="10" max="10" width="13.5703125" customWidth="1"/>
    <col min="11" max="11" width="4.28515625" customWidth="1"/>
    <col min="12" max="12" width="14.5703125" customWidth="1"/>
    <col min="13" max="13" width="4.28515625" customWidth="1"/>
    <col min="14" max="14" width="15.28515625" customWidth="1"/>
    <col min="15" max="18" width="12.7109375" customWidth="1"/>
  </cols>
  <sheetData>
    <row r="1" spans="1:18" ht="12.75" customHeight="1">
      <c r="A1" s="12"/>
      <c r="B1" s="354" t="s">
        <v>1248</v>
      </c>
      <c r="C1" s="353"/>
      <c r="D1" s="353"/>
      <c r="E1" s="353"/>
      <c r="F1" s="353"/>
      <c r="G1" s="353"/>
      <c r="H1" s="353"/>
      <c r="I1" s="353"/>
      <c r="J1" s="353"/>
      <c r="K1" s="353"/>
      <c r="L1" s="353"/>
      <c r="M1" s="353"/>
      <c r="N1" s="353"/>
      <c r="O1" s="12"/>
      <c r="P1" s="12"/>
      <c r="Q1" s="12"/>
      <c r="R1" s="12"/>
    </row>
    <row r="2" spans="1:18" ht="12.75" customHeight="1">
      <c r="A2" s="12"/>
      <c r="B2" s="435" t="s">
        <v>642</v>
      </c>
      <c r="C2" s="436"/>
      <c r="D2" s="436"/>
      <c r="E2" s="436"/>
      <c r="F2" s="436"/>
      <c r="G2" s="436"/>
      <c r="H2" s="436"/>
      <c r="I2" s="436"/>
      <c r="J2" s="436"/>
      <c r="K2" s="436"/>
      <c r="L2" s="436"/>
      <c r="M2" s="436"/>
      <c r="N2" s="437"/>
      <c r="O2" s="12"/>
      <c r="P2" s="12"/>
      <c r="Q2" s="12"/>
      <c r="R2" s="12"/>
    </row>
    <row r="3" spans="1:18" ht="12.75" customHeight="1">
      <c r="A3" s="271"/>
      <c r="B3" s="433" t="s">
        <v>629</v>
      </c>
      <c r="C3" s="433" t="s">
        <v>1250</v>
      </c>
      <c r="D3" s="438" t="s">
        <v>1251</v>
      </c>
      <c r="E3" s="366"/>
      <c r="F3" s="433" t="s">
        <v>629</v>
      </c>
      <c r="G3" s="433" t="s">
        <v>1252</v>
      </c>
      <c r="H3" s="433" t="s">
        <v>1253</v>
      </c>
      <c r="I3" s="434" t="s">
        <v>1254</v>
      </c>
      <c r="J3" s="360"/>
      <c r="K3" s="360"/>
      <c r="L3" s="360"/>
      <c r="M3" s="360"/>
      <c r="N3" s="351"/>
      <c r="O3" s="271"/>
      <c r="P3" s="271"/>
      <c r="Q3" s="271"/>
      <c r="R3" s="271"/>
    </row>
    <row r="4" spans="1:18" ht="12.75" customHeight="1">
      <c r="A4" s="271"/>
      <c r="B4" s="349"/>
      <c r="C4" s="349"/>
      <c r="D4" s="395"/>
      <c r="E4" s="375"/>
      <c r="F4" s="349"/>
      <c r="G4" s="349"/>
      <c r="H4" s="349"/>
      <c r="I4" s="434" t="s">
        <v>1255</v>
      </c>
      <c r="J4" s="351"/>
      <c r="K4" s="434" t="s">
        <v>1256</v>
      </c>
      <c r="L4" s="351"/>
      <c r="M4" s="434" t="s">
        <v>1257</v>
      </c>
      <c r="N4" s="351"/>
      <c r="O4" s="271"/>
      <c r="P4" s="271"/>
      <c r="Q4" s="271"/>
      <c r="R4" s="271"/>
    </row>
    <row r="5" spans="1:18" ht="12.75" customHeight="1">
      <c r="A5" s="12"/>
      <c r="B5" s="428" t="s">
        <v>1262</v>
      </c>
      <c r="C5" s="360"/>
      <c r="D5" s="360"/>
      <c r="E5" s="360"/>
      <c r="F5" s="360"/>
      <c r="G5" s="360"/>
      <c r="H5" s="360"/>
      <c r="I5" s="360"/>
      <c r="J5" s="360"/>
      <c r="K5" s="360"/>
      <c r="L5" s="360"/>
      <c r="M5" s="360"/>
      <c r="N5" s="351"/>
      <c r="O5" s="12"/>
      <c r="P5" s="12"/>
      <c r="Q5" s="12"/>
      <c r="R5" s="12"/>
    </row>
    <row r="6" spans="1:18" ht="12.75" customHeight="1">
      <c r="A6" s="272"/>
      <c r="B6" s="418">
        <v>1</v>
      </c>
      <c r="C6" s="426"/>
      <c r="D6" s="419" t="s">
        <v>650</v>
      </c>
      <c r="E6" s="420" t="str">
        <f>IF(D6="Y",1,IF(D6="T",0,IF(D6="Y/T","Belum diisi","Error")))</f>
        <v>Belum diisi</v>
      </c>
      <c r="F6" s="273">
        <v>1</v>
      </c>
      <c r="G6" s="274"/>
      <c r="H6" s="275" t="str">
        <f t="shared" ref="H6:H155" si="0">IF(OR(J6="Isi Dulu",L6="Isi Dulu",J6="Isi Tujuan",L6="Isi Tujuan"),"Belum Diisi",IF(SUM(J6,L6)=2,1,IF(SUM(J6,L6)=1,0,IF(SUM(J6,L6)=0,0,"Error"))))</f>
        <v>Belum Diisi</v>
      </c>
      <c r="I6" s="276" t="s">
        <v>650</v>
      </c>
      <c r="J6" s="277" t="str">
        <f t="shared" ref="J6:J10" si="1">IF($D$6="Y/T","Isi Tujuan",IF($E$6=0,0,IF(I6="Y",1,IF(I6="T",0,"Isi Dulu"))))</f>
        <v>Isi Tujuan</v>
      </c>
      <c r="K6" s="276" t="s">
        <v>650</v>
      </c>
      <c r="L6" s="277" t="str">
        <f t="shared" ref="L6:L10" si="2">IF($D$6="Y/T","Isi Tujuan",IF($E$6=0,0,IF(K6="Y",1,IF(K6="T",0,"Isi Dulu"))))</f>
        <v>Isi Tujuan</v>
      </c>
      <c r="M6" s="429" t="s">
        <v>650</v>
      </c>
      <c r="N6" s="430" t="str">
        <f>IF(M6="Y",1,IF(M6="T",0,IF(M6="Y/T","Belum diisi","Error")))</f>
        <v>Belum diisi</v>
      </c>
      <c r="O6" s="272"/>
      <c r="P6" s="272"/>
      <c r="Q6" s="272"/>
      <c r="R6" s="272"/>
    </row>
    <row r="7" spans="1:18" ht="12.75" customHeight="1">
      <c r="A7" s="272"/>
      <c r="B7" s="371"/>
      <c r="C7" s="371"/>
      <c r="D7" s="371"/>
      <c r="E7" s="421"/>
      <c r="F7" s="278">
        <v>2</v>
      </c>
      <c r="G7" s="279"/>
      <c r="H7" s="275" t="str">
        <f t="shared" si="0"/>
        <v>Belum Diisi</v>
      </c>
      <c r="I7" s="280" t="s">
        <v>650</v>
      </c>
      <c r="J7" s="281" t="str">
        <f t="shared" si="1"/>
        <v>Isi Tujuan</v>
      </c>
      <c r="K7" s="280" t="s">
        <v>650</v>
      </c>
      <c r="L7" s="281" t="str">
        <f t="shared" si="2"/>
        <v>Isi Tujuan</v>
      </c>
      <c r="M7" s="371"/>
      <c r="N7" s="371"/>
      <c r="O7" s="272"/>
      <c r="P7" s="272"/>
      <c r="Q7" s="272"/>
      <c r="R7" s="272"/>
    </row>
    <row r="8" spans="1:18" ht="12.75" customHeight="1">
      <c r="A8" s="272"/>
      <c r="B8" s="371"/>
      <c r="C8" s="371"/>
      <c r="D8" s="371"/>
      <c r="E8" s="421"/>
      <c r="F8" s="278">
        <v>3</v>
      </c>
      <c r="G8" s="279"/>
      <c r="H8" s="275" t="str">
        <f t="shared" si="0"/>
        <v>Belum Diisi</v>
      </c>
      <c r="I8" s="280" t="s">
        <v>650</v>
      </c>
      <c r="J8" s="281" t="str">
        <f t="shared" si="1"/>
        <v>Isi Tujuan</v>
      </c>
      <c r="K8" s="280" t="s">
        <v>650</v>
      </c>
      <c r="L8" s="281" t="str">
        <f t="shared" si="2"/>
        <v>Isi Tujuan</v>
      </c>
      <c r="M8" s="371"/>
      <c r="N8" s="371"/>
      <c r="O8" s="272"/>
      <c r="P8" s="272"/>
      <c r="Q8" s="272"/>
      <c r="R8" s="272"/>
    </row>
    <row r="9" spans="1:18" ht="12.75" customHeight="1">
      <c r="A9" s="272"/>
      <c r="B9" s="371"/>
      <c r="C9" s="371"/>
      <c r="D9" s="371"/>
      <c r="E9" s="421"/>
      <c r="F9" s="278">
        <v>4</v>
      </c>
      <c r="G9" s="279"/>
      <c r="H9" s="275" t="str">
        <f t="shared" si="0"/>
        <v>Belum Diisi</v>
      </c>
      <c r="I9" s="280" t="s">
        <v>650</v>
      </c>
      <c r="J9" s="281" t="str">
        <f t="shared" si="1"/>
        <v>Isi Tujuan</v>
      </c>
      <c r="K9" s="280" t="s">
        <v>650</v>
      </c>
      <c r="L9" s="281" t="str">
        <f t="shared" si="2"/>
        <v>Isi Tujuan</v>
      </c>
      <c r="M9" s="371"/>
      <c r="N9" s="371"/>
      <c r="O9" s="272"/>
      <c r="P9" s="272"/>
      <c r="Q9" s="272"/>
      <c r="R9" s="272"/>
    </row>
    <row r="10" spans="1:18" ht="12.75" customHeight="1">
      <c r="A10" s="272"/>
      <c r="B10" s="349"/>
      <c r="C10" s="349"/>
      <c r="D10" s="349"/>
      <c r="E10" s="422"/>
      <c r="F10" s="282">
        <v>5</v>
      </c>
      <c r="G10" s="283"/>
      <c r="H10" s="284" t="str">
        <f t="shared" si="0"/>
        <v>Belum Diisi</v>
      </c>
      <c r="I10" s="285" t="s">
        <v>650</v>
      </c>
      <c r="J10" s="286" t="str">
        <f t="shared" si="1"/>
        <v>Isi Tujuan</v>
      </c>
      <c r="K10" s="285" t="s">
        <v>650</v>
      </c>
      <c r="L10" s="286" t="str">
        <f t="shared" si="2"/>
        <v>Isi Tujuan</v>
      </c>
      <c r="M10" s="349"/>
      <c r="N10" s="349"/>
      <c r="O10" s="272"/>
      <c r="P10" s="272"/>
      <c r="Q10" s="272"/>
      <c r="R10" s="272"/>
    </row>
    <row r="11" spans="1:18" ht="12.75" customHeight="1">
      <c r="A11" s="272"/>
      <c r="B11" s="418">
        <v>2</v>
      </c>
      <c r="C11" s="426"/>
      <c r="D11" s="419" t="s">
        <v>650</v>
      </c>
      <c r="E11" s="420" t="str">
        <f>IF(D11="Y",1,IF(D11="T",0,IF(D11="Y/T","Belum diisi","Error")))</f>
        <v>Belum diisi</v>
      </c>
      <c r="F11" s="273">
        <v>1</v>
      </c>
      <c r="G11" s="274"/>
      <c r="H11" s="287" t="str">
        <f t="shared" si="0"/>
        <v>Belum Diisi</v>
      </c>
      <c r="I11" s="276" t="s">
        <v>650</v>
      </c>
      <c r="J11" s="277" t="str">
        <f t="shared" ref="J11:J15" si="3">IF($D$11="Y/T","Isi Tujuan",IF($E$11=0,0,IF(I11="Y",1,IF(I11="T",0,"Isi Dulu"))))</f>
        <v>Isi Tujuan</v>
      </c>
      <c r="K11" s="276" t="s">
        <v>650</v>
      </c>
      <c r="L11" s="277" t="str">
        <f t="shared" ref="L11:L15" si="4">IF($D$11="Y/T","Isi Tujuan",IF($E$11=0,0,IF(K11="Y",1,IF(K11="T",0,"Isi Dulu"))))</f>
        <v>Isi Tujuan</v>
      </c>
      <c r="M11" s="429" t="s">
        <v>650</v>
      </c>
      <c r="N11" s="430" t="str">
        <f>IF(M11="Y",1,IF(M11="T",0,IF(M11="Y/T","Belum diisi","Error")))</f>
        <v>Belum diisi</v>
      </c>
      <c r="O11" s="272"/>
      <c r="P11" s="272"/>
      <c r="Q11" s="272"/>
      <c r="R11" s="272"/>
    </row>
    <row r="12" spans="1:18" ht="12.75" customHeight="1">
      <c r="A12" s="272"/>
      <c r="B12" s="371"/>
      <c r="C12" s="371"/>
      <c r="D12" s="371"/>
      <c r="E12" s="421"/>
      <c r="F12" s="278">
        <v>2</v>
      </c>
      <c r="G12" s="279"/>
      <c r="H12" s="288" t="str">
        <f t="shared" si="0"/>
        <v>Belum Diisi</v>
      </c>
      <c r="I12" s="280" t="s">
        <v>650</v>
      </c>
      <c r="J12" s="281" t="str">
        <f t="shared" si="3"/>
        <v>Isi Tujuan</v>
      </c>
      <c r="K12" s="280" t="s">
        <v>650</v>
      </c>
      <c r="L12" s="281" t="str">
        <f t="shared" si="4"/>
        <v>Isi Tujuan</v>
      </c>
      <c r="M12" s="371"/>
      <c r="N12" s="371"/>
      <c r="O12" s="272"/>
      <c r="P12" s="272"/>
      <c r="Q12" s="272"/>
      <c r="R12" s="272"/>
    </row>
    <row r="13" spans="1:18" ht="12.75" customHeight="1">
      <c r="A13" s="272"/>
      <c r="B13" s="371"/>
      <c r="C13" s="371"/>
      <c r="D13" s="371"/>
      <c r="E13" s="421"/>
      <c r="F13" s="278">
        <v>3</v>
      </c>
      <c r="G13" s="279"/>
      <c r="H13" s="288" t="str">
        <f t="shared" si="0"/>
        <v>Belum Diisi</v>
      </c>
      <c r="I13" s="280" t="s">
        <v>650</v>
      </c>
      <c r="J13" s="281" t="str">
        <f t="shared" si="3"/>
        <v>Isi Tujuan</v>
      </c>
      <c r="K13" s="280" t="s">
        <v>650</v>
      </c>
      <c r="L13" s="281" t="str">
        <f t="shared" si="4"/>
        <v>Isi Tujuan</v>
      </c>
      <c r="M13" s="371"/>
      <c r="N13" s="371"/>
      <c r="O13" s="272"/>
      <c r="P13" s="272"/>
      <c r="Q13" s="272"/>
      <c r="R13" s="272"/>
    </row>
    <row r="14" spans="1:18" ht="12.75" customHeight="1">
      <c r="A14" s="272"/>
      <c r="B14" s="371"/>
      <c r="C14" s="371"/>
      <c r="D14" s="371"/>
      <c r="E14" s="421"/>
      <c r="F14" s="278">
        <v>4</v>
      </c>
      <c r="G14" s="279"/>
      <c r="H14" s="288" t="str">
        <f t="shared" si="0"/>
        <v>Belum Diisi</v>
      </c>
      <c r="I14" s="280" t="s">
        <v>650</v>
      </c>
      <c r="J14" s="281" t="str">
        <f t="shared" si="3"/>
        <v>Isi Tujuan</v>
      </c>
      <c r="K14" s="280" t="s">
        <v>650</v>
      </c>
      <c r="L14" s="281" t="str">
        <f t="shared" si="4"/>
        <v>Isi Tujuan</v>
      </c>
      <c r="M14" s="371"/>
      <c r="N14" s="371"/>
      <c r="O14" s="272"/>
      <c r="P14" s="272"/>
      <c r="Q14" s="272"/>
      <c r="R14" s="272"/>
    </row>
    <row r="15" spans="1:18" ht="12.75" customHeight="1">
      <c r="A15" s="272"/>
      <c r="B15" s="349"/>
      <c r="C15" s="349"/>
      <c r="D15" s="349"/>
      <c r="E15" s="422"/>
      <c r="F15" s="282">
        <v>5</v>
      </c>
      <c r="G15" s="283"/>
      <c r="H15" s="289" t="str">
        <f t="shared" si="0"/>
        <v>Belum Diisi</v>
      </c>
      <c r="I15" s="285" t="s">
        <v>650</v>
      </c>
      <c r="J15" s="286" t="str">
        <f t="shared" si="3"/>
        <v>Isi Tujuan</v>
      </c>
      <c r="K15" s="285" t="s">
        <v>650</v>
      </c>
      <c r="L15" s="286" t="str">
        <f t="shared" si="4"/>
        <v>Isi Tujuan</v>
      </c>
      <c r="M15" s="349"/>
      <c r="N15" s="349"/>
      <c r="O15" s="272"/>
      <c r="P15" s="272"/>
      <c r="Q15" s="272"/>
      <c r="R15" s="272"/>
    </row>
    <row r="16" spans="1:18" ht="12.75" customHeight="1">
      <c r="A16" s="272"/>
      <c r="B16" s="418">
        <v>3</v>
      </c>
      <c r="C16" s="426"/>
      <c r="D16" s="419" t="s">
        <v>650</v>
      </c>
      <c r="E16" s="420" t="str">
        <f>IF(D16="Y",1,IF(D16="T",0,IF(D16="Y/T","Belum diisi","Error")))</f>
        <v>Belum diisi</v>
      </c>
      <c r="F16" s="273">
        <v>1</v>
      </c>
      <c r="G16" s="274"/>
      <c r="H16" s="290" t="str">
        <f t="shared" si="0"/>
        <v>Belum Diisi</v>
      </c>
      <c r="I16" s="276" t="s">
        <v>650</v>
      </c>
      <c r="J16" s="277" t="str">
        <f t="shared" ref="J16:J20" si="5">IF($D$16="Y/T","Isi Tujuan",IF($E$16=0,0,IF(I16="Y",1,IF(I16="T",0,"Isi Dulu"))))</f>
        <v>Isi Tujuan</v>
      </c>
      <c r="K16" s="276" t="s">
        <v>650</v>
      </c>
      <c r="L16" s="277" t="str">
        <f t="shared" ref="L16:L20" si="6">IF($D$16="Y/T","Isi Tujuan",IF($E$16=0,0,IF(K16="Y",1,IF(K16="T",0,"Isi Dulu"))))</f>
        <v>Isi Tujuan</v>
      </c>
      <c r="M16" s="429" t="s">
        <v>650</v>
      </c>
      <c r="N16" s="430" t="str">
        <f>IF(M16="Y",1,IF(M16="T",0,IF(M16="Y/T","Belum diisi","Error")))</f>
        <v>Belum diisi</v>
      </c>
      <c r="O16" s="272"/>
      <c r="P16" s="272"/>
      <c r="Q16" s="272"/>
      <c r="R16" s="272"/>
    </row>
    <row r="17" spans="1:18" ht="12.75" customHeight="1">
      <c r="A17" s="272"/>
      <c r="B17" s="371"/>
      <c r="C17" s="371"/>
      <c r="D17" s="371"/>
      <c r="E17" s="421"/>
      <c r="F17" s="278">
        <v>2</v>
      </c>
      <c r="G17" s="279"/>
      <c r="H17" s="288" t="str">
        <f t="shared" si="0"/>
        <v>Belum Diisi</v>
      </c>
      <c r="I17" s="280" t="s">
        <v>650</v>
      </c>
      <c r="J17" s="281" t="str">
        <f t="shared" si="5"/>
        <v>Isi Tujuan</v>
      </c>
      <c r="K17" s="280" t="s">
        <v>650</v>
      </c>
      <c r="L17" s="281" t="str">
        <f t="shared" si="6"/>
        <v>Isi Tujuan</v>
      </c>
      <c r="M17" s="371"/>
      <c r="N17" s="371"/>
      <c r="O17" s="272"/>
      <c r="P17" s="272"/>
      <c r="Q17" s="272"/>
      <c r="R17" s="272"/>
    </row>
    <row r="18" spans="1:18" ht="12.75" customHeight="1">
      <c r="A18" s="272"/>
      <c r="B18" s="371"/>
      <c r="C18" s="371"/>
      <c r="D18" s="371"/>
      <c r="E18" s="421"/>
      <c r="F18" s="278">
        <v>3</v>
      </c>
      <c r="G18" s="279"/>
      <c r="H18" s="288" t="str">
        <f t="shared" si="0"/>
        <v>Belum Diisi</v>
      </c>
      <c r="I18" s="280" t="s">
        <v>650</v>
      </c>
      <c r="J18" s="281" t="str">
        <f t="shared" si="5"/>
        <v>Isi Tujuan</v>
      </c>
      <c r="K18" s="280" t="s">
        <v>650</v>
      </c>
      <c r="L18" s="281" t="str">
        <f t="shared" si="6"/>
        <v>Isi Tujuan</v>
      </c>
      <c r="M18" s="371"/>
      <c r="N18" s="371"/>
      <c r="O18" s="272"/>
      <c r="P18" s="272"/>
      <c r="Q18" s="272"/>
      <c r="R18" s="272"/>
    </row>
    <row r="19" spans="1:18" ht="12.75" customHeight="1">
      <c r="A19" s="272"/>
      <c r="B19" s="371"/>
      <c r="C19" s="371"/>
      <c r="D19" s="371"/>
      <c r="E19" s="421"/>
      <c r="F19" s="278">
        <v>4</v>
      </c>
      <c r="G19" s="279"/>
      <c r="H19" s="288" t="str">
        <f t="shared" si="0"/>
        <v>Belum Diisi</v>
      </c>
      <c r="I19" s="280" t="s">
        <v>650</v>
      </c>
      <c r="J19" s="281" t="str">
        <f t="shared" si="5"/>
        <v>Isi Tujuan</v>
      </c>
      <c r="K19" s="280" t="s">
        <v>650</v>
      </c>
      <c r="L19" s="281" t="str">
        <f t="shared" si="6"/>
        <v>Isi Tujuan</v>
      </c>
      <c r="M19" s="371"/>
      <c r="N19" s="371"/>
      <c r="O19" s="272"/>
      <c r="P19" s="272"/>
      <c r="Q19" s="272"/>
      <c r="R19" s="272"/>
    </row>
    <row r="20" spans="1:18" ht="12.75" customHeight="1">
      <c r="A20" s="272"/>
      <c r="B20" s="349"/>
      <c r="C20" s="349"/>
      <c r="D20" s="349"/>
      <c r="E20" s="422"/>
      <c r="F20" s="282">
        <v>5</v>
      </c>
      <c r="G20" s="283"/>
      <c r="H20" s="289" t="str">
        <f t="shared" si="0"/>
        <v>Belum Diisi</v>
      </c>
      <c r="I20" s="285" t="s">
        <v>650</v>
      </c>
      <c r="J20" s="286" t="str">
        <f t="shared" si="5"/>
        <v>Isi Tujuan</v>
      </c>
      <c r="K20" s="285" t="s">
        <v>650</v>
      </c>
      <c r="L20" s="286" t="str">
        <f t="shared" si="6"/>
        <v>Isi Tujuan</v>
      </c>
      <c r="M20" s="349"/>
      <c r="N20" s="349"/>
      <c r="O20" s="272"/>
      <c r="P20" s="272"/>
      <c r="Q20" s="272"/>
      <c r="R20" s="272"/>
    </row>
    <row r="21" spans="1:18" ht="12.75" customHeight="1">
      <c r="A21" s="272"/>
      <c r="B21" s="418">
        <v>4</v>
      </c>
      <c r="C21" s="426"/>
      <c r="D21" s="419" t="s">
        <v>650</v>
      </c>
      <c r="E21" s="420" t="str">
        <f>IF(D21="Y",1,IF(D21="T",0,IF(D21="Y/T","Belum diisi","Error")))</f>
        <v>Belum diisi</v>
      </c>
      <c r="F21" s="273">
        <v>1</v>
      </c>
      <c r="G21" s="274"/>
      <c r="H21" s="290" t="str">
        <f t="shared" si="0"/>
        <v>Belum Diisi</v>
      </c>
      <c r="I21" s="276" t="s">
        <v>650</v>
      </c>
      <c r="J21" s="277" t="str">
        <f t="shared" ref="J21:J25" si="7">IF($D$21="Y/T","Isi Tujuan",IF($E$21=0,0,IF(I21="Y",1,IF(I21="T",0,"Isi Dulu"))))</f>
        <v>Isi Tujuan</v>
      </c>
      <c r="K21" s="276" t="s">
        <v>650</v>
      </c>
      <c r="L21" s="277" t="str">
        <f t="shared" ref="L21:L25" si="8">IF($D$21="Y/T","Isi Tujuan",IF($E$21=0,0,IF(K21="Y",1,IF(K21="T",0,"Isi Dulu"))))</f>
        <v>Isi Tujuan</v>
      </c>
      <c r="M21" s="429" t="s">
        <v>650</v>
      </c>
      <c r="N21" s="430" t="str">
        <f>IF(M21="Y",1,IF(M21="T",0,IF(M21="Y/T","Belum diisi","Error")))</f>
        <v>Belum diisi</v>
      </c>
      <c r="O21" s="272"/>
      <c r="P21" s="272"/>
      <c r="Q21" s="272"/>
      <c r="R21" s="272"/>
    </row>
    <row r="22" spans="1:18" ht="12.75" customHeight="1">
      <c r="A22" s="272"/>
      <c r="B22" s="371"/>
      <c r="C22" s="371"/>
      <c r="D22" s="371"/>
      <c r="E22" s="421"/>
      <c r="F22" s="278">
        <v>2</v>
      </c>
      <c r="G22" s="279"/>
      <c r="H22" s="288" t="str">
        <f t="shared" si="0"/>
        <v>Belum Diisi</v>
      </c>
      <c r="I22" s="280" t="s">
        <v>650</v>
      </c>
      <c r="J22" s="281" t="str">
        <f t="shared" si="7"/>
        <v>Isi Tujuan</v>
      </c>
      <c r="K22" s="280" t="s">
        <v>650</v>
      </c>
      <c r="L22" s="281" t="str">
        <f t="shared" si="8"/>
        <v>Isi Tujuan</v>
      </c>
      <c r="M22" s="371"/>
      <c r="N22" s="371"/>
      <c r="O22" s="272"/>
      <c r="P22" s="272"/>
      <c r="Q22" s="272"/>
      <c r="R22" s="272"/>
    </row>
    <row r="23" spans="1:18" ht="12.75" customHeight="1">
      <c r="A23" s="272"/>
      <c r="B23" s="371"/>
      <c r="C23" s="371"/>
      <c r="D23" s="371"/>
      <c r="E23" s="421"/>
      <c r="F23" s="278">
        <v>3</v>
      </c>
      <c r="G23" s="279"/>
      <c r="H23" s="288" t="str">
        <f t="shared" si="0"/>
        <v>Belum Diisi</v>
      </c>
      <c r="I23" s="280" t="s">
        <v>650</v>
      </c>
      <c r="J23" s="281" t="str">
        <f t="shared" si="7"/>
        <v>Isi Tujuan</v>
      </c>
      <c r="K23" s="280" t="s">
        <v>650</v>
      </c>
      <c r="L23" s="281" t="str">
        <f t="shared" si="8"/>
        <v>Isi Tujuan</v>
      </c>
      <c r="M23" s="371"/>
      <c r="N23" s="371"/>
      <c r="O23" s="272"/>
      <c r="P23" s="272"/>
      <c r="Q23" s="272"/>
      <c r="R23" s="272"/>
    </row>
    <row r="24" spans="1:18" ht="12.75" customHeight="1">
      <c r="A24" s="272"/>
      <c r="B24" s="371"/>
      <c r="C24" s="371"/>
      <c r="D24" s="371"/>
      <c r="E24" s="421"/>
      <c r="F24" s="278">
        <v>4</v>
      </c>
      <c r="G24" s="279"/>
      <c r="H24" s="288" t="str">
        <f t="shared" si="0"/>
        <v>Belum Diisi</v>
      </c>
      <c r="I24" s="280" t="s">
        <v>650</v>
      </c>
      <c r="J24" s="281" t="str">
        <f t="shared" si="7"/>
        <v>Isi Tujuan</v>
      </c>
      <c r="K24" s="280" t="s">
        <v>650</v>
      </c>
      <c r="L24" s="281" t="str">
        <f t="shared" si="8"/>
        <v>Isi Tujuan</v>
      </c>
      <c r="M24" s="371"/>
      <c r="N24" s="371"/>
      <c r="O24" s="272"/>
      <c r="P24" s="272"/>
      <c r="Q24" s="272"/>
      <c r="R24" s="272"/>
    </row>
    <row r="25" spans="1:18" ht="12.75" customHeight="1">
      <c r="A25" s="272"/>
      <c r="B25" s="349"/>
      <c r="C25" s="349"/>
      <c r="D25" s="349"/>
      <c r="E25" s="422"/>
      <c r="F25" s="282">
        <v>5</v>
      </c>
      <c r="G25" s="283"/>
      <c r="H25" s="289" t="str">
        <f t="shared" si="0"/>
        <v>Belum Diisi</v>
      </c>
      <c r="I25" s="285" t="s">
        <v>650</v>
      </c>
      <c r="J25" s="286" t="str">
        <f t="shared" si="7"/>
        <v>Isi Tujuan</v>
      </c>
      <c r="K25" s="285" t="s">
        <v>650</v>
      </c>
      <c r="L25" s="286" t="str">
        <f t="shared" si="8"/>
        <v>Isi Tujuan</v>
      </c>
      <c r="M25" s="349"/>
      <c r="N25" s="349"/>
      <c r="O25" s="272"/>
      <c r="P25" s="272"/>
      <c r="Q25" s="272"/>
      <c r="R25" s="272"/>
    </row>
    <row r="26" spans="1:18" ht="12.75" customHeight="1">
      <c r="A26" s="272"/>
      <c r="B26" s="418">
        <v>5</v>
      </c>
      <c r="C26" s="426"/>
      <c r="D26" s="419" t="s">
        <v>650</v>
      </c>
      <c r="E26" s="420" t="str">
        <f>IF(D26="Y",1,IF(D26="T",0,IF(D26="Y/T","Belum diisi","Error")))</f>
        <v>Belum diisi</v>
      </c>
      <c r="F26" s="273">
        <v>1</v>
      </c>
      <c r="G26" s="274"/>
      <c r="H26" s="290" t="str">
        <f t="shared" si="0"/>
        <v>Belum Diisi</v>
      </c>
      <c r="I26" s="276" t="s">
        <v>650</v>
      </c>
      <c r="J26" s="277" t="str">
        <f t="shared" ref="J26:J30" si="9">IF($D$26="Y/T","Isi Tujuan",IF($E$26=0,0,IF(I26="Y",1,IF(I26="T",0,"Isi Dulu"))))</f>
        <v>Isi Tujuan</v>
      </c>
      <c r="K26" s="276" t="s">
        <v>650</v>
      </c>
      <c r="L26" s="277" t="str">
        <f t="shared" ref="L26:L30" si="10">IF($D$26="Y/T","Isi Tujuan",IF($E$26=0,0,IF(K26="Y",1,IF(K26="T",0,"Isi Dulu"))))</f>
        <v>Isi Tujuan</v>
      </c>
      <c r="M26" s="429" t="s">
        <v>650</v>
      </c>
      <c r="N26" s="430" t="str">
        <f>IF(M26="Y",1,IF(M26="T",0,IF(M26="Y/T","Belum diisi","Error")))</f>
        <v>Belum diisi</v>
      </c>
      <c r="O26" s="272"/>
      <c r="P26" s="272"/>
      <c r="Q26" s="272"/>
      <c r="R26" s="272"/>
    </row>
    <row r="27" spans="1:18" ht="12.75" customHeight="1">
      <c r="A27" s="272"/>
      <c r="B27" s="371"/>
      <c r="C27" s="371"/>
      <c r="D27" s="371"/>
      <c r="E27" s="421"/>
      <c r="F27" s="278">
        <v>2</v>
      </c>
      <c r="G27" s="279"/>
      <c r="H27" s="288" t="str">
        <f t="shared" si="0"/>
        <v>Belum Diisi</v>
      </c>
      <c r="I27" s="280" t="s">
        <v>650</v>
      </c>
      <c r="J27" s="281" t="str">
        <f t="shared" si="9"/>
        <v>Isi Tujuan</v>
      </c>
      <c r="K27" s="280" t="s">
        <v>650</v>
      </c>
      <c r="L27" s="281" t="str">
        <f t="shared" si="10"/>
        <v>Isi Tujuan</v>
      </c>
      <c r="M27" s="371"/>
      <c r="N27" s="371"/>
      <c r="O27" s="272"/>
      <c r="P27" s="272"/>
      <c r="Q27" s="272"/>
      <c r="R27" s="272"/>
    </row>
    <row r="28" spans="1:18" ht="12.75" customHeight="1">
      <c r="A28" s="272"/>
      <c r="B28" s="371"/>
      <c r="C28" s="371"/>
      <c r="D28" s="371"/>
      <c r="E28" s="421"/>
      <c r="F28" s="278">
        <v>3</v>
      </c>
      <c r="G28" s="279"/>
      <c r="H28" s="288" t="str">
        <f t="shared" si="0"/>
        <v>Belum Diisi</v>
      </c>
      <c r="I28" s="280" t="s">
        <v>650</v>
      </c>
      <c r="J28" s="281" t="str">
        <f t="shared" si="9"/>
        <v>Isi Tujuan</v>
      </c>
      <c r="K28" s="280" t="s">
        <v>650</v>
      </c>
      <c r="L28" s="281" t="str">
        <f t="shared" si="10"/>
        <v>Isi Tujuan</v>
      </c>
      <c r="M28" s="371"/>
      <c r="N28" s="371"/>
      <c r="O28" s="272"/>
      <c r="P28" s="272"/>
      <c r="Q28" s="272"/>
      <c r="R28" s="272"/>
    </row>
    <row r="29" spans="1:18" ht="12.75" customHeight="1">
      <c r="A29" s="272"/>
      <c r="B29" s="371"/>
      <c r="C29" s="371"/>
      <c r="D29" s="371"/>
      <c r="E29" s="421"/>
      <c r="F29" s="278">
        <v>4</v>
      </c>
      <c r="G29" s="279"/>
      <c r="H29" s="288" t="str">
        <f t="shared" si="0"/>
        <v>Belum Diisi</v>
      </c>
      <c r="I29" s="280" t="s">
        <v>650</v>
      </c>
      <c r="J29" s="281" t="str">
        <f t="shared" si="9"/>
        <v>Isi Tujuan</v>
      </c>
      <c r="K29" s="280" t="s">
        <v>650</v>
      </c>
      <c r="L29" s="281" t="str">
        <f t="shared" si="10"/>
        <v>Isi Tujuan</v>
      </c>
      <c r="M29" s="371"/>
      <c r="N29" s="371"/>
      <c r="O29" s="272"/>
      <c r="P29" s="272"/>
      <c r="Q29" s="272"/>
      <c r="R29" s="272"/>
    </row>
    <row r="30" spans="1:18" ht="12.75" customHeight="1">
      <c r="A30" s="272"/>
      <c r="B30" s="349"/>
      <c r="C30" s="349"/>
      <c r="D30" s="349"/>
      <c r="E30" s="422"/>
      <c r="F30" s="282">
        <v>5</v>
      </c>
      <c r="G30" s="283"/>
      <c r="H30" s="289" t="str">
        <f t="shared" si="0"/>
        <v>Belum Diisi</v>
      </c>
      <c r="I30" s="285" t="s">
        <v>650</v>
      </c>
      <c r="J30" s="286" t="str">
        <f t="shared" si="9"/>
        <v>Isi Tujuan</v>
      </c>
      <c r="K30" s="285" t="s">
        <v>650</v>
      </c>
      <c r="L30" s="286" t="str">
        <f t="shared" si="10"/>
        <v>Isi Tujuan</v>
      </c>
      <c r="M30" s="349"/>
      <c r="N30" s="349"/>
      <c r="O30" s="272"/>
      <c r="P30" s="272"/>
      <c r="Q30" s="272"/>
      <c r="R30" s="272"/>
    </row>
    <row r="31" spans="1:18" ht="12.75" customHeight="1">
      <c r="A31" s="272"/>
      <c r="B31" s="418">
        <v>6</v>
      </c>
      <c r="C31" s="426"/>
      <c r="D31" s="419" t="s">
        <v>650</v>
      </c>
      <c r="E31" s="420" t="str">
        <f>IF(D31="Y",1,IF(D31="T",0,IF(D31="Y/T","Belum diisi","Error")))</f>
        <v>Belum diisi</v>
      </c>
      <c r="F31" s="273">
        <v>1</v>
      </c>
      <c r="G31" s="274"/>
      <c r="H31" s="290" t="str">
        <f t="shared" si="0"/>
        <v>Belum Diisi</v>
      </c>
      <c r="I31" s="276" t="s">
        <v>650</v>
      </c>
      <c r="J31" s="277" t="str">
        <f t="shared" ref="J31:J35" si="11">IF($D$31="Y/T","Isi Tujuan",IF($E$31=0,0,IF(I31="Y",1,IF(I31="T",0,"Isi Dulu"))))</f>
        <v>Isi Tujuan</v>
      </c>
      <c r="K31" s="276" t="s">
        <v>650</v>
      </c>
      <c r="L31" s="277" t="str">
        <f t="shared" ref="L31:L35" si="12">IF($D$31="Y/T","Isi Tujuan",IF($E$31=0,0,IF(K31="Y",1,IF(K31="T",0,"Isi Dulu"))))</f>
        <v>Isi Tujuan</v>
      </c>
      <c r="M31" s="429" t="s">
        <v>650</v>
      </c>
      <c r="N31" s="430" t="str">
        <f>IF(M31="Y",1,IF(M31="T",0,IF(M31="Y/T","Belum diisi","Error")))</f>
        <v>Belum diisi</v>
      </c>
      <c r="O31" s="272"/>
      <c r="P31" s="272"/>
      <c r="Q31" s="272"/>
      <c r="R31" s="272"/>
    </row>
    <row r="32" spans="1:18" ht="12.75" customHeight="1">
      <c r="A32" s="272"/>
      <c r="B32" s="371"/>
      <c r="C32" s="371"/>
      <c r="D32" s="371"/>
      <c r="E32" s="421"/>
      <c r="F32" s="278">
        <v>2</v>
      </c>
      <c r="G32" s="279"/>
      <c r="H32" s="288" t="str">
        <f t="shared" si="0"/>
        <v>Belum Diisi</v>
      </c>
      <c r="I32" s="280" t="s">
        <v>650</v>
      </c>
      <c r="J32" s="281" t="str">
        <f t="shared" si="11"/>
        <v>Isi Tujuan</v>
      </c>
      <c r="K32" s="280" t="s">
        <v>650</v>
      </c>
      <c r="L32" s="281" t="str">
        <f t="shared" si="12"/>
        <v>Isi Tujuan</v>
      </c>
      <c r="M32" s="371"/>
      <c r="N32" s="371"/>
      <c r="O32" s="272"/>
      <c r="P32" s="272"/>
      <c r="Q32" s="272"/>
      <c r="R32" s="272"/>
    </row>
    <row r="33" spans="1:18" ht="12.75" customHeight="1">
      <c r="A33" s="272"/>
      <c r="B33" s="371"/>
      <c r="C33" s="371"/>
      <c r="D33" s="371"/>
      <c r="E33" s="421"/>
      <c r="F33" s="278">
        <v>3</v>
      </c>
      <c r="G33" s="279"/>
      <c r="H33" s="288" t="str">
        <f t="shared" si="0"/>
        <v>Belum Diisi</v>
      </c>
      <c r="I33" s="280" t="s">
        <v>650</v>
      </c>
      <c r="J33" s="281" t="str">
        <f t="shared" si="11"/>
        <v>Isi Tujuan</v>
      </c>
      <c r="K33" s="280" t="s">
        <v>650</v>
      </c>
      <c r="L33" s="281" t="str">
        <f t="shared" si="12"/>
        <v>Isi Tujuan</v>
      </c>
      <c r="M33" s="371"/>
      <c r="N33" s="371"/>
      <c r="O33" s="272"/>
      <c r="P33" s="272"/>
      <c r="Q33" s="272"/>
      <c r="R33" s="272"/>
    </row>
    <row r="34" spans="1:18" ht="12.75" customHeight="1">
      <c r="A34" s="272"/>
      <c r="B34" s="371"/>
      <c r="C34" s="371"/>
      <c r="D34" s="371"/>
      <c r="E34" s="421"/>
      <c r="F34" s="278">
        <v>4</v>
      </c>
      <c r="G34" s="279"/>
      <c r="H34" s="288" t="str">
        <f t="shared" si="0"/>
        <v>Belum Diisi</v>
      </c>
      <c r="I34" s="280" t="s">
        <v>650</v>
      </c>
      <c r="J34" s="281" t="str">
        <f t="shared" si="11"/>
        <v>Isi Tujuan</v>
      </c>
      <c r="K34" s="280" t="s">
        <v>650</v>
      </c>
      <c r="L34" s="281" t="str">
        <f t="shared" si="12"/>
        <v>Isi Tujuan</v>
      </c>
      <c r="M34" s="371"/>
      <c r="N34" s="371"/>
      <c r="O34" s="272"/>
      <c r="P34" s="272"/>
      <c r="Q34" s="272"/>
      <c r="R34" s="272"/>
    </row>
    <row r="35" spans="1:18" ht="12.75" customHeight="1">
      <c r="A35" s="272"/>
      <c r="B35" s="349"/>
      <c r="C35" s="349"/>
      <c r="D35" s="349"/>
      <c r="E35" s="422"/>
      <c r="F35" s="282">
        <v>5</v>
      </c>
      <c r="G35" s="283"/>
      <c r="H35" s="289" t="str">
        <f t="shared" si="0"/>
        <v>Belum Diisi</v>
      </c>
      <c r="I35" s="285" t="s">
        <v>650</v>
      </c>
      <c r="J35" s="286" t="str">
        <f t="shared" si="11"/>
        <v>Isi Tujuan</v>
      </c>
      <c r="K35" s="285" t="s">
        <v>650</v>
      </c>
      <c r="L35" s="286" t="str">
        <f t="shared" si="12"/>
        <v>Isi Tujuan</v>
      </c>
      <c r="M35" s="349"/>
      <c r="N35" s="349"/>
      <c r="O35" s="272"/>
      <c r="P35" s="272"/>
      <c r="Q35" s="272"/>
      <c r="R35" s="272"/>
    </row>
    <row r="36" spans="1:18" ht="12.75" customHeight="1">
      <c r="A36" s="272"/>
      <c r="B36" s="418">
        <v>7</v>
      </c>
      <c r="C36" s="426"/>
      <c r="D36" s="419" t="s">
        <v>650</v>
      </c>
      <c r="E36" s="420" t="str">
        <f>IF(D36="Y",1,IF(D36="T",0,IF(D36="Y/T","Belum diisi","Error")))</f>
        <v>Belum diisi</v>
      </c>
      <c r="F36" s="273">
        <v>1</v>
      </c>
      <c r="G36" s="274"/>
      <c r="H36" s="290" t="str">
        <f t="shared" si="0"/>
        <v>Belum Diisi</v>
      </c>
      <c r="I36" s="276" t="s">
        <v>650</v>
      </c>
      <c r="J36" s="277" t="str">
        <f t="shared" ref="J36:J40" si="13">IF($D$36="Y/T","Isi Tujuan",IF($E$36=0,0,IF(I36="Y",1,IF(I36="T",0,"Isi Dulu"))))</f>
        <v>Isi Tujuan</v>
      </c>
      <c r="K36" s="276" t="s">
        <v>650</v>
      </c>
      <c r="L36" s="277" t="str">
        <f t="shared" ref="L36:L40" si="14">IF($D$36="Y/T","Isi Tujuan",IF($E$36=0,0,IF(K36="Y",1,IF(K36="T",0,"Isi Dulu"))))</f>
        <v>Isi Tujuan</v>
      </c>
      <c r="M36" s="429" t="s">
        <v>650</v>
      </c>
      <c r="N36" s="430" t="str">
        <f>IF(M36="Y",1,IF(M36="T",0,IF(M36="Y/T","Belum diisi","Error")))</f>
        <v>Belum diisi</v>
      </c>
      <c r="O36" s="272"/>
      <c r="P36" s="272"/>
      <c r="Q36" s="272"/>
      <c r="R36" s="272"/>
    </row>
    <row r="37" spans="1:18" ht="12.75" customHeight="1">
      <c r="A37" s="272"/>
      <c r="B37" s="371"/>
      <c r="C37" s="371"/>
      <c r="D37" s="371"/>
      <c r="E37" s="421"/>
      <c r="F37" s="278">
        <v>2</v>
      </c>
      <c r="G37" s="279"/>
      <c r="H37" s="288" t="str">
        <f t="shared" si="0"/>
        <v>Belum Diisi</v>
      </c>
      <c r="I37" s="280" t="s">
        <v>650</v>
      </c>
      <c r="J37" s="281" t="str">
        <f t="shared" si="13"/>
        <v>Isi Tujuan</v>
      </c>
      <c r="K37" s="280" t="s">
        <v>650</v>
      </c>
      <c r="L37" s="281" t="str">
        <f t="shared" si="14"/>
        <v>Isi Tujuan</v>
      </c>
      <c r="M37" s="371"/>
      <c r="N37" s="371"/>
      <c r="O37" s="272"/>
      <c r="P37" s="272"/>
      <c r="Q37" s="272"/>
      <c r="R37" s="272"/>
    </row>
    <row r="38" spans="1:18" ht="12.75" customHeight="1">
      <c r="A38" s="272"/>
      <c r="B38" s="371"/>
      <c r="C38" s="371"/>
      <c r="D38" s="371"/>
      <c r="E38" s="421"/>
      <c r="F38" s="278">
        <v>3</v>
      </c>
      <c r="G38" s="279"/>
      <c r="H38" s="288" t="str">
        <f t="shared" si="0"/>
        <v>Belum Diisi</v>
      </c>
      <c r="I38" s="280" t="s">
        <v>650</v>
      </c>
      <c r="J38" s="281" t="str">
        <f t="shared" si="13"/>
        <v>Isi Tujuan</v>
      </c>
      <c r="K38" s="280" t="s">
        <v>650</v>
      </c>
      <c r="L38" s="281" t="str">
        <f t="shared" si="14"/>
        <v>Isi Tujuan</v>
      </c>
      <c r="M38" s="371"/>
      <c r="N38" s="371"/>
      <c r="O38" s="272"/>
      <c r="P38" s="272"/>
      <c r="Q38" s="272"/>
      <c r="R38" s="272"/>
    </row>
    <row r="39" spans="1:18" ht="12.75" customHeight="1">
      <c r="A39" s="272"/>
      <c r="B39" s="371"/>
      <c r="C39" s="371"/>
      <c r="D39" s="371"/>
      <c r="E39" s="421"/>
      <c r="F39" s="278">
        <v>4</v>
      </c>
      <c r="G39" s="279"/>
      <c r="H39" s="288" t="str">
        <f t="shared" si="0"/>
        <v>Belum Diisi</v>
      </c>
      <c r="I39" s="280" t="s">
        <v>650</v>
      </c>
      <c r="J39" s="281" t="str">
        <f t="shared" si="13"/>
        <v>Isi Tujuan</v>
      </c>
      <c r="K39" s="280" t="s">
        <v>650</v>
      </c>
      <c r="L39" s="281" t="str">
        <f t="shared" si="14"/>
        <v>Isi Tujuan</v>
      </c>
      <c r="M39" s="371"/>
      <c r="N39" s="371"/>
      <c r="O39" s="272"/>
      <c r="P39" s="272"/>
      <c r="Q39" s="272"/>
      <c r="R39" s="272"/>
    </row>
    <row r="40" spans="1:18" ht="12.75" customHeight="1">
      <c r="A40" s="272"/>
      <c r="B40" s="349"/>
      <c r="C40" s="349"/>
      <c r="D40" s="349"/>
      <c r="E40" s="422"/>
      <c r="F40" s="282">
        <v>5</v>
      </c>
      <c r="G40" s="283"/>
      <c r="H40" s="289" t="str">
        <f t="shared" si="0"/>
        <v>Belum Diisi</v>
      </c>
      <c r="I40" s="285" t="s">
        <v>650</v>
      </c>
      <c r="J40" s="286" t="str">
        <f t="shared" si="13"/>
        <v>Isi Tujuan</v>
      </c>
      <c r="K40" s="285" t="s">
        <v>650</v>
      </c>
      <c r="L40" s="286" t="str">
        <f t="shared" si="14"/>
        <v>Isi Tujuan</v>
      </c>
      <c r="M40" s="349"/>
      <c r="N40" s="349"/>
      <c r="O40" s="272"/>
      <c r="P40" s="272"/>
      <c r="Q40" s="272"/>
      <c r="R40" s="272"/>
    </row>
    <row r="41" spans="1:18" ht="12.75" customHeight="1">
      <c r="A41" s="272"/>
      <c r="B41" s="418">
        <v>8</v>
      </c>
      <c r="C41" s="426"/>
      <c r="D41" s="419" t="s">
        <v>650</v>
      </c>
      <c r="E41" s="420" t="str">
        <f>IF(D41="Y",1,IF(D41="T",0,IF(D41="Y/T","Belum diisi","Error")))</f>
        <v>Belum diisi</v>
      </c>
      <c r="F41" s="273">
        <v>1</v>
      </c>
      <c r="G41" s="274"/>
      <c r="H41" s="290" t="str">
        <f t="shared" si="0"/>
        <v>Belum Diisi</v>
      </c>
      <c r="I41" s="276" t="s">
        <v>650</v>
      </c>
      <c r="J41" s="277" t="str">
        <f t="shared" ref="J41:J45" si="15">IF($D$41="Y/T","Isi Tujuan",IF($E$41=0,0,IF(I41="Y",1,IF(I41="T",0,"Isi Dulu"))))</f>
        <v>Isi Tujuan</v>
      </c>
      <c r="K41" s="276" t="s">
        <v>650</v>
      </c>
      <c r="L41" s="277" t="str">
        <f t="shared" ref="L41:L45" si="16">IF($D$41="Y/T","Isi Tujuan",IF($E$41=0,0,IF(K41="Y",1,IF(K41="T",0,"Isi Dulu"))))</f>
        <v>Isi Tujuan</v>
      </c>
      <c r="M41" s="429" t="s">
        <v>650</v>
      </c>
      <c r="N41" s="430" t="str">
        <f>IF(M41="Y",1,IF(M41="T",0,IF(M41="Y/T","Belum diisi","Error")))</f>
        <v>Belum diisi</v>
      </c>
      <c r="O41" s="272"/>
      <c r="P41" s="272"/>
      <c r="Q41" s="272"/>
      <c r="R41" s="272"/>
    </row>
    <row r="42" spans="1:18" ht="12.75" customHeight="1">
      <c r="A42" s="272"/>
      <c r="B42" s="371"/>
      <c r="C42" s="371"/>
      <c r="D42" s="371"/>
      <c r="E42" s="421"/>
      <c r="F42" s="278">
        <v>2</v>
      </c>
      <c r="G42" s="279"/>
      <c r="H42" s="288" t="str">
        <f t="shared" si="0"/>
        <v>Belum Diisi</v>
      </c>
      <c r="I42" s="280" t="s">
        <v>650</v>
      </c>
      <c r="J42" s="281" t="str">
        <f t="shared" si="15"/>
        <v>Isi Tujuan</v>
      </c>
      <c r="K42" s="280" t="s">
        <v>650</v>
      </c>
      <c r="L42" s="281" t="str">
        <f t="shared" si="16"/>
        <v>Isi Tujuan</v>
      </c>
      <c r="M42" s="371"/>
      <c r="N42" s="371"/>
      <c r="O42" s="272"/>
      <c r="P42" s="272"/>
      <c r="Q42" s="272"/>
      <c r="R42" s="272"/>
    </row>
    <row r="43" spans="1:18" ht="12.75" customHeight="1">
      <c r="A43" s="272"/>
      <c r="B43" s="371"/>
      <c r="C43" s="371"/>
      <c r="D43" s="371"/>
      <c r="E43" s="421"/>
      <c r="F43" s="278">
        <v>3</v>
      </c>
      <c r="G43" s="279"/>
      <c r="H43" s="288" t="str">
        <f t="shared" si="0"/>
        <v>Belum Diisi</v>
      </c>
      <c r="I43" s="280" t="s">
        <v>650</v>
      </c>
      <c r="J43" s="281" t="str">
        <f t="shared" si="15"/>
        <v>Isi Tujuan</v>
      </c>
      <c r="K43" s="280" t="s">
        <v>650</v>
      </c>
      <c r="L43" s="281" t="str">
        <f t="shared" si="16"/>
        <v>Isi Tujuan</v>
      </c>
      <c r="M43" s="371"/>
      <c r="N43" s="371"/>
      <c r="O43" s="272"/>
      <c r="P43" s="272"/>
      <c r="Q43" s="272"/>
      <c r="R43" s="272"/>
    </row>
    <row r="44" spans="1:18" ht="12.75" customHeight="1">
      <c r="A44" s="272"/>
      <c r="B44" s="371"/>
      <c r="C44" s="371"/>
      <c r="D44" s="371"/>
      <c r="E44" s="421"/>
      <c r="F44" s="278">
        <v>4</v>
      </c>
      <c r="G44" s="279"/>
      <c r="H44" s="288" t="str">
        <f t="shared" si="0"/>
        <v>Belum Diisi</v>
      </c>
      <c r="I44" s="280" t="s">
        <v>650</v>
      </c>
      <c r="J44" s="281" t="str">
        <f t="shared" si="15"/>
        <v>Isi Tujuan</v>
      </c>
      <c r="K44" s="280" t="s">
        <v>650</v>
      </c>
      <c r="L44" s="281" t="str">
        <f t="shared" si="16"/>
        <v>Isi Tujuan</v>
      </c>
      <c r="M44" s="371"/>
      <c r="N44" s="371"/>
      <c r="O44" s="272"/>
      <c r="P44" s="272"/>
      <c r="Q44" s="272"/>
      <c r="R44" s="272"/>
    </row>
    <row r="45" spans="1:18" ht="12.75" customHeight="1">
      <c r="A45" s="272"/>
      <c r="B45" s="349"/>
      <c r="C45" s="349"/>
      <c r="D45" s="349"/>
      <c r="E45" s="422"/>
      <c r="F45" s="282">
        <v>5</v>
      </c>
      <c r="G45" s="283"/>
      <c r="H45" s="289" t="str">
        <f t="shared" si="0"/>
        <v>Belum Diisi</v>
      </c>
      <c r="I45" s="285" t="s">
        <v>650</v>
      </c>
      <c r="J45" s="286" t="str">
        <f t="shared" si="15"/>
        <v>Isi Tujuan</v>
      </c>
      <c r="K45" s="285" t="s">
        <v>650</v>
      </c>
      <c r="L45" s="286" t="str">
        <f t="shared" si="16"/>
        <v>Isi Tujuan</v>
      </c>
      <c r="M45" s="349"/>
      <c r="N45" s="349"/>
      <c r="O45" s="272"/>
      <c r="P45" s="272"/>
      <c r="Q45" s="272"/>
      <c r="R45" s="272"/>
    </row>
    <row r="46" spans="1:18" ht="12.75" customHeight="1">
      <c r="A46" s="272"/>
      <c r="B46" s="418">
        <v>9</v>
      </c>
      <c r="C46" s="426"/>
      <c r="D46" s="419" t="s">
        <v>650</v>
      </c>
      <c r="E46" s="420" t="str">
        <f>IF(D46="Y",1,IF(D46="T",0,IF(D46="Y/T","Belum diisi","Error")))</f>
        <v>Belum diisi</v>
      </c>
      <c r="F46" s="273">
        <v>1</v>
      </c>
      <c r="G46" s="274"/>
      <c r="H46" s="290" t="str">
        <f t="shared" si="0"/>
        <v>Belum Diisi</v>
      </c>
      <c r="I46" s="276" t="s">
        <v>650</v>
      </c>
      <c r="J46" s="277" t="str">
        <f t="shared" ref="J46:J50" si="17">IF($D$46="Y/T","Isi Tujuan",IF($E$46=0,0,IF(I46="Y",1,IF(I46="T",0,"Isi Dulu"))))</f>
        <v>Isi Tujuan</v>
      </c>
      <c r="K46" s="276" t="s">
        <v>650</v>
      </c>
      <c r="L46" s="277" t="str">
        <f t="shared" ref="L46:L50" si="18">IF($D$46="Y/T","Isi Tujuan",IF($E$46=0,0,IF(K46="Y",1,IF(K46="T",0,"Isi Dulu"))))</f>
        <v>Isi Tujuan</v>
      </c>
      <c r="M46" s="429" t="s">
        <v>650</v>
      </c>
      <c r="N46" s="430" t="str">
        <f>IF(M46="Y",1,IF(M46="T",0,IF(M46="Y/T","Belum diisi","Error")))</f>
        <v>Belum diisi</v>
      </c>
      <c r="O46" s="272"/>
      <c r="P46" s="272"/>
      <c r="Q46" s="272"/>
      <c r="R46" s="272"/>
    </row>
    <row r="47" spans="1:18" ht="12.75" customHeight="1">
      <c r="A47" s="272"/>
      <c r="B47" s="371"/>
      <c r="C47" s="371"/>
      <c r="D47" s="371"/>
      <c r="E47" s="421"/>
      <c r="F47" s="278">
        <v>2</v>
      </c>
      <c r="G47" s="279"/>
      <c r="H47" s="288" t="str">
        <f t="shared" si="0"/>
        <v>Belum Diisi</v>
      </c>
      <c r="I47" s="280" t="s">
        <v>650</v>
      </c>
      <c r="J47" s="281" t="str">
        <f t="shared" si="17"/>
        <v>Isi Tujuan</v>
      </c>
      <c r="K47" s="280" t="s">
        <v>650</v>
      </c>
      <c r="L47" s="281" t="str">
        <f t="shared" si="18"/>
        <v>Isi Tujuan</v>
      </c>
      <c r="M47" s="371"/>
      <c r="N47" s="371"/>
      <c r="O47" s="272"/>
      <c r="P47" s="272"/>
      <c r="Q47" s="272"/>
      <c r="R47" s="272"/>
    </row>
    <row r="48" spans="1:18" ht="12.75" customHeight="1">
      <c r="A48" s="272"/>
      <c r="B48" s="371"/>
      <c r="C48" s="371"/>
      <c r="D48" s="371"/>
      <c r="E48" s="421"/>
      <c r="F48" s="278">
        <v>3</v>
      </c>
      <c r="G48" s="279"/>
      <c r="H48" s="288" t="str">
        <f t="shared" si="0"/>
        <v>Belum Diisi</v>
      </c>
      <c r="I48" s="280" t="s">
        <v>650</v>
      </c>
      <c r="J48" s="281" t="str">
        <f t="shared" si="17"/>
        <v>Isi Tujuan</v>
      </c>
      <c r="K48" s="280" t="s">
        <v>650</v>
      </c>
      <c r="L48" s="281" t="str">
        <f t="shared" si="18"/>
        <v>Isi Tujuan</v>
      </c>
      <c r="M48" s="371"/>
      <c r="N48" s="371"/>
      <c r="O48" s="272"/>
      <c r="P48" s="272"/>
      <c r="Q48" s="272"/>
      <c r="R48" s="272"/>
    </row>
    <row r="49" spans="1:18" ht="12.75" customHeight="1">
      <c r="A49" s="272"/>
      <c r="B49" s="371"/>
      <c r="C49" s="371"/>
      <c r="D49" s="371"/>
      <c r="E49" s="421"/>
      <c r="F49" s="278">
        <v>4</v>
      </c>
      <c r="G49" s="279"/>
      <c r="H49" s="288" t="str">
        <f t="shared" si="0"/>
        <v>Belum Diisi</v>
      </c>
      <c r="I49" s="280" t="s">
        <v>650</v>
      </c>
      <c r="J49" s="281" t="str">
        <f t="shared" si="17"/>
        <v>Isi Tujuan</v>
      </c>
      <c r="K49" s="280" t="s">
        <v>650</v>
      </c>
      <c r="L49" s="281" t="str">
        <f t="shared" si="18"/>
        <v>Isi Tujuan</v>
      </c>
      <c r="M49" s="371"/>
      <c r="N49" s="371"/>
      <c r="O49" s="272"/>
      <c r="P49" s="272"/>
      <c r="Q49" s="272"/>
      <c r="R49" s="272"/>
    </row>
    <row r="50" spans="1:18" ht="12.75" customHeight="1">
      <c r="A50" s="272"/>
      <c r="B50" s="349"/>
      <c r="C50" s="349"/>
      <c r="D50" s="349"/>
      <c r="E50" s="422"/>
      <c r="F50" s="282">
        <v>5</v>
      </c>
      <c r="G50" s="283"/>
      <c r="H50" s="289" t="str">
        <f t="shared" si="0"/>
        <v>Belum Diisi</v>
      </c>
      <c r="I50" s="285" t="s">
        <v>650</v>
      </c>
      <c r="J50" s="286" t="str">
        <f t="shared" si="17"/>
        <v>Isi Tujuan</v>
      </c>
      <c r="K50" s="285" t="s">
        <v>650</v>
      </c>
      <c r="L50" s="286" t="str">
        <f t="shared" si="18"/>
        <v>Isi Tujuan</v>
      </c>
      <c r="M50" s="349"/>
      <c r="N50" s="349"/>
      <c r="O50" s="272"/>
      <c r="P50" s="272"/>
      <c r="Q50" s="272"/>
      <c r="R50" s="272"/>
    </row>
    <row r="51" spans="1:18" ht="12.75" customHeight="1">
      <c r="A51" s="272"/>
      <c r="B51" s="418">
        <v>10</v>
      </c>
      <c r="C51" s="426"/>
      <c r="D51" s="419" t="s">
        <v>650</v>
      </c>
      <c r="E51" s="420" t="str">
        <f>IF(D51="Y",1,IF(D51="T",0,IF(D51="Y/T","Belum diisi","Error")))</f>
        <v>Belum diisi</v>
      </c>
      <c r="F51" s="273">
        <v>1</v>
      </c>
      <c r="G51" s="274"/>
      <c r="H51" s="290" t="str">
        <f t="shared" si="0"/>
        <v>Belum Diisi</v>
      </c>
      <c r="I51" s="276" t="s">
        <v>650</v>
      </c>
      <c r="J51" s="277" t="str">
        <f t="shared" ref="J51:J55" si="19">IF($D$51="Y/T","Isi Tujuan",IF($E$51=0,0,IF(I51="Y",1,IF(I51="T",0,"Isi Dulu"))))</f>
        <v>Isi Tujuan</v>
      </c>
      <c r="K51" s="276" t="s">
        <v>650</v>
      </c>
      <c r="L51" s="277" t="str">
        <f t="shared" ref="L51:L55" si="20">IF($D$51="Y/T","Isi Tujuan",IF($E$51=0,0,IF(K51="Y",1,IF(K51="T",0,"Isi Dulu"))))</f>
        <v>Isi Tujuan</v>
      </c>
      <c r="M51" s="429" t="s">
        <v>650</v>
      </c>
      <c r="N51" s="430" t="str">
        <f>IF(M51="Y",1,IF(M51="T",0,IF(M51="Y/T","Belum diisi","Error")))</f>
        <v>Belum diisi</v>
      </c>
      <c r="O51" s="272"/>
      <c r="P51" s="272"/>
      <c r="Q51" s="272"/>
      <c r="R51" s="272"/>
    </row>
    <row r="52" spans="1:18" ht="12.75" customHeight="1">
      <c r="A52" s="272"/>
      <c r="B52" s="371"/>
      <c r="C52" s="371"/>
      <c r="D52" s="371"/>
      <c r="E52" s="421"/>
      <c r="F52" s="278">
        <v>2</v>
      </c>
      <c r="G52" s="279"/>
      <c r="H52" s="288" t="str">
        <f t="shared" si="0"/>
        <v>Belum Diisi</v>
      </c>
      <c r="I52" s="280" t="s">
        <v>650</v>
      </c>
      <c r="J52" s="281" t="str">
        <f t="shared" si="19"/>
        <v>Isi Tujuan</v>
      </c>
      <c r="K52" s="280" t="s">
        <v>650</v>
      </c>
      <c r="L52" s="281" t="str">
        <f t="shared" si="20"/>
        <v>Isi Tujuan</v>
      </c>
      <c r="M52" s="371"/>
      <c r="N52" s="371"/>
      <c r="O52" s="272"/>
      <c r="P52" s="272"/>
      <c r="Q52" s="272"/>
      <c r="R52" s="272"/>
    </row>
    <row r="53" spans="1:18" ht="12.75" customHeight="1">
      <c r="A53" s="272"/>
      <c r="B53" s="371"/>
      <c r="C53" s="371"/>
      <c r="D53" s="371"/>
      <c r="E53" s="421"/>
      <c r="F53" s="278">
        <v>3</v>
      </c>
      <c r="G53" s="279"/>
      <c r="H53" s="288" t="str">
        <f t="shared" si="0"/>
        <v>Belum Diisi</v>
      </c>
      <c r="I53" s="280" t="s">
        <v>650</v>
      </c>
      <c r="J53" s="281" t="str">
        <f t="shared" si="19"/>
        <v>Isi Tujuan</v>
      </c>
      <c r="K53" s="280" t="s">
        <v>650</v>
      </c>
      <c r="L53" s="281" t="str">
        <f t="shared" si="20"/>
        <v>Isi Tujuan</v>
      </c>
      <c r="M53" s="371"/>
      <c r="N53" s="371"/>
      <c r="O53" s="272"/>
      <c r="P53" s="272"/>
      <c r="Q53" s="272"/>
      <c r="R53" s="272"/>
    </row>
    <row r="54" spans="1:18" ht="12.75" customHeight="1">
      <c r="A54" s="272"/>
      <c r="B54" s="371"/>
      <c r="C54" s="371"/>
      <c r="D54" s="371"/>
      <c r="E54" s="421"/>
      <c r="F54" s="278">
        <v>4</v>
      </c>
      <c r="G54" s="279"/>
      <c r="H54" s="288" t="str">
        <f t="shared" si="0"/>
        <v>Belum Diisi</v>
      </c>
      <c r="I54" s="280" t="s">
        <v>650</v>
      </c>
      <c r="J54" s="281" t="str">
        <f t="shared" si="19"/>
        <v>Isi Tujuan</v>
      </c>
      <c r="K54" s="280" t="s">
        <v>650</v>
      </c>
      <c r="L54" s="281" t="str">
        <f t="shared" si="20"/>
        <v>Isi Tujuan</v>
      </c>
      <c r="M54" s="371"/>
      <c r="N54" s="371"/>
      <c r="O54" s="272"/>
      <c r="P54" s="272"/>
      <c r="Q54" s="272"/>
      <c r="R54" s="272"/>
    </row>
    <row r="55" spans="1:18" ht="12.75" customHeight="1">
      <c r="A55" s="272"/>
      <c r="B55" s="349"/>
      <c r="C55" s="349"/>
      <c r="D55" s="349"/>
      <c r="E55" s="422"/>
      <c r="F55" s="282">
        <v>5</v>
      </c>
      <c r="G55" s="283"/>
      <c r="H55" s="289" t="str">
        <f t="shared" si="0"/>
        <v>Belum Diisi</v>
      </c>
      <c r="I55" s="285" t="s">
        <v>650</v>
      </c>
      <c r="J55" s="286" t="str">
        <f t="shared" si="19"/>
        <v>Isi Tujuan</v>
      </c>
      <c r="K55" s="285" t="s">
        <v>650</v>
      </c>
      <c r="L55" s="286" t="str">
        <f t="shared" si="20"/>
        <v>Isi Tujuan</v>
      </c>
      <c r="M55" s="349"/>
      <c r="N55" s="349"/>
      <c r="O55" s="272"/>
      <c r="P55" s="272"/>
      <c r="Q55" s="272"/>
      <c r="R55" s="272"/>
    </row>
    <row r="56" spans="1:18" ht="12.75" customHeight="1">
      <c r="A56" s="272"/>
      <c r="B56" s="418">
        <v>11</v>
      </c>
      <c r="C56" s="426"/>
      <c r="D56" s="419" t="s">
        <v>650</v>
      </c>
      <c r="E56" s="420" t="str">
        <f>IF(D56="Y",1,IF(D56="T",0,IF(D56="Y/T","Belum diisi","Error")))</f>
        <v>Belum diisi</v>
      </c>
      <c r="F56" s="273">
        <v>1</v>
      </c>
      <c r="G56" s="274"/>
      <c r="H56" s="290" t="str">
        <f t="shared" si="0"/>
        <v>Belum Diisi</v>
      </c>
      <c r="I56" s="276" t="s">
        <v>650</v>
      </c>
      <c r="J56" s="277" t="str">
        <f t="shared" ref="J56:J60" si="21">IF($D$56="Y/T","Isi Tujuan",IF($E$56=0,0,IF(I56="Y",1,IF(I56="T",0,"Isi Dulu"))))</f>
        <v>Isi Tujuan</v>
      </c>
      <c r="K56" s="276" t="s">
        <v>650</v>
      </c>
      <c r="L56" s="277" t="str">
        <f t="shared" ref="L56:L60" si="22">IF($D$56="Y/T","Isi Tujuan",IF($E$56=0,0,IF(K56="Y",1,IF(K56="T",0,"Isi Dulu"))))</f>
        <v>Isi Tujuan</v>
      </c>
      <c r="M56" s="429" t="s">
        <v>650</v>
      </c>
      <c r="N56" s="430" t="str">
        <f>IF(M56="Y",1,IF(M56="T",0,IF(M56="Y/T","Belum diisi","Error")))</f>
        <v>Belum diisi</v>
      </c>
      <c r="O56" s="272"/>
      <c r="P56" s="272"/>
      <c r="Q56" s="272"/>
      <c r="R56" s="272"/>
    </row>
    <row r="57" spans="1:18" ht="12.75" customHeight="1">
      <c r="A57" s="272"/>
      <c r="B57" s="371"/>
      <c r="C57" s="371"/>
      <c r="D57" s="371"/>
      <c r="E57" s="421"/>
      <c r="F57" s="278">
        <v>2</v>
      </c>
      <c r="G57" s="279"/>
      <c r="H57" s="288" t="str">
        <f t="shared" si="0"/>
        <v>Belum Diisi</v>
      </c>
      <c r="I57" s="280" t="s">
        <v>650</v>
      </c>
      <c r="J57" s="281" t="str">
        <f t="shared" si="21"/>
        <v>Isi Tujuan</v>
      </c>
      <c r="K57" s="280" t="s">
        <v>650</v>
      </c>
      <c r="L57" s="281" t="str">
        <f t="shared" si="22"/>
        <v>Isi Tujuan</v>
      </c>
      <c r="M57" s="371"/>
      <c r="N57" s="371"/>
      <c r="O57" s="272"/>
      <c r="P57" s="272"/>
      <c r="Q57" s="272"/>
      <c r="R57" s="272"/>
    </row>
    <row r="58" spans="1:18" ht="12.75" customHeight="1">
      <c r="A58" s="272"/>
      <c r="B58" s="371"/>
      <c r="C58" s="371"/>
      <c r="D58" s="371"/>
      <c r="E58" s="421"/>
      <c r="F58" s="278">
        <v>3</v>
      </c>
      <c r="G58" s="279"/>
      <c r="H58" s="288" t="str">
        <f t="shared" si="0"/>
        <v>Belum Diisi</v>
      </c>
      <c r="I58" s="280" t="s">
        <v>650</v>
      </c>
      <c r="J58" s="281" t="str">
        <f t="shared" si="21"/>
        <v>Isi Tujuan</v>
      </c>
      <c r="K58" s="280" t="s">
        <v>650</v>
      </c>
      <c r="L58" s="281" t="str">
        <f t="shared" si="22"/>
        <v>Isi Tujuan</v>
      </c>
      <c r="M58" s="371"/>
      <c r="N58" s="371"/>
      <c r="O58" s="272"/>
      <c r="P58" s="272"/>
      <c r="Q58" s="272"/>
      <c r="R58" s="272"/>
    </row>
    <row r="59" spans="1:18" ht="12.75" customHeight="1">
      <c r="A59" s="272"/>
      <c r="B59" s="371"/>
      <c r="C59" s="371"/>
      <c r="D59" s="371"/>
      <c r="E59" s="421"/>
      <c r="F59" s="278">
        <v>4</v>
      </c>
      <c r="G59" s="279"/>
      <c r="H59" s="288" t="str">
        <f t="shared" si="0"/>
        <v>Belum Diisi</v>
      </c>
      <c r="I59" s="280" t="s">
        <v>650</v>
      </c>
      <c r="J59" s="281" t="str">
        <f t="shared" si="21"/>
        <v>Isi Tujuan</v>
      </c>
      <c r="K59" s="280" t="s">
        <v>650</v>
      </c>
      <c r="L59" s="281" t="str">
        <f t="shared" si="22"/>
        <v>Isi Tujuan</v>
      </c>
      <c r="M59" s="371"/>
      <c r="N59" s="371"/>
      <c r="O59" s="272"/>
      <c r="P59" s="272"/>
      <c r="Q59" s="272"/>
      <c r="R59" s="272"/>
    </row>
    <row r="60" spans="1:18" ht="12.75" customHeight="1">
      <c r="A60" s="272"/>
      <c r="B60" s="349"/>
      <c r="C60" s="349"/>
      <c r="D60" s="349"/>
      <c r="E60" s="422"/>
      <c r="F60" s="282">
        <v>5</v>
      </c>
      <c r="G60" s="283"/>
      <c r="H60" s="289" t="str">
        <f t="shared" si="0"/>
        <v>Belum Diisi</v>
      </c>
      <c r="I60" s="285" t="s">
        <v>650</v>
      </c>
      <c r="J60" s="286" t="str">
        <f t="shared" si="21"/>
        <v>Isi Tujuan</v>
      </c>
      <c r="K60" s="285" t="s">
        <v>650</v>
      </c>
      <c r="L60" s="286" t="str">
        <f t="shared" si="22"/>
        <v>Isi Tujuan</v>
      </c>
      <c r="M60" s="349"/>
      <c r="N60" s="349"/>
      <c r="O60" s="272"/>
      <c r="P60" s="272"/>
      <c r="Q60" s="272"/>
      <c r="R60" s="272"/>
    </row>
    <row r="61" spans="1:18" ht="12.75" customHeight="1">
      <c r="A61" s="272"/>
      <c r="B61" s="418">
        <v>12</v>
      </c>
      <c r="C61" s="426"/>
      <c r="D61" s="419" t="s">
        <v>650</v>
      </c>
      <c r="E61" s="420" t="str">
        <f>IF(D61="Y",1,IF(D61="T",0,IF(D61="Y/T","Belum diisi","Error")))</f>
        <v>Belum diisi</v>
      </c>
      <c r="F61" s="273">
        <v>1</v>
      </c>
      <c r="G61" s="274"/>
      <c r="H61" s="290" t="str">
        <f t="shared" si="0"/>
        <v>Belum Diisi</v>
      </c>
      <c r="I61" s="276" t="s">
        <v>650</v>
      </c>
      <c r="J61" s="277" t="str">
        <f t="shared" ref="J61:J65" si="23">IF($D$61="Y/T","Isi Tujuan",IF($E$61=0,0,IF(I61="Y",1,IF(I61="T",0,"Isi Dulu"))))</f>
        <v>Isi Tujuan</v>
      </c>
      <c r="K61" s="276" t="s">
        <v>650</v>
      </c>
      <c r="L61" s="277" t="str">
        <f t="shared" ref="L61:L65" si="24">IF($D$61="Y/T","Isi Tujuan",IF($E$61=0,0,IF(K61="Y",1,IF(K61="T",0,"Isi Dulu"))))</f>
        <v>Isi Tujuan</v>
      </c>
      <c r="M61" s="429" t="s">
        <v>650</v>
      </c>
      <c r="N61" s="430" t="str">
        <f>IF(M61="Y",1,IF(M61="T",0,IF(M61="Y/T","Belum diisi","Error")))</f>
        <v>Belum diisi</v>
      </c>
      <c r="O61" s="272"/>
      <c r="P61" s="272"/>
      <c r="Q61" s="272"/>
      <c r="R61" s="272"/>
    </row>
    <row r="62" spans="1:18" ht="12.75" customHeight="1">
      <c r="A62" s="272"/>
      <c r="B62" s="371"/>
      <c r="C62" s="371"/>
      <c r="D62" s="371"/>
      <c r="E62" s="421"/>
      <c r="F62" s="278">
        <v>2</v>
      </c>
      <c r="G62" s="279"/>
      <c r="H62" s="288" t="str">
        <f t="shared" si="0"/>
        <v>Belum Diisi</v>
      </c>
      <c r="I62" s="280" t="s">
        <v>650</v>
      </c>
      <c r="J62" s="281" t="str">
        <f t="shared" si="23"/>
        <v>Isi Tujuan</v>
      </c>
      <c r="K62" s="280" t="s">
        <v>650</v>
      </c>
      <c r="L62" s="281" t="str">
        <f t="shared" si="24"/>
        <v>Isi Tujuan</v>
      </c>
      <c r="M62" s="371"/>
      <c r="N62" s="371"/>
      <c r="O62" s="272"/>
      <c r="P62" s="272"/>
      <c r="Q62" s="272"/>
      <c r="R62" s="272"/>
    </row>
    <row r="63" spans="1:18" ht="12.75" customHeight="1">
      <c r="A63" s="272"/>
      <c r="B63" s="371"/>
      <c r="C63" s="371"/>
      <c r="D63" s="371"/>
      <c r="E63" s="421"/>
      <c r="F63" s="278">
        <v>3</v>
      </c>
      <c r="G63" s="279"/>
      <c r="H63" s="288" t="str">
        <f t="shared" si="0"/>
        <v>Belum Diisi</v>
      </c>
      <c r="I63" s="280" t="s">
        <v>650</v>
      </c>
      <c r="J63" s="281" t="str">
        <f t="shared" si="23"/>
        <v>Isi Tujuan</v>
      </c>
      <c r="K63" s="280" t="s">
        <v>650</v>
      </c>
      <c r="L63" s="281" t="str">
        <f t="shared" si="24"/>
        <v>Isi Tujuan</v>
      </c>
      <c r="M63" s="371"/>
      <c r="N63" s="371"/>
      <c r="O63" s="272"/>
      <c r="P63" s="272"/>
      <c r="Q63" s="272"/>
      <c r="R63" s="272"/>
    </row>
    <row r="64" spans="1:18" ht="12.75" customHeight="1">
      <c r="A64" s="272"/>
      <c r="B64" s="371"/>
      <c r="C64" s="371"/>
      <c r="D64" s="371"/>
      <c r="E64" s="421"/>
      <c r="F64" s="278">
        <v>4</v>
      </c>
      <c r="G64" s="279"/>
      <c r="H64" s="288" t="str">
        <f t="shared" si="0"/>
        <v>Belum Diisi</v>
      </c>
      <c r="I64" s="280" t="s">
        <v>650</v>
      </c>
      <c r="J64" s="281" t="str">
        <f t="shared" si="23"/>
        <v>Isi Tujuan</v>
      </c>
      <c r="K64" s="280" t="s">
        <v>650</v>
      </c>
      <c r="L64" s="281" t="str">
        <f t="shared" si="24"/>
        <v>Isi Tujuan</v>
      </c>
      <c r="M64" s="371"/>
      <c r="N64" s="371"/>
      <c r="O64" s="272"/>
      <c r="P64" s="272"/>
      <c r="Q64" s="272"/>
      <c r="R64" s="272"/>
    </row>
    <row r="65" spans="1:18" ht="12.75" customHeight="1">
      <c r="A65" s="272"/>
      <c r="B65" s="349"/>
      <c r="C65" s="349"/>
      <c r="D65" s="349"/>
      <c r="E65" s="422"/>
      <c r="F65" s="282">
        <v>5</v>
      </c>
      <c r="G65" s="283"/>
      <c r="H65" s="289" t="str">
        <f t="shared" si="0"/>
        <v>Belum Diisi</v>
      </c>
      <c r="I65" s="285" t="s">
        <v>650</v>
      </c>
      <c r="J65" s="286" t="str">
        <f t="shared" si="23"/>
        <v>Isi Tujuan</v>
      </c>
      <c r="K65" s="285" t="s">
        <v>650</v>
      </c>
      <c r="L65" s="286" t="str">
        <f t="shared" si="24"/>
        <v>Isi Tujuan</v>
      </c>
      <c r="M65" s="349"/>
      <c r="N65" s="349"/>
      <c r="O65" s="272"/>
      <c r="P65" s="272"/>
      <c r="Q65" s="272"/>
      <c r="R65" s="272"/>
    </row>
    <row r="66" spans="1:18" ht="12.75" customHeight="1">
      <c r="A66" s="272"/>
      <c r="B66" s="418">
        <v>13</v>
      </c>
      <c r="C66" s="426"/>
      <c r="D66" s="419" t="s">
        <v>650</v>
      </c>
      <c r="E66" s="420" t="str">
        <f>IF(D66="Y",1,IF(D66="T",0,IF(D66="Y/T","Belum diisi","Error")))</f>
        <v>Belum diisi</v>
      </c>
      <c r="F66" s="273">
        <v>1</v>
      </c>
      <c r="G66" s="274"/>
      <c r="H66" s="290" t="str">
        <f t="shared" si="0"/>
        <v>Belum Diisi</v>
      </c>
      <c r="I66" s="276" t="s">
        <v>650</v>
      </c>
      <c r="J66" s="277" t="str">
        <f t="shared" ref="J66:J70" si="25">IF($D$66="Y/T","Isi Tujuan",IF($E$66=0,0,IF(I66="Y",1,IF(I66="T",0,"Isi Dulu"))))</f>
        <v>Isi Tujuan</v>
      </c>
      <c r="K66" s="276" t="s">
        <v>650</v>
      </c>
      <c r="L66" s="277" t="str">
        <f t="shared" ref="L66:L70" si="26">IF($D$66="Y/T","Isi Tujuan",IF($E$66=0,0,IF(K66="Y",1,IF(K66="T",0,"Isi Dulu"))))</f>
        <v>Isi Tujuan</v>
      </c>
      <c r="M66" s="429" t="s">
        <v>650</v>
      </c>
      <c r="N66" s="430" t="str">
        <f>IF(M66="Y",1,IF(M66="T",0,IF(M66="Y/T","Belum diisi","Error")))</f>
        <v>Belum diisi</v>
      </c>
      <c r="O66" s="272"/>
      <c r="P66" s="272"/>
      <c r="Q66" s="272"/>
      <c r="R66" s="272"/>
    </row>
    <row r="67" spans="1:18" ht="12.75" customHeight="1">
      <c r="A67" s="272"/>
      <c r="B67" s="371"/>
      <c r="C67" s="371"/>
      <c r="D67" s="371"/>
      <c r="E67" s="421"/>
      <c r="F67" s="278">
        <v>2</v>
      </c>
      <c r="G67" s="279"/>
      <c r="H67" s="288" t="str">
        <f t="shared" si="0"/>
        <v>Belum Diisi</v>
      </c>
      <c r="I67" s="280" t="s">
        <v>650</v>
      </c>
      <c r="J67" s="281" t="str">
        <f t="shared" si="25"/>
        <v>Isi Tujuan</v>
      </c>
      <c r="K67" s="280" t="s">
        <v>650</v>
      </c>
      <c r="L67" s="281" t="str">
        <f t="shared" si="26"/>
        <v>Isi Tujuan</v>
      </c>
      <c r="M67" s="371"/>
      <c r="N67" s="371"/>
      <c r="O67" s="272"/>
      <c r="P67" s="272"/>
      <c r="Q67" s="272"/>
      <c r="R67" s="272"/>
    </row>
    <row r="68" spans="1:18" ht="12.75" customHeight="1">
      <c r="A68" s="272"/>
      <c r="B68" s="371"/>
      <c r="C68" s="371"/>
      <c r="D68" s="371"/>
      <c r="E68" s="421"/>
      <c r="F68" s="278">
        <v>3</v>
      </c>
      <c r="G68" s="279"/>
      <c r="H68" s="288" t="str">
        <f t="shared" si="0"/>
        <v>Belum Diisi</v>
      </c>
      <c r="I68" s="280" t="s">
        <v>650</v>
      </c>
      <c r="J68" s="281" t="str">
        <f t="shared" si="25"/>
        <v>Isi Tujuan</v>
      </c>
      <c r="K68" s="280" t="s">
        <v>650</v>
      </c>
      <c r="L68" s="281" t="str">
        <f t="shared" si="26"/>
        <v>Isi Tujuan</v>
      </c>
      <c r="M68" s="371"/>
      <c r="N68" s="371"/>
      <c r="O68" s="272"/>
      <c r="P68" s="272"/>
      <c r="Q68" s="272"/>
      <c r="R68" s="272"/>
    </row>
    <row r="69" spans="1:18" ht="12.75" customHeight="1">
      <c r="A69" s="272"/>
      <c r="B69" s="371"/>
      <c r="C69" s="371"/>
      <c r="D69" s="371"/>
      <c r="E69" s="421"/>
      <c r="F69" s="278">
        <v>4</v>
      </c>
      <c r="G69" s="279"/>
      <c r="H69" s="288" t="str">
        <f t="shared" si="0"/>
        <v>Belum Diisi</v>
      </c>
      <c r="I69" s="280" t="s">
        <v>650</v>
      </c>
      <c r="J69" s="281" t="str">
        <f t="shared" si="25"/>
        <v>Isi Tujuan</v>
      </c>
      <c r="K69" s="280" t="s">
        <v>650</v>
      </c>
      <c r="L69" s="281" t="str">
        <f t="shared" si="26"/>
        <v>Isi Tujuan</v>
      </c>
      <c r="M69" s="371"/>
      <c r="N69" s="371"/>
      <c r="O69" s="272"/>
      <c r="P69" s="272"/>
      <c r="Q69" s="272"/>
      <c r="R69" s="272"/>
    </row>
    <row r="70" spans="1:18" ht="12.75" customHeight="1">
      <c r="A70" s="272"/>
      <c r="B70" s="349"/>
      <c r="C70" s="349"/>
      <c r="D70" s="349"/>
      <c r="E70" s="422"/>
      <c r="F70" s="282">
        <v>5</v>
      </c>
      <c r="G70" s="283"/>
      <c r="H70" s="289" t="str">
        <f t="shared" si="0"/>
        <v>Belum Diisi</v>
      </c>
      <c r="I70" s="285" t="s">
        <v>650</v>
      </c>
      <c r="J70" s="286" t="str">
        <f t="shared" si="25"/>
        <v>Isi Tujuan</v>
      </c>
      <c r="K70" s="285" t="s">
        <v>650</v>
      </c>
      <c r="L70" s="286" t="str">
        <f t="shared" si="26"/>
        <v>Isi Tujuan</v>
      </c>
      <c r="M70" s="349"/>
      <c r="N70" s="349"/>
      <c r="O70" s="272"/>
      <c r="P70" s="272"/>
      <c r="Q70" s="272"/>
      <c r="R70" s="272"/>
    </row>
    <row r="71" spans="1:18" ht="12.75" customHeight="1">
      <c r="A71" s="272"/>
      <c r="B71" s="418">
        <v>14</v>
      </c>
      <c r="C71" s="426"/>
      <c r="D71" s="419" t="s">
        <v>650</v>
      </c>
      <c r="E71" s="420" t="str">
        <f>IF(D71="Y",1,IF(D71="T",0,IF(D71="Y/T","Belum diisi","Error")))</f>
        <v>Belum diisi</v>
      </c>
      <c r="F71" s="273">
        <v>1</v>
      </c>
      <c r="G71" s="274"/>
      <c r="H71" s="290" t="str">
        <f t="shared" si="0"/>
        <v>Belum Diisi</v>
      </c>
      <c r="I71" s="276" t="s">
        <v>650</v>
      </c>
      <c r="J71" s="277" t="str">
        <f t="shared" ref="J71:J75" si="27">IF($D$71="Y/T","Isi Tujuan",IF($E$71=0,0,IF(I71="Y",1,IF(I71="T",0,"Isi Dulu"))))</f>
        <v>Isi Tujuan</v>
      </c>
      <c r="K71" s="276" t="s">
        <v>650</v>
      </c>
      <c r="L71" s="277" t="str">
        <f t="shared" ref="L71:L75" si="28">IF($D$71="Y/T","Isi Tujuan",IF($E$71=0,0,IF(K71="Y",1,IF(K71="T",0,"Isi Dulu"))))</f>
        <v>Isi Tujuan</v>
      </c>
      <c r="M71" s="429" t="s">
        <v>650</v>
      </c>
      <c r="N71" s="430" t="str">
        <f>IF(M71="Y",1,IF(M71="T",0,IF(M71="Y/T","Belum diisi","Error")))</f>
        <v>Belum diisi</v>
      </c>
      <c r="O71" s="272"/>
      <c r="P71" s="272"/>
      <c r="Q71" s="272"/>
      <c r="R71" s="272"/>
    </row>
    <row r="72" spans="1:18" ht="12.75" customHeight="1">
      <c r="A72" s="272"/>
      <c r="B72" s="371"/>
      <c r="C72" s="371"/>
      <c r="D72" s="371"/>
      <c r="E72" s="421"/>
      <c r="F72" s="278">
        <v>2</v>
      </c>
      <c r="G72" s="279"/>
      <c r="H72" s="288" t="str">
        <f t="shared" si="0"/>
        <v>Belum Diisi</v>
      </c>
      <c r="I72" s="280" t="s">
        <v>650</v>
      </c>
      <c r="J72" s="281" t="str">
        <f t="shared" si="27"/>
        <v>Isi Tujuan</v>
      </c>
      <c r="K72" s="280" t="s">
        <v>650</v>
      </c>
      <c r="L72" s="281" t="str">
        <f t="shared" si="28"/>
        <v>Isi Tujuan</v>
      </c>
      <c r="M72" s="371"/>
      <c r="N72" s="371"/>
      <c r="O72" s="272"/>
      <c r="P72" s="272"/>
      <c r="Q72" s="272"/>
      <c r="R72" s="272"/>
    </row>
    <row r="73" spans="1:18" ht="12.75" customHeight="1">
      <c r="A73" s="272"/>
      <c r="B73" s="371"/>
      <c r="C73" s="371"/>
      <c r="D73" s="371"/>
      <c r="E73" s="421"/>
      <c r="F73" s="278">
        <v>3</v>
      </c>
      <c r="G73" s="279"/>
      <c r="H73" s="288" t="str">
        <f t="shared" si="0"/>
        <v>Belum Diisi</v>
      </c>
      <c r="I73" s="280" t="s">
        <v>650</v>
      </c>
      <c r="J73" s="281" t="str">
        <f t="shared" si="27"/>
        <v>Isi Tujuan</v>
      </c>
      <c r="K73" s="280" t="s">
        <v>650</v>
      </c>
      <c r="L73" s="281" t="str">
        <f t="shared" si="28"/>
        <v>Isi Tujuan</v>
      </c>
      <c r="M73" s="371"/>
      <c r="N73" s="371"/>
      <c r="O73" s="272"/>
      <c r="P73" s="272"/>
      <c r="Q73" s="272"/>
      <c r="R73" s="272"/>
    </row>
    <row r="74" spans="1:18" ht="12.75" customHeight="1">
      <c r="A74" s="272"/>
      <c r="B74" s="371"/>
      <c r="C74" s="371"/>
      <c r="D74" s="371"/>
      <c r="E74" s="421"/>
      <c r="F74" s="278">
        <v>4</v>
      </c>
      <c r="G74" s="279"/>
      <c r="H74" s="288" t="str">
        <f t="shared" si="0"/>
        <v>Belum Diisi</v>
      </c>
      <c r="I74" s="280" t="s">
        <v>650</v>
      </c>
      <c r="J74" s="281" t="str">
        <f t="shared" si="27"/>
        <v>Isi Tujuan</v>
      </c>
      <c r="K74" s="280" t="s">
        <v>650</v>
      </c>
      <c r="L74" s="281" t="str">
        <f t="shared" si="28"/>
        <v>Isi Tujuan</v>
      </c>
      <c r="M74" s="371"/>
      <c r="N74" s="371"/>
      <c r="O74" s="272"/>
      <c r="P74" s="272"/>
      <c r="Q74" s="272"/>
      <c r="R74" s="272"/>
    </row>
    <row r="75" spans="1:18" ht="12.75" customHeight="1">
      <c r="A75" s="272"/>
      <c r="B75" s="349"/>
      <c r="C75" s="349"/>
      <c r="D75" s="349"/>
      <c r="E75" s="422"/>
      <c r="F75" s="282">
        <v>5</v>
      </c>
      <c r="G75" s="283"/>
      <c r="H75" s="289" t="str">
        <f t="shared" si="0"/>
        <v>Belum Diisi</v>
      </c>
      <c r="I75" s="285" t="s">
        <v>650</v>
      </c>
      <c r="J75" s="286" t="str">
        <f t="shared" si="27"/>
        <v>Isi Tujuan</v>
      </c>
      <c r="K75" s="285" t="s">
        <v>650</v>
      </c>
      <c r="L75" s="286" t="str">
        <f t="shared" si="28"/>
        <v>Isi Tujuan</v>
      </c>
      <c r="M75" s="349"/>
      <c r="N75" s="349"/>
      <c r="O75" s="272"/>
      <c r="P75" s="272"/>
      <c r="Q75" s="272"/>
      <c r="R75" s="272"/>
    </row>
    <row r="76" spans="1:18" ht="12.75" customHeight="1">
      <c r="A76" s="272"/>
      <c r="B76" s="418">
        <v>15</v>
      </c>
      <c r="C76" s="426"/>
      <c r="D76" s="419" t="s">
        <v>650</v>
      </c>
      <c r="E76" s="420" t="str">
        <f>IF(D76="Y",1,IF(D76="T",0,IF(D76="Y/T","Belum diisi","Error")))</f>
        <v>Belum diisi</v>
      </c>
      <c r="F76" s="273">
        <v>1</v>
      </c>
      <c r="G76" s="274"/>
      <c r="H76" s="290" t="str">
        <f t="shared" si="0"/>
        <v>Belum Diisi</v>
      </c>
      <c r="I76" s="276" t="s">
        <v>650</v>
      </c>
      <c r="J76" s="277" t="str">
        <f t="shared" ref="J76:J80" si="29">IF($D$76="Y/T","Isi Tujuan",IF($E$76=0,0,IF(I76="Y",1,IF(I76="T",0,"Isi Dulu"))))</f>
        <v>Isi Tujuan</v>
      </c>
      <c r="K76" s="276" t="s">
        <v>650</v>
      </c>
      <c r="L76" s="277" t="str">
        <f t="shared" ref="L76:L80" si="30">IF($D$76="Y/T","Isi Tujuan",IF($E$76=0,0,IF(K76="Y",1,IF(K76="T",0,"Isi Dulu"))))</f>
        <v>Isi Tujuan</v>
      </c>
      <c r="M76" s="429" t="s">
        <v>650</v>
      </c>
      <c r="N76" s="430" t="str">
        <f>IF(M76="Y",1,IF(M76="T",0,IF(M76="Y/T","Belum diisi","Error")))</f>
        <v>Belum diisi</v>
      </c>
      <c r="O76" s="272"/>
      <c r="P76" s="272"/>
      <c r="Q76" s="272"/>
      <c r="R76" s="272"/>
    </row>
    <row r="77" spans="1:18" ht="12.75" customHeight="1">
      <c r="A77" s="272"/>
      <c r="B77" s="371"/>
      <c r="C77" s="371"/>
      <c r="D77" s="371"/>
      <c r="E77" s="421"/>
      <c r="F77" s="278">
        <v>2</v>
      </c>
      <c r="G77" s="279"/>
      <c r="H77" s="288" t="str">
        <f t="shared" si="0"/>
        <v>Belum Diisi</v>
      </c>
      <c r="I77" s="280" t="s">
        <v>650</v>
      </c>
      <c r="J77" s="281" t="str">
        <f t="shared" si="29"/>
        <v>Isi Tujuan</v>
      </c>
      <c r="K77" s="280" t="s">
        <v>650</v>
      </c>
      <c r="L77" s="281" t="str">
        <f t="shared" si="30"/>
        <v>Isi Tujuan</v>
      </c>
      <c r="M77" s="371"/>
      <c r="N77" s="371"/>
      <c r="O77" s="272"/>
      <c r="P77" s="272"/>
      <c r="Q77" s="272"/>
      <c r="R77" s="272"/>
    </row>
    <row r="78" spans="1:18" ht="12.75" customHeight="1">
      <c r="A78" s="272"/>
      <c r="B78" s="371"/>
      <c r="C78" s="371"/>
      <c r="D78" s="371"/>
      <c r="E78" s="421"/>
      <c r="F78" s="278">
        <v>3</v>
      </c>
      <c r="G78" s="279"/>
      <c r="H78" s="288" t="str">
        <f t="shared" si="0"/>
        <v>Belum Diisi</v>
      </c>
      <c r="I78" s="280" t="s">
        <v>650</v>
      </c>
      <c r="J78" s="281" t="str">
        <f t="shared" si="29"/>
        <v>Isi Tujuan</v>
      </c>
      <c r="K78" s="280" t="s">
        <v>650</v>
      </c>
      <c r="L78" s="281" t="str">
        <f t="shared" si="30"/>
        <v>Isi Tujuan</v>
      </c>
      <c r="M78" s="371"/>
      <c r="N78" s="371"/>
      <c r="O78" s="272"/>
      <c r="P78" s="272"/>
      <c r="Q78" s="272"/>
      <c r="R78" s="272"/>
    </row>
    <row r="79" spans="1:18" ht="12.75" customHeight="1">
      <c r="A79" s="272"/>
      <c r="B79" s="371"/>
      <c r="C79" s="371"/>
      <c r="D79" s="371"/>
      <c r="E79" s="421"/>
      <c r="F79" s="278">
        <v>4</v>
      </c>
      <c r="G79" s="279"/>
      <c r="H79" s="288" t="str">
        <f t="shared" si="0"/>
        <v>Belum Diisi</v>
      </c>
      <c r="I79" s="280" t="s">
        <v>650</v>
      </c>
      <c r="J79" s="281" t="str">
        <f t="shared" si="29"/>
        <v>Isi Tujuan</v>
      </c>
      <c r="K79" s="280" t="s">
        <v>650</v>
      </c>
      <c r="L79" s="281" t="str">
        <f t="shared" si="30"/>
        <v>Isi Tujuan</v>
      </c>
      <c r="M79" s="371"/>
      <c r="N79" s="371"/>
      <c r="O79" s="272"/>
      <c r="P79" s="272"/>
      <c r="Q79" s="272"/>
      <c r="R79" s="272"/>
    </row>
    <row r="80" spans="1:18" ht="12.75" customHeight="1">
      <c r="A80" s="272"/>
      <c r="B80" s="349"/>
      <c r="C80" s="349"/>
      <c r="D80" s="349"/>
      <c r="E80" s="422"/>
      <c r="F80" s="282">
        <v>5</v>
      </c>
      <c r="G80" s="283"/>
      <c r="H80" s="289" t="str">
        <f t="shared" si="0"/>
        <v>Belum Diisi</v>
      </c>
      <c r="I80" s="285" t="s">
        <v>650</v>
      </c>
      <c r="J80" s="286" t="str">
        <f t="shared" si="29"/>
        <v>Isi Tujuan</v>
      </c>
      <c r="K80" s="285" t="s">
        <v>650</v>
      </c>
      <c r="L80" s="286" t="str">
        <f t="shared" si="30"/>
        <v>Isi Tujuan</v>
      </c>
      <c r="M80" s="349"/>
      <c r="N80" s="349"/>
      <c r="O80" s="272"/>
      <c r="P80" s="272"/>
      <c r="Q80" s="272"/>
      <c r="R80" s="272"/>
    </row>
    <row r="81" spans="1:18" ht="12.75" customHeight="1">
      <c r="A81" s="272"/>
      <c r="B81" s="418">
        <v>16</v>
      </c>
      <c r="C81" s="426"/>
      <c r="D81" s="419" t="s">
        <v>650</v>
      </c>
      <c r="E81" s="420" t="str">
        <f>IF(D81="Y",1,IF(D81="T",0,IF(D81="Y/T","Belum diisi","Error")))</f>
        <v>Belum diisi</v>
      </c>
      <c r="F81" s="273">
        <v>1</v>
      </c>
      <c r="G81" s="274"/>
      <c r="H81" s="290" t="str">
        <f t="shared" si="0"/>
        <v>Belum Diisi</v>
      </c>
      <c r="I81" s="276" t="s">
        <v>650</v>
      </c>
      <c r="J81" s="277" t="str">
        <f t="shared" ref="J81:J85" si="31">IF($D$81="Y/T","Isi Tujuan",IF($E$81=0,0,IF(I81="Y",1,IF(I81="T",0,"Isi Dulu"))))</f>
        <v>Isi Tujuan</v>
      </c>
      <c r="K81" s="276" t="s">
        <v>650</v>
      </c>
      <c r="L81" s="277" t="str">
        <f t="shared" ref="L81:L85" si="32">IF($D$81="Y/T","Isi Tujuan",IF($E$81=0,0,IF(K81="Y",1,IF(K81="T",0,"Isi Dulu"))))</f>
        <v>Isi Tujuan</v>
      </c>
      <c r="M81" s="429" t="s">
        <v>650</v>
      </c>
      <c r="N81" s="430" t="str">
        <f>IF(M81="Y",1,IF(M81="T",0,IF(M81="Y/T","Belum diisi","Error")))</f>
        <v>Belum diisi</v>
      </c>
      <c r="O81" s="272"/>
      <c r="P81" s="272"/>
      <c r="Q81" s="272"/>
      <c r="R81" s="272"/>
    </row>
    <row r="82" spans="1:18" ht="12.75" customHeight="1">
      <c r="A82" s="272"/>
      <c r="B82" s="371"/>
      <c r="C82" s="371"/>
      <c r="D82" s="371"/>
      <c r="E82" s="421"/>
      <c r="F82" s="278">
        <v>2</v>
      </c>
      <c r="G82" s="279"/>
      <c r="H82" s="288" t="str">
        <f t="shared" si="0"/>
        <v>Belum Diisi</v>
      </c>
      <c r="I82" s="280" t="s">
        <v>650</v>
      </c>
      <c r="J82" s="281" t="str">
        <f t="shared" si="31"/>
        <v>Isi Tujuan</v>
      </c>
      <c r="K82" s="280" t="s">
        <v>650</v>
      </c>
      <c r="L82" s="281" t="str">
        <f t="shared" si="32"/>
        <v>Isi Tujuan</v>
      </c>
      <c r="M82" s="371"/>
      <c r="N82" s="371"/>
      <c r="O82" s="272"/>
      <c r="P82" s="272"/>
      <c r="Q82" s="272"/>
      <c r="R82" s="272"/>
    </row>
    <row r="83" spans="1:18" ht="12.75" customHeight="1">
      <c r="A83" s="272"/>
      <c r="B83" s="371"/>
      <c r="C83" s="371"/>
      <c r="D83" s="371"/>
      <c r="E83" s="421"/>
      <c r="F83" s="278">
        <v>3</v>
      </c>
      <c r="G83" s="279"/>
      <c r="H83" s="288" t="str">
        <f t="shared" si="0"/>
        <v>Belum Diisi</v>
      </c>
      <c r="I83" s="280" t="s">
        <v>650</v>
      </c>
      <c r="J83" s="281" t="str">
        <f t="shared" si="31"/>
        <v>Isi Tujuan</v>
      </c>
      <c r="K83" s="280" t="s">
        <v>650</v>
      </c>
      <c r="L83" s="281" t="str">
        <f t="shared" si="32"/>
        <v>Isi Tujuan</v>
      </c>
      <c r="M83" s="371"/>
      <c r="N83" s="371"/>
      <c r="O83" s="272"/>
      <c r="P83" s="272"/>
      <c r="Q83" s="272"/>
      <c r="R83" s="272"/>
    </row>
    <row r="84" spans="1:18" ht="12.75" customHeight="1">
      <c r="A84" s="272"/>
      <c r="B84" s="371"/>
      <c r="C84" s="371"/>
      <c r="D84" s="371"/>
      <c r="E84" s="421"/>
      <c r="F84" s="278">
        <v>4</v>
      </c>
      <c r="G84" s="279"/>
      <c r="H84" s="288" t="str">
        <f t="shared" si="0"/>
        <v>Belum Diisi</v>
      </c>
      <c r="I84" s="280" t="s">
        <v>650</v>
      </c>
      <c r="J84" s="281" t="str">
        <f t="shared" si="31"/>
        <v>Isi Tujuan</v>
      </c>
      <c r="K84" s="280" t="s">
        <v>650</v>
      </c>
      <c r="L84" s="281" t="str">
        <f t="shared" si="32"/>
        <v>Isi Tujuan</v>
      </c>
      <c r="M84" s="371"/>
      <c r="N84" s="371"/>
      <c r="O84" s="272"/>
      <c r="P84" s="272"/>
      <c r="Q84" s="272"/>
      <c r="R84" s="272"/>
    </row>
    <row r="85" spans="1:18" ht="12.75" customHeight="1">
      <c r="A85" s="272"/>
      <c r="B85" s="349"/>
      <c r="C85" s="349"/>
      <c r="D85" s="349"/>
      <c r="E85" s="422"/>
      <c r="F85" s="282">
        <v>5</v>
      </c>
      <c r="G85" s="283"/>
      <c r="H85" s="289" t="str">
        <f t="shared" si="0"/>
        <v>Belum Diisi</v>
      </c>
      <c r="I85" s="285" t="s">
        <v>650</v>
      </c>
      <c r="J85" s="286" t="str">
        <f t="shared" si="31"/>
        <v>Isi Tujuan</v>
      </c>
      <c r="K85" s="285" t="s">
        <v>650</v>
      </c>
      <c r="L85" s="286" t="str">
        <f t="shared" si="32"/>
        <v>Isi Tujuan</v>
      </c>
      <c r="M85" s="349"/>
      <c r="N85" s="349"/>
      <c r="O85" s="272"/>
      <c r="P85" s="272"/>
      <c r="Q85" s="272"/>
      <c r="R85" s="272"/>
    </row>
    <row r="86" spans="1:18" ht="12.75" customHeight="1">
      <c r="A86" s="272"/>
      <c r="B86" s="418">
        <v>17</v>
      </c>
      <c r="C86" s="426"/>
      <c r="D86" s="419" t="s">
        <v>650</v>
      </c>
      <c r="E86" s="420" t="str">
        <f>IF(D86="Y",1,IF(D86="T",0,IF(D86="Y/T","Belum diisi","Error")))</f>
        <v>Belum diisi</v>
      </c>
      <c r="F86" s="273">
        <v>1</v>
      </c>
      <c r="G86" s="274"/>
      <c r="H86" s="290" t="str">
        <f t="shared" si="0"/>
        <v>Belum Diisi</v>
      </c>
      <c r="I86" s="276" t="s">
        <v>650</v>
      </c>
      <c r="J86" s="277" t="str">
        <f t="shared" ref="J86:J90" si="33">IF($D$86="Y/T","Isi Tujuan",IF($E$86=0,0,IF(I86="Y",1,IF(I86="T",0,"Isi Dulu"))))</f>
        <v>Isi Tujuan</v>
      </c>
      <c r="K86" s="276" t="s">
        <v>650</v>
      </c>
      <c r="L86" s="277" t="str">
        <f t="shared" ref="L86:L90" si="34">IF($D$86="Y/T","Isi Tujuan",IF($E$86=0,0,IF(K86="Y",1,IF(K86="T",0,"Isi Dulu"))))</f>
        <v>Isi Tujuan</v>
      </c>
      <c r="M86" s="429" t="s">
        <v>650</v>
      </c>
      <c r="N86" s="430" t="str">
        <f>IF(M86="Y",1,IF(M86="T",0,IF(M86="Y/T","Belum diisi","Error")))</f>
        <v>Belum diisi</v>
      </c>
      <c r="O86" s="272"/>
      <c r="P86" s="272"/>
      <c r="Q86" s="272"/>
      <c r="R86" s="272"/>
    </row>
    <row r="87" spans="1:18" ht="12.75" customHeight="1">
      <c r="A87" s="272"/>
      <c r="B87" s="371"/>
      <c r="C87" s="371"/>
      <c r="D87" s="371"/>
      <c r="E87" s="421"/>
      <c r="F87" s="278">
        <v>2</v>
      </c>
      <c r="G87" s="279"/>
      <c r="H87" s="288" t="str">
        <f t="shared" si="0"/>
        <v>Belum Diisi</v>
      </c>
      <c r="I87" s="280" t="s">
        <v>650</v>
      </c>
      <c r="J87" s="281" t="str">
        <f t="shared" si="33"/>
        <v>Isi Tujuan</v>
      </c>
      <c r="K87" s="280" t="s">
        <v>650</v>
      </c>
      <c r="L87" s="281" t="str">
        <f t="shared" si="34"/>
        <v>Isi Tujuan</v>
      </c>
      <c r="M87" s="371"/>
      <c r="N87" s="371"/>
      <c r="O87" s="272"/>
      <c r="P87" s="272"/>
      <c r="Q87" s="272"/>
      <c r="R87" s="272"/>
    </row>
    <row r="88" spans="1:18" ht="12.75" customHeight="1">
      <c r="A88" s="272"/>
      <c r="B88" s="371"/>
      <c r="C88" s="371"/>
      <c r="D88" s="371"/>
      <c r="E88" s="421"/>
      <c r="F88" s="278">
        <v>3</v>
      </c>
      <c r="G88" s="279"/>
      <c r="H88" s="288" t="str">
        <f t="shared" si="0"/>
        <v>Belum Diisi</v>
      </c>
      <c r="I88" s="280" t="s">
        <v>650</v>
      </c>
      <c r="J88" s="281" t="str">
        <f t="shared" si="33"/>
        <v>Isi Tujuan</v>
      </c>
      <c r="K88" s="280" t="s">
        <v>650</v>
      </c>
      <c r="L88" s="281" t="str">
        <f t="shared" si="34"/>
        <v>Isi Tujuan</v>
      </c>
      <c r="M88" s="371"/>
      <c r="N88" s="371"/>
      <c r="O88" s="272"/>
      <c r="P88" s="272"/>
      <c r="Q88" s="272"/>
      <c r="R88" s="272"/>
    </row>
    <row r="89" spans="1:18" ht="12.75" customHeight="1">
      <c r="A89" s="272"/>
      <c r="B89" s="371"/>
      <c r="C89" s="371"/>
      <c r="D89" s="371"/>
      <c r="E89" s="421"/>
      <c r="F89" s="278">
        <v>4</v>
      </c>
      <c r="G89" s="279"/>
      <c r="H89" s="288" t="str">
        <f t="shared" si="0"/>
        <v>Belum Diisi</v>
      </c>
      <c r="I89" s="280" t="s">
        <v>650</v>
      </c>
      <c r="J89" s="281" t="str">
        <f t="shared" si="33"/>
        <v>Isi Tujuan</v>
      </c>
      <c r="K89" s="280" t="s">
        <v>650</v>
      </c>
      <c r="L89" s="281" t="str">
        <f t="shared" si="34"/>
        <v>Isi Tujuan</v>
      </c>
      <c r="M89" s="371"/>
      <c r="N89" s="371"/>
      <c r="O89" s="272"/>
      <c r="P89" s="272"/>
      <c r="Q89" s="272"/>
      <c r="R89" s="272"/>
    </row>
    <row r="90" spans="1:18" ht="12.75" customHeight="1">
      <c r="A90" s="272"/>
      <c r="B90" s="349"/>
      <c r="C90" s="349"/>
      <c r="D90" s="349"/>
      <c r="E90" s="422"/>
      <c r="F90" s="282">
        <v>5</v>
      </c>
      <c r="G90" s="283"/>
      <c r="H90" s="289" t="str">
        <f t="shared" si="0"/>
        <v>Belum Diisi</v>
      </c>
      <c r="I90" s="285" t="s">
        <v>650</v>
      </c>
      <c r="J90" s="286" t="str">
        <f t="shared" si="33"/>
        <v>Isi Tujuan</v>
      </c>
      <c r="K90" s="285" t="s">
        <v>650</v>
      </c>
      <c r="L90" s="286" t="str">
        <f t="shared" si="34"/>
        <v>Isi Tujuan</v>
      </c>
      <c r="M90" s="349"/>
      <c r="N90" s="349"/>
      <c r="O90" s="272"/>
      <c r="P90" s="272"/>
      <c r="Q90" s="272"/>
      <c r="R90" s="272"/>
    </row>
    <row r="91" spans="1:18" ht="12.75" customHeight="1">
      <c r="A91" s="272"/>
      <c r="B91" s="418">
        <v>18</v>
      </c>
      <c r="C91" s="426"/>
      <c r="D91" s="419" t="s">
        <v>650</v>
      </c>
      <c r="E91" s="420" t="str">
        <f>IF(D91="Y",1,IF(D91="T",0,IF(D91="Y/T","Belum diisi","Error")))</f>
        <v>Belum diisi</v>
      </c>
      <c r="F91" s="273">
        <v>1</v>
      </c>
      <c r="G91" s="274"/>
      <c r="H91" s="290" t="str">
        <f t="shared" si="0"/>
        <v>Belum Diisi</v>
      </c>
      <c r="I91" s="276" t="s">
        <v>650</v>
      </c>
      <c r="J91" s="277" t="str">
        <f t="shared" ref="J91:J95" si="35">IF($D$91="Y/T","Isi Tujuan",IF($E$91=0,0,IF(I91="Y",1,IF(I91="T",0,"Isi Dulu"))))</f>
        <v>Isi Tujuan</v>
      </c>
      <c r="K91" s="276" t="s">
        <v>650</v>
      </c>
      <c r="L91" s="277" t="str">
        <f t="shared" ref="L91:L95" si="36">IF($D$91="Y/T","Isi Tujuan",IF($E$91=0,0,IF(K91="Y",1,IF(K91="T",0,"Isi Dulu"))))</f>
        <v>Isi Tujuan</v>
      </c>
      <c r="M91" s="429" t="s">
        <v>650</v>
      </c>
      <c r="N91" s="430" t="str">
        <f>IF(M91="Y",1,IF(M91="T",0,IF(M91="Y/T","Belum diisi","Error")))</f>
        <v>Belum diisi</v>
      </c>
      <c r="O91" s="272"/>
      <c r="P91" s="272"/>
      <c r="Q91" s="272"/>
      <c r="R91" s="272"/>
    </row>
    <row r="92" spans="1:18" ht="12.75" customHeight="1">
      <c r="A92" s="272"/>
      <c r="B92" s="371"/>
      <c r="C92" s="371"/>
      <c r="D92" s="371"/>
      <c r="E92" s="421"/>
      <c r="F92" s="278">
        <v>2</v>
      </c>
      <c r="G92" s="279"/>
      <c r="H92" s="288" t="str">
        <f t="shared" si="0"/>
        <v>Belum Diisi</v>
      </c>
      <c r="I92" s="280" t="s">
        <v>650</v>
      </c>
      <c r="J92" s="281" t="str">
        <f t="shared" si="35"/>
        <v>Isi Tujuan</v>
      </c>
      <c r="K92" s="280" t="s">
        <v>650</v>
      </c>
      <c r="L92" s="281" t="str">
        <f t="shared" si="36"/>
        <v>Isi Tujuan</v>
      </c>
      <c r="M92" s="371"/>
      <c r="N92" s="371"/>
      <c r="O92" s="272"/>
      <c r="P92" s="272"/>
      <c r="Q92" s="272"/>
      <c r="R92" s="272"/>
    </row>
    <row r="93" spans="1:18" ht="12.75" customHeight="1">
      <c r="A93" s="272"/>
      <c r="B93" s="371"/>
      <c r="C93" s="371"/>
      <c r="D93" s="371"/>
      <c r="E93" s="421"/>
      <c r="F93" s="278">
        <v>3</v>
      </c>
      <c r="G93" s="279"/>
      <c r="H93" s="288" t="str">
        <f t="shared" si="0"/>
        <v>Belum Diisi</v>
      </c>
      <c r="I93" s="280" t="s">
        <v>650</v>
      </c>
      <c r="J93" s="281" t="str">
        <f t="shared" si="35"/>
        <v>Isi Tujuan</v>
      </c>
      <c r="K93" s="280" t="s">
        <v>650</v>
      </c>
      <c r="L93" s="281" t="str">
        <f t="shared" si="36"/>
        <v>Isi Tujuan</v>
      </c>
      <c r="M93" s="371"/>
      <c r="N93" s="371"/>
      <c r="O93" s="272"/>
      <c r="P93" s="272"/>
      <c r="Q93" s="272"/>
      <c r="R93" s="272"/>
    </row>
    <row r="94" spans="1:18" ht="12.75" customHeight="1">
      <c r="A94" s="272"/>
      <c r="B94" s="371"/>
      <c r="C94" s="371"/>
      <c r="D94" s="371"/>
      <c r="E94" s="421"/>
      <c r="F94" s="278">
        <v>4</v>
      </c>
      <c r="G94" s="279"/>
      <c r="H94" s="288" t="str">
        <f t="shared" si="0"/>
        <v>Belum Diisi</v>
      </c>
      <c r="I94" s="280" t="s">
        <v>650</v>
      </c>
      <c r="J94" s="281" t="str">
        <f t="shared" si="35"/>
        <v>Isi Tujuan</v>
      </c>
      <c r="K94" s="280" t="s">
        <v>650</v>
      </c>
      <c r="L94" s="281" t="str">
        <f t="shared" si="36"/>
        <v>Isi Tujuan</v>
      </c>
      <c r="M94" s="371"/>
      <c r="N94" s="371"/>
      <c r="O94" s="272"/>
      <c r="P94" s="272"/>
      <c r="Q94" s="272"/>
      <c r="R94" s="272"/>
    </row>
    <row r="95" spans="1:18" ht="12.75" customHeight="1">
      <c r="A95" s="272"/>
      <c r="B95" s="349"/>
      <c r="C95" s="349"/>
      <c r="D95" s="349"/>
      <c r="E95" s="422"/>
      <c r="F95" s="282">
        <v>5</v>
      </c>
      <c r="G95" s="283"/>
      <c r="H95" s="289" t="str">
        <f t="shared" si="0"/>
        <v>Belum Diisi</v>
      </c>
      <c r="I95" s="285" t="s">
        <v>650</v>
      </c>
      <c r="J95" s="286" t="str">
        <f t="shared" si="35"/>
        <v>Isi Tujuan</v>
      </c>
      <c r="K95" s="285" t="s">
        <v>650</v>
      </c>
      <c r="L95" s="286" t="str">
        <f t="shared" si="36"/>
        <v>Isi Tujuan</v>
      </c>
      <c r="M95" s="349"/>
      <c r="N95" s="349"/>
      <c r="O95" s="272"/>
      <c r="P95" s="272"/>
      <c r="Q95" s="272"/>
      <c r="R95" s="272"/>
    </row>
    <row r="96" spans="1:18" ht="12.75" customHeight="1">
      <c r="A96" s="272"/>
      <c r="B96" s="418">
        <v>19</v>
      </c>
      <c r="C96" s="426"/>
      <c r="D96" s="419" t="s">
        <v>650</v>
      </c>
      <c r="E96" s="420" t="str">
        <f>IF(D96="Y",1,IF(D96="T",0,IF(D96="Y/T","Belum diisi","Error")))</f>
        <v>Belum diisi</v>
      </c>
      <c r="F96" s="273">
        <v>1</v>
      </c>
      <c r="G96" s="274"/>
      <c r="H96" s="290" t="str">
        <f t="shared" si="0"/>
        <v>Belum Diisi</v>
      </c>
      <c r="I96" s="276" t="s">
        <v>650</v>
      </c>
      <c r="J96" s="277" t="str">
        <f t="shared" ref="J96:J100" si="37">IF($D$96="Y/T","Isi Tujuan",IF($E$96=0,0,IF(I96="Y",1,IF(I96="T",0,"Isi Dulu"))))</f>
        <v>Isi Tujuan</v>
      </c>
      <c r="K96" s="276" t="s">
        <v>650</v>
      </c>
      <c r="L96" s="277" t="str">
        <f t="shared" ref="L96:L100" si="38">IF($D$96="Y/T","Isi Tujuan",IF($E$96=0,0,IF(K96="Y",1,IF(K96="T",0,"Isi Dulu"))))</f>
        <v>Isi Tujuan</v>
      </c>
      <c r="M96" s="429" t="s">
        <v>650</v>
      </c>
      <c r="N96" s="430" t="str">
        <f>IF(M96="Y",1,IF(M96="T",0,IF(M96="Y/T","Belum diisi","Error")))</f>
        <v>Belum diisi</v>
      </c>
      <c r="O96" s="272"/>
      <c r="P96" s="272"/>
      <c r="Q96" s="272"/>
      <c r="R96" s="272"/>
    </row>
    <row r="97" spans="1:18" ht="12.75" customHeight="1">
      <c r="A97" s="272"/>
      <c r="B97" s="371"/>
      <c r="C97" s="371"/>
      <c r="D97" s="371"/>
      <c r="E97" s="421"/>
      <c r="F97" s="278">
        <v>2</v>
      </c>
      <c r="G97" s="279"/>
      <c r="H97" s="288" t="str">
        <f t="shared" si="0"/>
        <v>Belum Diisi</v>
      </c>
      <c r="I97" s="280" t="s">
        <v>650</v>
      </c>
      <c r="J97" s="281" t="str">
        <f t="shared" si="37"/>
        <v>Isi Tujuan</v>
      </c>
      <c r="K97" s="280" t="s">
        <v>650</v>
      </c>
      <c r="L97" s="281" t="str">
        <f t="shared" si="38"/>
        <v>Isi Tujuan</v>
      </c>
      <c r="M97" s="371"/>
      <c r="N97" s="371"/>
      <c r="O97" s="272"/>
      <c r="P97" s="272"/>
      <c r="Q97" s="272"/>
      <c r="R97" s="272"/>
    </row>
    <row r="98" spans="1:18" ht="12.75" customHeight="1">
      <c r="A98" s="272"/>
      <c r="B98" s="371"/>
      <c r="C98" s="371"/>
      <c r="D98" s="371"/>
      <c r="E98" s="421"/>
      <c r="F98" s="278">
        <v>3</v>
      </c>
      <c r="G98" s="279"/>
      <c r="H98" s="288" t="str">
        <f t="shared" si="0"/>
        <v>Belum Diisi</v>
      </c>
      <c r="I98" s="280" t="s">
        <v>650</v>
      </c>
      <c r="J98" s="281" t="str">
        <f t="shared" si="37"/>
        <v>Isi Tujuan</v>
      </c>
      <c r="K98" s="280" t="s">
        <v>650</v>
      </c>
      <c r="L98" s="281" t="str">
        <f t="shared" si="38"/>
        <v>Isi Tujuan</v>
      </c>
      <c r="M98" s="371"/>
      <c r="N98" s="371"/>
      <c r="O98" s="272"/>
      <c r="P98" s="272"/>
      <c r="Q98" s="272"/>
      <c r="R98" s="272"/>
    </row>
    <row r="99" spans="1:18" ht="12.75" customHeight="1">
      <c r="A99" s="272"/>
      <c r="B99" s="371"/>
      <c r="C99" s="371"/>
      <c r="D99" s="371"/>
      <c r="E99" s="421"/>
      <c r="F99" s="278">
        <v>4</v>
      </c>
      <c r="G99" s="279"/>
      <c r="H99" s="288" t="str">
        <f t="shared" si="0"/>
        <v>Belum Diisi</v>
      </c>
      <c r="I99" s="280" t="s">
        <v>650</v>
      </c>
      <c r="J99" s="281" t="str">
        <f t="shared" si="37"/>
        <v>Isi Tujuan</v>
      </c>
      <c r="K99" s="280" t="s">
        <v>650</v>
      </c>
      <c r="L99" s="281" t="str">
        <f t="shared" si="38"/>
        <v>Isi Tujuan</v>
      </c>
      <c r="M99" s="371"/>
      <c r="N99" s="371"/>
      <c r="O99" s="272"/>
      <c r="P99" s="272"/>
      <c r="Q99" s="272"/>
      <c r="R99" s="272"/>
    </row>
    <row r="100" spans="1:18" ht="12.75" customHeight="1">
      <c r="A100" s="272"/>
      <c r="B100" s="349"/>
      <c r="C100" s="349"/>
      <c r="D100" s="349"/>
      <c r="E100" s="422"/>
      <c r="F100" s="282">
        <v>5</v>
      </c>
      <c r="G100" s="283"/>
      <c r="H100" s="289" t="str">
        <f t="shared" si="0"/>
        <v>Belum Diisi</v>
      </c>
      <c r="I100" s="285" t="s">
        <v>650</v>
      </c>
      <c r="J100" s="286" t="str">
        <f t="shared" si="37"/>
        <v>Isi Tujuan</v>
      </c>
      <c r="K100" s="285" t="s">
        <v>650</v>
      </c>
      <c r="L100" s="286" t="str">
        <f t="shared" si="38"/>
        <v>Isi Tujuan</v>
      </c>
      <c r="M100" s="349"/>
      <c r="N100" s="349"/>
      <c r="O100" s="272"/>
      <c r="P100" s="272"/>
      <c r="Q100" s="272"/>
      <c r="R100" s="272"/>
    </row>
    <row r="101" spans="1:18" ht="12.75" customHeight="1">
      <c r="A101" s="272"/>
      <c r="B101" s="418">
        <v>20</v>
      </c>
      <c r="C101" s="426"/>
      <c r="D101" s="419" t="s">
        <v>650</v>
      </c>
      <c r="E101" s="420" t="str">
        <f>IF(D101="Y",1,IF(D101="T",0,IF(D101="Y/T","Belum diisi","Error")))</f>
        <v>Belum diisi</v>
      </c>
      <c r="F101" s="273">
        <v>1</v>
      </c>
      <c r="G101" s="274"/>
      <c r="H101" s="290" t="str">
        <f t="shared" si="0"/>
        <v>Belum Diisi</v>
      </c>
      <c r="I101" s="276" t="s">
        <v>650</v>
      </c>
      <c r="J101" s="277" t="str">
        <f t="shared" ref="J101:J105" si="39">IF($D$101="Y/T","Isi Tujuan",IF($E$101=0,0,IF(I101="Y",1,IF(I101="T",0,"Isi Dulu"))))</f>
        <v>Isi Tujuan</v>
      </c>
      <c r="K101" s="276" t="s">
        <v>650</v>
      </c>
      <c r="L101" s="277" t="str">
        <f t="shared" ref="L101:L105" si="40">IF($D$101="Y/T","Isi Tujuan",IF($E$101=0,0,IF(K101="Y",1,IF(K101="T",0,"Isi Dulu"))))</f>
        <v>Isi Tujuan</v>
      </c>
      <c r="M101" s="429" t="s">
        <v>650</v>
      </c>
      <c r="N101" s="430" t="str">
        <f>IF(M101="Y",1,IF(M101="T",0,IF(M101="Y/T","Belum diisi","Error")))</f>
        <v>Belum diisi</v>
      </c>
      <c r="O101" s="272"/>
      <c r="P101" s="272"/>
      <c r="Q101" s="272"/>
      <c r="R101" s="272"/>
    </row>
    <row r="102" spans="1:18" ht="12.75" customHeight="1">
      <c r="A102" s="272"/>
      <c r="B102" s="371"/>
      <c r="C102" s="371"/>
      <c r="D102" s="371"/>
      <c r="E102" s="421"/>
      <c r="F102" s="278">
        <v>2</v>
      </c>
      <c r="G102" s="279"/>
      <c r="H102" s="288" t="str">
        <f t="shared" si="0"/>
        <v>Belum Diisi</v>
      </c>
      <c r="I102" s="280" t="s">
        <v>650</v>
      </c>
      <c r="J102" s="281" t="str">
        <f t="shared" si="39"/>
        <v>Isi Tujuan</v>
      </c>
      <c r="K102" s="280" t="s">
        <v>650</v>
      </c>
      <c r="L102" s="281" t="str">
        <f t="shared" si="40"/>
        <v>Isi Tujuan</v>
      </c>
      <c r="M102" s="371"/>
      <c r="N102" s="371"/>
      <c r="O102" s="272"/>
      <c r="P102" s="272"/>
      <c r="Q102" s="272"/>
      <c r="R102" s="272"/>
    </row>
    <row r="103" spans="1:18" ht="12.75" customHeight="1">
      <c r="A103" s="272"/>
      <c r="B103" s="371"/>
      <c r="C103" s="371"/>
      <c r="D103" s="371"/>
      <c r="E103" s="421"/>
      <c r="F103" s="278">
        <v>3</v>
      </c>
      <c r="G103" s="279"/>
      <c r="H103" s="288" t="str">
        <f t="shared" si="0"/>
        <v>Belum Diisi</v>
      </c>
      <c r="I103" s="280" t="s">
        <v>650</v>
      </c>
      <c r="J103" s="281" t="str">
        <f t="shared" si="39"/>
        <v>Isi Tujuan</v>
      </c>
      <c r="K103" s="280" t="s">
        <v>650</v>
      </c>
      <c r="L103" s="281" t="str">
        <f t="shared" si="40"/>
        <v>Isi Tujuan</v>
      </c>
      <c r="M103" s="371"/>
      <c r="N103" s="371"/>
      <c r="O103" s="272"/>
      <c r="P103" s="272"/>
      <c r="Q103" s="272"/>
      <c r="R103" s="272"/>
    </row>
    <row r="104" spans="1:18" ht="12.75" customHeight="1">
      <c r="A104" s="272"/>
      <c r="B104" s="371"/>
      <c r="C104" s="371"/>
      <c r="D104" s="371"/>
      <c r="E104" s="421"/>
      <c r="F104" s="278">
        <v>4</v>
      </c>
      <c r="G104" s="279"/>
      <c r="H104" s="288" t="str">
        <f t="shared" si="0"/>
        <v>Belum Diisi</v>
      </c>
      <c r="I104" s="280" t="s">
        <v>650</v>
      </c>
      <c r="J104" s="281" t="str">
        <f t="shared" si="39"/>
        <v>Isi Tujuan</v>
      </c>
      <c r="K104" s="280" t="s">
        <v>650</v>
      </c>
      <c r="L104" s="281" t="str">
        <f t="shared" si="40"/>
        <v>Isi Tujuan</v>
      </c>
      <c r="M104" s="371"/>
      <c r="N104" s="371"/>
      <c r="O104" s="272"/>
      <c r="P104" s="272"/>
      <c r="Q104" s="272"/>
      <c r="R104" s="272"/>
    </row>
    <row r="105" spans="1:18" ht="12.75" customHeight="1">
      <c r="A105" s="272"/>
      <c r="B105" s="349"/>
      <c r="C105" s="349"/>
      <c r="D105" s="349"/>
      <c r="E105" s="422"/>
      <c r="F105" s="282">
        <v>5</v>
      </c>
      <c r="G105" s="283"/>
      <c r="H105" s="289" t="str">
        <f t="shared" si="0"/>
        <v>Belum Diisi</v>
      </c>
      <c r="I105" s="285" t="s">
        <v>650</v>
      </c>
      <c r="J105" s="286" t="str">
        <f t="shared" si="39"/>
        <v>Isi Tujuan</v>
      </c>
      <c r="K105" s="285" t="s">
        <v>650</v>
      </c>
      <c r="L105" s="286" t="str">
        <f t="shared" si="40"/>
        <v>Isi Tujuan</v>
      </c>
      <c r="M105" s="349"/>
      <c r="N105" s="349"/>
      <c r="O105" s="272"/>
      <c r="P105" s="272"/>
      <c r="Q105" s="272"/>
      <c r="R105" s="272"/>
    </row>
    <row r="106" spans="1:18" ht="12.75" customHeight="1">
      <c r="A106" s="272"/>
      <c r="B106" s="418">
        <v>21</v>
      </c>
      <c r="C106" s="426"/>
      <c r="D106" s="419" t="s">
        <v>650</v>
      </c>
      <c r="E106" s="420" t="str">
        <f>IF(D106="Y",1,IF(D106="T",0,IF(D106="Y/T","Belum diisi","Error")))</f>
        <v>Belum diisi</v>
      </c>
      <c r="F106" s="273">
        <v>1</v>
      </c>
      <c r="G106" s="274"/>
      <c r="H106" s="290" t="str">
        <f t="shared" si="0"/>
        <v>Belum Diisi</v>
      </c>
      <c r="I106" s="276" t="s">
        <v>650</v>
      </c>
      <c r="J106" s="277" t="str">
        <f t="shared" ref="J106:J110" si="41">IF($D$106="Y/T","Isi Tujuan",IF($E$106=0,0,IF(I106="Y",1,IF(I106="T",0,"Isi Dulu"))))</f>
        <v>Isi Tujuan</v>
      </c>
      <c r="K106" s="276" t="s">
        <v>650</v>
      </c>
      <c r="L106" s="277" t="str">
        <f t="shared" ref="L106:L110" si="42">IF($D$106="Y/T","Isi Tujuan",IF($E$106=0,0,IF(K106="Y",1,IF(K106="T",0,"Isi Dulu"))))</f>
        <v>Isi Tujuan</v>
      </c>
      <c r="M106" s="429" t="s">
        <v>650</v>
      </c>
      <c r="N106" s="430" t="str">
        <f>IF(M106="Y",1,IF(M106="T",0,IF(M106="Y/T","Belum diisi","Error")))</f>
        <v>Belum diisi</v>
      </c>
      <c r="O106" s="272"/>
      <c r="P106" s="272"/>
      <c r="Q106" s="272"/>
      <c r="R106" s="272"/>
    </row>
    <row r="107" spans="1:18" ht="12.75" customHeight="1">
      <c r="A107" s="272"/>
      <c r="B107" s="371"/>
      <c r="C107" s="371"/>
      <c r="D107" s="371"/>
      <c r="E107" s="421"/>
      <c r="F107" s="278">
        <v>2</v>
      </c>
      <c r="G107" s="279"/>
      <c r="H107" s="288" t="str">
        <f t="shared" si="0"/>
        <v>Belum Diisi</v>
      </c>
      <c r="I107" s="280" t="s">
        <v>650</v>
      </c>
      <c r="J107" s="281" t="str">
        <f t="shared" si="41"/>
        <v>Isi Tujuan</v>
      </c>
      <c r="K107" s="280" t="s">
        <v>650</v>
      </c>
      <c r="L107" s="281" t="str">
        <f t="shared" si="42"/>
        <v>Isi Tujuan</v>
      </c>
      <c r="M107" s="371"/>
      <c r="N107" s="371"/>
      <c r="O107" s="272"/>
      <c r="P107" s="272"/>
      <c r="Q107" s="272"/>
      <c r="R107" s="272"/>
    </row>
    <row r="108" spans="1:18" ht="12.75" customHeight="1">
      <c r="A108" s="272"/>
      <c r="B108" s="371"/>
      <c r="C108" s="371"/>
      <c r="D108" s="371"/>
      <c r="E108" s="421"/>
      <c r="F108" s="278">
        <v>3</v>
      </c>
      <c r="G108" s="279"/>
      <c r="H108" s="288" t="str">
        <f t="shared" si="0"/>
        <v>Belum Diisi</v>
      </c>
      <c r="I108" s="280" t="s">
        <v>650</v>
      </c>
      <c r="J108" s="281" t="str">
        <f t="shared" si="41"/>
        <v>Isi Tujuan</v>
      </c>
      <c r="K108" s="280" t="s">
        <v>650</v>
      </c>
      <c r="L108" s="281" t="str">
        <f t="shared" si="42"/>
        <v>Isi Tujuan</v>
      </c>
      <c r="M108" s="371"/>
      <c r="N108" s="371"/>
      <c r="O108" s="272"/>
      <c r="P108" s="272"/>
      <c r="Q108" s="272"/>
      <c r="R108" s="272"/>
    </row>
    <row r="109" spans="1:18" ht="12.75" customHeight="1">
      <c r="A109" s="272"/>
      <c r="B109" s="371"/>
      <c r="C109" s="371"/>
      <c r="D109" s="371"/>
      <c r="E109" s="421"/>
      <c r="F109" s="278">
        <v>4</v>
      </c>
      <c r="G109" s="279"/>
      <c r="H109" s="288" t="str">
        <f t="shared" si="0"/>
        <v>Belum Diisi</v>
      </c>
      <c r="I109" s="280" t="s">
        <v>650</v>
      </c>
      <c r="J109" s="281" t="str">
        <f t="shared" si="41"/>
        <v>Isi Tujuan</v>
      </c>
      <c r="K109" s="280" t="s">
        <v>650</v>
      </c>
      <c r="L109" s="281" t="str">
        <f t="shared" si="42"/>
        <v>Isi Tujuan</v>
      </c>
      <c r="M109" s="371"/>
      <c r="N109" s="371"/>
      <c r="O109" s="272"/>
      <c r="P109" s="272"/>
      <c r="Q109" s="272"/>
      <c r="R109" s="272"/>
    </row>
    <row r="110" spans="1:18" ht="12.75" customHeight="1">
      <c r="A110" s="272"/>
      <c r="B110" s="349"/>
      <c r="C110" s="349"/>
      <c r="D110" s="349"/>
      <c r="E110" s="422"/>
      <c r="F110" s="282">
        <v>5</v>
      </c>
      <c r="G110" s="283"/>
      <c r="H110" s="289" t="str">
        <f t="shared" si="0"/>
        <v>Belum Diisi</v>
      </c>
      <c r="I110" s="285" t="s">
        <v>650</v>
      </c>
      <c r="J110" s="286" t="str">
        <f t="shared" si="41"/>
        <v>Isi Tujuan</v>
      </c>
      <c r="K110" s="285" t="s">
        <v>650</v>
      </c>
      <c r="L110" s="286" t="str">
        <f t="shared" si="42"/>
        <v>Isi Tujuan</v>
      </c>
      <c r="M110" s="349"/>
      <c r="N110" s="349"/>
      <c r="O110" s="272"/>
      <c r="P110" s="272"/>
      <c r="Q110" s="272"/>
      <c r="R110" s="272"/>
    </row>
    <row r="111" spans="1:18" ht="12.75" customHeight="1">
      <c r="A111" s="272"/>
      <c r="B111" s="418">
        <v>22</v>
      </c>
      <c r="C111" s="426"/>
      <c r="D111" s="419" t="s">
        <v>650</v>
      </c>
      <c r="E111" s="420" t="str">
        <f>IF(D111="Y",1,IF(D111="T",0,IF(D111="Y/T","Belum diisi","Error")))</f>
        <v>Belum diisi</v>
      </c>
      <c r="F111" s="273">
        <v>1</v>
      </c>
      <c r="G111" s="274"/>
      <c r="H111" s="290" t="str">
        <f t="shared" si="0"/>
        <v>Belum Diisi</v>
      </c>
      <c r="I111" s="276" t="s">
        <v>650</v>
      </c>
      <c r="J111" s="277" t="str">
        <f t="shared" ref="J111:J115" si="43">IF($D$111="Y/T","Isi Tujuan",IF($E$111=0,0,IF(I111="Y",1,IF(I111="T",0,"Isi Dulu"))))</f>
        <v>Isi Tujuan</v>
      </c>
      <c r="K111" s="276" t="s">
        <v>650</v>
      </c>
      <c r="L111" s="277" t="str">
        <f t="shared" ref="L111:L115" si="44">IF($D$111="Y/T","Isi Tujuan",IF($E$111=0,0,IF(K111="Y",1,IF(K111="T",0,"Isi Dulu"))))</f>
        <v>Isi Tujuan</v>
      </c>
      <c r="M111" s="429" t="s">
        <v>650</v>
      </c>
      <c r="N111" s="430" t="str">
        <f>IF(M111="Y",1,IF(M111="T",0,IF(M111="Y/T","Belum diisi","Error")))</f>
        <v>Belum diisi</v>
      </c>
      <c r="O111" s="272"/>
      <c r="P111" s="272"/>
      <c r="Q111" s="272"/>
      <c r="R111" s="272"/>
    </row>
    <row r="112" spans="1:18" ht="12.75" customHeight="1">
      <c r="A112" s="272"/>
      <c r="B112" s="371"/>
      <c r="C112" s="371"/>
      <c r="D112" s="371"/>
      <c r="E112" s="421"/>
      <c r="F112" s="278">
        <v>2</v>
      </c>
      <c r="G112" s="279"/>
      <c r="H112" s="288" t="str">
        <f t="shared" si="0"/>
        <v>Belum Diisi</v>
      </c>
      <c r="I112" s="280" t="s">
        <v>650</v>
      </c>
      <c r="J112" s="281" t="str">
        <f t="shared" si="43"/>
        <v>Isi Tujuan</v>
      </c>
      <c r="K112" s="280" t="s">
        <v>650</v>
      </c>
      <c r="L112" s="281" t="str">
        <f t="shared" si="44"/>
        <v>Isi Tujuan</v>
      </c>
      <c r="M112" s="371"/>
      <c r="N112" s="371"/>
      <c r="O112" s="272"/>
      <c r="P112" s="272"/>
      <c r="Q112" s="272"/>
      <c r="R112" s="272"/>
    </row>
    <row r="113" spans="1:18" ht="12.75" customHeight="1">
      <c r="A113" s="272"/>
      <c r="B113" s="371"/>
      <c r="C113" s="371"/>
      <c r="D113" s="371"/>
      <c r="E113" s="421"/>
      <c r="F113" s="278">
        <v>3</v>
      </c>
      <c r="G113" s="279"/>
      <c r="H113" s="288" t="str">
        <f t="shared" si="0"/>
        <v>Belum Diisi</v>
      </c>
      <c r="I113" s="280" t="s">
        <v>650</v>
      </c>
      <c r="J113" s="281" t="str">
        <f t="shared" si="43"/>
        <v>Isi Tujuan</v>
      </c>
      <c r="K113" s="280" t="s">
        <v>650</v>
      </c>
      <c r="L113" s="281" t="str">
        <f t="shared" si="44"/>
        <v>Isi Tujuan</v>
      </c>
      <c r="M113" s="371"/>
      <c r="N113" s="371"/>
      <c r="O113" s="272"/>
      <c r="P113" s="272"/>
      <c r="Q113" s="272"/>
      <c r="R113" s="272"/>
    </row>
    <row r="114" spans="1:18" ht="12.75" customHeight="1">
      <c r="A114" s="272"/>
      <c r="B114" s="371"/>
      <c r="C114" s="371"/>
      <c r="D114" s="371"/>
      <c r="E114" s="421"/>
      <c r="F114" s="278">
        <v>4</v>
      </c>
      <c r="G114" s="279"/>
      <c r="H114" s="288" t="str">
        <f t="shared" si="0"/>
        <v>Belum Diisi</v>
      </c>
      <c r="I114" s="280" t="s">
        <v>650</v>
      </c>
      <c r="J114" s="281" t="str">
        <f t="shared" si="43"/>
        <v>Isi Tujuan</v>
      </c>
      <c r="K114" s="280" t="s">
        <v>650</v>
      </c>
      <c r="L114" s="281" t="str">
        <f t="shared" si="44"/>
        <v>Isi Tujuan</v>
      </c>
      <c r="M114" s="371"/>
      <c r="N114" s="371"/>
      <c r="O114" s="272"/>
      <c r="P114" s="272"/>
      <c r="Q114" s="272"/>
      <c r="R114" s="272"/>
    </row>
    <row r="115" spans="1:18" ht="12.75" customHeight="1">
      <c r="A115" s="272"/>
      <c r="B115" s="349"/>
      <c r="C115" s="349"/>
      <c r="D115" s="349"/>
      <c r="E115" s="422"/>
      <c r="F115" s="282">
        <v>5</v>
      </c>
      <c r="G115" s="283"/>
      <c r="H115" s="289" t="str">
        <f t="shared" si="0"/>
        <v>Belum Diisi</v>
      </c>
      <c r="I115" s="285" t="s">
        <v>650</v>
      </c>
      <c r="J115" s="286" t="str">
        <f t="shared" si="43"/>
        <v>Isi Tujuan</v>
      </c>
      <c r="K115" s="285" t="s">
        <v>650</v>
      </c>
      <c r="L115" s="286" t="str">
        <f t="shared" si="44"/>
        <v>Isi Tujuan</v>
      </c>
      <c r="M115" s="349"/>
      <c r="N115" s="349"/>
      <c r="O115" s="272"/>
      <c r="P115" s="272"/>
      <c r="Q115" s="272"/>
      <c r="R115" s="272"/>
    </row>
    <row r="116" spans="1:18" ht="12.75" customHeight="1">
      <c r="A116" s="272"/>
      <c r="B116" s="418">
        <v>23</v>
      </c>
      <c r="C116" s="426"/>
      <c r="D116" s="419" t="s">
        <v>650</v>
      </c>
      <c r="E116" s="420" t="str">
        <f>IF(D116="Y",1,IF(D116="T",0,IF(D116="Y/T","Belum diisi","Error")))</f>
        <v>Belum diisi</v>
      </c>
      <c r="F116" s="273">
        <v>1</v>
      </c>
      <c r="G116" s="274"/>
      <c r="H116" s="290" t="str">
        <f t="shared" si="0"/>
        <v>Belum Diisi</v>
      </c>
      <c r="I116" s="276" t="s">
        <v>650</v>
      </c>
      <c r="J116" s="277" t="str">
        <f t="shared" ref="J116:J120" si="45">IF($D$116="Y/T","Isi Tujuan",IF($E$116=0,0,IF(I116="Y",1,IF(I116="T",0,"Isi Dulu"))))</f>
        <v>Isi Tujuan</v>
      </c>
      <c r="K116" s="276" t="s">
        <v>650</v>
      </c>
      <c r="L116" s="277" t="str">
        <f t="shared" ref="L116:L120" si="46">IF($D$116="Y/T","Isi Tujuan",IF($E$116=0,0,IF(K116="Y",1,IF(K116="T",0,"Isi Dulu"))))</f>
        <v>Isi Tujuan</v>
      </c>
      <c r="M116" s="429" t="s">
        <v>650</v>
      </c>
      <c r="N116" s="430" t="str">
        <f>IF(M116="Y",1,IF(M116="T",0,IF(M116="Y/T","Belum diisi","Error")))</f>
        <v>Belum diisi</v>
      </c>
      <c r="O116" s="272"/>
      <c r="P116" s="272"/>
      <c r="Q116" s="272"/>
      <c r="R116" s="272"/>
    </row>
    <row r="117" spans="1:18" ht="12.75" customHeight="1">
      <c r="A117" s="272"/>
      <c r="B117" s="371"/>
      <c r="C117" s="371"/>
      <c r="D117" s="371"/>
      <c r="E117" s="421"/>
      <c r="F117" s="278">
        <v>2</v>
      </c>
      <c r="G117" s="279"/>
      <c r="H117" s="288" t="str">
        <f t="shared" si="0"/>
        <v>Belum Diisi</v>
      </c>
      <c r="I117" s="280" t="s">
        <v>650</v>
      </c>
      <c r="J117" s="281" t="str">
        <f t="shared" si="45"/>
        <v>Isi Tujuan</v>
      </c>
      <c r="K117" s="280" t="s">
        <v>650</v>
      </c>
      <c r="L117" s="281" t="str">
        <f t="shared" si="46"/>
        <v>Isi Tujuan</v>
      </c>
      <c r="M117" s="371"/>
      <c r="N117" s="371"/>
      <c r="O117" s="272"/>
      <c r="P117" s="272"/>
      <c r="Q117" s="272"/>
      <c r="R117" s="272"/>
    </row>
    <row r="118" spans="1:18" ht="12.75" customHeight="1">
      <c r="A118" s="272"/>
      <c r="B118" s="371"/>
      <c r="C118" s="371"/>
      <c r="D118" s="371"/>
      <c r="E118" s="421"/>
      <c r="F118" s="278">
        <v>3</v>
      </c>
      <c r="G118" s="279"/>
      <c r="H118" s="288" t="str">
        <f t="shared" si="0"/>
        <v>Belum Diisi</v>
      </c>
      <c r="I118" s="280" t="s">
        <v>650</v>
      </c>
      <c r="J118" s="281" t="str">
        <f t="shared" si="45"/>
        <v>Isi Tujuan</v>
      </c>
      <c r="K118" s="280" t="s">
        <v>650</v>
      </c>
      <c r="L118" s="281" t="str">
        <f t="shared" si="46"/>
        <v>Isi Tujuan</v>
      </c>
      <c r="M118" s="371"/>
      <c r="N118" s="371"/>
      <c r="O118" s="272"/>
      <c r="P118" s="272"/>
      <c r="Q118" s="272"/>
      <c r="R118" s="272"/>
    </row>
    <row r="119" spans="1:18" ht="12.75" customHeight="1">
      <c r="A119" s="272"/>
      <c r="B119" s="371"/>
      <c r="C119" s="371"/>
      <c r="D119" s="371"/>
      <c r="E119" s="421"/>
      <c r="F119" s="278">
        <v>4</v>
      </c>
      <c r="G119" s="279"/>
      <c r="H119" s="288" t="str">
        <f t="shared" si="0"/>
        <v>Belum Diisi</v>
      </c>
      <c r="I119" s="280" t="s">
        <v>650</v>
      </c>
      <c r="J119" s="281" t="str">
        <f t="shared" si="45"/>
        <v>Isi Tujuan</v>
      </c>
      <c r="K119" s="280" t="s">
        <v>650</v>
      </c>
      <c r="L119" s="281" t="str">
        <f t="shared" si="46"/>
        <v>Isi Tujuan</v>
      </c>
      <c r="M119" s="371"/>
      <c r="N119" s="371"/>
      <c r="O119" s="272"/>
      <c r="P119" s="272"/>
      <c r="Q119" s="272"/>
      <c r="R119" s="272"/>
    </row>
    <row r="120" spans="1:18" ht="12.75" customHeight="1">
      <c r="A120" s="272"/>
      <c r="B120" s="349"/>
      <c r="C120" s="349"/>
      <c r="D120" s="349"/>
      <c r="E120" s="422"/>
      <c r="F120" s="282">
        <v>5</v>
      </c>
      <c r="G120" s="283"/>
      <c r="H120" s="289" t="str">
        <f t="shared" si="0"/>
        <v>Belum Diisi</v>
      </c>
      <c r="I120" s="285" t="s">
        <v>650</v>
      </c>
      <c r="J120" s="286" t="str">
        <f t="shared" si="45"/>
        <v>Isi Tujuan</v>
      </c>
      <c r="K120" s="285" t="s">
        <v>650</v>
      </c>
      <c r="L120" s="286" t="str">
        <f t="shared" si="46"/>
        <v>Isi Tujuan</v>
      </c>
      <c r="M120" s="349"/>
      <c r="N120" s="349"/>
      <c r="O120" s="272"/>
      <c r="P120" s="272"/>
      <c r="Q120" s="272"/>
      <c r="R120" s="272"/>
    </row>
    <row r="121" spans="1:18" ht="12.75" customHeight="1">
      <c r="A121" s="272"/>
      <c r="B121" s="418">
        <v>24</v>
      </c>
      <c r="C121" s="426"/>
      <c r="D121" s="419" t="s">
        <v>650</v>
      </c>
      <c r="E121" s="420" t="str">
        <f>IF(D121="Y",1,IF(D121="T",0,IF(D121="Y/T","Belum diisi","Error")))</f>
        <v>Belum diisi</v>
      </c>
      <c r="F121" s="273">
        <v>1</v>
      </c>
      <c r="G121" s="274"/>
      <c r="H121" s="290" t="str">
        <f t="shared" si="0"/>
        <v>Belum Diisi</v>
      </c>
      <c r="I121" s="276" t="s">
        <v>650</v>
      </c>
      <c r="J121" s="277" t="str">
        <f t="shared" ref="J121:J125" si="47">IF($D$121="Y/T","Isi Tujuan",IF($E$121=0,0,IF(I121="Y",1,IF(I121="T",0,"Isi Dulu"))))</f>
        <v>Isi Tujuan</v>
      </c>
      <c r="K121" s="276" t="s">
        <v>650</v>
      </c>
      <c r="L121" s="277" t="str">
        <f t="shared" ref="L121:L125" si="48">IF($D$121="Y/T","Isi Tujuan",IF($E$121=0,0,IF(K121="Y",1,IF(K121="T",0,"Isi Dulu"))))</f>
        <v>Isi Tujuan</v>
      </c>
      <c r="M121" s="429" t="s">
        <v>650</v>
      </c>
      <c r="N121" s="430" t="str">
        <f>IF(M121="Y",1,IF(M121="T",0,IF(M121="Y/T","Belum diisi","Error")))</f>
        <v>Belum diisi</v>
      </c>
      <c r="O121" s="272"/>
      <c r="P121" s="272"/>
      <c r="Q121" s="272"/>
      <c r="R121" s="272"/>
    </row>
    <row r="122" spans="1:18" ht="12.75" customHeight="1">
      <c r="A122" s="272"/>
      <c r="B122" s="371"/>
      <c r="C122" s="371"/>
      <c r="D122" s="371"/>
      <c r="E122" s="421"/>
      <c r="F122" s="278">
        <v>2</v>
      </c>
      <c r="G122" s="279"/>
      <c r="H122" s="288" t="str">
        <f t="shared" si="0"/>
        <v>Belum Diisi</v>
      </c>
      <c r="I122" s="280" t="s">
        <v>650</v>
      </c>
      <c r="J122" s="281" t="str">
        <f t="shared" si="47"/>
        <v>Isi Tujuan</v>
      </c>
      <c r="K122" s="280" t="s">
        <v>650</v>
      </c>
      <c r="L122" s="281" t="str">
        <f t="shared" si="48"/>
        <v>Isi Tujuan</v>
      </c>
      <c r="M122" s="371"/>
      <c r="N122" s="371"/>
      <c r="O122" s="272"/>
      <c r="P122" s="272"/>
      <c r="Q122" s="272"/>
      <c r="R122" s="272"/>
    </row>
    <row r="123" spans="1:18" ht="12.75" customHeight="1">
      <c r="A123" s="272"/>
      <c r="B123" s="371"/>
      <c r="C123" s="371"/>
      <c r="D123" s="371"/>
      <c r="E123" s="421"/>
      <c r="F123" s="278">
        <v>3</v>
      </c>
      <c r="G123" s="279"/>
      <c r="H123" s="288" t="str">
        <f t="shared" si="0"/>
        <v>Belum Diisi</v>
      </c>
      <c r="I123" s="280" t="s">
        <v>650</v>
      </c>
      <c r="J123" s="281" t="str">
        <f t="shared" si="47"/>
        <v>Isi Tujuan</v>
      </c>
      <c r="K123" s="280" t="s">
        <v>650</v>
      </c>
      <c r="L123" s="281" t="str">
        <f t="shared" si="48"/>
        <v>Isi Tujuan</v>
      </c>
      <c r="M123" s="371"/>
      <c r="N123" s="371"/>
      <c r="O123" s="272"/>
      <c r="P123" s="272"/>
      <c r="Q123" s="272"/>
      <c r="R123" s="272"/>
    </row>
    <row r="124" spans="1:18" ht="12.75" customHeight="1">
      <c r="A124" s="272"/>
      <c r="B124" s="371"/>
      <c r="C124" s="371"/>
      <c r="D124" s="371"/>
      <c r="E124" s="421"/>
      <c r="F124" s="278">
        <v>4</v>
      </c>
      <c r="G124" s="279"/>
      <c r="H124" s="288" t="str">
        <f t="shared" si="0"/>
        <v>Belum Diisi</v>
      </c>
      <c r="I124" s="280" t="s">
        <v>650</v>
      </c>
      <c r="J124" s="281" t="str">
        <f t="shared" si="47"/>
        <v>Isi Tujuan</v>
      </c>
      <c r="K124" s="280" t="s">
        <v>650</v>
      </c>
      <c r="L124" s="281" t="str">
        <f t="shared" si="48"/>
        <v>Isi Tujuan</v>
      </c>
      <c r="M124" s="371"/>
      <c r="N124" s="371"/>
      <c r="O124" s="272"/>
      <c r="P124" s="272"/>
      <c r="Q124" s="272"/>
      <c r="R124" s="272"/>
    </row>
    <row r="125" spans="1:18" ht="12.75" customHeight="1">
      <c r="A125" s="272"/>
      <c r="B125" s="349"/>
      <c r="C125" s="349"/>
      <c r="D125" s="349"/>
      <c r="E125" s="422"/>
      <c r="F125" s="282">
        <v>5</v>
      </c>
      <c r="G125" s="283"/>
      <c r="H125" s="289" t="str">
        <f t="shared" si="0"/>
        <v>Belum Diisi</v>
      </c>
      <c r="I125" s="285" t="s">
        <v>650</v>
      </c>
      <c r="J125" s="286" t="str">
        <f t="shared" si="47"/>
        <v>Isi Tujuan</v>
      </c>
      <c r="K125" s="285" t="s">
        <v>650</v>
      </c>
      <c r="L125" s="286" t="str">
        <f t="shared" si="48"/>
        <v>Isi Tujuan</v>
      </c>
      <c r="M125" s="349"/>
      <c r="N125" s="349"/>
      <c r="O125" s="272"/>
      <c r="P125" s="272"/>
      <c r="Q125" s="272"/>
      <c r="R125" s="272"/>
    </row>
    <row r="126" spans="1:18" ht="12.75" customHeight="1">
      <c r="A126" s="272"/>
      <c r="B126" s="418">
        <v>25</v>
      </c>
      <c r="C126" s="426"/>
      <c r="D126" s="419" t="s">
        <v>650</v>
      </c>
      <c r="E126" s="420" t="str">
        <f>IF(D126="Y",1,IF(D126="T",0,IF(D126="Y/T","Belum diisi","Error")))</f>
        <v>Belum diisi</v>
      </c>
      <c r="F126" s="273">
        <v>1</v>
      </c>
      <c r="G126" s="274"/>
      <c r="H126" s="290" t="str">
        <f t="shared" si="0"/>
        <v>Belum Diisi</v>
      </c>
      <c r="I126" s="276" t="s">
        <v>650</v>
      </c>
      <c r="J126" s="277" t="str">
        <f t="shared" ref="J126:J130" si="49">IF($D$126="Y/T","Isi Tujuan",IF($E$126=0,0,IF(I126="Y",1,IF(I126="T",0,"Isi Dulu"))))</f>
        <v>Isi Tujuan</v>
      </c>
      <c r="K126" s="276" t="s">
        <v>650</v>
      </c>
      <c r="L126" s="277" t="str">
        <f t="shared" ref="L126:L130" si="50">IF($D$126="Y/T","Isi Tujuan",IF($E$126=0,0,IF(K126="Y",1,IF(K126="T",0,"Isi Dulu"))))</f>
        <v>Isi Tujuan</v>
      </c>
      <c r="M126" s="429" t="s">
        <v>650</v>
      </c>
      <c r="N126" s="430" t="str">
        <f>IF(M126="Y",1,IF(M126="T",0,IF(M126="Y/T","Belum diisi","Error")))</f>
        <v>Belum diisi</v>
      </c>
      <c r="O126" s="272"/>
      <c r="P126" s="272"/>
      <c r="Q126" s="272"/>
      <c r="R126" s="272"/>
    </row>
    <row r="127" spans="1:18" ht="12.75" customHeight="1">
      <c r="A127" s="272"/>
      <c r="B127" s="371"/>
      <c r="C127" s="371"/>
      <c r="D127" s="371"/>
      <c r="E127" s="421"/>
      <c r="F127" s="278">
        <v>2</v>
      </c>
      <c r="G127" s="279"/>
      <c r="H127" s="288" t="str">
        <f t="shared" si="0"/>
        <v>Belum Diisi</v>
      </c>
      <c r="I127" s="280" t="s">
        <v>650</v>
      </c>
      <c r="J127" s="281" t="str">
        <f t="shared" si="49"/>
        <v>Isi Tujuan</v>
      </c>
      <c r="K127" s="280" t="s">
        <v>650</v>
      </c>
      <c r="L127" s="281" t="str">
        <f t="shared" si="50"/>
        <v>Isi Tujuan</v>
      </c>
      <c r="M127" s="371"/>
      <c r="N127" s="371"/>
      <c r="O127" s="272"/>
      <c r="P127" s="272"/>
      <c r="Q127" s="272"/>
      <c r="R127" s="272"/>
    </row>
    <row r="128" spans="1:18" ht="12.75" customHeight="1">
      <c r="A128" s="272"/>
      <c r="B128" s="371"/>
      <c r="C128" s="371"/>
      <c r="D128" s="371"/>
      <c r="E128" s="421"/>
      <c r="F128" s="278">
        <v>3</v>
      </c>
      <c r="G128" s="279"/>
      <c r="H128" s="288" t="str">
        <f t="shared" si="0"/>
        <v>Belum Diisi</v>
      </c>
      <c r="I128" s="280" t="s">
        <v>650</v>
      </c>
      <c r="J128" s="281" t="str">
        <f t="shared" si="49"/>
        <v>Isi Tujuan</v>
      </c>
      <c r="K128" s="280" t="s">
        <v>650</v>
      </c>
      <c r="L128" s="281" t="str">
        <f t="shared" si="50"/>
        <v>Isi Tujuan</v>
      </c>
      <c r="M128" s="371"/>
      <c r="N128" s="371"/>
      <c r="O128" s="272"/>
      <c r="P128" s="272"/>
      <c r="Q128" s="272"/>
      <c r="R128" s="272"/>
    </row>
    <row r="129" spans="1:18" ht="12.75" customHeight="1">
      <c r="A129" s="272"/>
      <c r="B129" s="371"/>
      <c r="C129" s="371"/>
      <c r="D129" s="371"/>
      <c r="E129" s="421"/>
      <c r="F129" s="278">
        <v>4</v>
      </c>
      <c r="G129" s="279"/>
      <c r="H129" s="288" t="str">
        <f t="shared" si="0"/>
        <v>Belum Diisi</v>
      </c>
      <c r="I129" s="280" t="s">
        <v>650</v>
      </c>
      <c r="J129" s="281" t="str">
        <f t="shared" si="49"/>
        <v>Isi Tujuan</v>
      </c>
      <c r="K129" s="280" t="s">
        <v>650</v>
      </c>
      <c r="L129" s="281" t="str">
        <f t="shared" si="50"/>
        <v>Isi Tujuan</v>
      </c>
      <c r="M129" s="371"/>
      <c r="N129" s="371"/>
      <c r="O129" s="272"/>
      <c r="P129" s="272"/>
      <c r="Q129" s="272"/>
      <c r="R129" s="272"/>
    </row>
    <row r="130" spans="1:18" ht="12.75" customHeight="1">
      <c r="A130" s="272"/>
      <c r="B130" s="349"/>
      <c r="C130" s="349"/>
      <c r="D130" s="349"/>
      <c r="E130" s="422"/>
      <c r="F130" s="282">
        <v>5</v>
      </c>
      <c r="G130" s="283"/>
      <c r="H130" s="289" t="str">
        <f t="shared" si="0"/>
        <v>Belum Diisi</v>
      </c>
      <c r="I130" s="285" t="s">
        <v>650</v>
      </c>
      <c r="J130" s="286" t="str">
        <f t="shared" si="49"/>
        <v>Isi Tujuan</v>
      </c>
      <c r="K130" s="285" t="s">
        <v>650</v>
      </c>
      <c r="L130" s="286" t="str">
        <f t="shared" si="50"/>
        <v>Isi Tujuan</v>
      </c>
      <c r="M130" s="349"/>
      <c r="N130" s="349"/>
      <c r="O130" s="272"/>
      <c r="P130" s="272"/>
      <c r="Q130" s="272"/>
      <c r="R130" s="272"/>
    </row>
    <row r="131" spans="1:18" ht="12.75" customHeight="1">
      <c r="A131" s="272"/>
      <c r="B131" s="418">
        <v>26</v>
      </c>
      <c r="C131" s="426"/>
      <c r="D131" s="419" t="s">
        <v>650</v>
      </c>
      <c r="E131" s="420" t="str">
        <f>IF(D131="Y",1,IF(D131="T",0,IF(D131="Y/T","Belum diisi","Error")))</f>
        <v>Belum diisi</v>
      </c>
      <c r="F131" s="273">
        <v>1</v>
      </c>
      <c r="G131" s="274"/>
      <c r="H131" s="290" t="str">
        <f t="shared" si="0"/>
        <v>Belum Diisi</v>
      </c>
      <c r="I131" s="276" t="s">
        <v>650</v>
      </c>
      <c r="J131" s="277" t="str">
        <f t="shared" ref="J131:J135" si="51">IF($D$131="Y/T","Isi Tujuan",IF($E$131=0,0,IF(I131="Y",1,IF(I131="T",0,"Isi Dulu"))))</f>
        <v>Isi Tujuan</v>
      </c>
      <c r="K131" s="276" t="s">
        <v>650</v>
      </c>
      <c r="L131" s="277" t="str">
        <f t="shared" ref="L131:L135" si="52">IF($D$131="Y/T","Isi Tujuan",IF($E$131=0,0,IF(K131="Y",1,IF(K131="T",0,"Isi Dulu"))))</f>
        <v>Isi Tujuan</v>
      </c>
      <c r="M131" s="429" t="s">
        <v>650</v>
      </c>
      <c r="N131" s="430" t="str">
        <f>IF(M131="Y",1,IF(M131="T",0,IF(M131="Y/T","Belum diisi","Error")))</f>
        <v>Belum diisi</v>
      </c>
      <c r="O131" s="272"/>
      <c r="P131" s="272"/>
      <c r="Q131" s="272"/>
      <c r="R131" s="272"/>
    </row>
    <row r="132" spans="1:18" ht="12.75" customHeight="1">
      <c r="A132" s="272"/>
      <c r="B132" s="371"/>
      <c r="C132" s="371"/>
      <c r="D132" s="371"/>
      <c r="E132" s="421"/>
      <c r="F132" s="278">
        <v>2</v>
      </c>
      <c r="G132" s="279"/>
      <c r="H132" s="288" t="str">
        <f t="shared" si="0"/>
        <v>Belum Diisi</v>
      </c>
      <c r="I132" s="280" t="s">
        <v>650</v>
      </c>
      <c r="J132" s="281" t="str">
        <f t="shared" si="51"/>
        <v>Isi Tujuan</v>
      </c>
      <c r="K132" s="280" t="s">
        <v>650</v>
      </c>
      <c r="L132" s="281" t="str">
        <f t="shared" si="52"/>
        <v>Isi Tujuan</v>
      </c>
      <c r="M132" s="371"/>
      <c r="N132" s="371"/>
      <c r="O132" s="272"/>
      <c r="P132" s="272"/>
      <c r="Q132" s="272"/>
      <c r="R132" s="272"/>
    </row>
    <row r="133" spans="1:18" ht="12.75" customHeight="1">
      <c r="A133" s="272"/>
      <c r="B133" s="371"/>
      <c r="C133" s="371"/>
      <c r="D133" s="371"/>
      <c r="E133" s="421"/>
      <c r="F133" s="278">
        <v>3</v>
      </c>
      <c r="G133" s="279"/>
      <c r="H133" s="288" t="str">
        <f t="shared" si="0"/>
        <v>Belum Diisi</v>
      </c>
      <c r="I133" s="280" t="s">
        <v>650</v>
      </c>
      <c r="J133" s="281" t="str">
        <f t="shared" si="51"/>
        <v>Isi Tujuan</v>
      </c>
      <c r="K133" s="280" t="s">
        <v>650</v>
      </c>
      <c r="L133" s="281" t="str">
        <f t="shared" si="52"/>
        <v>Isi Tujuan</v>
      </c>
      <c r="M133" s="371"/>
      <c r="N133" s="371"/>
      <c r="O133" s="272"/>
      <c r="P133" s="272"/>
      <c r="Q133" s="272"/>
      <c r="R133" s="272"/>
    </row>
    <row r="134" spans="1:18" ht="12.75" customHeight="1">
      <c r="A134" s="272"/>
      <c r="B134" s="371"/>
      <c r="C134" s="371"/>
      <c r="D134" s="371"/>
      <c r="E134" s="421"/>
      <c r="F134" s="278">
        <v>4</v>
      </c>
      <c r="G134" s="279"/>
      <c r="H134" s="288" t="str">
        <f t="shared" si="0"/>
        <v>Belum Diisi</v>
      </c>
      <c r="I134" s="280" t="s">
        <v>650</v>
      </c>
      <c r="J134" s="281" t="str">
        <f t="shared" si="51"/>
        <v>Isi Tujuan</v>
      </c>
      <c r="K134" s="280" t="s">
        <v>650</v>
      </c>
      <c r="L134" s="281" t="str">
        <f t="shared" si="52"/>
        <v>Isi Tujuan</v>
      </c>
      <c r="M134" s="371"/>
      <c r="N134" s="371"/>
      <c r="O134" s="272"/>
      <c r="P134" s="272"/>
      <c r="Q134" s="272"/>
      <c r="R134" s="272"/>
    </row>
    <row r="135" spans="1:18" ht="12.75" customHeight="1">
      <c r="A135" s="272"/>
      <c r="B135" s="349"/>
      <c r="C135" s="349"/>
      <c r="D135" s="349"/>
      <c r="E135" s="422"/>
      <c r="F135" s="282">
        <v>5</v>
      </c>
      <c r="G135" s="283"/>
      <c r="H135" s="289" t="str">
        <f t="shared" si="0"/>
        <v>Belum Diisi</v>
      </c>
      <c r="I135" s="285" t="s">
        <v>650</v>
      </c>
      <c r="J135" s="286" t="str">
        <f t="shared" si="51"/>
        <v>Isi Tujuan</v>
      </c>
      <c r="K135" s="285" t="s">
        <v>650</v>
      </c>
      <c r="L135" s="286" t="str">
        <f t="shared" si="52"/>
        <v>Isi Tujuan</v>
      </c>
      <c r="M135" s="349"/>
      <c r="N135" s="349"/>
      <c r="O135" s="272"/>
      <c r="P135" s="272"/>
      <c r="Q135" s="272"/>
      <c r="R135" s="272"/>
    </row>
    <row r="136" spans="1:18" ht="12.75" customHeight="1">
      <c r="A136" s="272"/>
      <c r="B136" s="418">
        <v>27</v>
      </c>
      <c r="C136" s="426"/>
      <c r="D136" s="419" t="s">
        <v>650</v>
      </c>
      <c r="E136" s="420" t="str">
        <f>IF(D136="Y",1,IF(D136="T",0,IF(D136="Y/T","Belum diisi","Error")))</f>
        <v>Belum diisi</v>
      </c>
      <c r="F136" s="273">
        <v>1</v>
      </c>
      <c r="G136" s="274"/>
      <c r="H136" s="290" t="str">
        <f t="shared" si="0"/>
        <v>Belum Diisi</v>
      </c>
      <c r="I136" s="276" t="s">
        <v>650</v>
      </c>
      <c r="J136" s="277" t="str">
        <f t="shared" ref="J136:J140" si="53">IF($D$136="Y/T","Isi Tujuan",IF($E$136=0,0,IF(I136="Y",1,IF(I136="T",0,"Isi Dulu"))))</f>
        <v>Isi Tujuan</v>
      </c>
      <c r="K136" s="276" t="s">
        <v>650</v>
      </c>
      <c r="L136" s="277" t="str">
        <f t="shared" ref="L136:L140" si="54">IF($D$136="Y/T","Isi Tujuan",IF($E$136=0,0,IF(K136="Y",1,IF(K136="T",0,"Isi Dulu"))))</f>
        <v>Isi Tujuan</v>
      </c>
      <c r="M136" s="429" t="s">
        <v>650</v>
      </c>
      <c r="N136" s="430" t="str">
        <f>IF(M136="Y",1,IF(M136="T",0,IF(M136="Y/T","Belum diisi","Error")))</f>
        <v>Belum diisi</v>
      </c>
      <c r="O136" s="272"/>
      <c r="P136" s="272"/>
      <c r="Q136" s="272"/>
      <c r="R136" s="272"/>
    </row>
    <row r="137" spans="1:18" ht="12.75" customHeight="1">
      <c r="A137" s="272"/>
      <c r="B137" s="371"/>
      <c r="C137" s="371"/>
      <c r="D137" s="371"/>
      <c r="E137" s="421"/>
      <c r="F137" s="278">
        <v>2</v>
      </c>
      <c r="G137" s="279"/>
      <c r="H137" s="288" t="str">
        <f t="shared" si="0"/>
        <v>Belum Diisi</v>
      </c>
      <c r="I137" s="280" t="s">
        <v>650</v>
      </c>
      <c r="J137" s="281" t="str">
        <f t="shared" si="53"/>
        <v>Isi Tujuan</v>
      </c>
      <c r="K137" s="280" t="s">
        <v>650</v>
      </c>
      <c r="L137" s="281" t="str">
        <f t="shared" si="54"/>
        <v>Isi Tujuan</v>
      </c>
      <c r="M137" s="371"/>
      <c r="N137" s="371"/>
      <c r="O137" s="272"/>
      <c r="P137" s="272"/>
      <c r="Q137" s="272"/>
      <c r="R137" s="272"/>
    </row>
    <row r="138" spans="1:18" ht="12.75" customHeight="1">
      <c r="A138" s="272"/>
      <c r="B138" s="371"/>
      <c r="C138" s="371"/>
      <c r="D138" s="371"/>
      <c r="E138" s="421"/>
      <c r="F138" s="278">
        <v>3</v>
      </c>
      <c r="G138" s="279"/>
      <c r="H138" s="288" t="str">
        <f t="shared" si="0"/>
        <v>Belum Diisi</v>
      </c>
      <c r="I138" s="280" t="s">
        <v>650</v>
      </c>
      <c r="J138" s="281" t="str">
        <f t="shared" si="53"/>
        <v>Isi Tujuan</v>
      </c>
      <c r="K138" s="280" t="s">
        <v>650</v>
      </c>
      <c r="L138" s="281" t="str">
        <f t="shared" si="54"/>
        <v>Isi Tujuan</v>
      </c>
      <c r="M138" s="371"/>
      <c r="N138" s="371"/>
      <c r="O138" s="272"/>
      <c r="P138" s="272"/>
      <c r="Q138" s="272"/>
      <c r="R138" s="272"/>
    </row>
    <row r="139" spans="1:18" ht="12.75" customHeight="1">
      <c r="A139" s="272"/>
      <c r="B139" s="371"/>
      <c r="C139" s="371"/>
      <c r="D139" s="371"/>
      <c r="E139" s="421"/>
      <c r="F139" s="278">
        <v>4</v>
      </c>
      <c r="G139" s="279"/>
      <c r="H139" s="288" t="str">
        <f t="shared" si="0"/>
        <v>Belum Diisi</v>
      </c>
      <c r="I139" s="280" t="s">
        <v>650</v>
      </c>
      <c r="J139" s="281" t="str">
        <f t="shared" si="53"/>
        <v>Isi Tujuan</v>
      </c>
      <c r="K139" s="280" t="s">
        <v>650</v>
      </c>
      <c r="L139" s="281" t="str">
        <f t="shared" si="54"/>
        <v>Isi Tujuan</v>
      </c>
      <c r="M139" s="371"/>
      <c r="N139" s="371"/>
      <c r="O139" s="272"/>
      <c r="P139" s="272"/>
      <c r="Q139" s="272"/>
      <c r="R139" s="272"/>
    </row>
    <row r="140" spans="1:18" ht="12.75" customHeight="1">
      <c r="A140" s="272"/>
      <c r="B140" s="349"/>
      <c r="C140" s="349"/>
      <c r="D140" s="349"/>
      <c r="E140" s="422"/>
      <c r="F140" s="282">
        <v>5</v>
      </c>
      <c r="G140" s="283"/>
      <c r="H140" s="289" t="str">
        <f t="shared" si="0"/>
        <v>Belum Diisi</v>
      </c>
      <c r="I140" s="285" t="s">
        <v>650</v>
      </c>
      <c r="J140" s="286" t="str">
        <f t="shared" si="53"/>
        <v>Isi Tujuan</v>
      </c>
      <c r="K140" s="285" t="s">
        <v>650</v>
      </c>
      <c r="L140" s="286" t="str">
        <f t="shared" si="54"/>
        <v>Isi Tujuan</v>
      </c>
      <c r="M140" s="349"/>
      <c r="N140" s="349"/>
      <c r="O140" s="272"/>
      <c r="P140" s="272"/>
      <c r="Q140" s="272"/>
      <c r="R140" s="272"/>
    </row>
    <row r="141" spans="1:18" ht="12.75" customHeight="1">
      <c r="A141" s="272"/>
      <c r="B141" s="418">
        <v>28</v>
      </c>
      <c r="C141" s="426"/>
      <c r="D141" s="419" t="s">
        <v>650</v>
      </c>
      <c r="E141" s="420" t="str">
        <f>IF(D141="Y",1,IF(D141="T",0,IF(D141="Y/T","Belum diisi","Error")))</f>
        <v>Belum diisi</v>
      </c>
      <c r="F141" s="273">
        <v>1</v>
      </c>
      <c r="G141" s="274"/>
      <c r="H141" s="290" t="str">
        <f t="shared" si="0"/>
        <v>Belum Diisi</v>
      </c>
      <c r="I141" s="276" t="s">
        <v>650</v>
      </c>
      <c r="J141" s="277" t="str">
        <f t="shared" ref="J141:J145" si="55">IF($D$141="Y/T","Isi Tujuan",IF($E$141=0,0,IF(I141="Y",1,IF(I141="T",0,"Isi Dulu"))))</f>
        <v>Isi Tujuan</v>
      </c>
      <c r="K141" s="276" t="s">
        <v>650</v>
      </c>
      <c r="L141" s="277" t="str">
        <f t="shared" ref="L141:L145" si="56">IF($D$141="Y/T","Isi Tujuan",IF($E$141=0,0,IF(K141="Y",1,IF(K141="T",0,"Isi Dulu"))))</f>
        <v>Isi Tujuan</v>
      </c>
      <c r="M141" s="429" t="s">
        <v>650</v>
      </c>
      <c r="N141" s="430" t="str">
        <f>IF(M141="Y",1,IF(M141="T",0,IF(M141="Y/T","Belum diisi","Error")))</f>
        <v>Belum diisi</v>
      </c>
      <c r="O141" s="272"/>
      <c r="P141" s="272"/>
      <c r="Q141" s="272"/>
      <c r="R141" s="272"/>
    </row>
    <row r="142" spans="1:18" ht="12.75" customHeight="1">
      <c r="A142" s="272"/>
      <c r="B142" s="371"/>
      <c r="C142" s="371"/>
      <c r="D142" s="371"/>
      <c r="E142" s="421"/>
      <c r="F142" s="278">
        <v>2</v>
      </c>
      <c r="G142" s="279"/>
      <c r="H142" s="288" t="str">
        <f t="shared" si="0"/>
        <v>Belum Diisi</v>
      </c>
      <c r="I142" s="280" t="s">
        <v>650</v>
      </c>
      <c r="J142" s="281" t="str">
        <f t="shared" si="55"/>
        <v>Isi Tujuan</v>
      </c>
      <c r="K142" s="280" t="s">
        <v>650</v>
      </c>
      <c r="L142" s="281" t="str">
        <f t="shared" si="56"/>
        <v>Isi Tujuan</v>
      </c>
      <c r="M142" s="371"/>
      <c r="N142" s="371"/>
      <c r="O142" s="272"/>
      <c r="P142" s="272"/>
      <c r="Q142" s="272"/>
      <c r="R142" s="272"/>
    </row>
    <row r="143" spans="1:18" ht="12.75" customHeight="1">
      <c r="A143" s="272"/>
      <c r="B143" s="371"/>
      <c r="C143" s="371"/>
      <c r="D143" s="371"/>
      <c r="E143" s="421"/>
      <c r="F143" s="278">
        <v>3</v>
      </c>
      <c r="G143" s="279"/>
      <c r="H143" s="288" t="str">
        <f t="shared" si="0"/>
        <v>Belum Diisi</v>
      </c>
      <c r="I143" s="280" t="s">
        <v>650</v>
      </c>
      <c r="J143" s="281" t="str">
        <f t="shared" si="55"/>
        <v>Isi Tujuan</v>
      </c>
      <c r="K143" s="280" t="s">
        <v>650</v>
      </c>
      <c r="L143" s="281" t="str">
        <f t="shared" si="56"/>
        <v>Isi Tujuan</v>
      </c>
      <c r="M143" s="371"/>
      <c r="N143" s="371"/>
      <c r="O143" s="272"/>
      <c r="P143" s="272"/>
      <c r="Q143" s="272"/>
      <c r="R143" s="272"/>
    </row>
    <row r="144" spans="1:18" ht="12.75" customHeight="1">
      <c r="A144" s="272"/>
      <c r="B144" s="371"/>
      <c r="C144" s="371"/>
      <c r="D144" s="371"/>
      <c r="E144" s="421"/>
      <c r="F144" s="278">
        <v>4</v>
      </c>
      <c r="G144" s="279"/>
      <c r="H144" s="288" t="str">
        <f t="shared" si="0"/>
        <v>Belum Diisi</v>
      </c>
      <c r="I144" s="280" t="s">
        <v>650</v>
      </c>
      <c r="J144" s="281" t="str">
        <f t="shared" si="55"/>
        <v>Isi Tujuan</v>
      </c>
      <c r="K144" s="280" t="s">
        <v>650</v>
      </c>
      <c r="L144" s="281" t="str">
        <f t="shared" si="56"/>
        <v>Isi Tujuan</v>
      </c>
      <c r="M144" s="371"/>
      <c r="N144" s="371"/>
      <c r="O144" s="272"/>
      <c r="P144" s="272"/>
      <c r="Q144" s="272"/>
      <c r="R144" s="272"/>
    </row>
    <row r="145" spans="1:18" ht="12.75" customHeight="1">
      <c r="A145" s="272"/>
      <c r="B145" s="349"/>
      <c r="C145" s="349"/>
      <c r="D145" s="349"/>
      <c r="E145" s="422"/>
      <c r="F145" s="282">
        <v>5</v>
      </c>
      <c r="G145" s="283"/>
      <c r="H145" s="289" t="str">
        <f t="shared" si="0"/>
        <v>Belum Diisi</v>
      </c>
      <c r="I145" s="285" t="s">
        <v>650</v>
      </c>
      <c r="J145" s="286" t="str">
        <f t="shared" si="55"/>
        <v>Isi Tujuan</v>
      </c>
      <c r="K145" s="285" t="s">
        <v>650</v>
      </c>
      <c r="L145" s="286" t="str">
        <f t="shared" si="56"/>
        <v>Isi Tujuan</v>
      </c>
      <c r="M145" s="349"/>
      <c r="N145" s="349"/>
      <c r="O145" s="272"/>
      <c r="P145" s="272"/>
      <c r="Q145" s="272"/>
      <c r="R145" s="272"/>
    </row>
    <row r="146" spans="1:18" ht="12.75" customHeight="1">
      <c r="A146" s="272"/>
      <c r="B146" s="418">
        <v>29</v>
      </c>
      <c r="C146" s="426"/>
      <c r="D146" s="419" t="s">
        <v>650</v>
      </c>
      <c r="E146" s="420" t="str">
        <f>IF(D146="Y",1,IF(D146="T",0,IF(D146="Y/T","Belum diisi","Error")))</f>
        <v>Belum diisi</v>
      </c>
      <c r="F146" s="273">
        <v>1</v>
      </c>
      <c r="G146" s="274"/>
      <c r="H146" s="290" t="str">
        <f t="shared" si="0"/>
        <v>Belum Diisi</v>
      </c>
      <c r="I146" s="276" t="s">
        <v>650</v>
      </c>
      <c r="J146" s="277" t="str">
        <f t="shared" ref="J146:J150" si="57">IF($D$146="Y/T","Isi Tujuan",IF($E$146=0,0,IF(I146="Y",1,IF(I146="T",0,"Isi Dulu"))))</f>
        <v>Isi Tujuan</v>
      </c>
      <c r="K146" s="276" t="s">
        <v>650</v>
      </c>
      <c r="L146" s="277" t="str">
        <f t="shared" ref="L146:L150" si="58">IF($D$146="Y/T","Isi Tujuan",IF($E$146=0,0,IF(K146="Y",1,IF(K146="T",0,"Isi Dulu"))))</f>
        <v>Isi Tujuan</v>
      </c>
      <c r="M146" s="429" t="s">
        <v>650</v>
      </c>
      <c r="N146" s="430" t="str">
        <f>IF(M146="Y",1,IF(M146="T",0,IF(M146="Y/T","Belum diisi","Error")))</f>
        <v>Belum diisi</v>
      </c>
      <c r="O146" s="272"/>
      <c r="P146" s="272"/>
      <c r="Q146" s="272"/>
      <c r="R146" s="272"/>
    </row>
    <row r="147" spans="1:18" ht="12.75" customHeight="1">
      <c r="A147" s="272"/>
      <c r="B147" s="371"/>
      <c r="C147" s="371"/>
      <c r="D147" s="371"/>
      <c r="E147" s="421"/>
      <c r="F147" s="278">
        <v>2</v>
      </c>
      <c r="G147" s="279"/>
      <c r="H147" s="288" t="str">
        <f t="shared" si="0"/>
        <v>Belum Diisi</v>
      </c>
      <c r="I147" s="280" t="s">
        <v>650</v>
      </c>
      <c r="J147" s="281" t="str">
        <f t="shared" si="57"/>
        <v>Isi Tujuan</v>
      </c>
      <c r="K147" s="280" t="s">
        <v>650</v>
      </c>
      <c r="L147" s="281" t="str">
        <f t="shared" si="58"/>
        <v>Isi Tujuan</v>
      </c>
      <c r="M147" s="371"/>
      <c r="N147" s="371"/>
      <c r="O147" s="272"/>
      <c r="P147" s="272"/>
      <c r="Q147" s="272"/>
      <c r="R147" s="272"/>
    </row>
    <row r="148" spans="1:18" ht="12.75" customHeight="1">
      <c r="A148" s="272"/>
      <c r="B148" s="371"/>
      <c r="C148" s="371"/>
      <c r="D148" s="371"/>
      <c r="E148" s="421"/>
      <c r="F148" s="278">
        <v>3</v>
      </c>
      <c r="G148" s="279"/>
      <c r="H148" s="288" t="str">
        <f t="shared" si="0"/>
        <v>Belum Diisi</v>
      </c>
      <c r="I148" s="280" t="s">
        <v>650</v>
      </c>
      <c r="J148" s="281" t="str">
        <f t="shared" si="57"/>
        <v>Isi Tujuan</v>
      </c>
      <c r="K148" s="280" t="s">
        <v>650</v>
      </c>
      <c r="L148" s="281" t="str">
        <f t="shared" si="58"/>
        <v>Isi Tujuan</v>
      </c>
      <c r="M148" s="371"/>
      <c r="N148" s="371"/>
      <c r="O148" s="272"/>
      <c r="P148" s="272"/>
      <c r="Q148" s="272"/>
      <c r="R148" s="272"/>
    </row>
    <row r="149" spans="1:18" ht="12.75" customHeight="1">
      <c r="A149" s="272"/>
      <c r="B149" s="371"/>
      <c r="C149" s="371"/>
      <c r="D149" s="371"/>
      <c r="E149" s="421"/>
      <c r="F149" s="278">
        <v>4</v>
      </c>
      <c r="G149" s="279"/>
      <c r="H149" s="288" t="str">
        <f t="shared" si="0"/>
        <v>Belum Diisi</v>
      </c>
      <c r="I149" s="280" t="s">
        <v>650</v>
      </c>
      <c r="J149" s="281" t="str">
        <f t="shared" si="57"/>
        <v>Isi Tujuan</v>
      </c>
      <c r="K149" s="280" t="s">
        <v>650</v>
      </c>
      <c r="L149" s="281" t="str">
        <f t="shared" si="58"/>
        <v>Isi Tujuan</v>
      </c>
      <c r="M149" s="371"/>
      <c r="N149" s="371"/>
      <c r="O149" s="272"/>
      <c r="P149" s="272"/>
      <c r="Q149" s="272"/>
      <c r="R149" s="272"/>
    </row>
    <row r="150" spans="1:18" ht="12.75" customHeight="1">
      <c r="A150" s="272"/>
      <c r="B150" s="349"/>
      <c r="C150" s="349"/>
      <c r="D150" s="349"/>
      <c r="E150" s="422"/>
      <c r="F150" s="282">
        <v>5</v>
      </c>
      <c r="G150" s="283"/>
      <c r="H150" s="289" t="str">
        <f t="shared" si="0"/>
        <v>Belum Diisi</v>
      </c>
      <c r="I150" s="285" t="s">
        <v>650</v>
      </c>
      <c r="J150" s="286" t="str">
        <f t="shared" si="57"/>
        <v>Isi Tujuan</v>
      </c>
      <c r="K150" s="285" t="s">
        <v>650</v>
      </c>
      <c r="L150" s="286" t="str">
        <f t="shared" si="58"/>
        <v>Isi Tujuan</v>
      </c>
      <c r="M150" s="349"/>
      <c r="N150" s="349"/>
      <c r="O150" s="272"/>
      <c r="P150" s="272"/>
      <c r="Q150" s="272"/>
      <c r="R150" s="272"/>
    </row>
    <row r="151" spans="1:18" ht="12.75" customHeight="1">
      <c r="A151" s="272"/>
      <c r="B151" s="418">
        <v>30</v>
      </c>
      <c r="C151" s="426"/>
      <c r="D151" s="419" t="s">
        <v>650</v>
      </c>
      <c r="E151" s="420" t="str">
        <f>IF(D151="Y",1,IF(D151="T",0,IF(D151="Y/T","Belum diisi","Error")))</f>
        <v>Belum diisi</v>
      </c>
      <c r="F151" s="273">
        <v>1</v>
      </c>
      <c r="G151" s="274"/>
      <c r="H151" s="290" t="str">
        <f t="shared" si="0"/>
        <v>Belum Diisi</v>
      </c>
      <c r="I151" s="285" t="s">
        <v>650</v>
      </c>
      <c r="J151" s="277" t="str">
        <f t="shared" ref="J151:J155" si="59">IF($D$151="Y/T","Isi Tujuan",IF($E$151=0,0,IF(I151="Y",1,IF(I151="T",0,"Isi Dulu"))))</f>
        <v>Isi Tujuan</v>
      </c>
      <c r="K151" s="285" t="s">
        <v>650</v>
      </c>
      <c r="L151" s="277" t="str">
        <f t="shared" ref="L151:L155" si="60">IF($D$151="Y/T","Isi Tujuan",IF($E$151=0,0,IF(K151="Y",1,IF(K151="T",0,"Isi Dulu"))))</f>
        <v>Isi Tujuan</v>
      </c>
      <c r="M151" s="429" t="s">
        <v>650</v>
      </c>
      <c r="N151" s="430" t="str">
        <f>IF(M151="Y",1,IF(M151="T",0,IF(M151="Y/T","Belum diisi","Error")))</f>
        <v>Belum diisi</v>
      </c>
      <c r="O151" s="272"/>
      <c r="P151" s="272"/>
      <c r="Q151" s="272"/>
      <c r="R151" s="272"/>
    </row>
    <row r="152" spans="1:18" ht="12.75" customHeight="1">
      <c r="A152" s="272"/>
      <c r="B152" s="371"/>
      <c r="C152" s="371"/>
      <c r="D152" s="371"/>
      <c r="E152" s="421"/>
      <c r="F152" s="278">
        <v>2</v>
      </c>
      <c r="G152" s="279"/>
      <c r="H152" s="288" t="str">
        <f t="shared" si="0"/>
        <v>Belum Diisi</v>
      </c>
      <c r="I152" s="280" t="s">
        <v>650</v>
      </c>
      <c r="J152" s="281" t="str">
        <f t="shared" si="59"/>
        <v>Isi Tujuan</v>
      </c>
      <c r="K152" s="280" t="s">
        <v>650</v>
      </c>
      <c r="L152" s="281" t="str">
        <f t="shared" si="60"/>
        <v>Isi Tujuan</v>
      </c>
      <c r="M152" s="371"/>
      <c r="N152" s="371"/>
      <c r="O152" s="272"/>
      <c r="P152" s="272"/>
      <c r="Q152" s="272"/>
      <c r="R152" s="272"/>
    </row>
    <row r="153" spans="1:18" ht="12.75" customHeight="1">
      <c r="A153" s="272"/>
      <c r="B153" s="371"/>
      <c r="C153" s="371"/>
      <c r="D153" s="371"/>
      <c r="E153" s="421"/>
      <c r="F153" s="278">
        <v>3</v>
      </c>
      <c r="G153" s="279"/>
      <c r="H153" s="288" t="str">
        <f t="shared" si="0"/>
        <v>Belum Diisi</v>
      </c>
      <c r="I153" s="280" t="s">
        <v>650</v>
      </c>
      <c r="J153" s="281" t="str">
        <f t="shared" si="59"/>
        <v>Isi Tujuan</v>
      </c>
      <c r="K153" s="280" t="s">
        <v>650</v>
      </c>
      <c r="L153" s="281" t="str">
        <f t="shared" si="60"/>
        <v>Isi Tujuan</v>
      </c>
      <c r="M153" s="371"/>
      <c r="N153" s="371"/>
      <c r="O153" s="272"/>
      <c r="P153" s="272"/>
      <c r="Q153" s="272"/>
      <c r="R153" s="272"/>
    </row>
    <row r="154" spans="1:18" ht="12.75" customHeight="1">
      <c r="A154" s="272"/>
      <c r="B154" s="371"/>
      <c r="C154" s="371"/>
      <c r="D154" s="371"/>
      <c r="E154" s="421"/>
      <c r="F154" s="278">
        <v>4</v>
      </c>
      <c r="G154" s="279"/>
      <c r="H154" s="288" t="str">
        <f t="shared" si="0"/>
        <v>Belum Diisi</v>
      </c>
      <c r="I154" s="280" t="s">
        <v>650</v>
      </c>
      <c r="J154" s="281" t="str">
        <f t="shared" si="59"/>
        <v>Isi Tujuan</v>
      </c>
      <c r="K154" s="280" t="s">
        <v>650</v>
      </c>
      <c r="L154" s="281" t="str">
        <f t="shared" si="60"/>
        <v>Isi Tujuan</v>
      </c>
      <c r="M154" s="371"/>
      <c r="N154" s="371"/>
      <c r="O154" s="272"/>
      <c r="P154" s="272"/>
      <c r="Q154" s="272"/>
      <c r="R154" s="272"/>
    </row>
    <row r="155" spans="1:18" ht="12.75" customHeight="1">
      <c r="A155" s="272"/>
      <c r="B155" s="349"/>
      <c r="C155" s="349"/>
      <c r="D155" s="349"/>
      <c r="E155" s="422"/>
      <c r="F155" s="282">
        <v>5</v>
      </c>
      <c r="G155" s="283"/>
      <c r="H155" s="289" t="str">
        <f t="shared" si="0"/>
        <v>Belum Diisi</v>
      </c>
      <c r="I155" s="280" t="s">
        <v>650</v>
      </c>
      <c r="J155" s="286" t="str">
        <f t="shared" si="59"/>
        <v>Isi Tujuan</v>
      </c>
      <c r="K155" s="280" t="s">
        <v>650</v>
      </c>
      <c r="L155" s="286" t="str">
        <f t="shared" si="60"/>
        <v>Isi Tujuan</v>
      </c>
      <c r="M155" s="349"/>
      <c r="N155" s="349"/>
      <c r="O155" s="272"/>
      <c r="P155" s="272"/>
      <c r="Q155" s="272"/>
      <c r="R155" s="272"/>
    </row>
    <row r="156" spans="1:18" ht="12.75" customHeight="1">
      <c r="A156" s="272"/>
      <c r="B156" s="291"/>
      <c r="C156" s="292"/>
      <c r="D156" s="293"/>
      <c r="E156" s="294" t="e">
        <f>AVERAGE(E6:E155)</f>
        <v>#DIV/0!</v>
      </c>
      <c r="F156" s="295"/>
      <c r="G156" s="296"/>
      <c r="H156" s="294" t="e">
        <f>AVERAGE(H6:H155)</f>
        <v>#DIV/0!</v>
      </c>
      <c r="I156" s="293"/>
      <c r="J156" s="294" t="e">
        <f>AVERAGE(J6:J155)</f>
        <v>#DIV/0!</v>
      </c>
      <c r="K156" s="293"/>
      <c r="L156" s="294" t="e">
        <f>AVERAGE(L6:L155)</f>
        <v>#DIV/0!</v>
      </c>
      <c r="M156" s="293"/>
      <c r="N156" s="294" t="e">
        <f>AVERAGE(N6:N155)</f>
        <v>#DIV/0!</v>
      </c>
      <c r="O156" s="272"/>
      <c r="P156" s="272"/>
      <c r="Q156" s="272"/>
      <c r="R156" s="272"/>
    </row>
    <row r="157" spans="1:18" ht="12.75" customHeight="1">
      <c r="A157" s="272"/>
      <c r="B157" s="428" t="s">
        <v>1263</v>
      </c>
      <c r="C157" s="360"/>
      <c r="D157" s="360"/>
      <c r="E157" s="360"/>
      <c r="F157" s="360"/>
      <c r="G157" s="360"/>
      <c r="H157" s="360"/>
      <c r="I157" s="360"/>
      <c r="J157" s="351"/>
      <c r="K157" s="297"/>
      <c r="L157" s="297"/>
      <c r="M157" s="297"/>
      <c r="N157" s="297"/>
      <c r="O157" s="272"/>
      <c r="P157" s="272"/>
      <c r="Q157" s="272"/>
      <c r="R157" s="272"/>
    </row>
    <row r="158" spans="1:18" ht="15.75" customHeight="1">
      <c r="A158" s="272"/>
      <c r="B158" s="418">
        <v>1</v>
      </c>
      <c r="C158" s="426"/>
      <c r="D158" s="419" t="s">
        <v>650</v>
      </c>
      <c r="E158" s="427" t="str">
        <f>IF(D158="Y",1,IF(D158="T",0,IF(D158="Y/T","Belum diisi","Error")))</f>
        <v>Belum diisi</v>
      </c>
      <c r="F158" s="273">
        <v>1</v>
      </c>
      <c r="G158" s="274"/>
      <c r="H158" s="275" t="str">
        <f t="shared" ref="H158:H307" si="61">IF(OR(J158="Isi Dulu",L158="Isi Dulu",J158="Isi Sasaran",L158="Isi Sasaran"),"Belum Diisi",IF(SUM(J158,L158)=2,1,IF(SUM(J158,L158)=1,0,IF(SUM(J158,L158)=0,0,"Error"))))</f>
        <v>Belum Diisi</v>
      </c>
      <c r="I158" s="276" t="s">
        <v>650</v>
      </c>
      <c r="J158" s="277" t="str">
        <f t="shared" ref="J158:J162" si="62">IF($D$158="Y/T","Isi Sasaran",IF($E$158=0,0,IF(I158="Y",1,IF(I158="T",0,"Isi Dulu"))))</f>
        <v>Isi Sasaran</v>
      </c>
      <c r="K158" s="276" t="s">
        <v>650</v>
      </c>
      <c r="L158" s="277" t="str">
        <f t="shared" ref="L158:L162" si="63">IF($D$158="Y/T","Isi Sasaran",IF($E$158=0,0,IF(K158="Y",1,IF(K158="T",0,"Isi Dulu"))))</f>
        <v>Isi Sasaran</v>
      </c>
      <c r="M158" s="429" t="s">
        <v>650</v>
      </c>
      <c r="N158" s="430" t="str">
        <f>IF(M158="Y",1,IF(M158="T",0,IF(M158="Y/T","Belum diisi","Error")))</f>
        <v>Belum diisi</v>
      </c>
      <c r="O158" s="272"/>
      <c r="P158" s="272"/>
      <c r="Q158" s="272"/>
      <c r="R158" s="272"/>
    </row>
    <row r="159" spans="1:18" ht="12.75" customHeight="1">
      <c r="A159" s="272"/>
      <c r="B159" s="371"/>
      <c r="C159" s="371"/>
      <c r="D159" s="371"/>
      <c r="E159" s="371"/>
      <c r="F159" s="278">
        <v>2</v>
      </c>
      <c r="G159" s="279"/>
      <c r="H159" s="275" t="str">
        <f t="shared" si="61"/>
        <v>Belum Diisi</v>
      </c>
      <c r="I159" s="280" t="s">
        <v>650</v>
      </c>
      <c r="J159" s="281" t="str">
        <f t="shared" si="62"/>
        <v>Isi Sasaran</v>
      </c>
      <c r="K159" s="280" t="s">
        <v>650</v>
      </c>
      <c r="L159" s="281" t="str">
        <f t="shared" si="63"/>
        <v>Isi Sasaran</v>
      </c>
      <c r="M159" s="371"/>
      <c r="N159" s="371"/>
      <c r="O159" s="272"/>
      <c r="P159" s="272"/>
      <c r="Q159" s="272"/>
      <c r="R159" s="272"/>
    </row>
    <row r="160" spans="1:18" ht="12.75" customHeight="1">
      <c r="A160" s="272"/>
      <c r="B160" s="371"/>
      <c r="C160" s="371"/>
      <c r="D160" s="371"/>
      <c r="E160" s="371"/>
      <c r="F160" s="278">
        <v>3</v>
      </c>
      <c r="G160" s="279"/>
      <c r="H160" s="275" t="str">
        <f t="shared" si="61"/>
        <v>Belum Diisi</v>
      </c>
      <c r="I160" s="280" t="s">
        <v>650</v>
      </c>
      <c r="J160" s="281" t="str">
        <f t="shared" si="62"/>
        <v>Isi Sasaran</v>
      </c>
      <c r="K160" s="280" t="s">
        <v>650</v>
      </c>
      <c r="L160" s="281" t="str">
        <f t="shared" si="63"/>
        <v>Isi Sasaran</v>
      </c>
      <c r="M160" s="371"/>
      <c r="N160" s="371"/>
      <c r="O160" s="272"/>
      <c r="P160" s="272"/>
      <c r="Q160" s="272"/>
      <c r="R160" s="272"/>
    </row>
    <row r="161" spans="1:18" ht="12.75" customHeight="1">
      <c r="A161" s="272"/>
      <c r="B161" s="371"/>
      <c r="C161" s="371"/>
      <c r="D161" s="371"/>
      <c r="E161" s="371"/>
      <c r="F161" s="278">
        <v>4</v>
      </c>
      <c r="G161" s="279"/>
      <c r="H161" s="275" t="str">
        <f t="shared" si="61"/>
        <v>Belum Diisi</v>
      </c>
      <c r="I161" s="280" t="s">
        <v>650</v>
      </c>
      <c r="J161" s="281" t="str">
        <f t="shared" si="62"/>
        <v>Isi Sasaran</v>
      </c>
      <c r="K161" s="280" t="s">
        <v>650</v>
      </c>
      <c r="L161" s="281" t="str">
        <f t="shared" si="63"/>
        <v>Isi Sasaran</v>
      </c>
      <c r="M161" s="371"/>
      <c r="N161" s="371"/>
      <c r="O161" s="272"/>
      <c r="P161" s="272"/>
      <c r="Q161" s="272"/>
      <c r="R161" s="272"/>
    </row>
    <row r="162" spans="1:18" ht="12.75" customHeight="1">
      <c r="A162" s="272"/>
      <c r="B162" s="349"/>
      <c r="C162" s="349"/>
      <c r="D162" s="349"/>
      <c r="E162" s="349"/>
      <c r="F162" s="282">
        <v>5</v>
      </c>
      <c r="G162" s="283"/>
      <c r="H162" s="284" t="str">
        <f t="shared" si="61"/>
        <v>Belum Diisi</v>
      </c>
      <c r="I162" s="285" t="s">
        <v>650</v>
      </c>
      <c r="J162" s="286" t="str">
        <f t="shared" si="62"/>
        <v>Isi Sasaran</v>
      </c>
      <c r="K162" s="285" t="s">
        <v>650</v>
      </c>
      <c r="L162" s="286" t="str">
        <f t="shared" si="63"/>
        <v>Isi Sasaran</v>
      </c>
      <c r="M162" s="349"/>
      <c r="N162" s="349"/>
      <c r="O162" s="272"/>
      <c r="P162" s="272"/>
      <c r="Q162" s="272"/>
      <c r="R162" s="272"/>
    </row>
    <row r="163" spans="1:18" ht="15.75" customHeight="1">
      <c r="A163" s="272"/>
      <c r="B163" s="418">
        <v>2</v>
      </c>
      <c r="C163" s="426"/>
      <c r="D163" s="419" t="s">
        <v>650</v>
      </c>
      <c r="E163" s="427" t="str">
        <f>IF(D163="Y",1,IF(D163="T",0,IF(D163="Y/T","Belum diisi","Error")))</f>
        <v>Belum diisi</v>
      </c>
      <c r="F163" s="273">
        <v>1</v>
      </c>
      <c r="G163" s="274"/>
      <c r="H163" s="287" t="str">
        <f t="shared" si="61"/>
        <v>Belum Diisi</v>
      </c>
      <c r="I163" s="276" t="s">
        <v>650</v>
      </c>
      <c r="J163" s="277" t="str">
        <f t="shared" ref="J163:J167" si="64">IF($D$163="Y/T","Isi Sasaran",IF($E$163=0,0,IF(I163="Y",1,IF(I163="T",0,"Isi Dulu"))))</f>
        <v>Isi Sasaran</v>
      </c>
      <c r="K163" s="276" t="s">
        <v>650</v>
      </c>
      <c r="L163" s="277" t="str">
        <f t="shared" ref="L163:L167" si="65">IF($D$163="Y/T","Isi Sasaran",IF($E$163=0,0,IF(K163="Y",1,IF(K163="T",0,"Isi Dulu"))))</f>
        <v>Isi Sasaran</v>
      </c>
      <c r="M163" s="429" t="s">
        <v>650</v>
      </c>
      <c r="N163" s="430" t="str">
        <f>IF(M163="Y",1,IF(M163="T",0,IF(M163="Y/T","Belum diisi","Error")))</f>
        <v>Belum diisi</v>
      </c>
      <c r="O163" s="272"/>
      <c r="P163" s="272"/>
      <c r="Q163" s="272"/>
      <c r="R163" s="272"/>
    </row>
    <row r="164" spans="1:18" ht="12.75" customHeight="1">
      <c r="A164" s="272"/>
      <c r="B164" s="371"/>
      <c r="C164" s="371"/>
      <c r="D164" s="371"/>
      <c r="E164" s="371"/>
      <c r="F164" s="278">
        <v>2</v>
      </c>
      <c r="G164" s="279"/>
      <c r="H164" s="288" t="str">
        <f t="shared" si="61"/>
        <v>Belum Diisi</v>
      </c>
      <c r="I164" s="280" t="s">
        <v>650</v>
      </c>
      <c r="J164" s="281" t="str">
        <f t="shared" si="64"/>
        <v>Isi Sasaran</v>
      </c>
      <c r="K164" s="280" t="s">
        <v>650</v>
      </c>
      <c r="L164" s="281" t="str">
        <f t="shared" si="65"/>
        <v>Isi Sasaran</v>
      </c>
      <c r="M164" s="371"/>
      <c r="N164" s="371"/>
      <c r="O164" s="272"/>
      <c r="P164" s="272"/>
      <c r="Q164" s="272"/>
      <c r="R164" s="272"/>
    </row>
    <row r="165" spans="1:18" ht="12.75" customHeight="1">
      <c r="A165" s="272"/>
      <c r="B165" s="371"/>
      <c r="C165" s="371"/>
      <c r="D165" s="371"/>
      <c r="E165" s="371"/>
      <c r="F165" s="278">
        <v>3</v>
      </c>
      <c r="G165" s="279"/>
      <c r="H165" s="288" t="str">
        <f t="shared" si="61"/>
        <v>Belum Diisi</v>
      </c>
      <c r="I165" s="280" t="s">
        <v>650</v>
      </c>
      <c r="J165" s="281" t="str">
        <f t="shared" si="64"/>
        <v>Isi Sasaran</v>
      </c>
      <c r="K165" s="280" t="s">
        <v>650</v>
      </c>
      <c r="L165" s="281" t="str">
        <f t="shared" si="65"/>
        <v>Isi Sasaran</v>
      </c>
      <c r="M165" s="371"/>
      <c r="N165" s="371"/>
      <c r="O165" s="272"/>
      <c r="P165" s="272"/>
      <c r="Q165" s="272"/>
      <c r="R165" s="272"/>
    </row>
    <row r="166" spans="1:18" ht="12.75" customHeight="1">
      <c r="A166" s="272"/>
      <c r="B166" s="371"/>
      <c r="C166" s="371"/>
      <c r="D166" s="371"/>
      <c r="E166" s="371"/>
      <c r="F166" s="278">
        <v>4</v>
      </c>
      <c r="G166" s="279"/>
      <c r="H166" s="288" t="str">
        <f t="shared" si="61"/>
        <v>Belum Diisi</v>
      </c>
      <c r="I166" s="280" t="s">
        <v>650</v>
      </c>
      <c r="J166" s="281" t="str">
        <f t="shared" si="64"/>
        <v>Isi Sasaran</v>
      </c>
      <c r="K166" s="280" t="s">
        <v>650</v>
      </c>
      <c r="L166" s="281" t="str">
        <f t="shared" si="65"/>
        <v>Isi Sasaran</v>
      </c>
      <c r="M166" s="371"/>
      <c r="N166" s="371"/>
      <c r="O166" s="272"/>
      <c r="P166" s="272"/>
      <c r="Q166" s="272"/>
      <c r="R166" s="272"/>
    </row>
    <row r="167" spans="1:18" ht="12.75" customHeight="1">
      <c r="A167" s="272"/>
      <c r="B167" s="349"/>
      <c r="C167" s="349"/>
      <c r="D167" s="349"/>
      <c r="E167" s="349"/>
      <c r="F167" s="282">
        <v>5</v>
      </c>
      <c r="G167" s="283"/>
      <c r="H167" s="289" t="str">
        <f t="shared" si="61"/>
        <v>Belum Diisi</v>
      </c>
      <c r="I167" s="285" t="s">
        <v>650</v>
      </c>
      <c r="J167" s="286" t="str">
        <f t="shared" si="64"/>
        <v>Isi Sasaran</v>
      </c>
      <c r="K167" s="285" t="s">
        <v>650</v>
      </c>
      <c r="L167" s="286" t="str">
        <f t="shared" si="65"/>
        <v>Isi Sasaran</v>
      </c>
      <c r="M167" s="349"/>
      <c r="N167" s="349"/>
      <c r="O167" s="272"/>
      <c r="P167" s="272"/>
      <c r="Q167" s="272"/>
      <c r="R167" s="272"/>
    </row>
    <row r="168" spans="1:18" ht="15.75" customHeight="1">
      <c r="A168" s="272"/>
      <c r="B168" s="418">
        <v>3</v>
      </c>
      <c r="C168" s="426"/>
      <c r="D168" s="419" t="s">
        <v>650</v>
      </c>
      <c r="E168" s="427" t="str">
        <f>IF(D168="Y",1,IF(D168="T",0,IF(D168="Y/T","Belum diisi","Error")))</f>
        <v>Belum diisi</v>
      </c>
      <c r="F168" s="273">
        <v>1</v>
      </c>
      <c r="G168" s="274"/>
      <c r="H168" s="290" t="str">
        <f t="shared" si="61"/>
        <v>Belum Diisi</v>
      </c>
      <c r="I168" s="276" t="s">
        <v>650</v>
      </c>
      <c r="J168" s="277" t="str">
        <f t="shared" ref="J168:J172" si="66">IF($D$168="Y/T","Isi Sasaran",IF($E$168=0,0,IF(I168="Y",1,IF(I168="T",0,"Isi Dulu"))))</f>
        <v>Isi Sasaran</v>
      </c>
      <c r="K168" s="276" t="s">
        <v>650</v>
      </c>
      <c r="L168" s="277" t="str">
        <f t="shared" ref="L168:L172" si="67">IF($D$168="Y/T","Isi Sasaran",IF($E$168=0,0,IF(K168="Y",1,IF(K168="T",0,"Isi Dulu"))))</f>
        <v>Isi Sasaran</v>
      </c>
      <c r="M168" s="429" t="s">
        <v>650</v>
      </c>
      <c r="N168" s="430" t="str">
        <f>IF(M168="Y",1,IF(M168="T",0,IF(M168="Y/T","Belum diisi","Error")))</f>
        <v>Belum diisi</v>
      </c>
      <c r="O168" s="272"/>
      <c r="P168" s="272"/>
      <c r="Q168" s="272"/>
      <c r="R168" s="272"/>
    </row>
    <row r="169" spans="1:18" ht="12.75" customHeight="1">
      <c r="A169" s="272"/>
      <c r="B169" s="371"/>
      <c r="C169" s="371"/>
      <c r="D169" s="371"/>
      <c r="E169" s="371"/>
      <c r="F169" s="278">
        <v>2</v>
      </c>
      <c r="G169" s="279"/>
      <c r="H169" s="288" t="str">
        <f t="shared" si="61"/>
        <v>Belum Diisi</v>
      </c>
      <c r="I169" s="280" t="s">
        <v>650</v>
      </c>
      <c r="J169" s="281" t="str">
        <f t="shared" si="66"/>
        <v>Isi Sasaran</v>
      </c>
      <c r="K169" s="280" t="s">
        <v>650</v>
      </c>
      <c r="L169" s="281" t="str">
        <f t="shared" si="67"/>
        <v>Isi Sasaran</v>
      </c>
      <c r="M169" s="371"/>
      <c r="N169" s="371"/>
      <c r="O169" s="272"/>
      <c r="P169" s="272"/>
      <c r="Q169" s="272"/>
      <c r="R169" s="272"/>
    </row>
    <row r="170" spans="1:18" ht="12.75" customHeight="1">
      <c r="A170" s="272"/>
      <c r="B170" s="371"/>
      <c r="C170" s="371"/>
      <c r="D170" s="371"/>
      <c r="E170" s="371"/>
      <c r="F170" s="278">
        <v>3</v>
      </c>
      <c r="G170" s="279"/>
      <c r="H170" s="288" t="str">
        <f t="shared" si="61"/>
        <v>Belum Diisi</v>
      </c>
      <c r="I170" s="280" t="s">
        <v>650</v>
      </c>
      <c r="J170" s="281" t="str">
        <f t="shared" si="66"/>
        <v>Isi Sasaran</v>
      </c>
      <c r="K170" s="280" t="s">
        <v>650</v>
      </c>
      <c r="L170" s="281" t="str">
        <f t="shared" si="67"/>
        <v>Isi Sasaran</v>
      </c>
      <c r="M170" s="371"/>
      <c r="N170" s="371"/>
      <c r="O170" s="272"/>
      <c r="P170" s="272"/>
      <c r="Q170" s="272"/>
      <c r="R170" s="272"/>
    </row>
    <row r="171" spans="1:18" ht="12.75" customHeight="1">
      <c r="A171" s="272"/>
      <c r="B171" s="371"/>
      <c r="C171" s="371"/>
      <c r="D171" s="371"/>
      <c r="E171" s="371"/>
      <c r="F171" s="278">
        <v>4</v>
      </c>
      <c r="G171" s="279"/>
      <c r="H171" s="288" t="str">
        <f t="shared" si="61"/>
        <v>Belum Diisi</v>
      </c>
      <c r="I171" s="280" t="s">
        <v>650</v>
      </c>
      <c r="J171" s="281" t="str">
        <f t="shared" si="66"/>
        <v>Isi Sasaran</v>
      </c>
      <c r="K171" s="280" t="s">
        <v>650</v>
      </c>
      <c r="L171" s="281" t="str">
        <f t="shared" si="67"/>
        <v>Isi Sasaran</v>
      </c>
      <c r="M171" s="371"/>
      <c r="N171" s="371"/>
      <c r="O171" s="272"/>
      <c r="P171" s="272"/>
      <c r="Q171" s="272"/>
      <c r="R171" s="272"/>
    </row>
    <row r="172" spans="1:18" ht="12.75" customHeight="1">
      <c r="A172" s="272"/>
      <c r="B172" s="349"/>
      <c r="C172" s="349"/>
      <c r="D172" s="349"/>
      <c r="E172" s="349"/>
      <c r="F172" s="282">
        <v>5</v>
      </c>
      <c r="G172" s="283"/>
      <c r="H172" s="289" t="str">
        <f t="shared" si="61"/>
        <v>Belum Diisi</v>
      </c>
      <c r="I172" s="285" t="s">
        <v>650</v>
      </c>
      <c r="J172" s="286" t="str">
        <f t="shared" si="66"/>
        <v>Isi Sasaran</v>
      </c>
      <c r="K172" s="285" t="s">
        <v>650</v>
      </c>
      <c r="L172" s="286" t="str">
        <f t="shared" si="67"/>
        <v>Isi Sasaran</v>
      </c>
      <c r="M172" s="349"/>
      <c r="N172" s="349"/>
      <c r="O172" s="272"/>
      <c r="P172" s="272"/>
      <c r="Q172" s="272"/>
      <c r="R172" s="272"/>
    </row>
    <row r="173" spans="1:18" ht="15.75" customHeight="1">
      <c r="A173" s="272"/>
      <c r="B173" s="418">
        <v>4</v>
      </c>
      <c r="C173" s="426"/>
      <c r="D173" s="419" t="s">
        <v>650</v>
      </c>
      <c r="E173" s="427" t="str">
        <f>IF(D173="Y",1,IF(D173="T",0,IF(D173="Y/T","Belum diisi","Error")))</f>
        <v>Belum diisi</v>
      </c>
      <c r="F173" s="273">
        <v>1</v>
      </c>
      <c r="G173" s="274"/>
      <c r="H173" s="290" t="str">
        <f t="shared" si="61"/>
        <v>Belum Diisi</v>
      </c>
      <c r="I173" s="276" t="s">
        <v>650</v>
      </c>
      <c r="J173" s="277" t="str">
        <f t="shared" ref="J173:J177" si="68">IF($D$173="Y/T","Isi Sasaran",IF($E$173=0,0,IF(I173="Y",1,IF(I173="T",0,"Isi Dulu"))))</f>
        <v>Isi Sasaran</v>
      </c>
      <c r="K173" s="276" t="s">
        <v>650</v>
      </c>
      <c r="L173" s="277" t="str">
        <f t="shared" ref="L173:L177" si="69">IF($D$173="Y/T","Isi Sasaran",IF($E$173=0,0,IF(K173="Y",1,IF(K173="T",0,"Isi Dulu"))))</f>
        <v>Isi Sasaran</v>
      </c>
      <c r="M173" s="429" t="s">
        <v>650</v>
      </c>
      <c r="N173" s="430" t="str">
        <f>IF(M173="Y",1,IF(M173="T",0,IF(M173="Y/T","Belum diisi","Error")))</f>
        <v>Belum diisi</v>
      </c>
      <c r="O173" s="272"/>
      <c r="P173" s="272"/>
      <c r="Q173" s="272"/>
      <c r="R173" s="272"/>
    </row>
    <row r="174" spans="1:18" ht="12.75" customHeight="1">
      <c r="A174" s="272"/>
      <c r="B174" s="371"/>
      <c r="C174" s="371"/>
      <c r="D174" s="371"/>
      <c r="E174" s="371"/>
      <c r="F174" s="278">
        <v>2</v>
      </c>
      <c r="G174" s="279"/>
      <c r="H174" s="288" t="str">
        <f t="shared" si="61"/>
        <v>Belum Diisi</v>
      </c>
      <c r="I174" s="280" t="s">
        <v>650</v>
      </c>
      <c r="J174" s="281" t="str">
        <f t="shared" si="68"/>
        <v>Isi Sasaran</v>
      </c>
      <c r="K174" s="280" t="s">
        <v>650</v>
      </c>
      <c r="L174" s="281" t="str">
        <f t="shared" si="69"/>
        <v>Isi Sasaran</v>
      </c>
      <c r="M174" s="371"/>
      <c r="N174" s="371"/>
      <c r="O174" s="272"/>
      <c r="P174" s="272"/>
      <c r="Q174" s="272"/>
      <c r="R174" s="272"/>
    </row>
    <row r="175" spans="1:18" ht="12.75" customHeight="1">
      <c r="A175" s="272"/>
      <c r="B175" s="371"/>
      <c r="C175" s="371"/>
      <c r="D175" s="371"/>
      <c r="E175" s="371"/>
      <c r="F175" s="278">
        <v>3</v>
      </c>
      <c r="G175" s="279"/>
      <c r="H175" s="288" t="str">
        <f t="shared" si="61"/>
        <v>Belum Diisi</v>
      </c>
      <c r="I175" s="280" t="s">
        <v>650</v>
      </c>
      <c r="J175" s="281" t="str">
        <f t="shared" si="68"/>
        <v>Isi Sasaran</v>
      </c>
      <c r="K175" s="280" t="s">
        <v>650</v>
      </c>
      <c r="L175" s="281" t="str">
        <f t="shared" si="69"/>
        <v>Isi Sasaran</v>
      </c>
      <c r="M175" s="371"/>
      <c r="N175" s="371"/>
      <c r="O175" s="272"/>
      <c r="P175" s="272"/>
      <c r="Q175" s="272"/>
      <c r="R175" s="272"/>
    </row>
    <row r="176" spans="1:18" ht="12.75" customHeight="1">
      <c r="A176" s="272"/>
      <c r="B176" s="371"/>
      <c r="C176" s="371"/>
      <c r="D176" s="371"/>
      <c r="E176" s="371"/>
      <c r="F176" s="278">
        <v>4</v>
      </c>
      <c r="G176" s="279"/>
      <c r="H176" s="288" t="str">
        <f t="shared" si="61"/>
        <v>Belum Diisi</v>
      </c>
      <c r="I176" s="280" t="s">
        <v>650</v>
      </c>
      <c r="J176" s="281" t="str">
        <f t="shared" si="68"/>
        <v>Isi Sasaran</v>
      </c>
      <c r="K176" s="280" t="s">
        <v>650</v>
      </c>
      <c r="L176" s="281" t="str">
        <f t="shared" si="69"/>
        <v>Isi Sasaran</v>
      </c>
      <c r="M176" s="371"/>
      <c r="N176" s="371"/>
      <c r="O176" s="272"/>
      <c r="P176" s="272"/>
      <c r="Q176" s="272"/>
      <c r="R176" s="272"/>
    </row>
    <row r="177" spans="1:18" ht="12.75" customHeight="1">
      <c r="A177" s="272"/>
      <c r="B177" s="349"/>
      <c r="C177" s="349"/>
      <c r="D177" s="349"/>
      <c r="E177" s="349"/>
      <c r="F177" s="282">
        <v>5</v>
      </c>
      <c r="G177" s="283"/>
      <c r="H177" s="289" t="str">
        <f t="shared" si="61"/>
        <v>Belum Diisi</v>
      </c>
      <c r="I177" s="285" t="s">
        <v>650</v>
      </c>
      <c r="J177" s="286" t="str">
        <f t="shared" si="68"/>
        <v>Isi Sasaran</v>
      </c>
      <c r="K177" s="285" t="s">
        <v>650</v>
      </c>
      <c r="L177" s="286" t="str">
        <f t="shared" si="69"/>
        <v>Isi Sasaran</v>
      </c>
      <c r="M177" s="349"/>
      <c r="N177" s="349"/>
      <c r="O177" s="272"/>
      <c r="P177" s="272"/>
      <c r="Q177" s="272"/>
      <c r="R177" s="272"/>
    </row>
    <row r="178" spans="1:18" ht="15.75" customHeight="1">
      <c r="A178" s="272"/>
      <c r="B178" s="418">
        <v>5</v>
      </c>
      <c r="C178" s="426"/>
      <c r="D178" s="419" t="s">
        <v>650</v>
      </c>
      <c r="E178" s="427" t="str">
        <f>IF(D178="Y",1,IF(D178="T",0,IF(D178="Y/T","Belum diisi","Error")))</f>
        <v>Belum diisi</v>
      </c>
      <c r="F178" s="273">
        <v>1</v>
      </c>
      <c r="G178" s="274"/>
      <c r="H178" s="290" t="str">
        <f t="shared" si="61"/>
        <v>Belum Diisi</v>
      </c>
      <c r="I178" s="276" t="s">
        <v>650</v>
      </c>
      <c r="J178" s="277" t="str">
        <f t="shared" ref="J178:J182" si="70">IF($D$178="Y/T","Isi Sasaran",IF($E$178=0,0,IF(I178="Y",1,IF(I178="T",0,"Isi Dulu"))))</f>
        <v>Isi Sasaran</v>
      </c>
      <c r="K178" s="276" t="s">
        <v>650</v>
      </c>
      <c r="L178" s="277" t="str">
        <f t="shared" ref="L178:L182" si="71">IF($D$178="Y/T","Isi Sasaran",IF($E$178=0,0,IF(K178="Y",1,IF(K178="T",0,"Isi Dulu"))))</f>
        <v>Isi Sasaran</v>
      </c>
      <c r="M178" s="429" t="s">
        <v>650</v>
      </c>
      <c r="N178" s="430" t="str">
        <f>IF(M178="Y",1,IF(M178="T",0,IF(M178="Y/T","Belum diisi","Error")))</f>
        <v>Belum diisi</v>
      </c>
      <c r="O178" s="272"/>
      <c r="P178" s="272"/>
      <c r="Q178" s="272"/>
      <c r="R178" s="272"/>
    </row>
    <row r="179" spans="1:18" ht="12.75" customHeight="1">
      <c r="A179" s="272"/>
      <c r="B179" s="371"/>
      <c r="C179" s="371"/>
      <c r="D179" s="371"/>
      <c r="E179" s="371"/>
      <c r="F179" s="278">
        <v>2</v>
      </c>
      <c r="G179" s="279"/>
      <c r="H179" s="288" t="str">
        <f t="shared" si="61"/>
        <v>Belum Diisi</v>
      </c>
      <c r="I179" s="280" t="s">
        <v>650</v>
      </c>
      <c r="J179" s="281" t="str">
        <f t="shared" si="70"/>
        <v>Isi Sasaran</v>
      </c>
      <c r="K179" s="280" t="s">
        <v>650</v>
      </c>
      <c r="L179" s="281" t="str">
        <f t="shared" si="71"/>
        <v>Isi Sasaran</v>
      </c>
      <c r="M179" s="371"/>
      <c r="N179" s="371"/>
      <c r="O179" s="272"/>
      <c r="P179" s="272"/>
      <c r="Q179" s="272"/>
      <c r="R179" s="272"/>
    </row>
    <row r="180" spans="1:18" ht="12.75" customHeight="1">
      <c r="A180" s="272"/>
      <c r="B180" s="371"/>
      <c r="C180" s="371"/>
      <c r="D180" s="371"/>
      <c r="E180" s="371"/>
      <c r="F180" s="278">
        <v>3</v>
      </c>
      <c r="G180" s="279"/>
      <c r="H180" s="288" t="str">
        <f t="shared" si="61"/>
        <v>Belum Diisi</v>
      </c>
      <c r="I180" s="280" t="s">
        <v>650</v>
      </c>
      <c r="J180" s="281" t="str">
        <f t="shared" si="70"/>
        <v>Isi Sasaran</v>
      </c>
      <c r="K180" s="280" t="s">
        <v>650</v>
      </c>
      <c r="L180" s="281" t="str">
        <f t="shared" si="71"/>
        <v>Isi Sasaran</v>
      </c>
      <c r="M180" s="371"/>
      <c r="N180" s="371"/>
      <c r="O180" s="272"/>
      <c r="P180" s="272"/>
      <c r="Q180" s="272"/>
      <c r="R180" s="272"/>
    </row>
    <row r="181" spans="1:18" ht="12.75" customHeight="1">
      <c r="A181" s="272"/>
      <c r="B181" s="371"/>
      <c r="C181" s="371"/>
      <c r="D181" s="371"/>
      <c r="E181" s="371"/>
      <c r="F181" s="278">
        <v>4</v>
      </c>
      <c r="G181" s="279"/>
      <c r="H181" s="288" t="str">
        <f t="shared" si="61"/>
        <v>Belum Diisi</v>
      </c>
      <c r="I181" s="280" t="s">
        <v>650</v>
      </c>
      <c r="J181" s="281" t="str">
        <f t="shared" si="70"/>
        <v>Isi Sasaran</v>
      </c>
      <c r="K181" s="280" t="s">
        <v>650</v>
      </c>
      <c r="L181" s="281" t="str">
        <f t="shared" si="71"/>
        <v>Isi Sasaran</v>
      </c>
      <c r="M181" s="371"/>
      <c r="N181" s="371"/>
      <c r="O181" s="272"/>
      <c r="P181" s="272"/>
      <c r="Q181" s="272"/>
      <c r="R181" s="272"/>
    </row>
    <row r="182" spans="1:18" ht="12.75" customHeight="1">
      <c r="A182" s="272"/>
      <c r="B182" s="349"/>
      <c r="C182" s="349"/>
      <c r="D182" s="349"/>
      <c r="E182" s="349"/>
      <c r="F182" s="282">
        <v>5</v>
      </c>
      <c r="G182" s="283"/>
      <c r="H182" s="289" t="str">
        <f t="shared" si="61"/>
        <v>Belum Diisi</v>
      </c>
      <c r="I182" s="285" t="s">
        <v>650</v>
      </c>
      <c r="J182" s="286" t="str">
        <f t="shared" si="70"/>
        <v>Isi Sasaran</v>
      </c>
      <c r="K182" s="285" t="s">
        <v>650</v>
      </c>
      <c r="L182" s="286" t="str">
        <f t="shared" si="71"/>
        <v>Isi Sasaran</v>
      </c>
      <c r="M182" s="349"/>
      <c r="N182" s="349"/>
      <c r="O182" s="272"/>
      <c r="P182" s="272"/>
      <c r="Q182" s="272"/>
      <c r="R182" s="272"/>
    </row>
    <row r="183" spans="1:18" ht="15.75" customHeight="1">
      <c r="A183" s="272"/>
      <c r="B183" s="418">
        <v>6</v>
      </c>
      <c r="C183" s="426"/>
      <c r="D183" s="419" t="s">
        <v>650</v>
      </c>
      <c r="E183" s="427" t="str">
        <f>IF(D183="Y",1,IF(D183="T",0,IF(D183="Y/T","Belum diisi","Error")))</f>
        <v>Belum diisi</v>
      </c>
      <c r="F183" s="273">
        <v>1</v>
      </c>
      <c r="G183" s="274"/>
      <c r="H183" s="290" t="str">
        <f t="shared" si="61"/>
        <v>Belum Diisi</v>
      </c>
      <c r="I183" s="276" t="s">
        <v>650</v>
      </c>
      <c r="J183" s="277" t="str">
        <f t="shared" ref="J183:J187" si="72">IF($D$183="Y/T","Isi Sasaran",IF($E$183=0,0,IF(I183="Y",1,IF(I183="T",0,"Isi Dulu"))))</f>
        <v>Isi Sasaran</v>
      </c>
      <c r="K183" s="276" t="s">
        <v>650</v>
      </c>
      <c r="L183" s="277" t="str">
        <f t="shared" ref="L183:L187" si="73">IF($D$183="Y/T","Isi Sasaran",IF($E$183=0,0,IF(K183="Y",1,IF(K183="T",0,"Isi Dulu"))))</f>
        <v>Isi Sasaran</v>
      </c>
      <c r="M183" s="429" t="s">
        <v>650</v>
      </c>
      <c r="N183" s="430" t="str">
        <f>IF(M183="Y",1,IF(M183="T",0,IF(M183="Y/T","Belum diisi","Error")))</f>
        <v>Belum diisi</v>
      </c>
      <c r="O183" s="272"/>
      <c r="P183" s="272"/>
      <c r="Q183" s="272"/>
      <c r="R183" s="272"/>
    </row>
    <row r="184" spans="1:18" ht="12.75" customHeight="1">
      <c r="A184" s="272"/>
      <c r="B184" s="371"/>
      <c r="C184" s="371"/>
      <c r="D184" s="371"/>
      <c r="E184" s="371"/>
      <c r="F184" s="278">
        <v>2</v>
      </c>
      <c r="G184" s="279"/>
      <c r="H184" s="288" t="str">
        <f t="shared" si="61"/>
        <v>Belum Diisi</v>
      </c>
      <c r="I184" s="280" t="s">
        <v>650</v>
      </c>
      <c r="J184" s="281" t="str">
        <f t="shared" si="72"/>
        <v>Isi Sasaran</v>
      </c>
      <c r="K184" s="280" t="s">
        <v>650</v>
      </c>
      <c r="L184" s="281" t="str">
        <f t="shared" si="73"/>
        <v>Isi Sasaran</v>
      </c>
      <c r="M184" s="371"/>
      <c r="N184" s="371"/>
      <c r="O184" s="272"/>
      <c r="P184" s="272"/>
      <c r="Q184" s="272"/>
      <c r="R184" s="272"/>
    </row>
    <row r="185" spans="1:18" ht="12.75" customHeight="1">
      <c r="A185" s="272"/>
      <c r="B185" s="371"/>
      <c r="C185" s="371"/>
      <c r="D185" s="371"/>
      <c r="E185" s="371"/>
      <c r="F185" s="278">
        <v>3</v>
      </c>
      <c r="G185" s="279"/>
      <c r="H185" s="288" t="str">
        <f t="shared" si="61"/>
        <v>Belum Diisi</v>
      </c>
      <c r="I185" s="280" t="s">
        <v>650</v>
      </c>
      <c r="J185" s="281" t="str">
        <f t="shared" si="72"/>
        <v>Isi Sasaran</v>
      </c>
      <c r="K185" s="280" t="s">
        <v>650</v>
      </c>
      <c r="L185" s="281" t="str">
        <f t="shared" si="73"/>
        <v>Isi Sasaran</v>
      </c>
      <c r="M185" s="371"/>
      <c r="N185" s="371"/>
      <c r="O185" s="272"/>
      <c r="P185" s="272"/>
      <c r="Q185" s="272"/>
      <c r="R185" s="272"/>
    </row>
    <row r="186" spans="1:18" ht="12.75" customHeight="1">
      <c r="A186" s="272"/>
      <c r="B186" s="371"/>
      <c r="C186" s="371"/>
      <c r="D186" s="371"/>
      <c r="E186" s="371"/>
      <c r="F186" s="278">
        <v>4</v>
      </c>
      <c r="G186" s="279"/>
      <c r="H186" s="288" t="str">
        <f t="shared" si="61"/>
        <v>Belum Diisi</v>
      </c>
      <c r="I186" s="280" t="s">
        <v>650</v>
      </c>
      <c r="J186" s="281" t="str">
        <f t="shared" si="72"/>
        <v>Isi Sasaran</v>
      </c>
      <c r="K186" s="280" t="s">
        <v>650</v>
      </c>
      <c r="L186" s="281" t="str">
        <f t="shared" si="73"/>
        <v>Isi Sasaran</v>
      </c>
      <c r="M186" s="371"/>
      <c r="N186" s="371"/>
      <c r="O186" s="272"/>
      <c r="P186" s="272"/>
      <c r="Q186" s="272"/>
      <c r="R186" s="272"/>
    </row>
    <row r="187" spans="1:18" ht="12.75" customHeight="1">
      <c r="A187" s="272"/>
      <c r="B187" s="349"/>
      <c r="C187" s="349"/>
      <c r="D187" s="349"/>
      <c r="E187" s="349"/>
      <c r="F187" s="282">
        <v>5</v>
      </c>
      <c r="G187" s="283"/>
      <c r="H187" s="289" t="str">
        <f t="shared" si="61"/>
        <v>Belum Diisi</v>
      </c>
      <c r="I187" s="285" t="s">
        <v>650</v>
      </c>
      <c r="J187" s="286" t="str">
        <f t="shared" si="72"/>
        <v>Isi Sasaran</v>
      </c>
      <c r="K187" s="285" t="s">
        <v>650</v>
      </c>
      <c r="L187" s="286" t="str">
        <f t="shared" si="73"/>
        <v>Isi Sasaran</v>
      </c>
      <c r="M187" s="349"/>
      <c r="N187" s="349"/>
      <c r="O187" s="272"/>
      <c r="P187" s="272"/>
      <c r="Q187" s="272"/>
      <c r="R187" s="272"/>
    </row>
    <row r="188" spans="1:18" ht="15.75" customHeight="1">
      <c r="A188" s="272"/>
      <c r="B188" s="418">
        <v>7</v>
      </c>
      <c r="C188" s="426"/>
      <c r="D188" s="419" t="s">
        <v>650</v>
      </c>
      <c r="E188" s="427" t="str">
        <f>IF(D188="Y",1,IF(D188="T",0,IF(D188="Y/T","Belum diisi","Error")))</f>
        <v>Belum diisi</v>
      </c>
      <c r="F188" s="273">
        <v>1</v>
      </c>
      <c r="G188" s="274"/>
      <c r="H188" s="290" t="str">
        <f t="shared" si="61"/>
        <v>Belum Diisi</v>
      </c>
      <c r="I188" s="276" t="s">
        <v>650</v>
      </c>
      <c r="J188" s="277" t="str">
        <f t="shared" ref="J188:J192" si="74">IF($D$188="Y/T","Isi Sasaran",IF($E$188=0,0,IF(I188="Y",1,IF(I188="T",0,"Isi Dulu"))))</f>
        <v>Isi Sasaran</v>
      </c>
      <c r="K188" s="276" t="s">
        <v>650</v>
      </c>
      <c r="L188" s="277" t="str">
        <f t="shared" ref="L188:L192" si="75">IF($D$188="Y/T","Isi Sasaran",IF($E$188=0,0,IF(K188="Y",1,IF(K188="T",0,"Isi Dulu"))))</f>
        <v>Isi Sasaran</v>
      </c>
      <c r="M188" s="429" t="s">
        <v>650</v>
      </c>
      <c r="N188" s="430" t="str">
        <f>IF(M188="Y",1,IF(M188="T",0,IF(M188="Y/T","Belum diisi","Error")))</f>
        <v>Belum diisi</v>
      </c>
      <c r="O188" s="272"/>
      <c r="P188" s="272"/>
      <c r="Q188" s="272"/>
      <c r="R188" s="272"/>
    </row>
    <row r="189" spans="1:18" ht="12.75" customHeight="1">
      <c r="A189" s="272"/>
      <c r="B189" s="371"/>
      <c r="C189" s="371"/>
      <c r="D189" s="371"/>
      <c r="E189" s="371"/>
      <c r="F189" s="278">
        <v>2</v>
      </c>
      <c r="G189" s="279"/>
      <c r="H189" s="288" t="str">
        <f t="shared" si="61"/>
        <v>Belum Diisi</v>
      </c>
      <c r="I189" s="280" t="s">
        <v>650</v>
      </c>
      <c r="J189" s="281" t="str">
        <f t="shared" si="74"/>
        <v>Isi Sasaran</v>
      </c>
      <c r="K189" s="280" t="s">
        <v>650</v>
      </c>
      <c r="L189" s="281" t="str">
        <f t="shared" si="75"/>
        <v>Isi Sasaran</v>
      </c>
      <c r="M189" s="371"/>
      <c r="N189" s="371"/>
      <c r="O189" s="272"/>
      <c r="P189" s="272"/>
      <c r="Q189" s="272"/>
      <c r="R189" s="272"/>
    </row>
    <row r="190" spans="1:18" ht="12.75" customHeight="1">
      <c r="A190" s="272"/>
      <c r="B190" s="371"/>
      <c r="C190" s="371"/>
      <c r="D190" s="371"/>
      <c r="E190" s="371"/>
      <c r="F190" s="278">
        <v>3</v>
      </c>
      <c r="G190" s="279"/>
      <c r="H190" s="288" t="str">
        <f t="shared" si="61"/>
        <v>Belum Diisi</v>
      </c>
      <c r="I190" s="280" t="s">
        <v>650</v>
      </c>
      <c r="J190" s="281" t="str">
        <f t="shared" si="74"/>
        <v>Isi Sasaran</v>
      </c>
      <c r="K190" s="280" t="s">
        <v>650</v>
      </c>
      <c r="L190" s="281" t="str">
        <f t="shared" si="75"/>
        <v>Isi Sasaran</v>
      </c>
      <c r="M190" s="371"/>
      <c r="N190" s="371"/>
      <c r="O190" s="272"/>
      <c r="P190" s="272"/>
      <c r="Q190" s="272"/>
      <c r="R190" s="272"/>
    </row>
    <row r="191" spans="1:18" ht="12.75" customHeight="1">
      <c r="A191" s="272"/>
      <c r="B191" s="371"/>
      <c r="C191" s="371"/>
      <c r="D191" s="371"/>
      <c r="E191" s="371"/>
      <c r="F191" s="278">
        <v>4</v>
      </c>
      <c r="G191" s="279"/>
      <c r="H191" s="288" t="str">
        <f t="shared" si="61"/>
        <v>Belum Diisi</v>
      </c>
      <c r="I191" s="280" t="s">
        <v>650</v>
      </c>
      <c r="J191" s="281" t="str">
        <f t="shared" si="74"/>
        <v>Isi Sasaran</v>
      </c>
      <c r="K191" s="280" t="s">
        <v>650</v>
      </c>
      <c r="L191" s="281" t="str">
        <f t="shared" si="75"/>
        <v>Isi Sasaran</v>
      </c>
      <c r="M191" s="371"/>
      <c r="N191" s="371"/>
      <c r="O191" s="272"/>
      <c r="P191" s="272"/>
      <c r="Q191" s="272"/>
      <c r="R191" s="272"/>
    </row>
    <row r="192" spans="1:18" ht="12.75" customHeight="1">
      <c r="A192" s="272"/>
      <c r="B192" s="349"/>
      <c r="C192" s="349"/>
      <c r="D192" s="349"/>
      <c r="E192" s="349"/>
      <c r="F192" s="282">
        <v>5</v>
      </c>
      <c r="G192" s="283"/>
      <c r="H192" s="289" t="str">
        <f t="shared" si="61"/>
        <v>Belum Diisi</v>
      </c>
      <c r="I192" s="285" t="s">
        <v>650</v>
      </c>
      <c r="J192" s="286" t="str">
        <f t="shared" si="74"/>
        <v>Isi Sasaran</v>
      </c>
      <c r="K192" s="285" t="s">
        <v>650</v>
      </c>
      <c r="L192" s="286" t="str">
        <f t="shared" si="75"/>
        <v>Isi Sasaran</v>
      </c>
      <c r="M192" s="349"/>
      <c r="N192" s="349"/>
      <c r="O192" s="272"/>
      <c r="P192" s="272"/>
      <c r="Q192" s="272"/>
      <c r="R192" s="272"/>
    </row>
    <row r="193" spans="1:18" ht="15.75" customHeight="1">
      <c r="A193" s="272"/>
      <c r="B193" s="418">
        <v>8</v>
      </c>
      <c r="C193" s="426"/>
      <c r="D193" s="419" t="s">
        <v>650</v>
      </c>
      <c r="E193" s="427" t="str">
        <f>IF(D193="Y",1,IF(D193="T",0,IF(D193="Y/T","Belum diisi","Error")))</f>
        <v>Belum diisi</v>
      </c>
      <c r="F193" s="273">
        <v>1</v>
      </c>
      <c r="G193" s="274"/>
      <c r="H193" s="290" t="str">
        <f t="shared" si="61"/>
        <v>Belum Diisi</v>
      </c>
      <c r="I193" s="276" t="s">
        <v>650</v>
      </c>
      <c r="J193" s="277" t="str">
        <f t="shared" ref="J193:J197" si="76">IF($D$193="Y/T","Isi Sasaran",IF($E$193=0,0,IF(I193="Y",1,IF(I193="T",0,"Isi Dulu"))))</f>
        <v>Isi Sasaran</v>
      </c>
      <c r="K193" s="276" t="s">
        <v>650</v>
      </c>
      <c r="L193" s="277" t="str">
        <f t="shared" ref="L193:L197" si="77">IF($D$193="Y/T","Isi Sasaran",IF($E$193=0,0,IF(K193="Y",1,IF(K193="T",0,"Isi Dulu"))))</f>
        <v>Isi Sasaran</v>
      </c>
      <c r="M193" s="429" t="s">
        <v>650</v>
      </c>
      <c r="N193" s="430" t="str">
        <f>IF(M193="Y",1,IF(M193="T",0,IF(M193="Y/T","Belum diisi","Error")))</f>
        <v>Belum diisi</v>
      </c>
      <c r="O193" s="272"/>
      <c r="P193" s="272"/>
      <c r="Q193" s="272"/>
      <c r="R193" s="272"/>
    </row>
    <row r="194" spans="1:18" ht="12.75" customHeight="1">
      <c r="A194" s="272"/>
      <c r="B194" s="371"/>
      <c r="C194" s="371"/>
      <c r="D194" s="371"/>
      <c r="E194" s="371"/>
      <c r="F194" s="278">
        <v>2</v>
      </c>
      <c r="G194" s="279"/>
      <c r="H194" s="288" t="str">
        <f t="shared" si="61"/>
        <v>Belum Diisi</v>
      </c>
      <c r="I194" s="280" t="s">
        <v>650</v>
      </c>
      <c r="J194" s="281" t="str">
        <f t="shared" si="76"/>
        <v>Isi Sasaran</v>
      </c>
      <c r="K194" s="280" t="s">
        <v>650</v>
      </c>
      <c r="L194" s="281" t="str">
        <f t="shared" si="77"/>
        <v>Isi Sasaran</v>
      </c>
      <c r="M194" s="371"/>
      <c r="N194" s="371"/>
      <c r="O194" s="272"/>
      <c r="P194" s="272"/>
      <c r="Q194" s="272"/>
      <c r="R194" s="272"/>
    </row>
    <row r="195" spans="1:18" ht="12.75" customHeight="1">
      <c r="A195" s="272"/>
      <c r="B195" s="371"/>
      <c r="C195" s="371"/>
      <c r="D195" s="371"/>
      <c r="E195" s="371"/>
      <c r="F195" s="278">
        <v>3</v>
      </c>
      <c r="G195" s="279"/>
      <c r="H195" s="288" t="str">
        <f t="shared" si="61"/>
        <v>Belum Diisi</v>
      </c>
      <c r="I195" s="280" t="s">
        <v>650</v>
      </c>
      <c r="J195" s="281" t="str">
        <f t="shared" si="76"/>
        <v>Isi Sasaran</v>
      </c>
      <c r="K195" s="280" t="s">
        <v>650</v>
      </c>
      <c r="L195" s="281" t="str">
        <f t="shared" si="77"/>
        <v>Isi Sasaran</v>
      </c>
      <c r="M195" s="371"/>
      <c r="N195" s="371"/>
      <c r="O195" s="272"/>
      <c r="P195" s="272"/>
      <c r="Q195" s="272"/>
      <c r="R195" s="272"/>
    </row>
    <row r="196" spans="1:18" ht="12.75" customHeight="1">
      <c r="A196" s="272"/>
      <c r="B196" s="371"/>
      <c r="C196" s="371"/>
      <c r="D196" s="371"/>
      <c r="E196" s="371"/>
      <c r="F196" s="278">
        <v>4</v>
      </c>
      <c r="G196" s="279"/>
      <c r="H196" s="288" t="str">
        <f t="shared" si="61"/>
        <v>Belum Diisi</v>
      </c>
      <c r="I196" s="280" t="s">
        <v>650</v>
      </c>
      <c r="J196" s="281" t="str">
        <f t="shared" si="76"/>
        <v>Isi Sasaran</v>
      </c>
      <c r="K196" s="280" t="s">
        <v>650</v>
      </c>
      <c r="L196" s="281" t="str">
        <f t="shared" si="77"/>
        <v>Isi Sasaran</v>
      </c>
      <c r="M196" s="371"/>
      <c r="N196" s="371"/>
      <c r="O196" s="272"/>
      <c r="P196" s="272"/>
      <c r="Q196" s="272"/>
      <c r="R196" s="272"/>
    </row>
    <row r="197" spans="1:18" ht="12.75" customHeight="1">
      <c r="A197" s="272"/>
      <c r="B197" s="349"/>
      <c r="C197" s="349"/>
      <c r="D197" s="349"/>
      <c r="E197" s="349"/>
      <c r="F197" s="282">
        <v>5</v>
      </c>
      <c r="G197" s="283"/>
      <c r="H197" s="289" t="str">
        <f t="shared" si="61"/>
        <v>Belum Diisi</v>
      </c>
      <c r="I197" s="285" t="s">
        <v>650</v>
      </c>
      <c r="J197" s="286" t="str">
        <f t="shared" si="76"/>
        <v>Isi Sasaran</v>
      </c>
      <c r="K197" s="285" t="s">
        <v>650</v>
      </c>
      <c r="L197" s="286" t="str">
        <f t="shared" si="77"/>
        <v>Isi Sasaran</v>
      </c>
      <c r="M197" s="349"/>
      <c r="N197" s="349"/>
      <c r="O197" s="272"/>
      <c r="P197" s="272"/>
      <c r="Q197" s="272"/>
      <c r="R197" s="272"/>
    </row>
    <row r="198" spans="1:18" ht="15.75" customHeight="1">
      <c r="A198" s="272"/>
      <c r="B198" s="418">
        <v>9</v>
      </c>
      <c r="C198" s="426"/>
      <c r="D198" s="419" t="s">
        <v>650</v>
      </c>
      <c r="E198" s="427" t="str">
        <f>IF(D198="Y",1,IF(D198="T",0,IF(D198="Y/T","Belum diisi","Error")))</f>
        <v>Belum diisi</v>
      </c>
      <c r="F198" s="273">
        <v>1</v>
      </c>
      <c r="G198" s="274"/>
      <c r="H198" s="290" t="str">
        <f t="shared" si="61"/>
        <v>Belum Diisi</v>
      </c>
      <c r="I198" s="276" t="s">
        <v>650</v>
      </c>
      <c r="J198" s="277" t="str">
        <f t="shared" ref="J198:J202" si="78">IF($D$198="Y/T","Isi Sasaran",IF($E$198=0,0,IF(I198="Y",1,IF(I198="T",0,"Isi Dulu"))))</f>
        <v>Isi Sasaran</v>
      </c>
      <c r="K198" s="276" t="s">
        <v>650</v>
      </c>
      <c r="L198" s="277" t="str">
        <f t="shared" ref="L198:L202" si="79">IF($D$198="Y/T","Isi Sasaran",IF($E$198=0,0,IF(K198="Y",1,IF(K198="T",0,"Isi Dulu"))))</f>
        <v>Isi Sasaran</v>
      </c>
      <c r="M198" s="429" t="s">
        <v>650</v>
      </c>
      <c r="N198" s="430" t="str">
        <f>IF(M198="Y",1,IF(M198="T",0,IF(M198="Y/T","Belum diisi","Error")))</f>
        <v>Belum diisi</v>
      </c>
      <c r="O198" s="272"/>
      <c r="P198" s="272"/>
      <c r="Q198" s="272"/>
      <c r="R198" s="272"/>
    </row>
    <row r="199" spans="1:18" ht="12.75" customHeight="1">
      <c r="A199" s="272"/>
      <c r="B199" s="371"/>
      <c r="C199" s="371"/>
      <c r="D199" s="371"/>
      <c r="E199" s="371"/>
      <c r="F199" s="278">
        <v>2</v>
      </c>
      <c r="G199" s="279"/>
      <c r="H199" s="288" t="str">
        <f t="shared" si="61"/>
        <v>Belum Diisi</v>
      </c>
      <c r="I199" s="280" t="s">
        <v>650</v>
      </c>
      <c r="J199" s="281" t="str">
        <f t="shared" si="78"/>
        <v>Isi Sasaran</v>
      </c>
      <c r="K199" s="280" t="s">
        <v>650</v>
      </c>
      <c r="L199" s="281" t="str">
        <f t="shared" si="79"/>
        <v>Isi Sasaran</v>
      </c>
      <c r="M199" s="371"/>
      <c r="N199" s="371"/>
      <c r="O199" s="272"/>
      <c r="P199" s="272"/>
      <c r="Q199" s="272"/>
      <c r="R199" s="272"/>
    </row>
    <row r="200" spans="1:18" ht="12.75" customHeight="1">
      <c r="A200" s="272"/>
      <c r="B200" s="371"/>
      <c r="C200" s="371"/>
      <c r="D200" s="371"/>
      <c r="E200" s="371"/>
      <c r="F200" s="278">
        <v>3</v>
      </c>
      <c r="G200" s="279"/>
      <c r="H200" s="288" t="str">
        <f t="shared" si="61"/>
        <v>Belum Diisi</v>
      </c>
      <c r="I200" s="280" t="s">
        <v>650</v>
      </c>
      <c r="J200" s="281" t="str">
        <f t="shared" si="78"/>
        <v>Isi Sasaran</v>
      </c>
      <c r="K200" s="280" t="s">
        <v>650</v>
      </c>
      <c r="L200" s="281" t="str">
        <f t="shared" si="79"/>
        <v>Isi Sasaran</v>
      </c>
      <c r="M200" s="371"/>
      <c r="N200" s="371"/>
      <c r="O200" s="272"/>
      <c r="P200" s="272"/>
      <c r="Q200" s="272"/>
      <c r="R200" s="272"/>
    </row>
    <row r="201" spans="1:18" ht="12.75" customHeight="1">
      <c r="A201" s="272"/>
      <c r="B201" s="371"/>
      <c r="C201" s="371"/>
      <c r="D201" s="371"/>
      <c r="E201" s="371"/>
      <c r="F201" s="278">
        <v>4</v>
      </c>
      <c r="G201" s="279"/>
      <c r="H201" s="288" t="str">
        <f t="shared" si="61"/>
        <v>Belum Diisi</v>
      </c>
      <c r="I201" s="280" t="s">
        <v>650</v>
      </c>
      <c r="J201" s="281" t="str">
        <f t="shared" si="78"/>
        <v>Isi Sasaran</v>
      </c>
      <c r="K201" s="280" t="s">
        <v>650</v>
      </c>
      <c r="L201" s="281" t="str">
        <f t="shared" si="79"/>
        <v>Isi Sasaran</v>
      </c>
      <c r="M201" s="371"/>
      <c r="N201" s="371"/>
      <c r="O201" s="272"/>
      <c r="P201" s="272"/>
      <c r="Q201" s="272"/>
      <c r="R201" s="272"/>
    </row>
    <row r="202" spans="1:18" ht="12.75" customHeight="1">
      <c r="A202" s="272"/>
      <c r="B202" s="349"/>
      <c r="C202" s="349"/>
      <c r="D202" s="349"/>
      <c r="E202" s="349"/>
      <c r="F202" s="282">
        <v>5</v>
      </c>
      <c r="G202" s="283"/>
      <c r="H202" s="289" t="str">
        <f t="shared" si="61"/>
        <v>Belum Diisi</v>
      </c>
      <c r="I202" s="285" t="s">
        <v>650</v>
      </c>
      <c r="J202" s="286" t="str">
        <f t="shared" si="78"/>
        <v>Isi Sasaran</v>
      </c>
      <c r="K202" s="285" t="s">
        <v>650</v>
      </c>
      <c r="L202" s="286" t="str">
        <f t="shared" si="79"/>
        <v>Isi Sasaran</v>
      </c>
      <c r="M202" s="349"/>
      <c r="N202" s="349"/>
      <c r="O202" s="272"/>
      <c r="P202" s="272"/>
      <c r="Q202" s="272"/>
      <c r="R202" s="272"/>
    </row>
    <row r="203" spans="1:18" ht="15.75" customHeight="1">
      <c r="A203" s="272"/>
      <c r="B203" s="418">
        <v>10</v>
      </c>
      <c r="C203" s="426"/>
      <c r="D203" s="419" t="s">
        <v>650</v>
      </c>
      <c r="E203" s="427" t="str">
        <f>IF(D203="Y",1,IF(D203="T",0,IF(D203="Y/T","Belum diisi","Error")))</f>
        <v>Belum diisi</v>
      </c>
      <c r="F203" s="273">
        <v>1</v>
      </c>
      <c r="G203" s="274"/>
      <c r="H203" s="290" t="str">
        <f t="shared" si="61"/>
        <v>Belum Diisi</v>
      </c>
      <c r="I203" s="276" t="s">
        <v>650</v>
      </c>
      <c r="J203" s="277" t="str">
        <f t="shared" ref="J203:J207" si="80">IF($D$203="Y/T","Isi Sasaran",IF($E$203=0,0,IF(I203="Y",1,IF(I203="T",0,"Isi Dulu"))))</f>
        <v>Isi Sasaran</v>
      </c>
      <c r="K203" s="276" t="s">
        <v>650</v>
      </c>
      <c r="L203" s="277" t="str">
        <f t="shared" ref="L203:L207" si="81">IF($D$203="Y/T","Isi Sasaran",IF($E$203=0,0,IF(K203="Y",1,IF(K203="T",0,"Isi Dulu"))))</f>
        <v>Isi Sasaran</v>
      </c>
      <c r="M203" s="429" t="s">
        <v>650</v>
      </c>
      <c r="N203" s="430" t="str">
        <f>IF(M203="Y",1,IF(M203="T",0,IF(M203="Y/T","Belum diisi","Error")))</f>
        <v>Belum diisi</v>
      </c>
      <c r="O203" s="272"/>
      <c r="P203" s="272"/>
      <c r="Q203" s="272"/>
      <c r="R203" s="272"/>
    </row>
    <row r="204" spans="1:18" ht="12.75" customHeight="1">
      <c r="A204" s="272"/>
      <c r="B204" s="371"/>
      <c r="C204" s="371"/>
      <c r="D204" s="371"/>
      <c r="E204" s="371"/>
      <c r="F204" s="278">
        <v>2</v>
      </c>
      <c r="G204" s="279"/>
      <c r="H204" s="288" t="str">
        <f t="shared" si="61"/>
        <v>Belum Diisi</v>
      </c>
      <c r="I204" s="280" t="s">
        <v>650</v>
      </c>
      <c r="J204" s="281" t="str">
        <f t="shared" si="80"/>
        <v>Isi Sasaran</v>
      </c>
      <c r="K204" s="280" t="s">
        <v>650</v>
      </c>
      <c r="L204" s="281" t="str">
        <f t="shared" si="81"/>
        <v>Isi Sasaran</v>
      </c>
      <c r="M204" s="371"/>
      <c r="N204" s="371"/>
      <c r="O204" s="272"/>
      <c r="P204" s="272"/>
      <c r="Q204" s="272"/>
      <c r="R204" s="272"/>
    </row>
    <row r="205" spans="1:18" ht="12.75" customHeight="1">
      <c r="A205" s="272"/>
      <c r="B205" s="371"/>
      <c r="C205" s="371"/>
      <c r="D205" s="371"/>
      <c r="E205" s="371"/>
      <c r="F205" s="278">
        <v>3</v>
      </c>
      <c r="G205" s="279"/>
      <c r="H205" s="288" t="str">
        <f t="shared" si="61"/>
        <v>Belum Diisi</v>
      </c>
      <c r="I205" s="280" t="s">
        <v>650</v>
      </c>
      <c r="J205" s="281" t="str">
        <f t="shared" si="80"/>
        <v>Isi Sasaran</v>
      </c>
      <c r="K205" s="280" t="s">
        <v>650</v>
      </c>
      <c r="L205" s="281" t="str">
        <f t="shared" si="81"/>
        <v>Isi Sasaran</v>
      </c>
      <c r="M205" s="371"/>
      <c r="N205" s="371"/>
      <c r="O205" s="272"/>
      <c r="P205" s="272"/>
      <c r="Q205" s="272"/>
      <c r="R205" s="272"/>
    </row>
    <row r="206" spans="1:18" ht="12.75" customHeight="1">
      <c r="A206" s="272"/>
      <c r="B206" s="371"/>
      <c r="C206" s="371"/>
      <c r="D206" s="371"/>
      <c r="E206" s="371"/>
      <c r="F206" s="278">
        <v>4</v>
      </c>
      <c r="G206" s="279"/>
      <c r="H206" s="288" t="str">
        <f t="shared" si="61"/>
        <v>Belum Diisi</v>
      </c>
      <c r="I206" s="280" t="s">
        <v>650</v>
      </c>
      <c r="J206" s="281" t="str">
        <f t="shared" si="80"/>
        <v>Isi Sasaran</v>
      </c>
      <c r="K206" s="280" t="s">
        <v>650</v>
      </c>
      <c r="L206" s="281" t="str">
        <f t="shared" si="81"/>
        <v>Isi Sasaran</v>
      </c>
      <c r="M206" s="371"/>
      <c r="N206" s="371"/>
      <c r="O206" s="272"/>
      <c r="P206" s="272"/>
      <c r="Q206" s="272"/>
      <c r="R206" s="272"/>
    </row>
    <row r="207" spans="1:18" ht="12.75" customHeight="1">
      <c r="A207" s="272"/>
      <c r="B207" s="349"/>
      <c r="C207" s="349"/>
      <c r="D207" s="349"/>
      <c r="E207" s="349"/>
      <c r="F207" s="282">
        <v>5</v>
      </c>
      <c r="G207" s="283"/>
      <c r="H207" s="289" t="str">
        <f t="shared" si="61"/>
        <v>Belum Diisi</v>
      </c>
      <c r="I207" s="285" t="s">
        <v>650</v>
      </c>
      <c r="J207" s="286" t="str">
        <f t="shared" si="80"/>
        <v>Isi Sasaran</v>
      </c>
      <c r="K207" s="285" t="s">
        <v>650</v>
      </c>
      <c r="L207" s="286" t="str">
        <f t="shared" si="81"/>
        <v>Isi Sasaran</v>
      </c>
      <c r="M207" s="349"/>
      <c r="N207" s="349"/>
      <c r="O207" s="272"/>
      <c r="P207" s="272"/>
      <c r="Q207" s="272"/>
      <c r="R207" s="272"/>
    </row>
    <row r="208" spans="1:18" ht="15.75" customHeight="1">
      <c r="A208" s="272"/>
      <c r="B208" s="418">
        <v>11</v>
      </c>
      <c r="C208" s="426"/>
      <c r="D208" s="419" t="s">
        <v>650</v>
      </c>
      <c r="E208" s="427" t="str">
        <f>IF(D208="Y",1,IF(D208="T",0,IF(D208="Y/T","Belum diisi","Error")))</f>
        <v>Belum diisi</v>
      </c>
      <c r="F208" s="273">
        <v>1</v>
      </c>
      <c r="G208" s="274"/>
      <c r="H208" s="290" t="str">
        <f t="shared" si="61"/>
        <v>Belum Diisi</v>
      </c>
      <c r="I208" s="276" t="s">
        <v>650</v>
      </c>
      <c r="J208" s="277" t="str">
        <f t="shared" ref="J208:J212" si="82">IF($D$208="Y/T","Isi Sasaran",IF($E$208=0,0,IF(I208="Y",1,IF(I208="T",0,"Isi Dulu"))))</f>
        <v>Isi Sasaran</v>
      </c>
      <c r="K208" s="276" t="s">
        <v>650</v>
      </c>
      <c r="L208" s="277" t="str">
        <f t="shared" ref="L208:L212" si="83">IF($D$208="Y/T","Isi Sasaran",IF($E$208=0,0,IF(K208="Y",1,IF(K208="T",0,"Isi Dulu"))))</f>
        <v>Isi Sasaran</v>
      </c>
      <c r="M208" s="429" t="s">
        <v>650</v>
      </c>
      <c r="N208" s="430" t="str">
        <f>IF(M208="Y",1,IF(M208="T",0,IF(M208="Y/T","Belum diisi","Error")))</f>
        <v>Belum diisi</v>
      </c>
      <c r="O208" s="272"/>
      <c r="P208" s="272"/>
      <c r="Q208" s="272"/>
      <c r="R208" s="272"/>
    </row>
    <row r="209" spans="1:18" ht="12.75" customHeight="1">
      <c r="A209" s="272"/>
      <c r="B209" s="371"/>
      <c r="C209" s="371"/>
      <c r="D209" s="371"/>
      <c r="E209" s="371"/>
      <c r="F209" s="278">
        <v>2</v>
      </c>
      <c r="G209" s="279"/>
      <c r="H209" s="288" t="str">
        <f t="shared" si="61"/>
        <v>Belum Diisi</v>
      </c>
      <c r="I209" s="280" t="s">
        <v>650</v>
      </c>
      <c r="J209" s="281" t="str">
        <f t="shared" si="82"/>
        <v>Isi Sasaran</v>
      </c>
      <c r="K209" s="280" t="s">
        <v>650</v>
      </c>
      <c r="L209" s="281" t="str">
        <f t="shared" si="83"/>
        <v>Isi Sasaran</v>
      </c>
      <c r="M209" s="371"/>
      <c r="N209" s="371"/>
      <c r="O209" s="272"/>
      <c r="P209" s="272"/>
      <c r="Q209" s="272"/>
      <c r="R209" s="272"/>
    </row>
    <row r="210" spans="1:18" ht="12.75" customHeight="1">
      <c r="A210" s="272"/>
      <c r="B210" s="371"/>
      <c r="C210" s="371"/>
      <c r="D210" s="371"/>
      <c r="E210" s="371"/>
      <c r="F210" s="278">
        <v>3</v>
      </c>
      <c r="G210" s="279"/>
      <c r="H210" s="288" t="str">
        <f t="shared" si="61"/>
        <v>Belum Diisi</v>
      </c>
      <c r="I210" s="280" t="s">
        <v>650</v>
      </c>
      <c r="J210" s="281" t="str">
        <f t="shared" si="82"/>
        <v>Isi Sasaran</v>
      </c>
      <c r="K210" s="280" t="s">
        <v>650</v>
      </c>
      <c r="L210" s="281" t="str">
        <f t="shared" si="83"/>
        <v>Isi Sasaran</v>
      </c>
      <c r="M210" s="371"/>
      <c r="N210" s="371"/>
      <c r="O210" s="272"/>
      <c r="P210" s="272"/>
      <c r="Q210" s="272"/>
      <c r="R210" s="272"/>
    </row>
    <row r="211" spans="1:18" ht="12.75" customHeight="1">
      <c r="A211" s="272"/>
      <c r="B211" s="371"/>
      <c r="C211" s="371"/>
      <c r="D211" s="371"/>
      <c r="E211" s="371"/>
      <c r="F211" s="278">
        <v>4</v>
      </c>
      <c r="G211" s="279"/>
      <c r="H211" s="288" t="str">
        <f t="shared" si="61"/>
        <v>Belum Diisi</v>
      </c>
      <c r="I211" s="280" t="s">
        <v>650</v>
      </c>
      <c r="J211" s="281" t="str">
        <f t="shared" si="82"/>
        <v>Isi Sasaran</v>
      </c>
      <c r="K211" s="280" t="s">
        <v>650</v>
      </c>
      <c r="L211" s="281" t="str">
        <f t="shared" si="83"/>
        <v>Isi Sasaran</v>
      </c>
      <c r="M211" s="371"/>
      <c r="N211" s="371"/>
      <c r="O211" s="272"/>
      <c r="P211" s="272"/>
      <c r="Q211" s="272"/>
      <c r="R211" s="272"/>
    </row>
    <row r="212" spans="1:18" ht="12.75" customHeight="1">
      <c r="A212" s="272"/>
      <c r="B212" s="349"/>
      <c r="C212" s="349"/>
      <c r="D212" s="349"/>
      <c r="E212" s="349"/>
      <c r="F212" s="282">
        <v>5</v>
      </c>
      <c r="G212" s="283"/>
      <c r="H212" s="289" t="str">
        <f t="shared" si="61"/>
        <v>Belum Diisi</v>
      </c>
      <c r="I212" s="285" t="s">
        <v>650</v>
      </c>
      <c r="J212" s="286" t="str">
        <f t="shared" si="82"/>
        <v>Isi Sasaran</v>
      </c>
      <c r="K212" s="285" t="s">
        <v>650</v>
      </c>
      <c r="L212" s="286" t="str">
        <f t="shared" si="83"/>
        <v>Isi Sasaran</v>
      </c>
      <c r="M212" s="349"/>
      <c r="N212" s="349"/>
      <c r="O212" s="272"/>
      <c r="P212" s="272"/>
      <c r="Q212" s="272"/>
      <c r="R212" s="272"/>
    </row>
    <row r="213" spans="1:18" ht="15.75" customHeight="1">
      <c r="A213" s="272"/>
      <c r="B213" s="418">
        <v>12</v>
      </c>
      <c r="C213" s="426"/>
      <c r="D213" s="419" t="s">
        <v>650</v>
      </c>
      <c r="E213" s="427" t="str">
        <f>IF(D213="Y",1,IF(D213="T",0,IF(D213="Y/T","Belum diisi","Error")))</f>
        <v>Belum diisi</v>
      </c>
      <c r="F213" s="273">
        <v>1</v>
      </c>
      <c r="G213" s="274"/>
      <c r="H213" s="290" t="str">
        <f t="shared" si="61"/>
        <v>Belum Diisi</v>
      </c>
      <c r="I213" s="276" t="s">
        <v>650</v>
      </c>
      <c r="J213" s="277" t="str">
        <f t="shared" ref="J213:J217" si="84">IF($D$213="Y/T","Isi Sasaran",IF($E$213=0,0,IF(I213="Y",1,IF(I213="T",0,"Isi Dulu"))))</f>
        <v>Isi Sasaran</v>
      </c>
      <c r="K213" s="276" t="s">
        <v>650</v>
      </c>
      <c r="L213" s="277" t="str">
        <f t="shared" ref="L213:L217" si="85">IF($D$213="Y/T","Isi Sasaran",IF($E$213=0,0,IF(K213="Y",1,IF(K213="T",0,"Isi Dulu"))))</f>
        <v>Isi Sasaran</v>
      </c>
      <c r="M213" s="429" t="s">
        <v>650</v>
      </c>
      <c r="N213" s="430" t="str">
        <f>IF(M213="Y",1,IF(M213="T",0,IF(M213="Y/T","Belum diisi","Error")))</f>
        <v>Belum diisi</v>
      </c>
      <c r="O213" s="272"/>
      <c r="P213" s="272"/>
      <c r="Q213" s="272"/>
      <c r="R213" s="272"/>
    </row>
    <row r="214" spans="1:18" ht="12.75" customHeight="1">
      <c r="A214" s="272"/>
      <c r="B214" s="371"/>
      <c r="C214" s="371"/>
      <c r="D214" s="371"/>
      <c r="E214" s="371"/>
      <c r="F214" s="278">
        <v>2</v>
      </c>
      <c r="G214" s="279"/>
      <c r="H214" s="288" t="str">
        <f t="shared" si="61"/>
        <v>Belum Diisi</v>
      </c>
      <c r="I214" s="280" t="s">
        <v>650</v>
      </c>
      <c r="J214" s="281" t="str">
        <f t="shared" si="84"/>
        <v>Isi Sasaran</v>
      </c>
      <c r="K214" s="280" t="s">
        <v>650</v>
      </c>
      <c r="L214" s="281" t="str">
        <f t="shared" si="85"/>
        <v>Isi Sasaran</v>
      </c>
      <c r="M214" s="371"/>
      <c r="N214" s="371"/>
      <c r="O214" s="272"/>
      <c r="P214" s="272"/>
      <c r="Q214" s="272"/>
      <c r="R214" s="272"/>
    </row>
    <row r="215" spans="1:18" ht="12.75" customHeight="1">
      <c r="A215" s="272"/>
      <c r="B215" s="371"/>
      <c r="C215" s="371"/>
      <c r="D215" s="371"/>
      <c r="E215" s="371"/>
      <c r="F215" s="278">
        <v>3</v>
      </c>
      <c r="G215" s="279"/>
      <c r="H215" s="288" t="str">
        <f t="shared" si="61"/>
        <v>Belum Diisi</v>
      </c>
      <c r="I215" s="280" t="s">
        <v>650</v>
      </c>
      <c r="J215" s="281" t="str">
        <f t="shared" si="84"/>
        <v>Isi Sasaran</v>
      </c>
      <c r="K215" s="280" t="s">
        <v>650</v>
      </c>
      <c r="L215" s="281" t="str">
        <f t="shared" si="85"/>
        <v>Isi Sasaran</v>
      </c>
      <c r="M215" s="371"/>
      <c r="N215" s="371"/>
      <c r="O215" s="272"/>
      <c r="P215" s="272"/>
      <c r="Q215" s="272"/>
      <c r="R215" s="272"/>
    </row>
    <row r="216" spans="1:18" ht="12.75" customHeight="1">
      <c r="A216" s="272"/>
      <c r="B216" s="371"/>
      <c r="C216" s="371"/>
      <c r="D216" s="371"/>
      <c r="E216" s="371"/>
      <c r="F216" s="278">
        <v>4</v>
      </c>
      <c r="G216" s="279"/>
      <c r="H216" s="288" t="str">
        <f t="shared" si="61"/>
        <v>Belum Diisi</v>
      </c>
      <c r="I216" s="280" t="s">
        <v>650</v>
      </c>
      <c r="J216" s="281" t="str">
        <f t="shared" si="84"/>
        <v>Isi Sasaran</v>
      </c>
      <c r="K216" s="280" t="s">
        <v>650</v>
      </c>
      <c r="L216" s="281" t="str">
        <f t="shared" si="85"/>
        <v>Isi Sasaran</v>
      </c>
      <c r="M216" s="371"/>
      <c r="N216" s="371"/>
      <c r="O216" s="272"/>
      <c r="P216" s="272"/>
      <c r="Q216" s="272"/>
      <c r="R216" s="272"/>
    </row>
    <row r="217" spans="1:18" ht="12.75" customHeight="1">
      <c r="A217" s="272"/>
      <c r="B217" s="349"/>
      <c r="C217" s="349"/>
      <c r="D217" s="349"/>
      <c r="E217" s="349"/>
      <c r="F217" s="282">
        <v>5</v>
      </c>
      <c r="G217" s="283"/>
      <c r="H217" s="289" t="str">
        <f t="shared" si="61"/>
        <v>Belum Diisi</v>
      </c>
      <c r="I217" s="285" t="s">
        <v>650</v>
      </c>
      <c r="J217" s="286" t="str">
        <f t="shared" si="84"/>
        <v>Isi Sasaran</v>
      </c>
      <c r="K217" s="285" t="s">
        <v>650</v>
      </c>
      <c r="L217" s="286" t="str">
        <f t="shared" si="85"/>
        <v>Isi Sasaran</v>
      </c>
      <c r="M217" s="349"/>
      <c r="N217" s="349"/>
      <c r="O217" s="272"/>
      <c r="P217" s="272"/>
      <c r="Q217" s="272"/>
      <c r="R217" s="272"/>
    </row>
    <row r="218" spans="1:18" ht="15.75" customHeight="1">
      <c r="A218" s="272"/>
      <c r="B218" s="418">
        <v>13</v>
      </c>
      <c r="C218" s="426"/>
      <c r="D218" s="419" t="s">
        <v>650</v>
      </c>
      <c r="E218" s="427" t="str">
        <f>IF(D218="Y",1,IF(D218="T",0,IF(D218="Y/T","Belum diisi","Error")))</f>
        <v>Belum diisi</v>
      </c>
      <c r="F218" s="273">
        <v>1</v>
      </c>
      <c r="G218" s="274"/>
      <c r="H218" s="290" t="str">
        <f t="shared" si="61"/>
        <v>Belum Diisi</v>
      </c>
      <c r="I218" s="276" t="s">
        <v>650</v>
      </c>
      <c r="J218" s="277" t="str">
        <f t="shared" ref="J218:J222" si="86">IF($D$218="Y/T","Isi Sasaran",IF($E$218=0,0,IF(I218="Y",1,IF(I218="T",0,"Isi Dulu"))))</f>
        <v>Isi Sasaran</v>
      </c>
      <c r="K218" s="276" t="s">
        <v>650</v>
      </c>
      <c r="L218" s="277" t="str">
        <f t="shared" ref="L218:L222" si="87">IF($D$218="Y/T","Isi Sasaran",IF($E$218=0,0,IF(K218="Y",1,IF(K218="T",0,"Isi Dulu"))))</f>
        <v>Isi Sasaran</v>
      </c>
      <c r="M218" s="429" t="s">
        <v>650</v>
      </c>
      <c r="N218" s="430" t="str">
        <f>IF(M218="Y",1,IF(M218="T",0,IF(M218="Y/T","Belum diisi","Error")))</f>
        <v>Belum diisi</v>
      </c>
      <c r="O218" s="272"/>
      <c r="P218" s="272"/>
      <c r="Q218" s="272"/>
      <c r="R218" s="272"/>
    </row>
    <row r="219" spans="1:18" ht="12.75" customHeight="1">
      <c r="A219" s="272"/>
      <c r="B219" s="371"/>
      <c r="C219" s="371"/>
      <c r="D219" s="371"/>
      <c r="E219" s="371"/>
      <c r="F219" s="278">
        <v>2</v>
      </c>
      <c r="G219" s="279"/>
      <c r="H219" s="288" t="str">
        <f t="shared" si="61"/>
        <v>Belum Diisi</v>
      </c>
      <c r="I219" s="280" t="s">
        <v>650</v>
      </c>
      <c r="J219" s="281" t="str">
        <f t="shared" si="86"/>
        <v>Isi Sasaran</v>
      </c>
      <c r="K219" s="280" t="s">
        <v>650</v>
      </c>
      <c r="L219" s="281" t="str">
        <f t="shared" si="87"/>
        <v>Isi Sasaran</v>
      </c>
      <c r="M219" s="371"/>
      <c r="N219" s="371"/>
      <c r="O219" s="272"/>
      <c r="P219" s="272"/>
      <c r="Q219" s="272"/>
      <c r="R219" s="272"/>
    </row>
    <row r="220" spans="1:18" ht="12.75" customHeight="1">
      <c r="A220" s="272"/>
      <c r="B220" s="371"/>
      <c r="C220" s="371"/>
      <c r="D220" s="371"/>
      <c r="E220" s="371"/>
      <c r="F220" s="278">
        <v>3</v>
      </c>
      <c r="G220" s="279"/>
      <c r="H220" s="288" t="str">
        <f t="shared" si="61"/>
        <v>Belum Diisi</v>
      </c>
      <c r="I220" s="280" t="s">
        <v>650</v>
      </c>
      <c r="J220" s="281" t="str">
        <f t="shared" si="86"/>
        <v>Isi Sasaran</v>
      </c>
      <c r="K220" s="280" t="s">
        <v>650</v>
      </c>
      <c r="L220" s="281" t="str">
        <f t="shared" si="87"/>
        <v>Isi Sasaran</v>
      </c>
      <c r="M220" s="371"/>
      <c r="N220" s="371"/>
      <c r="O220" s="272"/>
      <c r="P220" s="272"/>
      <c r="Q220" s="272"/>
      <c r="R220" s="272"/>
    </row>
    <row r="221" spans="1:18" ht="12.75" customHeight="1">
      <c r="A221" s="272"/>
      <c r="B221" s="371"/>
      <c r="C221" s="371"/>
      <c r="D221" s="371"/>
      <c r="E221" s="371"/>
      <c r="F221" s="278">
        <v>4</v>
      </c>
      <c r="G221" s="279"/>
      <c r="H221" s="288" t="str">
        <f t="shared" si="61"/>
        <v>Belum Diisi</v>
      </c>
      <c r="I221" s="280" t="s">
        <v>650</v>
      </c>
      <c r="J221" s="281" t="str">
        <f t="shared" si="86"/>
        <v>Isi Sasaran</v>
      </c>
      <c r="K221" s="280" t="s">
        <v>650</v>
      </c>
      <c r="L221" s="281" t="str">
        <f t="shared" si="87"/>
        <v>Isi Sasaran</v>
      </c>
      <c r="M221" s="371"/>
      <c r="N221" s="371"/>
      <c r="O221" s="272"/>
      <c r="P221" s="272"/>
      <c r="Q221" s="272"/>
      <c r="R221" s="272"/>
    </row>
    <row r="222" spans="1:18" ht="12.75" customHeight="1">
      <c r="A222" s="272"/>
      <c r="B222" s="349"/>
      <c r="C222" s="349"/>
      <c r="D222" s="349"/>
      <c r="E222" s="349"/>
      <c r="F222" s="282">
        <v>5</v>
      </c>
      <c r="G222" s="283"/>
      <c r="H222" s="289" t="str">
        <f t="shared" si="61"/>
        <v>Belum Diisi</v>
      </c>
      <c r="I222" s="285" t="s">
        <v>650</v>
      </c>
      <c r="J222" s="286" t="str">
        <f t="shared" si="86"/>
        <v>Isi Sasaran</v>
      </c>
      <c r="K222" s="285" t="s">
        <v>650</v>
      </c>
      <c r="L222" s="286" t="str">
        <f t="shared" si="87"/>
        <v>Isi Sasaran</v>
      </c>
      <c r="M222" s="349"/>
      <c r="N222" s="349"/>
      <c r="O222" s="272"/>
      <c r="P222" s="272"/>
      <c r="Q222" s="272"/>
      <c r="R222" s="272"/>
    </row>
    <row r="223" spans="1:18" ht="15.75" customHeight="1">
      <c r="A223" s="272"/>
      <c r="B223" s="418">
        <v>14</v>
      </c>
      <c r="C223" s="426"/>
      <c r="D223" s="419" t="s">
        <v>650</v>
      </c>
      <c r="E223" s="427" t="str">
        <f>IF(D223="Y",1,IF(D223="T",0,IF(D223="Y/T","Belum diisi","Error")))</f>
        <v>Belum diisi</v>
      </c>
      <c r="F223" s="273">
        <v>1</v>
      </c>
      <c r="G223" s="274"/>
      <c r="H223" s="290" t="str">
        <f t="shared" si="61"/>
        <v>Belum Diisi</v>
      </c>
      <c r="I223" s="276" t="s">
        <v>650</v>
      </c>
      <c r="J223" s="277" t="str">
        <f t="shared" ref="J223:J227" si="88">IF($D$223="Y/T","Isi Sasaran",IF($E$223=0,0,IF(I223="Y",1,IF(I223="T",0,"Isi Dulu"))))</f>
        <v>Isi Sasaran</v>
      </c>
      <c r="K223" s="276" t="s">
        <v>650</v>
      </c>
      <c r="L223" s="277" t="str">
        <f t="shared" ref="L223:L227" si="89">IF($D$223="Y/T","Isi Sasaran",IF($E$223=0,0,IF(K223="Y",1,IF(K223="T",0,"Isi Dulu"))))</f>
        <v>Isi Sasaran</v>
      </c>
      <c r="M223" s="429" t="s">
        <v>650</v>
      </c>
      <c r="N223" s="430" t="str">
        <f>IF(M223="Y",1,IF(M223="T",0,IF(M223="Y/T","Belum diisi","Error")))</f>
        <v>Belum diisi</v>
      </c>
      <c r="O223" s="272"/>
      <c r="P223" s="272"/>
      <c r="Q223" s="272"/>
      <c r="R223" s="272"/>
    </row>
    <row r="224" spans="1:18" ht="12.75" customHeight="1">
      <c r="A224" s="272"/>
      <c r="B224" s="371"/>
      <c r="C224" s="371"/>
      <c r="D224" s="371"/>
      <c r="E224" s="371"/>
      <c r="F224" s="278">
        <v>2</v>
      </c>
      <c r="G224" s="279"/>
      <c r="H224" s="288" t="str">
        <f t="shared" si="61"/>
        <v>Belum Diisi</v>
      </c>
      <c r="I224" s="280" t="s">
        <v>650</v>
      </c>
      <c r="J224" s="281" t="str">
        <f t="shared" si="88"/>
        <v>Isi Sasaran</v>
      </c>
      <c r="K224" s="280" t="s">
        <v>650</v>
      </c>
      <c r="L224" s="281" t="str">
        <f t="shared" si="89"/>
        <v>Isi Sasaran</v>
      </c>
      <c r="M224" s="371"/>
      <c r="N224" s="371"/>
      <c r="O224" s="272"/>
      <c r="P224" s="272"/>
      <c r="Q224" s="272"/>
      <c r="R224" s="272"/>
    </row>
    <row r="225" spans="1:18" ht="12.75" customHeight="1">
      <c r="A225" s="272"/>
      <c r="B225" s="371"/>
      <c r="C225" s="371"/>
      <c r="D225" s="371"/>
      <c r="E225" s="371"/>
      <c r="F225" s="278">
        <v>3</v>
      </c>
      <c r="G225" s="279"/>
      <c r="H225" s="288" t="str">
        <f t="shared" si="61"/>
        <v>Belum Diisi</v>
      </c>
      <c r="I225" s="280" t="s">
        <v>650</v>
      </c>
      <c r="J225" s="281" t="str">
        <f t="shared" si="88"/>
        <v>Isi Sasaran</v>
      </c>
      <c r="K225" s="280" t="s">
        <v>650</v>
      </c>
      <c r="L225" s="281" t="str">
        <f t="shared" si="89"/>
        <v>Isi Sasaran</v>
      </c>
      <c r="M225" s="371"/>
      <c r="N225" s="371"/>
      <c r="O225" s="272"/>
      <c r="P225" s="272"/>
      <c r="Q225" s="272"/>
      <c r="R225" s="272"/>
    </row>
    <row r="226" spans="1:18" ht="12.75" customHeight="1">
      <c r="A226" s="272"/>
      <c r="B226" s="371"/>
      <c r="C226" s="371"/>
      <c r="D226" s="371"/>
      <c r="E226" s="371"/>
      <c r="F226" s="278">
        <v>4</v>
      </c>
      <c r="G226" s="279"/>
      <c r="H226" s="288" t="str">
        <f t="shared" si="61"/>
        <v>Belum Diisi</v>
      </c>
      <c r="I226" s="280" t="s">
        <v>650</v>
      </c>
      <c r="J226" s="281" t="str">
        <f t="shared" si="88"/>
        <v>Isi Sasaran</v>
      </c>
      <c r="K226" s="280" t="s">
        <v>650</v>
      </c>
      <c r="L226" s="281" t="str">
        <f t="shared" si="89"/>
        <v>Isi Sasaran</v>
      </c>
      <c r="M226" s="371"/>
      <c r="N226" s="371"/>
      <c r="O226" s="272"/>
      <c r="P226" s="272"/>
      <c r="Q226" s="272"/>
      <c r="R226" s="272"/>
    </row>
    <row r="227" spans="1:18" ht="12.75" customHeight="1">
      <c r="A227" s="272"/>
      <c r="B227" s="349"/>
      <c r="C227" s="349"/>
      <c r="D227" s="349"/>
      <c r="E227" s="349"/>
      <c r="F227" s="282">
        <v>5</v>
      </c>
      <c r="G227" s="283"/>
      <c r="H227" s="289" t="str">
        <f t="shared" si="61"/>
        <v>Belum Diisi</v>
      </c>
      <c r="I227" s="285" t="s">
        <v>650</v>
      </c>
      <c r="J227" s="286" t="str">
        <f t="shared" si="88"/>
        <v>Isi Sasaran</v>
      </c>
      <c r="K227" s="285" t="s">
        <v>650</v>
      </c>
      <c r="L227" s="286" t="str">
        <f t="shared" si="89"/>
        <v>Isi Sasaran</v>
      </c>
      <c r="M227" s="349"/>
      <c r="N227" s="349"/>
      <c r="O227" s="272"/>
      <c r="P227" s="272"/>
      <c r="Q227" s="272"/>
      <c r="R227" s="272"/>
    </row>
    <row r="228" spans="1:18" ht="15.75" customHeight="1">
      <c r="A228" s="272"/>
      <c r="B228" s="418">
        <v>15</v>
      </c>
      <c r="C228" s="426"/>
      <c r="D228" s="419" t="s">
        <v>650</v>
      </c>
      <c r="E228" s="427" t="str">
        <f>IF(D228="Y",1,IF(D228="T",0,IF(D228="Y/T","Belum diisi","Error")))</f>
        <v>Belum diisi</v>
      </c>
      <c r="F228" s="273">
        <v>1</v>
      </c>
      <c r="G228" s="274"/>
      <c r="H228" s="290" t="str">
        <f t="shared" si="61"/>
        <v>Belum Diisi</v>
      </c>
      <c r="I228" s="276" t="s">
        <v>650</v>
      </c>
      <c r="J228" s="277" t="str">
        <f t="shared" ref="J228:J232" si="90">IF($D$228="Y/T","Isi Sasaran",IF($E$228=0,0,IF(I228="Y",1,IF(I228="T",0,"Isi Dulu"))))</f>
        <v>Isi Sasaran</v>
      </c>
      <c r="K228" s="276" t="s">
        <v>650</v>
      </c>
      <c r="L228" s="277" t="str">
        <f t="shared" ref="L228:L232" si="91">IF($D$228="Y/T","Isi Sasaran",IF($E$228=0,0,IF(K228="Y",1,IF(K228="T",0,"Isi Dulu"))))</f>
        <v>Isi Sasaran</v>
      </c>
      <c r="M228" s="429" t="s">
        <v>650</v>
      </c>
      <c r="N228" s="430" t="str">
        <f>IF(M228="Y",1,IF(M228="T",0,IF(M228="Y/T","Belum diisi","Error")))</f>
        <v>Belum diisi</v>
      </c>
      <c r="O228" s="272"/>
      <c r="P228" s="272"/>
      <c r="Q228" s="272"/>
      <c r="R228" s="272"/>
    </row>
    <row r="229" spans="1:18" ht="12.75" customHeight="1">
      <c r="A229" s="272"/>
      <c r="B229" s="371"/>
      <c r="C229" s="371"/>
      <c r="D229" s="371"/>
      <c r="E229" s="371"/>
      <c r="F229" s="278">
        <v>2</v>
      </c>
      <c r="G229" s="279"/>
      <c r="H229" s="288" t="str">
        <f t="shared" si="61"/>
        <v>Belum Diisi</v>
      </c>
      <c r="I229" s="280" t="s">
        <v>650</v>
      </c>
      <c r="J229" s="281" t="str">
        <f t="shared" si="90"/>
        <v>Isi Sasaran</v>
      </c>
      <c r="K229" s="280" t="s">
        <v>650</v>
      </c>
      <c r="L229" s="281" t="str">
        <f t="shared" si="91"/>
        <v>Isi Sasaran</v>
      </c>
      <c r="M229" s="371"/>
      <c r="N229" s="371"/>
      <c r="O229" s="272"/>
      <c r="P229" s="272"/>
      <c r="Q229" s="272"/>
      <c r="R229" s="272"/>
    </row>
    <row r="230" spans="1:18" ht="12.75" customHeight="1">
      <c r="A230" s="272"/>
      <c r="B230" s="371"/>
      <c r="C230" s="371"/>
      <c r="D230" s="371"/>
      <c r="E230" s="371"/>
      <c r="F230" s="278">
        <v>3</v>
      </c>
      <c r="G230" s="279"/>
      <c r="H230" s="288" t="str">
        <f t="shared" si="61"/>
        <v>Belum Diisi</v>
      </c>
      <c r="I230" s="280" t="s">
        <v>650</v>
      </c>
      <c r="J230" s="281" t="str">
        <f t="shared" si="90"/>
        <v>Isi Sasaran</v>
      </c>
      <c r="K230" s="280" t="s">
        <v>650</v>
      </c>
      <c r="L230" s="281" t="str">
        <f t="shared" si="91"/>
        <v>Isi Sasaran</v>
      </c>
      <c r="M230" s="371"/>
      <c r="N230" s="371"/>
      <c r="O230" s="272"/>
      <c r="P230" s="272"/>
      <c r="Q230" s="272"/>
      <c r="R230" s="272"/>
    </row>
    <row r="231" spans="1:18" ht="12.75" customHeight="1">
      <c r="A231" s="272"/>
      <c r="B231" s="371"/>
      <c r="C231" s="371"/>
      <c r="D231" s="371"/>
      <c r="E231" s="371"/>
      <c r="F231" s="278">
        <v>4</v>
      </c>
      <c r="G231" s="279"/>
      <c r="H231" s="288" t="str">
        <f t="shared" si="61"/>
        <v>Belum Diisi</v>
      </c>
      <c r="I231" s="280" t="s">
        <v>650</v>
      </c>
      <c r="J231" s="281" t="str">
        <f t="shared" si="90"/>
        <v>Isi Sasaran</v>
      </c>
      <c r="K231" s="280" t="s">
        <v>650</v>
      </c>
      <c r="L231" s="281" t="str">
        <f t="shared" si="91"/>
        <v>Isi Sasaran</v>
      </c>
      <c r="M231" s="371"/>
      <c r="N231" s="371"/>
      <c r="O231" s="272"/>
      <c r="P231" s="272"/>
      <c r="Q231" s="272"/>
      <c r="R231" s="272"/>
    </row>
    <row r="232" spans="1:18" ht="12.75" customHeight="1">
      <c r="A232" s="272"/>
      <c r="B232" s="349"/>
      <c r="C232" s="349"/>
      <c r="D232" s="349"/>
      <c r="E232" s="349"/>
      <c r="F232" s="282">
        <v>5</v>
      </c>
      <c r="G232" s="283"/>
      <c r="H232" s="289" t="str">
        <f t="shared" si="61"/>
        <v>Belum Diisi</v>
      </c>
      <c r="I232" s="285" t="s">
        <v>650</v>
      </c>
      <c r="J232" s="286" t="str">
        <f t="shared" si="90"/>
        <v>Isi Sasaran</v>
      </c>
      <c r="K232" s="285" t="s">
        <v>650</v>
      </c>
      <c r="L232" s="286" t="str">
        <f t="shared" si="91"/>
        <v>Isi Sasaran</v>
      </c>
      <c r="M232" s="349"/>
      <c r="N232" s="349"/>
      <c r="O232" s="272"/>
      <c r="P232" s="272"/>
      <c r="Q232" s="272"/>
      <c r="R232" s="272"/>
    </row>
    <row r="233" spans="1:18" ht="15.75" customHeight="1">
      <c r="A233" s="272"/>
      <c r="B233" s="418">
        <v>16</v>
      </c>
      <c r="C233" s="426"/>
      <c r="D233" s="419" t="s">
        <v>650</v>
      </c>
      <c r="E233" s="427" t="str">
        <f>IF(D233="Y",1,IF(D233="T",0,IF(D233="Y/T","Belum diisi","Error")))</f>
        <v>Belum diisi</v>
      </c>
      <c r="F233" s="273">
        <v>1</v>
      </c>
      <c r="G233" s="274"/>
      <c r="H233" s="290" t="str">
        <f t="shared" si="61"/>
        <v>Belum Diisi</v>
      </c>
      <c r="I233" s="276" t="s">
        <v>650</v>
      </c>
      <c r="J233" s="277" t="str">
        <f t="shared" ref="J233:J237" si="92">IF($D$233="Y/T","Isi Sasaran",IF($E$233=0,0,IF(I233="Y",1,IF(I233="T",0,"Isi Dulu"))))</f>
        <v>Isi Sasaran</v>
      </c>
      <c r="K233" s="276" t="s">
        <v>650</v>
      </c>
      <c r="L233" s="277" t="str">
        <f t="shared" ref="L233:L237" si="93">IF($D$233="Y/T","Isi Sasaran",IF($E$233=0,0,IF(K233="Y",1,IF(K233="T",0,"Isi Dulu"))))</f>
        <v>Isi Sasaran</v>
      </c>
      <c r="M233" s="429" t="s">
        <v>650</v>
      </c>
      <c r="N233" s="430" t="str">
        <f>IF(M233="Y",1,IF(M233="T",0,IF(M233="Y/T","Belum diisi","Error")))</f>
        <v>Belum diisi</v>
      </c>
      <c r="O233" s="272"/>
      <c r="P233" s="272"/>
      <c r="Q233" s="272"/>
      <c r="R233" s="272"/>
    </row>
    <row r="234" spans="1:18" ht="12.75" customHeight="1">
      <c r="A234" s="272"/>
      <c r="B234" s="371"/>
      <c r="C234" s="371"/>
      <c r="D234" s="371"/>
      <c r="E234" s="371"/>
      <c r="F234" s="278">
        <v>2</v>
      </c>
      <c r="G234" s="279"/>
      <c r="H234" s="288" t="str">
        <f t="shared" si="61"/>
        <v>Belum Diisi</v>
      </c>
      <c r="I234" s="280" t="s">
        <v>650</v>
      </c>
      <c r="J234" s="281" t="str">
        <f t="shared" si="92"/>
        <v>Isi Sasaran</v>
      </c>
      <c r="K234" s="280" t="s">
        <v>650</v>
      </c>
      <c r="L234" s="281" t="str">
        <f t="shared" si="93"/>
        <v>Isi Sasaran</v>
      </c>
      <c r="M234" s="371"/>
      <c r="N234" s="371"/>
      <c r="O234" s="272"/>
      <c r="P234" s="272"/>
      <c r="Q234" s="272"/>
      <c r="R234" s="272"/>
    </row>
    <row r="235" spans="1:18" ht="12.75" customHeight="1">
      <c r="A235" s="272"/>
      <c r="B235" s="371"/>
      <c r="C235" s="371"/>
      <c r="D235" s="371"/>
      <c r="E235" s="371"/>
      <c r="F235" s="278">
        <v>3</v>
      </c>
      <c r="G235" s="279"/>
      <c r="H235" s="288" t="str">
        <f t="shared" si="61"/>
        <v>Belum Diisi</v>
      </c>
      <c r="I235" s="280" t="s">
        <v>650</v>
      </c>
      <c r="J235" s="281" t="str">
        <f t="shared" si="92"/>
        <v>Isi Sasaran</v>
      </c>
      <c r="K235" s="280" t="s">
        <v>650</v>
      </c>
      <c r="L235" s="281" t="str">
        <f t="shared" si="93"/>
        <v>Isi Sasaran</v>
      </c>
      <c r="M235" s="371"/>
      <c r="N235" s="371"/>
      <c r="O235" s="272"/>
      <c r="P235" s="272"/>
      <c r="Q235" s="272"/>
      <c r="R235" s="272"/>
    </row>
    <row r="236" spans="1:18" ht="12.75" customHeight="1">
      <c r="A236" s="272"/>
      <c r="B236" s="371"/>
      <c r="C236" s="371"/>
      <c r="D236" s="371"/>
      <c r="E236" s="371"/>
      <c r="F236" s="278">
        <v>4</v>
      </c>
      <c r="G236" s="279"/>
      <c r="H236" s="288" t="str">
        <f t="shared" si="61"/>
        <v>Belum Diisi</v>
      </c>
      <c r="I236" s="280" t="s">
        <v>650</v>
      </c>
      <c r="J236" s="281" t="str">
        <f t="shared" si="92"/>
        <v>Isi Sasaran</v>
      </c>
      <c r="K236" s="280" t="s">
        <v>650</v>
      </c>
      <c r="L236" s="281" t="str">
        <f t="shared" si="93"/>
        <v>Isi Sasaran</v>
      </c>
      <c r="M236" s="371"/>
      <c r="N236" s="371"/>
      <c r="O236" s="272"/>
      <c r="P236" s="272"/>
      <c r="Q236" s="272"/>
      <c r="R236" s="272"/>
    </row>
    <row r="237" spans="1:18" ht="12.75" customHeight="1">
      <c r="A237" s="272"/>
      <c r="B237" s="349"/>
      <c r="C237" s="349"/>
      <c r="D237" s="349"/>
      <c r="E237" s="349"/>
      <c r="F237" s="282">
        <v>5</v>
      </c>
      <c r="G237" s="283"/>
      <c r="H237" s="289" t="str">
        <f t="shared" si="61"/>
        <v>Belum Diisi</v>
      </c>
      <c r="I237" s="285" t="s">
        <v>650</v>
      </c>
      <c r="J237" s="286" t="str">
        <f t="shared" si="92"/>
        <v>Isi Sasaran</v>
      </c>
      <c r="K237" s="285" t="s">
        <v>650</v>
      </c>
      <c r="L237" s="286" t="str">
        <f t="shared" si="93"/>
        <v>Isi Sasaran</v>
      </c>
      <c r="M237" s="349"/>
      <c r="N237" s="349"/>
      <c r="O237" s="272"/>
      <c r="P237" s="272"/>
      <c r="Q237" s="272"/>
      <c r="R237" s="272"/>
    </row>
    <row r="238" spans="1:18" ht="15.75" customHeight="1">
      <c r="A238" s="272"/>
      <c r="B238" s="418">
        <v>17</v>
      </c>
      <c r="C238" s="426"/>
      <c r="D238" s="419" t="s">
        <v>650</v>
      </c>
      <c r="E238" s="427" t="str">
        <f>IF(D238="Y",1,IF(D238="T",0,IF(D238="Y/T","Belum diisi","Error")))</f>
        <v>Belum diisi</v>
      </c>
      <c r="F238" s="273">
        <v>1</v>
      </c>
      <c r="G238" s="274"/>
      <c r="H238" s="290" t="str">
        <f t="shared" si="61"/>
        <v>Belum Diisi</v>
      </c>
      <c r="I238" s="276" t="s">
        <v>650</v>
      </c>
      <c r="J238" s="277" t="str">
        <f t="shared" ref="J238:J242" si="94">IF($D$238="Y/T","Isi Sasaran",IF($E$238=0,0,IF(I238="Y",1,IF(I238="T",0,"Isi Dulu"))))</f>
        <v>Isi Sasaran</v>
      </c>
      <c r="K238" s="276" t="s">
        <v>650</v>
      </c>
      <c r="L238" s="277" t="str">
        <f t="shared" ref="L238:L242" si="95">IF($D$238="Y/T","Isi Sasaran",IF($E$238=0,0,IF(K238="Y",1,IF(K238="T",0,"Isi Dulu"))))</f>
        <v>Isi Sasaran</v>
      </c>
      <c r="M238" s="429" t="s">
        <v>650</v>
      </c>
      <c r="N238" s="430" t="str">
        <f>IF(M238="Y",1,IF(M238="T",0,IF(M238="Y/T","Belum diisi","Error")))</f>
        <v>Belum diisi</v>
      </c>
      <c r="O238" s="272"/>
      <c r="P238" s="272"/>
      <c r="Q238" s="272"/>
      <c r="R238" s="272"/>
    </row>
    <row r="239" spans="1:18" ht="12.75" customHeight="1">
      <c r="A239" s="272"/>
      <c r="B239" s="371"/>
      <c r="C239" s="371"/>
      <c r="D239" s="371"/>
      <c r="E239" s="371"/>
      <c r="F239" s="278">
        <v>2</v>
      </c>
      <c r="G239" s="279"/>
      <c r="H239" s="288" t="str">
        <f t="shared" si="61"/>
        <v>Belum Diisi</v>
      </c>
      <c r="I239" s="280" t="s">
        <v>650</v>
      </c>
      <c r="J239" s="281" t="str">
        <f t="shared" si="94"/>
        <v>Isi Sasaran</v>
      </c>
      <c r="K239" s="280" t="s">
        <v>650</v>
      </c>
      <c r="L239" s="281" t="str">
        <f t="shared" si="95"/>
        <v>Isi Sasaran</v>
      </c>
      <c r="M239" s="371"/>
      <c r="N239" s="371"/>
      <c r="O239" s="272"/>
      <c r="P239" s="272"/>
      <c r="Q239" s="272"/>
      <c r="R239" s="272"/>
    </row>
    <row r="240" spans="1:18" ht="12.75" customHeight="1">
      <c r="A240" s="272"/>
      <c r="B240" s="371"/>
      <c r="C240" s="371"/>
      <c r="D240" s="371"/>
      <c r="E240" s="371"/>
      <c r="F240" s="278">
        <v>3</v>
      </c>
      <c r="G240" s="279"/>
      <c r="H240" s="288" t="str">
        <f t="shared" si="61"/>
        <v>Belum Diisi</v>
      </c>
      <c r="I240" s="280" t="s">
        <v>650</v>
      </c>
      <c r="J240" s="281" t="str">
        <f t="shared" si="94"/>
        <v>Isi Sasaran</v>
      </c>
      <c r="K240" s="280" t="s">
        <v>650</v>
      </c>
      <c r="L240" s="281" t="str">
        <f t="shared" si="95"/>
        <v>Isi Sasaran</v>
      </c>
      <c r="M240" s="371"/>
      <c r="N240" s="371"/>
      <c r="O240" s="272"/>
      <c r="P240" s="272"/>
      <c r="Q240" s="272"/>
      <c r="R240" s="272"/>
    </row>
    <row r="241" spans="1:18" ht="12.75" customHeight="1">
      <c r="A241" s="272"/>
      <c r="B241" s="371"/>
      <c r="C241" s="371"/>
      <c r="D241" s="371"/>
      <c r="E241" s="371"/>
      <c r="F241" s="278">
        <v>4</v>
      </c>
      <c r="G241" s="279"/>
      <c r="H241" s="288" t="str">
        <f t="shared" si="61"/>
        <v>Belum Diisi</v>
      </c>
      <c r="I241" s="280" t="s">
        <v>650</v>
      </c>
      <c r="J241" s="281" t="str">
        <f t="shared" si="94"/>
        <v>Isi Sasaran</v>
      </c>
      <c r="K241" s="280" t="s">
        <v>650</v>
      </c>
      <c r="L241" s="281" t="str">
        <f t="shared" si="95"/>
        <v>Isi Sasaran</v>
      </c>
      <c r="M241" s="371"/>
      <c r="N241" s="371"/>
      <c r="O241" s="272"/>
      <c r="P241" s="272"/>
      <c r="Q241" s="272"/>
      <c r="R241" s="272"/>
    </row>
    <row r="242" spans="1:18" ht="12.75" customHeight="1">
      <c r="A242" s="272"/>
      <c r="B242" s="349"/>
      <c r="C242" s="349"/>
      <c r="D242" s="349"/>
      <c r="E242" s="349"/>
      <c r="F242" s="282">
        <v>5</v>
      </c>
      <c r="G242" s="283"/>
      <c r="H242" s="289" t="str">
        <f t="shared" si="61"/>
        <v>Belum Diisi</v>
      </c>
      <c r="I242" s="285" t="s">
        <v>650</v>
      </c>
      <c r="J242" s="286" t="str">
        <f t="shared" si="94"/>
        <v>Isi Sasaran</v>
      </c>
      <c r="K242" s="285" t="s">
        <v>650</v>
      </c>
      <c r="L242" s="286" t="str">
        <f t="shared" si="95"/>
        <v>Isi Sasaran</v>
      </c>
      <c r="M242" s="349"/>
      <c r="N242" s="349"/>
      <c r="O242" s="272"/>
      <c r="P242" s="272"/>
      <c r="Q242" s="272"/>
      <c r="R242" s="272"/>
    </row>
    <row r="243" spans="1:18" ht="15.75" customHeight="1">
      <c r="A243" s="272"/>
      <c r="B243" s="418">
        <v>18</v>
      </c>
      <c r="C243" s="426"/>
      <c r="D243" s="419" t="s">
        <v>650</v>
      </c>
      <c r="E243" s="427" t="str">
        <f>IF(D243="Y",1,IF(D243="T",0,IF(D243="Y/T","Belum diisi","Error")))</f>
        <v>Belum diisi</v>
      </c>
      <c r="F243" s="273">
        <v>1</v>
      </c>
      <c r="G243" s="274"/>
      <c r="H243" s="290" t="str">
        <f t="shared" si="61"/>
        <v>Belum Diisi</v>
      </c>
      <c r="I243" s="276" t="s">
        <v>650</v>
      </c>
      <c r="J243" s="277" t="str">
        <f t="shared" ref="J243:J247" si="96">IF($D$243="Y/T","Isi Sasaran",IF($E$243=0,0,IF(I243="Y",1,IF(I243="T",0,"Isi Dulu"))))</f>
        <v>Isi Sasaran</v>
      </c>
      <c r="K243" s="276" t="s">
        <v>650</v>
      </c>
      <c r="L243" s="277" t="str">
        <f t="shared" ref="L243:L247" si="97">IF($D$243="Y/T","Isi Sasaran",IF($E$243=0,0,IF(K243="Y",1,IF(K243="T",0,"Isi Dulu"))))</f>
        <v>Isi Sasaran</v>
      </c>
      <c r="M243" s="429" t="s">
        <v>650</v>
      </c>
      <c r="N243" s="430" t="str">
        <f>IF(M243="Y",1,IF(M243="T",0,IF(M243="Y/T","Belum diisi","Error")))</f>
        <v>Belum diisi</v>
      </c>
      <c r="O243" s="272"/>
      <c r="P243" s="272"/>
      <c r="Q243" s="272"/>
      <c r="R243" s="272"/>
    </row>
    <row r="244" spans="1:18" ht="12.75" customHeight="1">
      <c r="A244" s="272"/>
      <c r="B244" s="371"/>
      <c r="C244" s="371"/>
      <c r="D244" s="371"/>
      <c r="E244" s="371"/>
      <c r="F244" s="278">
        <v>2</v>
      </c>
      <c r="G244" s="279"/>
      <c r="H244" s="288" t="str">
        <f t="shared" si="61"/>
        <v>Belum Diisi</v>
      </c>
      <c r="I244" s="280" t="s">
        <v>650</v>
      </c>
      <c r="J244" s="281" t="str">
        <f t="shared" si="96"/>
        <v>Isi Sasaran</v>
      </c>
      <c r="K244" s="280" t="s">
        <v>650</v>
      </c>
      <c r="L244" s="281" t="str">
        <f t="shared" si="97"/>
        <v>Isi Sasaran</v>
      </c>
      <c r="M244" s="371"/>
      <c r="N244" s="371"/>
      <c r="O244" s="272"/>
      <c r="P244" s="272"/>
      <c r="Q244" s="272"/>
      <c r="R244" s="272"/>
    </row>
    <row r="245" spans="1:18" ht="12.75" customHeight="1">
      <c r="A245" s="272"/>
      <c r="B245" s="371"/>
      <c r="C245" s="371"/>
      <c r="D245" s="371"/>
      <c r="E245" s="371"/>
      <c r="F245" s="278">
        <v>3</v>
      </c>
      <c r="G245" s="279"/>
      <c r="H245" s="288" t="str">
        <f t="shared" si="61"/>
        <v>Belum Diisi</v>
      </c>
      <c r="I245" s="280" t="s">
        <v>650</v>
      </c>
      <c r="J245" s="281" t="str">
        <f t="shared" si="96"/>
        <v>Isi Sasaran</v>
      </c>
      <c r="K245" s="280" t="s">
        <v>650</v>
      </c>
      <c r="L245" s="281" t="str">
        <f t="shared" si="97"/>
        <v>Isi Sasaran</v>
      </c>
      <c r="M245" s="371"/>
      <c r="N245" s="371"/>
      <c r="O245" s="272"/>
      <c r="P245" s="272"/>
      <c r="Q245" s="272"/>
      <c r="R245" s="272"/>
    </row>
    <row r="246" spans="1:18" ht="12.75" customHeight="1">
      <c r="A246" s="272"/>
      <c r="B246" s="371"/>
      <c r="C246" s="371"/>
      <c r="D246" s="371"/>
      <c r="E246" s="371"/>
      <c r="F246" s="278">
        <v>4</v>
      </c>
      <c r="G246" s="279"/>
      <c r="H246" s="288" t="str">
        <f t="shared" si="61"/>
        <v>Belum Diisi</v>
      </c>
      <c r="I246" s="280" t="s">
        <v>650</v>
      </c>
      <c r="J246" s="281" t="str">
        <f t="shared" si="96"/>
        <v>Isi Sasaran</v>
      </c>
      <c r="K246" s="280" t="s">
        <v>650</v>
      </c>
      <c r="L246" s="281" t="str">
        <f t="shared" si="97"/>
        <v>Isi Sasaran</v>
      </c>
      <c r="M246" s="371"/>
      <c r="N246" s="371"/>
      <c r="O246" s="272"/>
      <c r="P246" s="272"/>
      <c r="Q246" s="272"/>
      <c r="R246" s="272"/>
    </row>
    <row r="247" spans="1:18" ht="12.75" customHeight="1">
      <c r="A247" s="272"/>
      <c r="B247" s="349"/>
      <c r="C247" s="349"/>
      <c r="D247" s="349"/>
      <c r="E247" s="349"/>
      <c r="F247" s="282">
        <v>5</v>
      </c>
      <c r="G247" s="283"/>
      <c r="H247" s="289" t="str">
        <f t="shared" si="61"/>
        <v>Belum Diisi</v>
      </c>
      <c r="I247" s="285" t="s">
        <v>650</v>
      </c>
      <c r="J247" s="286" t="str">
        <f t="shared" si="96"/>
        <v>Isi Sasaran</v>
      </c>
      <c r="K247" s="285" t="s">
        <v>650</v>
      </c>
      <c r="L247" s="286" t="str">
        <f t="shared" si="97"/>
        <v>Isi Sasaran</v>
      </c>
      <c r="M247" s="349"/>
      <c r="N247" s="349"/>
      <c r="O247" s="272"/>
      <c r="P247" s="272"/>
      <c r="Q247" s="272"/>
      <c r="R247" s="272"/>
    </row>
    <row r="248" spans="1:18" ht="15.75" customHeight="1">
      <c r="A248" s="272"/>
      <c r="B248" s="418">
        <v>19</v>
      </c>
      <c r="C248" s="426"/>
      <c r="D248" s="419" t="s">
        <v>650</v>
      </c>
      <c r="E248" s="427" t="str">
        <f>IF(D248="Y",1,IF(D248="T",0,IF(D248="Y/T","Belum diisi","Error")))</f>
        <v>Belum diisi</v>
      </c>
      <c r="F248" s="273">
        <v>1</v>
      </c>
      <c r="G248" s="274"/>
      <c r="H248" s="290" t="str">
        <f t="shared" si="61"/>
        <v>Belum Diisi</v>
      </c>
      <c r="I248" s="276" t="s">
        <v>650</v>
      </c>
      <c r="J248" s="277" t="str">
        <f t="shared" ref="J248:J252" si="98">IF($D$248="Y/T","Isi Sasaran",IF($E$248=0,0,IF(I248="Y",1,IF(I248="T",0,"Isi Dulu"))))</f>
        <v>Isi Sasaran</v>
      </c>
      <c r="K248" s="276" t="s">
        <v>650</v>
      </c>
      <c r="L248" s="277" t="str">
        <f t="shared" ref="L248:L252" si="99">IF($D$248="Y/T","Isi Sasaran",IF($E$248=0,0,IF(K248="Y",1,IF(K248="T",0,"Isi Dulu"))))</f>
        <v>Isi Sasaran</v>
      </c>
      <c r="M248" s="429" t="s">
        <v>650</v>
      </c>
      <c r="N248" s="430" t="str">
        <f>IF(M248="Y",1,IF(M248="T",0,IF(M248="Y/T","Belum diisi","Error")))</f>
        <v>Belum diisi</v>
      </c>
      <c r="O248" s="272"/>
      <c r="P248" s="272"/>
      <c r="Q248" s="272"/>
      <c r="R248" s="272"/>
    </row>
    <row r="249" spans="1:18" ht="12.75" customHeight="1">
      <c r="A249" s="272"/>
      <c r="B249" s="371"/>
      <c r="C249" s="371"/>
      <c r="D249" s="371"/>
      <c r="E249" s="371"/>
      <c r="F249" s="278">
        <v>2</v>
      </c>
      <c r="G249" s="279"/>
      <c r="H249" s="288" t="str">
        <f t="shared" si="61"/>
        <v>Belum Diisi</v>
      </c>
      <c r="I249" s="280" t="s">
        <v>650</v>
      </c>
      <c r="J249" s="281" t="str">
        <f t="shared" si="98"/>
        <v>Isi Sasaran</v>
      </c>
      <c r="K249" s="280" t="s">
        <v>650</v>
      </c>
      <c r="L249" s="281" t="str">
        <f t="shared" si="99"/>
        <v>Isi Sasaran</v>
      </c>
      <c r="M249" s="371"/>
      <c r="N249" s="371"/>
      <c r="O249" s="272"/>
      <c r="P249" s="272"/>
      <c r="Q249" s="272"/>
      <c r="R249" s="272"/>
    </row>
    <row r="250" spans="1:18" ht="12.75" customHeight="1">
      <c r="A250" s="272"/>
      <c r="B250" s="371"/>
      <c r="C250" s="371"/>
      <c r="D250" s="371"/>
      <c r="E250" s="371"/>
      <c r="F250" s="278">
        <v>3</v>
      </c>
      <c r="G250" s="279"/>
      <c r="H250" s="288" t="str">
        <f t="shared" si="61"/>
        <v>Belum Diisi</v>
      </c>
      <c r="I250" s="280" t="s">
        <v>650</v>
      </c>
      <c r="J250" s="281" t="str">
        <f t="shared" si="98"/>
        <v>Isi Sasaran</v>
      </c>
      <c r="K250" s="280" t="s">
        <v>650</v>
      </c>
      <c r="L250" s="281" t="str">
        <f t="shared" si="99"/>
        <v>Isi Sasaran</v>
      </c>
      <c r="M250" s="371"/>
      <c r="N250" s="371"/>
      <c r="O250" s="272"/>
      <c r="P250" s="272"/>
      <c r="Q250" s="272"/>
      <c r="R250" s="272"/>
    </row>
    <row r="251" spans="1:18" ht="12.75" customHeight="1">
      <c r="A251" s="272"/>
      <c r="B251" s="371"/>
      <c r="C251" s="371"/>
      <c r="D251" s="371"/>
      <c r="E251" s="371"/>
      <c r="F251" s="278">
        <v>4</v>
      </c>
      <c r="G251" s="279"/>
      <c r="H251" s="288" t="str">
        <f t="shared" si="61"/>
        <v>Belum Diisi</v>
      </c>
      <c r="I251" s="280" t="s">
        <v>650</v>
      </c>
      <c r="J251" s="281" t="str">
        <f t="shared" si="98"/>
        <v>Isi Sasaran</v>
      </c>
      <c r="K251" s="280" t="s">
        <v>650</v>
      </c>
      <c r="L251" s="281" t="str">
        <f t="shared" si="99"/>
        <v>Isi Sasaran</v>
      </c>
      <c r="M251" s="371"/>
      <c r="N251" s="371"/>
      <c r="O251" s="272"/>
      <c r="P251" s="272"/>
      <c r="Q251" s="272"/>
      <c r="R251" s="272"/>
    </row>
    <row r="252" spans="1:18" ht="12.75" customHeight="1">
      <c r="A252" s="272"/>
      <c r="B252" s="349"/>
      <c r="C252" s="349"/>
      <c r="D252" s="349"/>
      <c r="E252" s="349"/>
      <c r="F252" s="282">
        <v>5</v>
      </c>
      <c r="G252" s="283"/>
      <c r="H252" s="289" t="str">
        <f t="shared" si="61"/>
        <v>Belum Diisi</v>
      </c>
      <c r="I252" s="285" t="s">
        <v>650</v>
      </c>
      <c r="J252" s="286" t="str">
        <f t="shared" si="98"/>
        <v>Isi Sasaran</v>
      </c>
      <c r="K252" s="285" t="s">
        <v>650</v>
      </c>
      <c r="L252" s="286" t="str">
        <f t="shared" si="99"/>
        <v>Isi Sasaran</v>
      </c>
      <c r="M252" s="349"/>
      <c r="N252" s="349"/>
      <c r="O252" s="272"/>
      <c r="P252" s="272"/>
      <c r="Q252" s="272"/>
      <c r="R252" s="272"/>
    </row>
    <row r="253" spans="1:18" ht="15.75" customHeight="1">
      <c r="A253" s="272"/>
      <c r="B253" s="418">
        <v>20</v>
      </c>
      <c r="C253" s="426"/>
      <c r="D253" s="419" t="s">
        <v>650</v>
      </c>
      <c r="E253" s="427" t="str">
        <f>IF(D253="Y",1,IF(D253="T",0,IF(D253="Y/T","Belum diisi","Error")))</f>
        <v>Belum diisi</v>
      </c>
      <c r="F253" s="273">
        <v>1</v>
      </c>
      <c r="G253" s="274"/>
      <c r="H253" s="290" t="str">
        <f t="shared" si="61"/>
        <v>Belum Diisi</v>
      </c>
      <c r="I253" s="276" t="s">
        <v>650</v>
      </c>
      <c r="J253" s="277" t="str">
        <f t="shared" ref="J253:J257" si="100">IF($D$253="Y/T","Isi Sasaran",IF($E$253=0,0,IF(I253="Y",1,IF(I253="T",0,"Isi Dulu"))))</f>
        <v>Isi Sasaran</v>
      </c>
      <c r="K253" s="276" t="s">
        <v>650</v>
      </c>
      <c r="L253" s="277" t="str">
        <f t="shared" ref="L253:L257" si="101">IF($D$253="Y/T","Isi Sasaran",IF($E$253=0,0,IF(K253="Y",1,IF(K253="T",0,"Isi Dulu"))))</f>
        <v>Isi Sasaran</v>
      </c>
      <c r="M253" s="429" t="s">
        <v>650</v>
      </c>
      <c r="N253" s="430" t="str">
        <f>IF(M253="Y",1,IF(M253="T",0,IF(M253="Y/T","Belum diisi","Error")))</f>
        <v>Belum diisi</v>
      </c>
      <c r="O253" s="272"/>
      <c r="P253" s="272"/>
      <c r="Q253" s="272"/>
      <c r="R253" s="272"/>
    </row>
    <row r="254" spans="1:18" ht="12.75" customHeight="1">
      <c r="A254" s="272"/>
      <c r="B254" s="371"/>
      <c r="C254" s="371"/>
      <c r="D254" s="371"/>
      <c r="E254" s="371"/>
      <c r="F254" s="278">
        <v>2</v>
      </c>
      <c r="G254" s="279"/>
      <c r="H254" s="288" t="str">
        <f t="shared" si="61"/>
        <v>Belum Diisi</v>
      </c>
      <c r="I254" s="280" t="s">
        <v>650</v>
      </c>
      <c r="J254" s="281" t="str">
        <f t="shared" si="100"/>
        <v>Isi Sasaran</v>
      </c>
      <c r="K254" s="280" t="s">
        <v>650</v>
      </c>
      <c r="L254" s="281" t="str">
        <f t="shared" si="101"/>
        <v>Isi Sasaran</v>
      </c>
      <c r="M254" s="371"/>
      <c r="N254" s="371"/>
      <c r="O254" s="272"/>
      <c r="P254" s="272"/>
      <c r="Q254" s="272"/>
      <c r="R254" s="272"/>
    </row>
    <row r="255" spans="1:18" ht="12.75" customHeight="1">
      <c r="A255" s="272"/>
      <c r="B255" s="371"/>
      <c r="C255" s="371"/>
      <c r="D255" s="371"/>
      <c r="E255" s="371"/>
      <c r="F255" s="278">
        <v>3</v>
      </c>
      <c r="G255" s="279"/>
      <c r="H255" s="288" t="str">
        <f t="shared" si="61"/>
        <v>Belum Diisi</v>
      </c>
      <c r="I255" s="280" t="s">
        <v>650</v>
      </c>
      <c r="J255" s="281" t="str">
        <f t="shared" si="100"/>
        <v>Isi Sasaran</v>
      </c>
      <c r="K255" s="280" t="s">
        <v>650</v>
      </c>
      <c r="L255" s="281" t="str">
        <f t="shared" si="101"/>
        <v>Isi Sasaran</v>
      </c>
      <c r="M255" s="371"/>
      <c r="N255" s="371"/>
      <c r="O255" s="272"/>
      <c r="P255" s="272"/>
      <c r="Q255" s="272"/>
      <c r="R255" s="272"/>
    </row>
    <row r="256" spans="1:18" ht="12.75" customHeight="1">
      <c r="A256" s="272"/>
      <c r="B256" s="371"/>
      <c r="C256" s="371"/>
      <c r="D256" s="371"/>
      <c r="E256" s="371"/>
      <c r="F256" s="278">
        <v>4</v>
      </c>
      <c r="G256" s="279"/>
      <c r="H256" s="288" t="str">
        <f t="shared" si="61"/>
        <v>Belum Diisi</v>
      </c>
      <c r="I256" s="280" t="s">
        <v>650</v>
      </c>
      <c r="J256" s="281" t="str">
        <f t="shared" si="100"/>
        <v>Isi Sasaran</v>
      </c>
      <c r="K256" s="280" t="s">
        <v>650</v>
      </c>
      <c r="L256" s="281" t="str">
        <f t="shared" si="101"/>
        <v>Isi Sasaran</v>
      </c>
      <c r="M256" s="371"/>
      <c r="N256" s="371"/>
      <c r="O256" s="272"/>
      <c r="P256" s="272"/>
      <c r="Q256" s="272"/>
      <c r="R256" s="272"/>
    </row>
    <row r="257" spans="1:18" ht="12.75" customHeight="1">
      <c r="A257" s="272"/>
      <c r="B257" s="349"/>
      <c r="C257" s="349"/>
      <c r="D257" s="349"/>
      <c r="E257" s="349"/>
      <c r="F257" s="282">
        <v>5</v>
      </c>
      <c r="G257" s="283"/>
      <c r="H257" s="289" t="str">
        <f t="shared" si="61"/>
        <v>Belum Diisi</v>
      </c>
      <c r="I257" s="285" t="s">
        <v>650</v>
      </c>
      <c r="J257" s="286" t="str">
        <f t="shared" si="100"/>
        <v>Isi Sasaran</v>
      </c>
      <c r="K257" s="285" t="s">
        <v>650</v>
      </c>
      <c r="L257" s="286" t="str">
        <f t="shared" si="101"/>
        <v>Isi Sasaran</v>
      </c>
      <c r="M257" s="349"/>
      <c r="N257" s="349"/>
      <c r="O257" s="272"/>
      <c r="P257" s="272"/>
      <c r="Q257" s="272"/>
      <c r="R257" s="272"/>
    </row>
    <row r="258" spans="1:18" ht="15.75" customHeight="1">
      <c r="A258" s="272"/>
      <c r="B258" s="418">
        <v>21</v>
      </c>
      <c r="C258" s="426"/>
      <c r="D258" s="419" t="s">
        <v>650</v>
      </c>
      <c r="E258" s="427" t="str">
        <f>IF(D258="Y",1,IF(D258="T",0,IF(D258="Y/T","Belum diisi","Error")))</f>
        <v>Belum diisi</v>
      </c>
      <c r="F258" s="273">
        <v>1</v>
      </c>
      <c r="G258" s="274"/>
      <c r="H258" s="290" t="str">
        <f t="shared" si="61"/>
        <v>Belum Diisi</v>
      </c>
      <c r="I258" s="276" t="s">
        <v>650</v>
      </c>
      <c r="J258" s="277" t="str">
        <f t="shared" ref="J258:J262" si="102">IF($D$258="Y/T","Isi Sasaran",IF($E$258=0,0,IF(I258="Y",1,IF(I258="T",0,"Isi Dulu"))))</f>
        <v>Isi Sasaran</v>
      </c>
      <c r="K258" s="276" t="s">
        <v>650</v>
      </c>
      <c r="L258" s="277" t="str">
        <f t="shared" ref="L258:L262" si="103">IF($D$258="Y/T","Isi Sasaran",IF($E$258=0,0,IF(K258="Y",1,IF(K258="T",0,"Isi Dulu"))))</f>
        <v>Isi Sasaran</v>
      </c>
      <c r="M258" s="429" t="s">
        <v>650</v>
      </c>
      <c r="N258" s="430" t="str">
        <f>IF(M258="Y",1,IF(M258="T",0,IF(M258="Y/T","Belum diisi","Error")))</f>
        <v>Belum diisi</v>
      </c>
      <c r="O258" s="272"/>
      <c r="P258" s="272"/>
      <c r="Q258" s="272"/>
      <c r="R258" s="272"/>
    </row>
    <row r="259" spans="1:18" ht="12.75" customHeight="1">
      <c r="A259" s="272"/>
      <c r="B259" s="371"/>
      <c r="C259" s="371"/>
      <c r="D259" s="371"/>
      <c r="E259" s="371"/>
      <c r="F259" s="278">
        <v>2</v>
      </c>
      <c r="G259" s="279"/>
      <c r="H259" s="288" t="str">
        <f t="shared" si="61"/>
        <v>Belum Diisi</v>
      </c>
      <c r="I259" s="280" t="s">
        <v>650</v>
      </c>
      <c r="J259" s="281" t="str">
        <f t="shared" si="102"/>
        <v>Isi Sasaran</v>
      </c>
      <c r="K259" s="280" t="s">
        <v>650</v>
      </c>
      <c r="L259" s="281" t="str">
        <f t="shared" si="103"/>
        <v>Isi Sasaran</v>
      </c>
      <c r="M259" s="371"/>
      <c r="N259" s="371"/>
      <c r="O259" s="272"/>
      <c r="P259" s="272"/>
      <c r="Q259" s="272"/>
      <c r="R259" s="272"/>
    </row>
    <row r="260" spans="1:18" ht="12.75" customHeight="1">
      <c r="A260" s="272"/>
      <c r="B260" s="371"/>
      <c r="C260" s="371"/>
      <c r="D260" s="371"/>
      <c r="E260" s="371"/>
      <c r="F260" s="278">
        <v>3</v>
      </c>
      <c r="G260" s="279"/>
      <c r="H260" s="288" t="str">
        <f t="shared" si="61"/>
        <v>Belum Diisi</v>
      </c>
      <c r="I260" s="280" t="s">
        <v>650</v>
      </c>
      <c r="J260" s="281" t="str">
        <f t="shared" si="102"/>
        <v>Isi Sasaran</v>
      </c>
      <c r="K260" s="280" t="s">
        <v>650</v>
      </c>
      <c r="L260" s="281" t="str">
        <f t="shared" si="103"/>
        <v>Isi Sasaran</v>
      </c>
      <c r="M260" s="371"/>
      <c r="N260" s="371"/>
      <c r="O260" s="272"/>
      <c r="P260" s="272"/>
      <c r="Q260" s="272"/>
      <c r="R260" s="272"/>
    </row>
    <row r="261" spans="1:18" ht="12.75" customHeight="1">
      <c r="A261" s="272"/>
      <c r="B261" s="371"/>
      <c r="C261" s="371"/>
      <c r="D261" s="371"/>
      <c r="E261" s="371"/>
      <c r="F261" s="278">
        <v>4</v>
      </c>
      <c r="G261" s="279"/>
      <c r="H261" s="288" t="str">
        <f t="shared" si="61"/>
        <v>Belum Diisi</v>
      </c>
      <c r="I261" s="280" t="s">
        <v>650</v>
      </c>
      <c r="J261" s="281" t="str">
        <f t="shared" si="102"/>
        <v>Isi Sasaran</v>
      </c>
      <c r="K261" s="280" t="s">
        <v>650</v>
      </c>
      <c r="L261" s="281" t="str">
        <f t="shared" si="103"/>
        <v>Isi Sasaran</v>
      </c>
      <c r="M261" s="371"/>
      <c r="N261" s="371"/>
      <c r="O261" s="272"/>
      <c r="P261" s="272"/>
      <c r="Q261" s="272"/>
      <c r="R261" s="272"/>
    </row>
    <row r="262" spans="1:18" ht="12.75" customHeight="1">
      <c r="A262" s="272"/>
      <c r="B262" s="349"/>
      <c r="C262" s="349"/>
      <c r="D262" s="349"/>
      <c r="E262" s="349"/>
      <c r="F262" s="282">
        <v>5</v>
      </c>
      <c r="G262" s="283"/>
      <c r="H262" s="289" t="str">
        <f t="shared" si="61"/>
        <v>Belum Diisi</v>
      </c>
      <c r="I262" s="285" t="s">
        <v>650</v>
      </c>
      <c r="J262" s="286" t="str">
        <f t="shared" si="102"/>
        <v>Isi Sasaran</v>
      </c>
      <c r="K262" s="285" t="s">
        <v>650</v>
      </c>
      <c r="L262" s="286" t="str">
        <f t="shared" si="103"/>
        <v>Isi Sasaran</v>
      </c>
      <c r="M262" s="349"/>
      <c r="N262" s="349"/>
      <c r="O262" s="272"/>
      <c r="P262" s="272"/>
      <c r="Q262" s="272"/>
      <c r="R262" s="272"/>
    </row>
    <row r="263" spans="1:18" ht="15.75" customHeight="1">
      <c r="A263" s="272"/>
      <c r="B263" s="418">
        <v>22</v>
      </c>
      <c r="C263" s="426"/>
      <c r="D263" s="419" t="s">
        <v>650</v>
      </c>
      <c r="E263" s="427" t="str">
        <f>IF(D263="Y",1,IF(D263="T",0,IF(D263="Y/T","Belum diisi","Error")))</f>
        <v>Belum diisi</v>
      </c>
      <c r="F263" s="273">
        <v>1</v>
      </c>
      <c r="G263" s="298"/>
      <c r="H263" s="290" t="str">
        <f t="shared" si="61"/>
        <v>Belum Diisi</v>
      </c>
      <c r="I263" s="276" t="s">
        <v>650</v>
      </c>
      <c r="J263" s="277" t="str">
        <f t="shared" ref="J263:J267" si="104">IF($D$263="Y/T","Isi Sasaran",IF($E$263=0,0,IF(I263="Y",1,IF(I263="T",0,"Isi Dulu"))))</f>
        <v>Isi Sasaran</v>
      </c>
      <c r="K263" s="276" t="s">
        <v>650</v>
      </c>
      <c r="L263" s="277" t="str">
        <f t="shared" ref="L263:L267" si="105">IF($D$263="Y/T","Isi Sasaran",IF($E$263=0,0,IF(K263="Y",1,IF(K263="T",0,"Isi Dulu"))))</f>
        <v>Isi Sasaran</v>
      </c>
      <c r="M263" s="429" t="s">
        <v>650</v>
      </c>
      <c r="N263" s="430" t="str">
        <f>IF(M263="Y",1,IF(M263="T",0,IF(M263="Y/T","Belum diisi","Error")))</f>
        <v>Belum diisi</v>
      </c>
      <c r="O263" s="272"/>
      <c r="P263" s="272"/>
      <c r="Q263" s="272"/>
      <c r="R263" s="272"/>
    </row>
    <row r="264" spans="1:18" ht="12.75" customHeight="1">
      <c r="A264" s="272"/>
      <c r="B264" s="371"/>
      <c r="C264" s="371"/>
      <c r="D264" s="371"/>
      <c r="E264" s="371"/>
      <c r="F264" s="278">
        <v>2</v>
      </c>
      <c r="G264" s="299"/>
      <c r="H264" s="288" t="str">
        <f t="shared" si="61"/>
        <v>Belum Diisi</v>
      </c>
      <c r="I264" s="280" t="s">
        <v>650</v>
      </c>
      <c r="J264" s="281" t="str">
        <f t="shared" si="104"/>
        <v>Isi Sasaran</v>
      </c>
      <c r="K264" s="280" t="s">
        <v>650</v>
      </c>
      <c r="L264" s="281" t="str">
        <f t="shared" si="105"/>
        <v>Isi Sasaran</v>
      </c>
      <c r="M264" s="371"/>
      <c r="N264" s="371"/>
      <c r="O264" s="272"/>
      <c r="P264" s="272"/>
      <c r="Q264" s="272"/>
      <c r="R264" s="272"/>
    </row>
    <row r="265" spans="1:18" ht="12.75" customHeight="1">
      <c r="A265" s="272"/>
      <c r="B265" s="371"/>
      <c r="C265" s="371"/>
      <c r="D265" s="371"/>
      <c r="E265" s="371"/>
      <c r="F265" s="278">
        <v>3</v>
      </c>
      <c r="G265" s="299"/>
      <c r="H265" s="288" t="str">
        <f t="shared" si="61"/>
        <v>Belum Diisi</v>
      </c>
      <c r="I265" s="280" t="s">
        <v>650</v>
      </c>
      <c r="J265" s="281" t="str">
        <f t="shared" si="104"/>
        <v>Isi Sasaran</v>
      </c>
      <c r="K265" s="280" t="s">
        <v>650</v>
      </c>
      <c r="L265" s="281" t="str">
        <f t="shared" si="105"/>
        <v>Isi Sasaran</v>
      </c>
      <c r="M265" s="371"/>
      <c r="N265" s="371"/>
      <c r="O265" s="272"/>
      <c r="P265" s="272"/>
      <c r="Q265" s="272"/>
      <c r="R265" s="272"/>
    </row>
    <row r="266" spans="1:18" ht="12.75" customHeight="1">
      <c r="A266" s="272"/>
      <c r="B266" s="371"/>
      <c r="C266" s="371"/>
      <c r="D266" s="371"/>
      <c r="E266" s="371"/>
      <c r="F266" s="278">
        <v>4</v>
      </c>
      <c r="G266" s="299"/>
      <c r="H266" s="288" t="str">
        <f t="shared" si="61"/>
        <v>Belum Diisi</v>
      </c>
      <c r="I266" s="280" t="s">
        <v>650</v>
      </c>
      <c r="J266" s="281" t="str">
        <f t="shared" si="104"/>
        <v>Isi Sasaran</v>
      </c>
      <c r="K266" s="280" t="s">
        <v>650</v>
      </c>
      <c r="L266" s="281" t="str">
        <f t="shared" si="105"/>
        <v>Isi Sasaran</v>
      </c>
      <c r="M266" s="371"/>
      <c r="N266" s="371"/>
      <c r="O266" s="272"/>
      <c r="P266" s="272"/>
      <c r="Q266" s="272"/>
      <c r="R266" s="272"/>
    </row>
    <row r="267" spans="1:18" ht="12.75" customHeight="1">
      <c r="A267" s="272"/>
      <c r="B267" s="349"/>
      <c r="C267" s="349"/>
      <c r="D267" s="349"/>
      <c r="E267" s="349"/>
      <c r="F267" s="282">
        <v>5</v>
      </c>
      <c r="G267" s="300"/>
      <c r="H267" s="289" t="str">
        <f t="shared" si="61"/>
        <v>Belum Diisi</v>
      </c>
      <c r="I267" s="285" t="s">
        <v>650</v>
      </c>
      <c r="J267" s="286" t="str">
        <f t="shared" si="104"/>
        <v>Isi Sasaran</v>
      </c>
      <c r="K267" s="285" t="s">
        <v>650</v>
      </c>
      <c r="L267" s="286" t="str">
        <f t="shared" si="105"/>
        <v>Isi Sasaran</v>
      </c>
      <c r="M267" s="349"/>
      <c r="N267" s="349"/>
      <c r="O267" s="272"/>
      <c r="P267" s="272"/>
      <c r="Q267" s="272"/>
      <c r="R267" s="272"/>
    </row>
    <row r="268" spans="1:18" ht="15.75" customHeight="1">
      <c r="A268" s="272"/>
      <c r="B268" s="418">
        <v>23</v>
      </c>
      <c r="C268" s="426"/>
      <c r="D268" s="419" t="s">
        <v>650</v>
      </c>
      <c r="E268" s="427" t="str">
        <f>IF(D268="Y",1,IF(D268="T",0,IF(D268="Y/T","Belum diisi","Error")))</f>
        <v>Belum diisi</v>
      </c>
      <c r="F268" s="273">
        <v>1</v>
      </c>
      <c r="G268" s="274"/>
      <c r="H268" s="290" t="str">
        <f t="shared" si="61"/>
        <v>Belum Diisi</v>
      </c>
      <c r="I268" s="276" t="s">
        <v>650</v>
      </c>
      <c r="J268" s="277" t="str">
        <f t="shared" ref="J268:J272" si="106">IF($D$268="Y/T","Isi Sasaran",IF($E$268=0,0,IF(I268="Y",1,IF(I268="T",0,"Isi Dulu"))))</f>
        <v>Isi Sasaran</v>
      </c>
      <c r="K268" s="276" t="s">
        <v>650</v>
      </c>
      <c r="L268" s="277" t="str">
        <f t="shared" ref="L268:L272" si="107">IF($D$268="Y/T","Isi Sasaran",IF($E$268=0,0,IF(K268="Y",1,IF(K268="T",0,"Isi Dulu"))))</f>
        <v>Isi Sasaran</v>
      </c>
      <c r="M268" s="429" t="s">
        <v>650</v>
      </c>
      <c r="N268" s="430" t="str">
        <f>IF(M268="Y",1,IF(M268="T",0,IF(M268="Y/T","Belum diisi","Error")))</f>
        <v>Belum diisi</v>
      </c>
      <c r="O268" s="272"/>
      <c r="P268" s="272"/>
      <c r="Q268" s="272"/>
      <c r="R268" s="272"/>
    </row>
    <row r="269" spans="1:18" ht="12.75" customHeight="1">
      <c r="A269" s="272"/>
      <c r="B269" s="371"/>
      <c r="C269" s="371"/>
      <c r="D269" s="371"/>
      <c r="E269" s="371"/>
      <c r="F269" s="278">
        <v>2</v>
      </c>
      <c r="G269" s="279"/>
      <c r="H269" s="288" t="str">
        <f t="shared" si="61"/>
        <v>Belum Diisi</v>
      </c>
      <c r="I269" s="280" t="s">
        <v>650</v>
      </c>
      <c r="J269" s="281" t="str">
        <f t="shared" si="106"/>
        <v>Isi Sasaran</v>
      </c>
      <c r="K269" s="280" t="s">
        <v>650</v>
      </c>
      <c r="L269" s="281" t="str">
        <f t="shared" si="107"/>
        <v>Isi Sasaran</v>
      </c>
      <c r="M269" s="371"/>
      <c r="N269" s="371"/>
      <c r="O269" s="272"/>
      <c r="P269" s="272"/>
      <c r="Q269" s="272"/>
      <c r="R269" s="272"/>
    </row>
    <row r="270" spans="1:18" ht="12.75" customHeight="1">
      <c r="A270" s="272"/>
      <c r="B270" s="371"/>
      <c r="C270" s="371"/>
      <c r="D270" s="371"/>
      <c r="E270" s="371"/>
      <c r="F270" s="278">
        <v>3</v>
      </c>
      <c r="G270" s="279"/>
      <c r="H270" s="288" t="str">
        <f t="shared" si="61"/>
        <v>Belum Diisi</v>
      </c>
      <c r="I270" s="280" t="s">
        <v>650</v>
      </c>
      <c r="J270" s="281" t="str">
        <f t="shared" si="106"/>
        <v>Isi Sasaran</v>
      </c>
      <c r="K270" s="280" t="s">
        <v>650</v>
      </c>
      <c r="L270" s="281" t="str">
        <f t="shared" si="107"/>
        <v>Isi Sasaran</v>
      </c>
      <c r="M270" s="371"/>
      <c r="N270" s="371"/>
      <c r="O270" s="272"/>
      <c r="P270" s="272"/>
      <c r="Q270" s="272"/>
      <c r="R270" s="272"/>
    </row>
    <row r="271" spans="1:18" ht="12.75" customHeight="1">
      <c r="A271" s="272"/>
      <c r="B271" s="371"/>
      <c r="C271" s="371"/>
      <c r="D271" s="371"/>
      <c r="E271" s="371"/>
      <c r="F271" s="278">
        <v>4</v>
      </c>
      <c r="G271" s="279"/>
      <c r="H271" s="288" t="str">
        <f t="shared" si="61"/>
        <v>Belum Diisi</v>
      </c>
      <c r="I271" s="280" t="s">
        <v>650</v>
      </c>
      <c r="J271" s="281" t="str">
        <f t="shared" si="106"/>
        <v>Isi Sasaran</v>
      </c>
      <c r="K271" s="280" t="s">
        <v>650</v>
      </c>
      <c r="L271" s="281" t="str">
        <f t="shared" si="107"/>
        <v>Isi Sasaran</v>
      </c>
      <c r="M271" s="371"/>
      <c r="N271" s="371"/>
      <c r="O271" s="272"/>
      <c r="P271" s="272"/>
      <c r="Q271" s="272"/>
      <c r="R271" s="272"/>
    </row>
    <row r="272" spans="1:18" ht="12.75" customHeight="1">
      <c r="A272" s="272"/>
      <c r="B272" s="349"/>
      <c r="C272" s="349"/>
      <c r="D272" s="349"/>
      <c r="E272" s="349"/>
      <c r="F272" s="282">
        <v>5</v>
      </c>
      <c r="G272" s="283"/>
      <c r="H272" s="289" t="str">
        <f t="shared" si="61"/>
        <v>Belum Diisi</v>
      </c>
      <c r="I272" s="285" t="s">
        <v>650</v>
      </c>
      <c r="J272" s="286" t="str">
        <f t="shared" si="106"/>
        <v>Isi Sasaran</v>
      </c>
      <c r="K272" s="285" t="s">
        <v>650</v>
      </c>
      <c r="L272" s="286" t="str">
        <f t="shared" si="107"/>
        <v>Isi Sasaran</v>
      </c>
      <c r="M272" s="349"/>
      <c r="N272" s="349"/>
      <c r="O272" s="272"/>
      <c r="P272" s="272"/>
      <c r="Q272" s="272"/>
      <c r="R272" s="272"/>
    </row>
    <row r="273" spans="1:18" ht="15.75" customHeight="1">
      <c r="A273" s="272"/>
      <c r="B273" s="418">
        <v>24</v>
      </c>
      <c r="C273" s="426"/>
      <c r="D273" s="419" t="s">
        <v>650</v>
      </c>
      <c r="E273" s="427" t="str">
        <f>IF(D273="Y",1,IF(D273="T",0,IF(D273="Y/T","Belum diisi","Error")))</f>
        <v>Belum diisi</v>
      </c>
      <c r="F273" s="273">
        <v>1</v>
      </c>
      <c r="G273" s="274"/>
      <c r="H273" s="290" t="str">
        <f t="shared" si="61"/>
        <v>Belum Diisi</v>
      </c>
      <c r="I273" s="276" t="s">
        <v>650</v>
      </c>
      <c r="J273" s="277" t="str">
        <f t="shared" ref="J273:J277" si="108">IF($D$273="Y/T","Isi Sasaran",IF($E$273=0,0,IF(I273="Y",1,IF(I273="T",0,"Isi Dulu"))))</f>
        <v>Isi Sasaran</v>
      </c>
      <c r="K273" s="276" t="s">
        <v>650</v>
      </c>
      <c r="L273" s="277" t="str">
        <f t="shared" ref="L273:L277" si="109">IF($D$273="Y/T","Isi Sasaran",IF($E$273=0,0,IF(K273="Y",1,IF(K273="T",0,"Isi Dulu"))))</f>
        <v>Isi Sasaran</v>
      </c>
      <c r="M273" s="429" t="s">
        <v>650</v>
      </c>
      <c r="N273" s="430" t="str">
        <f>IF(M273="Y",1,IF(M273="T",0,IF(M273="Y/T","Belum diisi","Error")))</f>
        <v>Belum diisi</v>
      </c>
      <c r="O273" s="272"/>
      <c r="P273" s="272"/>
      <c r="Q273" s="272"/>
      <c r="R273" s="272"/>
    </row>
    <row r="274" spans="1:18" ht="12.75" customHeight="1">
      <c r="A274" s="272"/>
      <c r="B274" s="371"/>
      <c r="C274" s="371"/>
      <c r="D274" s="371"/>
      <c r="E274" s="371"/>
      <c r="F274" s="278">
        <v>2</v>
      </c>
      <c r="G274" s="279"/>
      <c r="H274" s="288" t="str">
        <f t="shared" si="61"/>
        <v>Belum Diisi</v>
      </c>
      <c r="I274" s="280" t="s">
        <v>650</v>
      </c>
      <c r="J274" s="281" t="str">
        <f t="shared" si="108"/>
        <v>Isi Sasaran</v>
      </c>
      <c r="K274" s="280" t="s">
        <v>650</v>
      </c>
      <c r="L274" s="281" t="str">
        <f t="shared" si="109"/>
        <v>Isi Sasaran</v>
      </c>
      <c r="M274" s="371"/>
      <c r="N274" s="371"/>
      <c r="O274" s="272"/>
      <c r="P274" s="272"/>
      <c r="Q274" s="272"/>
      <c r="R274" s="272"/>
    </row>
    <row r="275" spans="1:18" ht="12.75" customHeight="1">
      <c r="A275" s="272"/>
      <c r="B275" s="371"/>
      <c r="C275" s="371"/>
      <c r="D275" s="371"/>
      <c r="E275" s="371"/>
      <c r="F275" s="278">
        <v>3</v>
      </c>
      <c r="G275" s="279"/>
      <c r="H275" s="288" t="str">
        <f t="shared" si="61"/>
        <v>Belum Diisi</v>
      </c>
      <c r="I275" s="280" t="s">
        <v>650</v>
      </c>
      <c r="J275" s="281" t="str">
        <f t="shared" si="108"/>
        <v>Isi Sasaran</v>
      </c>
      <c r="K275" s="280" t="s">
        <v>650</v>
      </c>
      <c r="L275" s="281" t="str">
        <f t="shared" si="109"/>
        <v>Isi Sasaran</v>
      </c>
      <c r="M275" s="371"/>
      <c r="N275" s="371"/>
      <c r="O275" s="272"/>
      <c r="P275" s="272"/>
      <c r="Q275" s="272"/>
      <c r="R275" s="272"/>
    </row>
    <row r="276" spans="1:18" ht="12.75" customHeight="1">
      <c r="A276" s="272"/>
      <c r="B276" s="371"/>
      <c r="C276" s="371"/>
      <c r="D276" s="371"/>
      <c r="E276" s="371"/>
      <c r="F276" s="278">
        <v>4</v>
      </c>
      <c r="G276" s="279"/>
      <c r="H276" s="288" t="str">
        <f t="shared" si="61"/>
        <v>Belum Diisi</v>
      </c>
      <c r="I276" s="280" t="s">
        <v>650</v>
      </c>
      <c r="J276" s="281" t="str">
        <f t="shared" si="108"/>
        <v>Isi Sasaran</v>
      </c>
      <c r="K276" s="280" t="s">
        <v>650</v>
      </c>
      <c r="L276" s="281" t="str">
        <f t="shared" si="109"/>
        <v>Isi Sasaran</v>
      </c>
      <c r="M276" s="371"/>
      <c r="N276" s="371"/>
      <c r="O276" s="272"/>
      <c r="P276" s="272"/>
      <c r="Q276" s="272"/>
      <c r="R276" s="272"/>
    </row>
    <row r="277" spans="1:18" ht="12.75" customHeight="1">
      <c r="A277" s="272"/>
      <c r="B277" s="349"/>
      <c r="C277" s="349"/>
      <c r="D277" s="349"/>
      <c r="E277" s="349"/>
      <c r="F277" s="282">
        <v>5</v>
      </c>
      <c r="G277" s="283"/>
      <c r="H277" s="289" t="str">
        <f t="shared" si="61"/>
        <v>Belum Diisi</v>
      </c>
      <c r="I277" s="285" t="s">
        <v>650</v>
      </c>
      <c r="J277" s="286" t="str">
        <f t="shared" si="108"/>
        <v>Isi Sasaran</v>
      </c>
      <c r="K277" s="285" t="s">
        <v>650</v>
      </c>
      <c r="L277" s="286" t="str">
        <f t="shared" si="109"/>
        <v>Isi Sasaran</v>
      </c>
      <c r="M277" s="349"/>
      <c r="N277" s="349"/>
      <c r="O277" s="272"/>
      <c r="P277" s="272"/>
      <c r="Q277" s="272"/>
      <c r="R277" s="272"/>
    </row>
    <row r="278" spans="1:18" ht="15.75" customHeight="1">
      <c r="A278" s="272"/>
      <c r="B278" s="418">
        <v>25</v>
      </c>
      <c r="C278" s="426"/>
      <c r="D278" s="419" t="s">
        <v>650</v>
      </c>
      <c r="E278" s="427" t="str">
        <f>IF(D278="Y",1,IF(D278="T",0,IF(D278="Y/T","Belum diisi","Error")))</f>
        <v>Belum diisi</v>
      </c>
      <c r="F278" s="273">
        <v>1</v>
      </c>
      <c r="G278" s="274"/>
      <c r="H278" s="290" t="str">
        <f t="shared" si="61"/>
        <v>Belum Diisi</v>
      </c>
      <c r="I278" s="276" t="s">
        <v>650</v>
      </c>
      <c r="J278" s="277" t="str">
        <f t="shared" ref="J278:J282" si="110">IF($D$278="Y/T","Isi Sasaran",IF($E$278=0,0,IF(I278="Y",1,IF(I278="T",0,"Isi Dulu"))))</f>
        <v>Isi Sasaran</v>
      </c>
      <c r="K278" s="276" t="s">
        <v>650</v>
      </c>
      <c r="L278" s="277" t="str">
        <f t="shared" ref="L278:L282" si="111">IF($D$278="Y/T","Isi Sasaran",IF($E$278=0,0,IF(K278="Y",1,IF(K278="T",0,"Isi Dulu"))))</f>
        <v>Isi Sasaran</v>
      </c>
      <c r="M278" s="429" t="s">
        <v>650</v>
      </c>
      <c r="N278" s="430" t="str">
        <f>IF(M278="Y",1,IF(M278="T",0,IF(M278="Y/T","Belum diisi","Error")))</f>
        <v>Belum diisi</v>
      </c>
      <c r="O278" s="272"/>
      <c r="P278" s="272"/>
      <c r="Q278" s="272"/>
      <c r="R278" s="272"/>
    </row>
    <row r="279" spans="1:18" ht="12.75" customHeight="1">
      <c r="A279" s="272"/>
      <c r="B279" s="371"/>
      <c r="C279" s="371"/>
      <c r="D279" s="371"/>
      <c r="E279" s="371"/>
      <c r="F279" s="278">
        <v>2</v>
      </c>
      <c r="G279" s="279"/>
      <c r="H279" s="288" t="str">
        <f t="shared" si="61"/>
        <v>Belum Diisi</v>
      </c>
      <c r="I279" s="280" t="s">
        <v>650</v>
      </c>
      <c r="J279" s="281" t="str">
        <f t="shared" si="110"/>
        <v>Isi Sasaran</v>
      </c>
      <c r="K279" s="280" t="s">
        <v>650</v>
      </c>
      <c r="L279" s="281" t="str">
        <f t="shared" si="111"/>
        <v>Isi Sasaran</v>
      </c>
      <c r="M279" s="371"/>
      <c r="N279" s="371"/>
      <c r="O279" s="272"/>
      <c r="P279" s="272"/>
      <c r="Q279" s="272"/>
      <c r="R279" s="272"/>
    </row>
    <row r="280" spans="1:18" ht="12.75" customHeight="1">
      <c r="A280" s="272"/>
      <c r="B280" s="371"/>
      <c r="C280" s="371"/>
      <c r="D280" s="371"/>
      <c r="E280" s="371"/>
      <c r="F280" s="278">
        <v>3</v>
      </c>
      <c r="G280" s="279"/>
      <c r="H280" s="288" t="str">
        <f t="shared" si="61"/>
        <v>Belum Diisi</v>
      </c>
      <c r="I280" s="280" t="s">
        <v>650</v>
      </c>
      <c r="J280" s="281" t="str">
        <f t="shared" si="110"/>
        <v>Isi Sasaran</v>
      </c>
      <c r="K280" s="280" t="s">
        <v>650</v>
      </c>
      <c r="L280" s="281" t="str">
        <f t="shared" si="111"/>
        <v>Isi Sasaran</v>
      </c>
      <c r="M280" s="371"/>
      <c r="N280" s="371"/>
      <c r="O280" s="272"/>
      <c r="P280" s="272"/>
      <c r="Q280" s="272"/>
      <c r="R280" s="272"/>
    </row>
    <row r="281" spans="1:18" ht="12.75" customHeight="1">
      <c r="A281" s="272"/>
      <c r="B281" s="371"/>
      <c r="C281" s="371"/>
      <c r="D281" s="371"/>
      <c r="E281" s="371"/>
      <c r="F281" s="278">
        <v>4</v>
      </c>
      <c r="G281" s="279"/>
      <c r="H281" s="288" t="str">
        <f t="shared" si="61"/>
        <v>Belum Diisi</v>
      </c>
      <c r="I281" s="280" t="s">
        <v>650</v>
      </c>
      <c r="J281" s="281" t="str">
        <f t="shared" si="110"/>
        <v>Isi Sasaran</v>
      </c>
      <c r="K281" s="280" t="s">
        <v>650</v>
      </c>
      <c r="L281" s="281" t="str">
        <f t="shared" si="111"/>
        <v>Isi Sasaran</v>
      </c>
      <c r="M281" s="371"/>
      <c r="N281" s="371"/>
      <c r="O281" s="272"/>
      <c r="P281" s="272"/>
      <c r="Q281" s="272"/>
      <c r="R281" s="272"/>
    </row>
    <row r="282" spans="1:18" ht="12.75" customHeight="1">
      <c r="A282" s="272"/>
      <c r="B282" s="349"/>
      <c r="C282" s="349"/>
      <c r="D282" s="349"/>
      <c r="E282" s="349"/>
      <c r="F282" s="282">
        <v>5</v>
      </c>
      <c r="G282" s="283"/>
      <c r="H282" s="289" t="str">
        <f t="shared" si="61"/>
        <v>Belum Diisi</v>
      </c>
      <c r="I282" s="285" t="s">
        <v>650</v>
      </c>
      <c r="J282" s="286" t="str">
        <f t="shared" si="110"/>
        <v>Isi Sasaran</v>
      </c>
      <c r="K282" s="285" t="s">
        <v>650</v>
      </c>
      <c r="L282" s="286" t="str">
        <f t="shared" si="111"/>
        <v>Isi Sasaran</v>
      </c>
      <c r="M282" s="349"/>
      <c r="N282" s="349"/>
      <c r="O282" s="272"/>
      <c r="P282" s="272"/>
      <c r="Q282" s="272"/>
      <c r="R282" s="272"/>
    </row>
    <row r="283" spans="1:18" ht="15.75" customHeight="1">
      <c r="A283" s="272"/>
      <c r="B283" s="418">
        <v>26</v>
      </c>
      <c r="C283" s="426"/>
      <c r="D283" s="419" t="s">
        <v>650</v>
      </c>
      <c r="E283" s="427" t="str">
        <f>IF(D283="Y",1,IF(D283="T",0,IF(D283="Y/T","Belum diisi","Error")))</f>
        <v>Belum diisi</v>
      </c>
      <c r="F283" s="273">
        <v>1</v>
      </c>
      <c r="G283" s="274"/>
      <c r="H283" s="290" t="str">
        <f t="shared" si="61"/>
        <v>Belum Diisi</v>
      </c>
      <c r="I283" s="276" t="s">
        <v>650</v>
      </c>
      <c r="J283" s="277" t="str">
        <f t="shared" ref="J283:J287" si="112">IF($D$283="Y/T","Isi Sasaran",IF($E$283=0,0,IF(I283="Y",1,IF(I283="T",0,"Isi Dulu"))))</f>
        <v>Isi Sasaran</v>
      </c>
      <c r="K283" s="276" t="s">
        <v>650</v>
      </c>
      <c r="L283" s="277" t="str">
        <f t="shared" ref="L283:L287" si="113">IF($D$283="Y/T","Isi Sasaran",IF($E$283=0,0,IF(K283="Y",1,IF(K283="T",0,"Isi Dulu"))))</f>
        <v>Isi Sasaran</v>
      </c>
      <c r="M283" s="429" t="s">
        <v>650</v>
      </c>
      <c r="N283" s="430" t="str">
        <f>IF(M283="Y",1,IF(M283="T",0,IF(M283="Y/T","Belum diisi","Error")))</f>
        <v>Belum diisi</v>
      </c>
      <c r="O283" s="272"/>
      <c r="P283" s="272"/>
      <c r="Q283" s="272"/>
      <c r="R283" s="272"/>
    </row>
    <row r="284" spans="1:18" ht="12.75" customHeight="1">
      <c r="A284" s="272"/>
      <c r="B284" s="371"/>
      <c r="C284" s="371"/>
      <c r="D284" s="371"/>
      <c r="E284" s="371"/>
      <c r="F284" s="278">
        <v>2</v>
      </c>
      <c r="G284" s="279"/>
      <c r="H284" s="288" t="str">
        <f t="shared" si="61"/>
        <v>Belum Diisi</v>
      </c>
      <c r="I284" s="280" t="s">
        <v>650</v>
      </c>
      <c r="J284" s="281" t="str">
        <f t="shared" si="112"/>
        <v>Isi Sasaran</v>
      </c>
      <c r="K284" s="280" t="s">
        <v>650</v>
      </c>
      <c r="L284" s="281" t="str">
        <f t="shared" si="113"/>
        <v>Isi Sasaran</v>
      </c>
      <c r="M284" s="371"/>
      <c r="N284" s="371"/>
      <c r="O284" s="272"/>
      <c r="P284" s="272"/>
      <c r="Q284" s="272"/>
      <c r="R284" s="272"/>
    </row>
    <row r="285" spans="1:18" ht="12.75" customHeight="1">
      <c r="A285" s="272"/>
      <c r="B285" s="371"/>
      <c r="C285" s="371"/>
      <c r="D285" s="371"/>
      <c r="E285" s="371"/>
      <c r="F285" s="278">
        <v>3</v>
      </c>
      <c r="G285" s="279"/>
      <c r="H285" s="288" t="str">
        <f t="shared" si="61"/>
        <v>Belum Diisi</v>
      </c>
      <c r="I285" s="280" t="s">
        <v>650</v>
      </c>
      <c r="J285" s="281" t="str">
        <f t="shared" si="112"/>
        <v>Isi Sasaran</v>
      </c>
      <c r="K285" s="280" t="s">
        <v>650</v>
      </c>
      <c r="L285" s="281" t="str">
        <f t="shared" si="113"/>
        <v>Isi Sasaran</v>
      </c>
      <c r="M285" s="371"/>
      <c r="N285" s="371"/>
      <c r="O285" s="272"/>
      <c r="P285" s="272"/>
      <c r="Q285" s="272"/>
      <c r="R285" s="272"/>
    </row>
    <row r="286" spans="1:18" ht="12.75" customHeight="1">
      <c r="A286" s="272"/>
      <c r="B286" s="371"/>
      <c r="C286" s="371"/>
      <c r="D286" s="371"/>
      <c r="E286" s="371"/>
      <c r="F286" s="278">
        <v>4</v>
      </c>
      <c r="G286" s="279"/>
      <c r="H286" s="288" t="str">
        <f t="shared" si="61"/>
        <v>Belum Diisi</v>
      </c>
      <c r="I286" s="280" t="s">
        <v>650</v>
      </c>
      <c r="J286" s="281" t="str">
        <f t="shared" si="112"/>
        <v>Isi Sasaran</v>
      </c>
      <c r="K286" s="280" t="s">
        <v>650</v>
      </c>
      <c r="L286" s="281" t="str">
        <f t="shared" si="113"/>
        <v>Isi Sasaran</v>
      </c>
      <c r="M286" s="371"/>
      <c r="N286" s="371"/>
      <c r="O286" s="272"/>
      <c r="P286" s="272"/>
      <c r="Q286" s="272"/>
      <c r="R286" s="272"/>
    </row>
    <row r="287" spans="1:18" ht="12.75" customHeight="1">
      <c r="A287" s="272"/>
      <c r="B287" s="349"/>
      <c r="C287" s="349"/>
      <c r="D287" s="349"/>
      <c r="E287" s="349"/>
      <c r="F287" s="282">
        <v>5</v>
      </c>
      <c r="G287" s="283"/>
      <c r="H287" s="289" t="str">
        <f t="shared" si="61"/>
        <v>Belum Diisi</v>
      </c>
      <c r="I287" s="285" t="s">
        <v>650</v>
      </c>
      <c r="J287" s="286" t="str">
        <f t="shared" si="112"/>
        <v>Isi Sasaran</v>
      </c>
      <c r="K287" s="285" t="s">
        <v>650</v>
      </c>
      <c r="L287" s="286" t="str">
        <f t="shared" si="113"/>
        <v>Isi Sasaran</v>
      </c>
      <c r="M287" s="349"/>
      <c r="N287" s="349"/>
      <c r="O287" s="272"/>
      <c r="P287" s="272"/>
      <c r="Q287" s="272"/>
      <c r="R287" s="272"/>
    </row>
    <row r="288" spans="1:18" ht="15.75" customHeight="1">
      <c r="A288" s="272"/>
      <c r="B288" s="418">
        <v>27</v>
      </c>
      <c r="C288" s="426"/>
      <c r="D288" s="419" t="s">
        <v>650</v>
      </c>
      <c r="E288" s="427" t="str">
        <f>IF(D288="Y",1,IF(D288="T",0,IF(D288="Y/T","Belum diisi","Error")))</f>
        <v>Belum diisi</v>
      </c>
      <c r="F288" s="273">
        <v>1</v>
      </c>
      <c r="G288" s="274"/>
      <c r="H288" s="290" t="str">
        <f t="shared" si="61"/>
        <v>Belum Diisi</v>
      </c>
      <c r="I288" s="276" t="s">
        <v>650</v>
      </c>
      <c r="J288" s="277" t="str">
        <f t="shared" ref="J288:J292" si="114">IF($D$288="Y/T","Isi Sasaran",IF($E$288=0,0,IF(I288="Y",1,IF(I288="T",0,"Isi Dulu"))))</f>
        <v>Isi Sasaran</v>
      </c>
      <c r="K288" s="276" t="s">
        <v>650</v>
      </c>
      <c r="L288" s="277" t="str">
        <f t="shared" ref="L288:L292" si="115">IF($D$288="Y/T","Isi Sasaran",IF($E$288=0,0,IF(K288="Y",1,IF(K288="T",0,"Isi Dulu"))))</f>
        <v>Isi Sasaran</v>
      </c>
      <c r="M288" s="429" t="s">
        <v>650</v>
      </c>
      <c r="N288" s="430" t="str">
        <f>IF(M288="Y",1,IF(M288="T",0,IF(M288="Y/T","Belum diisi","Error")))</f>
        <v>Belum diisi</v>
      </c>
      <c r="O288" s="272"/>
      <c r="P288" s="272"/>
      <c r="Q288" s="272"/>
      <c r="R288" s="272"/>
    </row>
    <row r="289" spans="1:18" ht="12.75" customHeight="1">
      <c r="A289" s="272"/>
      <c r="B289" s="371"/>
      <c r="C289" s="371"/>
      <c r="D289" s="371"/>
      <c r="E289" s="371"/>
      <c r="F289" s="278">
        <v>2</v>
      </c>
      <c r="G289" s="279"/>
      <c r="H289" s="288" t="str">
        <f t="shared" si="61"/>
        <v>Belum Diisi</v>
      </c>
      <c r="I289" s="280" t="s">
        <v>650</v>
      </c>
      <c r="J289" s="281" t="str">
        <f t="shared" si="114"/>
        <v>Isi Sasaran</v>
      </c>
      <c r="K289" s="280" t="s">
        <v>650</v>
      </c>
      <c r="L289" s="281" t="str">
        <f t="shared" si="115"/>
        <v>Isi Sasaran</v>
      </c>
      <c r="M289" s="371"/>
      <c r="N289" s="371"/>
      <c r="O289" s="272"/>
      <c r="P289" s="272"/>
      <c r="Q289" s="272"/>
      <c r="R289" s="272"/>
    </row>
    <row r="290" spans="1:18" ht="12.75" customHeight="1">
      <c r="A290" s="272"/>
      <c r="B290" s="371"/>
      <c r="C290" s="371"/>
      <c r="D290" s="371"/>
      <c r="E290" s="371"/>
      <c r="F290" s="278">
        <v>3</v>
      </c>
      <c r="G290" s="279"/>
      <c r="H290" s="288" t="str">
        <f t="shared" si="61"/>
        <v>Belum Diisi</v>
      </c>
      <c r="I290" s="280" t="s">
        <v>650</v>
      </c>
      <c r="J290" s="281" t="str">
        <f t="shared" si="114"/>
        <v>Isi Sasaran</v>
      </c>
      <c r="K290" s="280" t="s">
        <v>650</v>
      </c>
      <c r="L290" s="281" t="str">
        <f t="shared" si="115"/>
        <v>Isi Sasaran</v>
      </c>
      <c r="M290" s="371"/>
      <c r="N290" s="371"/>
      <c r="O290" s="272"/>
      <c r="P290" s="272"/>
      <c r="Q290" s="272"/>
      <c r="R290" s="272"/>
    </row>
    <row r="291" spans="1:18" ht="12.75" customHeight="1">
      <c r="A291" s="272"/>
      <c r="B291" s="371"/>
      <c r="C291" s="371"/>
      <c r="D291" s="371"/>
      <c r="E291" s="371"/>
      <c r="F291" s="278">
        <v>4</v>
      </c>
      <c r="G291" s="279"/>
      <c r="H291" s="288" t="str">
        <f t="shared" si="61"/>
        <v>Belum Diisi</v>
      </c>
      <c r="I291" s="280" t="s">
        <v>650</v>
      </c>
      <c r="J291" s="281" t="str">
        <f t="shared" si="114"/>
        <v>Isi Sasaran</v>
      </c>
      <c r="K291" s="280" t="s">
        <v>650</v>
      </c>
      <c r="L291" s="281" t="str">
        <f t="shared" si="115"/>
        <v>Isi Sasaran</v>
      </c>
      <c r="M291" s="371"/>
      <c r="N291" s="371"/>
      <c r="O291" s="272"/>
      <c r="P291" s="272"/>
      <c r="Q291" s="272"/>
      <c r="R291" s="272"/>
    </row>
    <row r="292" spans="1:18" ht="12.75" customHeight="1">
      <c r="A292" s="272"/>
      <c r="B292" s="349"/>
      <c r="C292" s="349"/>
      <c r="D292" s="349"/>
      <c r="E292" s="349"/>
      <c r="F292" s="282">
        <v>5</v>
      </c>
      <c r="G292" s="283"/>
      <c r="H292" s="289" t="str">
        <f t="shared" si="61"/>
        <v>Belum Diisi</v>
      </c>
      <c r="I292" s="285" t="s">
        <v>650</v>
      </c>
      <c r="J292" s="286" t="str">
        <f t="shared" si="114"/>
        <v>Isi Sasaran</v>
      </c>
      <c r="K292" s="285" t="s">
        <v>650</v>
      </c>
      <c r="L292" s="286" t="str">
        <f t="shared" si="115"/>
        <v>Isi Sasaran</v>
      </c>
      <c r="M292" s="349"/>
      <c r="N292" s="349"/>
      <c r="O292" s="272"/>
      <c r="P292" s="272"/>
      <c r="Q292" s="272"/>
      <c r="R292" s="272"/>
    </row>
    <row r="293" spans="1:18" ht="15.75" customHeight="1">
      <c r="A293" s="272"/>
      <c r="B293" s="418">
        <v>28</v>
      </c>
      <c r="C293" s="426"/>
      <c r="D293" s="419" t="s">
        <v>650</v>
      </c>
      <c r="E293" s="427" t="str">
        <f>IF(D293="Y",1,IF(D293="T",0,IF(D293="Y/T","Belum diisi","Error")))</f>
        <v>Belum diisi</v>
      </c>
      <c r="F293" s="273">
        <v>1</v>
      </c>
      <c r="G293" s="274"/>
      <c r="H293" s="290" t="str">
        <f t="shared" si="61"/>
        <v>Belum Diisi</v>
      </c>
      <c r="I293" s="276" t="s">
        <v>650</v>
      </c>
      <c r="J293" s="277" t="str">
        <f t="shared" ref="J293:J297" si="116">IF($D$293="Y/T","Isi Sasaran",IF($E$293=0,0,IF(I293="Y",1,IF(I293="T",0,"Isi Dulu"))))</f>
        <v>Isi Sasaran</v>
      </c>
      <c r="K293" s="276" t="s">
        <v>650</v>
      </c>
      <c r="L293" s="277" t="str">
        <f t="shared" ref="L293:L297" si="117">IF($D$293="Y/T","Isi Sasaran",IF($E$293=0,0,IF(K293="Y",1,IF(K293="T",0,"Isi Dulu"))))</f>
        <v>Isi Sasaran</v>
      </c>
      <c r="M293" s="429" t="s">
        <v>650</v>
      </c>
      <c r="N293" s="430" t="str">
        <f>IF(M293="Y",1,IF(M293="T",0,IF(M293="Y/T","Belum diisi","Error")))</f>
        <v>Belum diisi</v>
      </c>
      <c r="O293" s="272"/>
      <c r="P293" s="272"/>
      <c r="Q293" s="272"/>
      <c r="R293" s="272"/>
    </row>
    <row r="294" spans="1:18" ht="12.75" customHeight="1">
      <c r="A294" s="272"/>
      <c r="B294" s="371"/>
      <c r="C294" s="371"/>
      <c r="D294" s="371"/>
      <c r="E294" s="371"/>
      <c r="F294" s="278">
        <v>2</v>
      </c>
      <c r="G294" s="279"/>
      <c r="H294" s="288" t="str">
        <f t="shared" si="61"/>
        <v>Belum Diisi</v>
      </c>
      <c r="I294" s="280" t="s">
        <v>650</v>
      </c>
      <c r="J294" s="281" t="str">
        <f t="shared" si="116"/>
        <v>Isi Sasaran</v>
      </c>
      <c r="K294" s="280" t="s">
        <v>650</v>
      </c>
      <c r="L294" s="281" t="str">
        <f t="shared" si="117"/>
        <v>Isi Sasaran</v>
      </c>
      <c r="M294" s="371"/>
      <c r="N294" s="371"/>
      <c r="O294" s="272"/>
      <c r="P294" s="272"/>
      <c r="Q294" s="272"/>
      <c r="R294" s="272"/>
    </row>
    <row r="295" spans="1:18" ht="12.75" customHeight="1">
      <c r="A295" s="272"/>
      <c r="B295" s="371"/>
      <c r="C295" s="371"/>
      <c r="D295" s="371"/>
      <c r="E295" s="371"/>
      <c r="F295" s="278">
        <v>3</v>
      </c>
      <c r="G295" s="279"/>
      <c r="H295" s="288" t="str">
        <f t="shared" si="61"/>
        <v>Belum Diisi</v>
      </c>
      <c r="I295" s="280" t="s">
        <v>650</v>
      </c>
      <c r="J295" s="281" t="str">
        <f t="shared" si="116"/>
        <v>Isi Sasaran</v>
      </c>
      <c r="K295" s="280" t="s">
        <v>650</v>
      </c>
      <c r="L295" s="281" t="str">
        <f t="shared" si="117"/>
        <v>Isi Sasaran</v>
      </c>
      <c r="M295" s="371"/>
      <c r="N295" s="371"/>
      <c r="O295" s="272"/>
      <c r="P295" s="272"/>
      <c r="Q295" s="272"/>
      <c r="R295" s="272"/>
    </row>
    <row r="296" spans="1:18" ht="12.75" customHeight="1">
      <c r="A296" s="272"/>
      <c r="B296" s="371"/>
      <c r="C296" s="371"/>
      <c r="D296" s="371"/>
      <c r="E296" s="371"/>
      <c r="F296" s="278">
        <v>4</v>
      </c>
      <c r="G296" s="279"/>
      <c r="H296" s="288" t="str">
        <f t="shared" si="61"/>
        <v>Belum Diisi</v>
      </c>
      <c r="I296" s="280" t="s">
        <v>650</v>
      </c>
      <c r="J296" s="281" t="str">
        <f t="shared" si="116"/>
        <v>Isi Sasaran</v>
      </c>
      <c r="K296" s="280" t="s">
        <v>650</v>
      </c>
      <c r="L296" s="281" t="str">
        <f t="shared" si="117"/>
        <v>Isi Sasaran</v>
      </c>
      <c r="M296" s="371"/>
      <c r="N296" s="371"/>
      <c r="O296" s="272"/>
      <c r="P296" s="272"/>
      <c r="Q296" s="272"/>
      <c r="R296" s="272"/>
    </row>
    <row r="297" spans="1:18" ht="12.75" customHeight="1">
      <c r="A297" s="272"/>
      <c r="B297" s="349"/>
      <c r="C297" s="349"/>
      <c r="D297" s="349"/>
      <c r="E297" s="349"/>
      <c r="F297" s="282">
        <v>5</v>
      </c>
      <c r="G297" s="283"/>
      <c r="H297" s="289" t="str">
        <f t="shared" si="61"/>
        <v>Belum Diisi</v>
      </c>
      <c r="I297" s="285" t="s">
        <v>650</v>
      </c>
      <c r="J297" s="286" t="str">
        <f t="shared" si="116"/>
        <v>Isi Sasaran</v>
      </c>
      <c r="K297" s="285" t="s">
        <v>650</v>
      </c>
      <c r="L297" s="286" t="str">
        <f t="shared" si="117"/>
        <v>Isi Sasaran</v>
      </c>
      <c r="M297" s="349"/>
      <c r="N297" s="349"/>
      <c r="O297" s="272"/>
      <c r="P297" s="272"/>
      <c r="Q297" s="272"/>
      <c r="R297" s="272"/>
    </row>
    <row r="298" spans="1:18" ht="15.75" customHeight="1">
      <c r="A298" s="272"/>
      <c r="B298" s="418">
        <v>29</v>
      </c>
      <c r="C298" s="426"/>
      <c r="D298" s="419" t="s">
        <v>650</v>
      </c>
      <c r="E298" s="427" t="str">
        <f>IF(D298="Y",1,IF(D298="T",0,IF(D298="Y/T","Belum diisi","Error")))</f>
        <v>Belum diisi</v>
      </c>
      <c r="F298" s="273">
        <v>1</v>
      </c>
      <c r="G298" s="274"/>
      <c r="H298" s="290" t="str">
        <f t="shared" si="61"/>
        <v>Belum Diisi</v>
      </c>
      <c r="I298" s="276" t="s">
        <v>650</v>
      </c>
      <c r="J298" s="277" t="str">
        <f t="shared" ref="J298:J302" si="118">IF($D$298="Y/T","Isi Sasaran",IF($E$298=0,0,IF(I298="Y",1,IF(I298="T",0,"Isi Dulu"))))</f>
        <v>Isi Sasaran</v>
      </c>
      <c r="K298" s="276" t="s">
        <v>650</v>
      </c>
      <c r="L298" s="277" t="str">
        <f t="shared" ref="L298:L302" si="119">IF($D$298="Y/T","Isi Sasaran",IF($E$298=0,0,IF(K298="Y",1,IF(K298="T",0,"Isi Dulu"))))</f>
        <v>Isi Sasaran</v>
      </c>
      <c r="M298" s="429" t="s">
        <v>650</v>
      </c>
      <c r="N298" s="430" t="str">
        <f>IF(M298="Y",1,IF(M298="T",0,IF(M298="Y/T","Belum diisi","Error")))</f>
        <v>Belum diisi</v>
      </c>
      <c r="O298" s="272"/>
      <c r="P298" s="272"/>
      <c r="Q298" s="272"/>
      <c r="R298" s="272"/>
    </row>
    <row r="299" spans="1:18" ht="12.75" customHeight="1">
      <c r="A299" s="272"/>
      <c r="B299" s="371"/>
      <c r="C299" s="371"/>
      <c r="D299" s="371"/>
      <c r="E299" s="371"/>
      <c r="F299" s="278">
        <v>2</v>
      </c>
      <c r="G299" s="279"/>
      <c r="H299" s="288" t="str">
        <f t="shared" si="61"/>
        <v>Belum Diisi</v>
      </c>
      <c r="I299" s="280" t="s">
        <v>650</v>
      </c>
      <c r="J299" s="281" t="str">
        <f t="shared" si="118"/>
        <v>Isi Sasaran</v>
      </c>
      <c r="K299" s="280" t="s">
        <v>650</v>
      </c>
      <c r="L299" s="281" t="str">
        <f t="shared" si="119"/>
        <v>Isi Sasaran</v>
      </c>
      <c r="M299" s="371"/>
      <c r="N299" s="371"/>
      <c r="O299" s="272"/>
      <c r="P299" s="272"/>
      <c r="Q299" s="272"/>
      <c r="R299" s="272"/>
    </row>
    <row r="300" spans="1:18" ht="12.75" customHeight="1">
      <c r="A300" s="272"/>
      <c r="B300" s="371"/>
      <c r="C300" s="371"/>
      <c r="D300" s="371"/>
      <c r="E300" s="371"/>
      <c r="F300" s="278">
        <v>3</v>
      </c>
      <c r="G300" s="279"/>
      <c r="H300" s="288" t="str">
        <f t="shared" si="61"/>
        <v>Belum Diisi</v>
      </c>
      <c r="I300" s="280" t="s">
        <v>650</v>
      </c>
      <c r="J300" s="281" t="str">
        <f t="shared" si="118"/>
        <v>Isi Sasaran</v>
      </c>
      <c r="K300" s="280" t="s">
        <v>650</v>
      </c>
      <c r="L300" s="281" t="str">
        <f t="shared" si="119"/>
        <v>Isi Sasaran</v>
      </c>
      <c r="M300" s="371"/>
      <c r="N300" s="371"/>
      <c r="O300" s="272"/>
      <c r="P300" s="272"/>
      <c r="Q300" s="272"/>
      <c r="R300" s="272"/>
    </row>
    <row r="301" spans="1:18" ht="12.75" customHeight="1">
      <c r="A301" s="272"/>
      <c r="B301" s="371"/>
      <c r="C301" s="371"/>
      <c r="D301" s="371"/>
      <c r="E301" s="371"/>
      <c r="F301" s="278">
        <v>4</v>
      </c>
      <c r="G301" s="279"/>
      <c r="H301" s="288" t="str">
        <f t="shared" si="61"/>
        <v>Belum Diisi</v>
      </c>
      <c r="I301" s="280" t="s">
        <v>650</v>
      </c>
      <c r="J301" s="281" t="str">
        <f t="shared" si="118"/>
        <v>Isi Sasaran</v>
      </c>
      <c r="K301" s="280" t="s">
        <v>650</v>
      </c>
      <c r="L301" s="281" t="str">
        <f t="shared" si="119"/>
        <v>Isi Sasaran</v>
      </c>
      <c r="M301" s="371"/>
      <c r="N301" s="371"/>
      <c r="O301" s="272"/>
      <c r="P301" s="272"/>
      <c r="Q301" s="272"/>
      <c r="R301" s="272"/>
    </row>
    <row r="302" spans="1:18" ht="12.75" customHeight="1">
      <c r="A302" s="272"/>
      <c r="B302" s="349"/>
      <c r="C302" s="349"/>
      <c r="D302" s="349"/>
      <c r="E302" s="349"/>
      <c r="F302" s="282">
        <v>5</v>
      </c>
      <c r="G302" s="283"/>
      <c r="H302" s="289" t="str">
        <f t="shared" si="61"/>
        <v>Belum Diisi</v>
      </c>
      <c r="I302" s="285" t="s">
        <v>650</v>
      </c>
      <c r="J302" s="286" t="str">
        <f t="shared" si="118"/>
        <v>Isi Sasaran</v>
      </c>
      <c r="K302" s="285" t="s">
        <v>650</v>
      </c>
      <c r="L302" s="286" t="str">
        <f t="shared" si="119"/>
        <v>Isi Sasaran</v>
      </c>
      <c r="M302" s="349"/>
      <c r="N302" s="349"/>
      <c r="O302" s="272"/>
      <c r="P302" s="272"/>
      <c r="Q302" s="272"/>
      <c r="R302" s="272"/>
    </row>
    <row r="303" spans="1:18" ht="15.75" customHeight="1">
      <c r="A303" s="272"/>
      <c r="B303" s="418">
        <v>30</v>
      </c>
      <c r="C303" s="426"/>
      <c r="D303" s="419" t="s">
        <v>650</v>
      </c>
      <c r="E303" s="427" t="str">
        <f>IF(D303="Y",1,IF(D303="T",0,IF(D303="Y/T","Belum diisi","Error")))</f>
        <v>Belum diisi</v>
      </c>
      <c r="F303" s="273">
        <v>1</v>
      </c>
      <c r="G303" s="274"/>
      <c r="H303" s="290" t="str">
        <f t="shared" si="61"/>
        <v>Belum Diisi</v>
      </c>
      <c r="I303" s="285" t="s">
        <v>650</v>
      </c>
      <c r="J303" s="277" t="str">
        <f t="shared" ref="J303:J307" si="120">IF($D$303="Y/T","Isi Sasaran",IF($E$303=0,0,IF(I303="Y",1,IF(I303="T",0,"Isi Dulu"))))</f>
        <v>Isi Sasaran</v>
      </c>
      <c r="K303" s="285" t="s">
        <v>650</v>
      </c>
      <c r="L303" s="277" t="str">
        <f t="shared" ref="L303:L307" si="121">IF($D$303="Y/T","Isi Sasaran",IF($E$303=0,0,IF(K303="Y",1,IF(K303="T",0,"Isi Dulu"))))</f>
        <v>Isi Sasaran</v>
      </c>
      <c r="M303" s="429" t="s">
        <v>650</v>
      </c>
      <c r="N303" s="430" t="str">
        <f>IF(M303="Y",1,IF(M303="T",0,IF(M303="Y/T","Belum diisi","Error")))</f>
        <v>Belum diisi</v>
      </c>
      <c r="O303" s="272"/>
      <c r="P303" s="272"/>
      <c r="Q303" s="272"/>
      <c r="R303" s="272"/>
    </row>
    <row r="304" spans="1:18" ht="12.75" customHeight="1">
      <c r="A304" s="272"/>
      <c r="B304" s="371"/>
      <c r="C304" s="371"/>
      <c r="D304" s="371"/>
      <c r="E304" s="371"/>
      <c r="F304" s="278">
        <v>2</v>
      </c>
      <c r="G304" s="279"/>
      <c r="H304" s="288" t="str">
        <f t="shared" si="61"/>
        <v>Belum Diisi</v>
      </c>
      <c r="I304" s="280" t="s">
        <v>650</v>
      </c>
      <c r="J304" s="281" t="str">
        <f t="shared" si="120"/>
        <v>Isi Sasaran</v>
      </c>
      <c r="K304" s="280" t="s">
        <v>650</v>
      </c>
      <c r="L304" s="281" t="str">
        <f t="shared" si="121"/>
        <v>Isi Sasaran</v>
      </c>
      <c r="M304" s="371"/>
      <c r="N304" s="371"/>
      <c r="O304" s="272"/>
      <c r="P304" s="272"/>
      <c r="Q304" s="272"/>
      <c r="R304" s="272"/>
    </row>
    <row r="305" spans="1:18" ht="12.75" customHeight="1">
      <c r="A305" s="272"/>
      <c r="B305" s="371"/>
      <c r="C305" s="371"/>
      <c r="D305" s="371"/>
      <c r="E305" s="371"/>
      <c r="F305" s="278">
        <v>3</v>
      </c>
      <c r="G305" s="279"/>
      <c r="H305" s="288" t="str">
        <f t="shared" si="61"/>
        <v>Belum Diisi</v>
      </c>
      <c r="I305" s="280" t="s">
        <v>650</v>
      </c>
      <c r="J305" s="281" t="str">
        <f t="shared" si="120"/>
        <v>Isi Sasaran</v>
      </c>
      <c r="K305" s="280" t="s">
        <v>650</v>
      </c>
      <c r="L305" s="281" t="str">
        <f t="shared" si="121"/>
        <v>Isi Sasaran</v>
      </c>
      <c r="M305" s="371"/>
      <c r="N305" s="371"/>
      <c r="O305" s="272"/>
      <c r="P305" s="272"/>
      <c r="Q305" s="272"/>
      <c r="R305" s="272"/>
    </row>
    <row r="306" spans="1:18" ht="12.75" customHeight="1">
      <c r="A306" s="272"/>
      <c r="B306" s="371"/>
      <c r="C306" s="371"/>
      <c r="D306" s="371"/>
      <c r="E306" s="371"/>
      <c r="F306" s="278">
        <v>4</v>
      </c>
      <c r="G306" s="279"/>
      <c r="H306" s="288" t="str">
        <f t="shared" si="61"/>
        <v>Belum Diisi</v>
      </c>
      <c r="I306" s="280" t="s">
        <v>650</v>
      </c>
      <c r="J306" s="281" t="str">
        <f t="shared" si="120"/>
        <v>Isi Sasaran</v>
      </c>
      <c r="K306" s="280" t="s">
        <v>650</v>
      </c>
      <c r="L306" s="281" t="str">
        <f t="shared" si="121"/>
        <v>Isi Sasaran</v>
      </c>
      <c r="M306" s="371"/>
      <c r="N306" s="371"/>
      <c r="O306" s="272"/>
      <c r="P306" s="272"/>
      <c r="Q306" s="272"/>
      <c r="R306" s="272"/>
    </row>
    <row r="307" spans="1:18" ht="12.75" customHeight="1">
      <c r="A307" s="272"/>
      <c r="B307" s="349"/>
      <c r="C307" s="349"/>
      <c r="D307" s="349"/>
      <c r="E307" s="349"/>
      <c r="F307" s="282">
        <v>5</v>
      </c>
      <c r="G307" s="283"/>
      <c r="H307" s="289" t="str">
        <f t="shared" si="61"/>
        <v>Belum Diisi</v>
      </c>
      <c r="I307" s="280" t="s">
        <v>650</v>
      </c>
      <c r="J307" s="286" t="str">
        <f t="shared" si="120"/>
        <v>Isi Sasaran</v>
      </c>
      <c r="K307" s="280" t="s">
        <v>650</v>
      </c>
      <c r="L307" s="286" t="str">
        <f t="shared" si="121"/>
        <v>Isi Sasaran</v>
      </c>
      <c r="M307" s="349"/>
      <c r="N307" s="349"/>
      <c r="O307" s="272"/>
      <c r="P307" s="272"/>
      <c r="Q307" s="272"/>
      <c r="R307" s="272"/>
    </row>
    <row r="308" spans="1:18" ht="12.75" customHeight="1">
      <c r="A308" s="272"/>
      <c r="B308" s="301"/>
      <c r="C308" s="292"/>
      <c r="D308" s="293"/>
      <c r="E308" s="302" t="e">
        <f>AVERAGE(E158:E307)</f>
        <v>#DIV/0!</v>
      </c>
      <c r="F308" s="301"/>
      <c r="G308" s="296"/>
      <c r="H308" s="294" t="e">
        <f>AVERAGE(H158:H307)</f>
        <v>#DIV/0!</v>
      </c>
      <c r="I308" s="303"/>
      <c r="J308" s="294" t="e">
        <f>AVERAGE(J158:J307)</f>
        <v>#DIV/0!</v>
      </c>
      <c r="K308" s="303"/>
      <c r="L308" s="294" t="e">
        <f>AVERAGE(L158:L307)</f>
        <v>#DIV/0!</v>
      </c>
      <c r="M308" s="303"/>
      <c r="N308" s="294" t="e">
        <f>AVERAGE(N158:N307)</f>
        <v>#DIV/0!</v>
      </c>
      <c r="O308" s="272"/>
      <c r="P308" s="272"/>
      <c r="Q308" s="272"/>
      <c r="R308" s="272"/>
    </row>
    <row r="309" spans="1:18" ht="12.75" customHeight="1">
      <c r="A309" s="272"/>
      <c r="B309" s="431" t="s">
        <v>1260</v>
      </c>
      <c r="C309" s="360"/>
      <c r="D309" s="360"/>
      <c r="E309" s="360"/>
      <c r="F309" s="360"/>
      <c r="G309" s="360"/>
      <c r="H309" s="360"/>
      <c r="I309" s="360"/>
      <c r="J309" s="360"/>
      <c r="K309" s="360"/>
      <c r="L309" s="360"/>
      <c r="M309" s="360"/>
      <c r="N309" s="351"/>
      <c r="O309" s="272"/>
      <c r="P309" s="272"/>
      <c r="Q309" s="272"/>
      <c r="R309" s="272"/>
    </row>
    <row r="310" spans="1:18" ht="12.75" customHeight="1">
      <c r="A310" s="272"/>
      <c r="B310" s="418">
        <v>1</v>
      </c>
      <c r="C310" s="426"/>
      <c r="D310" s="419" t="s">
        <v>650</v>
      </c>
      <c r="E310" s="427" t="str">
        <f>IF(D310="Y",1,IF(D310="T",0,IF(D310="Y/T","Belum diisi","Error")))</f>
        <v>Belum diisi</v>
      </c>
      <c r="F310" s="273">
        <v>1</v>
      </c>
      <c r="G310" s="274"/>
      <c r="H310" s="275" t="str">
        <f t="shared" ref="H310:H409" si="122">IF(OR(J310="Isi Dulu",L310="Isi Dulu",J310="Isi Sasaran",L310="Isi Sasaran"),"Belum Diisi",IF(SUM(J310,L310)=2,1,IF(SUM(J310,L310)=1,0,IF(SUM(J310,L310)=0,0,"Error"))))</f>
        <v>Belum Diisi</v>
      </c>
      <c r="I310" s="276" t="s">
        <v>650</v>
      </c>
      <c r="J310" s="277" t="str">
        <f t="shared" ref="J310:J314" si="123">IF($D$310="Y/T","Isi Sasaran",IF($E$310=0,0,IF(I310="Y",1,IF(I310="T",0,"Isi Dulu"))))</f>
        <v>Isi Sasaran</v>
      </c>
      <c r="K310" s="276" t="s">
        <v>650</v>
      </c>
      <c r="L310" s="277" t="str">
        <f t="shared" ref="L310:L314" si="124">IF($D$310="Y/T","Isi Sasaran",IF($E$310=0,0,IF(K310="Y",1,IF(K310="T",0,"Isi Dulu"))))</f>
        <v>Isi Sasaran</v>
      </c>
      <c r="M310" s="429" t="s">
        <v>650</v>
      </c>
      <c r="N310" s="430" t="str">
        <f>IF(M310="Y",1,IF(M310="T",0,IF(M310="Y/T","Belum diisi","Error")))</f>
        <v>Belum diisi</v>
      </c>
      <c r="O310" s="272"/>
      <c r="P310" s="272"/>
      <c r="Q310" s="272"/>
      <c r="R310" s="272"/>
    </row>
    <row r="311" spans="1:18" ht="12.75" customHeight="1">
      <c r="A311" s="272"/>
      <c r="B311" s="371"/>
      <c r="C311" s="371"/>
      <c r="D311" s="371"/>
      <c r="E311" s="371"/>
      <c r="F311" s="278">
        <v>2</v>
      </c>
      <c r="G311" s="279"/>
      <c r="H311" s="275" t="str">
        <f t="shared" si="122"/>
        <v>Belum Diisi</v>
      </c>
      <c r="I311" s="280" t="s">
        <v>650</v>
      </c>
      <c r="J311" s="277" t="str">
        <f t="shared" si="123"/>
        <v>Isi Sasaran</v>
      </c>
      <c r="K311" s="280" t="s">
        <v>650</v>
      </c>
      <c r="L311" s="277" t="str">
        <f t="shared" si="124"/>
        <v>Isi Sasaran</v>
      </c>
      <c r="M311" s="371"/>
      <c r="N311" s="371"/>
      <c r="O311" s="272"/>
      <c r="P311" s="272"/>
      <c r="Q311" s="272"/>
      <c r="R311" s="272"/>
    </row>
    <row r="312" spans="1:18" ht="12.75" customHeight="1">
      <c r="A312" s="272"/>
      <c r="B312" s="371"/>
      <c r="C312" s="371"/>
      <c r="D312" s="371"/>
      <c r="E312" s="371"/>
      <c r="F312" s="278">
        <v>3</v>
      </c>
      <c r="G312" s="279"/>
      <c r="H312" s="275" t="str">
        <f t="shared" si="122"/>
        <v>Belum Diisi</v>
      </c>
      <c r="I312" s="280" t="s">
        <v>650</v>
      </c>
      <c r="J312" s="277" t="str">
        <f t="shared" si="123"/>
        <v>Isi Sasaran</v>
      </c>
      <c r="K312" s="280" t="s">
        <v>650</v>
      </c>
      <c r="L312" s="277" t="str">
        <f t="shared" si="124"/>
        <v>Isi Sasaran</v>
      </c>
      <c r="M312" s="371"/>
      <c r="N312" s="371"/>
      <c r="O312" s="272"/>
      <c r="P312" s="272"/>
      <c r="Q312" s="272"/>
      <c r="R312" s="272"/>
    </row>
    <row r="313" spans="1:18" ht="12.75" customHeight="1">
      <c r="A313" s="272"/>
      <c r="B313" s="371"/>
      <c r="C313" s="371"/>
      <c r="D313" s="371"/>
      <c r="E313" s="371"/>
      <c r="F313" s="278">
        <v>4</v>
      </c>
      <c r="G313" s="279"/>
      <c r="H313" s="275" t="str">
        <f t="shared" si="122"/>
        <v>Belum Diisi</v>
      </c>
      <c r="I313" s="280" t="s">
        <v>650</v>
      </c>
      <c r="J313" s="277" t="str">
        <f t="shared" si="123"/>
        <v>Isi Sasaran</v>
      </c>
      <c r="K313" s="280" t="s">
        <v>650</v>
      </c>
      <c r="L313" s="277" t="str">
        <f t="shared" si="124"/>
        <v>Isi Sasaran</v>
      </c>
      <c r="M313" s="371"/>
      <c r="N313" s="371"/>
      <c r="O313" s="272"/>
      <c r="P313" s="272"/>
      <c r="Q313" s="272"/>
      <c r="R313" s="272"/>
    </row>
    <row r="314" spans="1:18" ht="12.75" customHeight="1">
      <c r="A314" s="272"/>
      <c r="B314" s="349"/>
      <c r="C314" s="349"/>
      <c r="D314" s="349"/>
      <c r="E314" s="349"/>
      <c r="F314" s="282">
        <v>5</v>
      </c>
      <c r="G314" s="283"/>
      <c r="H314" s="284" t="str">
        <f t="shared" si="122"/>
        <v>Belum Diisi</v>
      </c>
      <c r="I314" s="285" t="s">
        <v>650</v>
      </c>
      <c r="J314" s="277" t="str">
        <f t="shared" si="123"/>
        <v>Isi Sasaran</v>
      </c>
      <c r="K314" s="285" t="s">
        <v>650</v>
      </c>
      <c r="L314" s="277" t="str">
        <f t="shared" si="124"/>
        <v>Isi Sasaran</v>
      </c>
      <c r="M314" s="349"/>
      <c r="N314" s="349"/>
      <c r="O314" s="272"/>
      <c r="P314" s="272"/>
      <c r="Q314" s="272"/>
      <c r="R314" s="272"/>
    </row>
    <row r="315" spans="1:18" ht="12.75" customHeight="1">
      <c r="A315" s="272"/>
      <c r="B315" s="418">
        <v>2</v>
      </c>
      <c r="C315" s="426"/>
      <c r="D315" s="419" t="s">
        <v>650</v>
      </c>
      <c r="E315" s="427" t="str">
        <f>IF(D315="Y",1,IF(D315="T",0,IF(D315="Y/T","Belum diisi","Error")))</f>
        <v>Belum diisi</v>
      </c>
      <c r="F315" s="273">
        <v>1</v>
      </c>
      <c r="G315" s="274"/>
      <c r="H315" s="287" t="str">
        <f t="shared" si="122"/>
        <v>Belum Diisi</v>
      </c>
      <c r="I315" s="276" t="s">
        <v>650</v>
      </c>
      <c r="J315" s="277" t="str">
        <f t="shared" ref="J315:J319" si="125">IF($D$315="Y/T","Isi Sasaran",IF($E$315=0,0,IF(I315="Y",1,IF(I315="T",0,"Isi Dulu"))))</f>
        <v>Isi Sasaran</v>
      </c>
      <c r="K315" s="276" t="s">
        <v>650</v>
      </c>
      <c r="L315" s="277" t="str">
        <f t="shared" ref="L315:L319" si="126">IF($D$315="Y/T","Isi Sasaran",IF($E$315=0,0,IF(K315="Y",1,IF(K315="T",0,"Isi Dulu"))))</f>
        <v>Isi Sasaran</v>
      </c>
      <c r="M315" s="429" t="s">
        <v>650</v>
      </c>
      <c r="N315" s="430" t="str">
        <f>IF(M315="Y",1,IF(M315="T",0,IF(M315="Y/T","Belum diisi","Error")))</f>
        <v>Belum diisi</v>
      </c>
      <c r="O315" s="272"/>
      <c r="P315" s="272"/>
      <c r="Q315" s="272"/>
      <c r="R315" s="272"/>
    </row>
    <row r="316" spans="1:18" ht="12.75" customHeight="1">
      <c r="A316" s="272"/>
      <c r="B316" s="371"/>
      <c r="C316" s="371"/>
      <c r="D316" s="371"/>
      <c r="E316" s="371"/>
      <c r="F316" s="278">
        <v>2</v>
      </c>
      <c r="G316" s="279"/>
      <c r="H316" s="288" t="str">
        <f t="shared" si="122"/>
        <v>Belum Diisi</v>
      </c>
      <c r="I316" s="280" t="s">
        <v>650</v>
      </c>
      <c r="J316" s="277" t="str">
        <f t="shared" si="125"/>
        <v>Isi Sasaran</v>
      </c>
      <c r="K316" s="280" t="s">
        <v>650</v>
      </c>
      <c r="L316" s="277" t="str">
        <f t="shared" si="126"/>
        <v>Isi Sasaran</v>
      </c>
      <c r="M316" s="371"/>
      <c r="N316" s="371"/>
      <c r="O316" s="272"/>
      <c r="P316" s="272"/>
      <c r="Q316" s="272"/>
      <c r="R316" s="272"/>
    </row>
    <row r="317" spans="1:18" ht="12.75" customHeight="1">
      <c r="A317" s="272"/>
      <c r="B317" s="371"/>
      <c r="C317" s="371"/>
      <c r="D317" s="371"/>
      <c r="E317" s="371"/>
      <c r="F317" s="278">
        <v>3</v>
      </c>
      <c r="G317" s="279"/>
      <c r="H317" s="288" t="str">
        <f t="shared" si="122"/>
        <v>Belum Diisi</v>
      </c>
      <c r="I317" s="280" t="s">
        <v>650</v>
      </c>
      <c r="J317" s="277" t="str">
        <f t="shared" si="125"/>
        <v>Isi Sasaran</v>
      </c>
      <c r="K317" s="280" t="s">
        <v>650</v>
      </c>
      <c r="L317" s="277" t="str">
        <f t="shared" si="126"/>
        <v>Isi Sasaran</v>
      </c>
      <c r="M317" s="371"/>
      <c r="N317" s="371"/>
      <c r="O317" s="272"/>
      <c r="P317" s="272"/>
      <c r="Q317" s="272"/>
      <c r="R317" s="272"/>
    </row>
    <row r="318" spans="1:18" ht="12.75" customHeight="1">
      <c r="A318" s="272"/>
      <c r="B318" s="371"/>
      <c r="C318" s="371"/>
      <c r="D318" s="371"/>
      <c r="E318" s="371"/>
      <c r="F318" s="278">
        <v>4</v>
      </c>
      <c r="G318" s="279"/>
      <c r="H318" s="288" t="str">
        <f t="shared" si="122"/>
        <v>Belum Diisi</v>
      </c>
      <c r="I318" s="280" t="s">
        <v>650</v>
      </c>
      <c r="J318" s="277" t="str">
        <f t="shared" si="125"/>
        <v>Isi Sasaran</v>
      </c>
      <c r="K318" s="280" t="s">
        <v>650</v>
      </c>
      <c r="L318" s="277" t="str">
        <f t="shared" si="126"/>
        <v>Isi Sasaran</v>
      </c>
      <c r="M318" s="371"/>
      <c r="N318" s="371"/>
      <c r="O318" s="272"/>
      <c r="P318" s="272"/>
      <c r="Q318" s="272"/>
      <c r="R318" s="272"/>
    </row>
    <row r="319" spans="1:18" ht="12.75" customHeight="1">
      <c r="A319" s="272"/>
      <c r="B319" s="349"/>
      <c r="C319" s="349"/>
      <c r="D319" s="349"/>
      <c r="E319" s="349"/>
      <c r="F319" s="282">
        <v>5</v>
      </c>
      <c r="G319" s="283"/>
      <c r="H319" s="289" t="str">
        <f t="shared" si="122"/>
        <v>Belum Diisi</v>
      </c>
      <c r="I319" s="285" t="s">
        <v>650</v>
      </c>
      <c r="J319" s="277" t="str">
        <f t="shared" si="125"/>
        <v>Isi Sasaran</v>
      </c>
      <c r="K319" s="285" t="s">
        <v>650</v>
      </c>
      <c r="L319" s="277" t="str">
        <f t="shared" si="126"/>
        <v>Isi Sasaran</v>
      </c>
      <c r="M319" s="349"/>
      <c r="N319" s="349"/>
      <c r="O319" s="272"/>
      <c r="P319" s="272"/>
      <c r="Q319" s="272"/>
      <c r="R319" s="272"/>
    </row>
    <row r="320" spans="1:18" ht="12.75" customHeight="1">
      <c r="A320" s="272"/>
      <c r="B320" s="418">
        <v>3</v>
      </c>
      <c r="C320" s="426"/>
      <c r="D320" s="419" t="s">
        <v>650</v>
      </c>
      <c r="E320" s="427" t="str">
        <f>IF(D320="Y",1,IF(D320="T",0,IF(D320="Y/T","Belum diisi","Error")))</f>
        <v>Belum diisi</v>
      </c>
      <c r="F320" s="273">
        <v>1</v>
      </c>
      <c r="G320" s="274"/>
      <c r="H320" s="290" t="str">
        <f t="shared" si="122"/>
        <v>Belum Diisi</v>
      </c>
      <c r="I320" s="276" t="s">
        <v>650</v>
      </c>
      <c r="J320" s="277" t="str">
        <f t="shared" ref="J320:J324" si="127">IF($D$320="Y/T","Isi Sasaran",IF($E$320=0,0,IF(I320="Y",1,IF(I320="T",0,"Isi Dulu"))))</f>
        <v>Isi Sasaran</v>
      </c>
      <c r="K320" s="276" t="s">
        <v>650</v>
      </c>
      <c r="L320" s="277" t="str">
        <f>IF($D$320="Y/T","Isi Sasaran",IF($E$320=0,0,IF(K320="Y",1,IF(K320="T",0,"Isi Dulu"))))</f>
        <v>Isi Sasaran</v>
      </c>
      <c r="M320" s="429" t="s">
        <v>650</v>
      </c>
      <c r="N320" s="430" t="str">
        <f>IF(M320="Y",1,IF(M320="T",0,IF(M320="Y/T","Belum diisi","Error")))</f>
        <v>Belum diisi</v>
      </c>
      <c r="O320" s="272"/>
      <c r="P320" s="272"/>
      <c r="Q320" s="272"/>
      <c r="R320" s="272"/>
    </row>
    <row r="321" spans="1:18" ht="12.75" customHeight="1">
      <c r="A321" s="272"/>
      <c r="B321" s="371"/>
      <c r="C321" s="371"/>
      <c r="D321" s="371"/>
      <c r="E321" s="371"/>
      <c r="F321" s="278">
        <v>2</v>
      </c>
      <c r="G321" s="279"/>
      <c r="H321" s="288" t="str">
        <f t="shared" si="122"/>
        <v>Belum Diisi</v>
      </c>
      <c r="I321" s="280" t="s">
        <v>650</v>
      </c>
      <c r="J321" s="277" t="str">
        <f t="shared" si="127"/>
        <v>Isi Sasaran</v>
      </c>
      <c r="K321" s="280" t="s">
        <v>650</v>
      </c>
      <c r="L321" s="277" t="str">
        <f t="shared" ref="L321:L324" si="128">IF($D$168="Y/T","Isi Sasaran",IF($E$168=0,0,IF(K321="Y",1,IF(K321="T",0,"Isi Dulu"))))</f>
        <v>Isi Sasaran</v>
      </c>
      <c r="M321" s="371"/>
      <c r="N321" s="371"/>
      <c r="O321" s="272"/>
      <c r="P321" s="272"/>
      <c r="Q321" s="272"/>
      <c r="R321" s="272"/>
    </row>
    <row r="322" spans="1:18" ht="12.75" customHeight="1">
      <c r="A322" s="272"/>
      <c r="B322" s="371"/>
      <c r="C322" s="371"/>
      <c r="D322" s="371"/>
      <c r="E322" s="371"/>
      <c r="F322" s="278">
        <v>3</v>
      </c>
      <c r="G322" s="279"/>
      <c r="H322" s="288" t="str">
        <f t="shared" si="122"/>
        <v>Belum Diisi</v>
      </c>
      <c r="I322" s="280" t="s">
        <v>650</v>
      </c>
      <c r="J322" s="277" t="str">
        <f t="shared" si="127"/>
        <v>Isi Sasaran</v>
      </c>
      <c r="K322" s="280" t="s">
        <v>650</v>
      </c>
      <c r="L322" s="277" t="str">
        <f t="shared" si="128"/>
        <v>Isi Sasaran</v>
      </c>
      <c r="M322" s="371"/>
      <c r="N322" s="371"/>
      <c r="O322" s="272"/>
      <c r="P322" s="272"/>
      <c r="Q322" s="272"/>
      <c r="R322" s="272"/>
    </row>
    <row r="323" spans="1:18" ht="12.75" customHeight="1">
      <c r="A323" s="272"/>
      <c r="B323" s="371"/>
      <c r="C323" s="371"/>
      <c r="D323" s="371"/>
      <c r="E323" s="371"/>
      <c r="F323" s="278">
        <v>4</v>
      </c>
      <c r="G323" s="279"/>
      <c r="H323" s="288" t="str">
        <f t="shared" si="122"/>
        <v>Belum Diisi</v>
      </c>
      <c r="I323" s="280" t="s">
        <v>650</v>
      </c>
      <c r="J323" s="277" t="str">
        <f t="shared" si="127"/>
        <v>Isi Sasaran</v>
      </c>
      <c r="K323" s="280" t="s">
        <v>650</v>
      </c>
      <c r="L323" s="277" t="str">
        <f t="shared" si="128"/>
        <v>Isi Sasaran</v>
      </c>
      <c r="M323" s="371"/>
      <c r="N323" s="371"/>
      <c r="O323" s="272"/>
      <c r="P323" s="272"/>
      <c r="Q323" s="272"/>
      <c r="R323" s="272"/>
    </row>
    <row r="324" spans="1:18" ht="12.75" customHeight="1">
      <c r="A324" s="272"/>
      <c r="B324" s="349"/>
      <c r="C324" s="349"/>
      <c r="D324" s="349"/>
      <c r="E324" s="349"/>
      <c r="F324" s="282">
        <v>5</v>
      </c>
      <c r="G324" s="283"/>
      <c r="H324" s="289" t="str">
        <f t="shared" si="122"/>
        <v>Belum Diisi</v>
      </c>
      <c r="I324" s="285" t="s">
        <v>650</v>
      </c>
      <c r="J324" s="277" t="str">
        <f t="shared" si="127"/>
        <v>Isi Sasaran</v>
      </c>
      <c r="K324" s="285" t="s">
        <v>650</v>
      </c>
      <c r="L324" s="277" t="str">
        <f t="shared" si="128"/>
        <v>Isi Sasaran</v>
      </c>
      <c r="M324" s="349"/>
      <c r="N324" s="349"/>
      <c r="O324" s="272"/>
      <c r="P324" s="272"/>
      <c r="Q324" s="272"/>
      <c r="R324" s="272"/>
    </row>
    <row r="325" spans="1:18" ht="12.75" customHeight="1">
      <c r="A325" s="272"/>
      <c r="B325" s="418">
        <v>4</v>
      </c>
      <c r="C325" s="426"/>
      <c r="D325" s="419" t="s">
        <v>650</v>
      </c>
      <c r="E325" s="427" t="str">
        <f>IF(D325="Y",1,IF(D325="T",0,IF(D325="Y/T","Belum diisi","Error")))</f>
        <v>Belum diisi</v>
      </c>
      <c r="F325" s="273">
        <v>1</v>
      </c>
      <c r="G325" s="274"/>
      <c r="H325" s="290" t="str">
        <f t="shared" si="122"/>
        <v>Belum Diisi</v>
      </c>
      <c r="I325" s="276" t="s">
        <v>650</v>
      </c>
      <c r="J325" s="277" t="str">
        <f t="shared" ref="J325:J329" si="129">IF($D$173="Y/T","Isi Sasaran",IF($E$173=0,0,IF(I325="Y",1,IF(I325="T",0,"Isi Dulu"))))</f>
        <v>Isi Sasaran</v>
      </c>
      <c r="K325" s="276" t="s">
        <v>650</v>
      </c>
      <c r="L325" s="277" t="str">
        <f t="shared" ref="L325:L329" si="130">IF($D$325="Y/T","Isi Sasaran",IF($E$325=0,0,IF(K325="Y",1,IF(K325="T",0,"Isi Dulu"))))</f>
        <v>Isi Sasaran</v>
      </c>
      <c r="M325" s="429" t="s">
        <v>650</v>
      </c>
      <c r="N325" s="430" t="str">
        <f>IF(M325="Y",1,IF(M325="T",0,IF(M325="Y/T","Belum diisi","Error")))</f>
        <v>Belum diisi</v>
      </c>
      <c r="O325" s="272"/>
      <c r="P325" s="272"/>
      <c r="Q325" s="272"/>
      <c r="R325" s="272"/>
    </row>
    <row r="326" spans="1:18" ht="12.75" customHeight="1">
      <c r="A326" s="272"/>
      <c r="B326" s="371"/>
      <c r="C326" s="371"/>
      <c r="D326" s="371"/>
      <c r="E326" s="371"/>
      <c r="F326" s="278">
        <v>2</v>
      </c>
      <c r="G326" s="279"/>
      <c r="H326" s="288" t="str">
        <f t="shared" si="122"/>
        <v>Belum Diisi</v>
      </c>
      <c r="I326" s="280" t="s">
        <v>650</v>
      </c>
      <c r="J326" s="277" t="str">
        <f t="shared" si="129"/>
        <v>Isi Sasaran</v>
      </c>
      <c r="K326" s="280" t="s">
        <v>650</v>
      </c>
      <c r="L326" s="277" t="str">
        <f t="shared" si="130"/>
        <v>Isi Sasaran</v>
      </c>
      <c r="M326" s="371"/>
      <c r="N326" s="371"/>
      <c r="O326" s="272"/>
      <c r="P326" s="272"/>
      <c r="Q326" s="272"/>
      <c r="R326" s="272"/>
    </row>
    <row r="327" spans="1:18" ht="12.75" customHeight="1">
      <c r="A327" s="272"/>
      <c r="B327" s="371"/>
      <c r="C327" s="371"/>
      <c r="D327" s="371"/>
      <c r="E327" s="371"/>
      <c r="F327" s="278">
        <v>3</v>
      </c>
      <c r="G327" s="279"/>
      <c r="H327" s="288" t="str">
        <f t="shared" si="122"/>
        <v>Belum Diisi</v>
      </c>
      <c r="I327" s="280" t="s">
        <v>650</v>
      </c>
      <c r="J327" s="277" t="str">
        <f t="shared" si="129"/>
        <v>Isi Sasaran</v>
      </c>
      <c r="K327" s="280" t="s">
        <v>650</v>
      </c>
      <c r="L327" s="277" t="str">
        <f t="shared" si="130"/>
        <v>Isi Sasaran</v>
      </c>
      <c r="M327" s="371"/>
      <c r="N327" s="371"/>
      <c r="O327" s="272"/>
      <c r="P327" s="272"/>
      <c r="Q327" s="272"/>
      <c r="R327" s="272"/>
    </row>
    <row r="328" spans="1:18" ht="12.75" customHeight="1">
      <c r="A328" s="272"/>
      <c r="B328" s="371"/>
      <c r="C328" s="371"/>
      <c r="D328" s="371"/>
      <c r="E328" s="371"/>
      <c r="F328" s="278">
        <v>4</v>
      </c>
      <c r="G328" s="279"/>
      <c r="H328" s="288" t="str">
        <f t="shared" si="122"/>
        <v>Belum Diisi</v>
      </c>
      <c r="I328" s="280" t="s">
        <v>650</v>
      </c>
      <c r="J328" s="277" t="str">
        <f t="shared" si="129"/>
        <v>Isi Sasaran</v>
      </c>
      <c r="K328" s="280" t="s">
        <v>650</v>
      </c>
      <c r="L328" s="277" t="str">
        <f t="shared" si="130"/>
        <v>Isi Sasaran</v>
      </c>
      <c r="M328" s="371"/>
      <c r="N328" s="371"/>
      <c r="O328" s="272"/>
      <c r="P328" s="272"/>
      <c r="Q328" s="272"/>
      <c r="R328" s="272"/>
    </row>
    <row r="329" spans="1:18" ht="12.75" customHeight="1">
      <c r="A329" s="272"/>
      <c r="B329" s="349"/>
      <c r="C329" s="349"/>
      <c r="D329" s="349"/>
      <c r="E329" s="349"/>
      <c r="F329" s="282">
        <v>5</v>
      </c>
      <c r="G329" s="283"/>
      <c r="H329" s="289" t="str">
        <f t="shared" si="122"/>
        <v>Belum Diisi</v>
      </c>
      <c r="I329" s="285" t="s">
        <v>650</v>
      </c>
      <c r="J329" s="277" t="str">
        <f t="shared" si="129"/>
        <v>Isi Sasaran</v>
      </c>
      <c r="K329" s="285" t="s">
        <v>650</v>
      </c>
      <c r="L329" s="277" t="str">
        <f t="shared" si="130"/>
        <v>Isi Sasaran</v>
      </c>
      <c r="M329" s="349"/>
      <c r="N329" s="349"/>
      <c r="O329" s="272"/>
      <c r="P329" s="272"/>
      <c r="Q329" s="272"/>
      <c r="R329" s="272"/>
    </row>
    <row r="330" spans="1:18" ht="12.75" customHeight="1">
      <c r="A330" s="272"/>
      <c r="B330" s="418">
        <v>5</v>
      </c>
      <c r="C330" s="426"/>
      <c r="D330" s="419" t="s">
        <v>650</v>
      </c>
      <c r="E330" s="427" t="str">
        <f>IF(D330="Y",1,IF(D330="T",0,IF(D330="Y/T","Belum diisi","Error")))</f>
        <v>Belum diisi</v>
      </c>
      <c r="F330" s="273">
        <v>1</v>
      </c>
      <c r="G330" s="274"/>
      <c r="H330" s="290" t="str">
        <f t="shared" si="122"/>
        <v>Belum Diisi</v>
      </c>
      <c r="I330" s="276" t="s">
        <v>650</v>
      </c>
      <c r="J330" s="277" t="str">
        <f t="shared" ref="J330:J334" si="131">IF($D$330="Y/T","Isi Sasaran",IF($E$330=0,0,IF(I330="Y",1,IF(I330="T",0,"Isi Dulu"))))</f>
        <v>Isi Sasaran</v>
      </c>
      <c r="K330" s="276" t="s">
        <v>650</v>
      </c>
      <c r="L330" s="277" t="str">
        <f t="shared" ref="L330:L334" si="132">IF($D$330="Y/T","Isi Sasaran",IF($E$330=0,0,IF(K330="Y",1,IF(K330="T",0,"Isi Dulu"))))</f>
        <v>Isi Sasaran</v>
      </c>
      <c r="M330" s="429" t="s">
        <v>650</v>
      </c>
      <c r="N330" s="430" t="str">
        <f>IF(M330="Y",1,IF(M330="T",0,IF(M330="Y/T","Belum diisi","Error")))</f>
        <v>Belum diisi</v>
      </c>
      <c r="O330" s="272"/>
      <c r="P330" s="272"/>
      <c r="Q330" s="272"/>
      <c r="R330" s="272"/>
    </row>
    <row r="331" spans="1:18" ht="12.75" customHeight="1">
      <c r="A331" s="272"/>
      <c r="B331" s="371"/>
      <c r="C331" s="371"/>
      <c r="D331" s="371"/>
      <c r="E331" s="371"/>
      <c r="F331" s="278">
        <v>2</v>
      </c>
      <c r="G331" s="279"/>
      <c r="H331" s="288" t="str">
        <f t="shared" si="122"/>
        <v>Belum Diisi</v>
      </c>
      <c r="I331" s="280" t="s">
        <v>650</v>
      </c>
      <c r="J331" s="277" t="str">
        <f t="shared" si="131"/>
        <v>Isi Sasaran</v>
      </c>
      <c r="K331" s="280" t="s">
        <v>650</v>
      </c>
      <c r="L331" s="277" t="str">
        <f t="shared" si="132"/>
        <v>Isi Sasaran</v>
      </c>
      <c r="M331" s="371"/>
      <c r="N331" s="371"/>
      <c r="O331" s="272"/>
      <c r="P331" s="272"/>
      <c r="Q331" s="272"/>
      <c r="R331" s="272"/>
    </row>
    <row r="332" spans="1:18" ht="12.75" customHeight="1">
      <c r="A332" s="272"/>
      <c r="B332" s="371"/>
      <c r="C332" s="371"/>
      <c r="D332" s="371"/>
      <c r="E332" s="371"/>
      <c r="F332" s="278">
        <v>3</v>
      </c>
      <c r="G332" s="279"/>
      <c r="H332" s="288" t="str">
        <f t="shared" si="122"/>
        <v>Belum Diisi</v>
      </c>
      <c r="I332" s="280" t="s">
        <v>650</v>
      </c>
      <c r="J332" s="277" t="str">
        <f t="shared" si="131"/>
        <v>Isi Sasaran</v>
      </c>
      <c r="K332" s="280" t="s">
        <v>650</v>
      </c>
      <c r="L332" s="277" t="str">
        <f t="shared" si="132"/>
        <v>Isi Sasaran</v>
      </c>
      <c r="M332" s="371"/>
      <c r="N332" s="371"/>
      <c r="O332" s="272"/>
      <c r="P332" s="272"/>
      <c r="Q332" s="272"/>
      <c r="R332" s="272"/>
    </row>
    <row r="333" spans="1:18" ht="12.75" customHeight="1">
      <c r="A333" s="272"/>
      <c r="B333" s="371"/>
      <c r="C333" s="371"/>
      <c r="D333" s="371"/>
      <c r="E333" s="371"/>
      <c r="F333" s="278">
        <v>4</v>
      </c>
      <c r="G333" s="279"/>
      <c r="H333" s="288" t="str">
        <f t="shared" si="122"/>
        <v>Belum Diisi</v>
      </c>
      <c r="I333" s="280" t="s">
        <v>650</v>
      </c>
      <c r="J333" s="277" t="str">
        <f t="shared" si="131"/>
        <v>Isi Sasaran</v>
      </c>
      <c r="K333" s="280" t="s">
        <v>650</v>
      </c>
      <c r="L333" s="277" t="str">
        <f t="shared" si="132"/>
        <v>Isi Sasaran</v>
      </c>
      <c r="M333" s="371"/>
      <c r="N333" s="371"/>
      <c r="O333" s="272"/>
      <c r="P333" s="272"/>
      <c r="Q333" s="272"/>
      <c r="R333" s="272"/>
    </row>
    <row r="334" spans="1:18" ht="12.75" customHeight="1">
      <c r="A334" s="272"/>
      <c r="B334" s="349"/>
      <c r="C334" s="349"/>
      <c r="D334" s="349"/>
      <c r="E334" s="349"/>
      <c r="F334" s="282">
        <v>5</v>
      </c>
      <c r="G334" s="283"/>
      <c r="H334" s="289" t="str">
        <f t="shared" si="122"/>
        <v>Belum Diisi</v>
      </c>
      <c r="I334" s="285" t="s">
        <v>650</v>
      </c>
      <c r="J334" s="277" t="str">
        <f t="shared" si="131"/>
        <v>Isi Sasaran</v>
      </c>
      <c r="K334" s="285" t="s">
        <v>650</v>
      </c>
      <c r="L334" s="277" t="str">
        <f t="shared" si="132"/>
        <v>Isi Sasaran</v>
      </c>
      <c r="M334" s="349"/>
      <c r="N334" s="349"/>
      <c r="O334" s="272"/>
      <c r="P334" s="272"/>
      <c r="Q334" s="272"/>
      <c r="R334" s="272"/>
    </row>
    <row r="335" spans="1:18" ht="12.75" customHeight="1">
      <c r="A335" s="272"/>
      <c r="B335" s="418">
        <v>6</v>
      </c>
      <c r="C335" s="426"/>
      <c r="D335" s="419" t="s">
        <v>650</v>
      </c>
      <c r="E335" s="427" t="str">
        <f>IF(D335="Y",1,IF(D335="T",0,IF(D335="Y/T","Belum diisi","Error")))</f>
        <v>Belum diisi</v>
      </c>
      <c r="F335" s="273">
        <v>1</v>
      </c>
      <c r="G335" s="274"/>
      <c r="H335" s="290" t="str">
        <f t="shared" si="122"/>
        <v>Belum Diisi</v>
      </c>
      <c r="I335" s="276" t="s">
        <v>650</v>
      </c>
      <c r="J335" s="277" t="str">
        <f t="shared" ref="J335:J339" si="133">IF($D$335="Y/T","Isi Sasaran",IF($E$335=0,0,IF(I335="Y",1,IF(I335="T",0,"Isi Dulu"))))</f>
        <v>Isi Sasaran</v>
      </c>
      <c r="K335" s="276" t="s">
        <v>650</v>
      </c>
      <c r="L335" s="277" t="str">
        <f t="shared" ref="L335:L339" si="134">IF($D$335="Y/T","Isi Sasaran",IF($E$335=0,0,IF(K335="Y",1,IF(K335="T",0,"Isi Dulu"))))</f>
        <v>Isi Sasaran</v>
      </c>
      <c r="M335" s="429" t="s">
        <v>650</v>
      </c>
      <c r="N335" s="430" t="str">
        <f>IF(M335="Y",1,IF(M335="T",0,IF(M335="Y/T","Belum diisi","Error")))</f>
        <v>Belum diisi</v>
      </c>
      <c r="O335" s="272"/>
      <c r="P335" s="272"/>
      <c r="Q335" s="272"/>
      <c r="R335" s="272"/>
    </row>
    <row r="336" spans="1:18" ht="12.75" customHeight="1">
      <c r="A336" s="272"/>
      <c r="B336" s="371"/>
      <c r="C336" s="371"/>
      <c r="D336" s="371"/>
      <c r="E336" s="371"/>
      <c r="F336" s="278">
        <v>2</v>
      </c>
      <c r="G336" s="279"/>
      <c r="H336" s="288" t="str">
        <f t="shared" si="122"/>
        <v>Belum Diisi</v>
      </c>
      <c r="I336" s="280" t="s">
        <v>650</v>
      </c>
      <c r="J336" s="277" t="str">
        <f t="shared" si="133"/>
        <v>Isi Sasaran</v>
      </c>
      <c r="K336" s="280" t="s">
        <v>650</v>
      </c>
      <c r="L336" s="277" t="str">
        <f t="shared" si="134"/>
        <v>Isi Sasaran</v>
      </c>
      <c r="M336" s="371"/>
      <c r="N336" s="371"/>
      <c r="O336" s="272"/>
      <c r="P336" s="272"/>
      <c r="Q336" s="272"/>
      <c r="R336" s="272"/>
    </row>
    <row r="337" spans="1:18" ht="12.75" customHeight="1">
      <c r="A337" s="272"/>
      <c r="B337" s="371"/>
      <c r="C337" s="371"/>
      <c r="D337" s="371"/>
      <c r="E337" s="371"/>
      <c r="F337" s="278">
        <v>3</v>
      </c>
      <c r="G337" s="279"/>
      <c r="H337" s="288" t="str">
        <f t="shared" si="122"/>
        <v>Belum Diisi</v>
      </c>
      <c r="I337" s="280" t="s">
        <v>650</v>
      </c>
      <c r="J337" s="277" t="str">
        <f t="shared" si="133"/>
        <v>Isi Sasaran</v>
      </c>
      <c r="K337" s="280" t="s">
        <v>650</v>
      </c>
      <c r="L337" s="277" t="str">
        <f t="shared" si="134"/>
        <v>Isi Sasaran</v>
      </c>
      <c r="M337" s="371"/>
      <c r="N337" s="371"/>
      <c r="O337" s="272"/>
      <c r="P337" s="272"/>
      <c r="Q337" s="272"/>
      <c r="R337" s="272"/>
    </row>
    <row r="338" spans="1:18" ht="12.75" customHeight="1">
      <c r="A338" s="272"/>
      <c r="B338" s="371"/>
      <c r="C338" s="371"/>
      <c r="D338" s="371"/>
      <c r="E338" s="371"/>
      <c r="F338" s="278">
        <v>4</v>
      </c>
      <c r="G338" s="279"/>
      <c r="H338" s="288" t="str">
        <f t="shared" si="122"/>
        <v>Belum Diisi</v>
      </c>
      <c r="I338" s="280" t="s">
        <v>650</v>
      </c>
      <c r="J338" s="277" t="str">
        <f t="shared" si="133"/>
        <v>Isi Sasaran</v>
      </c>
      <c r="K338" s="280" t="s">
        <v>650</v>
      </c>
      <c r="L338" s="277" t="str">
        <f t="shared" si="134"/>
        <v>Isi Sasaran</v>
      </c>
      <c r="M338" s="371"/>
      <c r="N338" s="371"/>
      <c r="O338" s="272"/>
      <c r="P338" s="272"/>
      <c r="Q338" s="272"/>
      <c r="R338" s="272"/>
    </row>
    <row r="339" spans="1:18" ht="12.75" customHeight="1">
      <c r="A339" s="272"/>
      <c r="B339" s="349"/>
      <c r="C339" s="349"/>
      <c r="D339" s="349"/>
      <c r="E339" s="349"/>
      <c r="F339" s="282">
        <v>5</v>
      </c>
      <c r="G339" s="283"/>
      <c r="H339" s="289" t="str">
        <f t="shared" si="122"/>
        <v>Belum Diisi</v>
      </c>
      <c r="I339" s="285" t="s">
        <v>650</v>
      </c>
      <c r="J339" s="277" t="str">
        <f t="shared" si="133"/>
        <v>Isi Sasaran</v>
      </c>
      <c r="K339" s="285" t="s">
        <v>650</v>
      </c>
      <c r="L339" s="277" t="str">
        <f t="shared" si="134"/>
        <v>Isi Sasaran</v>
      </c>
      <c r="M339" s="349"/>
      <c r="N339" s="349"/>
      <c r="O339" s="272"/>
      <c r="P339" s="272"/>
      <c r="Q339" s="272"/>
      <c r="R339" s="272"/>
    </row>
    <row r="340" spans="1:18" ht="12.75" customHeight="1">
      <c r="A340" s="272"/>
      <c r="B340" s="418">
        <v>7</v>
      </c>
      <c r="C340" s="426"/>
      <c r="D340" s="419" t="s">
        <v>650</v>
      </c>
      <c r="E340" s="427" t="str">
        <f>IF(D340="Y",1,IF(D340="T",0,IF(D340="Y/T","Belum diisi","Error")))</f>
        <v>Belum diisi</v>
      </c>
      <c r="F340" s="273">
        <v>1</v>
      </c>
      <c r="G340" s="274"/>
      <c r="H340" s="290" t="str">
        <f t="shared" si="122"/>
        <v>Belum Diisi</v>
      </c>
      <c r="I340" s="276" t="s">
        <v>650</v>
      </c>
      <c r="J340" s="277" t="str">
        <f t="shared" ref="J340:J344" si="135">IF($D$340="Y/T","Isi Sasaran",IF($E$340=0,0,IF(I340="Y",1,IF(I340="T",0,"Isi Dulu"))))</f>
        <v>Isi Sasaran</v>
      </c>
      <c r="K340" s="276" t="s">
        <v>650</v>
      </c>
      <c r="L340" s="277" t="str">
        <f t="shared" ref="L340:L344" si="136">IF($D$340="Y/T","Isi Sasaran",IF($E$340=0,0,IF(K340="Y",1,IF(K340="T",0,"Isi Dulu"))))</f>
        <v>Isi Sasaran</v>
      </c>
      <c r="M340" s="429" t="s">
        <v>650</v>
      </c>
      <c r="N340" s="430" t="str">
        <f>IF(M340="Y",1,IF(M340="T",0,IF(M340="Y/T","Belum diisi","Error")))</f>
        <v>Belum diisi</v>
      </c>
      <c r="O340" s="272"/>
      <c r="P340" s="272"/>
      <c r="Q340" s="272"/>
      <c r="R340" s="272"/>
    </row>
    <row r="341" spans="1:18" ht="12.75" customHeight="1">
      <c r="A341" s="272"/>
      <c r="B341" s="371"/>
      <c r="C341" s="371"/>
      <c r="D341" s="371"/>
      <c r="E341" s="371"/>
      <c r="F341" s="278">
        <v>2</v>
      </c>
      <c r="G341" s="279"/>
      <c r="H341" s="288" t="str">
        <f t="shared" si="122"/>
        <v>Belum Diisi</v>
      </c>
      <c r="I341" s="280" t="s">
        <v>650</v>
      </c>
      <c r="J341" s="277" t="str">
        <f t="shared" si="135"/>
        <v>Isi Sasaran</v>
      </c>
      <c r="K341" s="280" t="s">
        <v>650</v>
      </c>
      <c r="L341" s="277" t="str">
        <f t="shared" si="136"/>
        <v>Isi Sasaran</v>
      </c>
      <c r="M341" s="371"/>
      <c r="N341" s="371"/>
      <c r="O341" s="272"/>
      <c r="P341" s="272"/>
      <c r="Q341" s="272"/>
      <c r="R341" s="272"/>
    </row>
    <row r="342" spans="1:18" ht="12.75" customHeight="1">
      <c r="A342" s="272"/>
      <c r="B342" s="371"/>
      <c r="C342" s="371"/>
      <c r="D342" s="371"/>
      <c r="E342" s="371"/>
      <c r="F342" s="278">
        <v>3</v>
      </c>
      <c r="G342" s="279"/>
      <c r="H342" s="288" t="str">
        <f t="shared" si="122"/>
        <v>Belum Diisi</v>
      </c>
      <c r="I342" s="280" t="s">
        <v>650</v>
      </c>
      <c r="J342" s="277" t="str">
        <f t="shared" si="135"/>
        <v>Isi Sasaran</v>
      </c>
      <c r="K342" s="280" t="s">
        <v>650</v>
      </c>
      <c r="L342" s="277" t="str">
        <f t="shared" si="136"/>
        <v>Isi Sasaran</v>
      </c>
      <c r="M342" s="371"/>
      <c r="N342" s="371"/>
      <c r="O342" s="272"/>
      <c r="P342" s="272"/>
      <c r="Q342" s="272"/>
      <c r="R342" s="272"/>
    </row>
    <row r="343" spans="1:18" ht="12.75" customHeight="1">
      <c r="A343" s="272"/>
      <c r="B343" s="371"/>
      <c r="C343" s="371"/>
      <c r="D343" s="371"/>
      <c r="E343" s="371"/>
      <c r="F343" s="278">
        <v>4</v>
      </c>
      <c r="G343" s="279"/>
      <c r="H343" s="288" t="str">
        <f t="shared" si="122"/>
        <v>Belum Diisi</v>
      </c>
      <c r="I343" s="280" t="s">
        <v>650</v>
      </c>
      <c r="J343" s="277" t="str">
        <f t="shared" si="135"/>
        <v>Isi Sasaran</v>
      </c>
      <c r="K343" s="280" t="s">
        <v>650</v>
      </c>
      <c r="L343" s="277" t="str">
        <f t="shared" si="136"/>
        <v>Isi Sasaran</v>
      </c>
      <c r="M343" s="371"/>
      <c r="N343" s="371"/>
      <c r="O343" s="272"/>
      <c r="P343" s="272"/>
      <c r="Q343" s="272"/>
      <c r="R343" s="272"/>
    </row>
    <row r="344" spans="1:18" ht="12.75" customHeight="1">
      <c r="A344" s="272"/>
      <c r="B344" s="349"/>
      <c r="C344" s="349"/>
      <c r="D344" s="349"/>
      <c r="E344" s="349"/>
      <c r="F344" s="282">
        <v>5</v>
      </c>
      <c r="G344" s="283"/>
      <c r="H344" s="289" t="str">
        <f t="shared" si="122"/>
        <v>Belum Diisi</v>
      </c>
      <c r="I344" s="285" t="s">
        <v>650</v>
      </c>
      <c r="J344" s="277" t="str">
        <f t="shared" si="135"/>
        <v>Isi Sasaran</v>
      </c>
      <c r="K344" s="285" t="s">
        <v>650</v>
      </c>
      <c r="L344" s="277" t="str">
        <f t="shared" si="136"/>
        <v>Isi Sasaran</v>
      </c>
      <c r="M344" s="349"/>
      <c r="N344" s="349"/>
      <c r="O344" s="272"/>
      <c r="P344" s="272"/>
      <c r="Q344" s="272"/>
      <c r="R344" s="272"/>
    </row>
    <row r="345" spans="1:18" ht="12.75" customHeight="1">
      <c r="A345" s="272"/>
      <c r="B345" s="418">
        <v>8</v>
      </c>
      <c r="C345" s="426"/>
      <c r="D345" s="419" t="s">
        <v>650</v>
      </c>
      <c r="E345" s="427" t="str">
        <f>IF(D345="Y",1,IF(D345="T",0,IF(D345="Y/T","Belum diisi","Error")))</f>
        <v>Belum diisi</v>
      </c>
      <c r="F345" s="273">
        <v>1</v>
      </c>
      <c r="G345" s="274"/>
      <c r="H345" s="290" t="str">
        <f t="shared" si="122"/>
        <v>Belum Diisi</v>
      </c>
      <c r="I345" s="276" t="s">
        <v>650</v>
      </c>
      <c r="J345" s="277" t="str">
        <f t="shared" ref="J345:J349" si="137">IF($D$345="Y/T","Isi Sasaran",IF($E$345=0,0,IF(I345="Y",1,IF(I345="T",0,"Isi Dulu"))))</f>
        <v>Isi Sasaran</v>
      </c>
      <c r="K345" s="276" t="s">
        <v>650</v>
      </c>
      <c r="L345" s="277" t="str">
        <f t="shared" ref="L345:L349" si="138">IF($D$345="Y/T","Isi Sasaran",IF($E$345=0,0,IF(K345="Y",1,IF(K345="T",0,"Isi Dulu"))))</f>
        <v>Isi Sasaran</v>
      </c>
      <c r="M345" s="429" t="s">
        <v>650</v>
      </c>
      <c r="N345" s="430" t="str">
        <f>IF(M345="Y",1,IF(M345="T",0,IF(M345="Y/T","Belum diisi","Error")))</f>
        <v>Belum diisi</v>
      </c>
      <c r="O345" s="272"/>
      <c r="P345" s="272"/>
      <c r="Q345" s="272"/>
      <c r="R345" s="272"/>
    </row>
    <row r="346" spans="1:18" ht="12.75" customHeight="1">
      <c r="A346" s="272"/>
      <c r="B346" s="371"/>
      <c r="C346" s="371"/>
      <c r="D346" s="371"/>
      <c r="E346" s="371"/>
      <c r="F346" s="278">
        <v>2</v>
      </c>
      <c r="G346" s="279"/>
      <c r="H346" s="288" t="str">
        <f t="shared" si="122"/>
        <v>Belum Diisi</v>
      </c>
      <c r="I346" s="280" t="s">
        <v>650</v>
      </c>
      <c r="J346" s="277" t="str">
        <f t="shared" si="137"/>
        <v>Isi Sasaran</v>
      </c>
      <c r="K346" s="280" t="s">
        <v>650</v>
      </c>
      <c r="L346" s="277" t="str">
        <f t="shared" si="138"/>
        <v>Isi Sasaran</v>
      </c>
      <c r="M346" s="371"/>
      <c r="N346" s="371"/>
      <c r="O346" s="272"/>
      <c r="P346" s="272"/>
      <c r="Q346" s="272"/>
      <c r="R346" s="272"/>
    </row>
    <row r="347" spans="1:18" ht="12.75" customHeight="1">
      <c r="A347" s="272"/>
      <c r="B347" s="371"/>
      <c r="C347" s="371"/>
      <c r="D347" s="371"/>
      <c r="E347" s="371"/>
      <c r="F347" s="278">
        <v>3</v>
      </c>
      <c r="G347" s="279"/>
      <c r="H347" s="288" t="str">
        <f t="shared" si="122"/>
        <v>Belum Diisi</v>
      </c>
      <c r="I347" s="280" t="s">
        <v>650</v>
      </c>
      <c r="J347" s="277" t="str">
        <f t="shared" si="137"/>
        <v>Isi Sasaran</v>
      </c>
      <c r="K347" s="280" t="s">
        <v>650</v>
      </c>
      <c r="L347" s="277" t="str">
        <f t="shared" si="138"/>
        <v>Isi Sasaran</v>
      </c>
      <c r="M347" s="371"/>
      <c r="N347" s="371"/>
      <c r="O347" s="272"/>
      <c r="P347" s="272"/>
      <c r="Q347" s="272"/>
      <c r="R347" s="272"/>
    </row>
    <row r="348" spans="1:18" ht="12.75" customHeight="1">
      <c r="A348" s="272"/>
      <c r="B348" s="371"/>
      <c r="C348" s="371"/>
      <c r="D348" s="371"/>
      <c r="E348" s="371"/>
      <c r="F348" s="278">
        <v>4</v>
      </c>
      <c r="G348" s="279"/>
      <c r="H348" s="288" t="str">
        <f t="shared" si="122"/>
        <v>Belum Diisi</v>
      </c>
      <c r="I348" s="280" t="s">
        <v>650</v>
      </c>
      <c r="J348" s="277" t="str">
        <f t="shared" si="137"/>
        <v>Isi Sasaran</v>
      </c>
      <c r="K348" s="280" t="s">
        <v>650</v>
      </c>
      <c r="L348" s="277" t="str">
        <f t="shared" si="138"/>
        <v>Isi Sasaran</v>
      </c>
      <c r="M348" s="371"/>
      <c r="N348" s="371"/>
      <c r="O348" s="272"/>
      <c r="P348" s="272"/>
      <c r="Q348" s="272"/>
      <c r="R348" s="272"/>
    </row>
    <row r="349" spans="1:18" ht="12.75" customHeight="1">
      <c r="A349" s="272"/>
      <c r="B349" s="349"/>
      <c r="C349" s="349"/>
      <c r="D349" s="349"/>
      <c r="E349" s="349"/>
      <c r="F349" s="282">
        <v>5</v>
      </c>
      <c r="G349" s="283"/>
      <c r="H349" s="289" t="str">
        <f t="shared" si="122"/>
        <v>Belum Diisi</v>
      </c>
      <c r="I349" s="285" t="s">
        <v>650</v>
      </c>
      <c r="J349" s="277" t="str">
        <f t="shared" si="137"/>
        <v>Isi Sasaran</v>
      </c>
      <c r="K349" s="285" t="s">
        <v>650</v>
      </c>
      <c r="L349" s="277" t="str">
        <f t="shared" si="138"/>
        <v>Isi Sasaran</v>
      </c>
      <c r="M349" s="349"/>
      <c r="N349" s="349"/>
      <c r="O349" s="272"/>
      <c r="P349" s="272"/>
      <c r="Q349" s="272"/>
      <c r="R349" s="272"/>
    </row>
    <row r="350" spans="1:18" ht="12.75" customHeight="1">
      <c r="A350" s="272"/>
      <c r="B350" s="418">
        <v>9</v>
      </c>
      <c r="C350" s="426"/>
      <c r="D350" s="419" t="s">
        <v>650</v>
      </c>
      <c r="E350" s="427" t="str">
        <f>IF(D350="Y",1,IF(D350="T",0,IF(D350="Y/T","Belum diisi","Error")))</f>
        <v>Belum diisi</v>
      </c>
      <c r="F350" s="273">
        <v>1</v>
      </c>
      <c r="G350" s="274"/>
      <c r="H350" s="290" t="str">
        <f t="shared" si="122"/>
        <v>Belum Diisi</v>
      </c>
      <c r="I350" s="276" t="s">
        <v>650</v>
      </c>
      <c r="J350" s="277" t="str">
        <f t="shared" ref="J350:J354" si="139">IF($D$350="Y/T","Isi Sasaran",IF($E$350=0,0,IF(I350="Y",1,IF(I350="T",0,"Isi Dulu"))))</f>
        <v>Isi Sasaran</v>
      </c>
      <c r="K350" s="276" t="s">
        <v>650</v>
      </c>
      <c r="L350" s="277" t="str">
        <f t="shared" ref="L350:L354" si="140">IF($D$350="Y/T","Isi Sasaran",IF($E$350=0,0,IF(K350="Y",1,IF(K350="T",0,"Isi Dulu"))))</f>
        <v>Isi Sasaran</v>
      </c>
      <c r="M350" s="429" t="s">
        <v>650</v>
      </c>
      <c r="N350" s="430" t="str">
        <f>IF(M350="Y",1,IF(M350="T",0,IF(M350="Y/T","Belum diisi","Error")))</f>
        <v>Belum diisi</v>
      </c>
      <c r="O350" s="272"/>
      <c r="P350" s="272"/>
      <c r="Q350" s="272"/>
      <c r="R350" s="272"/>
    </row>
    <row r="351" spans="1:18" ht="12.75" customHeight="1">
      <c r="A351" s="272"/>
      <c r="B351" s="371"/>
      <c r="C351" s="371"/>
      <c r="D351" s="371"/>
      <c r="E351" s="371"/>
      <c r="F351" s="278">
        <v>2</v>
      </c>
      <c r="G351" s="279"/>
      <c r="H351" s="288" t="str">
        <f t="shared" si="122"/>
        <v>Belum Diisi</v>
      </c>
      <c r="I351" s="280" t="s">
        <v>650</v>
      </c>
      <c r="J351" s="277" t="str">
        <f t="shared" si="139"/>
        <v>Isi Sasaran</v>
      </c>
      <c r="K351" s="280" t="s">
        <v>650</v>
      </c>
      <c r="L351" s="277" t="str">
        <f t="shared" si="140"/>
        <v>Isi Sasaran</v>
      </c>
      <c r="M351" s="371"/>
      <c r="N351" s="371"/>
      <c r="O351" s="272"/>
      <c r="P351" s="272"/>
      <c r="Q351" s="272"/>
      <c r="R351" s="272"/>
    </row>
    <row r="352" spans="1:18" ht="12.75" customHeight="1">
      <c r="A352" s="272"/>
      <c r="B352" s="371"/>
      <c r="C352" s="371"/>
      <c r="D352" s="371"/>
      <c r="E352" s="371"/>
      <c r="F352" s="278">
        <v>3</v>
      </c>
      <c r="G352" s="279"/>
      <c r="H352" s="288" t="str">
        <f t="shared" si="122"/>
        <v>Belum Diisi</v>
      </c>
      <c r="I352" s="280" t="s">
        <v>650</v>
      </c>
      <c r="J352" s="277" t="str">
        <f t="shared" si="139"/>
        <v>Isi Sasaran</v>
      </c>
      <c r="K352" s="280" t="s">
        <v>650</v>
      </c>
      <c r="L352" s="277" t="str">
        <f t="shared" si="140"/>
        <v>Isi Sasaran</v>
      </c>
      <c r="M352" s="371"/>
      <c r="N352" s="371"/>
      <c r="O352" s="272"/>
      <c r="P352" s="272"/>
      <c r="Q352" s="272"/>
      <c r="R352" s="272"/>
    </row>
    <row r="353" spans="1:18" ht="12.75" customHeight="1">
      <c r="A353" s="272"/>
      <c r="B353" s="371"/>
      <c r="C353" s="371"/>
      <c r="D353" s="371"/>
      <c r="E353" s="371"/>
      <c r="F353" s="278">
        <v>4</v>
      </c>
      <c r="G353" s="279"/>
      <c r="H353" s="288" t="str">
        <f t="shared" si="122"/>
        <v>Belum Diisi</v>
      </c>
      <c r="I353" s="280" t="s">
        <v>650</v>
      </c>
      <c r="J353" s="277" t="str">
        <f t="shared" si="139"/>
        <v>Isi Sasaran</v>
      </c>
      <c r="K353" s="280" t="s">
        <v>650</v>
      </c>
      <c r="L353" s="277" t="str">
        <f t="shared" si="140"/>
        <v>Isi Sasaran</v>
      </c>
      <c r="M353" s="371"/>
      <c r="N353" s="371"/>
      <c r="O353" s="272"/>
      <c r="P353" s="272"/>
      <c r="Q353" s="272"/>
      <c r="R353" s="272"/>
    </row>
    <row r="354" spans="1:18" ht="12.75" customHeight="1">
      <c r="A354" s="272"/>
      <c r="B354" s="349"/>
      <c r="C354" s="349"/>
      <c r="D354" s="349"/>
      <c r="E354" s="349"/>
      <c r="F354" s="282">
        <v>5</v>
      </c>
      <c r="G354" s="283"/>
      <c r="H354" s="289" t="str">
        <f t="shared" si="122"/>
        <v>Belum Diisi</v>
      </c>
      <c r="I354" s="285" t="s">
        <v>650</v>
      </c>
      <c r="J354" s="277" t="str">
        <f t="shared" si="139"/>
        <v>Isi Sasaran</v>
      </c>
      <c r="K354" s="285" t="s">
        <v>650</v>
      </c>
      <c r="L354" s="277" t="str">
        <f t="shared" si="140"/>
        <v>Isi Sasaran</v>
      </c>
      <c r="M354" s="349"/>
      <c r="N354" s="349"/>
      <c r="O354" s="272"/>
      <c r="P354" s="272"/>
      <c r="Q354" s="272"/>
      <c r="R354" s="272"/>
    </row>
    <row r="355" spans="1:18" ht="12.75" customHeight="1">
      <c r="A355" s="272"/>
      <c r="B355" s="418">
        <v>10</v>
      </c>
      <c r="C355" s="426"/>
      <c r="D355" s="419" t="s">
        <v>650</v>
      </c>
      <c r="E355" s="427" t="str">
        <f>IF(D355="Y",1,IF(D355="T",0,IF(D355="Y/T","Belum diisi","Error")))</f>
        <v>Belum diisi</v>
      </c>
      <c r="F355" s="273">
        <v>1</v>
      </c>
      <c r="G355" s="274"/>
      <c r="H355" s="290" t="str">
        <f t="shared" si="122"/>
        <v>Belum Diisi</v>
      </c>
      <c r="I355" s="276" t="s">
        <v>650</v>
      </c>
      <c r="J355" s="277" t="str">
        <f t="shared" ref="J355:J359" si="141">IF($D$355="Y/T","Isi Sasaran",IF($E$355=0,0,IF(I355="Y",1,IF(I355="T",0,"Isi Dulu"))))</f>
        <v>Isi Sasaran</v>
      </c>
      <c r="K355" s="276" t="s">
        <v>650</v>
      </c>
      <c r="L355" s="277" t="str">
        <f t="shared" ref="L355:L359" si="142">IF($D$355="Y/T","Isi Sasaran",IF($E$355=0,0,IF(K355="Y",1,IF(K355="T",0,"Isi Dulu"))))</f>
        <v>Isi Sasaran</v>
      </c>
      <c r="M355" s="429" t="s">
        <v>650</v>
      </c>
      <c r="N355" s="430" t="str">
        <f>IF(M355="Y",1,IF(M355="T",0,IF(M355="Y/T","Belum diisi","Error")))</f>
        <v>Belum diisi</v>
      </c>
      <c r="O355" s="272"/>
      <c r="P355" s="272"/>
      <c r="Q355" s="272"/>
      <c r="R355" s="272"/>
    </row>
    <row r="356" spans="1:18" ht="12.75" customHeight="1">
      <c r="A356" s="272"/>
      <c r="B356" s="371"/>
      <c r="C356" s="371"/>
      <c r="D356" s="371"/>
      <c r="E356" s="371"/>
      <c r="F356" s="278">
        <v>2</v>
      </c>
      <c r="G356" s="279"/>
      <c r="H356" s="288" t="str">
        <f t="shared" si="122"/>
        <v>Belum Diisi</v>
      </c>
      <c r="I356" s="280" t="s">
        <v>650</v>
      </c>
      <c r="J356" s="277" t="str">
        <f t="shared" si="141"/>
        <v>Isi Sasaran</v>
      </c>
      <c r="K356" s="280" t="s">
        <v>650</v>
      </c>
      <c r="L356" s="277" t="str">
        <f t="shared" si="142"/>
        <v>Isi Sasaran</v>
      </c>
      <c r="M356" s="371"/>
      <c r="N356" s="371"/>
      <c r="O356" s="272"/>
      <c r="P356" s="272"/>
      <c r="Q356" s="272"/>
      <c r="R356" s="272"/>
    </row>
    <row r="357" spans="1:18" ht="12.75" customHeight="1">
      <c r="A357" s="272"/>
      <c r="B357" s="371"/>
      <c r="C357" s="371"/>
      <c r="D357" s="371"/>
      <c r="E357" s="371"/>
      <c r="F357" s="278">
        <v>3</v>
      </c>
      <c r="G357" s="279"/>
      <c r="H357" s="288" t="str">
        <f t="shared" si="122"/>
        <v>Belum Diisi</v>
      </c>
      <c r="I357" s="280" t="s">
        <v>650</v>
      </c>
      <c r="J357" s="277" t="str">
        <f t="shared" si="141"/>
        <v>Isi Sasaran</v>
      </c>
      <c r="K357" s="280" t="s">
        <v>650</v>
      </c>
      <c r="L357" s="277" t="str">
        <f t="shared" si="142"/>
        <v>Isi Sasaran</v>
      </c>
      <c r="M357" s="371"/>
      <c r="N357" s="371"/>
      <c r="O357" s="272"/>
      <c r="P357" s="272"/>
      <c r="Q357" s="272"/>
      <c r="R357" s="272"/>
    </row>
    <row r="358" spans="1:18" ht="12.75" customHeight="1">
      <c r="A358" s="272"/>
      <c r="B358" s="371"/>
      <c r="C358" s="371"/>
      <c r="D358" s="371"/>
      <c r="E358" s="371"/>
      <c r="F358" s="278">
        <v>4</v>
      </c>
      <c r="G358" s="279"/>
      <c r="H358" s="288" t="str">
        <f t="shared" si="122"/>
        <v>Belum Diisi</v>
      </c>
      <c r="I358" s="280" t="s">
        <v>650</v>
      </c>
      <c r="J358" s="277" t="str">
        <f t="shared" si="141"/>
        <v>Isi Sasaran</v>
      </c>
      <c r="K358" s="280" t="s">
        <v>650</v>
      </c>
      <c r="L358" s="277" t="str">
        <f t="shared" si="142"/>
        <v>Isi Sasaran</v>
      </c>
      <c r="M358" s="371"/>
      <c r="N358" s="371"/>
      <c r="O358" s="272"/>
      <c r="P358" s="272"/>
      <c r="Q358" s="272"/>
      <c r="R358" s="272"/>
    </row>
    <row r="359" spans="1:18" ht="12.75" customHeight="1">
      <c r="A359" s="272"/>
      <c r="B359" s="349"/>
      <c r="C359" s="349"/>
      <c r="D359" s="349"/>
      <c r="E359" s="349"/>
      <c r="F359" s="282">
        <v>5</v>
      </c>
      <c r="G359" s="283"/>
      <c r="H359" s="289" t="str">
        <f t="shared" si="122"/>
        <v>Belum Diisi</v>
      </c>
      <c r="I359" s="285" t="s">
        <v>650</v>
      </c>
      <c r="J359" s="277" t="str">
        <f t="shared" si="141"/>
        <v>Isi Sasaran</v>
      </c>
      <c r="K359" s="285" t="s">
        <v>650</v>
      </c>
      <c r="L359" s="277" t="str">
        <f t="shared" si="142"/>
        <v>Isi Sasaran</v>
      </c>
      <c r="M359" s="349"/>
      <c r="N359" s="349"/>
      <c r="O359" s="272"/>
      <c r="P359" s="272"/>
      <c r="Q359" s="272"/>
      <c r="R359" s="272"/>
    </row>
    <row r="360" spans="1:18" ht="12.75" customHeight="1">
      <c r="A360" s="272"/>
      <c r="B360" s="418">
        <v>11</v>
      </c>
      <c r="C360" s="426"/>
      <c r="D360" s="419" t="s">
        <v>650</v>
      </c>
      <c r="E360" s="427" t="str">
        <f>IF(D360="Y",1,IF(D360="T",0,IF(D360="Y/T","Belum diisi","Error")))</f>
        <v>Belum diisi</v>
      </c>
      <c r="F360" s="273">
        <v>1</v>
      </c>
      <c r="G360" s="274"/>
      <c r="H360" s="290" t="str">
        <f t="shared" si="122"/>
        <v>Belum Diisi</v>
      </c>
      <c r="I360" s="276" t="s">
        <v>650</v>
      </c>
      <c r="J360" s="277" t="str">
        <f t="shared" ref="J360:J364" si="143">IF($D$360="Y/T","Isi Sasaran",IF($E$360=0,0,IF(I360="Y",1,IF(I360="T",0,"Isi Dulu"))))</f>
        <v>Isi Sasaran</v>
      </c>
      <c r="K360" s="276" t="s">
        <v>650</v>
      </c>
      <c r="L360" s="277" t="str">
        <f t="shared" ref="L360:L364" si="144">IF($D$360="Y/T","Isi Sasaran",IF($E$360=0,0,IF(K360="Y",1,IF(K360="T",0,"Isi Dulu"))))</f>
        <v>Isi Sasaran</v>
      </c>
      <c r="M360" s="429" t="s">
        <v>650</v>
      </c>
      <c r="N360" s="430" t="str">
        <f>IF(M360="Y",1,IF(M360="T",0,IF(M360="Y/T","Belum diisi","Error")))</f>
        <v>Belum diisi</v>
      </c>
      <c r="O360" s="272"/>
      <c r="P360" s="272"/>
      <c r="Q360" s="272"/>
      <c r="R360" s="272"/>
    </row>
    <row r="361" spans="1:18" ht="12.75" customHeight="1">
      <c r="A361" s="272"/>
      <c r="B361" s="371"/>
      <c r="C361" s="371"/>
      <c r="D361" s="371"/>
      <c r="E361" s="371"/>
      <c r="F361" s="278">
        <v>2</v>
      </c>
      <c r="G361" s="279"/>
      <c r="H361" s="288" t="str">
        <f t="shared" si="122"/>
        <v>Belum Diisi</v>
      </c>
      <c r="I361" s="280" t="s">
        <v>650</v>
      </c>
      <c r="J361" s="277" t="str">
        <f t="shared" si="143"/>
        <v>Isi Sasaran</v>
      </c>
      <c r="K361" s="280" t="s">
        <v>650</v>
      </c>
      <c r="L361" s="277" t="str">
        <f t="shared" si="144"/>
        <v>Isi Sasaran</v>
      </c>
      <c r="M361" s="371"/>
      <c r="N361" s="371"/>
      <c r="O361" s="272"/>
      <c r="P361" s="272"/>
      <c r="Q361" s="272"/>
      <c r="R361" s="272"/>
    </row>
    <row r="362" spans="1:18" ht="12.75" customHeight="1">
      <c r="A362" s="272"/>
      <c r="B362" s="371"/>
      <c r="C362" s="371"/>
      <c r="D362" s="371"/>
      <c r="E362" s="371"/>
      <c r="F362" s="278">
        <v>3</v>
      </c>
      <c r="G362" s="279"/>
      <c r="H362" s="288" t="str">
        <f t="shared" si="122"/>
        <v>Belum Diisi</v>
      </c>
      <c r="I362" s="280" t="s">
        <v>650</v>
      </c>
      <c r="J362" s="277" t="str">
        <f t="shared" si="143"/>
        <v>Isi Sasaran</v>
      </c>
      <c r="K362" s="280" t="s">
        <v>650</v>
      </c>
      <c r="L362" s="277" t="str">
        <f t="shared" si="144"/>
        <v>Isi Sasaran</v>
      </c>
      <c r="M362" s="371"/>
      <c r="N362" s="371"/>
      <c r="O362" s="272"/>
      <c r="P362" s="272"/>
      <c r="Q362" s="272"/>
      <c r="R362" s="272"/>
    </row>
    <row r="363" spans="1:18" ht="12.75" customHeight="1">
      <c r="A363" s="272"/>
      <c r="B363" s="371"/>
      <c r="C363" s="371"/>
      <c r="D363" s="371"/>
      <c r="E363" s="371"/>
      <c r="F363" s="278">
        <v>4</v>
      </c>
      <c r="G363" s="279"/>
      <c r="H363" s="288" t="str">
        <f t="shared" si="122"/>
        <v>Belum Diisi</v>
      </c>
      <c r="I363" s="280" t="s">
        <v>650</v>
      </c>
      <c r="J363" s="277" t="str">
        <f t="shared" si="143"/>
        <v>Isi Sasaran</v>
      </c>
      <c r="K363" s="280" t="s">
        <v>650</v>
      </c>
      <c r="L363" s="277" t="str">
        <f t="shared" si="144"/>
        <v>Isi Sasaran</v>
      </c>
      <c r="M363" s="371"/>
      <c r="N363" s="371"/>
      <c r="O363" s="272"/>
      <c r="P363" s="272"/>
      <c r="Q363" s="272"/>
      <c r="R363" s="272"/>
    </row>
    <row r="364" spans="1:18" ht="12.75" customHeight="1">
      <c r="A364" s="272"/>
      <c r="B364" s="349"/>
      <c r="C364" s="349"/>
      <c r="D364" s="349"/>
      <c r="E364" s="349"/>
      <c r="F364" s="282">
        <v>5</v>
      </c>
      <c r="G364" s="283"/>
      <c r="H364" s="289" t="str">
        <f t="shared" si="122"/>
        <v>Belum Diisi</v>
      </c>
      <c r="I364" s="285" t="s">
        <v>650</v>
      </c>
      <c r="J364" s="277" t="str">
        <f t="shared" si="143"/>
        <v>Isi Sasaran</v>
      </c>
      <c r="K364" s="285" t="s">
        <v>650</v>
      </c>
      <c r="L364" s="277" t="str">
        <f t="shared" si="144"/>
        <v>Isi Sasaran</v>
      </c>
      <c r="M364" s="349"/>
      <c r="N364" s="349"/>
      <c r="O364" s="272"/>
      <c r="P364" s="272"/>
      <c r="Q364" s="272"/>
      <c r="R364" s="272"/>
    </row>
    <row r="365" spans="1:18" ht="12.75" customHeight="1">
      <c r="A365" s="272"/>
      <c r="B365" s="418">
        <v>12</v>
      </c>
      <c r="C365" s="426"/>
      <c r="D365" s="419" t="s">
        <v>650</v>
      </c>
      <c r="E365" s="427" t="str">
        <f>IF(D365="Y",1,IF(D365="T",0,IF(D365="Y/T","Belum diisi","Error")))</f>
        <v>Belum diisi</v>
      </c>
      <c r="F365" s="273">
        <v>1</v>
      </c>
      <c r="G365" s="274"/>
      <c r="H365" s="290" t="str">
        <f t="shared" si="122"/>
        <v>Belum Diisi</v>
      </c>
      <c r="I365" s="276" t="s">
        <v>650</v>
      </c>
      <c r="J365" s="277" t="str">
        <f t="shared" ref="J365:J369" si="145">IF($D$365="Y/T","Isi Sasaran",IF($E$365=0,0,IF(I365="Y",1,IF(I365="T",0,"Isi Dulu"))))</f>
        <v>Isi Sasaran</v>
      </c>
      <c r="K365" s="276" t="s">
        <v>650</v>
      </c>
      <c r="L365" s="277" t="str">
        <f t="shared" ref="L365:L369" si="146">IF($D$365="Y/T","Isi Sasaran",IF($E$365=0,0,IF(K365="Y",1,IF(K365="T",0,"Isi Dulu"))))</f>
        <v>Isi Sasaran</v>
      </c>
      <c r="M365" s="429" t="s">
        <v>650</v>
      </c>
      <c r="N365" s="430" t="str">
        <f>IF(M365="Y",1,IF(M365="T",0,IF(M365="Y/T","Belum diisi","Error")))</f>
        <v>Belum diisi</v>
      </c>
      <c r="O365" s="272"/>
      <c r="P365" s="272"/>
      <c r="Q365" s="272"/>
      <c r="R365" s="272"/>
    </row>
    <row r="366" spans="1:18" ht="12.75" customHeight="1">
      <c r="A366" s="272"/>
      <c r="B366" s="371"/>
      <c r="C366" s="371"/>
      <c r="D366" s="371"/>
      <c r="E366" s="371"/>
      <c r="F366" s="278">
        <v>2</v>
      </c>
      <c r="G366" s="279"/>
      <c r="H366" s="288" t="str">
        <f t="shared" si="122"/>
        <v>Belum Diisi</v>
      </c>
      <c r="I366" s="280" t="s">
        <v>650</v>
      </c>
      <c r="J366" s="277" t="str">
        <f t="shared" si="145"/>
        <v>Isi Sasaran</v>
      </c>
      <c r="K366" s="280" t="s">
        <v>650</v>
      </c>
      <c r="L366" s="277" t="str">
        <f t="shared" si="146"/>
        <v>Isi Sasaran</v>
      </c>
      <c r="M366" s="371"/>
      <c r="N366" s="371"/>
      <c r="O366" s="272"/>
      <c r="P366" s="272"/>
      <c r="Q366" s="272"/>
      <c r="R366" s="272"/>
    </row>
    <row r="367" spans="1:18" ht="12.75" customHeight="1">
      <c r="A367" s="272"/>
      <c r="B367" s="371"/>
      <c r="C367" s="371"/>
      <c r="D367" s="371"/>
      <c r="E367" s="371"/>
      <c r="F367" s="278">
        <v>3</v>
      </c>
      <c r="G367" s="279"/>
      <c r="H367" s="288" t="str">
        <f t="shared" si="122"/>
        <v>Belum Diisi</v>
      </c>
      <c r="I367" s="280" t="s">
        <v>650</v>
      </c>
      <c r="J367" s="277" t="str">
        <f t="shared" si="145"/>
        <v>Isi Sasaran</v>
      </c>
      <c r="K367" s="280" t="s">
        <v>650</v>
      </c>
      <c r="L367" s="277" t="str">
        <f t="shared" si="146"/>
        <v>Isi Sasaran</v>
      </c>
      <c r="M367" s="371"/>
      <c r="N367" s="371"/>
      <c r="O367" s="272"/>
      <c r="P367" s="272"/>
      <c r="Q367" s="272"/>
      <c r="R367" s="272"/>
    </row>
    <row r="368" spans="1:18" ht="12.75" customHeight="1">
      <c r="A368" s="272"/>
      <c r="B368" s="371"/>
      <c r="C368" s="371"/>
      <c r="D368" s="371"/>
      <c r="E368" s="371"/>
      <c r="F368" s="278">
        <v>4</v>
      </c>
      <c r="G368" s="279"/>
      <c r="H368" s="288" t="str">
        <f t="shared" si="122"/>
        <v>Belum Diisi</v>
      </c>
      <c r="I368" s="280" t="s">
        <v>650</v>
      </c>
      <c r="J368" s="277" t="str">
        <f t="shared" si="145"/>
        <v>Isi Sasaran</v>
      </c>
      <c r="K368" s="280" t="s">
        <v>650</v>
      </c>
      <c r="L368" s="277" t="str">
        <f t="shared" si="146"/>
        <v>Isi Sasaran</v>
      </c>
      <c r="M368" s="371"/>
      <c r="N368" s="371"/>
      <c r="O368" s="272"/>
      <c r="P368" s="272"/>
      <c r="Q368" s="272"/>
      <c r="R368" s="272"/>
    </row>
    <row r="369" spans="1:18" ht="12.75" customHeight="1">
      <c r="A369" s="272"/>
      <c r="B369" s="349"/>
      <c r="C369" s="349"/>
      <c r="D369" s="349"/>
      <c r="E369" s="349"/>
      <c r="F369" s="282">
        <v>5</v>
      </c>
      <c r="G369" s="283"/>
      <c r="H369" s="289" t="str">
        <f t="shared" si="122"/>
        <v>Belum Diisi</v>
      </c>
      <c r="I369" s="285" t="s">
        <v>650</v>
      </c>
      <c r="J369" s="277" t="str">
        <f t="shared" si="145"/>
        <v>Isi Sasaran</v>
      </c>
      <c r="K369" s="285" t="s">
        <v>650</v>
      </c>
      <c r="L369" s="277" t="str">
        <f t="shared" si="146"/>
        <v>Isi Sasaran</v>
      </c>
      <c r="M369" s="349"/>
      <c r="N369" s="349"/>
      <c r="O369" s="272"/>
      <c r="P369" s="272"/>
      <c r="Q369" s="272"/>
      <c r="R369" s="272"/>
    </row>
    <row r="370" spans="1:18" ht="12.75" customHeight="1">
      <c r="A370" s="272"/>
      <c r="B370" s="418">
        <v>13</v>
      </c>
      <c r="C370" s="426"/>
      <c r="D370" s="419" t="s">
        <v>650</v>
      </c>
      <c r="E370" s="427" t="str">
        <f>IF(D370="Y",1,IF(D370="T",0,IF(D370="Y/T","Belum diisi","Error")))</f>
        <v>Belum diisi</v>
      </c>
      <c r="F370" s="273">
        <v>1</v>
      </c>
      <c r="G370" s="274"/>
      <c r="H370" s="290" t="str">
        <f t="shared" si="122"/>
        <v>Belum Diisi</v>
      </c>
      <c r="I370" s="276" t="s">
        <v>650</v>
      </c>
      <c r="J370" s="277" t="str">
        <f t="shared" ref="J370:J374" si="147">IF($D$370="Y/T","Isi Sasaran",IF($E$370=0,0,IF(I370="Y",1,IF(I370="T",0,"Isi Dulu"))))</f>
        <v>Isi Sasaran</v>
      </c>
      <c r="K370" s="276" t="s">
        <v>650</v>
      </c>
      <c r="L370" s="277" t="str">
        <f t="shared" ref="L370:L374" si="148">IF($D$370="Y/T","Isi Sasaran",IF($E$370=0,0,IF(K370="Y",1,IF(K370="T",0,"Isi Dulu"))))</f>
        <v>Isi Sasaran</v>
      </c>
      <c r="M370" s="429" t="s">
        <v>650</v>
      </c>
      <c r="N370" s="430" t="str">
        <f>IF(M370="Y",1,IF(M370="T",0,IF(M370="Y/T","Belum diisi","Error")))</f>
        <v>Belum diisi</v>
      </c>
      <c r="O370" s="272"/>
      <c r="P370" s="272"/>
      <c r="Q370" s="272"/>
      <c r="R370" s="272"/>
    </row>
    <row r="371" spans="1:18" ht="12.75" customHeight="1">
      <c r="A371" s="272"/>
      <c r="B371" s="371"/>
      <c r="C371" s="371"/>
      <c r="D371" s="371"/>
      <c r="E371" s="371"/>
      <c r="F371" s="278">
        <v>2</v>
      </c>
      <c r="G371" s="279"/>
      <c r="H371" s="288" t="str">
        <f t="shared" si="122"/>
        <v>Belum Diisi</v>
      </c>
      <c r="I371" s="280" t="s">
        <v>650</v>
      </c>
      <c r="J371" s="277" t="str">
        <f t="shared" si="147"/>
        <v>Isi Sasaran</v>
      </c>
      <c r="K371" s="280" t="s">
        <v>650</v>
      </c>
      <c r="L371" s="277" t="str">
        <f t="shared" si="148"/>
        <v>Isi Sasaran</v>
      </c>
      <c r="M371" s="371"/>
      <c r="N371" s="371"/>
      <c r="O371" s="272"/>
      <c r="P371" s="272"/>
      <c r="Q371" s="272"/>
      <c r="R371" s="272"/>
    </row>
    <row r="372" spans="1:18" ht="12.75" customHeight="1">
      <c r="A372" s="272"/>
      <c r="B372" s="371"/>
      <c r="C372" s="371"/>
      <c r="D372" s="371"/>
      <c r="E372" s="371"/>
      <c r="F372" s="278">
        <v>3</v>
      </c>
      <c r="G372" s="279"/>
      <c r="H372" s="288" t="str">
        <f t="shared" si="122"/>
        <v>Belum Diisi</v>
      </c>
      <c r="I372" s="280" t="s">
        <v>650</v>
      </c>
      <c r="J372" s="277" t="str">
        <f t="shared" si="147"/>
        <v>Isi Sasaran</v>
      </c>
      <c r="K372" s="280" t="s">
        <v>650</v>
      </c>
      <c r="L372" s="277" t="str">
        <f t="shared" si="148"/>
        <v>Isi Sasaran</v>
      </c>
      <c r="M372" s="371"/>
      <c r="N372" s="371"/>
      <c r="O372" s="272"/>
      <c r="P372" s="272"/>
      <c r="Q372" s="272"/>
      <c r="R372" s="272"/>
    </row>
    <row r="373" spans="1:18" ht="12.75" customHeight="1">
      <c r="A373" s="272"/>
      <c r="B373" s="371"/>
      <c r="C373" s="371"/>
      <c r="D373" s="371"/>
      <c r="E373" s="371"/>
      <c r="F373" s="278">
        <v>4</v>
      </c>
      <c r="G373" s="279"/>
      <c r="H373" s="288" t="str">
        <f t="shared" si="122"/>
        <v>Belum Diisi</v>
      </c>
      <c r="I373" s="280" t="s">
        <v>650</v>
      </c>
      <c r="J373" s="277" t="str">
        <f t="shared" si="147"/>
        <v>Isi Sasaran</v>
      </c>
      <c r="K373" s="280" t="s">
        <v>650</v>
      </c>
      <c r="L373" s="277" t="str">
        <f t="shared" si="148"/>
        <v>Isi Sasaran</v>
      </c>
      <c r="M373" s="371"/>
      <c r="N373" s="371"/>
      <c r="O373" s="272"/>
      <c r="P373" s="272"/>
      <c r="Q373" s="272"/>
      <c r="R373" s="272"/>
    </row>
    <row r="374" spans="1:18" ht="12.75" customHeight="1">
      <c r="A374" s="272"/>
      <c r="B374" s="349"/>
      <c r="C374" s="349"/>
      <c r="D374" s="349"/>
      <c r="E374" s="349"/>
      <c r="F374" s="282">
        <v>5</v>
      </c>
      <c r="G374" s="283"/>
      <c r="H374" s="289" t="str">
        <f t="shared" si="122"/>
        <v>Belum Diisi</v>
      </c>
      <c r="I374" s="285" t="s">
        <v>650</v>
      </c>
      <c r="J374" s="277" t="str">
        <f t="shared" si="147"/>
        <v>Isi Sasaran</v>
      </c>
      <c r="K374" s="285" t="s">
        <v>650</v>
      </c>
      <c r="L374" s="277" t="str">
        <f t="shared" si="148"/>
        <v>Isi Sasaran</v>
      </c>
      <c r="M374" s="349"/>
      <c r="N374" s="349"/>
      <c r="O374" s="272"/>
      <c r="P374" s="272"/>
      <c r="Q374" s="272"/>
      <c r="R374" s="272"/>
    </row>
    <row r="375" spans="1:18" ht="12.75" customHeight="1">
      <c r="A375" s="272"/>
      <c r="B375" s="418">
        <v>14</v>
      </c>
      <c r="C375" s="426"/>
      <c r="D375" s="419" t="s">
        <v>650</v>
      </c>
      <c r="E375" s="427" t="str">
        <f>IF(D375="Y",1,IF(D375="T",0,IF(D375="Y/T","Belum diisi","Error")))</f>
        <v>Belum diisi</v>
      </c>
      <c r="F375" s="273">
        <v>1</v>
      </c>
      <c r="G375" s="274"/>
      <c r="H375" s="290" t="str">
        <f t="shared" si="122"/>
        <v>Belum Diisi</v>
      </c>
      <c r="I375" s="276" t="s">
        <v>650</v>
      </c>
      <c r="J375" s="277" t="str">
        <f>IF($D$375="Y/T","Isi Sasaran",IF($E$375=0,0,IF(I375="Y",1,IF(I375="T",0,"Isi Dulu"))))</f>
        <v>Isi Sasaran</v>
      </c>
      <c r="K375" s="276" t="s">
        <v>650</v>
      </c>
      <c r="L375" s="277" t="str">
        <f t="shared" ref="L375:L379" si="149">IF($D$375="Y/T","Isi Sasaran",IF($E$375=0,0,IF(K375="Y",1,IF(K375="T",0,"Isi Dulu"))))</f>
        <v>Isi Sasaran</v>
      </c>
      <c r="M375" s="429" t="s">
        <v>650</v>
      </c>
      <c r="N375" s="430" t="str">
        <f>IF(M375="Y",1,IF(M375="T",0,IF(M375="Y/T","Belum diisi","Error")))</f>
        <v>Belum diisi</v>
      </c>
      <c r="O375" s="272"/>
      <c r="P375" s="272"/>
      <c r="Q375" s="272"/>
      <c r="R375" s="272"/>
    </row>
    <row r="376" spans="1:18" ht="12.75" customHeight="1">
      <c r="A376" s="272"/>
      <c r="B376" s="371"/>
      <c r="C376" s="371"/>
      <c r="D376" s="371"/>
      <c r="E376" s="371"/>
      <c r="F376" s="278">
        <v>2</v>
      </c>
      <c r="G376" s="279"/>
      <c r="H376" s="288" t="str">
        <f t="shared" si="122"/>
        <v>Belum Diisi</v>
      </c>
      <c r="I376" s="280" t="s">
        <v>650</v>
      </c>
      <c r="J376" s="281" t="str">
        <f t="shared" ref="J376:J379" si="150">IF($D$223="Y/T","Isi Sasaran",IF($E$223=0,0,IF(I376="Y",1,IF(I376="T",0,"Isi Dulu"))))</f>
        <v>Isi Sasaran</v>
      </c>
      <c r="K376" s="280" t="s">
        <v>650</v>
      </c>
      <c r="L376" s="277" t="str">
        <f t="shared" si="149"/>
        <v>Isi Sasaran</v>
      </c>
      <c r="M376" s="371"/>
      <c r="N376" s="371"/>
      <c r="O376" s="272"/>
      <c r="P376" s="272"/>
      <c r="Q376" s="272"/>
      <c r="R376" s="272"/>
    </row>
    <row r="377" spans="1:18" ht="12.75" customHeight="1">
      <c r="A377" s="272"/>
      <c r="B377" s="371"/>
      <c r="C377" s="371"/>
      <c r="D377" s="371"/>
      <c r="E377" s="371"/>
      <c r="F377" s="278">
        <v>3</v>
      </c>
      <c r="G377" s="279"/>
      <c r="H377" s="288" t="str">
        <f t="shared" si="122"/>
        <v>Belum Diisi</v>
      </c>
      <c r="I377" s="280" t="s">
        <v>650</v>
      </c>
      <c r="J377" s="281" t="str">
        <f t="shared" si="150"/>
        <v>Isi Sasaran</v>
      </c>
      <c r="K377" s="280" t="s">
        <v>650</v>
      </c>
      <c r="L377" s="277" t="str">
        <f t="shared" si="149"/>
        <v>Isi Sasaran</v>
      </c>
      <c r="M377" s="371"/>
      <c r="N377" s="371"/>
      <c r="O377" s="272"/>
      <c r="P377" s="272"/>
      <c r="Q377" s="272"/>
      <c r="R377" s="272"/>
    </row>
    <row r="378" spans="1:18" ht="12.75" customHeight="1">
      <c r="A378" s="272"/>
      <c r="B378" s="371"/>
      <c r="C378" s="371"/>
      <c r="D378" s="371"/>
      <c r="E378" s="371"/>
      <c r="F378" s="278">
        <v>4</v>
      </c>
      <c r="G378" s="279"/>
      <c r="H378" s="288" t="str">
        <f t="shared" si="122"/>
        <v>Belum Diisi</v>
      </c>
      <c r="I378" s="280" t="s">
        <v>650</v>
      </c>
      <c r="J378" s="281" t="str">
        <f t="shared" si="150"/>
        <v>Isi Sasaran</v>
      </c>
      <c r="K378" s="280" t="s">
        <v>650</v>
      </c>
      <c r="L378" s="277" t="str">
        <f t="shared" si="149"/>
        <v>Isi Sasaran</v>
      </c>
      <c r="M378" s="371"/>
      <c r="N378" s="371"/>
      <c r="O378" s="272"/>
      <c r="P378" s="272"/>
      <c r="Q378" s="272"/>
      <c r="R378" s="272"/>
    </row>
    <row r="379" spans="1:18" ht="12.75" customHeight="1">
      <c r="A379" s="272"/>
      <c r="B379" s="349"/>
      <c r="C379" s="349"/>
      <c r="D379" s="349"/>
      <c r="E379" s="349"/>
      <c r="F379" s="282">
        <v>5</v>
      </c>
      <c r="G379" s="283"/>
      <c r="H379" s="289" t="str">
        <f t="shared" si="122"/>
        <v>Belum Diisi</v>
      </c>
      <c r="I379" s="285" t="s">
        <v>650</v>
      </c>
      <c r="J379" s="286" t="str">
        <f t="shared" si="150"/>
        <v>Isi Sasaran</v>
      </c>
      <c r="K379" s="285" t="s">
        <v>650</v>
      </c>
      <c r="L379" s="277" t="str">
        <f t="shared" si="149"/>
        <v>Isi Sasaran</v>
      </c>
      <c r="M379" s="349"/>
      <c r="N379" s="349"/>
      <c r="O379" s="272"/>
      <c r="P379" s="272"/>
      <c r="Q379" s="272"/>
      <c r="R379" s="272"/>
    </row>
    <row r="380" spans="1:18" ht="12.75" customHeight="1">
      <c r="A380" s="272"/>
      <c r="B380" s="418">
        <v>15</v>
      </c>
      <c r="C380" s="426"/>
      <c r="D380" s="419" t="s">
        <v>650</v>
      </c>
      <c r="E380" s="427" t="str">
        <f>IF(D380="Y",1,IF(D380="T",0,IF(D380="Y/T","Belum diisi","Error")))</f>
        <v>Belum diisi</v>
      </c>
      <c r="F380" s="273">
        <v>1</v>
      </c>
      <c r="G380" s="274"/>
      <c r="H380" s="290" t="str">
        <f t="shared" si="122"/>
        <v>Belum Diisi</v>
      </c>
      <c r="I380" s="276" t="s">
        <v>650</v>
      </c>
      <c r="J380" s="277" t="str">
        <f t="shared" ref="J380:J384" si="151">IF($D$380="Y/T","Isi Sasaran",IF($E$380=0,0,IF(I380="Y",1,IF(I380="T",0,"Isi Dulu"))))</f>
        <v>Isi Sasaran</v>
      </c>
      <c r="K380" s="276" t="s">
        <v>650</v>
      </c>
      <c r="L380" s="277" t="str">
        <f t="shared" ref="L380:L384" si="152">IF($D$380="Y/T","Isi Sasaran",IF($E$380=0,0,IF(K380="Y",1,IF(K380="T",0,"Isi Dulu"))))</f>
        <v>Isi Sasaran</v>
      </c>
      <c r="M380" s="429" t="s">
        <v>650</v>
      </c>
      <c r="N380" s="430" t="str">
        <f>IF(M380="Y",1,IF(M380="T",0,IF(M380="Y/T","Belum diisi","Error")))</f>
        <v>Belum diisi</v>
      </c>
      <c r="O380" s="272"/>
      <c r="P380" s="272"/>
      <c r="Q380" s="272"/>
      <c r="R380" s="272"/>
    </row>
    <row r="381" spans="1:18" ht="12.75" customHeight="1">
      <c r="A381" s="272"/>
      <c r="B381" s="371"/>
      <c r="C381" s="371"/>
      <c r="D381" s="371"/>
      <c r="E381" s="371"/>
      <c r="F381" s="278">
        <v>2</v>
      </c>
      <c r="G381" s="279"/>
      <c r="H381" s="288" t="str">
        <f t="shared" si="122"/>
        <v>Belum Diisi</v>
      </c>
      <c r="I381" s="280" t="s">
        <v>650</v>
      </c>
      <c r="J381" s="277" t="str">
        <f t="shared" si="151"/>
        <v>Isi Sasaran</v>
      </c>
      <c r="K381" s="280" t="s">
        <v>650</v>
      </c>
      <c r="L381" s="277" t="str">
        <f t="shared" si="152"/>
        <v>Isi Sasaran</v>
      </c>
      <c r="M381" s="371"/>
      <c r="N381" s="371"/>
      <c r="O381" s="272"/>
      <c r="P381" s="272"/>
      <c r="Q381" s="272"/>
      <c r="R381" s="272"/>
    </row>
    <row r="382" spans="1:18" ht="12.75" customHeight="1">
      <c r="A382" s="272"/>
      <c r="B382" s="371"/>
      <c r="C382" s="371"/>
      <c r="D382" s="371"/>
      <c r="E382" s="371"/>
      <c r="F382" s="278">
        <v>3</v>
      </c>
      <c r="G382" s="279"/>
      <c r="H382" s="288" t="str">
        <f t="shared" si="122"/>
        <v>Belum Diisi</v>
      </c>
      <c r="I382" s="280" t="s">
        <v>650</v>
      </c>
      <c r="J382" s="277" t="str">
        <f t="shared" si="151"/>
        <v>Isi Sasaran</v>
      </c>
      <c r="K382" s="280" t="s">
        <v>650</v>
      </c>
      <c r="L382" s="277" t="str">
        <f t="shared" si="152"/>
        <v>Isi Sasaran</v>
      </c>
      <c r="M382" s="371"/>
      <c r="N382" s="371"/>
      <c r="O382" s="272"/>
      <c r="P382" s="272"/>
      <c r="Q382" s="272"/>
      <c r="R382" s="272"/>
    </row>
    <row r="383" spans="1:18" ht="12.75" customHeight="1">
      <c r="A383" s="272"/>
      <c r="B383" s="371"/>
      <c r="C383" s="371"/>
      <c r="D383" s="371"/>
      <c r="E383" s="371"/>
      <c r="F383" s="278">
        <v>4</v>
      </c>
      <c r="G383" s="279"/>
      <c r="H383" s="288" t="str">
        <f t="shared" si="122"/>
        <v>Belum Diisi</v>
      </c>
      <c r="I383" s="280" t="s">
        <v>650</v>
      </c>
      <c r="J383" s="277" t="str">
        <f t="shared" si="151"/>
        <v>Isi Sasaran</v>
      </c>
      <c r="K383" s="280" t="s">
        <v>650</v>
      </c>
      <c r="L383" s="277" t="str">
        <f t="shared" si="152"/>
        <v>Isi Sasaran</v>
      </c>
      <c r="M383" s="371"/>
      <c r="N383" s="371"/>
      <c r="O383" s="272"/>
      <c r="P383" s="272"/>
      <c r="Q383" s="272"/>
      <c r="R383" s="272"/>
    </row>
    <row r="384" spans="1:18" ht="12.75" customHeight="1">
      <c r="A384" s="272"/>
      <c r="B384" s="349"/>
      <c r="C384" s="349"/>
      <c r="D384" s="349"/>
      <c r="E384" s="349"/>
      <c r="F384" s="282">
        <v>5</v>
      </c>
      <c r="G384" s="283"/>
      <c r="H384" s="289" t="str">
        <f t="shared" si="122"/>
        <v>Belum Diisi</v>
      </c>
      <c r="I384" s="285" t="s">
        <v>650</v>
      </c>
      <c r="J384" s="277" t="str">
        <f t="shared" si="151"/>
        <v>Isi Sasaran</v>
      </c>
      <c r="K384" s="285" t="s">
        <v>650</v>
      </c>
      <c r="L384" s="277" t="str">
        <f t="shared" si="152"/>
        <v>Isi Sasaran</v>
      </c>
      <c r="M384" s="349"/>
      <c r="N384" s="349"/>
      <c r="O384" s="272"/>
      <c r="P384" s="272"/>
      <c r="Q384" s="272"/>
      <c r="R384" s="272"/>
    </row>
    <row r="385" spans="1:18" ht="12.75" customHeight="1">
      <c r="A385" s="272"/>
      <c r="B385" s="418">
        <v>16</v>
      </c>
      <c r="C385" s="426"/>
      <c r="D385" s="419" t="s">
        <v>650</v>
      </c>
      <c r="E385" s="427" t="str">
        <f>IF(D385="Y",1,IF(D385="T",0,IF(D385="Y/T","Belum diisi","Error")))</f>
        <v>Belum diisi</v>
      </c>
      <c r="F385" s="273">
        <v>1</v>
      </c>
      <c r="G385" s="274"/>
      <c r="H385" s="290" t="str">
        <f t="shared" si="122"/>
        <v>Belum Diisi</v>
      </c>
      <c r="I385" s="276" t="s">
        <v>650</v>
      </c>
      <c r="J385" s="277" t="str">
        <f t="shared" ref="J385:J389" si="153">IF($D$385="Y/T","Isi Sasaran",IF($E$385=0,0,IF(I385="Y",1,IF(I385="T",0,"Isi Dulu"))))</f>
        <v>Isi Sasaran</v>
      </c>
      <c r="K385" s="276" t="s">
        <v>650</v>
      </c>
      <c r="L385" s="277" t="str">
        <f t="shared" ref="L385:L389" si="154">IF($D$385="Y/T","Isi Sasaran",IF($E$385=0,0,IF(K385="Y",1,IF(K385="T",0,"Isi Dulu"))))</f>
        <v>Isi Sasaran</v>
      </c>
      <c r="M385" s="429" t="s">
        <v>650</v>
      </c>
      <c r="N385" s="430" t="str">
        <f>IF(M385="Y",1,IF(M385="T",0,IF(M385="Y/T","Belum diisi","Error")))</f>
        <v>Belum diisi</v>
      </c>
      <c r="O385" s="272"/>
      <c r="P385" s="272"/>
      <c r="Q385" s="272"/>
      <c r="R385" s="272"/>
    </row>
    <row r="386" spans="1:18" ht="12.75" customHeight="1">
      <c r="A386" s="272"/>
      <c r="B386" s="371"/>
      <c r="C386" s="371"/>
      <c r="D386" s="371"/>
      <c r="E386" s="371"/>
      <c r="F386" s="278">
        <v>2</v>
      </c>
      <c r="G386" s="279"/>
      <c r="H386" s="288" t="str">
        <f t="shared" si="122"/>
        <v>Belum Diisi</v>
      </c>
      <c r="I386" s="280" t="s">
        <v>650</v>
      </c>
      <c r="J386" s="277" t="str">
        <f t="shared" si="153"/>
        <v>Isi Sasaran</v>
      </c>
      <c r="K386" s="280" t="s">
        <v>650</v>
      </c>
      <c r="L386" s="277" t="str">
        <f t="shared" si="154"/>
        <v>Isi Sasaran</v>
      </c>
      <c r="M386" s="371"/>
      <c r="N386" s="371"/>
      <c r="O386" s="272"/>
      <c r="P386" s="272"/>
      <c r="Q386" s="272"/>
      <c r="R386" s="272"/>
    </row>
    <row r="387" spans="1:18" ht="12.75" customHeight="1">
      <c r="A387" s="272"/>
      <c r="B387" s="371"/>
      <c r="C387" s="371"/>
      <c r="D387" s="371"/>
      <c r="E387" s="371"/>
      <c r="F387" s="278">
        <v>3</v>
      </c>
      <c r="G387" s="279"/>
      <c r="H387" s="288" t="str">
        <f t="shared" si="122"/>
        <v>Belum Diisi</v>
      </c>
      <c r="I387" s="280" t="s">
        <v>650</v>
      </c>
      <c r="J387" s="277" t="str">
        <f t="shared" si="153"/>
        <v>Isi Sasaran</v>
      </c>
      <c r="K387" s="280" t="s">
        <v>650</v>
      </c>
      <c r="L387" s="277" t="str">
        <f t="shared" si="154"/>
        <v>Isi Sasaran</v>
      </c>
      <c r="M387" s="371"/>
      <c r="N387" s="371"/>
      <c r="O387" s="272"/>
      <c r="P387" s="272"/>
      <c r="Q387" s="272"/>
      <c r="R387" s="272"/>
    </row>
    <row r="388" spans="1:18" ht="12.75" customHeight="1">
      <c r="A388" s="272"/>
      <c r="B388" s="371"/>
      <c r="C388" s="371"/>
      <c r="D388" s="371"/>
      <c r="E388" s="371"/>
      <c r="F388" s="278">
        <v>4</v>
      </c>
      <c r="G388" s="279"/>
      <c r="H388" s="288" t="str">
        <f t="shared" si="122"/>
        <v>Belum Diisi</v>
      </c>
      <c r="I388" s="280" t="s">
        <v>650</v>
      </c>
      <c r="J388" s="277" t="str">
        <f t="shared" si="153"/>
        <v>Isi Sasaran</v>
      </c>
      <c r="K388" s="280" t="s">
        <v>650</v>
      </c>
      <c r="L388" s="277" t="str">
        <f t="shared" si="154"/>
        <v>Isi Sasaran</v>
      </c>
      <c r="M388" s="371"/>
      <c r="N388" s="371"/>
      <c r="O388" s="272"/>
      <c r="P388" s="272"/>
      <c r="Q388" s="272"/>
      <c r="R388" s="272"/>
    </row>
    <row r="389" spans="1:18" ht="12.75" customHeight="1">
      <c r="A389" s="272"/>
      <c r="B389" s="349"/>
      <c r="C389" s="349"/>
      <c r="D389" s="349"/>
      <c r="E389" s="349"/>
      <c r="F389" s="282">
        <v>5</v>
      </c>
      <c r="G389" s="283"/>
      <c r="H389" s="289" t="str">
        <f t="shared" si="122"/>
        <v>Belum Diisi</v>
      </c>
      <c r="I389" s="285" t="s">
        <v>650</v>
      </c>
      <c r="J389" s="277" t="str">
        <f t="shared" si="153"/>
        <v>Isi Sasaran</v>
      </c>
      <c r="K389" s="285" t="s">
        <v>650</v>
      </c>
      <c r="L389" s="277" t="str">
        <f t="shared" si="154"/>
        <v>Isi Sasaran</v>
      </c>
      <c r="M389" s="349"/>
      <c r="N389" s="349"/>
      <c r="O389" s="272"/>
      <c r="P389" s="272"/>
      <c r="Q389" s="272"/>
      <c r="R389" s="272"/>
    </row>
    <row r="390" spans="1:18" ht="12.75" customHeight="1">
      <c r="A390" s="272"/>
      <c r="B390" s="418">
        <v>17</v>
      </c>
      <c r="C390" s="426"/>
      <c r="D390" s="419" t="s">
        <v>650</v>
      </c>
      <c r="E390" s="427" t="str">
        <f>IF(D390="Y",1,IF(D390="T",0,IF(D390="Y/T","Belum diisi","Error")))</f>
        <v>Belum diisi</v>
      </c>
      <c r="F390" s="273">
        <v>1</v>
      </c>
      <c r="G390" s="274"/>
      <c r="H390" s="290" t="str">
        <f t="shared" si="122"/>
        <v>Belum Diisi</v>
      </c>
      <c r="I390" s="276" t="s">
        <v>650</v>
      </c>
      <c r="J390" s="277" t="str">
        <f t="shared" ref="J390:J394" si="155">IF($D$390="Y/T","Isi Sasaran",IF($E$390=0,0,IF(I390="Y",1,IF(I390="T",0,"Isi Dulu"))))</f>
        <v>Isi Sasaran</v>
      </c>
      <c r="K390" s="276" t="s">
        <v>650</v>
      </c>
      <c r="L390" s="277" t="str">
        <f t="shared" ref="L390:L394" si="156">IF($D$390="Y/T","Isi Sasaran",IF($E$390=0,0,IF(K390="Y",1,IF(K390="T",0,"Isi Dulu"))))</f>
        <v>Isi Sasaran</v>
      </c>
      <c r="M390" s="429" t="s">
        <v>650</v>
      </c>
      <c r="N390" s="430" t="str">
        <f>IF(M390="Y",1,IF(M390="T",0,IF(M390="Y/T","Belum diisi","Error")))</f>
        <v>Belum diisi</v>
      </c>
      <c r="O390" s="272"/>
      <c r="P390" s="272"/>
      <c r="Q390" s="272"/>
      <c r="R390" s="272"/>
    </row>
    <row r="391" spans="1:18" ht="12.75" customHeight="1">
      <c r="A391" s="272"/>
      <c r="B391" s="371"/>
      <c r="C391" s="371"/>
      <c r="D391" s="371"/>
      <c r="E391" s="371"/>
      <c r="F391" s="278">
        <v>2</v>
      </c>
      <c r="G391" s="279"/>
      <c r="H391" s="288" t="str">
        <f t="shared" si="122"/>
        <v>Belum Diisi</v>
      </c>
      <c r="I391" s="280" t="s">
        <v>650</v>
      </c>
      <c r="J391" s="277" t="str">
        <f t="shared" si="155"/>
        <v>Isi Sasaran</v>
      </c>
      <c r="K391" s="280" t="s">
        <v>650</v>
      </c>
      <c r="L391" s="277" t="str">
        <f t="shared" si="156"/>
        <v>Isi Sasaran</v>
      </c>
      <c r="M391" s="371"/>
      <c r="N391" s="371"/>
      <c r="O391" s="272"/>
      <c r="P391" s="272"/>
      <c r="Q391" s="272"/>
      <c r="R391" s="272"/>
    </row>
    <row r="392" spans="1:18" ht="12.75" customHeight="1">
      <c r="A392" s="272"/>
      <c r="B392" s="371"/>
      <c r="C392" s="371"/>
      <c r="D392" s="371"/>
      <c r="E392" s="371"/>
      <c r="F392" s="278">
        <v>3</v>
      </c>
      <c r="G392" s="279"/>
      <c r="H392" s="288" t="str">
        <f t="shared" si="122"/>
        <v>Belum Diisi</v>
      </c>
      <c r="I392" s="280" t="s">
        <v>650</v>
      </c>
      <c r="J392" s="277" t="str">
        <f t="shared" si="155"/>
        <v>Isi Sasaran</v>
      </c>
      <c r="K392" s="280" t="s">
        <v>650</v>
      </c>
      <c r="L392" s="277" t="str">
        <f t="shared" si="156"/>
        <v>Isi Sasaran</v>
      </c>
      <c r="M392" s="371"/>
      <c r="N392" s="371"/>
      <c r="O392" s="272"/>
      <c r="P392" s="272"/>
      <c r="Q392" s="272"/>
      <c r="R392" s="272"/>
    </row>
    <row r="393" spans="1:18" ht="12.75" customHeight="1">
      <c r="A393" s="272"/>
      <c r="B393" s="371"/>
      <c r="C393" s="371"/>
      <c r="D393" s="371"/>
      <c r="E393" s="371"/>
      <c r="F393" s="278">
        <v>4</v>
      </c>
      <c r="G393" s="279"/>
      <c r="H393" s="288" t="str">
        <f t="shared" si="122"/>
        <v>Belum Diisi</v>
      </c>
      <c r="I393" s="280" t="s">
        <v>650</v>
      </c>
      <c r="J393" s="277" t="str">
        <f t="shared" si="155"/>
        <v>Isi Sasaran</v>
      </c>
      <c r="K393" s="280" t="s">
        <v>650</v>
      </c>
      <c r="L393" s="277" t="str">
        <f t="shared" si="156"/>
        <v>Isi Sasaran</v>
      </c>
      <c r="M393" s="371"/>
      <c r="N393" s="371"/>
      <c r="O393" s="272"/>
      <c r="P393" s="272"/>
      <c r="Q393" s="272"/>
      <c r="R393" s="272"/>
    </row>
    <row r="394" spans="1:18" ht="12.75" customHeight="1">
      <c r="A394" s="272"/>
      <c r="B394" s="349"/>
      <c r="C394" s="349"/>
      <c r="D394" s="349"/>
      <c r="E394" s="349"/>
      <c r="F394" s="282">
        <v>5</v>
      </c>
      <c r="G394" s="283"/>
      <c r="H394" s="289" t="str">
        <f t="shared" si="122"/>
        <v>Belum Diisi</v>
      </c>
      <c r="I394" s="285" t="s">
        <v>650</v>
      </c>
      <c r="J394" s="277" t="str">
        <f t="shared" si="155"/>
        <v>Isi Sasaran</v>
      </c>
      <c r="K394" s="285" t="s">
        <v>650</v>
      </c>
      <c r="L394" s="277" t="str">
        <f t="shared" si="156"/>
        <v>Isi Sasaran</v>
      </c>
      <c r="M394" s="349"/>
      <c r="N394" s="349"/>
      <c r="O394" s="272"/>
      <c r="P394" s="272"/>
      <c r="Q394" s="272"/>
      <c r="R394" s="272"/>
    </row>
    <row r="395" spans="1:18" ht="12.75" customHeight="1">
      <c r="A395" s="272"/>
      <c r="B395" s="418">
        <v>18</v>
      </c>
      <c r="C395" s="426"/>
      <c r="D395" s="419" t="s">
        <v>650</v>
      </c>
      <c r="E395" s="427" t="str">
        <f>IF(D395="Y",1,IF(D395="T",0,IF(D395="Y/T","Belum diisi","Error")))</f>
        <v>Belum diisi</v>
      </c>
      <c r="F395" s="273">
        <v>1</v>
      </c>
      <c r="G395" s="274"/>
      <c r="H395" s="290" t="str">
        <f t="shared" si="122"/>
        <v>Belum Diisi</v>
      </c>
      <c r="I395" s="276" t="s">
        <v>650</v>
      </c>
      <c r="J395" s="277" t="str">
        <f t="shared" ref="J395:J399" si="157">IF($D$395="Y/T","Isi Sasaran",IF($E$395=0,0,IF(I395="Y",1,IF(I395="T",0,"Isi Dulu"))))</f>
        <v>Isi Sasaran</v>
      </c>
      <c r="K395" s="276" t="s">
        <v>650</v>
      </c>
      <c r="L395" s="277" t="str">
        <f t="shared" ref="L395:L399" si="158">IF($D$395="Y/T","Isi Sasaran",IF($E$395=0,0,IF(K395="Y",1,IF(K395="T",0,"Isi Dulu"))))</f>
        <v>Isi Sasaran</v>
      </c>
      <c r="M395" s="429" t="s">
        <v>650</v>
      </c>
      <c r="N395" s="430" t="str">
        <f>IF(M395="Y",1,IF(M395="T",0,IF(M395="Y/T","Belum diisi","Error")))</f>
        <v>Belum diisi</v>
      </c>
      <c r="O395" s="272"/>
      <c r="P395" s="272"/>
      <c r="Q395" s="272"/>
      <c r="R395" s="272"/>
    </row>
    <row r="396" spans="1:18" ht="12.75" customHeight="1">
      <c r="A396" s="272"/>
      <c r="B396" s="371"/>
      <c r="C396" s="371"/>
      <c r="D396" s="371"/>
      <c r="E396" s="371"/>
      <c r="F396" s="278">
        <v>2</v>
      </c>
      <c r="G396" s="279"/>
      <c r="H396" s="288" t="str">
        <f t="shared" si="122"/>
        <v>Belum Diisi</v>
      </c>
      <c r="I396" s="280" t="s">
        <v>650</v>
      </c>
      <c r="J396" s="277" t="str">
        <f t="shared" si="157"/>
        <v>Isi Sasaran</v>
      </c>
      <c r="K396" s="280" t="s">
        <v>650</v>
      </c>
      <c r="L396" s="277" t="str">
        <f t="shared" si="158"/>
        <v>Isi Sasaran</v>
      </c>
      <c r="M396" s="371"/>
      <c r="N396" s="371"/>
      <c r="O396" s="272"/>
      <c r="P396" s="272"/>
      <c r="Q396" s="272"/>
      <c r="R396" s="272"/>
    </row>
    <row r="397" spans="1:18" ht="12.75" customHeight="1">
      <c r="A397" s="272"/>
      <c r="B397" s="371"/>
      <c r="C397" s="371"/>
      <c r="D397" s="371"/>
      <c r="E397" s="371"/>
      <c r="F397" s="278">
        <v>3</v>
      </c>
      <c r="G397" s="279"/>
      <c r="H397" s="288" t="str">
        <f t="shared" si="122"/>
        <v>Belum Diisi</v>
      </c>
      <c r="I397" s="280" t="s">
        <v>650</v>
      </c>
      <c r="J397" s="277" t="str">
        <f t="shared" si="157"/>
        <v>Isi Sasaran</v>
      </c>
      <c r="K397" s="280" t="s">
        <v>650</v>
      </c>
      <c r="L397" s="277" t="str">
        <f t="shared" si="158"/>
        <v>Isi Sasaran</v>
      </c>
      <c r="M397" s="371"/>
      <c r="N397" s="371"/>
      <c r="O397" s="272"/>
      <c r="P397" s="272"/>
      <c r="Q397" s="272"/>
      <c r="R397" s="272"/>
    </row>
    <row r="398" spans="1:18" ht="12.75" customHeight="1">
      <c r="A398" s="272"/>
      <c r="B398" s="371"/>
      <c r="C398" s="371"/>
      <c r="D398" s="371"/>
      <c r="E398" s="371"/>
      <c r="F398" s="278">
        <v>4</v>
      </c>
      <c r="G398" s="279"/>
      <c r="H398" s="288" t="str">
        <f t="shared" si="122"/>
        <v>Belum Diisi</v>
      </c>
      <c r="I398" s="280" t="s">
        <v>650</v>
      </c>
      <c r="J398" s="277" t="str">
        <f t="shared" si="157"/>
        <v>Isi Sasaran</v>
      </c>
      <c r="K398" s="280" t="s">
        <v>650</v>
      </c>
      <c r="L398" s="277" t="str">
        <f t="shared" si="158"/>
        <v>Isi Sasaran</v>
      </c>
      <c r="M398" s="371"/>
      <c r="N398" s="371"/>
      <c r="O398" s="272"/>
      <c r="P398" s="272"/>
      <c r="Q398" s="272"/>
      <c r="R398" s="272"/>
    </row>
    <row r="399" spans="1:18" ht="12.75" customHeight="1">
      <c r="A399" s="272"/>
      <c r="B399" s="349"/>
      <c r="C399" s="349"/>
      <c r="D399" s="349"/>
      <c r="E399" s="349"/>
      <c r="F399" s="282">
        <v>5</v>
      </c>
      <c r="G399" s="283"/>
      <c r="H399" s="289" t="str">
        <f t="shared" si="122"/>
        <v>Belum Diisi</v>
      </c>
      <c r="I399" s="285" t="s">
        <v>650</v>
      </c>
      <c r="J399" s="277" t="str">
        <f t="shared" si="157"/>
        <v>Isi Sasaran</v>
      </c>
      <c r="K399" s="285" t="s">
        <v>650</v>
      </c>
      <c r="L399" s="277" t="str">
        <f t="shared" si="158"/>
        <v>Isi Sasaran</v>
      </c>
      <c r="M399" s="349"/>
      <c r="N399" s="349"/>
      <c r="O399" s="272"/>
      <c r="P399" s="272"/>
      <c r="Q399" s="272"/>
      <c r="R399" s="272"/>
    </row>
    <row r="400" spans="1:18" ht="12.75" customHeight="1">
      <c r="A400" s="272"/>
      <c r="B400" s="418">
        <v>19</v>
      </c>
      <c r="C400" s="426"/>
      <c r="D400" s="419" t="s">
        <v>650</v>
      </c>
      <c r="E400" s="427" t="str">
        <f>IF(D400="Y",1,IF(D400="T",0,IF(D400="Y/T","Belum diisi","Error")))</f>
        <v>Belum diisi</v>
      </c>
      <c r="F400" s="273">
        <v>1</v>
      </c>
      <c r="G400" s="274"/>
      <c r="H400" s="290" t="str">
        <f t="shared" si="122"/>
        <v>Belum Diisi</v>
      </c>
      <c r="I400" s="276" t="s">
        <v>650</v>
      </c>
      <c r="J400" s="277" t="str">
        <f t="shared" ref="J400:J404" si="159">IF($D$400="Y/T","Isi Sasaran",IF($E$400=0,0,IF(I400="Y",1,IF(I400="T",0,"Isi Dulu"))))</f>
        <v>Isi Sasaran</v>
      </c>
      <c r="K400" s="276" t="s">
        <v>650</v>
      </c>
      <c r="L400" s="277" t="str">
        <f t="shared" ref="L400:L404" si="160">IF($D$400="Y/T","Isi Sasaran",IF($E$400=0,0,IF(K400="Y",1,IF(K400="T",0,"Isi Dulu"))))</f>
        <v>Isi Sasaran</v>
      </c>
      <c r="M400" s="429" t="s">
        <v>650</v>
      </c>
      <c r="N400" s="430" t="str">
        <f>IF(M400="Y",1,IF(M400="T",0,IF(M400="Y/T","Belum diisi","Error")))</f>
        <v>Belum diisi</v>
      </c>
      <c r="O400" s="272"/>
      <c r="P400" s="272"/>
      <c r="Q400" s="272"/>
      <c r="R400" s="272"/>
    </row>
    <row r="401" spans="1:18" ht="12.75" customHeight="1">
      <c r="A401" s="272"/>
      <c r="B401" s="371"/>
      <c r="C401" s="371"/>
      <c r="D401" s="371"/>
      <c r="E401" s="371"/>
      <c r="F401" s="278">
        <v>2</v>
      </c>
      <c r="G401" s="279"/>
      <c r="H401" s="288" t="str">
        <f t="shared" si="122"/>
        <v>Belum Diisi</v>
      </c>
      <c r="I401" s="280" t="s">
        <v>650</v>
      </c>
      <c r="J401" s="277" t="str">
        <f t="shared" si="159"/>
        <v>Isi Sasaran</v>
      </c>
      <c r="K401" s="280" t="s">
        <v>650</v>
      </c>
      <c r="L401" s="277" t="str">
        <f t="shared" si="160"/>
        <v>Isi Sasaran</v>
      </c>
      <c r="M401" s="371"/>
      <c r="N401" s="371"/>
      <c r="O401" s="272"/>
      <c r="P401" s="272"/>
      <c r="Q401" s="272"/>
      <c r="R401" s="272"/>
    </row>
    <row r="402" spans="1:18" ht="12.75" customHeight="1">
      <c r="A402" s="272"/>
      <c r="B402" s="371"/>
      <c r="C402" s="371"/>
      <c r="D402" s="371"/>
      <c r="E402" s="371"/>
      <c r="F402" s="278">
        <v>3</v>
      </c>
      <c r="G402" s="279"/>
      <c r="H402" s="288" t="str">
        <f t="shared" si="122"/>
        <v>Belum Diisi</v>
      </c>
      <c r="I402" s="280" t="s">
        <v>650</v>
      </c>
      <c r="J402" s="277" t="str">
        <f t="shared" si="159"/>
        <v>Isi Sasaran</v>
      </c>
      <c r="K402" s="280" t="s">
        <v>650</v>
      </c>
      <c r="L402" s="277" t="str">
        <f t="shared" si="160"/>
        <v>Isi Sasaran</v>
      </c>
      <c r="M402" s="371"/>
      <c r="N402" s="371"/>
      <c r="O402" s="272"/>
      <c r="P402" s="272"/>
      <c r="Q402" s="272"/>
      <c r="R402" s="272"/>
    </row>
    <row r="403" spans="1:18" ht="12.75" customHeight="1">
      <c r="A403" s="272"/>
      <c r="B403" s="371"/>
      <c r="C403" s="371"/>
      <c r="D403" s="371"/>
      <c r="E403" s="371"/>
      <c r="F403" s="278">
        <v>4</v>
      </c>
      <c r="G403" s="279"/>
      <c r="H403" s="288" t="str">
        <f t="shared" si="122"/>
        <v>Belum Diisi</v>
      </c>
      <c r="I403" s="280" t="s">
        <v>650</v>
      </c>
      <c r="J403" s="277" t="str">
        <f t="shared" si="159"/>
        <v>Isi Sasaran</v>
      </c>
      <c r="K403" s="280" t="s">
        <v>650</v>
      </c>
      <c r="L403" s="277" t="str">
        <f t="shared" si="160"/>
        <v>Isi Sasaran</v>
      </c>
      <c r="M403" s="371"/>
      <c r="N403" s="371"/>
      <c r="O403" s="272"/>
      <c r="P403" s="272"/>
      <c r="Q403" s="272"/>
      <c r="R403" s="272"/>
    </row>
    <row r="404" spans="1:18" ht="12.75" customHeight="1">
      <c r="A404" s="272"/>
      <c r="B404" s="349"/>
      <c r="C404" s="349"/>
      <c r="D404" s="349"/>
      <c r="E404" s="349"/>
      <c r="F404" s="282">
        <v>5</v>
      </c>
      <c r="G404" s="283"/>
      <c r="H404" s="289" t="str">
        <f t="shared" si="122"/>
        <v>Belum Diisi</v>
      </c>
      <c r="I404" s="285" t="s">
        <v>650</v>
      </c>
      <c r="J404" s="277" t="str">
        <f t="shared" si="159"/>
        <v>Isi Sasaran</v>
      </c>
      <c r="K404" s="285" t="s">
        <v>650</v>
      </c>
      <c r="L404" s="277" t="str">
        <f t="shared" si="160"/>
        <v>Isi Sasaran</v>
      </c>
      <c r="M404" s="349"/>
      <c r="N404" s="349"/>
      <c r="O404" s="272"/>
      <c r="P404" s="272"/>
      <c r="Q404" s="272"/>
      <c r="R404" s="272"/>
    </row>
    <row r="405" spans="1:18" ht="12.75" customHeight="1">
      <c r="A405" s="272"/>
      <c r="B405" s="418">
        <v>30</v>
      </c>
      <c r="C405" s="426"/>
      <c r="D405" s="419" t="s">
        <v>650</v>
      </c>
      <c r="E405" s="427" t="str">
        <f>IF(D405="Y",1,IF(D405="T",0,IF(D405="Y/T","Belum diisi","Error")))</f>
        <v>Belum diisi</v>
      </c>
      <c r="F405" s="273">
        <v>1</v>
      </c>
      <c r="G405" s="274"/>
      <c r="H405" s="290" t="str">
        <f t="shared" si="122"/>
        <v>Belum Diisi</v>
      </c>
      <c r="I405" s="285" t="s">
        <v>650</v>
      </c>
      <c r="J405" s="277" t="str">
        <f t="shared" ref="J405:J409" si="161">IF($D$405="Y/T","Isi Sasaran",IF($E$405=0,0,IF(I405="Y",1,IF(I405="T",0,"Isi Dulu"))))</f>
        <v>Isi Sasaran</v>
      </c>
      <c r="K405" s="285" t="s">
        <v>650</v>
      </c>
      <c r="L405" s="277" t="str">
        <f t="shared" ref="L405:L409" si="162">IF($D$405="Y/T","Isi Sasaran",IF($E$405=0,0,IF(K405="Y",1,IF(K405="T",0,"Isi Dulu"))))</f>
        <v>Isi Sasaran</v>
      </c>
      <c r="M405" s="429" t="s">
        <v>650</v>
      </c>
      <c r="N405" s="430" t="str">
        <f>IF(M405="Y",1,IF(M405="T",0,IF(M405="Y/T","Belum diisi","Error")))</f>
        <v>Belum diisi</v>
      </c>
      <c r="O405" s="272"/>
      <c r="P405" s="272"/>
      <c r="Q405" s="272"/>
      <c r="R405" s="272"/>
    </row>
    <row r="406" spans="1:18" ht="12.75" customHeight="1">
      <c r="A406" s="272"/>
      <c r="B406" s="371"/>
      <c r="C406" s="371"/>
      <c r="D406" s="371"/>
      <c r="E406" s="371"/>
      <c r="F406" s="278">
        <v>2</v>
      </c>
      <c r="G406" s="279"/>
      <c r="H406" s="288" t="str">
        <f t="shared" si="122"/>
        <v>Belum Diisi</v>
      </c>
      <c r="I406" s="280" t="s">
        <v>650</v>
      </c>
      <c r="J406" s="277" t="str">
        <f t="shared" si="161"/>
        <v>Isi Sasaran</v>
      </c>
      <c r="K406" s="280" t="s">
        <v>650</v>
      </c>
      <c r="L406" s="277" t="str">
        <f t="shared" si="162"/>
        <v>Isi Sasaran</v>
      </c>
      <c r="M406" s="371"/>
      <c r="N406" s="371"/>
      <c r="O406" s="272"/>
      <c r="P406" s="272"/>
      <c r="Q406" s="272"/>
      <c r="R406" s="272"/>
    </row>
    <row r="407" spans="1:18" ht="12.75" customHeight="1">
      <c r="A407" s="272"/>
      <c r="B407" s="371"/>
      <c r="C407" s="371"/>
      <c r="D407" s="371"/>
      <c r="E407" s="371"/>
      <c r="F407" s="278">
        <v>3</v>
      </c>
      <c r="G407" s="279"/>
      <c r="H407" s="288" t="str">
        <f t="shared" si="122"/>
        <v>Belum Diisi</v>
      </c>
      <c r="I407" s="280" t="s">
        <v>650</v>
      </c>
      <c r="J407" s="277" t="str">
        <f t="shared" si="161"/>
        <v>Isi Sasaran</v>
      </c>
      <c r="K407" s="280" t="s">
        <v>650</v>
      </c>
      <c r="L407" s="277" t="str">
        <f t="shared" si="162"/>
        <v>Isi Sasaran</v>
      </c>
      <c r="M407" s="371"/>
      <c r="N407" s="371"/>
      <c r="O407" s="272"/>
      <c r="P407" s="272"/>
      <c r="Q407" s="272"/>
      <c r="R407" s="272"/>
    </row>
    <row r="408" spans="1:18" ht="12.75" customHeight="1">
      <c r="A408" s="272"/>
      <c r="B408" s="371"/>
      <c r="C408" s="371"/>
      <c r="D408" s="371"/>
      <c r="E408" s="371"/>
      <c r="F408" s="278">
        <v>4</v>
      </c>
      <c r="G408" s="279"/>
      <c r="H408" s="288" t="str">
        <f t="shared" si="122"/>
        <v>Belum Diisi</v>
      </c>
      <c r="I408" s="280" t="s">
        <v>650</v>
      </c>
      <c r="J408" s="277" t="str">
        <f t="shared" si="161"/>
        <v>Isi Sasaran</v>
      </c>
      <c r="K408" s="280" t="s">
        <v>650</v>
      </c>
      <c r="L408" s="277" t="str">
        <f t="shared" si="162"/>
        <v>Isi Sasaran</v>
      </c>
      <c r="M408" s="371"/>
      <c r="N408" s="371"/>
      <c r="O408" s="272"/>
      <c r="P408" s="272"/>
      <c r="Q408" s="272"/>
      <c r="R408" s="272"/>
    </row>
    <row r="409" spans="1:18" ht="12.75" customHeight="1">
      <c r="A409" s="12"/>
      <c r="B409" s="349"/>
      <c r="C409" s="349"/>
      <c r="D409" s="349"/>
      <c r="E409" s="349"/>
      <c r="F409" s="282">
        <v>5</v>
      </c>
      <c r="G409" s="283"/>
      <c r="H409" s="289" t="str">
        <f t="shared" si="122"/>
        <v>Belum Diisi</v>
      </c>
      <c r="I409" s="280" t="s">
        <v>650</v>
      </c>
      <c r="J409" s="277" t="str">
        <f t="shared" si="161"/>
        <v>Isi Sasaran</v>
      </c>
      <c r="K409" s="280" t="s">
        <v>650</v>
      </c>
      <c r="L409" s="277" t="str">
        <f t="shared" si="162"/>
        <v>Isi Sasaran</v>
      </c>
      <c r="M409" s="349"/>
      <c r="N409" s="349"/>
      <c r="O409" s="272"/>
      <c r="P409" s="272"/>
      <c r="Q409" s="272"/>
      <c r="R409" s="272"/>
    </row>
    <row r="410" spans="1:18" ht="12.75" customHeight="1">
      <c r="A410" s="272"/>
      <c r="B410" s="301"/>
      <c r="C410" s="292"/>
      <c r="D410" s="293"/>
      <c r="E410" s="294" t="e">
        <f>AVERAGE(E310:E409)</f>
        <v>#DIV/0!</v>
      </c>
      <c r="F410" s="296"/>
      <c r="G410" s="296"/>
      <c r="H410" s="294" t="e">
        <f>AVERAGE(H310:H409)</f>
        <v>#DIV/0!</v>
      </c>
      <c r="I410" s="303"/>
      <c r="J410" s="294" t="e">
        <f>AVERAGE(J310:J409)</f>
        <v>#DIV/0!</v>
      </c>
      <c r="K410" s="303"/>
      <c r="L410" s="294" t="e">
        <f>AVERAGE(L310:L409)</f>
        <v>#DIV/0!</v>
      </c>
      <c r="M410" s="303"/>
      <c r="N410" s="294" t="e">
        <f>AVERAGE(N310:N409)</f>
        <v>#DIV/0!</v>
      </c>
      <c r="O410" s="272"/>
      <c r="P410" s="272"/>
      <c r="Q410" s="272"/>
      <c r="R410" s="272"/>
    </row>
    <row r="411" spans="1:18" ht="12.75" customHeight="1">
      <c r="A411" s="272"/>
      <c r="B411" s="431" t="s">
        <v>1261</v>
      </c>
      <c r="C411" s="360"/>
      <c r="D411" s="360"/>
      <c r="E411" s="360"/>
      <c r="F411" s="360"/>
      <c r="G411" s="360"/>
      <c r="H411" s="360"/>
      <c r="I411" s="360"/>
      <c r="J411" s="360"/>
      <c r="K411" s="360"/>
      <c r="L411" s="360"/>
      <c r="M411" s="360"/>
      <c r="N411" s="351"/>
      <c r="O411" s="272"/>
      <c r="P411" s="272"/>
      <c r="Q411" s="272"/>
      <c r="R411" s="272"/>
    </row>
    <row r="412" spans="1:18" ht="12.75" customHeight="1">
      <c r="A412" s="272"/>
      <c r="B412" s="418">
        <v>1</v>
      </c>
      <c r="C412" s="426"/>
      <c r="D412" s="419" t="s">
        <v>650</v>
      </c>
      <c r="E412" s="427" t="str">
        <f>IF(D412="Y",1,IF(D412="T",0,IF(D412="Y/T","Belum diisi","Error")))</f>
        <v>Belum diisi</v>
      </c>
      <c r="F412" s="273">
        <v>1</v>
      </c>
      <c r="G412" s="274"/>
      <c r="H412" s="275" t="str">
        <f t="shared" ref="H412:H561" si="163">IF(OR(J412="Isi Dulu",L412="Isi Dulu",J412="Isi Sasaran",L412="Isi Sasaran"),"Belum Diisi",IF(SUM(J412,L412)=2,1,IF(SUM(J412,L412)=1,0,IF(SUM(J412,L412)=0,0,"Error"))))</f>
        <v>Belum Diisi</v>
      </c>
      <c r="I412" s="276" t="s">
        <v>650</v>
      </c>
      <c r="J412" s="277" t="str">
        <f t="shared" ref="J412:J416" si="164">IF($D$412="Y/T","Isi Sasaran",IF($E$412=0,0,IF(I412="Y",1,IF(I412="T",0,"Isi Dulu"))))</f>
        <v>Isi Sasaran</v>
      </c>
      <c r="K412" s="276" t="s">
        <v>650</v>
      </c>
      <c r="L412" s="277" t="str">
        <f t="shared" ref="L412:L416" si="165">IF($D$412="Y/T","Isi Sasaran",IF($E$412=0,0,IF(K412="Y",1,IF(K412="T",0,"Isi Dulu"))))</f>
        <v>Isi Sasaran</v>
      </c>
      <c r="M412" s="429" t="s">
        <v>650</v>
      </c>
      <c r="N412" s="430" t="str">
        <f>IF(M412="Y",1,IF(M412="T",0,IF(M412="Y/T","Belum diisi","Error")))</f>
        <v>Belum diisi</v>
      </c>
      <c r="O412" s="272"/>
      <c r="P412" s="272"/>
      <c r="Q412" s="272"/>
      <c r="R412" s="272"/>
    </row>
    <row r="413" spans="1:18" ht="12.75" customHeight="1">
      <c r="A413" s="272"/>
      <c r="B413" s="371"/>
      <c r="C413" s="371"/>
      <c r="D413" s="371"/>
      <c r="E413" s="371"/>
      <c r="F413" s="278">
        <v>2</v>
      </c>
      <c r="G413" s="279"/>
      <c r="H413" s="275" t="str">
        <f t="shared" si="163"/>
        <v>Belum Diisi</v>
      </c>
      <c r="I413" s="280" t="s">
        <v>650</v>
      </c>
      <c r="J413" s="281" t="str">
        <f t="shared" si="164"/>
        <v>Isi Sasaran</v>
      </c>
      <c r="K413" s="280" t="s">
        <v>650</v>
      </c>
      <c r="L413" s="281" t="str">
        <f t="shared" si="165"/>
        <v>Isi Sasaran</v>
      </c>
      <c r="M413" s="371"/>
      <c r="N413" s="371"/>
      <c r="O413" s="272"/>
      <c r="P413" s="272"/>
      <c r="Q413" s="272"/>
      <c r="R413" s="272"/>
    </row>
    <row r="414" spans="1:18" ht="12.75" customHeight="1">
      <c r="A414" s="272"/>
      <c r="B414" s="371"/>
      <c r="C414" s="371"/>
      <c r="D414" s="371"/>
      <c r="E414" s="371"/>
      <c r="F414" s="278">
        <v>3</v>
      </c>
      <c r="G414" s="279"/>
      <c r="H414" s="275" t="str">
        <f t="shared" si="163"/>
        <v>Belum Diisi</v>
      </c>
      <c r="I414" s="280" t="s">
        <v>650</v>
      </c>
      <c r="J414" s="281" t="str">
        <f t="shared" si="164"/>
        <v>Isi Sasaran</v>
      </c>
      <c r="K414" s="280" t="s">
        <v>650</v>
      </c>
      <c r="L414" s="281" t="str">
        <f t="shared" si="165"/>
        <v>Isi Sasaran</v>
      </c>
      <c r="M414" s="371"/>
      <c r="N414" s="371"/>
      <c r="O414" s="272"/>
      <c r="P414" s="272"/>
      <c r="Q414" s="272"/>
      <c r="R414" s="272"/>
    </row>
    <row r="415" spans="1:18" ht="12.75" customHeight="1">
      <c r="A415" s="272"/>
      <c r="B415" s="371"/>
      <c r="C415" s="371"/>
      <c r="D415" s="371"/>
      <c r="E415" s="371"/>
      <c r="F415" s="278">
        <v>4</v>
      </c>
      <c r="G415" s="279"/>
      <c r="H415" s="275" t="str">
        <f t="shared" si="163"/>
        <v>Belum Diisi</v>
      </c>
      <c r="I415" s="280" t="s">
        <v>650</v>
      </c>
      <c r="J415" s="281" t="str">
        <f t="shared" si="164"/>
        <v>Isi Sasaran</v>
      </c>
      <c r="K415" s="280" t="s">
        <v>650</v>
      </c>
      <c r="L415" s="281" t="str">
        <f t="shared" si="165"/>
        <v>Isi Sasaran</v>
      </c>
      <c r="M415" s="371"/>
      <c r="N415" s="371"/>
      <c r="O415" s="272"/>
      <c r="P415" s="272"/>
      <c r="Q415" s="272"/>
      <c r="R415" s="272"/>
    </row>
    <row r="416" spans="1:18" ht="12.75" customHeight="1">
      <c r="A416" s="272"/>
      <c r="B416" s="349"/>
      <c r="C416" s="349"/>
      <c r="D416" s="349"/>
      <c r="E416" s="349"/>
      <c r="F416" s="282">
        <v>5</v>
      </c>
      <c r="G416" s="283"/>
      <c r="H416" s="284" t="str">
        <f t="shared" si="163"/>
        <v>Belum Diisi</v>
      </c>
      <c r="I416" s="285" t="s">
        <v>650</v>
      </c>
      <c r="J416" s="286" t="str">
        <f t="shared" si="164"/>
        <v>Isi Sasaran</v>
      </c>
      <c r="K416" s="285" t="s">
        <v>650</v>
      </c>
      <c r="L416" s="286" t="str">
        <f t="shared" si="165"/>
        <v>Isi Sasaran</v>
      </c>
      <c r="M416" s="349"/>
      <c r="N416" s="349"/>
      <c r="O416" s="272"/>
      <c r="P416" s="272"/>
      <c r="Q416" s="272"/>
      <c r="R416" s="272"/>
    </row>
    <row r="417" spans="1:18" ht="12.75" customHeight="1">
      <c r="A417" s="272"/>
      <c r="B417" s="418">
        <v>2</v>
      </c>
      <c r="C417" s="426"/>
      <c r="D417" s="419" t="s">
        <v>650</v>
      </c>
      <c r="E417" s="427" t="str">
        <f>IF(D417="Y",1,IF(D417="T",0,IF(D417="Y/T","Belum diisi","Error")))</f>
        <v>Belum diisi</v>
      </c>
      <c r="F417" s="273">
        <v>1</v>
      </c>
      <c r="G417" s="274"/>
      <c r="H417" s="287" t="str">
        <f t="shared" si="163"/>
        <v>Belum Diisi</v>
      </c>
      <c r="I417" s="276" t="s">
        <v>650</v>
      </c>
      <c r="J417" s="277" t="str">
        <f t="shared" ref="J417:J421" si="166">IF($D$417="Y/T","Isi Sasaran",IF($E$417=0,0,IF(I417="Y",1,IF(I417="T",0,"Isi Dulu"))))</f>
        <v>Isi Sasaran</v>
      </c>
      <c r="K417" s="276" t="s">
        <v>650</v>
      </c>
      <c r="L417" s="277" t="str">
        <f t="shared" ref="L417:L421" si="167">IF($D$417="Y/T","Isi Sasaran",IF($E$417=0,0,IF(K417="Y",1,IF(K417="T",0,"Isi Dulu"))))</f>
        <v>Isi Sasaran</v>
      </c>
      <c r="M417" s="429" t="s">
        <v>650</v>
      </c>
      <c r="N417" s="430" t="str">
        <f>IF(M417="Y",1,IF(M417="T",0,IF(M417="Y/T","Belum diisi","Error")))</f>
        <v>Belum diisi</v>
      </c>
      <c r="O417" s="272"/>
      <c r="P417" s="272"/>
      <c r="Q417" s="272"/>
      <c r="R417" s="272"/>
    </row>
    <row r="418" spans="1:18" ht="12.75" customHeight="1">
      <c r="A418" s="272"/>
      <c r="B418" s="371"/>
      <c r="C418" s="371"/>
      <c r="D418" s="371"/>
      <c r="E418" s="371"/>
      <c r="F418" s="278">
        <v>2</v>
      </c>
      <c r="G418" s="279"/>
      <c r="H418" s="288" t="str">
        <f t="shared" si="163"/>
        <v>Belum Diisi</v>
      </c>
      <c r="I418" s="280" t="s">
        <v>650</v>
      </c>
      <c r="J418" s="281" t="str">
        <f t="shared" si="166"/>
        <v>Isi Sasaran</v>
      </c>
      <c r="K418" s="280" t="s">
        <v>650</v>
      </c>
      <c r="L418" s="281" t="str">
        <f t="shared" si="167"/>
        <v>Isi Sasaran</v>
      </c>
      <c r="M418" s="371"/>
      <c r="N418" s="371"/>
      <c r="O418" s="272"/>
      <c r="P418" s="272"/>
      <c r="Q418" s="272"/>
      <c r="R418" s="272"/>
    </row>
    <row r="419" spans="1:18" ht="12.75" customHeight="1">
      <c r="A419" s="272"/>
      <c r="B419" s="371"/>
      <c r="C419" s="371"/>
      <c r="D419" s="371"/>
      <c r="E419" s="371"/>
      <c r="F419" s="278">
        <v>3</v>
      </c>
      <c r="G419" s="279"/>
      <c r="H419" s="288" t="str">
        <f t="shared" si="163"/>
        <v>Belum Diisi</v>
      </c>
      <c r="I419" s="280" t="s">
        <v>650</v>
      </c>
      <c r="J419" s="281" t="str">
        <f t="shared" si="166"/>
        <v>Isi Sasaran</v>
      </c>
      <c r="K419" s="280" t="s">
        <v>650</v>
      </c>
      <c r="L419" s="281" t="str">
        <f t="shared" si="167"/>
        <v>Isi Sasaran</v>
      </c>
      <c r="M419" s="371"/>
      <c r="N419" s="371"/>
      <c r="O419" s="272"/>
      <c r="P419" s="272"/>
      <c r="Q419" s="272"/>
      <c r="R419" s="272"/>
    </row>
    <row r="420" spans="1:18" ht="12.75" customHeight="1">
      <c r="A420" s="272"/>
      <c r="B420" s="371"/>
      <c r="C420" s="371"/>
      <c r="D420" s="371"/>
      <c r="E420" s="371"/>
      <c r="F420" s="278">
        <v>4</v>
      </c>
      <c r="G420" s="279"/>
      <c r="H420" s="288" t="str">
        <f t="shared" si="163"/>
        <v>Belum Diisi</v>
      </c>
      <c r="I420" s="280" t="s">
        <v>650</v>
      </c>
      <c r="J420" s="281" t="str">
        <f t="shared" si="166"/>
        <v>Isi Sasaran</v>
      </c>
      <c r="K420" s="280" t="s">
        <v>650</v>
      </c>
      <c r="L420" s="281" t="str">
        <f t="shared" si="167"/>
        <v>Isi Sasaran</v>
      </c>
      <c r="M420" s="371"/>
      <c r="N420" s="371"/>
      <c r="O420" s="272"/>
      <c r="P420" s="272"/>
      <c r="Q420" s="272"/>
      <c r="R420" s="272"/>
    </row>
    <row r="421" spans="1:18" ht="12.75" customHeight="1">
      <c r="A421" s="272"/>
      <c r="B421" s="349"/>
      <c r="C421" s="349"/>
      <c r="D421" s="349"/>
      <c r="E421" s="349"/>
      <c r="F421" s="282">
        <v>5</v>
      </c>
      <c r="G421" s="283"/>
      <c r="H421" s="289" t="str">
        <f t="shared" si="163"/>
        <v>Belum Diisi</v>
      </c>
      <c r="I421" s="285" t="s">
        <v>650</v>
      </c>
      <c r="J421" s="286" t="str">
        <f t="shared" si="166"/>
        <v>Isi Sasaran</v>
      </c>
      <c r="K421" s="285" t="s">
        <v>650</v>
      </c>
      <c r="L421" s="286" t="str">
        <f t="shared" si="167"/>
        <v>Isi Sasaran</v>
      </c>
      <c r="M421" s="349"/>
      <c r="N421" s="349"/>
      <c r="O421" s="272"/>
      <c r="P421" s="272"/>
      <c r="Q421" s="272"/>
      <c r="R421" s="272"/>
    </row>
    <row r="422" spans="1:18" ht="12.75" customHeight="1">
      <c r="A422" s="272"/>
      <c r="B422" s="418">
        <v>3</v>
      </c>
      <c r="C422" s="426"/>
      <c r="D422" s="419" t="s">
        <v>650</v>
      </c>
      <c r="E422" s="427" t="str">
        <f>IF(D422="Y",1,IF(D422="T",0,IF(D422="Y/T","Belum diisi","Error")))</f>
        <v>Belum diisi</v>
      </c>
      <c r="F422" s="273">
        <v>1</v>
      </c>
      <c r="G422" s="274"/>
      <c r="H422" s="290" t="str">
        <f t="shared" si="163"/>
        <v>Belum Diisi</v>
      </c>
      <c r="I422" s="276" t="s">
        <v>650</v>
      </c>
      <c r="J422" s="277" t="str">
        <f t="shared" ref="J422:J426" si="168">IF($D$422="Y/T","Isi Sasaran",IF($E$422=0,0,IF(I422="Y",1,IF(I422="T",0,"Isi Dulu"))))</f>
        <v>Isi Sasaran</v>
      </c>
      <c r="K422" s="276" t="s">
        <v>650</v>
      </c>
      <c r="L422" s="277" t="str">
        <f t="shared" ref="L422:L426" si="169">IF($D$422="Y/T","Isi Sasaran",IF($E$422=0,0,IF(K422="Y",1,IF(K422="T",0,"Isi Dulu"))))</f>
        <v>Isi Sasaran</v>
      </c>
      <c r="M422" s="429" t="s">
        <v>650</v>
      </c>
      <c r="N422" s="430" t="str">
        <f>IF(M422="Y",1,IF(M422="T",0,IF(M422="Y/T","Belum diisi","Error")))</f>
        <v>Belum diisi</v>
      </c>
      <c r="O422" s="272"/>
      <c r="P422" s="272"/>
      <c r="Q422" s="272"/>
      <c r="R422" s="272"/>
    </row>
    <row r="423" spans="1:18" ht="12.75" customHeight="1">
      <c r="A423" s="272"/>
      <c r="B423" s="371"/>
      <c r="C423" s="371"/>
      <c r="D423" s="371"/>
      <c r="E423" s="371"/>
      <c r="F423" s="278">
        <v>2</v>
      </c>
      <c r="G423" s="279"/>
      <c r="H423" s="288" t="str">
        <f t="shared" si="163"/>
        <v>Belum Diisi</v>
      </c>
      <c r="I423" s="280" t="s">
        <v>650</v>
      </c>
      <c r="J423" s="281" t="str">
        <f t="shared" si="168"/>
        <v>Isi Sasaran</v>
      </c>
      <c r="K423" s="280" t="s">
        <v>650</v>
      </c>
      <c r="L423" s="281" t="str">
        <f t="shared" si="169"/>
        <v>Isi Sasaran</v>
      </c>
      <c r="M423" s="371"/>
      <c r="N423" s="371"/>
      <c r="O423" s="272"/>
      <c r="P423" s="272"/>
      <c r="Q423" s="272"/>
      <c r="R423" s="272"/>
    </row>
    <row r="424" spans="1:18" ht="12.75" customHeight="1">
      <c r="A424" s="272"/>
      <c r="B424" s="371"/>
      <c r="C424" s="371"/>
      <c r="D424" s="371"/>
      <c r="E424" s="371"/>
      <c r="F424" s="278">
        <v>3</v>
      </c>
      <c r="G424" s="279"/>
      <c r="H424" s="288" t="str">
        <f t="shared" si="163"/>
        <v>Belum Diisi</v>
      </c>
      <c r="I424" s="280" t="s">
        <v>650</v>
      </c>
      <c r="J424" s="281" t="str">
        <f t="shared" si="168"/>
        <v>Isi Sasaran</v>
      </c>
      <c r="K424" s="280" t="s">
        <v>650</v>
      </c>
      <c r="L424" s="281" t="str">
        <f t="shared" si="169"/>
        <v>Isi Sasaran</v>
      </c>
      <c r="M424" s="371"/>
      <c r="N424" s="371"/>
      <c r="O424" s="272"/>
      <c r="P424" s="272"/>
      <c r="Q424" s="272"/>
      <c r="R424" s="272"/>
    </row>
    <row r="425" spans="1:18" ht="12.75" customHeight="1">
      <c r="A425" s="272"/>
      <c r="B425" s="371"/>
      <c r="C425" s="371"/>
      <c r="D425" s="371"/>
      <c r="E425" s="371"/>
      <c r="F425" s="278">
        <v>4</v>
      </c>
      <c r="G425" s="279"/>
      <c r="H425" s="288" t="str">
        <f t="shared" si="163"/>
        <v>Belum Diisi</v>
      </c>
      <c r="I425" s="280" t="s">
        <v>650</v>
      </c>
      <c r="J425" s="281" t="str">
        <f t="shared" si="168"/>
        <v>Isi Sasaran</v>
      </c>
      <c r="K425" s="280" t="s">
        <v>650</v>
      </c>
      <c r="L425" s="281" t="str">
        <f t="shared" si="169"/>
        <v>Isi Sasaran</v>
      </c>
      <c r="M425" s="371"/>
      <c r="N425" s="371"/>
      <c r="O425" s="272"/>
      <c r="P425" s="272"/>
      <c r="Q425" s="272"/>
      <c r="R425" s="272"/>
    </row>
    <row r="426" spans="1:18" ht="12.75" customHeight="1">
      <c r="A426" s="272"/>
      <c r="B426" s="349"/>
      <c r="C426" s="349"/>
      <c r="D426" s="349"/>
      <c r="E426" s="349"/>
      <c r="F426" s="282">
        <v>5</v>
      </c>
      <c r="G426" s="283"/>
      <c r="H426" s="289" t="str">
        <f t="shared" si="163"/>
        <v>Belum Diisi</v>
      </c>
      <c r="I426" s="285" t="s">
        <v>650</v>
      </c>
      <c r="J426" s="286" t="str">
        <f t="shared" si="168"/>
        <v>Isi Sasaran</v>
      </c>
      <c r="K426" s="285" t="s">
        <v>650</v>
      </c>
      <c r="L426" s="286" t="str">
        <f t="shared" si="169"/>
        <v>Isi Sasaran</v>
      </c>
      <c r="M426" s="349"/>
      <c r="N426" s="349"/>
      <c r="O426" s="272"/>
      <c r="P426" s="272"/>
      <c r="Q426" s="272"/>
      <c r="R426" s="272"/>
    </row>
    <row r="427" spans="1:18" ht="12.75" customHeight="1">
      <c r="A427" s="272"/>
      <c r="B427" s="418">
        <v>4</v>
      </c>
      <c r="C427" s="426"/>
      <c r="D427" s="419" t="s">
        <v>650</v>
      </c>
      <c r="E427" s="427" t="str">
        <f>IF(D427="Y",1,IF(D427="T",0,IF(D427="Y/T","Belum diisi","Error")))</f>
        <v>Belum diisi</v>
      </c>
      <c r="F427" s="273">
        <v>1</v>
      </c>
      <c r="G427" s="274"/>
      <c r="H427" s="290" t="str">
        <f t="shared" si="163"/>
        <v>Belum Diisi</v>
      </c>
      <c r="I427" s="276" t="s">
        <v>650</v>
      </c>
      <c r="J427" s="277" t="str">
        <f t="shared" ref="J427:J431" si="170">IF($D$427="Y/T","Isi Sasaran",IF($E$427=0,0,IF(I427="Y",1,IF(I427="T",0,"Isi Dulu"))))</f>
        <v>Isi Sasaran</v>
      </c>
      <c r="K427" s="276" t="s">
        <v>650</v>
      </c>
      <c r="L427" s="277" t="str">
        <f t="shared" ref="L427:L431" si="171">IF($D$427="Y/T","Isi Sasaran",IF($E$427=0,0,IF(K427="Y",1,IF(K427="T",0,"Isi Dulu"))))</f>
        <v>Isi Sasaran</v>
      </c>
      <c r="M427" s="429" t="s">
        <v>650</v>
      </c>
      <c r="N427" s="430" t="str">
        <f>IF(M427="Y",1,IF(M427="T",0,IF(M427="Y/T","Belum diisi","Error")))</f>
        <v>Belum diisi</v>
      </c>
      <c r="O427" s="272"/>
      <c r="P427" s="272"/>
      <c r="Q427" s="272"/>
      <c r="R427" s="272"/>
    </row>
    <row r="428" spans="1:18" ht="12.75" customHeight="1">
      <c r="A428" s="272"/>
      <c r="B428" s="371"/>
      <c r="C428" s="371"/>
      <c r="D428" s="371"/>
      <c r="E428" s="371"/>
      <c r="F428" s="278">
        <v>2</v>
      </c>
      <c r="G428" s="279"/>
      <c r="H428" s="288" t="str">
        <f t="shared" si="163"/>
        <v>Belum Diisi</v>
      </c>
      <c r="I428" s="280" t="s">
        <v>650</v>
      </c>
      <c r="J428" s="281" t="str">
        <f t="shared" si="170"/>
        <v>Isi Sasaran</v>
      </c>
      <c r="K428" s="280" t="s">
        <v>650</v>
      </c>
      <c r="L428" s="281" t="str">
        <f t="shared" si="171"/>
        <v>Isi Sasaran</v>
      </c>
      <c r="M428" s="371"/>
      <c r="N428" s="371"/>
      <c r="O428" s="272"/>
      <c r="P428" s="272"/>
      <c r="Q428" s="272"/>
      <c r="R428" s="272"/>
    </row>
    <row r="429" spans="1:18" ht="12.75" customHeight="1">
      <c r="A429" s="272"/>
      <c r="B429" s="371"/>
      <c r="C429" s="371"/>
      <c r="D429" s="371"/>
      <c r="E429" s="371"/>
      <c r="F429" s="278">
        <v>3</v>
      </c>
      <c r="G429" s="279"/>
      <c r="H429" s="288" t="str">
        <f t="shared" si="163"/>
        <v>Belum Diisi</v>
      </c>
      <c r="I429" s="280" t="s">
        <v>650</v>
      </c>
      <c r="J429" s="281" t="str">
        <f t="shared" si="170"/>
        <v>Isi Sasaran</v>
      </c>
      <c r="K429" s="280" t="s">
        <v>650</v>
      </c>
      <c r="L429" s="281" t="str">
        <f t="shared" si="171"/>
        <v>Isi Sasaran</v>
      </c>
      <c r="M429" s="371"/>
      <c r="N429" s="371"/>
      <c r="O429" s="272"/>
      <c r="P429" s="272"/>
      <c r="Q429" s="272"/>
      <c r="R429" s="272"/>
    </row>
    <row r="430" spans="1:18" ht="12.75" customHeight="1">
      <c r="A430" s="272"/>
      <c r="B430" s="371"/>
      <c r="C430" s="371"/>
      <c r="D430" s="371"/>
      <c r="E430" s="371"/>
      <c r="F430" s="278">
        <v>4</v>
      </c>
      <c r="G430" s="279"/>
      <c r="H430" s="288" t="str">
        <f t="shared" si="163"/>
        <v>Belum Diisi</v>
      </c>
      <c r="I430" s="280" t="s">
        <v>650</v>
      </c>
      <c r="J430" s="281" t="str">
        <f t="shared" si="170"/>
        <v>Isi Sasaran</v>
      </c>
      <c r="K430" s="280" t="s">
        <v>650</v>
      </c>
      <c r="L430" s="281" t="str">
        <f t="shared" si="171"/>
        <v>Isi Sasaran</v>
      </c>
      <c r="M430" s="371"/>
      <c r="N430" s="371"/>
      <c r="O430" s="272"/>
      <c r="P430" s="272"/>
      <c r="Q430" s="272"/>
      <c r="R430" s="272"/>
    </row>
    <row r="431" spans="1:18" ht="12.75" customHeight="1">
      <c r="A431" s="272"/>
      <c r="B431" s="349"/>
      <c r="C431" s="349"/>
      <c r="D431" s="349"/>
      <c r="E431" s="349"/>
      <c r="F431" s="282">
        <v>5</v>
      </c>
      <c r="G431" s="283"/>
      <c r="H431" s="289" t="str">
        <f t="shared" si="163"/>
        <v>Belum Diisi</v>
      </c>
      <c r="I431" s="285" t="s">
        <v>650</v>
      </c>
      <c r="J431" s="286" t="str">
        <f t="shared" si="170"/>
        <v>Isi Sasaran</v>
      </c>
      <c r="K431" s="285" t="s">
        <v>650</v>
      </c>
      <c r="L431" s="286" t="str">
        <f t="shared" si="171"/>
        <v>Isi Sasaran</v>
      </c>
      <c r="M431" s="349"/>
      <c r="N431" s="349"/>
      <c r="O431" s="272"/>
      <c r="P431" s="272"/>
      <c r="Q431" s="272"/>
      <c r="R431" s="272"/>
    </row>
    <row r="432" spans="1:18" ht="12.75" customHeight="1">
      <c r="A432" s="272"/>
      <c r="B432" s="418">
        <v>5</v>
      </c>
      <c r="C432" s="426"/>
      <c r="D432" s="419" t="s">
        <v>650</v>
      </c>
      <c r="E432" s="427" t="str">
        <f>IF(D432="Y",1,IF(D432="T",0,IF(D432="Y/T","Belum diisi","Error")))</f>
        <v>Belum diisi</v>
      </c>
      <c r="F432" s="273">
        <v>1</v>
      </c>
      <c r="G432" s="274"/>
      <c r="H432" s="290" t="str">
        <f t="shared" si="163"/>
        <v>Belum Diisi</v>
      </c>
      <c r="I432" s="276" t="s">
        <v>650</v>
      </c>
      <c r="J432" s="277" t="str">
        <f t="shared" ref="J432:J436" si="172">IF($D$432="Y/T","Isi Sasaran",IF($E$432=0,0,IF(I432="Y",1,IF(I432="T",0,"Isi Dulu"))))</f>
        <v>Isi Sasaran</v>
      </c>
      <c r="K432" s="276" t="s">
        <v>650</v>
      </c>
      <c r="L432" s="277" t="str">
        <f t="shared" ref="L432:L436" si="173">IF($D$432="Y/T","Isi Sasaran",IF($E$432=0,0,IF(K432="Y",1,IF(K432="T",0,"Isi Dulu"))))</f>
        <v>Isi Sasaran</v>
      </c>
      <c r="M432" s="429" t="s">
        <v>650</v>
      </c>
      <c r="N432" s="430" t="str">
        <f>IF(M432="Y",1,IF(M432="T",0,IF(M432="Y/T","Belum diisi","Error")))</f>
        <v>Belum diisi</v>
      </c>
      <c r="O432" s="272"/>
      <c r="P432" s="272"/>
      <c r="Q432" s="272"/>
      <c r="R432" s="272"/>
    </row>
    <row r="433" spans="1:18" ht="12.75" customHeight="1">
      <c r="A433" s="272"/>
      <c r="B433" s="371"/>
      <c r="C433" s="371"/>
      <c r="D433" s="371"/>
      <c r="E433" s="371"/>
      <c r="F433" s="278">
        <v>2</v>
      </c>
      <c r="G433" s="279"/>
      <c r="H433" s="288" t="str">
        <f t="shared" si="163"/>
        <v>Belum Diisi</v>
      </c>
      <c r="I433" s="280" t="s">
        <v>650</v>
      </c>
      <c r="J433" s="281" t="str">
        <f t="shared" si="172"/>
        <v>Isi Sasaran</v>
      </c>
      <c r="K433" s="280" t="s">
        <v>650</v>
      </c>
      <c r="L433" s="281" t="str">
        <f t="shared" si="173"/>
        <v>Isi Sasaran</v>
      </c>
      <c r="M433" s="371"/>
      <c r="N433" s="371"/>
      <c r="O433" s="272"/>
      <c r="P433" s="272"/>
      <c r="Q433" s="272"/>
      <c r="R433" s="272"/>
    </row>
    <row r="434" spans="1:18" ht="12.75" customHeight="1">
      <c r="A434" s="272"/>
      <c r="B434" s="371"/>
      <c r="C434" s="371"/>
      <c r="D434" s="371"/>
      <c r="E434" s="371"/>
      <c r="F434" s="278">
        <v>3</v>
      </c>
      <c r="G434" s="279"/>
      <c r="H434" s="288" t="str">
        <f t="shared" si="163"/>
        <v>Belum Diisi</v>
      </c>
      <c r="I434" s="280" t="s">
        <v>650</v>
      </c>
      <c r="J434" s="281" t="str">
        <f t="shared" si="172"/>
        <v>Isi Sasaran</v>
      </c>
      <c r="K434" s="280" t="s">
        <v>650</v>
      </c>
      <c r="L434" s="281" t="str">
        <f t="shared" si="173"/>
        <v>Isi Sasaran</v>
      </c>
      <c r="M434" s="371"/>
      <c r="N434" s="371"/>
      <c r="O434" s="272"/>
      <c r="P434" s="272"/>
      <c r="Q434" s="272"/>
      <c r="R434" s="272"/>
    </row>
    <row r="435" spans="1:18" ht="12.75" customHeight="1">
      <c r="A435" s="272"/>
      <c r="B435" s="371"/>
      <c r="C435" s="371"/>
      <c r="D435" s="371"/>
      <c r="E435" s="371"/>
      <c r="F435" s="278">
        <v>4</v>
      </c>
      <c r="G435" s="279"/>
      <c r="H435" s="288" t="str">
        <f t="shared" si="163"/>
        <v>Belum Diisi</v>
      </c>
      <c r="I435" s="280" t="s">
        <v>650</v>
      </c>
      <c r="J435" s="281" t="str">
        <f t="shared" si="172"/>
        <v>Isi Sasaran</v>
      </c>
      <c r="K435" s="280" t="s">
        <v>650</v>
      </c>
      <c r="L435" s="281" t="str">
        <f t="shared" si="173"/>
        <v>Isi Sasaran</v>
      </c>
      <c r="M435" s="371"/>
      <c r="N435" s="371"/>
      <c r="O435" s="272"/>
      <c r="P435" s="272"/>
      <c r="Q435" s="272"/>
      <c r="R435" s="272"/>
    </row>
    <row r="436" spans="1:18" ht="12.75" customHeight="1">
      <c r="A436" s="272"/>
      <c r="B436" s="349"/>
      <c r="C436" s="349"/>
      <c r="D436" s="349"/>
      <c r="E436" s="349"/>
      <c r="F436" s="282">
        <v>5</v>
      </c>
      <c r="G436" s="283"/>
      <c r="H436" s="289" t="str">
        <f t="shared" si="163"/>
        <v>Belum Diisi</v>
      </c>
      <c r="I436" s="285" t="s">
        <v>650</v>
      </c>
      <c r="J436" s="286" t="str">
        <f t="shared" si="172"/>
        <v>Isi Sasaran</v>
      </c>
      <c r="K436" s="285" t="s">
        <v>650</v>
      </c>
      <c r="L436" s="286" t="str">
        <f t="shared" si="173"/>
        <v>Isi Sasaran</v>
      </c>
      <c r="M436" s="349"/>
      <c r="N436" s="349"/>
      <c r="O436" s="272"/>
      <c r="P436" s="272"/>
      <c r="Q436" s="272"/>
      <c r="R436" s="272"/>
    </row>
    <row r="437" spans="1:18" ht="12.75" customHeight="1">
      <c r="A437" s="272"/>
      <c r="B437" s="418">
        <v>6</v>
      </c>
      <c r="C437" s="426"/>
      <c r="D437" s="419" t="s">
        <v>650</v>
      </c>
      <c r="E437" s="427" t="str">
        <f>IF(D437="Y",1,IF(D437="T",0,IF(D437="Y/T","Belum diisi","Error")))</f>
        <v>Belum diisi</v>
      </c>
      <c r="F437" s="273">
        <v>1</v>
      </c>
      <c r="G437" s="274"/>
      <c r="H437" s="290" t="str">
        <f t="shared" si="163"/>
        <v>Belum Diisi</v>
      </c>
      <c r="I437" s="276" t="s">
        <v>650</v>
      </c>
      <c r="J437" s="277" t="str">
        <f t="shared" ref="J437:J441" si="174">IF($D$437="Y/T","Isi Sasaran",IF($E$437=0,0,IF(I437="Y",1,IF(I437="T",0,"Isi Dulu"))))</f>
        <v>Isi Sasaran</v>
      </c>
      <c r="K437" s="276" t="s">
        <v>650</v>
      </c>
      <c r="L437" s="277" t="str">
        <f t="shared" ref="L437:L441" si="175">IF($D$437="Y/T","Isi Sasaran",IF($E$437=0,0,IF(K437="Y",1,IF(K437="T",0,"Isi Dulu"))))</f>
        <v>Isi Sasaran</v>
      </c>
      <c r="M437" s="429" t="s">
        <v>650</v>
      </c>
      <c r="N437" s="430" t="str">
        <f>IF(M437="Y",1,IF(M437="T",0,IF(M437="Y/T","Belum diisi","Error")))</f>
        <v>Belum diisi</v>
      </c>
      <c r="O437" s="272"/>
      <c r="P437" s="272"/>
      <c r="Q437" s="272"/>
      <c r="R437" s="272"/>
    </row>
    <row r="438" spans="1:18" ht="12.75" customHeight="1">
      <c r="A438" s="272"/>
      <c r="B438" s="371"/>
      <c r="C438" s="371"/>
      <c r="D438" s="371"/>
      <c r="E438" s="371"/>
      <c r="F438" s="278">
        <v>2</v>
      </c>
      <c r="G438" s="279"/>
      <c r="H438" s="288" t="str">
        <f t="shared" si="163"/>
        <v>Belum Diisi</v>
      </c>
      <c r="I438" s="280" t="s">
        <v>650</v>
      </c>
      <c r="J438" s="281" t="str">
        <f t="shared" si="174"/>
        <v>Isi Sasaran</v>
      </c>
      <c r="K438" s="280" t="s">
        <v>650</v>
      </c>
      <c r="L438" s="281" t="str">
        <f t="shared" si="175"/>
        <v>Isi Sasaran</v>
      </c>
      <c r="M438" s="371"/>
      <c r="N438" s="371"/>
      <c r="O438" s="272"/>
      <c r="P438" s="272"/>
      <c r="Q438" s="272"/>
      <c r="R438" s="272"/>
    </row>
    <row r="439" spans="1:18" ht="12.75" customHeight="1">
      <c r="A439" s="272"/>
      <c r="B439" s="371"/>
      <c r="C439" s="371"/>
      <c r="D439" s="371"/>
      <c r="E439" s="371"/>
      <c r="F439" s="278">
        <v>3</v>
      </c>
      <c r="G439" s="279"/>
      <c r="H439" s="288" t="str">
        <f t="shared" si="163"/>
        <v>Belum Diisi</v>
      </c>
      <c r="I439" s="280" t="s">
        <v>650</v>
      </c>
      <c r="J439" s="281" t="str">
        <f t="shared" si="174"/>
        <v>Isi Sasaran</v>
      </c>
      <c r="K439" s="280" t="s">
        <v>650</v>
      </c>
      <c r="L439" s="281" t="str">
        <f t="shared" si="175"/>
        <v>Isi Sasaran</v>
      </c>
      <c r="M439" s="371"/>
      <c r="N439" s="371"/>
      <c r="O439" s="272"/>
      <c r="P439" s="272"/>
      <c r="Q439" s="272"/>
      <c r="R439" s="272"/>
    </row>
    <row r="440" spans="1:18" ht="12.75" customHeight="1">
      <c r="A440" s="272"/>
      <c r="B440" s="371"/>
      <c r="C440" s="371"/>
      <c r="D440" s="371"/>
      <c r="E440" s="371"/>
      <c r="F440" s="278">
        <v>4</v>
      </c>
      <c r="G440" s="279"/>
      <c r="H440" s="288" t="str">
        <f t="shared" si="163"/>
        <v>Belum Diisi</v>
      </c>
      <c r="I440" s="280" t="s">
        <v>650</v>
      </c>
      <c r="J440" s="281" t="str">
        <f t="shared" si="174"/>
        <v>Isi Sasaran</v>
      </c>
      <c r="K440" s="280" t="s">
        <v>650</v>
      </c>
      <c r="L440" s="281" t="str">
        <f t="shared" si="175"/>
        <v>Isi Sasaran</v>
      </c>
      <c r="M440" s="371"/>
      <c r="N440" s="371"/>
      <c r="O440" s="272"/>
      <c r="P440" s="272"/>
      <c r="Q440" s="272"/>
      <c r="R440" s="272"/>
    </row>
    <row r="441" spans="1:18" ht="12.75" customHeight="1">
      <c r="A441" s="272"/>
      <c r="B441" s="349"/>
      <c r="C441" s="349"/>
      <c r="D441" s="349"/>
      <c r="E441" s="349"/>
      <c r="F441" s="282">
        <v>5</v>
      </c>
      <c r="G441" s="283"/>
      <c r="H441" s="289" t="str">
        <f t="shared" si="163"/>
        <v>Belum Diisi</v>
      </c>
      <c r="I441" s="285" t="s">
        <v>650</v>
      </c>
      <c r="J441" s="286" t="str">
        <f t="shared" si="174"/>
        <v>Isi Sasaran</v>
      </c>
      <c r="K441" s="285" t="s">
        <v>650</v>
      </c>
      <c r="L441" s="286" t="str">
        <f t="shared" si="175"/>
        <v>Isi Sasaran</v>
      </c>
      <c r="M441" s="349"/>
      <c r="N441" s="349"/>
      <c r="O441" s="272"/>
      <c r="P441" s="272"/>
      <c r="Q441" s="272"/>
      <c r="R441" s="272"/>
    </row>
    <row r="442" spans="1:18" ht="12.75" customHeight="1">
      <c r="A442" s="272"/>
      <c r="B442" s="418">
        <v>7</v>
      </c>
      <c r="C442" s="426"/>
      <c r="D442" s="419" t="s">
        <v>650</v>
      </c>
      <c r="E442" s="427" t="str">
        <f>IF(D442="Y",1,IF(D442="T",0,IF(D442="Y/T","Belum diisi","Error")))</f>
        <v>Belum diisi</v>
      </c>
      <c r="F442" s="273">
        <v>1</v>
      </c>
      <c r="G442" s="274"/>
      <c r="H442" s="290" t="str">
        <f t="shared" si="163"/>
        <v>Belum Diisi</v>
      </c>
      <c r="I442" s="276" t="s">
        <v>650</v>
      </c>
      <c r="J442" s="277" t="str">
        <f t="shared" ref="J442:J446" si="176">IF($D$442="Y/T","Isi Sasaran",IF($E$442=0,0,IF(I442="Y",1,IF(I442="T",0,"Isi Dulu"))))</f>
        <v>Isi Sasaran</v>
      </c>
      <c r="K442" s="276" t="s">
        <v>650</v>
      </c>
      <c r="L442" s="277" t="str">
        <f t="shared" ref="L442:L446" si="177">IF($D$442="Y/T","Isi Sasaran",IF($E$442=0,0,IF(K442="Y",1,IF(K442="T",0,"Isi Dulu"))))</f>
        <v>Isi Sasaran</v>
      </c>
      <c r="M442" s="429" t="s">
        <v>650</v>
      </c>
      <c r="N442" s="430" t="str">
        <f>IF(M442="Y",1,IF(M442="T",0,IF(M442="Y/T","Belum diisi","Error")))</f>
        <v>Belum diisi</v>
      </c>
      <c r="O442" s="272"/>
      <c r="P442" s="272"/>
      <c r="Q442" s="272"/>
      <c r="R442" s="272"/>
    </row>
    <row r="443" spans="1:18" ht="12.75" customHeight="1">
      <c r="A443" s="272"/>
      <c r="B443" s="371"/>
      <c r="C443" s="371"/>
      <c r="D443" s="371"/>
      <c r="E443" s="371"/>
      <c r="F443" s="278">
        <v>2</v>
      </c>
      <c r="G443" s="279"/>
      <c r="H443" s="288" t="str">
        <f t="shared" si="163"/>
        <v>Belum Diisi</v>
      </c>
      <c r="I443" s="280" t="s">
        <v>650</v>
      </c>
      <c r="J443" s="281" t="str">
        <f t="shared" si="176"/>
        <v>Isi Sasaran</v>
      </c>
      <c r="K443" s="280" t="s">
        <v>650</v>
      </c>
      <c r="L443" s="281" t="str">
        <f t="shared" si="177"/>
        <v>Isi Sasaran</v>
      </c>
      <c r="M443" s="371"/>
      <c r="N443" s="371"/>
      <c r="O443" s="272"/>
      <c r="P443" s="272"/>
      <c r="Q443" s="272"/>
      <c r="R443" s="272"/>
    </row>
    <row r="444" spans="1:18" ht="12.75" customHeight="1">
      <c r="A444" s="272"/>
      <c r="B444" s="371"/>
      <c r="C444" s="371"/>
      <c r="D444" s="371"/>
      <c r="E444" s="371"/>
      <c r="F444" s="278">
        <v>3</v>
      </c>
      <c r="G444" s="279"/>
      <c r="H444" s="288" t="str">
        <f t="shared" si="163"/>
        <v>Belum Diisi</v>
      </c>
      <c r="I444" s="280" t="s">
        <v>650</v>
      </c>
      <c r="J444" s="281" t="str">
        <f t="shared" si="176"/>
        <v>Isi Sasaran</v>
      </c>
      <c r="K444" s="280" t="s">
        <v>650</v>
      </c>
      <c r="L444" s="281" t="str">
        <f t="shared" si="177"/>
        <v>Isi Sasaran</v>
      </c>
      <c r="M444" s="371"/>
      <c r="N444" s="371"/>
      <c r="O444" s="272"/>
      <c r="P444" s="272"/>
      <c r="Q444" s="272"/>
      <c r="R444" s="272"/>
    </row>
    <row r="445" spans="1:18" ht="12.75" customHeight="1">
      <c r="A445" s="272"/>
      <c r="B445" s="371"/>
      <c r="C445" s="371"/>
      <c r="D445" s="371"/>
      <c r="E445" s="371"/>
      <c r="F445" s="278">
        <v>4</v>
      </c>
      <c r="G445" s="279"/>
      <c r="H445" s="288" t="str">
        <f t="shared" si="163"/>
        <v>Belum Diisi</v>
      </c>
      <c r="I445" s="280" t="s">
        <v>650</v>
      </c>
      <c r="J445" s="281" t="str">
        <f t="shared" si="176"/>
        <v>Isi Sasaran</v>
      </c>
      <c r="K445" s="280" t="s">
        <v>650</v>
      </c>
      <c r="L445" s="281" t="str">
        <f t="shared" si="177"/>
        <v>Isi Sasaran</v>
      </c>
      <c r="M445" s="371"/>
      <c r="N445" s="371"/>
      <c r="O445" s="272"/>
      <c r="P445" s="272"/>
      <c r="Q445" s="272"/>
      <c r="R445" s="272"/>
    </row>
    <row r="446" spans="1:18" ht="12.75" customHeight="1">
      <c r="A446" s="272"/>
      <c r="B446" s="349"/>
      <c r="C446" s="349"/>
      <c r="D446" s="349"/>
      <c r="E446" s="349"/>
      <c r="F446" s="282">
        <v>5</v>
      </c>
      <c r="G446" s="283"/>
      <c r="H446" s="289" t="str">
        <f t="shared" si="163"/>
        <v>Belum Diisi</v>
      </c>
      <c r="I446" s="285" t="s">
        <v>650</v>
      </c>
      <c r="J446" s="286" t="str">
        <f t="shared" si="176"/>
        <v>Isi Sasaran</v>
      </c>
      <c r="K446" s="285" t="s">
        <v>650</v>
      </c>
      <c r="L446" s="286" t="str">
        <f t="shared" si="177"/>
        <v>Isi Sasaran</v>
      </c>
      <c r="M446" s="349"/>
      <c r="N446" s="349"/>
      <c r="O446" s="272"/>
      <c r="P446" s="272"/>
      <c r="Q446" s="272"/>
      <c r="R446" s="272"/>
    </row>
    <row r="447" spans="1:18" ht="12.75" customHeight="1">
      <c r="A447" s="272"/>
      <c r="B447" s="418">
        <v>8</v>
      </c>
      <c r="C447" s="426"/>
      <c r="D447" s="419" t="s">
        <v>650</v>
      </c>
      <c r="E447" s="427" t="str">
        <f>IF(D447="Y",1,IF(D447="T",0,IF(D447="Y/T","Belum diisi","Error")))</f>
        <v>Belum diisi</v>
      </c>
      <c r="F447" s="273">
        <v>1</v>
      </c>
      <c r="G447" s="274"/>
      <c r="H447" s="290" t="str">
        <f t="shared" si="163"/>
        <v>Belum Diisi</v>
      </c>
      <c r="I447" s="276" t="s">
        <v>650</v>
      </c>
      <c r="J447" s="277" t="str">
        <f t="shared" ref="J447:J451" si="178">IF($D$447="Y/T","Isi Sasaran",IF($E$447=0,0,IF(I447="Y",1,IF(I447="T",0,"Isi Dulu"))))</f>
        <v>Isi Sasaran</v>
      </c>
      <c r="K447" s="276" t="s">
        <v>650</v>
      </c>
      <c r="L447" s="277" t="str">
        <f t="shared" ref="L447:L451" si="179">IF($D$447="Y/T","Isi Sasaran",IF($E$447=0,0,IF(K447="Y",1,IF(K447="T",0,"Isi Dulu"))))</f>
        <v>Isi Sasaran</v>
      </c>
      <c r="M447" s="429" t="s">
        <v>650</v>
      </c>
      <c r="N447" s="430" t="str">
        <f>IF(M447="Y",1,IF(M447="T",0,IF(M447="Y/T","Belum diisi","Error")))</f>
        <v>Belum diisi</v>
      </c>
      <c r="O447" s="272"/>
      <c r="P447" s="272"/>
      <c r="Q447" s="272"/>
      <c r="R447" s="272"/>
    </row>
    <row r="448" spans="1:18" ht="12.75" customHeight="1">
      <c r="A448" s="272"/>
      <c r="B448" s="371"/>
      <c r="C448" s="371"/>
      <c r="D448" s="371"/>
      <c r="E448" s="371"/>
      <c r="F448" s="278">
        <v>2</v>
      </c>
      <c r="G448" s="279"/>
      <c r="H448" s="288" t="str">
        <f t="shared" si="163"/>
        <v>Belum Diisi</v>
      </c>
      <c r="I448" s="280" t="s">
        <v>650</v>
      </c>
      <c r="J448" s="281" t="str">
        <f t="shared" si="178"/>
        <v>Isi Sasaran</v>
      </c>
      <c r="K448" s="280" t="s">
        <v>650</v>
      </c>
      <c r="L448" s="281" t="str">
        <f t="shared" si="179"/>
        <v>Isi Sasaran</v>
      </c>
      <c r="M448" s="371"/>
      <c r="N448" s="371"/>
      <c r="O448" s="272"/>
      <c r="P448" s="272"/>
      <c r="Q448" s="272"/>
      <c r="R448" s="272"/>
    </row>
    <row r="449" spans="1:18" ht="12.75" customHeight="1">
      <c r="A449" s="272"/>
      <c r="B449" s="371"/>
      <c r="C449" s="371"/>
      <c r="D449" s="371"/>
      <c r="E449" s="371"/>
      <c r="F449" s="278">
        <v>3</v>
      </c>
      <c r="G449" s="279"/>
      <c r="H449" s="288" t="str">
        <f t="shared" si="163"/>
        <v>Belum Diisi</v>
      </c>
      <c r="I449" s="280" t="s">
        <v>650</v>
      </c>
      <c r="J449" s="281" t="str">
        <f t="shared" si="178"/>
        <v>Isi Sasaran</v>
      </c>
      <c r="K449" s="280" t="s">
        <v>650</v>
      </c>
      <c r="L449" s="281" t="str">
        <f t="shared" si="179"/>
        <v>Isi Sasaran</v>
      </c>
      <c r="M449" s="371"/>
      <c r="N449" s="371"/>
      <c r="O449" s="272"/>
      <c r="P449" s="272"/>
      <c r="Q449" s="272"/>
      <c r="R449" s="272"/>
    </row>
    <row r="450" spans="1:18" ht="12.75" customHeight="1">
      <c r="A450" s="272"/>
      <c r="B450" s="371"/>
      <c r="C450" s="371"/>
      <c r="D450" s="371"/>
      <c r="E450" s="371"/>
      <c r="F450" s="278">
        <v>4</v>
      </c>
      <c r="G450" s="279"/>
      <c r="H450" s="288" t="str">
        <f t="shared" si="163"/>
        <v>Belum Diisi</v>
      </c>
      <c r="I450" s="280" t="s">
        <v>650</v>
      </c>
      <c r="J450" s="281" t="str">
        <f t="shared" si="178"/>
        <v>Isi Sasaran</v>
      </c>
      <c r="K450" s="280" t="s">
        <v>650</v>
      </c>
      <c r="L450" s="281" t="str">
        <f t="shared" si="179"/>
        <v>Isi Sasaran</v>
      </c>
      <c r="M450" s="371"/>
      <c r="N450" s="371"/>
      <c r="O450" s="272"/>
      <c r="P450" s="272"/>
      <c r="Q450" s="272"/>
      <c r="R450" s="272"/>
    </row>
    <row r="451" spans="1:18" ht="12.75" customHeight="1">
      <c r="A451" s="272"/>
      <c r="B451" s="349"/>
      <c r="C451" s="349"/>
      <c r="D451" s="349"/>
      <c r="E451" s="349"/>
      <c r="F451" s="282">
        <v>5</v>
      </c>
      <c r="G451" s="283"/>
      <c r="H451" s="289" t="str">
        <f t="shared" si="163"/>
        <v>Belum Diisi</v>
      </c>
      <c r="I451" s="285" t="s">
        <v>650</v>
      </c>
      <c r="J451" s="286" t="str">
        <f t="shared" si="178"/>
        <v>Isi Sasaran</v>
      </c>
      <c r="K451" s="285" t="s">
        <v>650</v>
      </c>
      <c r="L451" s="286" t="str">
        <f t="shared" si="179"/>
        <v>Isi Sasaran</v>
      </c>
      <c r="M451" s="349"/>
      <c r="N451" s="349"/>
      <c r="O451" s="272"/>
      <c r="P451" s="272"/>
      <c r="Q451" s="272"/>
      <c r="R451" s="272"/>
    </row>
    <row r="452" spans="1:18" ht="12.75" customHeight="1">
      <c r="A452" s="272"/>
      <c r="B452" s="418">
        <v>9</v>
      </c>
      <c r="C452" s="426"/>
      <c r="D452" s="419" t="s">
        <v>650</v>
      </c>
      <c r="E452" s="427" t="str">
        <f>IF(D452="Y",1,IF(D452="T",0,IF(D452="Y/T","Belum diisi","Error")))</f>
        <v>Belum diisi</v>
      </c>
      <c r="F452" s="273">
        <v>1</v>
      </c>
      <c r="G452" s="274"/>
      <c r="H452" s="290" t="str">
        <f t="shared" si="163"/>
        <v>Belum Diisi</v>
      </c>
      <c r="I452" s="276" t="s">
        <v>650</v>
      </c>
      <c r="J452" s="277" t="str">
        <f t="shared" ref="J452:J456" si="180">IF($D$452="Y/T","Isi Sasaran",IF($E$452=0,0,IF(I452="Y",1,IF(I452="T",0,"Isi Dulu"))))</f>
        <v>Isi Sasaran</v>
      </c>
      <c r="K452" s="276" t="s">
        <v>650</v>
      </c>
      <c r="L452" s="277" t="str">
        <f t="shared" ref="L452:L456" si="181">IF($D$452="Y/T","Isi Sasaran",IF($E$452=0,0,IF(K452="Y",1,IF(K452="T",0,"Isi Dulu"))))</f>
        <v>Isi Sasaran</v>
      </c>
      <c r="M452" s="429" t="s">
        <v>650</v>
      </c>
      <c r="N452" s="430" t="str">
        <f>IF(M452="Y",1,IF(M452="T",0,IF(M452="Y/T","Belum diisi","Error")))</f>
        <v>Belum diisi</v>
      </c>
      <c r="O452" s="272"/>
      <c r="P452" s="272"/>
      <c r="Q452" s="272"/>
      <c r="R452" s="272"/>
    </row>
    <row r="453" spans="1:18" ht="12.75" customHeight="1">
      <c r="A453" s="272"/>
      <c r="B453" s="371"/>
      <c r="C453" s="371"/>
      <c r="D453" s="371"/>
      <c r="E453" s="371"/>
      <c r="F453" s="278">
        <v>2</v>
      </c>
      <c r="G453" s="279"/>
      <c r="H453" s="288" t="str">
        <f t="shared" si="163"/>
        <v>Belum Diisi</v>
      </c>
      <c r="I453" s="280" t="s">
        <v>650</v>
      </c>
      <c r="J453" s="281" t="str">
        <f t="shared" si="180"/>
        <v>Isi Sasaran</v>
      </c>
      <c r="K453" s="280" t="s">
        <v>650</v>
      </c>
      <c r="L453" s="281" t="str">
        <f t="shared" si="181"/>
        <v>Isi Sasaran</v>
      </c>
      <c r="M453" s="371"/>
      <c r="N453" s="371"/>
      <c r="O453" s="272"/>
      <c r="P453" s="272"/>
      <c r="Q453" s="272"/>
      <c r="R453" s="272"/>
    </row>
    <row r="454" spans="1:18" ht="12.75" customHeight="1">
      <c r="A454" s="272"/>
      <c r="B454" s="371"/>
      <c r="C454" s="371"/>
      <c r="D454" s="371"/>
      <c r="E454" s="371"/>
      <c r="F454" s="278">
        <v>3</v>
      </c>
      <c r="G454" s="279"/>
      <c r="H454" s="288" t="str">
        <f t="shared" si="163"/>
        <v>Belum Diisi</v>
      </c>
      <c r="I454" s="280" t="s">
        <v>650</v>
      </c>
      <c r="J454" s="281" t="str">
        <f t="shared" si="180"/>
        <v>Isi Sasaran</v>
      </c>
      <c r="K454" s="280" t="s">
        <v>650</v>
      </c>
      <c r="L454" s="281" t="str">
        <f t="shared" si="181"/>
        <v>Isi Sasaran</v>
      </c>
      <c r="M454" s="371"/>
      <c r="N454" s="371"/>
      <c r="O454" s="272"/>
      <c r="P454" s="272"/>
      <c r="Q454" s="272"/>
      <c r="R454" s="272"/>
    </row>
    <row r="455" spans="1:18" ht="12.75" customHeight="1">
      <c r="A455" s="272"/>
      <c r="B455" s="371"/>
      <c r="C455" s="371"/>
      <c r="D455" s="371"/>
      <c r="E455" s="371"/>
      <c r="F455" s="278">
        <v>4</v>
      </c>
      <c r="G455" s="279"/>
      <c r="H455" s="288" t="str">
        <f t="shared" si="163"/>
        <v>Belum Diisi</v>
      </c>
      <c r="I455" s="280" t="s">
        <v>650</v>
      </c>
      <c r="J455" s="281" t="str">
        <f t="shared" si="180"/>
        <v>Isi Sasaran</v>
      </c>
      <c r="K455" s="280" t="s">
        <v>650</v>
      </c>
      <c r="L455" s="281" t="str">
        <f t="shared" si="181"/>
        <v>Isi Sasaran</v>
      </c>
      <c r="M455" s="371"/>
      <c r="N455" s="371"/>
      <c r="O455" s="272"/>
      <c r="P455" s="272"/>
      <c r="Q455" s="272"/>
      <c r="R455" s="272"/>
    </row>
    <row r="456" spans="1:18" ht="12.75" customHeight="1">
      <c r="A456" s="272"/>
      <c r="B456" s="349"/>
      <c r="C456" s="349"/>
      <c r="D456" s="349"/>
      <c r="E456" s="349"/>
      <c r="F456" s="282">
        <v>5</v>
      </c>
      <c r="G456" s="283"/>
      <c r="H456" s="289" t="str">
        <f t="shared" si="163"/>
        <v>Belum Diisi</v>
      </c>
      <c r="I456" s="285" t="s">
        <v>650</v>
      </c>
      <c r="J456" s="286" t="str">
        <f t="shared" si="180"/>
        <v>Isi Sasaran</v>
      </c>
      <c r="K456" s="285" t="s">
        <v>650</v>
      </c>
      <c r="L456" s="286" t="str">
        <f t="shared" si="181"/>
        <v>Isi Sasaran</v>
      </c>
      <c r="M456" s="349"/>
      <c r="N456" s="349"/>
      <c r="O456" s="272"/>
      <c r="P456" s="272"/>
      <c r="Q456" s="272"/>
      <c r="R456" s="272"/>
    </row>
    <row r="457" spans="1:18" ht="12.75" customHeight="1">
      <c r="A457" s="272"/>
      <c r="B457" s="418">
        <v>10</v>
      </c>
      <c r="C457" s="426"/>
      <c r="D457" s="419" t="s">
        <v>650</v>
      </c>
      <c r="E457" s="427" t="str">
        <f>IF(D457="Y",1,IF(D457="T",0,IF(D457="Y/T","Belum diisi","Error")))</f>
        <v>Belum diisi</v>
      </c>
      <c r="F457" s="273">
        <v>1</v>
      </c>
      <c r="G457" s="274"/>
      <c r="H457" s="290" t="str">
        <f t="shared" si="163"/>
        <v>Belum Diisi</v>
      </c>
      <c r="I457" s="276" t="s">
        <v>650</v>
      </c>
      <c r="J457" s="277" t="str">
        <f t="shared" ref="J457:J461" si="182">IF($D$457="Y/T","Isi Sasaran",IF($E$457=0,0,IF(I457="Y",1,IF(I457="T",0,"Isi Dulu"))))</f>
        <v>Isi Sasaran</v>
      </c>
      <c r="K457" s="276" t="s">
        <v>650</v>
      </c>
      <c r="L457" s="277" t="str">
        <f t="shared" ref="L457:L461" si="183">IF($D$457="Y/T","Isi Sasaran",IF($E$457=0,0,IF(K457="Y",1,IF(K457="T",0,"Isi Dulu"))))</f>
        <v>Isi Sasaran</v>
      </c>
      <c r="M457" s="429" t="s">
        <v>650</v>
      </c>
      <c r="N457" s="430" t="str">
        <f>IF(M457="Y",1,IF(M457="T",0,IF(M457="Y/T","Belum diisi","Error")))</f>
        <v>Belum diisi</v>
      </c>
      <c r="O457" s="272"/>
      <c r="P457" s="272"/>
      <c r="Q457" s="272"/>
      <c r="R457" s="272"/>
    </row>
    <row r="458" spans="1:18" ht="12.75" customHeight="1">
      <c r="A458" s="272"/>
      <c r="B458" s="371"/>
      <c r="C458" s="371"/>
      <c r="D458" s="371"/>
      <c r="E458" s="371"/>
      <c r="F458" s="278">
        <v>2</v>
      </c>
      <c r="G458" s="279"/>
      <c r="H458" s="288" t="str">
        <f t="shared" si="163"/>
        <v>Belum Diisi</v>
      </c>
      <c r="I458" s="280" t="s">
        <v>650</v>
      </c>
      <c r="J458" s="281" t="str">
        <f t="shared" si="182"/>
        <v>Isi Sasaran</v>
      </c>
      <c r="K458" s="280" t="s">
        <v>650</v>
      </c>
      <c r="L458" s="281" t="str">
        <f t="shared" si="183"/>
        <v>Isi Sasaran</v>
      </c>
      <c r="M458" s="371"/>
      <c r="N458" s="371"/>
      <c r="O458" s="272"/>
      <c r="P458" s="272"/>
      <c r="Q458" s="272"/>
      <c r="R458" s="272"/>
    </row>
    <row r="459" spans="1:18" ht="12.75" customHeight="1">
      <c r="A459" s="272"/>
      <c r="B459" s="371"/>
      <c r="C459" s="371"/>
      <c r="D459" s="371"/>
      <c r="E459" s="371"/>
      <c r="F459" s="278">
        <v>3</v>
      </c>
      <c r="G459" s="279"/>
      <c r="H459" s="288" t="str">
        <f t="shared" si="163"/>
        <v>Belum Diisi</v>
      </c>
      <c r="I459" s="280" t="s">
        <v>650</v>
      </c>
      <c r="J459" s="281" t="str">
        <f t="shared" si="182"/>
        <v>Isi Sasaran</v>
      </c>
      <c r="K459" s="280" t="s">
        <v>650</v>
      </c>
      <c r="L459" s="281" t="str">
        <f t="shared" si="183"/>
        <v>Isi Sasaran</v>
      </c>
      <c r="M459" s="371"/>
      <c r="N459" s="371"/>
      <c r="O459" s="272"/>
      <c r="P459" s="272"/>
      <c r="Q459" s="272"/>
      <c r="R459" s="272"/>
    </row>
    <row r="460" spans="1:18" ht="12.75" customHeight="1">
      <c r="A460" s="272"/>
      <c r="B460" s="371"/>
      <c r="C460" s="371"/>
      <c r="D460" s="371"/>
      <c r="E460" s="371"/>
      <c r="F460" s="278">
        <v>4</v>
      </c>
      <c r="G460" s="279"/>
      <c r="H460" s="288" t="str">
        <f t="shared" si="163"/>
        <v>Belum Diisi</v>
      </c>
      <c r="I460" s="280" t="s">
        <v>650</v>
      </c>
      <c r="J460" s="281" t="str">
        <f t="shared" si="182"/>
        <v>Isi Sasaran</v>
      </c>
      <c r="K460" s="280" t="s">
        <v>650</v>
      </c>
      <c r="L460" s="281" t="str">
        <f t="shared" si="183"/>
        <v>Isi Sasaran</v>
      </c>
      <c r="M460" s="371"/>
      <c r="N460" s="371"/>
      <c r="O460" s="272"/>
      <c r="P460" s="272"/>
      <c r="Q460" s="272"/>
      <c r="R460" s="272"/>
    </row>
    <row r="461" spans="1:18" ht="12.75" customHeight="1">
      <c r="A461" s="272"/>
      <c r="B461" s="349"/>
      <c r="C461" s="349"/>
      <c r="D461" s="349"/>
      <c r="E461" s="349"/>
      <c r="F461" s="282">
        <v>5</v>
      </c>
      <c r="G461" s="283"/>
      <c r="H461" s="289" t="str">
        <f t="shared" si="163"/>
        <v>Belum Diisi</v>
      </c>
      <c r="I461" s="285" t="s">
        <v>650</v>
      </c>
      <c r="J461" s="286" t="str">
        <f t="shared" si="182"/>
        <v>Isi Sasaran</v>
      </c>
      <c r="K461" s="285" t="s">
        <v>650</v>
      </c>
      <c r="L461" s="286" t="str">
        <f t="shared" si="183"/>
        <v>Isi Sasaran</v>
      </c>
      <c r="M461" s="349"/>
      <c r="N461" s="349"/>
      <c r="O461" s="272"/>
      <c r="P461" s="272"/>
      <c r="Q461" s="272"/>
      <c r="R461" s="272"/>
    </row>
    <row r="462" spans="1:18" ht="12.75" customHeight="1">
      <c r="A462" s="272"/>
      <c r="B462" s="418">
        <v>11</v>
      </c>
      <c r="C462" s="426"/>
      <c r="D462" s="419" t="s">
        <v>650</v>
      </c>
      <c r="E462" s="427" t="str">
        <f>IF(D462="Y",1,IF(D462="T",0,IF(D462="Y/T","Belum diisi","Error")))</f>
        <v>Belum diisi</v>
      </c>
      <c r="F462" s="273">
        <v>1</v>
      </c>
      <c r="G462" s="274"/>
      <c r="H462" s="290" t="str">
        <f t="shared" si="163"/>
        <v>Belum Diisi</v>
      </c>
      <c r="I462" s="276" t="s">
        <v>650</v>
      </c>
      <c r="J462" s="277" t="str">
        <f t="shared" ref="J462:J466" si="184">IF($D$462="Y/T","Isi Sasaran",IF($E$462=0,0,IF(I462="Y",1,IF(I462="T",0,"Isi Dulu"))))</f>
        <v>Isi Sasaran</v>
      </c>
      <c r="K462" s="276" t="s">
        <v>650</v>
      </c>
      <c r="L462" s="277" t="str">
        <f t="shared" ref="L462:L466" si="185">IF($D$462="Y/T","Isi Sasaran",IF($E$462=0,0,IF(K462="Y",1,IF(K462="T",0,"Isi Dulu"))))</f>
        <v>Isi Sasaran</v>
      </c>
      <c r="M462" s="429" t="s">
        <v>650</v>
      </c>
      <c r="N462" s="430" t="str">
        <f>IF(M462="Y",1,IF(M462="T",0,IF(M462="Y/T","Belum diisi","Error")))</f>
        <v>Belum diisi</v>
      </c>
      <c r="O462" s="272"/>
      <c r="P462" s="272"/>
      <c r="Q462" s="272"/>
      <c r="R462" s="272"/>
    </row>
    <row r="463" spans="1:18" ht="12.75" customHeight="1">
      <c r="A463" s="272"/>
      <c r="B463" s="371"/>
      <c r="C463" s="371"/>
      <c r="D463" s="371"/>
      <c r="E463" s="371"/>
      <c r="F463" s="278">
        <v>2</v>
      </c>
      <c r="G463" s="279"/>
      <c r="H463" s="288" t="str">
        <f t="shared" si="163"/>
        <v>Belum Diisi</v>
      </c>
      <c r="I463" s="280" t="s">
        <v>650</v>
      </c>
      <c r="J463" s="281" t="str">
        <f t="shared" si="184"/>
        <v>Isi Sasaran</v>
      </c>
      <c r="K463" s="280" t="s">
        <v>650</v>
      </c>
      <c r="L463" s="281" t="str">
        <f t="shared" si="185"/>
        <v>Isi Sasaran</v>
      </c>
      <c r="M463" s="371"/>
      <c r="N463" s="371"/>
      <c r="O463" s="272"/>
      <c r="P463" s="272"/>
      <c r="Q463" s="272"/>
      <c r="R463" s="272"/>
    </row>
    <row r="464" spans="1:18" ht="12.75" customHeight="1">
      <c r="A464" s="272"/>
      <c r="B464" s="371"/>
      <c r="C464" s="371"/>
      <c r="D464" s="371"/>
      <c r="E464" s="371"/>
      <c r="F464" s="278">
        <v>3</v>
      </c>
      <c r="G464" s="279"/>
      <c r="H464" s="288" t="str">
        <f t="shared" si="163"/>
        <v>Belum Diisi</v>
      </c>
      <c r="I464" s="280" t="s">
        <v>650</v>
      </c>
      <c r="J464" s="281" t="str">
        <f t="shared" si="184"/>
        <v>Isi Sasaran</v>
      </c>
      <c r="K464" s="280" t="s">
        <v>650</v>
      </c>
      <c r="L464" s="281" t="str">
        <f t="shared" si="185"/>
        <v>Isi Sasaran</v>
      </c>
      <c r="M464" s="371"/>
      <c r="N464" s="371"/>
      <c r="O464" s="272"/>
      <c r="P464" s="272"/>
      <c r="Q464" s="272"/>
      <c r="R464" s="272"/>
    </row>
    <row r="465" spans="1:18" ht="12.75" customHeight="1">
      <c r="A465" s="272"/>
      <c r="B465" s="371"/>
      <c r="C465" s="371"/>
      <c r="D465" s="371"/>
      <c r="E465" s="371"/>
      <c r="F465" s="278">
        <v>4</v>
      </c>
      <c r="G465" s="279"/>
      <c r="H465" s="288" t="str">
        <f t="shared" si="163"/>
        <v>Belum Diisi</v>
      </c>
      <c r="I465" s="280" t="s">
        <v>650</v>
      </c>
      <c r="J465" s="281" t="str">
        <f t="shared" si="184"/>
        <v>Isi Sasaran</v>
      </c>
      <c r="K465" s="280" t="s">
        <v>650</v>
      </c>
      <c r="L465" s="281" t="str">
        <f t="shared" si="185"/>
        <v>Isi Sasaran</v>
      </c>
      <c r="M465" s="371"/>
      <c r="N465" s="371"/>
      <c r="O465" s="272"/>
      <c r="P465" s="272"/>
      <c r="Q465" s="272"/>
      <c r="R465" s="272"/>
    </row>
    <row r="466" spans="1:18" ht="12.75" customHeight="1">
      <c r="A466" s="272"/>
      <c r="B466" s="349"/>
      <c r="C466" s="349"/>
      <c r="D466" s="349"/>
      <c r="E466" s="349"/>
      <c r="F466" s="282">
        <v>5</v>
      </c>
      <c r="G466" s="283"/>
      <c r="H466" s="289" t="str">
        <f t="shared" si="163"/>
        <v>Belum Diisi</v>
      </c>
      <c r="I466" s="285" t="s">
        <v>650</v>
      </c>
      <c r="J466" s="286" t="str">
        <f t="shared" si="184"/>
        <v>Isi Sasaran</v>
      </c>
      <c r="K466" s="285" t="s">
        <v>650</v>
      </c>
      <c r="L466" s="286" t="str">
        <f t="shared" si="185"/>
        <v>Isi Sasaran</v>
      </c>
      <c r="M466" s="349"/>
      <c r="N466" s="349"/>
      <c r="O466" s="272"/>
      <c r="P466" s="272"/>
      <c r="Q466" s="272"/>
      <c r="R466" s="272"/>
    </row>
    <row r="467" spans="1:18" ht="12.75" customHeight="1">
      <c r="A467" s="272"/>
      <c r="B467" s="418">
        <v>12</v>
      </c>
      <c r="C467" s="426"/>
      <c r="D467" s="419" t="s">
        <v>650</v>
      </c>
      <c r="E467" s="427" t="str">
        <f>IF(D467="Y",1,IF(D467="T",0,IF(D467="Y/T","Belum diisi","Error")))</f>
        <v>Belum diisi</v>
      </c>
      <c r="F467" s="273">
        <v>1</v>
      </c>
      <c r="G467" s="274"/>
      <c r="H467" s="290" t="str">
        <f t="shared" si="163"/>
        <v>Belum Diisi</v>
      </c>
      <c r="I467" s="276" t="s">
        <v>650</v>
      </c>
      <c r="J467" s="277" t="str">
        <f t="shared" ref="J467:J471" si="186">IF($D$467="Y/T","Isi Sasaran",IF($E$467=0,0,IF(I467="Y",1,IF(I467="T",0,"Isi Dulu"))))</f>
        <v>Isi Sasaran</v>
      </c>
      <c r="K467" s="276" t="s">
        <v>650</v>
      </c>
      <c r="L467" s="277" t="str">
        <f t="shared" ref="L467:L471" si="187">IF($D$467="Y/T","Isi Sasaran",IF($E$467=0,0,IF(K467="Y",1,IF(K467="T",0,"Isi Dulu"))))</f>
        <v>Isi Sasaran</v>
      </c>
      <c r="M467" s="429" t="s">
        <v>650</v>
      </c>
      <c r="N467" s="430" t="str">
        <f>IF(M467="Y",1,IF(M467="T",0,IF(M467="Y/T","Belum diisi","Error")))</f>
        <v>Belum diisi</v>
      </c>
      <c r="O467" s="272"/>
      <c r="P467" s="272"/>
      <c r="Q467" s="272"/>
      <c r="R467" s="272"/>
    </row>
    <row r="468" spans="1:18" ht="12.75" customHeight="1">
      <c r="A468" s="272"/>
      <c r="B468" s="371"/>
      <c r="C468" s="371"/>
      <c r="D468" s="371"/>
      <c r="E468" s="371"/>
      <c r="F468" s="278">
        <v>2</v>
      </c>
      <c r="G468" s="279"/>
      <c r="H468" s="288" t="str">
        <f t="shared" si="163"/>
        <v>Belum Diisi</v>
      </c>
      <c r="I468" s="280" t="s">
        <v>650</v>
      </c>
      <c r="J468" s="281" t="str">
        <f t="shared" si="186"/>
        <v>Isi Sasaran</v>
      </c>
      <c r="K468" s="280" t="s">
        <v>650</v>
      </c>
      <c r="L468" s="281" t="str">
        <f t="shared" si="187"/>
        <v>Isi Sasaran</v>
      </c>
      <c r="M468" s="371"/>
      <c r="N468" s="371"/>
      <c r="O468" s="272"/>
      <c r="P468" s="272"/>
      <c r="Q468" s="272"/>
      <c r="R468" s="272"/>
    </row>
    <row r="469" spans="1:18" ht="12.75" customHeight="1">
      <c r="A469" s="272"/>
      <c r="B469" s="371"/>
      <c r="C469" s="371"/>
      <c r="D469" s="371"/>
      <c r="E469" s="371"/>
      <c r="F469" s="278">
        <v>3</v>
      </c>
      <c r="G469" s="279"/>
      <c r="H469" s="288" t="str">
        <f t="shared" si="163"/>
        <v>Belum Diisi</v>
      </c>
      <c r="I469" s="280" t="s">
        <v>650</v>
      </c>
      <c r="J469" s="281" t="str">
        <f t="shared" si="186"/>
        <v>Isi Sasaran</v>
      </c>
      <c r="K469" s="280" t="s">
        <v>650</v>
      </c>
      <c r="L469" s="281" t="str">
        <f t="shared" si="187"/>
        <v>Isi Sasaran</v>
      </c>
      <c r="M469" s="371"/>
      <c r="N469" s="371"/>
      <c r="O469" s="272"/>
      <c r="P469" s="272"/>
      <c r="Q469" s="272"/>
      <c r="R469" s="272"/>
    </row>
    <row r="470" spans="1:18" ht="12.75" customHeight="1">
      <c r="A470" s="272"/>
      <c r="B470" s="371"/>
      <c r="C470" s="371"/>
      <c r="D470" s="371"/>
      <c r="E470" s="371"/>
      <c r="F470" s="278">
        <v>4</v>
      </c>
      <c r="G470" s="279"/>
      <c r="H470" s="288" t="str">
        <f t="shared" si="163"/>
        <v>Belum Diisi</v>
      </c>
      <c r="I470" s="280" t="s">
        <v>650</v>
      </c>
      <c r="J470" s="281" t="str">
        <f t="shared" si="186"/>
        <v>Isi Sasaran</v>
      </c>
      <c r="K470" s="280" t="s">
        <v>650</v>
      </c>
      <c r="L470" s="281" t="str">
        <f t="shared" si="187"/>
        <v>Isi Sasaran</v>
      </c>
      <c r="M470" s="371"/>
      <c r="N470" s="371"/>
      <c r="O470" s="272"/>
      <c r="P470" s="272"/>
      <c r="Q470" s="272"/>
      <c r="R470" s="272"/>
    </row>
    <row r="471" spans="1:18" ht="12.75" customHeight="1">
      <c r="A471" s="272"/>
      <c r="B471" s="349"/>
      <c r="C471" s="349"/>
      <c r="D471" s="349"/>
      <c r="E471" s="349"/>
      <c r="F471" s="282">
        <v>5</v>
      </c>
      <c r="G471" s="283"/>
      <c r="H471" s="289" t="str">
        <f t="shared" si="163"/>
        <v>Belum Diisi</v>
      </c>
      <c r="I471" s="285" t="s">
        <v>650</v>
      </c>
      <c r="J471" s="286" t="str">
        <f t="shared" si="186"/>
        <v>Isi Sasaran</v>
      </c>
      <c r="K471" s="285" t="s">
        <v>650</v>
      </c>
      <c r="L471" s="286" t="str">
        <f t="shared" si="187"/>
        <v>Isi Sasaran</v>
      </c>
      <c r="M471" s="349"/>
      <c r="N471" s="349"/>
      <c r="O471" s="272"/>
      <c r="P471" s="272"/>
      <c r="Q471" s="272"/>
      <c r="R471" s="272"/>
    </row>
    <row r="472" spans="1:18" ht="12.75" customHeight="1">
      <c r="A472" s="272"/>
      <c r="B472" s="418">
        <v>13</v>
      </c>
      <c r="C472" s="426"/>
      <c r="D472" s="419" t="s">
        <v>650</v>
      </c>
      <c r="E472" s="427" t="str">
        <f>IF(D472="Y",1,IF(D472="T",0,IF(D472="Y/T","Belum diisi","Error")))</f>
        <v>Belum diisi</v>
      </c>
      <c r="F472" s="273">
        <v>1</v>
      </c>
      <c r="G472" s="274"/>
      <c r="H472" s="290" t="str">
        <f t="shared" si="163"/>
        <v>Belum Diisi</v>
      </c>
      <c r="I472" s="276" t="s">
        <v>650</v>
      </c>
      <c r="J472" s="277" t="str">
        <f t="shared" ref="J472:J476" si="188">IF($D$472="Y/T","Isi Sasaran",IF($E$472=0,0,IF(I472="Y",1,IF(I472="T",0,"Isi Dulu"))))</f>
        <v>Isi Sasaran</v>
      </c>
      <c r="K472" s="276" t="s">
        <v>650</v>
      </c>
      <c r="L472" s="277" t="str">
        <f t="shared" ref="L472:L476" si="189">IF($D$472="Y/T","Isi Sasaran",IF($E$472=0,0,IF(K472="Y",1,IF(K472="T",0,"Isi Dulu"))))</f>
        <v>Isi Sasaran</v>
      </c>
      <c r="M472" s="429" t="s">
        <v>650</v>
      </c>
      <c r="N472" s="430" t="str">
        <f>IF(M472="Y",1,IF(M472="T",0,IF(M472="Y/T","Belum diisi","Error")))</f>
        <v>Belum diisi</v>
      </c>
      <c r="O472" s="272"/>
      <c r="P472" s="272"/>
      <c r="Q472" s="272"/>
      <c r="R472" s="272"/>
    </row>
    <row r="473" spans="1:18" ht="12.75" customHeight="1">
      <c r="A473" s="272"/>
      <c r="B473" s="371"/>
      <c r="C473" s="371"/>
      <c r="D473" s="371"/>
      <c r="E473" s="371"/>
      <c r="F473" s="278">
        <v>2</v>
      </c>
      <c r="G473" s="279"/>
      <c r="H473" s="288" t="str">
        <f t="shared" si="163"/>
        <v>Belum Diisi</v>
      </c>
      <c r="I473" s="280" t="s">
        <v>650</v>
      </c>
      <c r="J473" s="281" t="str">
        <f t="shared" si="188"/>
        <v>Isi Sasaran</v>
      </c>
      <c r="K473" s="280" t="s">
        <v>650</v>
      </c>
      <c r="L473" s="281" t="str">
        <f t="shared" si="189"/>
        <v>Isi Sasaran</v>
      </c>
      <c r="M473" s="371"/>
      <c r="N473" s="371"/>
      <c r="O473" s="272"/>
      <c r="P473" s="272"/>
      <c r="Q473" s="272"/>
      <c r="R473" s="272"/>
    </row>
    <row r="474" spans="1:18" ht="12.75" customHeight="1">
      <c r="A474" s="272"/>
      <c r="B474" s="371"/>
      <c r="C474" s="371"/>
      <c r="D474" s="371"/>
      <c r="E474" s="371"/>
      <c r="F474" s="278">
        <v>3</v>
      </c>
      <c r="G474" s="279"/>
      <c r="H474" s="288" t="str">
        <f t="shared" si="163"/>
        <v>Belum Diisi</v>
      </c>
      <c r="I474" s="280" t="s">
        <v>650</v>
      </c>
      <c r="J474" s="281" t="str">
        <f t="shared" si="188"/>
        <v>Isi Sasaran</v>
      </c>
      <c r="K474" s="280" t="s">
        <v>650</v>
      </c>
      <c r="L474" s="281" t="str">
        <f t="shared" si="189"/>
        <v>Isi Sasaran</v>
      </c>
      <c r="M474" s="371"/>
      <c r="N474" s="371"/>
      <c r="O474" s="272"/>
      <c r="P474" s="272"/>
      <c r="Q474" s="272"/>
      <c r="R474" s="272"/>
    </row>
    <row r="475" spans="1:18" ht="12.75" customHeight="1">
      <c r="A475" s="272"/>
      <c r="B475" s="371"/>
      <c r="C475" s="371"/>
      <c r="D475" s="371"/>
      <c r="E475" s="371"/>
      <c r="F475" s="278">
        <v>4</v>
      </c>
      <c r="G475" s="279"/>
      <c r="H475" s="288" t="str">
        <f t="shared" si="163"/>
        <v>Belum Diisi</v>
      </c>
      <c r="I475" s="280" t="s">
        <v>650</v>
      </c>
      <c r="J475" s="281" t="str">
        <f t="shared" si="188"/>
        <v>Isi Sasaran</v>
      </c>
      <c r="K475" s="280" t="s">
        <v>650</v>
      </c>
      <c r="L475" s="281" t="str">
        <f t="shared" si="189"/>
        <v>Isi Sasaran</v>
      </c>
      <c r="M475" s="371"/>
      <c r="N475" s="371"/>
      <c r="O475" s="272"/>
      <c r="P475" s="272"/>
      <c r="Q475" s="272"/>
      <c r="R475" s="272"/>
    </row>
    <row r="476" spans="1:18" ht="12.75" customHeight="1">
      <c r="A476" s="272"/>
      <c r="B476" s="349"/>
      <c r="C476" s="349"/>
      <c r="D476" s="349"/>
      <c r="E476" s="349"/>
      <c r="F476" s="282">
        <v>5</v>
      </c>
      <c r="G476" s="283"/>
      <c r="H476" s="289" t="str">
        <f t="shared" si="163"/>
        <v>Belum Diisi</v>
      </c>
      <c r="I476" s="285" t="s">
        <v>650</v>
      </c>
      <c r="J476" s="286" t="str">
        <f t="shared" si="188"/>
        <v>Isi Sasaran</v>
      </c>
      <c r="K476" s="285" t="s">
        <v>650</v>
      </c>
      <c r="L476" s="286" t="str">
        <f t="shared" si="189"/>
        <v>Isi Sasaran</v>
      </c>
      <c r="M476" s="349"/>
      <c r="N476" s="349"/>
      <c r="O476" s="272"/>
      <c r="P476" s="272"/>
      <c r="Q476" s="272"/>
      <c r="R476" s="272"/>
    </row>
    <row r="477" spans="1:18" ht="12.75" customHeight="1">
      <c r="A477" s="272"/>
      <c r="B477" s="418">
        <v>14</v>
      </c>
      <c r="C477" s="426"/>
      <c r="D477" s="419" t="s">
        <v>650</v>
      </c>
      <c r="E477" s="427" t="str">
        <f>IF(D477="Y",1,IF(D477="T",0,IF(D477="Y/T","Belum diisi","Error")))</f>
        <v>Belum diisi</v>
      </c>
      <c r="F477" s="273">
        <v>1</v>
      </c>
      <c r="G477" s="274"/>
      <c r="H477" s="290" t="str">
        <f t="shared" si="163"/>
        <v>Belum Diisi</v>
      </c>
      <c r="I477" s="276" t="s">
        <v>650</v>
      </c>
      <c r="J477" s="277" t="str">
        <f t="shared" ref="J477:J481" si="190">IF($D$477="Y/T","Isi Sasaran",IF($E$477=0,0,IF(I477="Y",1,IF(I477="T",0,"Isi Dulu"))))</f>
        <v>Isi Sasaran</v>
      </c>
      <c r="K477" s="276" t="s">
        <v>650</v>
      </c>
      <c r="L477" s="277" t="str">
        <f t="shared" ref="L477:L481" si="191">IF($D$477="Y/T","Isi Sasaran",IF($E$477=0,0,IF(K477="Y",1,IF(K477="T",0,"Isi Dulu"))))</f>
        <v>Isi Sasaran</v>
      </c>
      <c r="M477" s="429" t="s">
        <v>650</v>
      </c>
      <c r="N477" s="430" t="str">
        <f>IF(M477="Y",1,IF(M477="T",0,IF(M477="Y/T","Belum diisi","Error")))</f>
        <v>Belum diisi</v>
      </c>
      <c r="O477" s="272"/>
      <c r="P477" s="272"/>
      <c r="Q477" s="272"/>
      <c r="R477" s="272"/>
    </row>
    <row r="478" spans="1:18" ht="12.75" customHeight="1">
      <c r="A478" s="272"/>
      <c r="B478" s="371"/>
      <c r="C478" s="371"/>
      <c r="D478" s="371"/>
      <c r="E478" s="371"/>
      <c r="F478" s="278">
        <v>2</v>
      </c>
      <c r="G478" s="279"/>
      <c r="H478" s="288" t="str">
        <f t="shared" si="163"/>
        <v>Belum Diisi</v>
      </c>
      <c r="I478" s="280" t="s">
        <v>650</v>
      </c>
      <c r="J478" s="281" t="str">
        <f t="shared" si="190"/>
        <v>Isi Sasaran</v>
      </c>
      <c r="K478" s="280" t="s">
        <v>650</v>
      </c>
      <c r="L478" s="281" t="str">
        <f t="shared" si="191"/>
        <v>Isi Sasaran</v>
      </c>
      <c r="M478" s="371"/>
      <c r="N478" s="371"/>
      <c r="O478" s="272"/>
      <c r="P478" s="272"/>
      <c r="Q478" s="272"/>
      <c r="R478" s="272"/>
    </row>
    <row r="479" spans="1:18" ht="12.75" customHeight="1">
      <c r="A479" s="272"/>
      <c r="B479" s="371"/>
      <c r="C479" s="371"/>
      <c r="D479" s="371"/>
      <c r="E479" s="371"/>
      <c r="F479" s="278">
        <v>3</v>
      </c>
      <c r="G479" s="279"/>
      <c r="H479" s="288" t="str">
        <f t="shared" si="163"/>
        <v>Belum Diisi</v>
      </c>
      <c r="I479" s="280" t="s">
        <v>650</v>
      </c>
      <c r="J479" s="281" t="str">
        <f t="shared" si="190"/>
        <v>Isi Sasaran</v>
      </c>
      <c r="K479" s="280" t="s">
        <v>650</v>
      </c>
      <c r="L479" s="281" t="str">
        <f t="shared" si="191"/>
        <v>Isi Sasaran</v>
      </c>
      <c r="M479" s="371"/>
      <c r="N479" s="371"/>
      <c r="O479" s="272"/>
      <c r="P479" s="272"/>
      <c r="Q479" s="272"/>
      <c r="R479" s="272"/>
    </row>
    <row r="480" spans="1:18" ht="12.75" customHeight="1">
      <c r="A480" s="272"/>
      <c r="B480" s="371"/>
      <c r="C480" s="371"/>
      <c r="D480" s="371"/>
      <c r="E480" s="371"/>
      <c r="F480" s="278">
        <v>4</v>
      </c>
      <c r="G480" s="279"/>
      <c r="H480" s="288" t="str">
        <f t="shared" si="163"/>
        <v>Belum Diisi</v>
      </c>
      <c r="I480" s="280" t="s">
        <v>650</v>
      </c>
      <c r="J480" s="281" t="str">
        <f t="shared" si="190"/>
        <v>Isi Sasaran</v>
      </c>
      <c r="K480" s="280" t="s">
        <v>650</v>
      </c>
      <c r="L480" s="281" t="str">
        <f t="shared" si="191"/>
        <v>Isi Sasaran</v>
      </c>
      <c r="M480" s="371"/>
      <c r="N480" s="371"/>
      <c r="O480" s="272"/>
      <c r="P480" s="272"/>
      <c r="Q480" s="272"/>
      <c r="R480" s="272"/>
    </row>
    <row r="481" spans="1:18" ht="12.75" customHeight="1">
      <c r="A481" s="272"/>
      <c r="B481" s="349"/>
      <c r="C481" s="349"/>
      <c r="D481" s="349"/>
      <c r="E481" s="349"/>
      <c r="F481" s="282">
        <v>5</v>
      </c>
      <c r="G481" s="283"/>
      <c r="H481" s="289" t="str">
        <f t="shared" si="163"/>
        <v>Belum Diisi</v>
      </c>
      <c r="I481" s="285" t="s">
        <v>650</v>
      </c>
      <c r="J481" s="286" t="str">
        <f t="shared" si="190"/>
        <v>Isi Sasaran</v>
      </c>
      <c r="K481" s="285" t="s">
        <v>650</v>
      </c>
      <c r="L481" s="286" t="str">
        <f t="shared" si="191"/>
        <v>Isi Sasaran</v>
      </c>
      <c r="M481" s="349"/>
      <c r="N481" s="349"/>
      <c r="O481" s="272"/>
      <c r="P481" s="272"/>
      <c r="Q481" s="272"/>
      <c r="R481" s="272"/>
    </row>
    <row r="482" spans="1:18" ht="12.75" customHeight="1">
      <c r="A482" s="272"/>
      <c r="B482" s="418">
        <v>15</v>
      </c>
      <c r="C482" s="426"/>
      <c r="D482" s="419" t="s">
        <v>650</v>
      </c>
      <c r="E482" s="427" t="str">
        <f>IF(D482="Y",1,IF(D482="T",0,IF(D482="Y/T","Belum diisi","Error")))</f>
        <v>Belum diisi</v>
      </c>
      <c r="F482" s="273">
        <v>1</v>
      </c>
      <c r="G482" s="274"/>
      <c r="H482" s="290" t="str">
        <f t="shared" si="163"/>
        <v>Belum Diisi</v>
      </c>
      <c r="I482" s="276" t="s">
        <v>650</v>
      </c>
      <c r="J482" s="277" t="str">
        <f t="shared" ref="J482:J486" si="192">IF($D$482="Y/T","Isi Sasaran",IF($E$482=0,0,IF(I482="Y",1,IF(I482="T",0,"Isi Dulu"))))</f>
        <v>Isi Sasaran</v>
      </c>
      <c r="K482" s="276" t="s">
        <v>650</v>
      </c>
      <c r="L482" s="277" t="str">
        <f t="shared" ref="L482:L486" si="193">IF($D$482="Y/T","Isi Sasaran",IF($E$482=0,0,IF(K482="Y",1,IF(K482="T",0,"Isi Dulu"))))</f>
        <v>Isi Sasaran</v>
      </c>
      <c r="M482" s="429" t="s">
        <v>650</v>
      </c>
      <c r="N482" s="430" t="str">
        <f>IF(M482="Y",1,IF(M482="T",0,IF(M482="Y/T","Belum diisi","Error")))</f>
        <v>Belum diisi</v>
      </c>
      <c r="O482" s="272"/>
      <c r="P482" s="272"/>
      <c r="Q482" s="272"/>
      <c r="R482" s="272"/>
    </row>
    <row r="483" spans="1:18" ht="12.75" customHeight="1">
      <c r="A483" s="272"/>
      <c r="B483" s="371"/>
      <c r="C483" s="371"/>
      <c r="D483" s="371"/>
      <c r="E483" s="371"/>
      <c r="F483" s="278">
        <v>2</v>
      </c>
      <c r="G483" s="279"/>
      <c r="H483" s="288" t="str">
        <f t="shared" si="163"/>
        <v>Belum Diisi</v>
      </c>
      <c r="I483" s="280" t="s">
        <v>650</v>
      </c>
      <c r="J483" s="281" t="str">
        <f t="shared" si="192"/>
        <v>Isi Sasaran</v>
      </c>
      <c r="K483" s="280" t="s">
        <v>650</v>
      </c>
      <c r="L483" s="281" t="str">
        <f t="shared" si="193"/>
        <v>Isi Sasaran</v>
      </c>
      <c r="M483" s="371"/>
      <c r="N483" s="371"/>
      <c r="O483" s="272"/>
      <c r="P483" s="272"/>
      <c r="Q483" s="272"/>
      <c r="R483" s="272"/>
    </row>
    <row r="484" spans="1:18" ht="12.75" customHeight="1">
      <c r="A484" s="272"/>
      <c r="B484" s="371"/>
      <c r="C484" s="371"/>
      <c r="D484" s="371"/>
      <c r="E484" s="371"/>
      <c r="F484" s="278">
        <v>3</v>
      </c>
      <c r="G484" s="279"/>
      <c r="H484" s="288" t="str">
        <f t="shared" si="163"/>
        <v>Belum Diisi</v>
      </c>
      <c r="I484" s="280" t="s">
        <v>650</v>
      </c>
      <c r="J484" s="281" t="str">
        <f t="shared" si="192"/>
        <v>Isi Sasaran</v>
      </c>
      <c r="K484" s="280" t="s">
        <v>650</v>
      </c>
      <c r="L484" s="281" t="str">
        <f t="shared" si="193"/>
        <v>Isi Sasaran</v>
      </c>
      <c r="M484" s="371"/>
      <c r="N484" s="371"/>
      <c r="O484" s="272"/>
      <c r="P484" s="272"/>
      <c r="Q484" s="272"/>
      <c r="R484" s="272"/>
    </row>
    <row r="485" spans="1:18" ht="12.75" customHeight="1">
      <c r="A485" s="272"/>
      <c r="B485" s="371"/>
      <c r="C485" s="371"/>
      <c r="D485" s="371"/>
      <c r="E485" s="371"/>
      <c r="F485" s="278">
        <v>4</v>
      </c>
      <c r="G485" s="279"/>
      <c r="H485" s="288" t="str">
        <f t="shared" si="163"/>
        <v>Belum Diisi</v>
      </c>
      <c r="I485" s="280" t="s">
        <v>650</v>
      </c>
      <c r="J485" s="281" t="str">
        <f t="shared" si="192"/>
        <v>Isi Sasaran</v>
      </c>
      <c r="K485" s="280" t="s">
        <v>650</v>
      </c>
      <c r="L485" s="281" t="str">
        <f t="shared" si="193"/>
        <v>Isi Sasaran</v>
      </c>
      <c r="M485" s="371"/>
      <c r="N485" s="371"/>
      <c r="O485" s="272"/>
      <c r="P485" s="272"/>
      <c r="Q485" s="272"/>
      <c r="R485" s="272"/>
    </row>
    <row r="486" spans="1:18" ht="12.75" customHeight="1">
      <c r="A486" s="272"/>
      <c r="B486" s="349"/>
      <c r="C486" s="349"/>
      <c r="D486" s="349"/>
      <c r="E486" s="349"/>
      <c r="F486" s="282">
        <v>5</v>
      </c>
      <c r="G486" s="283"/>
      <c r="H486" s="289" t="str">
        <f t="shared" si="163"/>
        <v>Belum Diisi</v>
      </c>
      <c r="I486" s="285" t="s">
        <v>650</v>
      </c>
      <c r="J486" s="286" t="str">
        <f t="shared" si="192"/>
        <v>Isi Sasaran</v>
      </c>
      <c r="K486" s="285" t="s">
        <v>650</v>
      </c>
      <c r="L486" s="286" t="str">
        <f t="shared" si="193"/>
        <v>Isi Sasaran</v>
      </c>
      <c r="M486" s="349"/>
      <c r="N486" s="349"/>
      <c r="O486" s="272"/>
      <c r="P486" s="272"/>
      <c r="Q486" s="272"/>
      <c r="R486" s="272"/>
    </row>
    <row r="487" spans="1:18" ht="12.75" customHeight="1">
      <c r="A487" s="272"/>
      <c r="B487" s="418">
        <v>16</v>
      </c>
      <c r="C487" s="426"/>
      <c r="D487" s="419" t="s">
        <v>650</v>
      </c>
      <c r="E487" s="427" t="str">
        <f>IF(D487="Y",1,IF(D487="T",0,IF(D487="Y/T","Belum diisi","Error")))</f>
        <v>Belum diisi</v>
      </c>
      <c r="F487" s="273">
        <v>1</v>
      </c>
      <c r="G487" s="274"/>
      <c r="H487" s="290" t="str">
        <f t="shared" si="163"/>
        <v>Belum Diisi</v>
      </c>
      <c r="I487" s="276" t="s">
        <v>650</v>
      </c>
      <c r="J487" s="277" t="str">
        <f t="shared" ref="J487:J491" si="194">IF($D$487="Y/T","Isi Sasaran",IF($E$487=0,0,IF(I487="Y",1,IF(I487="T",0,"Isi Dulu"))))</f>
        <v>Isi Sasaran</v>
      </c>
      <c r="K487" s="276" t="s">
        <v>650</v>
      </c>
      <c r="L487" s="277" t="str">
        <f t="shared" ref="L487:L491" si="195">IF($D$487="Y/T","Isi Sasaran",IF($E$487=0,0,IF(K487="Y",1,IF(K487="T",0,"Isi Dulu"))))</f>
        <v>Isi Sasaran</v>
      </c>
      <c r="M487" s="429" t="s">
        <v>650</v>
      </c>
      <c r="N487" s="430" t="str">
        <f>IF(M487="Y",1,IF(M487="T",0,IF(M487="Y/T","Belum diisi","Error")))</f>
        <v>Belum diisi</v>
      </c>
      <c r="O487" s="272"/>
      <c r="P487" s="272"/>
      <c r="Q487" s="272"/>
      <c r="R487" s="272"/>
    </row>
    <row r="488" spans="1:18" ht="12.75" customHeight="1">
      <c r="A488" s="272"/>
      <c r="B488" s="371"/>
      <c r="C488" s="371"/>
      <c r="D488" s="371"/>
      <c r="E488" s="371"/>
      <c r="F488" s="278">
        <v>2</v>
      </c>
      <c r="G488" s="279"/>
      <c r="H488" s="288" t="str">
        <f t="shared" si="163"/>
        <v>Belum Diisi</v>
      </c>
      <c r="I488" s="280" t="s">
        <v>650</v>
      </c>
      <c r="J488" s="281" t="str">
        <f t="shared" si="194"/>
        <v>Isi Sasaran</v>
      </c>
      <c r="K488" s="280" t="s">
        <v>650</v>
      </c>
      <c r="L488" s="281" t="str">
        <f t="shared" si="195"/>
        <v>Isi Sasaran</v>
      </c>
      <c r="M488" s="371"/>
      <c r="N488" s="371"/>
      <c r="O488" s="272"/>
      <c r="P488" s="272"/>
      <c r="Q488" s="272"/>
      <c r="R488" s="272"/>
    </row>
    <row r="489" spans="1:18" ht="12.75" customHeight="1">
      <c r="A489" s="272"/>
      <c r="B489" s="371"/>
      <c r="C489" s="371"/>
      <c r="D489" s="371"/>
      <c r="E489" s="371"/>
      <c r="F489" s="278">
        <v>3</v>
      </c>
      <c r="G489" s="279"/>
      <c r="H489" s="288" t="str">
        <f t="shared" si="163"/>
        <v>Belum Diisi</v>
      </c>
      <c r="I489" s="280" t="s">
        <v>650</v>
      </c>
      <c r="J489" s="281" t="str">
        <f t="shared" si="194"/>
        <v>Isi Sasaran</v>
      </c>
      <c r="K489" s="280" t="s">
        <v>650</v>
      </c>
      <c r="L489" s="281" t="str">
        <f t="shared" si="195"/>
        <v>Isi Sasaran</v>
      </c>
      <c r="M489" s="371"/>
      <c r="N489" s="371"/>
      <c r="O489" s="272"/>
      <c r="P489" s="272"/>
      <c r="Q489" s="272"/>
      <c r="R489" s="272"/>
    </row>
    <row r="490" spans="1:18" ht="12.75" customHeight="1">
      <c r="A490" s="272"/>
      <c r="B490" s="371"/>
      <c r="C490" s="371"/>
      <c r="D490" s="371"/>
      <c r="E490" s="371"/>
      <c r="F490" s="278">
        <v>4</v>
      </c>
      <c r="G490" s="279"/>
      <c r="H490" s="288" t="str">
        <f t="shared" si="163"/>
        <v>Belum Diisi</v>
      </c>
      <c r="I490" s="280" t="s">
        <v>650</v>
      </c>
      <c r="J490" s="281" t="str">
        <f t="shared" si="194"/>
        <v>Isi Sasaran</v>
      </c>
      <c r="K490" s="280" t="s">
        <v>650</v>
      </c>
      <c r="L490" s="281" t="str">
        <f t="shared" si="195"/>
        <v>Isi Sasaran</v>
      </c>
      <c r="M490" s="371"/>
      <c r="N490" s="371"/>
      <c r="O490" s="272"/>
      <c r="P490" s="272"/>
      <c r="Q490" s="272"/>
      <c r="R490" s="272"/>
    </row>
    <row r="491" spans="1:18" ht="12.75" customHeight="1">
      <c r="A491" s="272"/>
      <c r="B491" s="349"/>
      <c r="C491" s="349"/>
      <c r="D491" s="349"/>
      <c r="E491" s="349"/>
      <c r="F491" s="282">
        <v>5</v>
      </c>
      <c r="G491" s="283"/>
      <c r="H491" s="289" t="str">
        <f t="shared" si="163"/>
        <v>Belum Diisi</v>
      </c>
      <c r="I491" s="285" t="s">
        <v>650</v>
      </c>
      <c r="J491" s="286" t="str">
        <f t="shared" si="194"/>
        <v>Isi Sasaran</v>
      </c>
      <c r="K491" s="285" t="s">
        <v>650</v>
      </c>
      <c r="L491" s="286" t="str">
        <f t="shared" si="195"/>
        <v>Isi Sasaran</v>
      </c>
      <c r="M491" s="349"/>
      <c r="N491" s="349"/>
      <c r="O491" s="272"/>
      <c r="P491" s="272"/>
      <c r="Q491" s="272"/>
      <c r="R491" s="272"/>
    </row>
    <row r="492" spans="1:18" ht="12.75" customHeight="1">
      <c r="A492" s="272"/>
      <c r="B492" s="418">
        <v>17</v>
      </c>
      <c r="C492" s="426"/>
      <c r="D492" s="419" t="s">
        <v>650</v>
      </c>
      <c r="E492" s="427" t="str">
        <f>IF(D492="Y",1,IF(D492="T",0,IF(D492="Y/T","Belum diisi","Error")))</f>
        <v>Belum diisi</v>
      </c>
      <c r="F492" s="273">
        <v>1</v>
      </c>
      <c r="G492" s="274"/>
      <c r="H492" s="290" t="str">
        <f t="shared" si="163"/>
        <v>Belum Diisi</v>
      </c>
      <c r="I492" s="276" t="s">
        <v>650</v>
      </c>
      <c r="J492" s="277" t="str">
        <f t="shared" ref="J492:J496" si="196">IF($D$492="Y/T","Isi Sasaran",IF($E$492=0,0,IF(I492="Y",1,IF(I492="T",0,"Isi Dulu"))))</f>
        <v>Isi Sasaran</v>
      </c>
      <c r="K492" s="276" t="s">
        <v>650</v>
      </c>
      <c r="L492" s="277" t="str">
        <f t="shared" ref="L492:L496" si="197">IF($D$492="Y/T","Isi Sasaran",IF($E$492=0,0,IF(K492="Y",1,IF(K492="T",0,"Isi Dulu"))))</f>
        <v>Isi Sasaran</v>
      </c>
      <c r="M492" s="429" t="s">
        <v>650</v>
      </c>
      <c r="N492" s="430" t="str">
        <f>IF(M492="Y",1,IF(M492="T",0,IF(M492="Y/T","Belum diisi","Error")))</f>
        <v>Belum diisi</v>
      </c>
      <c r="O492" s="272"/>
      <c r="P492" s="272"/>
      <c r="Q492" s="272"/>
      <c r="R492" s="272"/>
    </row>
    <row r="493" spans="1:18" ht="12.75" customHeight="1">
      <c r="A493" s="272"/>
      <c r="B493" s="371"/>
      <c r="C493" s="371"/>
      <c r="D493" s="371"/>
      <c r="E493" s="371"/>
      <c r="F493" s="278">
        <v>2</v>
      </c>
      <c r="G493" s="279"/>
      <c r="H493" s="288" t="str">
        <f t="shared" si="163"/>
        <v>Belum Diisi</v>
      </c>
      <c r="I493" s="280" t="s">
        <v>650</v>
      </c>
      <c r="J493" s="281" t="str">
        <f t="shared" si="196"/>
        <v>Isi Sasaran</v>
      </c>
      <c r="K493" s="280" t="s">
        <v>650</v>
      </c>
      <c r="L493" s="281" t="str">
        <f t="shared" si="197"/>
        <v>Isi Sasaran</v>
      </c>
      <c r="M493" s="371"/>
      <c r="N493" s="371"/>
      <c r="O493" s="272"/>
      <c r="P493" s="272"/>
      <c r="Q493" s="272"/>
      <c r="R493" s="272"/>
    </row>
    <row r="494" spans="1:18" ht="12.75" customHeight="1">
      <c r="A494" s="272"/>
      <c r="B494" s="371"/>
      <c r="C494" s="371"/>
      <c r="D494" s="371"/>
      <c r="E494" s="371"/>
      <c r="F494" s="278">
        <v>3</v>
      </c>
      <c r="G494" s="279"/>
      <c r="H494" s="288" t="str">
        <f t="shared" si="163"/>
        <v>Belum Diisi</v>
      </c>
      <c r="I494" s="280" t="s">
        <v>650</v>
      </c>
      <c r="J494" s="281" t="str">
        <f t="shared" si="196"/>
        <v>Isi Sasaran</v>
      </c>
      <c r="K494" s="280" t="s">
        <v>650</v>
      </c>
      <c r="L494" s="281" t="str">
        <f t="shared" si="197"/>
        <v>Isi Sasaran</v>
      </c>
      <c r="M494" s="371"/>
      <c r="N494" s="371"/>
      <c r="O494" s="272"/>
      <c r="P494" s="272"/>
      <c r="Q494" s="272"/>
      <c r="R494" s="272"/>
    </row>
    <row r="495" spans="1:18" ht="12.75" customHeight="1">
      <c r="A495" s="272"/>
      <c r="B495" s="371"/>
      <c r="C495" s="371"/>
      <c r="D495" s="371"/>
      <c r="E495" s="371"/>
      <c r="F495" s="278">
        <v>4</v>
      </c>
      <c r="G495" s="279"/>
      <c r="H495" s="288" t="str">
        <f t="shared" si="163"/>
        <v>Belum Diisi</v>
      </c>
      <c r="I495" s="280" t="s">
        <v>650</v>
      </c>
      <c r="J495" s="281" t="str">
        <f t="shared" si="196"/>
        <v>Isi Sasaran</v>
      </c>
      <c r="K495" s="280" t="s">
        <v>650</v>
      </c>
      <c r="L495" s="281" t="str">
        <f t="shared" si="197"/>
        <v>Isi Sasaran</v>
      </c>
      <c r="M495" s="371"/>
      <c r="N495" s="371"/>
      <c r="O495" s="272"/>
      <c r="P495" s="272"/>
      <c r="Q495" s="272"/>
      <c r="R495" s="272"/>
    </row>
    <row r="496" spans="1:18" ht="12.75" customHeight="1">
      <c r="A496" s="272"/>
      <c r="B496" s="349"/>
      <c r="C496" s="349"/>
      <c r="D496" s="349"/>
      <c r="E496" s="349"/>
      <c r="F496" s="282">
        <v>5</v>
      </c>
      <c r="G496" s="283"/>
      <c r="H496" s="289" t="str">
        <f t="shared" si="163"/>
        <v>Belum Diisi</v>
      </c>
      <c r="I496" s="285" t="s">
        <v>650</v>
      </c>
      <c r="J496" s="286" t="str">
        <f t="shared" si="196"/>
        <v>Isi Sasaran</v>
      </c>
      <c r="K496" s="285" t="s">
        <v>650</v>
      </c>
      <c r="L496" s="286" t="str">
        <f t="shared" si="197"/>
        <v>Isi Sasaran</v>
      </c>
      <c r="M496" s="349"/>
      <c r="N496" s="349"/>
      <c r="O496" s="272"/>
      <c r="P496" s="272"/>
      <c r="Q496" s="272"/>
      <c r="R496" s="272"/>
    </row>
    <row r="497" spans="1:18" ht="12.75" customHeight="1">
      <c r="A497" s="272"/>
      <c r="B497" s="418">
        <v>18</v>
      </c>
      <c r="C497" s="426"/>
      <c r="D497" s="419" t="s">
        <v>650</v>
      </c>
      <c r="E497" s="427" t="str">
        <f>IF(D497="Y",1,IF(D497="T",0,IF(D497="Y/T","Belum diisi","Error")))</f>
        <v>Belum diisi</v>
      </c>
      <c r="F497" s="273">
        <v>1</v>
      </c>
      <c r="G497" s="274"/>
      <c r="H497" s="290" t="str">
        <f t="shared" si="163"/>
        <v>Belum Diisi</v>
      </c>
      <c r="I497" s="276" t="s">
        <v>650</v>
      </c>
      <c r="J497" s="277" t="str">
        <f t="shared" ref="J497:J501" si="198">IF($D$497="Y/T","Isi Sasaran",IF($E$497=0,0,IF(I497="Y",1,IF(I497="T",0,"Isi Dulu"))))</f>
        <v>Isi Sasaran</v>
      </c>
      <c r="K497" s="276" t="s">
        <v>650</v>
      </c>
      <c r="L497" s="277" t="str">
        <f t="shared" ref="L497:L501" si="199">IF($D$497="Y/T","Isi Sasaran",IF($E$497=0,0,IF(K497="Y",1,IF(K497="T",0,"Isi Dulu"))))</f>
        <v>Isi Sasaran</v>
      </c>
      <c r="M497" s="429" t="s">
        <v>650</v>
      </c>
      <c r="N497" s="430" t="str">
        <f>IF(M497="Y",1,IF(M497="T",0,IF(M497="Y/T","Belum diisi","Error")))</f>
        <v>Belum diisi</v>
      </c>
      <c r="O497" s="272"/>
      <c r="P497" s="272"/>
      <c r="Q497" s="272"/>
      <c r="R497" s="272"/>
    </row>
    <row r="498" spans="1:18" ht="12.75" customHeight="1">
      <c r="A498" s="272"/>
      <c r="B498" s="371"/>
      <c r="C498" s="371"/>
      <c r="D498" s="371"/>
      <c r="E498" s="371"/>
      <c r="F498" s="278">
        <v>2</v>
      </c>
      <c r="G498" s="279"/>
      <c r="H498" s="288" t="str">
        <f t="shared" si="163"/>
        <v>Belum Diisi</v>
      </c>
      <c r="I498" s="280" t="s">
        <v>650</v>
      </c>
      <c r="J498" s="281" t="str">
        <f t="shared" si="198"/>
        <v>Isi Sasaran</v>
      </c>
      <c r="K498" s="280" t="s">
        <v>650</v>
      </c>
      <c r="L498" s="281" t="str">
        <f t="shared" si="199"/>
        <v>Isi Sasaran</v>
      </c>
      <c r="M498" s="371"/>
      <c r="N498" s="371"/>
      <c r="O498" s="272"/>
      <c r="P498" s="272"/>
      <c r="Q498" s="272"/>
      <c r="R498" s="272"/>
    </row>
    <row r="499" spans="1:18" ht="12.75" customHeight="1">
      <c r="A499" s="272"/>
      <c r="B499" s="371"/>
      <c r="C499" s="371"/>
      <c r="D499" s="371"/>
      <c r="E499" s="371"/>
      <c r="F499" s="278">
        <v>3</v>
      </c>
      <c r="G499" s="279"/>
      <c r="H499" s="288" t="str">
        <f t="shared" si="163"/>
        <v>Belum Diisi</v>
      </c>
      <c r="I499" s="280" t="s">
        <v>650</v>
      </c>
      <c r="J499" s="281" t="str">
        <f t="shared" si="198"/>
        <v>Isi Sasaran</v>
      </c>
      <c r="K499" s="280" t="s">
        <v>650</v>
      </c>
      <c r="L499" s="281" t="str">
        <f t="shared" si="199"/>
        <v>Isi Sasaran</v>
      </c>
      <c r="M499" s="371"/>
      <c r="N499" s="371"/>
      <c r="O499" s="272"/>
      <c r="P499" s="272"/>
      <c r="Q499" s="272"/>
      <c r="R499" s="272"/>
    </row>
    <row r="500" spans="1:18" ht="12.75" customHeight="1">
      <c r="A500" s="272"/>
      <c r="B500" s="371"/>
      <c r="C500" s="371"/>
      <c r="D500" s="371"/>
      <c r="E500" s="371"/>
      <c r="F500" s="278">
        <v>4</v>
      </c>
      <c r="G500" s="279"/>
      <c r="H500" s="288" t="str">
        <f t="shared" si="163"/>
        <v>Belum Diisi</v>
      </c>
      <c r="I500" s="280" t="s">
        <v>650</v>
      </c>
      <c r="J500" s="281" t="str">
        <f t="shared" si="198"/>
        <v>Isi Sasaran</v>
      </c>
      <c r="K500" s="280" t="s">
        <v>650</v>
      </c>
      <c r="L500" s="281" t="str">
        <f t="shared" si="199"/>
        <v>Isi Sasaran</v>
      </c>
      <c r="M500" s="371"/>
      <c r="N500" s="371"/>
      <c r="O500" s="272"/>
      <c r="P500" s="272"/>
      <c r="Q500" s="272"/>
      <c r="R500" s="272"/>
    </row>
    <row r="501" spans="1:18" ht="12.75" customHeight="1">
      <c r="A501" s="272"/>
      <c r="B501" s="349"/>
      <c r="C501" s="349"/>
      <c r="D501" s="349"/>
      <c r="E501" s="349"/>
      <c r="F501" s="282">
        <v>5</v>
      </c>
      <c r="G501" s="283"/>
      <c r="H501" s="289" t="str">
        <f t="shared" si="163"/>
        <v>Belum Diisi</v>
      </c>
      <c r="I501" s="285" t="s">
        <v>650</v>
      </c>
      <c r="J501" s="286" t="str">
        <f t="shared" si="198"/>
        <v>Isi Sasaran</v>
      </c>
      <c r="K501" s="285" t="s">
        <v>650</v>
      </c>
      <c r="L501" s="286" t="str">
        <f t="shared" si="199"/>
        <v>Isi Sasaran</v>
      </c>
      <c r="M501" s="349"/>
      <c r="N501" s="349"/>
      <c r="O501" s="272"/>
      <c r="P501" s="272"/>
      <c r="Q501" s="272"/>
      <c r="R501" s="272"/>
    </row>
    <row r="502" spans="1:18" ht="12.75" customHeight="1">
      <c r="A502" s="272"/>
      <c r="B502" s="418">
        <v>19</v>
      </c>
      <c r="C502" s="426"/>
      <c r="D502" s="419" t="s">
        <v>650</v>
      </c>
      <c r="E502" s="427" t="str">
        <f>IF(D502="Y",1,IF(D502="T",0,IF(D502="Y/T","Belum diisi","Error")))</f>
        <v>Belum diisi</v>
      </c>
      <c r="F502" s="273">
        <v>1</v>
      </c>
      <c r="G502" s="274"/>
      <c r="H502" s="290" t="str">
        <f t="shared" si="163"/>
        <v>Belum Diisi</v>
      </c>
      <c r="I502" s="276" t="s">
        <v>650</v>
      </c>
      <c r="J502" s="277" t="str">
        <f t="shared" ref="J502:J506" si="200">IF($D$502="Y/T","Isi Sasaran",IF($E$502=0,0,IF(I502="Y",1,IF(I502="T",0,"Isi Dulu"))))</f>
        <v>Isi Sasaran</v>
      </c>
      <c r="K502" s="276" t="s">
        <v>650</v>
      </c>
      <c r="L502" s="277" t="str">
        <f t="shared" ref="L502:L506" si="201">IF($D$502="Y/T","Isi Sasaran",IF($E$502=0,0,IF(K502="Y",1,IF(K502="T",0,"Isi Dulu"))))</f>
        <v>Isi Sasaran</v>
      </c>
      <c r="M502" s="429" t="s">
        <v>650</v>
      </c>
      <c r="N502" s="430" t="str">
        <f>IF(M502="Y",1,IF(M502="T",0,IF(M502="Y/T","Belum diisi","Error")))</f>
        <v>Belum diisi</v>
      </c>
      <c r="O502" s="272"/>
      <c r="P502" s="272"/>
      <c r="Q502" s="272"/>
      <c r="R502" s="272"/>
    </row>
    <row r="503" spans="1:18" ht="12.75" customHeight="1">
      <c r="A503" s="272"/>
      <c r="B503" s="371"/>
      <c r="C503" s="371"/>
      <c r="D503" s="371"/>
      <c r="E503" s="371"/>
      <c r="F503" s="278">
        <v>2</v>
      </c>
      <c r="G503" s="279"/>
      <c r="H503" s="288" t="str">
        <f t="shared" si="163"/>
        <v>Belum Diisi</v>
      </c>
      <c r="I503" s="280" t="s">
        <v>650</v>
      </c>
      <c r="J503" s="281" t="str">
        <f t="shared" si="200"/>
        <v>Isi Sasaran</v>
      </c>
      <c r="K503" s="280" t="s">
        <v>650</v>
      </c>
      <c r="L503" s="281" t="str">
        <f t="shared" si="201"/>
        <v>Isi Sasaran</v>
      </c>
      <c r="M503" s="371"/>
      <c r="N503" s="371"/>
      <c r="O503" s="272"/>
      <c r="P503" s="272"/>
      <c r="Q503" s="272"/>
      <c r="R503" s="272"/>
    </row>
    <row r="504" spans="1:18" ht="12.75" customHeight="1">
      <c r="A504" s="272"/>
      <c r="B504" s="371"/>
      <c r="C504" s="371"/>
      <c r="D504" s="371"/>
      <c r="E504" s="371"/>
      <c r="F504" s="278">
        <v>3</v>
      </c>
      <c r="G504" s="279"/>
      <c r="H504" s="288" t="str">
        <f t="shared" si="163"/>
        <v>Belum Diisi</v>
      </c>
      <c r="I504" s="280" t="s">
        <v>650</v>
      </c>
      <c r="J504" s="281" t="str">
        <f t="shared" si="200"/>
        <v>Isi Sasaran</v>
      </c>
      <c r="K504" s="280" t="s">
        <v>650</v>
      </c>
      <c r="L504" s="281" t="str">
        <f t="shared" si="201"/>
        <v>Isi Sasaran</v>
      </c>
      <c r="M504" s="371"/>
      <c r="N504" s="371"/>
      <c r="O504" s="272"/>
      <c r="P504" s="272"/>
      <c r="Q504" s="272"/>
      <c r="R504" s="272"/>
    </row>
    <row r="505" spans="1:18" ht="12.75" customHeight="1">
      <c r="A505" s="272"/>
      <c r="B505" s="371"/>
      <c r="C505" s="371"/>
      <c r="D505" s="371"/>
      <c r="E505" s="371"/>
      <c r="F505" s="278">
        <v>4</v>
      </c>
      <c r="G505" s="279"/>
      <c r="H505" s="288" t="str">
        <f t="shared" si="163"/>
        <v>Belum Diisi</v>
      </c>
      <c r="I505" s="280" t="s">
        <v>650</v>
      </c>
      <c r="J505" s="281" t="str">
        <f t="shared" si="200"/>
        <v>Isi Sasaran</v>
      </c>
      <c r="K505" s="280" t="s">
        <v>650</v>
      </c>
      <c r="L505" s="281" t="str">
        <f t="shared" si="201"/>
        <v>Isi Sasaran</v>
      </c>
      <c r="M505" s="371"/>
      <c r="N505" s="371"/>
      <c r="O505" s="272"/>
      <c r="P505" s="272"/>
      <c r="Q505" s="272"/>
      <c r="R505" s="272"/>
    </row>
    <row r="506" spans="1:18" ht="12.75" customHeight="1">
      <c r="A506" s="272"/>
      <c r="B506" s="349"/>
      <c r="C506" s="349"/>
      <c r="D506" s="349"/>
      <c r="E506" s="349"/>
      <c r="F506" s="282">
        <v>5</v>
      </c>
      <c r="G506" s="283"/>
      <c r="H506" s="289" t="str">
        <f t="shared" si="163"/>
        <v>Belum Diisi</v>
      </c>
      <c r="I506" s="285" t="s">
        <v>650</v>
      </c>
      <c r="J506" s="286" t="str">
        <f t="shared" si="200"/>
        <v>Isi Sasaran</v>
      </c>
      <c r="K506" s="285" t="s">
        <v>650</v>
      </c>
      <c r="L506" s="286" t="str">
        <f t="shared" si="201"/>
        <v>Isi Sasaran</v>
      </c>
      <c r="M506" s="349"/>
      <c r="N506" s="349"/>
      <c r="O506" s="272"/>
      <c r="P506" s="272"/>
      <c r="Q506" s="272"/>
      <c r="R506" s="272"/>
    </row>
    <row r="507" spans="1:18" ht="12.75" customHeight="1">
      <c r="A507" s="272"/>
      <c r="B507" s="418">
        <v>20</v>
      </c>
      <c r="C507" s="426"/>
      <c r="D507" s="419" t="s">
        <v>650</v>
      </c>
      <c r="E507" s="427" t="str">
        <f>IF(D507="Y",1,IF(D507="T",0,IF(D507="Y/T","Belum diisi","Error")))</f>
        <v>Belum diisi</v>
      </c>
      <c r="F507" s="273">
        <v>1</v>
      </c>
      <c r="G507" s="274"/>
      <c r="H507" s="290" t="str">
        <f t="shared" si="163"/>
        <v>Belum Diisi</v>
      </c>
      <c r="I507" s="276" t="s">
        <v>650</v>
      </c>
      <c r="J507" s="277" t="str">
        <f t="shared" ref="J507:J511" si="202">IF($D$507="Y/T","Isi Sasaran",IF($E$507=0,0,IF(I507="Y",1,IF(I507="T",0,"Isi Dulu"))))</f>
        <v>Isi Sasaran</v>
      </c>
      <c r="K507" s="276" t="s">
        <v>650</v>
      </c>
      <c r="L507" s="277" t="str">
        <f t="shared" ref="L507:L511" si="203">IF($D$507="Y/T","Isi Sasaran",IF($E$507=0,0,IF(K507="Y",1,IF(K507="T",0,"Isi Dulu"))))</f>
        <v>Isi Sasaran</v>
      </c>
      <c r="M507" s="429" t="s">
        <v>650</v>
      </c>
      <c r="N507" s="430" t="str">
        <f>IF(M507="Y",1,IF(M507="T",0,IF(M507="Y/T","Belum diisi","Error")))</f>
        <v>Belum diisi</v>
      </c>
      <c r="O507" s="272"/>
      <c r="P507" s="272"/>
      <c r="Q507" s="272"/>
      <c r="R507" s="272"/>
    </row>
    <row r="508" spans="1:18" ht="12.75" customHeight="1">
      <c r="A508" s="272"/>
      <c r="B508" s="371"/>
      <c r="C508" s="371"/>
      <c r="D508" s="371"/>
      <c r="E508" s="371"/>
      <c r="F508" s="278">
        <v>2</v>
      </c>
      <c r="G508" s="279"/>
      <c r="H508" s="288" t="str">
        <f t="shared" si="163"/>
        <v>Belum Diisi</v>
      </c>
      <c r="I508" s="280" t="s">
        <v>650</v>
      </c>
      <c r="J508" s="281" t="str">
        <f t="shared" si="202"/>
        <v>Isi Sasaran</v>
      </c>
      <c r="K508" s="280" t="s">
        <v>650</v>
      </c>
      <c r="L508" s="281" t="str">
        <f t="shared" si="203"/>
        <v>Isi Sasaran</v>
      </c>
      <c r="M508" s="371"/>
      <c r="N508" s="371"/>
      <c r="O508" s="272"/>
      <c r="P508" s="272"/>
      <c r="Q508" s="272"/>
      <c r="R508" s="272"/>
    </row>
    <row r="509" spans="1:18" ht="12.75" customHeight="1">
      <c r="A509" s="272"/>
      <c r="B509" s="371"/>
      <c r="C509" s="371"/>
      <c r="D509" s="371"/>
      <c r="E509" s="371"/>
      <c r="F509" s="278">
        <v>3</v>
      </c>
      <c r="G509" s="279"/>
      <c r="H509" s="288" t="str">
        <f t="shared" si="163"/>
        <v>Belum Diisi</v>
      </c>
      <c r="I509" s="280" t="s">
        <v>650</v>
      </c>
      <c r="J509" s="281" t="str">
        <f t="shared" si="202"/>
        <v>Isi Sasaran</v>
      </c>
      <c r="K509" s="280" t="s">
        <v>650</v>
      </c>
      <c r="L509" s="281" t="str">
        <f t="shared" si="203"/>
        <v>Isi Sasaran</v>
      </c>
      <c r="M509" s="371"/>
      <c r="N509" s="371"/>
      <c r="O509" s="272"/>
      <c r="P509" s="272"/>
      <c r="Q509" s="272"/>
      <c r="R509" s="272"/>
    </row>
    <row r="510" spans="1:18" ht="12.75" customHeight="1">
      <c r="A510" s="272"/>
      <c r="B510" s="371"/>
      <c r="C510" s="371"/>
      <c r="D510" s="371"/>
      <c r="E510" s="371"/>
      <c r="F510" s="278">
        <v>4</v>
      </c>
      <c r="G510" s="279"/>
      <c r="H510" s="288" t="str">
        <f t="shared" si="163"/>
        <v>Belum Diisi</v>
      </c>
      <c r="I510" s="280" t="s">
        <v>650</v>
      </c>
      <c r="J510" s="281" t="str">
        <f t="shared" si="202"/>
        <v>Isi Sasaran</v>
      </c>
      <c r="K510" s="280" t="s">
        <v>650</v>
      </c>
      <c r="L510" s="281" t="str">
        <f t="shared" si="203"/>
        <v>Isi Sasaran</v>
      </c>
      <c r="M510" s="371"/>
      <c r="N510" s="371"/>
      <c r="O510" s="272"/>
      <c r="P510" s="272"/>
      <c r="Q510" s="272"/>
      <c r="R510" s="272"/>
    </row>
    <row r="511" spans="1:18" ht="12.75" customHeight="1">
      <c r="A511" s="272"/>
      <c r="B511" s="349"/>
      <c r="C511" s="349"/>
      <c r="D511" s="349"/>
      <c r="E511" s="349"/>
      <c r="F511" s="282">
        <v>5</v>
      </c>
      <c r="G511" s="283"/>
      <c r="H511" s="289" t="str">
        <f t="shared" si="163"/>
        <v>Belum Diisi</v>
      </c>
      <c r="I511" s="285" t="s">
        <v>650</v>
      </c>
      <c r="J511" s="286" t="str">
        <f t="shared" si="202"/>
        <v>Isi Sasaran</v>
      </c>
      <c r="K511" s="285" t="s">
        <v>650</v>
      </c>
      <c r="L511" s="286" t="str">
        <f t="shared" si="203"/>
        <v>Isi Sasaran</v>
      </c>
      <c r="M511" s="349"/>
      <c r="N511" s="349"/>
      <c r="O511" s="272"/>
      <c r="P511" s="272"/>
      <c r="Q511" s="272"/>
      <c r="R511" s="272"/>
    </row>
    <row r="512" spans="1:18" ht="12.75" customHeight="1">
      <c r="A512" s="272"/>
      <c r="B512" s="418">
        <v>21</v>
      </c>
      <c r="C512" s="426"/>
      <c r="D512" s="419" t="s">
        <v>650</v>
      </c>
      <c r="E512" s="427" t="str">
        <f>IF(D512="Y",1,IF(D512="T",0,IF(D512="Y/T","Belum diisi","Error")))</f>
        <v>Belum diisi</v>
      </c>
      <c r="F512" s="273">
        <v>1</v>
      </c>
      <c r="G512" s="274"/>
      <c r="H512" s="290" t="str">
        <f t="shared" si="163"/>
        <v>Belum Diisi</v>
      </c>
      <c r="I512" s="276" t="s">
        <v>650</v>
      </c>
      <c r="J512" s="277" t="str">
        <f t="shared" ref="J512:J516" si="204">IF($D$512="Y/T","Isi Sasaran",IF($E$512=0,0,IF(I512="Y",1,IF(I512="T",0,"Isi Dulu"))))</f>
        <v>Isi Sasaran</v>
      </c>
      <c r="K512" s="276" t="s">
        <v>650</v>
      </c>
      <c r="L512" s="277" t="str">
        <f t="shared" ref="L512:L516" si="205">IF($D$512="Y/T","Isi Sasaran",IF($E$512=0,0,IF(K512="Y",1,IF(K512="T",0,"Isi Dulu"))))</f>
        <v>Isi Sasaran</v>
      </c>
      <c r="M512" s="429" t="s">
        <v>650</v>
      </c>
      <c r="N512" s="430" t="str">
        <f>IF(M512="Y",1,IF(M512="T",0,IF(M512="Y/T","Belum diisi","Error")))</f>
        <v>Belum diisi</v>
      </c>
      <c r="O512" s="272"/>
      <c r="P512" s="272"/>
      <c r="Q512" s="272"/>
      <c r="R512" s="272"/>
    </row>
    <row r="513" spans="1:18" ht="12.75" customHeight="1">
      <c r="A513" s="272"/>
      <c r="B513" s="371"/>
      <c r="C513" s="371"/>
      <c r="D513" s="371"/>
      <c r="E513" s="371"/>
      <c r="F513" s="278">
        <v>2</v>
      </c>
      <c r="G513" s="279"/>
      <c r="H513" s="288" t="str">
        <f t="shared" si="163"/>
        <v>Belum Diisi</v>
      </c>
      <c r="I513" s="280" t="s">
        <v>650</v>
      </c>
      <c r="J513" s="281" t="str">
        <f t="shared" si="204"/>
        <v>Isi Sasaran</v>
      </c>
      <c r="K513" s="280" t="s">
        <v>650</v>
      </c>
      <c r="L513" s="281" t="str">
        <f t="shared" si="205"/>
        <v>Isi Sasaran</v>
      </c>
      <c r="M513" s="371"/>
      <c r="N513" s="371"/>
      <c r="O513" s="272"/>
      <c r="P513" s="272"/>
      <c r="Q513" s="272"/>
      <c r="R513" s="272"/>
    </row>
    <row r="514" spans="1:18" ht="12.75" customHeight="1">
      <c r="A514" s="272"/>
      <c r="B514" s="371"/>
      <c r="C514" s="371"/>
      <c r="D514" s="371"/>
      <c r="E514" s="371"/>
      <c r="F514" s="278">
        <v>3</v>
      </c>
      <c r="G514" s="279"/>
      <c r="H514" s="288" t="str">
        <f t="shared" si="163"/>
        <v>Belum Diisi</v>
      </c>
      <c r="I514" s="280" t="s">
        <v>650</v>
      </c>
      <c r="J514" s="281" t="str">
        <f t="shared" si="204"/>
        <v>Isi Sasaran</v>
      </c>
      <c r="K514" s="280" t="s">
        <v>650</v>
      </c>
      <c r="L514" s="281" t="str">
        <f t="shared" si="205"/>
        <v>Isi Sasaran</v>
      </c>
      <c r="M514" s="371"/>
      <c r="N514" s="371"/>
      <c r="O514" s="272"/>
      <c r="P514" s="272"/>
      <c r="Q514" s="272"/>
      <c r="R514" s="272"/>
    </row>
    <row r="515" spans="1:18" ht="12.75" customHeight="1">
      <c r="A515" s="272"/>
      <c r="B515" s="371"/>
      <c r="C515" s="371"/>
      <c r="D515" s="371"/>
      <c r="E515" s="371"/>
      <c r="F515" s="278">
        <v>4</v>
      </c>
      <c r="G515" s="279"/>
      <c r="H515" s="288" t="str">
        <f t="shared" si="163"/>
        <v>Belum Diisi</v>
      </c>
      <c r="I515" s="280" t="s">
        <v>650</v>
      </c>
      <c r="J515" s="281" t="str">
        <f t="shared" si="204"/>
        <v>Isi Sasaran</v>
      </c>
      <c r="K515" s="280" t="s">
        <v>650</v>
      </c>
      <c r="L515" s="281" t="str">
        <f t="shared" si="205"/>
        <v>Isi Sasaran</v>
      </c>
      <c r="M515" s="371"/>
      <c r="N515" s="371"/>
      <c r="O515" s="272"/>
      <c r="P515" s="272"/>
      <c r="Q515" s="272"/>
      <c r="R515" s="272"/>
    </row>
    <row r="516" spans="1:18" ht="12.75" customHeight="1">
      <c r="A516" s="272"/>
      <c r="B516" s="349"/>
      <c r="C516" s="349"/>
      <c r="D516" s="349"/>
      <c r="E516" s="349"/>
      <c r="F516" s="282">
        <v>5</v>
      </c>
      <c r="G516" s="283"/>
      <c r="H516" s="289" t="str">
        <f t="shared" si="163"/>
        <v>Belum Diisi</v>
      </c>
      <c r="I516" s="285" t="s">
        <v>650</v>
      </c>
      <c r="J516" s="286" t="str">
        <f t="shared" si="204"/>
        <v>Isi Sasaran</v>
      </c>
      <c r="K516" s="285" t="s">
        <v>650</v>
      </c>
      <c r="L516" s="286" t="str">
        <f t="shared" si="205"/>
        <v>Isi Sasaran</v>
      </c>
      <c r="M516" s="349"/>
      <c r="N516" s="349"/>
      <c r="O516" s="272"/>
      <c r="P516" s="272"/>
      <c r="Q516" s="272"/>
      <c r="R516" s="272"/>
    </row>
    <row r="517" spans="1:18" ht="12.75" customHeight="1">
      <c r="A517" s="272"/>
      <c r="B517" s="418">
        <v>22</v>
      </c>
      <c r="C517" s="426"/>
      <c r="D517" s="419" t="s">
        <v>650</v>
      </c>
      <c r="E517" s="427" t="str">
        <f>IF(D517="Y",1,IF(D517="T",0,IF(D517="Y/T","Belum diisi","Error")))</f>
        <v>Belum diisi</v>
      </c>
      <c r="F517" s="273">
        <v>1</v>
      </c>
      <c r="G517" s="274"/>
      <c r="H517" s="290" t="str">
        <f t="shared" si="163"/>
        <v>Belum Diisi</v>
      </c>
      <c r="I517" s="276" t="s">
        <v>650</v>
      </c>
      <c r="J517" s="277" t="str">
        <f t="shared" ref="J517:J521" si="206">IF($D$517="Y/T","Isi Sasaran",IF($E$517=0,0,IF(I517="Y",1,IF(I517="T",0,"Isi Dulu"))))</f>
        <v>Isi Sasaran</v>
      </c>
      <c r="K517" s="276" t="s">
        <v>650</v>
      </c>
      <c r="L517" s="277" t="str">
        <f t="shared" ref="L517:L521" si="207">IF($D$517="Y/T","Isi Sasaran",IF($E$517=0,0,IF(K517="Y",1,IF(K517="T",0,"Isi Dulu"))))</f>
        <v>Isi Sasaran</v>
      </c>
      <c r="M517" s="429" t="s">
        <v>650</v>
      </c>
      <c r="N517" s="430" t="str">
        <f>IF(M517="Y",1,IF(M517="T",0,IF(M517="Y/T","Belum diisi","Error")))</f>
        <v>Belum diisi</v>
      </c>
      <c r="O517" s="272"/>
      <c r="P517" s="272"/>
      <c r="Q517" s="272"/>
      <c r="R517" s="272"/>
    </row>
    <row r="518" spans="1:18" ht="12.75" customHeight="1">
      <c r="A518" s="272"/>
      <c r="B518" s="371"/>
      <c r="C518" s="371"/>
      <c r="D518" s="371"/>
      <c r="E518" s="371"/>
      <c r="F518" s="278">
        <v>2</v>
      </c>
      <c r="G518" s="279"/>
      <c r="H518" s="288" t="str">
        <f t="shared" si="163"/>
        <v>Belum Diisi</v>
      </c>
      <c r="I518" s="280" t="s">
        <v>650</v>
      </c>
      <c r="J518" s="281" t="str">
        <f t="shared" si="206"/>
        <v>Isi Sasaran</v>
      </c>
      <c r="K518" s="280" t="s">
        <v>650</v>
      </c>
      <c r="L518" s="281" t="str">
        <f t="shared" si="207"/>
        <v>Isi Sasaran</v>
      </c>
      <c r="M518" s="371"/>
      <c r="N518" s="371"/>
      <c r="O518" s="272"/>
      <c r="P518" s="272"/>
      <c r="Q518" s="272"/>
      <c r="R518" s="272"/>
    </row>
    <row r="519" spans="1:18" ht="12.75" customHeight="1">
      <c r="A519" s="272"/>
      <c r="B519" s="371"/>
      <c r="C519" s="371"/>
      <c r="D519" s="371"/>
      <c r="E519" s="371"/>
      <c r="F519" s="278">
        <v>3</v>
      </c>
      <c r="G519" s="279"/>
      <c r="H519" s="288" t="str">
        <f t="shared" si="163"/>
        <v>Belum Diisi</v>
      </c>
      <c r="I519" s="280" t="s">
        <v>650</v>
      </c>
      <c r="J519" s="281" t="str">
        <f t="shared" si="206"/>
        <v>Isi Sasaran</v>
      </c>
      <c r="K519" s="280" t="s">
        <v>650</v>
      </c>
      <c r="L519" s="281" t="str">
        <f t="shared" si="207"/>
        <v>Isi Sasaran</v>
      </c>
      <c r="M519" s="371"/>
      <c r="N519" s="371"/>
      <c r="O519" s="272"/>
      <c r="P519" s="272"/>
      <c r="Q519" s="272"/>
      <c r="R519" s="272"/>
    </row>
    <row r="520" spans="1:18" ht="12.75" customHeight="1">
      <c r="A520" s="272"/>
      <c r="B520" s="371"/>
      <c r="C520" s="371"/>
      <c r="D520" s="371"/>
      <c r="E520" s="371"/>
      <c r="F520" s="278">
        <v>4</v>
      </c>
      <c r="G520" s="279"/>
      <c r="H520" s="288" t="str">
        <f t="shared" si="163"/>
        <v>Belum Diisi</v>
      </c>
      <c r="I520" s="280" t="s">
        <v>650</v>
      </c>
      <c r="J520" s="281" t="str">
        <f t="shared" si="206"/>
        <v>Isi Sasaran</v>
      </c>
      <c r="K520" s="280" t="s">
        <v>650</v>
      </c>
      <c r="L520" s="281" t="str">
        <f t="shared" si="207"/>
        <v>Isi Sasaran</v>
      </c>
      <c r="M520" s="371"/>
      <c r="N520" s="371"/>
      <c r="O520" s="272"/>
      <c r="P520" s="272"/>
      <c r="Q520" s="272"/>
      <c r="R520" s="272"/>
    </row>
    <row r="521" spans="1:18" ht="12.75" customHeight="1">
      <c r="A521" s="272"/>
      <c r="B521" s="349"/>
      <c r="C521" s="349"/>
      <c r="D521" s="349"/>
      <c r="E521" s="349"/>
      <c r="F521" s="282">
        <v>5</v>
      </c>
      <c r="G521" s="283"/>
      <c r="H521" s="289" t="str">
        <f t="shared" si="163"/>
        <v>Belum Diisi</v>
      </c>
      <c r="I521" s="285" t="s">
        <v>650</v>
      </c>
      <c r="J521" s="286" t="str">
        <f t="shared" si="206"/>
        <v>Isi Sasaran</v>
      </c>
      <c r="K521" s="285" t="s">
        <v>650</v>
      </c>
      <c r="L521" s="286" t="str">
        <f t="shared" si="207"/>
        <v>Isi Sasaran</v>
      </c>
      <c r="M521" s="349"/>
      <c r="N521" s="349"/>
      <c r="O521" s="272"/>
      <c r="P521" s="272"/>
      <c r="Q521" s="272"/>
      <c r="R521" s="272"/>
    </row>
    <row r="522" spans="1:18" ht="12.75" customHeight="1">
      <c r="A522" s="272"/>
      <c r="B522" s="418">
        <v>23</v>
      </c>
      <c r="C522" s="426"/>
      <c r="D522" s="419" t="s">
        <v>650</v>
      </c>
      <c r="E522" s="427" t="str">
        <f>IF(D522="Y",1,IF(D522="T",0,IF(D522="Y/T","Belum diisi","Error")))</f>
        <v>Belum diisi</v>
      </c>
      <c r="F522" s="273">
        <v>1</v>
      </c>
      <c r="G522" s="274"/>
      <c r="H522" s="290" t="str">
        <f t="shared" si="163"/>
        <v>Belum Diisi</v>
      </c>
      <c r="I522" s="276" t="s">
        <v>650</v>
      </c>
      <c r="J522" s="277" t="str">
        <f t="shared" ref="J522:J526" si="208">IF($D$522="Y/T","Isi Sasaran",IF($E$522=0,0,IF(I522="Y",1,IF(I522="T",0,"Isi Dulu"))))</f>
        <v>Isi Sasaran</v>
      </c>
      <c r="K522" s="276" t="s">
        <v>650</v>
      </c>
      <c r="L522" s="277" t="str">
        <f t="shared" ref="L522:L526" si="209">IF($D$522="Y/T","Isi Sasaran",IF($E$522=0,0,IF(K522="Y",1,IF(K522="T",0,"Isi Dulu"))))</f>
        <v>Isi Sasaran</v>
      </c>
      <c r="M522" s="429" t="s">
        <v>650</v>
      </c>
      <c r="N522" s="430" t="str">
        <f>IF(M522="Y",1,IF(M522="T",0,IF(M522="Y/T","Belum diisi","Error")))</f>
        <v>Belum diisi</v>
      </c>
      <c r="O522" s="272"/>
      <c r="P522" s="272"/>
      <c r="Q522" s="272"/>
      <c r="R522" s="272"/>
    </row>
    <row r="523" spans="1:18" ht="12.75" customHeight="1">
      <c r="A523" s="272"/>
      <c r="B523" s="371"/>
      <c r="C523" s="371"/>
      <c r="D523" s="371"/>
      <c r="E523" s="371"/>
      <c r="F523" s="278">
        <v>2</v>
      </c>
      <c r="G523" s="279"/>
      <c r="H523" s="288" t="str">
        <f t="shared" si="163"/>
        <v>Belum Diisi</v>
      </c>
      <c r="I523" s="280" t="s">
        <v>650</v>
      </c>
      <c r="J523" s="281" t="str">
        <f t="shared" si="208"/>
        <v>Isi Sasaran</v>
      </c>
      <c r="K523" s="280" t="s">
        <v>650</v>
      </c>
      <c r="L523" s="281" t="str">
        <f t="shared" si="209"/>
        <v>Isi Sasaran</v>
      </c>
      <c r="M523" s="371"/>
      <c r="N523" s="371"/>
      <c r="O523" s="272"/>
      <c r="P523" s="272"/>
      <c r="Q523" s="272"/>
      <c r="R523" s="272"/>
    </row>
    <row r="524" spans="1:18" ht="12.75" customHeight="1">
      <c r="A524" s="272"/>
      <c r="B524" s="371"/>
      <c r="C524" s="371"/>
      <c r="D524" s="371"/>
      <c r="E524" s="371"/>
      <c r="F524" s="278">
        <v>3</v>
      </c>
      <c r="G524" s="279"/>
      <c r="H524" s="288" t="str">
        <f t="shared" si="163"/>
        <v>Belum Diisi</v>
      </c>
      <c r="I524" s="280" t="s">
        <v>650</v>
      </c>
      <c r="J524" s="281" t="str">
        <f t="shared" si="208"/>
        <v>Isi Sasaran</v>
      </c>
      <c r="K524" s="280" t="s">
        <v>650</v>
      </c>
      <c r="L524" s="281" t="str">
        <f t="shared" si="209"/>
        <v>Isi Sasaran</v>
      </c>
      <c r="M524" s="371"/>
      <c r="N524" s="371"/>
      <c r="O524" s="272"/>
      <c r="P524" s="272"/>
      <c r="Q524" s="272"/>
      <c r="R524" s="272"/>
    </row>
    <row r="525" spans="1:18" ht="12.75" customHeight="1">
      <c r="A525" s="272"/>
      <c r="B525" s="371"/>
      <c r="C525" s="371"/>
      <c r="D525" s="371"/>
      <c r="E525" s="371"/>
      <c r="F525" s="278">
        <v>4</v>
      </c>
      <c r="G525" s="279"/>
      <c r="H525" s="288" t="str">
        <f t="shared" si="163"/>
        <v>Belum Diisi</v>
      </c>
      <c r="I525" s="280" t="s">
        <v>650</v>
      </c>
      <c r="J525" s="281" t="str">
        <f t="shared" si="208"/>
        <v>Isi Sasaran</v>
      </c>
      <c r="K525" s="280" t="s">
        <v>650</v>
      </c>
      <c r="L525" s="281" t="str">
        <f t="shared" si="209"/>
        <v>Isi Sasaran</v>
      </c>
      <c r="M525" s="371"/>
      <c r="N525" s="371"/>
      <c r="O525" s="272"/>
      <c r="P525" s="272"/>
      <c r="Q525" s="272"/>
      <c r="R525" s="272"/>
    </row>
    <row r="526" spans="1:18" ht="12.75" customHeight="1">
      <c r="A526" s="272"/>
      <c r="B526" s="349"/>
      <c r="C526" s="349"/>
      <c r="D526" s="349"/>
      <c r="E526" s="349"/>
      <c r="F526" s="282">
        <v>5</v>
      </c>
      <c r="G526" s="283"/>
      <c r="H526" s="289" t="str">
        <f t="shared" si="163"/>
        <v>Belum Diisi</v>
      </c>
      <c r="I526" s="285" t="s">
        <v>650</v>
      </c>
      <c r="J526" s="286" t="str">
        <f t="shared" si="208"/>
        <v>Isi Sasaran</v>
      </c>
      <c r="K526" s="285" t="s">
        <v>650</v>
      </c>
      <c r="L526" s="286" t="str">
        <f t="shared" si="209"/>
        <v>Isi Sasaran</v>
      </c>
      <c r="M526" s="349"/>
      <c r="N526" s="349"/>
      <c r="O526" s="272"/>
      <c r="P526" s="272"/>
      <c r="Q526" s="272"/>
      <c r="R526" s="272"/>
    </row>
    <row r="527" spans="1:18" ht="12.75" customHeight="1">
      <c r="A527" s="272"/>
      <c r="B527" s="418">
        <v>24</v>
      </c>
      <c r="C527" s="426"/>
      <c r="D527" s="419" t="s">
        <v>650</v>
      </c>
      <c r="E527" s="427" t="str">
        <f>IF(D527="Y",1,IF(D527="T",0,IF(D527="Y/T","Belum diisi","Error")))</f>
        <v>Belum diisi</v>
      </c>
      <c r="F527" s="273">
        <v>1</v>
      </c>
      <c r="G527" s="274"/>
      <c r="H527" s="290" t="str">
        <f t="shared" si="163"/>
        <v>Belum Diisi</v>
      </c>
      <c r="I527" s="276" t="s">
        <v>650</v>
      </c>
      <c r="J527" s="277" t="str">
        <f t="shared" ref="J527:J531" si="210">IF($D$527="Y/T","Isi Sasaran",IF($E$527=0,0,IF(I527="Y",1,IF(I527="T",0,"Isi Dulu"))))</f>
        <v>Isi Sasaran</v>
      </c>
      <c r="K527" s="276" t="s">
        <v>650</v>
      </c>
      <c r="L527" s="277" t="str">
        <f t="shared" ref="L527:L531" si="211">IF($D$527="Y/T","Isi Sasaran",IF($E$527=0,0,IF(K527="Y",1,IF(K527="T",0,"Isi Dulu"))))</f>
        <v>Isi Sasaran</v>
      </c>
      <c r="M527" s="429" t="s">
        <v>650</v>
      </c>
      <c r="N527" s="430" t="str">
        <f>IF(M527="Y",1,IF(M527="T",0,IF(M527="Y/T","Belum diisi","Error")))</f>
        <v>Belum diisi</v>
      </c>
      <c r="O527" s="272"/>
      <c r="P527" s="272"/>
      <c r="Q527" s="272"/>
      <c r="R527" s="272"/>
    </row>
    <row r="528" spans="1:18" ht="12.75" customHeight="1">
      <c r="A528" s="272"/>
      <c r="B528" s="371"/>
      <c r="C528" s="371"/>
      <c r="D528" s="371"/>
      <c r="E528" s="371"/>
      <c r="F528" s="278">
        <v>2</v>
      </c>
      <c r="G528" s="279"/>
      <c r="H528" s="288" t="str">
        <f t="shared" si="163"/>
        <v>Belum Diisi</v>
      </c>
      <c r="I528" s="280" t="s">
        <v>650</v>
      </c>
      <c r="J528" s="281" t="str">
        <f t="shared" si="210"/>
        <v>Isi Sasaran</v>
      </c>
      <c r="K528" s="280" t="s">
        <v>650</v>
      </c>
      <c r="L528" s="281" t="str">
        <f t="shared" si="211"/>
        <v>Isi Sasaran</v>
      </c>
      <c r="M528" s="371"/>
      <c r="N528" s="371"/>
      <c r="O528" s="272"/>
      <c r="P528" s="272"/>
      <c r="Q528" s="272"/>
      <c r="R528" s="272"/>
    </row>
    <row r="529" spans="1:18" ht="12.75" customHeight="1">
      <c r="A529" s="272"/>
      <c r="B529" s="371"/>
      <c r="C529" s="371"/>
      <c r="D529" s="371"/>
      <c r="E529" s="371"/>
      <c r="F529" s="278">
        <v>3</v>
      </c>
      <c r="G529" s="279"/>
      <c r="H529" s="288" t="str">
        <f t="shared" si="163"/>
        <v>Belum Diisi</v>
      </c>
      <c r="I529" s="280" t="s">
        <v>650</v>
      </c>
      <c r="J529" s="281" t="str">
        <f t="shared" si="210"/>
        <v>Isi Sasaran</v>
      </c>
      <c r="K529" s="280" t="s">
        <v>650</v>
      </c>
      <c r="L529" s="281" t="str">
        <f t="shared" si="211"/>
        <v>Isi Sasaran</v>
      </c>
      <c r="M529" s="371"/>
      <c r="N529" s="371"/>
      <c r="O529" s="272"/>
      <c r="P529" s="272"/>
      <c r="Q529" s="272"/>
      <c r="R529" s="272"/>
    </row>
    <row r="530" spans="1:18" ht="12.75" customHeight="1">
      <c r="A530" s="272"/>
      <c r="B530" s="371"/>
      <c r="C530" s="371"/>
      <c r="D530" s="371"/>
      <c r="E530" s="371"/>
      <c r="F530" s="278">
        <v>4</v>
      </c>
      <c r="G530" s="279"/>
      <c r="H530" s="288" t="str">
        <f t="shared" si="163"/>
        <v>Belum Diisi</v>
      </c>
      <c r="I530" s="280" t="s">
        <v>650</v>
      </c>
      <c r="J530" s="281" t="str">
        <f t="shared" si="210"/>
        <v>Isi Sasaran</v>
      </c>
      <c r="K530" s="280" t="s">
        <v>650</v>
      </c>
      <c r="L530" s="281" t="str">
        <f t="shared" si="211"/>
        <v>Isi Sasaran</v>
      </c>
      <c r="M530" s="371"/>
      <c r="N530" s="371"/>
      <c r="O530" s="272"/>
      <c r="P530" s="272"/>
      <c r="Q530" s="272"/>
      <c r="R530" s="272"/>
    </row>
    <row r="531" spans="1:18" ht="12.75" customHeight="1">
      <c r="A531" s="272"/>
      <c r="B531" s="349"/>
      <c r="C531" s="349"/>
      <c r="D531" s="349"/>
      <c r="E531" s="349"/>
      <c r="F531" s="282">
        <v>5</v>
      </c>
      <c r="G531" s="283"/>
      <c r="H531" s="289" t="str">
        <f t="shared" si="163"/>
        <v>Belum Diisi</v>
      </c>
      <c r="I531" s="285" t="s">
        <v>650</v>
      </c>
      <c r="J531" s="286" t="str">
        <f t="shared" si="210"/>
        <v>Isi Sasaran</v>
      </c>
      <c r="K531" s="285" t="s">
        <v>650</v>
      </c>
      <c r="L531" s="286" t="str">
        <f t="shared" si="211"/>
        <v>Isi Sasaran</v>
      </c>
      <c r="M531" s="349"/>
      <c r="N531" s="349"/>
      <c r="O531" s="272"/>
      <c r="P531" s="272"/>
      <c r="Q531" s="272"/>
      <c r="R531" s="272"/>
    </row>
    <row r="532" spans="1:18" ht="12.75" customHeight="1">
      <c r="A532" s="272"/>
      <c r="B532" s="418">
        <v>25</v>
      </c>
      <c r="C532" s="426"/>
      <c r="D532" s="419" t="s">
        <v>650</v>
      </c>
      <c r="E532" s="427" t="str">
        <f>IF(D532="Y",1,IF(D532="T",0,IF(D532="Y/T","Belum diisi","Error")))</f>
        <v>Belum diisi</v>
      </c>
      <c r="F532" s="273">
        <v>1</v>
      </c>
      <c r="G532" s="274"/>
      <c r="H532" s="290" t="str">
        <f t="shared" si="163"/>
        <v>Belum Diisi</v>
      </c>
      <c r="I532" s="276" t="s">
        <v>650</v>
      </c>
      <c r="J532" s="277" t="str">
        <f t="shared" ref="J532:J536" si="212">IF($D$532="Y/T","Isi Sasaran",IF($E$532=0,0,IF(I532="Y",1,IF(I532="T",0,"Isi Dulu"))))</f>
        <v>Isi Sasaran</v>
      </c>
      <c r="K532" s="276" t="s">
        <v>650</v>
      </c>
      <c r="L532" s="277" t="str">
        <f t="shared" ref="L532:L536" si="213">IF($D$532="Y/T","Isi Sasaran",IF($E$532=0,0,IF(K532="Y",1,IF(K532="T",0,"Isi Dulu"))))</f>
        <v>Isi Sasaran</v>
      </c>
      <c r="M532" s="429" t="s">
        <v>650</v>
      </c>
      <c r="N532" s="430" t="str">
        <f>IF(M532="Y",1,IF(M532="T",0,IF(M532="Y/T","Belum diisi","Error")))</f>
        <v>Belum diisi</v>
      </c>
      <c r="O532" s="272"/>
      <c r="P532" s="272"/>
      <c r="Q532" s="272"/>
      <c r="R532" s="272"/>
    </row>
    <row r="533" spans="1:18" ht="12.75" customHeight="1">
      <c r="A533" s="272"/>
      <c r="B533" s="371"/>
      <c r="C533" s="371"/>
      <c r="D533" s="371"/>
      <c r="E533" s="371"/>
      <c r="F533" s="278">
        <v>2</v>
      </c>
      <c r="G533" s="279"/>
      <c r="H533" s="288" t="str">
        <f t="shared" si="163"/>
        <v>Belum Diisi</v>
      </c>
      <c r="I533" s="280" t="s">
        <v>650</v>
      </c>
      <c r="J533" s="281" t="str">
        <f t="shared" si="212"/>
        <v>Isi Sasaran</v>
      </c>
      <c r="K533" s="280" t="s">
        <v>650</v>
      </c>
      <c r="L533" s="281" t="str">
        <f t="shared" si="213"/>
        <v>Isi Sasaran</v>
      </c>
      <c r="M533" s="371"/>
      <c r="N533" s="371"/>
      <c r="O533" s="272"/>
      <c r="P533" s="272"/>
      <c r="Q533" s="272"/>
      <c r="R533" s="272"/>
    </row>
    <row r="534" spans="1:18" ht="12.75" customHeight="1">
      <c r="A534" s="272"/>
      <c r="B534" s="371"/>
      <c r="C534" s="371"/>
      <c r="D534" s="371"/>
      <c r="E534" s="371"/>
      <c r="F534" s="278">
        <v>3</v>
      </c>
      <c r="G534" s="279"/>
      <c r="H534" s="288" t="str">
        <f t="shared" si="163"/>
        <v>Belum Diisi</v>
      </c>
      <c r="I534" s="280" t="s">
        <v>650</v>
      </c>
      <c r="J534" s="281" t="str">
        <f t="shared" si="212"/>
        <v>Isi Sasaran</v>
      </c>
      <c r="K534" s="280" t="s">
        <v>650</v>
      </c>
      <c r="L534" s="281" t="str">
        <f t="shared" si="213"/>
        <v>Isi Sasaran</v>
      </c>
      <c r="M534" s="371"/>
      <c r="N534" s="371"/>
      <c r="O534" s="272"/>
      <c r="P534" s="272"/>
      <c r="Q534" s="272"/>
      <c r="R534" s="272"/>
    </row>
    <row r="535" spans="1:18" ht="12.75" customHeight="1">
      <c r="A535" s="272"/>
      <c r="B535" s="371"/>
      <c r="C535" s="371"/>
      <c r="D535" s="371"/>
      <c r="E535" s="371"/>
      <c r="F535" s="278">
        <v>4</v>
      </c>
      <c r="G535" s="279"/>
      <c r="H535" s="288" t="str">
        <f t="shared" si="163"/>
        <v>Belum Diisi</v>
      </c>
      <c r="I535" s="280" t="s">
        <v>650</v>
      </c>
      <c r="J535" s="281" t="str">
        <f t="shared" si="212"/>
        <v>Isi Sasaran</v>
      </c>
      <c r="K535" s="280" t="s">
        <v>650</v>
      </c>
      <c r="L535" s="281" t="str">
        <f t="shared" si="213"/>
        <v>Isi Sasaran</v>
      </c>
      <c r="M535" s="371"/>
      <c r="N535" s="371"/>
      <c r="O535" s="272"/>
      <c r="P535" s="272"/>
      <c r="Q535" s="272"/>
      <c r="R535" s="272"/>
    </row>
    <row r="536" spans="1:18" ht="12.75" customHeight="1">
      <c r="A536" s="272"/>
      <c r="B536" s="349"/>
      <c r="C536" s="349"/>
      <c r="D536" s="349"/>
      <c r="E536" s="349"/>
      <c r="F536" s="282">
        <v>5</v>
      </c>
      <c r="G536" s="283"/>
      <c r="H536" s="289" t="str">
        <f t="shared" si="163"/>
        <v>Belum Diisi</v>
      </c>
      <c r="I536" s="285" t="s">
        <v>650</v>
      </c>
      <c r="J536" s="286" t="str">
        <f t="shared" si="212"/>
        <v>Isi Sasaran</v>
      </c>
      <c r="K536" s="285" t="s">
        <v>650</v>
      </c>
      <c r="L536" s="286" t="str">
        <f t="shared" si="213"/>
        <v>Isi Sasaran</v>
      </c>
      <c r="M536" s="349"/>
      <c r="N536" s="349"/>
      <c r="O536" s="272"/>
      <c r="P536" s="272"/>
      <c r="Q536" s="272"/>
      <c r="R536" s="272"/>
    </row>
    <row r="537" spans="1:18" ht="12.75" customHeight="1">
      <c r="A537" s="272"/>
      <c r="B537" s="418">
        <v>26</v>
      </c>
      <c r="C537" s="426"/>
      <c r="D537" s="419" t="s">
        <v>650</v>
      </c>
      <c r="E537" s="427" t="str">
        <f>IF(D537="Y",1,IF(D537="T",0,IF(D537="Y/T","Belum diisi","Error")))</f>
        <v>Belum diisi</v>
      </c>
      <c r="F537" s="273">
        <v>1</v>
      </c>
      <c r="G537" s="274"/>
      <c r="H537" s="290" t="str">
        <f t="shared" si="163"/>
        <v>Belum Diisi</v>
      </c>
      <c r="I537" s="276" t="s">
        <v>650</v>
      </c>
      <c r="J537" s="277" t="str">
        <f t="shared" ref="J537:J541" si="214">IF($D$537="Y/T","Isi Sasaran",IF($E$537=0,0,IF(I537="Y",1,IF(I537="T",0,"Isi Dulu"))))</f>
        <v>Isi Sasaran</v>
      </c>
      <c r="K537" s="276" t="s">
        <v>650</v>
      </c>
      <c r="L537" s="277" t="str">
        <f t="shared" ref="L537:L541" si="215">IF($D$537="Y/T","Isi Sasaran",IF($E$537=0,0,IF(K537="Y",1,IF(K537="T",0,"Isi Dulu"))))</f>
        <v>Isi Sasaran</v>
      </c>
      <c r="M537" s="429" t="s">
        <v>650</v>
      </c>
      <c r="N537" s="430" t="str">
        <f>IF(M537="Y",1,IF(M537="T",0,IF(M537="Y/T","Belum diisi","Error")))</f>
        <v>Belum diisi</v>
      </c>
      <c r="O537" s="272"/>
      <c r="P537" s="272"/>
      <c r="Q537" s="272"/>
      <c r="R537" s="272"/>
    </row>
    <row r="538" spans="1:18" ht="12.75" customHeight="1">
      <c r="A538" s="272"/>
      <c r="B538" s="371"/>
      <c r="C538" s="371"/>
      <c r="D538" s="371"/>
      <c r="E538" s="371"/>
      <c r="F538" s="278">
        <v>2</v>
      </c>
      <c r="G538" s="279"/>
      <c r="H538" s="288" t="str">
        <f t="shared" si="163"/>
        <v>Belum Diisi</v>
      </c>
      <c r="I538" s="280" t="s">
        <v>650</v>
      </c>
      <c r="J538" s="281" t="str">
        <f t="shared" si="214"/>
        <v>Isi Sasaran</v>
      </c>
      <c r="K538" s="280" t="s">
        <v>650</v>
      </c>
      <c r="L538" s="281" t="str">
        <f t="shared" si="215"/>
        <v>Isi Sasaran</v>
      </c>
      <c r="M538" s="371"/>
      <c r="N538" s="371"/>
      <c r="O538" s="272"/>
      <c r="P538" s="272"/>
      <c r="Q538" s="272"/>
      <c r="R538" s="272"/>
    </row>
    <row r="539" spans="1:18" ht="12.75" customHeight="1">
      <c r="A539" s="272"/>
      <c r="B539" s="371"/>
      <c r="C539" s="371"/>
      <c r="D539" s="371"/>
      <c r="E539" s="371"/>
      <c r="F539" s="278">
        <v>3</v>
      </c>
      <c r="G539" s="279"/>
      <c r="H539" s="288" t="str">
        <f t="shared" si="163"/>
        <v>Belum Diisi</v>
      </c>
      <c r="I539" s="280" t="s">
        <v>650</v>
      </c>
      <c r="J539" s="281" t="str">
        <f t="shared" si="214"/>
        <v>Isi Sasaran</v>
      </c>
      <c r="K539" s="280" t="s">
        <v>650</v>
      </c>
      <c r="L539" s="281" t="str">
        <f t="shared" si="215"/>
        <v>Isi Sasaran</v>
      </c>
      <c r="M539" s="371"/>
      <c r="N539" s="371"/>
      <c r="O539" s="272"/>
      <c r="P539" s="272"/>
      <c r="Q539" s="272"/>
      <c r="R539" s="272"/>
    </row>
    <row r="540" spans="1:18" ht="12.75" customHeight="1">
      <c r="A540" s="272"/>
      <c r="B540" s="371"/>
      <c r="C540" s="371"/>
      <c r="D540" s="371"/>
      <c r="E540" s="371"/>
      <c r="F540" s="278">
        <v>4</v>
      </c>
      <c r="G540" s="279"/>
      <c r="H540" s="288" t="str">
        <f t="shared" si="163"/>
        <v>Belum Diisi</v>
      </c>
      <c r="I540" s="280" t="s">
        <v>650</v>
      </c>
      <c r="J540" s="281" t="str">
        <f t="shared" si="214"/>
        <v>Isi Sasaran</v>
      </c>
      <c r="K540" s="280" t="s">
        <v>650</v>
      </c>
      <c r="L540" s="281" t="str">
        <f t="shared" si="215"/>
        <v>Isi Sasaran</v>
      </c>
      <c r="M540" s="371"/>
      <c r="N540" s="371"/>
      <c r="O540" s="272"/>
      <c r="P540" s="272"/>
      <c r="Q540" s="272"/>
      <c r="R540" s="272"/>
    </row>
    <row r="541" spans="1:18" ht="12.75" customHeight="1">
      <c r="A541" s="272"/>
      <c r="B541" s="349"/>
      <c r="C541" s="349"/>
      <c r="D541" s="349"/>
      <c r="E541" s="349"/>
      <c r="F541" s="282">
        <v>5</v>
      </c>
      <c r="G541" s="283"/>
      <c r="H541" s="289" t="str">
        <f t="shared" si="163"/>
        <v>Belum Diisi</v>
      </c>
      <c r="I541" s="285" t="s">
        <v>650</v>
      </c>
      <c r="J541" s="286" t="str">
        <f t="shared" si="214"/>
        <v>Isi Sasaran</v>
      </c>
      <c r="K541" s="285" t="s">
        <v>650</v>
      </c>
      <c r="L541" s="286" t="str">
        <f t="shared" si="215"/>
        <v>Isi Sasaran</v>
      </c>
      <c r="M541" s="349"/>
      <c r="N541" s="349"/>
      <c r="O541" s="272"/>
      <c r="P541" s="272"/>
      <c r="Q541" s="272"/>
      <c r="R541" s="272"/>
    </row>
    <row r="542" spans="1:18" ht="12.75" customHeight="1">
      <c r="A542" s="272"/>
      <c r="B542" s="418">
        <v>27</v>
      </c>
      <c r="C542" s="426"/>
      <c r="D542" s="419" t="s">
        <v>650</v>
      </c>
      <c r="E542" s="427" t="str">
        <f>IF(D542="Y",1,IF(D542="T",0,IF(D542="Y/T","Belum diisi","Error")))</f>
        <v>Belum diisi</v>
      </c>
      <c r="F542" s="273">
        <v>1</v>
      </c>
      <c r="G542" s="274"/>
      <c r="H542" s="290" t="str">
        <f t="shared" si="163"/>
        <v>Belum Diisi</v>
      </c>
      <c r="I542" s="276" t="s">
        <v>650</v>
      </c>
      <c r="J542" s="277" t="str">
        <f t="shared" ref="J542:J546" si="216">IF($D$542="Y/T","Isi Sasaran",IF($E$542=0,0,IF(I542="Y",1,IF(I542="T",0,"Isi Dulu"))))</f>
        <v>Isi Sasaran</v>
      </c>
      <c r="K542" s="276" t="s">
        <v>650</v>
      </c>
      <c r="L542" s="277" t="str">
        <f t="shared" ref="L542:L546" si="217">IF($D$542="Y/T","Isi Sasaran",IF($E$542=0,0,IF(K542="Y",1,IF(K542="T",0,"Isi Dulu"))))</f>
        <v>Isi Sasaran</v>
      </c>
      <c r="M542" s="429" t="s">
        <v>650</v>
      </c>
      <c r="N542" s="430" t="str">
        <f>IF(M542="Y",1,IF(M542="T",0,IF(M542="Y/T","Belum diisi","Error")))</f>
        <v>Belum diisi</v>
      </c>
      <c r="O542" s="272"/>
      <c r="P542" s="272"/>
      <c r="Q542" s="272"/>
      <c r="R542" s="272"/>
    </row>
    <row r="543" spans="1:18" ht="12.75" customHeight="1">
      <c r="A543" s="272"/>
      <c r="B543" s="371"/>
      <c r="C543" s="371"/>
      <c r="D543" s="371"/>
      <c r="E543" s="371"/>
      <c r="F543" s="278">
        <v>2</v>
      </c>
      <c r="G543" s="279"/>
      <c r="H543" s="288" t="str">
        <f t="shared" si="163"/>
        <v>Belum Diisi</v>
      </c>
      <c r="I543" s="280" t="s">
        <v>650</v>
      </c>
      <c r="J543" s="281" t="str">
        <f t="shared" si="216"/>
        <v>Isi Sasaran</v>
      </c>
      <c r="K543" s="280" t="s">
        <v>650</v>
      </c>
      <c r="L543" s="281" t="str">
        <f t="shared" si="217"/>
        <v>Isi Sasaran</v>
      </c>
      <c r="M543" s="371"/>
      <c r="N543" s="371"/>
      <c r="O543" s="272"/>
      <c r="P543" s="272"/>
      <c r="Q543" s="272"/>
      <c r="R543" s="272"/>
    </row>
    <row r="544" spans="1:18" ht="12.75" customHeight="1">
      <c r="A544" s="272"/>
      <c r="B544" s="371"/>
      <c r="C544" s="371"/>
      <c r="D544" s="371"/>
      <c r="E544" s="371"/>
      <c r="F544" s="278">
        <v>3</v>
      </c>
      <c r="G544" s="279"/>
      <c r="H544" s="288" t="str">
        <f t="shared" si="163"/>
        <v>Belum Diisi</v>
      </c>
      <c r="I544" s="280" t="s">
        <v>650</v>
      </c>
      <c r="J544" s="281" t="str">
        <f t="shared" si="216"/>
        <v>Isi Sasaran</v>
      </c>
      <c r="K544" s="280" t="s">
        <v>650</v>
      </c>
      <c r="L544" s="281" t="str">
        <f t="shared" si="217"/>
        <v>Isi Sasaran</v>
      </c>
      <c r="M544" s="371"/>
      <c r="N544" s="371"/>
      <c r="O544" s="272"/>
      <c r="P544" s="272"/>
      <c r="Q544" s="272"/>
      <c r="R544" s="272"/>
    </row>
    <row r="545" spans="1:18" ht="12.75" customHeight="1">
      <c r="A545" s="272"/>
      <c r="B545" s="371"/>
      <c r="C545" s="371"/>
      <c r="D545" s="371"/>
      <c r="E545" s="371"/>
      <c r="F545" s="278">
        <v>4</v>
      </c>
      <c r="G545" s="279"/>
      <c r="H545" s="288" t="str">
        <f t="shared" si="163"/>
        <v>Belum Diisi</v>
      </c>
      <c r="I545" s="280" t="s">
        <v>650</v>
      </c>
      <c r="J545" s="281" t="str">
        <f t="shared" si="216"/>
        <v>Isi Sasaran</v>
      </c>
      <c r="K545" s="280" t="s">
        <v>650</v>
      </c>
      <c r="L545" s="281" t="str">
        <f t="shared" si="217"/>
        <v>Isi Sasaran</v>
      </c>
      <c r="M545" s="371"/>
      <c r="N545" s="371"/>
      <c r="O545" s="272"/>
      <c r="P545" s="272"/>
      <c r="Q545" s="272"/>
      <c r="R545" s="272"/>
    </row>
    <row r="546" spans="1:18" ht="12.75" customHeight="1">
      <c r="A546" s="272"/>
      <c r="B546" s="349"/>
      <c r="C546" s="349"/>
      <c r="D546" s="349"/>
      <c r="E546" s="349"/>
      <c r="F546" s="282">
        <v>5</v>
      </c>
      <c r="G546" s="283"/>
      <c r="H546" s="289" t="str">
        <f t="shared" si="163"/>
        <v>Belum Diisi</v>
      </c>
      <c r="I546" s="285" t="s">
        <v>650</v>
      </c>
      <c r="J546" s="286" t="str">
        <f t="shared" si="216"/>
        <v>Isi Sasaran</v>
      </c>
      <c r="K546" s="285" t="s">
        <v>650</v>
      </c>
      <c r="L546" s="286" t="str">
        <f t="shared" si="217"/>
        <v>Isi Sasaran</v>
      </c>
      <c r="M546" s="349"/>
      <c r="N546" s="349"/>
      <c r="O546" s="272"/>
      <c r="P546" s="272"/>
      <c r="Q546" s="272"/>
      <c r="R546" s="272"/>
    </row>
    <row r="547" spans="1:18" ht="12.75" customHeight="1">
      <c r="A547" s="272"/>
      <c r="B547" s="418">
        <v>28</v>
      </c>
      <c r="C547" s="426"/>
      <c r="D547" s="419" t="s">
        <v>650</v>
      </c>
      <c r="E547" s="427" t="str">
        <f>IF(D547="Y",1,IF(D547="T",0,IF(D547="Y/T","Belum diisi","Error")))</f>
        <v>Belum diisi</v>
      </c>
      <c r="F547" s="273">
        <v>1</v>
      </c>
      <c r="G547" s="274"/>
      <c r="H547" s="290" t="str">
        <f t="shared" si="163"/>
        <v>Belum Diisi</v>
      </c>
      <c r="I547" s="276" t="s">
        <v>650</v>
      </c>
      <c r="J547" s="277" t="str">
        <f t="shared" ref="J547:J551" si="218">IF($D$547="Y/T","Isi Sasaran",IF($E$547=0,0,IF(I547="Y",1,IF(I547="T",0,"Isi Dulu"))))</f>
        <v>Isi Sasaran</v>
      </c>
      <c r="K547" s="276" t="s">
        <v>650</v>
      </c>
      <c r="L547" s="277" t="str">
        <f t="shared" ref="L547:L551" si="219">IF($D$547="Y/T","Isi Sasaran",IF($E$547=0,0,IF(K547="Y",1,IF(K547="T",0,"Isi Dulu"))))</f>
        <v>Isi Sasaran</v>
      </c>
      <c r="M547" s="429" t="s">
        <v>650</v>
      </c>
      <c r="N547" s="430" t="str">
        <f>IF(M547="Y",1,IF(M547="T",0,IF(M547="Y/T","Belum diisi","Error")))</f>
        <v>Belum diisi</v>
      </c>
      <c r="O547" s="272"/>
      <c r="P547" s="272"/>
      <c r="Q547" s="272"/>
      <c r="R547" s="272"/>
    </row>
    <row r="548" spans="1:18" ht="12.75" customHeight="1">
      <c r="A548" s="272"/>
      <c r="B548" s="371"/>
      <c r="C548" s="371"/>
      <c r="D548" s="371"/>
      <c r="E548" s="371"/>
      <c r="F548" s="278">
        <v>2</v>
      </c>
      <c r="G548" s="279"/>
      <c r="H548" s="288" t="str">
        <f t="shared" si="163"/>
        <v>Belum Diisi</v>
      </c>
      <c r="I548" s="280" t="s">
        <v>650</v>
      </c>
      <c r="J548" s="281" t="str">
        <f t="shared" si="218"/>
        <v>Isi Sasaran</v>
      </c>
      <c r="K548" s="280" t="s">
        <v>650</v>
      </c>
      <c r="L548" s="281" t="str">
        <f t="shared" si="219"/>
        <v>Isi Sasaran</v>
      </c>
      <c r="M548" s="371"/>
      <c r="N548" s="371"/>
      <c r="O548" s="272"/>
      <c r="P548" s="272"/>
      <c r="Q548" s="272"/>
      <c r="R548" s="272"/>
    </row>
    <row r="549" spans="1:18" ht="12.75" customHeight="1">
      <c r="A549" s="272"/>
      <c r="B549" s="371"/>
      <c r="C549" s="371"/>
      <c r="D549" s="371"/>
      <c r="E549" s="371"/>
      <c r="F549" s="278">
        <v>3</v>
      </c>
      <c r="G549" s="279"/>
      <c r="H549" s="288" t="str">
        <f t="shared" si="163"/>
        <v>Belum Diisi</v>
      </c>
      <c r="I549" s="280" t="s">
        <v>650</v>
      </c>
      <c r="J549" s="281" t="str">
        <f t="shared" si="218"/>
        <v>Isi Sasaran</v>
      </c>
      <c r="K549" s="280" t="s">
        <v>650</v>
      </c>
      <c r="L549" s="281" t="str">
        <f t="shared" si="219"/>
        <v>Isi Sasaran</v>
      </c>
      <c r="M549" s="371"/>
      <c r="N549" s="371"/>
      <c r="O549" s="272"/>
      <c r="P549" s="272"/>
      <c r="Q549" s="272"/>
      <c r="R549" s="272"/>
    </row>
    <row r="550" spans="1:18" ht="12.75" customHeight="1">
      <c r="A550" s="272"/>
      <c r="B550" s="371"/>
      <c r="C550" s="371"/>
      <c r="D550" s="371"/>
      <c r="E550" s="371"/>
      <c r="F550" s="278">
        <v>4</v>
      </c>
      <c r="G550" s="279"/>
      <c r="H550" s="288" t="str">
        <f t="shared" si="163"/>
        <v>Belum Diisi</v>
      </c>
      <c r="I550" s="280" t="s">
        <v>650</v>
      </c>
      <c r="J550" s="281" t="str">
        <f t="shared" si="218"/>
        <v>Isi Sasaran</v>
      </c>
      <c r="K550" s="280" t="s">
        <v>650</v>
      </c>
      <c r="L550" s="281" t="str">
        <f t="shared" si="219"/>
        <v>Isi Sasaran</v>
      </c>
      <c r="M550" s="371"/>
      <c r="N550" s="371"/>
      <c r="O550" s="272"/>
      <c r="P550" s="272"/>
      <c r="Q550" s="272"/>
      <c r="R550" s="272"/>
    </row>
    <row r="551" spans="1:18" ht="12.75" customHeight="1">
      <c r="A551" s="272"/>
      <c r="B551" s="349"/>
      <c r="C551" s="349"/>
      <c r="D551" s="349"/>
      <c r="E551" s="349"/>
      <c r="F551" s="282">
        <v>5</v>
      </c>
      <c r="G551" s="283"/>
      <c r="H551" s="289" t="str">
        <f t="shared" si="163"/>
        <v>Belum Diisi</v>
      </c>
      <c r="I551" s="285" t="s">
        <v>650</v>
      </c>
      <c r="J551" s="286" t="str">
        <f t="shared" si="218"/>
        <v>Isi Sasaran</v>
      </c>
      <c r="K551" s="285" t="s">
        <v>650</v>
      </c>
      <c r="L551" s="286" t="str">
        <f t="shared" si="219"/>
        <v>Isi Sasaran</v>
      </c>
      <c r="M551" s="349"/>
      <c r="N551" s="349"/>
      <c r="O551" s="272"/>
      <c r="P551" s="272"/>
      <c r="Q551" s="272"/>
      <c r="R551" s="272"/>
    </row>
    <row r="552" spans="1:18" ht="12.75" customHeight="1">
      <c r="A552" s="272"/>
      <c r="B552" s="418">
        <v>29</v>
      </c>
      <c r="C552" s="426"/>
      <c r="D552" s="419" t="s">
        <v>650</v>
      </c>
      <c r="E552" s="427" t="str">
        <f>IF(D552="Y",1,IF(D552="T",0,IF(D552="Y/T","Belum diisi","Error")))</f>
        <v>Belum diisi</v>
      </c>
      <c r="F552" s="273">
        <v>1</v>
      </c>
      <c r="G552" s="274"/>
      <c r="H552" s="290" t="str">
        <f t="shared" si="163"/>
        <v>Belum Diisi</v>
      </c>
      <c r="I552" s="276" t="s">
        <v>650</v>
      </c>
      <c r="J552" s="277" t="str">
        <f t="shared" ref="J552:J556" si="220">IF($D$552="Y/T","Isi Sasaran",IF($E$552=0,0,IF(I552="Y",1,IF(I552="T",0,"Isi Dulu"))))</f>
        <v>Isi Sasaran</v>
      </c>
      <c r="K552" s="276" t="s">
        <v>650</v>
      </c>
      <c r="L552" s="277" t="str">
        <f t="shared" ref="L552:L556" si="221">IF($D$552="Y/T","Isi Sasaran",IF($E$552=0,0,IF(K552="Y",1,IF(K552="T",0,"Isi Dulu"))))</f>
        <v>Isi Sasaran</v>
      </c>
      <c r="M552" s="429" t="s">
        <v>650</v>
      </c>
      <c r="N552" s="430" t="str">
        <f>IF(M552="Y",1,IF(M552="T",0,IF(M552="Y/T","Belum diisi","Error")))</f>
        <v>Belum diisi</v>
      </c>
      <c r="O552" s="272"/>
      <c r="P552" s="272"/>
      <c r="Q552" s="272"/>
      <c r="R552" s="272"/>
    </row>
    <row r="553" spans="1:18" ht="12.75" customHeight="1">
      <c r="A553" s="272"/>
      <c r="B553" s="371"/>
      <c r="C553" s="371"/>
      <c r="D553" s="371"/>
      <c r="E553" s="371"/>
      <c r="F553" s="278">
        <v>2</v>
      </c>
      <c r="G553" s="279"/>
      <c r="H553" s="288" t="str">
        <f t="shared" si="163"/>
        <v>Belum Diisi</v>
      </c>
      <c r="I553" s="280" t="s">
        <v>650</v>
      </c>
      <c r="J553" s="281" t="str">
        <f t="shared" si="220"/>
        <v>Isi Sasaran</v>
      </c>
      <c r="K553" s="280" t="s">
        <v>650</v>
      </c>
      <c r="L553" s="281" t="str">
        <f t="shared" si="221"/>
        <v>Isi Sasaran</v>
      </c>
      <c r="M553" s="371"/>
      <c r="N553" s="371"/>
      <c r="O553" s="272"/>
      <c r="P553" s="272"/>
      <c r="Q553" s="272"/>
      <c r="R553" s="272"/>
    </row>
    <row r="554" spans="1:18" ht="12.75" customHeight="1">
      <c r="A554" s="272"/>
      <c r="B554" s="371"/>
      <c r="C554" s="371"/>
      <c r="D554" s="371"/>
      <c r="E554" s="371"/>
      <c r="F554" s="278">
        <v>3</v>
      </c>
      <c r="G554" s="279"/>
      <c r="H554" s="288" t="str">
        <f t="shared" si="163"/>
        <v>Belum Diisi</v>
      </c>
      <c r="I554" s="280" t="s">
        <v>650</v>
      </c>
      <c r="J554" s="281" t="str">
        <f t="shared" si="220"/>
        <v>Isi Sasaran</v>
      </c>
      <c r="K554" s="280" t="s">
        <v>650</v>
      </c>
      <c r="L554" s="281" t="str">
        <f t="shared" si="221"/>
        <v>Isi Sasaran</v>
      </c>
      <c r="M554" s="371"/>
      <c r="N554" s="371"/>
      <c r="O554" s="272"/>
      <c r="P554" s="272"/>
      <c r="Q554" s="272"/>
      <c r="R554" s="272"/>
    </row>
    <row r="555" spans="1:18" ht="12.75" customHeight="1">
      <c r="A555" s="272"/>
      <c r="B555" s="371"/>
      <c r="C555" s="371"/>
      <c r="D555" s="371"/>
      <c r="E555" s="371"/>
      <c r="F555" s="278">
        <v>4</v>
      </c>
      <c r="G555" s="279"/>
      <c r="H555" s="288" t="str">
        <f t="shared" si="163"/>
        <v>Belum Diisi</v>
      </c>
      <c r="I555" s="280" t="s">
        <v>650</v>
      </c>
      <c r="J555" s="281" t="str">
        <f t="shared" si="220"/>
        <v>Isi Sasaran</v>
      </c>
      <c r="K555" s="280" t="s">
        <v>650</v>
      </c>
      <c r="L555" s="281" t="str">
        <f t="shared" si="221"/>
        <v>Isi Sasaran</v>
      </c>
      <c r="M555" s="371"/>
      <c r="N555" s="371"/>
      <c r="O555" s="272"/>
      <c r="P555" s="272"/>
      <c r="Q555" s="272"/>
      <c r="R555" s="272"/>
    </row>
    <row r="556" spans="1:18" ht="12.75" customHeight="1">
      <c r="A556" s="272"/>
      <c r="B556" s="349"/>
      <c r="C556" s="349"/>
      <c r="D556" s="349"/>
      <c r="E556" s="349"/>
      <c r="F556" s="282">
        <v>5</v>
      </c>
      <c r="G556" s="283"/>
      <c r="H556" s="289" t="str">
        <f t="shared" si="163"/>
        <v>Belum Diisi</v>
      </c>
      <c r="I556" s="285" t="s">
        <v>650</v>
      </c>
      <c r="J556" s="286" t="str">
        <f t="shared" si="220"/>
        <v>Isi Sasaran</v>
      </c>
      <c r="K556" s="285" t="s">
        <v>650</v>
      </c>
      <c r="L556" s="286" t="str">
        <f t="shared" si="221"/>
        <v>Isi Sasaran</v>
      </c>
      <c r="M556" s="349"/>
      <c r="N556" s="349"/>
      <c r="O556" s="272"/>
      <c r="P556" s="272"/>
      <c r="Q556" s="272"/>
      <c r="R556" s="272"/>
    </row>
    <row r="557" spans="1:18" ht="12.75" customHeight="1">
      <c r="A557" s="272"/>
      <c r="B557" s="418">
        <v>30</v>
      </c>
      <c r="C557" s="426"/>
      <c r="D557" s="419" t="s">
        <v>650</v>
      </c>
      <c r="E557" s="427" t="str">
        <f>IF(D557="Y",1,IF(D557="T",0,IF(D557="Y/T","Belum diisi","Error")))</f>
        <v>Belum diisi</v>
      </c>
      <c r="F557" s="273">
        <v>1</v>
      </c>
      <c r="G557" s="274"/>
      <c r="H557" s="290" t="str">
        <f t="shared" si="163"/>
        <v>Belum Diisi</v>
      </c>
      <c r="I557" s="285" t="s">
        <v>650</v>
      </c>
      <c r="J557" s="277" t="str">
        <f t="shared" ref="J557:J561" si="222">IF($D$557="Y/T","Isi Sasaran",IF($E$557=0,0,IF(I557="Y",1,IF(I557="T",0,"Isi Dulu"))))</f>
        <v>Isi Sasaran</v>
      </c>
      <c r="K557" s="285" t="s">
        <v>650</v>
      </c>
      <c r="L557" s="277" t="str">
        <f t="shared" ref="L557:L561" si="223">IF($D$557="Y/T","Isi Sasaran",IF($E$557=0,0,IF(K557="Y",1,IF(K557="T",0,"Isi Dulu"))))</f>
        <v>Isi Sasaran</v>
      </c>
      <c r="M557" s="429" t="s">
        <v>650</v>
      </c>
      <c r="N557" s="430" t="str">
        <f>IF(M557="Y",1,IF(M557="T",0,IF(M557="Y/T","Belum diisi","Error")))</f>
        <v>Belum diisi</v>
      </c>
      <c r="O557" s="272"/>
      <c r="P557" s="272"/>
      <c r="Q557" s="272"/>
      <c r="R557" s="272"/>
    </row>
    <row r="558" spans="1:18" ht="12.75" customHeight="1">
      <c r="A558" s="272"/>
      <c r="B558" s="371"/>
      <c r="C558" s="371"/>
      <c r="D558" s="371"/>
      <c r="E558" s="371"/>
      <c r="F558" s="278">
        <v>2</v>
      </c>
      <c r="G558" s="279"/>
      <c r="H558" s="288" t="str">
        <f t="shared" si="163"/>
        <v>Belum Diisi</v>
      </c>
      <c r="I558" s="280" t="s">
        <v>650</v>
      </c>
      <c r="J558" s="281" t="str">
        <f t="shared" si="222"/>
        <v>Isi Sasaran</v>
      </c>
      <c r="K558" s="280" t="s">
        <v>650</v>
      </c>
      <c r="L558" s="281" t="str">
        <f t="shared" si="223"/>
        <v>Isi Sasaran</v>
      </c>
      <c r="M558" s="371"/>
      <c r="N558" s="371"/>
      <c r="O558" s="272"/>
      <c r="P558" s="272"/>
      <c r="Q558" s="272"/>
      <c r="R558" s="272"/>
    </row>
    <row r="559" spans="1:18" ht="12.75" customHeight="1">
      <c r="A559" s="272"/>
      <c r="B559" s="371"/>
      <c r="C559" s="371"/>
      <c r="D559" s="371"/>
      <c r="E559" s="371"/>
      <c r="F559" s="278">
        <v>3</v>
      </c>
      <c r="G559" s="279"/>
      <c r="H559" s="288" t="str">
        <f t="shared" si="163"/>
        <v>Belum Diisi</v>
      </c>
      <c r="I559" s="280" t="s">
        <v>650</v>
      </c>
      <c r="J559" s="281" t="str">
        <f t="shared" si="222"/>
        <v>Isi Sasaran</v>
      </c>
      <c r="K559" s="280" t="s">
        <v>650</v>
      </c>
      <c r="L559" s="281" t="str">
        <f t="shared" si="223"/>
        <v>Isi Sasaran</v>
      </c>
      <c r="M559" s="371"/>
      <c r="N559" s="371"/>
      <c r="O559" s="272"/>
      <c r="P559" s="272"/>
      <c r="Q559" s="272"/>
      <c r="R559" s="272"/>
    </row>
    <row r="560" spans="1:18" ht="12.75" customHeight="1">
      <c r="A560" s="272"/>
      <c r="B560" s="371"/>
      <c r="C560" s="371"/>
      <c r="D560" s="371"/>
      <c r="E560" s="371"/>
      <c r="F560" s="278">
        <v>4</v>
      </c>
      <c r="G560" s="279"/>
      <c r="H560" s="288" t="str">
        <f t="shared" si="163"/>
        <v>Belum Diisi</v>
      </c>
      <c r="I560" s="280" t="s">
        <v>650</v>
      </c>
      <c r="J560" s="281" t="str">
        <f t="shared" si="222"/>
        <v>Isi Sasaran</v>
      </c>
      <c r="K560" s="280" t="s">
        <v>650</v>
      </c>
      <c r="L560" s="281" t="str">
        <f t="shared" si="223"/>
        <v>Isi Sasaran</v>
      </c>
      <c r="M560" s="371"/>
      <c r="N560" s="371"/>
      <c r="O560" s="272"/>
      <c r="P560" s="272"/>
      <c r="Q560" s="272"/>
      <c r="R560" s="272"/>
    </row>
    <row r="561" spans="1:18" ht="12.75" customHeight="1">
      <c r="A561" s="272"/>
      <c r="B561" s="349"/>
      <c r="C561" s="349"/>
      <c r="D561" s="349"/>
      <c r="E561" s="349"/>
      <c r="F561" s="282">
        <v>5</v>
      </c>
      <c r="G561" s="283"/>
      <c r="H561" s="289" t="str">
        <f t="shared" si="163"/>
        <v>Belum Diisi</v>
      </c>
      <c r="I561" s="280" t="s">
        <v>650</v>
      </c>
      <c r="J561" s="286" t="str">
        <f t="shared" si="222"/>
        <v>Isi Sasaran</v>
      </c>
      <c r="K561" s="280" t="s">
        <v>650</v>
      </c>
      <c r="L561" s="286" t="str">
        <f t="shared" si="223"/>
        <v>Isi Sasaran</v>
      </c>
      <c r="M561" s="349"/>
      <c r="N561" s="349"/>
      <c r="O561" s="272"/>
      <c r="P561" s="272"/>
      <c r="Q561" s="272"/>
      <c r="R561" s="272"/>
    </row>
    <row r="562" spans="1:18" ht="12.75" customHeight="1">
      <c r="A562" s="272"/>
      <c r="B562" s="301"/>
      <c r="C562" s="292"/>
      <c r="D562" s="293"/>
      <c r="E562" s="294" t="e">
        <f>AVERAGE(E412:E561)</f>
        <v>#DIV/0!</v>
      </c>
      <c r="F562" s="296"/>
      <c r="G562" s="296"/>
      <c r="H562" s="294" t="e">
        <f>AVERAGE(H412:H561)</f>
        <v>#DIV/0!</v>
      </c>
      <c r="I562" s="303"/>
      <c r="J562" s="294" t="e">
        <f>AVERAGE(J412:J561)</f>
        <v>#DIV/0!</v>
      </c>
      <c r="K562" s="303"/>
      <c r="L562" s="294" t="e">
        <f>AVERAGE(L412:L561)</f>
        <v>#DIV/0!</v>
      </c>
      <c r="M562" s="303"/>
      <c r="N562" s="294" t="e">
        <f>AVERAGE(N412:N561)</f>
        <v>#DIV/0!</v>
      </c>
      <c r="O562" s="272"/>
      <c r="P562" s="272"/>
      <c r="Q562" s="272"/>
      <c r="R562" s="272"/>
    </row>
  </sheetData>
  <mergeCells count="676">
    <mergeCell ref="D136:D140"/>
    <mergeCell ref="E136:E140"/>
    <mergeCell ref="B131:B135"/>
    <mergeCell ref="C131:C135"/>
    <mergeCell ref="D131:D135"/>
    <mergeCell ref="E131:E135"/>
    <mergeCell ref="B163:B167"/>
    <mergeCell ref="C163:C167"/>
    <mergeCell ref="D163:D167"/>
    <mergeCell ref="E163:E167"/>
    <mergeCell ref="B157:J157"/>
    <mergeCell ref="B158:B162"/>
    <mergeCell ref="E158:E162"/>
    <mergeCell ref="C146:C150"/>
    <mergeCell ref="D146:D150"/>
    <mergeCell ref="B193:B197"/>
    <mergeCell ref="C193:C197"/>
    <mergeCell ref="D193:D197"/>
    <mergeCell ref="E193:E197"/>
    <mergeCell ref="C188:C192"/>
    <mergeCell ref="D188:D192"/>
    <mergeCell ref="E188:E192"/>
    <mergeCell ref="B188:B192"/>
    <mergeCell ref="B183:B187"/>
    <mergeCell ref="C183:C187"/>
    <mergeCell ref="D183:D187"/>
    <mergeCell ref="E183:E187"/>
    <mergeCell ref="D198:D202"/>
    <mergeCell ref="E198:E202"/>
    <mergeCell ref="B208:B212"/>
    <mergeCell ref="B203:B207"/>
    <mergeCell ref="C203:C207"/>
    <mergeCell ref="D203:D207"/>
    <mergeCell ref="E203:E207"/>
    <mergeCell ref="B198:B202"/>
    <mergeCell ref="C198:C202"/>
    <mergeCell ref="B218:B222"/>
    <mergeCell ref="C218:C222"/>
    <mergeCell ref="C208:C212"/>
    <mergeCell ref="D208:D212"/>
    <mergeCell ref="D218:D222"/>
    <mergeCell ref="E218:E222"/>
    <mergeCell ref="B213:B217"/>
    <mergeCell ref="C213:C217"/>
    <mergeCell ref="D213:D217"/>
    <mergeCell ref="E213:E217"/>
    <mergeCell ref="E208:E212"/>
    <mergeCell ref="B233:B237"/>
    <mergeCell ref="C233:C237"/>
    <mergeCell ref="D233:D237"/>
    <mergeCell ref="E233:E237"/>
    <mergeCell ref="C228:C232"/>
    <mergeCell ref="D228:D232"/>
    <mergeCell ref="E228:E232"/>
    <mergeCell ref="B228:B232"/>
    <mergeCell ref="B223:B227"/>
    <mergeCell ref="C223:C227"/>
    <mergeCell ref="D223:D227"/>
    <mergeCell ref="E223:E227"/>
    <mergeCell ref="C263:C267"/>
    <mergeCell ref="D263:D267"/>
    <mergeCell ref="E263:E267"/>
    <mergeCell ref="B258:B262"/>
    <mergeCell ref="C258:C262"/>
    <mergeCell ref="D238:D242"/>
    <mergeCell ref="E238:E242"/>
    <mergeCell ref="B248:B252"/>
    <mergeCell ref="B243:B247"/>
    <mergeCell ref="C243:C247"/>
    <mergeCell ref="D243:D247"/>
    <mergeCell ref="E243:E247"/>
    <mergeCell ref="B238:B242"/>
    <mergeCell ref="C238:C242"/>
    <mergeCell ref="C248:C252"/>
    <mergeCell ref="D248:D252"/>
    <mergeCell ref="D11:D15"/>
    <mergeCell ref="E11:E15"/>
    <mergeCell ref="B21:B25"/>
    <mergeCell ref="B16:B20"/>
    <mergeCell ref="C16:C20"/>
    <mergeCell ref="D16:D20"/>
    <mergeCell ref="E16:E20"/>
    <mergeCell ref="B11:B15"/>
    <mergeCell ref="C11:C15"/>
    <mergeCell ref="D6:D10"/>
    <mergeCell ref="E6:E10"/>
    <mergeCell ref="C158:C162"/>
    <mergeCell ref="D158:D162"/>
    <mergeCell ref="B151:B155"/>
    <mergeCell ref="C151:C155"/>
    <mergeCell ref="D151:D155"/>
    <mergeCell ref="E151:E155"/>
    <mergeCell ref="E146:E150"/>
    <mergeCell ref="B146:B150"/>
    <mergeCell ref="B141:B145"/>
    <mergeCell ref="C141:C145"/>
    <mergeCell ref="D141:D145"/>
    <mergeCell ref="E141:E145"/>
    <mergeCell ref="B136:B140"/>
    <mergeCell ref="C136:C140"/>
    <mergeCell ref="B126:B130"/>
    <mergeCell ref="C126:C130"/>
    <mergeCell ref="D126:D130"/>
    <mergeCell ref="E126:E130"/>
    <mergeCell ref="C121:C125"/>
    <mergeCell ref="D121:D125"/>
    <mergeCell ref="E121:E125"/>
    <mergeCell ref="D111:D115"/>
    <mergeCell ref="B1:N1"/>
    <mergeCell ref="B2:N2"/>
    <mergeCell ref="B3:B4"/>
    <mergeCell ref="C3:C4"/>
    <mergeCell ref="D3:E4"/>
    <mergeCell ref="F3:F4"/>
    <mergeCell ref="G3:G4"/>
    <mergeCell ref="H3:H4"/>
    <mergeCell ref="I3:N3"/>
    <mergeCell ref="I4:J4"/>
    <mergeCell ref="B31:B35"/>
    <mergeCell ref="C31:C35"/>
    <mergeCell ref="D31:D35"/>
    <mergeCell ref="E31:E35"/>
    <mergeCell ref="B26:B30"/>
    <mergeCell ref="C26:C30"/>
    <mergeCell ref="D26:D30"/>
    <mergeCell ref="E26:E30"/>
    <mergeCell ref="E21:E25"/>
    <mergeCell ref="C21:C25"/>
    <mergeCell ref="D21:D25"/>
    <mergeCell ref="B46:B50"/>
    <mergeCell ref="C46:C50"/>
    <mergeCell ref="D46:D50"/>
    <mergeCell ref="E46:E50"/>
    <mergeCell ref="C41:C45"/>
    <mergeCell ref="D41:D45"/>
    <mergeCell ref="E41:E45"/>
    <mergeCell ref="B41:B45"/>
    <mergeCell ref="B36:B40"/>
    <mergeCell ref="C36:C40"/>
    <mergeCell ref="D36:D40"/>
    <mergeCell ref="E36:E40"/>
    <mergeCell ref="D51:D55"/>
    <mergeCell ref="E51:E55"/>
    <mergeCell ref="B61:B65"/>
    <mergeCell ref="B56:B60"/>
    <mergeCell ref="C56:C60"/>
    <mergeCell ref="D56:D60"/>
    <mergeCell ref="E56:E60"/>
    <mergeCell ref="B51:B55"/>
    <mergeCell ref="C51:C55"/>
    <mergeCell ref="B76:B80"/>
    <mergeCell ref="C76:C80"/>
    <mergeCell ref="D76:D80"/>
    <mergeCell ref="E76:E80"/>
    <mergeCell ref="B71:B75"/>
    <mergeCell ref="C71:C75"/>
    <mergeCell ref="C61:C65"/>
    <mergeCell ref="D61:D65"/>
    <mergeCell ref="D71:D75"/>
    <mergeCell ref="E71:E75"/>
    <mergeCell ref="B66:B70"/>
    <mergeCell ref="C66:C70"/>
    <mergeCell ref="D66:D70"/>
    <mergeCell ref="E66:E70"/>
    <mergeCell ref="E61:E65"/>
    <mergeCell ref="B91:B95"/>
    <mergeCell ref="C91:C95"/>
    <mergeCell ref="D91:D95"/>
    <mergeCell ref="E91:E95"/>
    <mergeCell ref="B86:B90"/>
    <mergeCell ref="C86:C90"/>
    <mergeCell ref="D86:D90"/>
    <mergeCell ref="E86:E90"/>
    <mergeCell ref="C81:C85"/>
    <mergeCell ref="D81:D85"/>
    <mergeCell ref="E81:E85"/>
    <mergeCell ref="B81:B85"/>
    <mergeCell ref="B273:B277"/>
    <mergeCell ref="C273:C277"/>
    <mergeCell ref="D273:D277"/>
    <mergeCell ref="E273:E277"/>
    <mergeCell ref="C101:C105"/>
    <mergeCell ref="D101:D105"/>
    <mergeCell ref="E101:E105"/>
    <mergeCell ref="B101:B105"/>
    <mergeCell ref="B96:B100"/>
    <mergeCell ref="C96:C100"/>
    <mergeCell ref="D96:D100"/>
    <mergeCell ref="E96:E100"/>
    <mergeCell ref="D258:D262"/>
    <mergeCell ref="E258:E262"/>
    <mergeCell ref="B253:B257"/>
    <mergeCell ref="C253:C257"/>
    <mergeCell ref="D253:D257"/>
    <mergeCell ref="E253:E257"/>
    <mergeCell ref="E248:E252"/>
    <mergeCell ref="C268:C272"/>
    <mergeCell ref="D268:D272"/>
    <mergeCell ref="E268:E272"/>
    <mergeCell ref="B268:B272"/>
    <mergeCell ref="B263:B267"/>
    <mergeCell ref="D178:D182"/>
    <mergeCell ref="E178:E182"/>
    <mergeCell ref="B106:B110"/>
    <mergeCell ref="C106:C110"/>
    <mergeCell ref="D106:D110"/>
    <mergeCell ref="E106:E110"/>
    <mergeCell ref="E111:E115"/>
    <mergeCell ref="B121:B125"/>
    <mergeCell ref="B116:B120"/>
    <mergeCell ref="C116:C120"/>
    <mergeCell ref="D116:D120"/>
    <mergeCell ref="E116:E120"/>
    <mergeCell ref="B111:B115"/>
    <mergeCell ref="C111:C115"/>
    <mergeCell ref="B178:B182"/>
    <mergeCell ref="C178:C182"/>
    <mergeCell ref="B173:B177"/>
    <mergeCell ref="C173:C177"/>
    <mergeCell ref="D173:D177"/>
    <mergeCell ref="E173:E177"/>
    <mergeCell ref="C168:C172"/>
    <mergeCell ref="D168:D172"/>
    <mergeCell ref="E168:E172"/>
    <mergeCell ref="B168:B172"/>
    <mergeCell ref="D497:D501"/>
    <mergeCell ref="E497:E501"/>
    <mergeCell ref="B492:B496"/>
    <mergeCell ref="C492:C496"/>
    <mergeCell ref="D472:D476"/>
    <mergeCell ref="E472:E476"/>
    <mergeCell ref="C330:C334"/>
    <mergeCell ref="D330:D334"/>
    <mergeCell ref="E330:E334"/>
    <mergeCell ref="C355:C359"/>
    <mergeCell ref="D355:D359"/>
    <mergeCell ref="D365:D369"/>
    <mergeCell ref="E365:E369"/>
    <mergeCell ref="B360:B364"/>
    <mergeCell ref="C360:C364"/>
    <mergeCell ref="D360:D364"/>
    <mergeCell ref="E360:E364"/>
    <mergeCell ref="E355:E359"/>
    <mergeCell ref="B355:B359"/>
    <mergeCell ref="C375:C379"/>
    <mergeCell ref="D375:D379"/>
    <mergeCell ref="E375:E379"/>
    <mergeCell ref="B375:B379"/>
    <mergeCell ref="B370:B374"/>
    <mergeCell ref="B527:B531"/>
    <mergeCell ref="C527:C531"/>
    <mergeCell ref="D527:D531"/>
    <mergeCell ref="E527:E531"/>
    <mergeCell ref="C522:C526"/>
    <mergeCell ref="D522:D526"/>
    <mergeCell ref="E522:E526"/>
    <mergeCell ref="B522:B526"/>
    <mergeCell ref="B517:B521"/>
    <mergeCell ref="C517:C521"/>
    <mergeCell ref="D517:D521"/>
    <mergeCell ref="E517:E521"/>
    <mergeCell ref="D278:D282"/>
    <mergeCell ref="E278:E282"/>
    <mergeCell ref="B288:B292"/>
    <mergeCell ref="B283:B287"/>
    <mergeCell ref="C283:C287"/>
    <mergeCell ref="D283:D287"/>
    <mergeCell ref="E283:E287"/>
    <mergeCell ref="B278:B282"/>
    <mergeCell ref="C278:C282"/>
    <mergeCell ref="C288:C292"/>
    <mergeCell ref="D288:D292"/>
    <mergeCell ref="D325:D329"/>
    <mergeCell ref="B303:B307"/>
    <mergeCell ref="C303:C307"/>
    <mergeCell ref="D303:D307"/>
    <mergeCell ref="B298:B302"/>
    <mergeCell ref="B310:B314"/>
    <mergeCell ref="C310:C314"/>
    <mergeCell ref="D310:D314"/>
    <mergeCell ref="D315:D319"/>
    <mergeCell ref="B325:B329"/>
    <mergeCell ref="C325:C329"/>
    <mergeCell ref="E325:E329"/>
    <mergeCell ref="B320:B324"/>
    <mergeCell ref="C320:C324"/>
    <mergeCell ref="D320:D324"/>
    <mergeCell ref="E320:E324"/>
    <mergeCell ref="B315:B319"/>
    <mergeCell ref="E315:E319"/>
    <mergeCell ref="C315:C319"/>
    <mergeCell ref="B350:B354"/>
    <mergeCell ref="C350:C354"/>
    <mergeCell ref="D350:D354"/>
    <mergeCell ref="E350:E354"/>
    <mergeCell ref="B345:B349"/>
    <mergeCell ref="C345:C349"/>
    <mergeCell ref="B340:B344"/>
    <mergeCell ref="C340:C344"/>
    <mergeCell ref="D340:D344"/>
    <mergeCell ref="E340:E344"/>
    <mergeCell ref="D345:D349"/>
    <mergeCell ref="E345:E349"/>
    <mergeCell ref="D335:D339"/>
    <mergeCell ref="E335:E339"/>
    <mergeCell ref="C335:C339"/>
    <mergeCell ref="B335:B339"/>
    <mergeCell ref="M390:M394"/>
    <mergeCell ref="N390:N394"/>
    <mergeCell ref="M385:M389"/>
    <mergeCell ref="N385:N389"/>
    <mergeCell ref="D385:D389"/>
    <mergeCell ref="E385:E389"/>
    <mergeCell ref="M380:M384"/>
    <mergeCell ref="E380:E384"/>
    <mergeCell ref="B390:B394"/>
    <mergeCell ref="C390:C394"/>
    <mergeCell ref="D390:D394"/>
    <mergeCell ref="E390:E394"/>
    <mergeCell ref="B385:B389"/>
    <mergeCell ref="C385:C389"/>
    <mergeCell ref="B380:B384"/>
    <mergeCell ref="C380:C384"/>
    <mergeCell ref="D380:D384"/>
    <mergeCell ref="N320:N324"/>
    <mergeCell ref="M320:M324"/>
    <mergeCell ref="M315:M319"/>
    <mergeCell ref="M335:M339"/>
    <mergeCell ref="M330:M334"/>
    <mergeCell ref="M325:M329"/>
    <mergeCell ref="N350:N354"/>
    <mergeCell ref="N345:N349"/>
    <mergeCell ref="N340:N344"/>
    <mergeCell ref="N335:N339"/>
    <mergeCell ref="N330:N334"/>
    <mergeCell ref="N325:N329"/>
    <mergeCell ref="M345:M349"/>
    <mergeCell ref="M340:M344"/>
    <mergeCell ref="D427:D431"/>
    <mergeCell ref="E427:E431"/>
    <mergeCell ref="C422:C426"/>
    <mergeCell ref="D422:D426"/>
    <mergeCell ref="E422:E426"/>
    <mergeCell ref="B422:B426"/>
    <mergeCell ref="B417:B421"/>
    <mergeCell ref="C417:C421"/>
    <mergeCell ref="B395:B399"/>
    <mergeCell ref="C395:C399"/>
    <mergeCell ref="D395:D399"/>
    <mergeCell ref="D417:D421"/>
    <mergeCell ref="E417:E421"/>
    <mergeCell ref="B405:B409"/>
    <mergeCell ref="C405:C409"/>
    <mergeCell ref="E405:E409"/>
    <mergeCell ref="B400:B404"/>
    <mergeCell ref="C400:C404"/>
    <mergeCell ref="D400:D404"/>
    <mergeCell ref="E400:E404"/>
    <mergeCell ref="E395:E399"/>
    <mergeCell ref="B447:B451"/>
    <mergeCell ref="C447:C451"/>
    <mergeCell ref="D447:D451"/>
    <mergeCell ref="E447:E451"/>
    <mergeCell ref="E442:E446"/>
    <mergeCell ref="B442:B446"/>
    <mergeCell ref="B437:B441"/>
    <mergeCell ref="C437:C441"/>
    <mergeCell ref="D437:D441"/>
    <mergeCell ref="E437:E441"/>
    <mergeCell ref="C462:C466"/>
    <mergeCell ref="D462:D466"/>
    <mergeCell ref="E462:E466"/>
    <mergeCell ref="B462:B466"/>
    <mergeCell ref="B457:B461"/>
    <mergeCell ref="C457:C461"/>
    <mergeCell ref="D457:D461"/>
    <mergeCell ref="E457:E461"/>
    <mergeCell ref="B452:B456"/>
    <mergeCell ref="C452:C456"/>
    <mergeCell ref="D452:D456"/>
    <mergeCell ref="E452:E456"/>
    <mergeCell ref="B477:B481"/>
    <mergeCell ref="C477:C481"/>
    <mergeCell ref="D477:D481"/>
    <mergeCell ref="E477:E481"/>
    <mergeCell ref="B472:B476"/>
    <mergeCell ref="C472:C476"/>
    <mergeCell ref="B467:B471"/>
    <mergeCell ref="C467:C471"/>
    <mergeCell ref="D467:D471"/>
    <mergeCell ref="E467:E471"/>
    <mergeCell ref="D512:D516"/>
    <mergeCell ref="E512:E516"/>
    <mergeCell ref="B487:B491"/>
    <mergeCell ref="C487:C491"/>
    <mergeCell ref="D487:D491"/>
    <mergeCell ref="E487:E491"/>
    <mergeCell ref="C482:C486"/>
    <mergeCell ref="D482:D486"/>
    <mergeCell ref="E482:E486"/>
    <mergeCell ref="B482:B486"/>
    <mergeCell ref="B512:B516"/>
    <mergeCell ref="C512:C516"/>
    <mergeCell ref="B507:B511"/>
    <mergeCell ref="C507:C511"/>
    <mergeCell ref="D507:D511"/>
    <mergeCell ref="E507:E511"/>
    <mergeCell ref="C502:C506"/>
    <mergeCell ref="D502:D506"/>
    <mergeCell ref="E502:E506"/>
    <mergeCell ref="D492:D496"/>
    <mergeCell ref="E492:E496"/>
    <mergeCell ref="B502:B506"/>
    <mergeCell ref="B497:B501"/>
    <mergeCell ref="C497:C501"/>
    <mergeCell ref="E532:E536"/>
    <mergeCell ref="B542:B546"/>
    <mergeCell ref="B537:B541"/>
    <mergeCell ref="C537:C541"/>
    <mergeCell ref="D537:D541"/>
    <mergeCell ref="E537:E541"/>
    <mergeCell ref="B532:B536"/>
    <mergeCell ref="C532:C536"/>
    <mergeCell ref="N532:N536"/>
    <mergeCell ref="M91:M95"/>
    <mergeCell ref="M86:M90"/>
    <mergeCell ref="M81:M85"/>
    <mergeCell ref="N81:N85"/>
    <mergeCell ref="M76:M80"/>
    <mergeCell ref="N76:N80"/>
    <mergeCell ref="B557:B561"/>
    <mergeCell ref="C557:C561"/>
    <mergeCell ref="D557:D561"/>
    <mergeCell ref="E557:E561"/>
    <mergeCell ref="N557:N561"/>
    <mergeCell ref="B552:B556"/>
    <mergeCell ref="E552:E556"/>
    <mergeCell ref="N552:N556"/>
    <mergeCell ref="C542:C546"/>
    <mergeCell ref="D542:D546"/>
    <mergeCell ref="C552:C556"/>
    <mergeCell ref="D552:D556"/>
    <mergeCell ref="B547:B551"/>
    <mergeCell ref="C547:C551"/>
    <mergeCell ref="D547:D551"/>
    <mergeCell ref="E547:E551"/>
    <mergeCell ref="E542:E546"/>
    <mergeCell ref="D532:D536"/>
    <mergeCell ref="N131:N135"/>
    <mergeCell ref="M131:M135"/>
    <mergeCell ref="M126:M130"/>
    <mergeCell ref="M121:M125"/>
    <mergeCell ref="M116:M120"/>
    <mergeCell ref="M111:M115"/>
    <mergeCell ref="M106:M110"/>
    <mergeCell ref="M101:M105"/>
    <mergeCell ref="M96:M100"/>
    <mergeCell ref="N168:N172"/>
    <mergeCell ref="M168:M172"/>
    <mergeCell ref="M163:M167"/>
    <mergeCell ref="M158:M162"/>
    <mergeCell ref="M151:M155"/>
    <mergeCell ref="M146:M150"/>
    <mergeCell ref="M141:M145"/>
    <mergeCell ref="M136:M140"/>
    <mergeCell ref="N158:N162"/>
    <mergeCell ref="N163:N167"/>
    <mergeCell ref="N151:N155"/>
    <mergeCell ref="N146:N150"/>
    <mergeCell ref="N141:N145"/>
    <mergeCell ref="N136:N140"/>
    <mergeCell ref="M193:M197"/>
    <mergeCell ref="M188:M192"/>
    <mergeCell ref="M183:M187"/>
    <mergeCell ref="M178:M182"/>
    <mergeCell ref="M173:M177"/>
    <mergeCell ref="N198:N202"/>
    <mergeCell ref="N193:N197"/>
    <mergeCell ref="N188:N192"/>
    <mergeCell ref="N183:N187"/>
    <mergeCell ref="N178:N182"/>
    <mergeCell ref="N173:N177"/>
    <mergeCell ref="M11:M15"/>
    <mergeCell ref="K4:L4"/>
    <mergeCell ref="M4:N4"/>
    <mergeCell ref="M6:M10"/>
    <mergeCell ref="N6:N10"/>
    <mergeCell ref="M56:M60"/>
    <mergeCell ref="M51:M55"/>
    <mergeCell ref="M46:M50"/>
    <mergeCell ref="M41:M45"/>
    <mergeCell ref="M36:M40"/>
    <mergeCell ref="M31:M35"/>
    <mergeCell ref="M26:M30"/>
    <mergeCell ref="N16:N20"/>
    <mergeCell ref="N11:N15"/>
    <mergeCell ref="N51:N55"/>
    <mergeCell ref="N46:N50"/>
    <mergeCell ref="N41:N45"/>
    <mergeCell ref="N36:N40"/>
    <mergeCell ref="N31:N35"/>
    <mergeCell ref="N26:N30"/>
    <mergeCell ref="N21:N25"/>
    <mergeCell ref="B5:N5"/>
    <mergeCell ref="B6:B10"/>
    <mergeCell ref="C6:C10"/>
    <mergeCell ref="M71:M75"/>
    <mergeCell ref="N71:N75"/>
    <mergeCell ref="M66:M70"/>
    <mergeCell ref="N66:N70"/>
    <mergeCell ref="M61:M65"/>
    <mergeCell ref="N61:N65"/>
    <mergeCell ref="N56:N60"/>
    <mergeCell ref="M21:M25"/>
    <mergeCell ref="M16:M20"/>
    <mergeCell ref="M238:M242"/>
    <mergeCell ref="M233:M237"/>
    <mergeCell ref="M228:M232"/>
    <mergeCell ref="N228:N232"/>
    <mergeCell ref="M223:M227"/>
    <mergeCell ref="N223:N227"/>
    <mergeCell ref="N91:N95"/>
    <mergeCell ref="N86:N90"/>
    <mergeCell ref="N126:N130"/>
    <mergeCell ref="N121:N125"/>
    <mergeCell ref="N116:N120"/>
    <mergeCell ref="N111:N115"/>
    <mergeCell ref="N106:N110"/>
    <mergeCell ref="N101:N105"/>
    <mergeCell ref="N96:N100"/>
    <mergeCell ref="M218:M222"/>
    <mergeCell ref="N218:N222"/>
    <mergeCell ref="M213:M217"/>
    <mergeCell ref="N213:N217"/>
    <mergeCell ref="M208:M212"/>
    <mergeCell ref="N208:N212"/>
    <mergeCell ref="N203:N207"/>
    <mergeCell ref="M203:M207"/>
    <mergeCell ref="M198:M202"/>
    <mergeCell ref="N278:N282"/>
    <mergeCell ref="M278:M282"/>
    <mergeCell ref="M273:M277"/>
    <mergeCell ref="M268:M272"/>
    <mergeCell ref="M263:M267"/>
    <mergeCell ref="M258:M262"/>
    <mergeCell ref="M253:M257"/>
    <mergeCell ref="M248:M252"/>
    <mergeCell ref="M243:M247"/>
    <mergeCell ref="M303:M307"/>
    <mergeCell ref="M298:M302"/>
    <mergeCell ref="M293:M297"/>
    <mergeCell ref="M288:M292"/>
    <mergeCell ref="M283:M287"/>
    <mergeCell ref="N315:N319"/>
    <mergeCell ref="N303:N307"/>
    <mergeCell ref="N298:N302"/>
    <mergeCell ref="N293:N297"/>
    <mergeCell ref="N288:N292"/>
    <mergeCell ref="N283:N287"/>
    <mergeCell ref="B309:N309"/>
    <mergeCell ref="E293:E297"/>
    <mergeCell ref="E288:E292"/>
    <mergeCell ref="E303:E307"/>
    <mergeCell ref="E298:E302"/>
    <mergeCell ref="E310:E314"/>
    <mergeCell ref="M310:M314"/>
    <mergeCell ref="N310:N314"/>
    <mergeCell ref="C298:C302"/>
    <mergeCell ref="D298:D302"/>
    <mergeCell ref="B293:B297"/>
    <mergeCell ref="C293:C297"/>
    <mergeCell ref="D293:D297"/>
    <mergeCell ref="B330:B334"/>
    <mergeCell ref="M370:M374"/>
    <mergeCell ref="N370:N374"/>
    <mergeCell ref="M365:M369"/>
    <mergeCell ref="N365:N369"/>
    <mergeCell ref="M360:M364"/>
    <mergeCell ref="N360:N364"/>
    <mergeCell ref="N355:N359"/>
    <mergeCell ref="M355:M359"/>
    <mergeCell ref="M350:M354"/>
    <mergeCell ref="C370:C374"/>
    <mergeCell ref="D370:D374"/>
    <mergeCell ref="E370:E374"/>
    <mergeCell ref="B365:B369"/>
    <mergeCell ref="C365:C369"/>
    <mergeCell ref="N238:N242"/>
    <mergeCell ref="N233:N237"/>
    <mergeCell ref="N273:N277"/>
    <mergeCell ref="N268:N272"/>
    <mergeCell ref="N263:N267"/>
    <mergeCell ref="N258:N262"/>
    <mergeCell ref="N253:N257"/>
    <mergeCell ref="N248:N252"/>
    <mergeCell ref="N243:N247"/>
    <mergeCell ref="N400:N404"/>
    <mergeCell ref="N395:N399"/>
    <mergeCell ref="N442:N446"/>
    <mergeCell ref="N380:N384"/>
    <mergeCell ref="M375:M379"/>
    <mergeCell ref="N375:N379"/>
    <mergeCell ref="C442:C446"/>
    <mergeCell ref="D442:D446"/>
    <mergeCell ref="B432:B436"/>
    <mergeCell ref="C432:C436"/>
    <mergeCell ref="M412:M416"/>
    <mergeCell ref="N412:N416"/>
    <mergeCell ref="D432:D436"/>
    <mergeCell ref="E432:E436"/>
    <mergeCell ref="B412:B416"/>
    <mergeCell ref="C412:C416"/>
    <mergeCell ref="D412:D416"/>
    <mergeCell ref="E412:E416"/>
    <mergeCell ref="B427:B431"/>
    <mergeCell ref="C427:C431"/>
    <mergeCell ref="M400:M404"/>
    <mergeCell ref="M395:M399"/>
    <mergeCell ref="B411:N411"/>
    <mergeCell ref="D405:D409"/>
    <mergeCell ref="N447:N451"/>
    <mergeCell ref="M447:M451"/>
    <mergeCell ref="M442:M446"/>
    <mergeCell ref="M437:M441"/>
    <mergeCell ref="M432:M436"/>
    <mergeCell ref="M427:M431"/>
    <mergeCell ref="M422:M426"/>
    <mergeCell ref="M417:M421"/>
    <mergeCell ref="M405:M409"/>
    <mergeCell ref="N437:N441"/>
    <mergeCell ref="N432:N436"/>
    <mergeCell ref="N427:N431"/>
    <mergeCell ref="N422:N426"/>
    <mergeCell ref="N417:N421"/>
    <mergeCell ref="N405:N409"/>
    <mergeCell ref="N482:N486"/>
    <mergeCell ref="M482:M486"/>
    <mergeCell ref="M477:M481"/>
    <mergeCell ref="M472:M476"/>
    <mergeCell ref="M467:M471"/>
    <mergeCell ref="M462:M466"/>
    <mergeCell ref="M457:M461"/>
    <mergeCell ref="M452:M456"/>
    <mergeCell ref="N477:N481"/>
    <mergeCell ref="N472:N476"/>
    <mergeCell ref="N467:N471"/>
    <mergeCell ref="N462:N466"/>
    <mergeCell ref="N457:N461"/>
    <mergeCell ref="N452:N456"/>
    <mergeCell ref="N527:N531"/>
    <mergeCell ref="M522:M526"/>
    <mergeCell ref="N522:N526"/>
    <mergeCell ref="M517:M521"/>
    <mergeCell ref="N517:N521"/>
    <mergeCell ref="M512:M516"/>
    <mergeCell ref="N512:N516"/>
    <mergeCell ref="M487:M491"/>
    <mergeCell ref="N487:N491"/>
    <mergeCell ref="M527:M531"/>
    <mergeCell ref="M507:M511"/>
    <mergeCell ref="N507:N511"/>
    <mergeCell ref="M502:M506"/>
    <mergeCell ref="N502:N506"/>
    <mergeCell ref="M497:M501"/>
    <mergeCell ref="N497:N501"/>
    <mergeCell ref="M492:M496"/>
    <mergeCell ref="N492:N496"/>
    <mergeCell ref="M557:M561"/>
    <mergeCell ref="M552:M556"/>
    <mergeCell ref="M547:M551"/>
    <mergeCell ref="N547:N551"/>
    <mergeCell ref="M542:M546"/>
    <mergeCell ref="N542:N546"/>
    <mergeCell ref="N537:N541"/>
    <mergeCell ref="M537:M541"/>
    <mergeCell ref="M532:M536"/>
  </mergeCells>
  <dataValidations count="1">
    <dataValidation type="list" allowBlank="1" showErrorMessage="1" sqref="D6 M6 D11 M11 D16 M16 D21 M21 D26 M26 D31 M31 D36 M36 D41 M41 D46 M46 D51 M51 D56 M56 D61 M61 D66 M66 D71 M71 D76 M76 D81 M81 D86 M86 D91 M91 D96 M96 D101 M101 D106 M106 D111 M111 D116 M116 D121 M121 D126 M126 D131 M131 D136 M136 D141 M141 D146 M146 D151 M151 I6:I155 K6:K155 D158 M158 D163 M163 D168 M168 D173 M173 D178 M178 D183 M183 D188 M188 D193 M193 D198 M198 D203 M203 D208 M208 D213 M213 D218 M218 D223 M223 D228 M228 D233 M233 D238 M238 D243 M243 D248 M248 D253 M253 D258 M258 D263 M263 D268 M268 D273 M273 D278 M278 D283 M283 D288 M288 D293 M293 D298 M298 D303 M303 I158:I307 K158:K307 D310 M310 D315 M315 D320 M320 D325 M325 D330 M330 D335 M335 D340 M340 D345 M345 D350 M350 D355 M355 D360 M360 D365 M365 D370 M370 D375 M375 D380 M380 D385 M385 D390 M390 D395 M395 D400 M400 D405 M405 I310:I409 K310:K409 D412 M412 D417 M417 D422 M422 D427 M427 D432 M432 D437 M437 D442 M442 D447 M447 D452 M452 D457 M457 D462 M462 D467 M467 D472 M472 D477 M477 D482 M482 D487 M487 D492 M492 D497 M497 D502 M502 D507 M507 D512 M512 D517 M517 D522 M522 D527 M527 D532 M532 D537 M537 D542 M542 D547 M547 D552 M552 D557 M557 I412:I561 K412:K561">
      <formula1>"Y,T,Y/T"</formula1>
    </dataValidation>
  </dataValidations>
  <pageMargins left="0.25" right="0.25" top="0.75" bottom="0.75"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206"/>
  <sheetViews>
    <sheetView tabSelected="1" topLeftCell="K1" zoomScale="78" zoomScaleNormal="78" workbookViewId="0">
      <pane ySplit="4" topLeftCell="A142" activePane="bottomLeft" state="frozen"/>
      <selection pane="bottomLeft" activeCell="L151" sqref="L151"/>
    </sheetView>
  </sheetViews>
  <sheetFormatPr defaultColWidth="14.42578125" defaultRowHeight="15" customHeight="1"/>
  <cols>
    <col min="1" max="1" width="6.5703125" hidden="1" customWidth="1"/>
    <col min="2" max="2" width="3.85546875" customWidth="1"/>
    <col min="3" max="3" width="45.7109375" customWidth="1"/>
    <col min="4" max="4" width="34.28515625" customWidth="1"/>
    <col min="5" max="5" width="3.85546875" customWidth="1"/>
    <col min="6" max="6" width="46.5703125" customWidth="1"/>
    <col min="7" max="7" width="25.28515625" customWidth="1"/>
    <col min="8" max="8" width="14.28515625" customWidth="1"/>
    <col min="9" max="9" width="3.85546875" customWidth="1"/>
    <col min="10" max="11" width="46.7109375" customWidth="1"/>
    <col min="12" max="12" width="46.5703125" customWidth="1"/>
    <col min="13" max="13" width="20.42578125" customWidth="1"/>
    <col min="14" max="16" width="46.7109375" customWidth="1"/>
    <col min="17" max="17" width="23.7109375" customWidth="1"/>
    <col min="18" max="19" width="40.7109375" customWidth="1"/>
    <col min="20" max="20" width="25.7109375" customWidth="1"/>
  </cols>
  <sheetData>
    <row r="1" spans="1:20" ht="15.75" customHeight="1">
      <c r="A1" s="12"/>
      <c r="B1" s="354" t="s">
        <v>1264</v>
      </c>
      <c r="C1" s="353"/>
      <c r="D1" s="353"/>
      <c r="E1" s="353"/>
      <c r="F1" s="353"/>
      <c r="G1" s="353"/>
      <c r="H1" s="353"/>
      <c r="I1" s="353"/>
      <c r="J1" s="353"/>
      <c r="K1" s="353"/>
      <c r="L1" s="353"/>
      <c r="M1" s="353"/>
      <c r="N1" s="353"/>
      <c r="O1" s="353"/>
      <c r="P1" s="353"/>
      <c r="Q1" s="353"/>
      <c r="R1" s="353"/>
      <c r="S1" s="353"/>
      <c r="T1" s="12"/>
    </row>
    <row r="2" spans="1:20" ht="15.75" customHeight="1">
      <c r="A2" s="12"/>
      <c r="B2" s="242" t="s">
        <v>1265</v>
      </c>
      <c r="C2" s="13"/>
      <c r="D2" s="13"/>
      <c r="E2" s="13"/>
      <c r="F2" s="12"/>
      <c r="G2" s="12"/>
      <c r="H2" s="12"/>
      <c r="I2" s="13"/>
      <c r="J2" s="12"/>
      <c r="K2" s="12"/>
      <c r="L2" s="12"/>
      <c r="M2" s="12"/>
      <c r="N2" s="12"/>
      <c r="O2" s="12"/>
      <c r="P2" s="12"/>
      <c r="Q2" s="12"/>
      <c r="R2" s="12"/>
      <c r="S2" s="12"/>
      <c r="T2" s="12"/>
    </row>
    <row r="3" spans="1:20" ht="24" customHeight="1">
      <c r="A3" s="304"/>
      <c r="B3" s="449" t="s">
        <v>629</v>
      </c>
      <c r="C3" s="450" t="s">
        <v>1266</v>
      </c>
      <c r="D3" s="449" t="s">
        <v>1267</v>
      </c>
      <c r="E3" s="449" t="s">
        <v>629</v>
      </c>
      <c r="F3" s="450" t="s">
        <v>1268</v>
      </c>
      <c r="G3" s="449" t="s">
        <v>1269</v>
      </c>
      <c r="H3" s="450" t="s">
        <v>1270</v>
      </c>
      <c r="I3" s="449" t="s">
        <v>629</v>
      </c>
      <c r="J3" s="446" t="s">
        <v>1271</v>
      </c>
      <c r="K3" s="447"/>
      <c r="L3" s="448"/>
      <c r="M3" s="449" t="s">
        <v>1272</v>
      </c>
      <c r="N3" s="446" t="s">
        <v>1273</v>
      </c>
      <c r="O3" s="447"/>
      <c r="P3" s="448"/>
      <c r="Q3" s="449" t="s">
        <v>1274</v>
      </c>
      <c r="R3" s="446" t="s">
        <v>1275</v>
      </c>
      <c r="S3" s="448"/>
      <c r="T3" s="449" t="s">
        <v>1276</v>
      </c>
    </row>
    <row r="4" spans="1:20" ht="24" customHeight="1">
      <c r="A4" s="304"/>
      <c r="B4" s="349"/>
      <c r="C4" s="451"/>
      <c r="D4" s="349"/>
      <c r="E4" s="349"/>
      <c r="F4" s="451"/>
      <c r="G4" s="349"/>
      <c r="H4" s="451"/>
      <c r="I4" s="349"/>
      <c r="J4" s="330" t="s">
        <v>1277</v>
      </c>
      <c r="K4" s="330" t="s">
        <v>1278</v>
      </c>
      <c r="L4" s="330" t="s">
        <v>1279</v>
      </c>
      <c r="M4" s="349"/>
      <c r="N4" s="330" t="s">
        <v>1280</v>
      </c>
      <c r="O4" s="330" t="s">
        <v>1281</v>
      </c>
      <c r="P4" s="330" t="s">
        <v>1282</v>
      </c>
      <c r="Q4" s="349"/>
      <c r="R4" s="330" t="s">
        <v>1283</v>
      </c>
      <c r="S4" s="330" t="s">
        <v>1284</v>
      </c>
      <c r="T4" s="349"/>
    </row>
    <row r="5" spans="1:20" ht="33.75" customHeight="1">
      <c r="A5" s="272"/>
      <c r="B5" s="418">
        <v>1</v>
      </c>
      <c r="C5" s="442" t="s">
        <v>1403</v>
      </c>
      <c r="D5" s="426"/>
      <c r="E5" s="273">
        <v>1</v>
      </c>
      <c r="F5" s="279" t="s">
        <v>1404</v>
      </c>
      <c r="G5" s="274"/>
      <c r="H5" s="274" t="s">
        <v>1407</v>
      </c>
      <c r="I5" s="273">
        <v>1</v>
      </c>
      <c r="J5" s="274" t="s">
        <v>1409</v>
      </c>
      <c r="K5" s="274" t="s">
        <v>1409</v>
      </c>
      <c r="L5" s="274" t="s">
        <v>1550</v>
      </c>
      <c r="M5" s="274"/>
      <c r="N5" s="274"/>
      <c r="O5" s="274"/>
      <c r="P5" s="274"/>
      <c r="Q5" s="274"/>
      <c r="R5" s="305">
        <v>958800000</v>
      </c>
      <c r="S5" s="305"/>
      <c r="T5" s="274"/>
    </row>
    <row r="6" spans="1:20" ht="30.75" customHeight="1">
      <c r="A6" s="272"/>
      <c r="B6" s="371"/>
      <c r="C6" s="443"/>
      <c r="D6" s="371"/>
      <c r="E6" s="278">
        <v>2</v>
      </c>
      <c r="F6" s="279" t="s">
        <v>1405</v>
      </c>
      <c r="G6" s="279"/>
      <c r="H6" s="274" t="s">
        <v>1407</v>
      </c>
      <c r="I6" s="278">
        <v>2</v>
      </c>
      <c r="J6" s="279" t="s">
        <v>1442</v>
      </c>
      <c r="K6" s="279" t="s">
        <v>1442</v>
      </c>
      <c r="L6" s="279" t="s">
        <v>1551</v>
      </c>
      <c r="M6" s="279"/>
      <c r="N6" s="279"/>
      <c r="O6" s="279"/>
      <c r="P6" s="279"/>
      <c r="Q6" s="279"/>
      <c r="R6" s="306">
        <v>528579000</v>
      </c>
      <c r="S6" s="306"/>
      <c r="T6" s="279"/>
    </row>
    <row r="7" spans="1:20" ht="33" customHeight="1">
      <c r="A7" s="272"/>
      <c r="B7" s="371"/>
      <c r="C7" s="443"/>
      <c r="D7" s="371"/>
      <c r="E7" s="278">
        <v>3</v>
      </c>
      <c r="F7" s="279" t="s">
        <v>1337</v>
      </c>
      <c r="G7" s="279"/>
      <c r="H7" s="279" t="s">
        <v>1408</v>
      </c>
      <c r="I7" s="278">
        <v>3</v>
      </c>
      <c r="J7" s="279" t="s">
        <v>1443</v>
      </c>
      <c r="K7" s="279" t="s">
        <v>1443</v>
      </c>
      <c r="L7" s="279" t="s">
        <v>1552</v>
      </c>
      <c r="M7" s="279"/>
      <c r="N7" s="279"/>
      <c r="O7" s="279"/>
      <c r="P7" s="279"/>
      <c r="Q7" s="279"/>
      <c r="R7" s="306">
        <v>1000000000</v>
      </c>
      <c r="S7" s="306"/>
      <c r="T7" s="279"/>
    </row>
    <row r="8" spans="1:20" ht="39.75" customHeight="1">
      <c r="A8" s="272"/>
      <c r="B8" s="371"/>
      <c r="C8" s="443"/>
      <c r="D8" s="371"/>
      <c r="E8" s="278">
        <v>4</v>
      </c>
      <c r="F8" s="279" t="s">
        <v>1406</v>
      </c>
      <c r="G8" s="279"/>
      <c r="H8" s="279" t="s">
        <v>1408</v>
      </c>
      <c r="I8" s="278">
        <v>4</v>
      </c>
      <c r="J8" s="279" t="s">
        <v>1444</v>
      </c>
      <c r="K8" s="279" t="s">
        <v>1444</v>
      </c>
      <c r="L8" s="279" t="s">
        <v>1553</v>
      </c>
      <c r="M8" s="279"/>
      <c r="N8" s="279"/>
      <c r="O8" s="279"/>
      <c r="P8" s="279"/>
      <c r="Q8" s="279"/>
      <c r="R8" s="306">
        <v>1723775000</v>
      </c>
      <c r="S8" s="306"/>
      <c r="T8" s="279"/>
    </row>
    <row r="9" spans="1:20" s="336" customFormat="1" ht="38.25" customHeight="1">
      <c r="A9" s="272"/>
      <c r="B9" s="423"/>
      <c r="C9" s="445"/>
      <c r="D9" s="423"/>
      <c r="E9" s="339">
        <v>5</v>
      </c>
      <c r="F9" s="340"/>
      <c r="G9" s="340"/>
      <c r="H9" s="340"/>
      <c r="I9" s="339">
        <v>5</v>
      </c>
      <c r="J9" s="340" t="s">
        <v>1445</v>
      </c>
      <c r="K9" s="340" t="s">
        <v>1445</v>
      </c>
      <c r="L9" s="340" t="s">
        <v>1554</v>
      </c>
      <c r="M9" s="340"/>
      <c r="N9" s="340"/>
      <c r="O9" s="340"/>
      <c r="P9" s="340"/>
      <c r="Q9" s="340"/>
      <c r="R9" s="341">
        <v>7809574600</v>
      </c>
      <c r="S9" s="341"/>
      <c r="T9" s="340"/>
    </row>
    <row r="10" spans="1:20" s="336" customFormat="1" ht="38.25" customHeight="1">
      <c r="A10" s="272"/>
      <c r="B10" s="423"/>
      <c r="C10" s="445"/>
      <c r="D10" s="423"/>
      <c r="E10" s="339"/>
      <c r="F10" s="340"/>
      <c r="G10" s="340"/>
      <c r="H10" s="340"/>
      <c r="I10" s="339">
        <v>6</v>
      </c>
      <c r="J10" s="340" t="s">
        <v>1446</v>
      </c>
      <c r="K10" s="340" t="s">
        <v>1446</v>
      </c>
      <c r="L10" s="340" t="s">
        <v>1555</v>
      </c>
      <c r="M10" s="340"/>
      <c r="N10" s="340"/>
      <c r="O10" s="340"/>
      <c r="P10" s="340"/>
      <c r="Q10" s="340"/>
      <c r="R10" s="341">
        <v>3077396000</v>
      </c>
      <c r="S10" s="341"/>
      <c r="T10" s="340"/>
    </row>
    <row r="11" spans="1:20" s="336" customFormat="1" ht="33.75" hidden="1" customHeight="1">
      <c r="A11" s="272"/>
      <c r="B11" s="423"/>
      <c r="C11" s="445"/>
      <c r="D11" s="423"/>
      <c r="E11" s="339"/>
      <c r="F11" s="340"/>
      <c r="G11" s="340"/>
      <c r="H11" s="340"/>
      <c r="I11" s="339">
        <v>7</v>
      </c>
      <c r="J11" s="340" t="s">
        <v>1447</v>
      </c>
      <c r="K11" s="340" t="s">
        <v>1447</v>
      </c>
      <c r="L11" s="340"/>
      <c r="M11" s="340"/>
      <c r="N11" s="340"/>
      <c r="O11" s="340"/>
      <c r="P11" s="340"/>
      <c r="Q11" s="340"/>
      <c r="R11" s="341"/>
      <c r="S11" s="341"/>
      <c r="T11" s="340"/>
    </row>
    <row r="12" spans="1:20" s="336" customFormat="1" ht="22.5" customHeight="1">
      <c r="A12" s="272"/>
      <c r="B12" s="423"/>
      <c r="C12" s="445"/>
      <c r="D12" s="423"/>
      <c r="E12" s="339"/>
      <c r="F12" s="340"/>
      <c r="G12" s="340"/>
      <c r="H12" s="340"/>
      <c r="I12" s="339">
        <v>7</v>
      </c>
      <c r="J12" s="340" t="s">
        <v>1448</v>
      </c>
      <c r="K12" s="340" t="s">
        <v>1448</v>
      </c>
      <c r="L12" s="340" t="s">
        <v>1556</v>
      </c>
      <c r="M12" s="340"/>
      <c r="N12" s="340"/>
      <c r="O12" s="340"/>
      <c r="P12" s="340"/>
      <c r="Q12" s="340"/>
      <c r="R12" s="341">
        <v>277850000</v>
      </c>
      <c r="S12" s="341"/>
      <c r="T12" s="340"/>
    </row>
    <row r="13" spans="1:20" ht="18" customHeight="1">
      <c r="A13" s="272"/>
      <c r="B13" s="349"/>
      <c r="C13" s="444"/>
      <c r="D13" s="349"/>
      <c r="E13" s="282"/>
      <c r="F13" s="283"/>
      <c r="G13" s="283"/>
      <c r="H13" s="283"/>
      <c r="I13" s="282">
        <v>8</v>
      </c>
      <c r="J13" s="283" t="s">
        <v>1449</v>
      </c>
      <c r="K13" s="283" t="s">
        <v>1449</v>
      </c>
      <c r="L13" s="283" t="s">
        <v>1557</v>
      </c>
      <c r="M13" s="283"/>
      <c r="N13" s="283"/>
      <c r="O13" s="283"/>
      <c r="P13" s="283"/>
      <c r="Q13" s="283"/>
      <c r="R13" s="307">
        <v>222536250</v>
      </c>
      <c r="S13" s="307"/>
      <c r="T13" s="283"/>
    </row>
    <row r="14" spans="1:20" ht="47.25" customHeight="1">
      <c r="A14" s="272"/>
      <c r="B14" s="418">
        <v>2</v>
      </c>
      <c r="C14" s="442" t="s">
        <v>1410</v>
      </c>
      <c r="D14" s="426"/>
      <c r="E14" s="273">
        <v>1</v>
      </c>
      <c r="F14" s="331" t="s">
        <v>1300</v>
      </c>
      <c r="G14" s="274"/>
      <c r="H14" s="274" t="s">
        <v>1407</v>
      </c>
      <c r="I14" s="273">
        <v>1</v>
      </c>
      <c r="J14" s="274" t="s">
        <v>1450</v>
      </c>
      <c r="K14" s="274" t="s">
        <v>1450</v>
      </c>
      <c r="L14" s="274" t="s">
        <v>1558</v>
      </c>
      <c r="M14" s="274"/>
      <c r="N14" s="274"/>
      <c r="O14" s="274"/>
      <c r="P14" s="274"/>
      <c r="Q14" s="274"/>
      <c r="R14" s="305">
        <v>314051000</v>
      </c>
      <c r="S14" s="305"/>
      <c r="T14" s="274"/>
    </row>
    <row r="15" spans="1:20" ht="47.25">
      <c r="A15" s="272"/>
      <c r="B15" s="371"/>
      <c r="C15" s="443"/>
      <c r="D15" s="371"/>
      <c r="E15" s="278">
        <v>2</v>
      </c>
      <c r="F15" s="332" t="s">
        <v>1411</v>
      </c>
      <c r="G15" s="279"/>
      <c r="H15" s="279" t="s">
        <v>1408</v>
      </c>
      <c r="I15" s="278">
        <v>2</v>
      </c>
      <c r="J15" s="279" t="s">
        <v>1451</v>
      </c>
      <c r="K15" s="279" t="s">
        <v>1451</v>
      </c>
      <c r="L15" s="279" t="s">
        <v>1559</v>
      </c>
      <c r="M15" s="279"/>
      <c r="N15" s="279"/>
      <c r="O15" s="279"/>
      <c r="P15" s="279"/>
      <c r="Q15" s="279"/>
      <c r="R15" s="306">
        <v>22195000000</v>
      </c>
      <c r="S15" s="306"/>
      <c r="T15" s="279"/>
    </row>
    <row r="16" spans="1:20" ht="64.5" customHeight="1">
      <c r="A16" s="272"/>
      <c r="B16" s="371"/>
      <c r="C16" s="443"/>
      <c r="D16" s="371"/>
      <c r="E16" s="278">
        <v>3</v>
      </c>
      <c r="F16" s="332" t="s">
        <v>1346</v>
      </c>
      <c r="G16" s="279"/>
      <c r="H16" s="279" t="s">
        <v>1408</v>
      </c>
      <c r="I16" s="278">
        <v>3</v>
      </c>
      <c r="J16" s="279" t="s">
        <v>1452</v>
      </c>
      <c r="K16" s="279" t="s">
        <v>1452</v>
      </c>
      <c r="L16" s="279" t="s">
        <v>1560</v>
      </c>
      <c r="M16" s="279"/>
      <c r="N16" s="279"/>
      <c r="O16" s="279"/>
      <c r="P16" s="279"/>
      <c r="Q16" s="279"/>
      <c r="R16" s="306"/>
      <c r="S16" s="306"/>
      <c r="T16" s="279"/>
    </row>
    <row r="17" spans="1:20" ht="42.75" customHeight="1">
      <c r="A17" s="272"/>
      <c r="B17" s="371"/>
      <c r="C17" s="443"/>
      <c r="D17" s="371"/>
      <c r="E17" s="278">
        <v>4</v>
      </c>
      <c r="F17" s="332" t="s">
        <v>1347</v>
      </c>
      <c r="G17" s="279"/>
      <c r="H17" s="279" t="s">
        <v>1408</v>
      </c>
      <c r="I17" s="278">
        <v>4</v>
      </c>
      <c r="J17" s="279" t="s">
        <v>1453</v>
      </c>
      <c r="K17" s="279" t="s">
        <v>1453</v>
      </c>
      <c r="L17" s="279" t="s">
        <v>1561</v>
      </c>
      <c r="M17" s="279"/>
      <c r="N17" s="279"/>
      <c r="O17" s="279"/>
      <c r="P17" s="279"/>
      <c r="Q17" s="279"/>
      <c r="R17" s="306">
        <v>850990735</v>
      </c>
      <c r="S17" s="306"/>
      <c r="T17" s="279"/>
    </row>
    <row r="18" spans="1:20" s="337" customFormat="1" ht="30.75" customHeight="1">
      <c r="A18" s="272"/>
      <c r="B18" s="423"/>
      <c r="C18" s="445"/>
      <c r="D18" s="423"/>
      <c r="E18" s="339"/>
      <c r="F18" s="345"/>
      <c r="G18" s="340"/>
      <c r="H18" s="340"/>
      <c r="I18" s="339">
        <v>5</v>
      </c>
      <c r="J18" s="340" t="s">
        <v>1454</v>
      </c>
      <c r="K18" s="340" t="s">
        <v>1454</v>
      </c>
      <c r="L18" s="340" t="s">
        <v>1562</v>
      </c>
      <c r="M18" s="340"/>
      <c r="N18" s="340"/>
      <c r="O18" s="340"/>
      <c r="P18" s="340"/>
      <c r="Q18" s="340"/>
      <c r="R18" s="306">
        <v>4796514265</v>
      </c>
      <c r="S18" s="341"/>
      <c r="T18" s="340"/>
    </row>
    <row r="19" spans="1:20" s="337" customFormat="1" ht="38.25" customHeight="1">
      <c r="A19" s="272"/>
      <c r="B19" s="423"/>
      <c r="C19" s="445"/>
      <c r="D19" s="423"/>
      <c r="E19" s="339"/>
      <c r="F19" s="346"/>
      <c r="G19" s="340"/>
      <c r="H19" s="340"/>
      <c r="I19" s="339">
        <v>6</v>
      </c>
      <c r="J19" s="340" t="s">
        <v>1455</v>
      </c>
      <c r="K19" s="340" t="s">
        <v>1455</v>
      </c>
      <c r="L19" s="340" t="s">
        <v>1563</v>
      </c>
      <c r="M19" s="340"/>
      <c r="N19" s="340"/>
      <c r="O19" s="340"/>
      <c r="P19" s="340"/>
      <c r="Q19" s="340"/>
      <c r="R19" s="306">
        <v>30326614400</v>
      </c>
      <c r="S19" s="341"/>
      <c r="T19" s="340"/>
    </row>
    <row r="20" spans="1:20" s="337" customFormat="1" ht="47.25">
      <c r="A20" s="272"/>
      <c r="B20" s="423"/>
      <c r="C20" s="445"/>
      <c r="D20" s="423"/>
      <c r="E20" s="339"/>
      <c r="F20" s="338"/>
      <c r="G20" s="340"/>
      <c r="H20" s="340"/>
      <c r="I20" s="339">
        <v>7</v>
      </c>
      <c r="J20" s="340" t="s">
        <v>1456</v>
      </c>
      <c r="K20" s="340" t="s">
        <v>1456</v>
      </c>
      <c r="L20" s="340" t="s">
        <v>1564</v>
      </c>
      <c r="M20" s="340"/>
      <c r="N20" s="340"/>
      <c r="O20" s="340"/>
      <c r="P20" s="340"/>
      <c r="Q20" s="340"/>
      <c r="R20" s="306">
        <v>144477160</v>
      </c>
      <c r="S20" s="341"/>
      <c r="T20" s="340"/>
    </row>
    <row r="21" spans="1:20" s="337" customFormat="1" ht="32.25" customHeight="1">
      <c r="A21" s="272"/>
      <c r="B21" s="423"/>
      <c r="C21" s="445"/>
      <c r="D21" s="423"/>
      <c r="E21" s="339"/>
      <c r="F21" s="347"/>
      <c r="G21" s="340"/>
      <c r="H21" s="340"/>
      <c r="I21" s="339">
        <v>8</v>
      </c>
      <c r="J21" s="340" t="s">
        <v>1457</v>
      </c>
      <c r="K21" s="340" t="s">
        <v>1457</v>
      </c>
      <c r="L21" s="340" t="s">
        <v>1565</v>
      </c>
      <c r="M21" s="340"/>
      <c r="N21" s="340"/>
      <c r="O21" s="340"/>
      <c r="P21" s="340"/>
      <c r="Q21" s="340"/>
      <c r="R21" s="306">
        <v>4522722500</v>
      </c>
      <c r="S21" s="341"/>
      <c r="T21" s="340"/>
    </row>
    <row r="22" spans="1:20" s="337" customFormat="1" ht="34.5" customHeight="1">
      <c r="A22" s="272"/>
      <c r="B22" s="423"/>
      <c r="C22" s="445"/>
      <c r="D22" s="423"/>
      <c r="E22" s="339"/>
      <c r="F22" s="347"/>
      <c r="G22" s="340"/>
      <c r="H22" s="340"/>
      <c r="I22" s="339">
        <v>9</v>
      </c>
      <c r="J22" s="340" t="s">
        <v>1458</v>
      </c>
      <c r="K22" s="340" t="s">
        <v>1458</v>
      </c>
      <c r="L22" s="340" t="s">
        <v>1566</v>
      </c>
      <c r="M22" s="340"/>
      <c r="N22" s="340"/>
      <c r="O22" s="340"/>
      <c r="P22" s="340"/>
      <c r="Q22" s="340"/>
      <c r="R22" s="306">
        <v>42405095400</v>
      </c>
      <c r="S22" s="341"/>
      <c r="T22" s="340"/>
    </row>
    <row r="23" spans="1:20" s="337" customFormat="1" ht="32.25" customHeight="1">
      <c r="A23" s="272"/>
      <c r="B23" s="423"/>
      <c r="C23" s="445"/>
      <c r="D23" s="423"/>
      <c r="E23" s="339"/>
      <c r="F23" s="346"/>
      <c r="G23" s="340"/>
      <c r="H23" s="340"/>
      <c r="I23" s="339">
        <v>10</v>
      </c>
      <c r="J23" s="340" t="s">
        <v>1459</v>
      </c>
      <c r="K23" s="340" t="s">
        <v>1459</v>
      </c>
      <c r="L23" s="340" t="s">
        <v>1567</v>
      </c>
      <c r="M23" s="340"/>
      <c r="N23" s="340"/>
      <c r="O23" s="340"/>
      <c r="P23" s="340"/>
      <c r="Q23" s="340"/>
      <c r="R23" s="341">
        <v>15358773713</v>
      </c>
      <c r="S23" s="341"/>
      <c r="T23" s="340"/>
    </row>
    <row r="24" spans="1:20" s="337" customFormat="1" ht="35.25" customHeight="1">
      <c r="A24" s="272"/>
      <c r="B24" s="423"/>
      <c r="C24" s="445"/>
      <c r="D24" s="423"/>
      <c r="E24" s="339"/>
      <c r="F24" s="338"/>
      <c r="G24" s="340"/>
      <c r="H24" s="340"/>
      <c r="I24" s="339">
        <v>11</v>
      </c>
      <c r="J24" s="340" t="s">
        <v>1460</v>
      </c>
      <c r="K24" s="340" t="s">
        <v>1460</v>
      </c>
      <c r="L24" s="340" t="s">
        <v>1568</v>
      </c>
      <c r="M24" s="340"/>
      <c r="N24" s="340"/>
      <c r="O24" s="340"/>
      <c r="P24" s="340"/>
      <c r="Q24" s="340"/>
      <c r="R24" s="341">
        <v>32790755244</v>
      </c>
      <c r="S24" s="341"/>
      <c r="T24" s="340"/>
    </row>
    <row r="25" spans="1:20" ht="47.25" customHeight="1">
      <c r="A25" s="272"/>
      <c r="B25" s="349"/>
      <c r="C25" s="444"/>
      <c r="D25" s="349"/>
      <c r="E25" s="282"/>
      <c r="F25" s="333"/>
      <c r="G25" s="283"/>
      <c r="H25" s="283"/>
      <c r="I25" s="282">
        <v>12</v>
      </c>
      <c r="J25" s="283" t="s">
        <v>1461</v>
      </c>
      <c r="K25" s="283" t="s">
        <v>1461</v>
      </c>
      <c r="L25" s="283" t="s">
        <v>1569</v>
      </c>
      <c r="M25" s="283"/>
      <c r="N25" s="283"/>
      <c r="O25" s="283"/>
      <c r="P25" s="283"/>
      <c r="Q25" s="283"/>
      <c r="R25" s="307"/>
      <c r="S25" s="307"/>
      <c r="T25" s="283"/>
    </row>
    <row r="26" spans="1:20" ht="39" customHeight="1">
      <c r="A26" s="272"/>
      <c r="B26" s="418">
        <v>3</v>
      </c>
      <c r="C26" s="442" t="s">
        <v>1348</v>
      </c>
      <c r="D26" s="426"/>
      <c r="E26" s="273">
        <v>1</v>
      </c>
      <c r="F26" s="331" t="s">
        <v>1349</v>
      </c>
      <c r="G26" s="274"/>
      <c r="H26" s="274" t="s">
        <v>1407</v>
      </c>
      <c r="I26" s="273">
        <v>1</v>
      </c>
      <c r="J26" s="274" t="s">
        <v>1462</v>
      </c>
      <c r="K26" s="274" t="s">
        <v>1462</v>
      </c>
      <c r="L26" s="274" t="s">
        <v>1570</v>
      </c>
      <c r="M26" s="274"/>
      <c r="N26" s="274"/>
      <c r="O26" s="274"/>
      <c r="P26" s="274"/>
      <c r="Q26" s="274"/>
      <c r="R26" s="305">
        <v>814022500</v>
      </c>
      <c r="S26" s="305"/>
      <c r="T26" s="274"/>
    </row>
    <row r="27" spans="1:20" ht="31.5" customHeight="1">
      <c r="A27" s="272"/>
      <c r="B27" s="371"/>
      <c r="C27" s="443"/>
      <c r="D27" s="371"/>
      <c r="E27" s="278">
        <v>2</v>
      </c>
      <c r="F27" s="334"/>
      <c r="G27" s="279"/>
      <c r="H27" s="279"/>
      <c r="I27" s="278">
        <v>2</v>
      </c>
      <c r="J27" s="279" t="s">
        <v>1463</v>
      </c>
      <c r="K27" s="279" t="s">
        <v>1463</v>
      </c>
      <c r="L27" s="279" t="s">
        <v>1570</v>
      </c>
      <c r="M27" s="279"/>
      <c r="N27" s="279"/>
      <c r="O27" s="279"/>
      <c r="P27" s="279"/>
      <c r="Q27" s="279"/>
      <c r="R27" s="306"/>
      <c r="S27" s="306"/>
      <c r="T27" s="279"/>
    </row>
    <row r="28" spans="1:20" ht="12.75" customHeight="1">
      <c r="A28" s="272"/>
      <c r="B28" s="371"/>
      <c r="C28" s="443"/>
      <c r="D28" s="371"/>
      <c r="E28" s="278">
        <v>3</v>
      </c>
      <c r="F28" s="334"/>
      <c r="G28" s="279"/>
      <c r="H28" s="279"/>
      <c r="I28" s="278"/>
      <c r="J28" s="279"/>
      <c r="K28" s="279"/>
      <c r="L28" s="279"/>
      <c r="M28" s="279"/>
      <c r="N28" s="279"/>
      <c r="O28" s="279"/>
      <c r="P28" s="279"/>
      <c r="Q28" s="279"/>
      <c r="R28" s="306"/>
      <c r="S28" s="306"/>
      <c r="T28" s="279"/>
    </row>
    <row r="29" spans="1:20" ht="12.75" customHeight="1">
      <c r="A29" s="272"/>
      <c r="B29" s="371"/>
      <c r="C29" s="443"/>
      <c r="D29" s="371"/>
      <c r="E29" s="278">
        <v>4</v>
      </c>
      <c r="F29" s="334"/>
      <c r="G29" s="279"/>
      <c r="H29" s="279"/>
      <c r="I29" s="278"/>
      <c r="J29" s="279"/>
      <c r="K29" s="279"/>
      <c r="L29" s="279"/>
      <c r="M29" s="279"/>
      <c r="N29" s="279"/>
      <c r="O29" s="279"/>
      <c r="P29" s="279"/>
      <c r="Q29" s="279"/>
      <c r="R29" s="306"/>
      <c r="S29" s="306"/>
      <c r="T29" s="279"/>
    </row>
    <row r="30" spans="1:20" ht="12.75" customHeight="1">
      <c r="A30" s="272"/>
      <c r="B30" s="349"/>
      <c r="C30" s="444"/>
      <c r="D30" s="349"/>
      <c r="E30" s="282">
        <v>5</v>
      </c>
      <c r="F30" s="333"/>
      <c r="G30" s="283"/>
      <c r="H30" s="283"/>
      <c r="I30" s="282"/>
      <c r="J30" s="283"/>
      <c r="K30" s="283"/>
      <c r="L30" s="283"/>
      <c r="M30" s="283"/>
      <c r="N30" s="283"/>
      <c r="O30" s="283"/>
      <c r="P30" s="283"/>
      <c r="Q30" s="283"/>
      <c r="R30" s="307"/>
      <c r="S30" s="307"/>
      <c r="T30" s="283"/>
    </row>
    <row r="31" spans="1:20" ht="32.25" customHeight="1">
      <c r="A31" s="272"/>
      <c r="B31" s="418">
        <v>4</v>
      </c>
      <c r="C31" s="442" t="s">
        <v>1352</v>
      </c>
      <c r="D31" s="426"/>
      <c r="E31" s="273">
        <v>1</v>
      </c>
      <c r="F31" s="331" t="s">
        <v>1412</v>
      </c>
      <c r="G31" s="274" t="s">
        <v>1162</v>
      </c>
      <c r="H31" s="274" t="s">
        <v>1407</v>
      </c>
      <c r="I31" s="273">
        <v>1</v>
      </c>
      <c r="J31" s="274" t="s">
        <v>1464</v>
      </c>
      <c r="K31" s="274" t="s">
        <v>1464</v>
      </c>
      <c r="L31" s="274" t="s">
        <v>1551</v>
      </c>
      <c r="M31" s="274"/>
      <c r="N31" s="274"/>
      <c r="O31" s="274"/>
      <c r="P31" s="274"/>
      <c r="Q31" s="274"/>
      <c r="R31" s="305"/>
      <c r="S31" s="305"/>
      <c r="T31" s="274"/>
    </row>
    <row r="32" spans="1:20" ht="29.25" customHeight="1">
      <c r="A32" s="272"/>
      <c r="B32" s="371"/>
      <c r="C32" s="443"/>
      <c r="D32" s="371"/>
      <c r="E32" s="278">
        <v>2</v>
      </c>
      <c r="F32" s="279"/>
      <c r="G32" s="279"/>
      <c r="H32" s="279"/>
      <c r="I32" s="278">
        <v>2</v>
      </c>
      <c r="J32" s="279" t="s">
        <v>1465</v>
      </c>
      <c r="K32" s="279" t="s">
        <v>1465</v>
      </c>
      <c r="L32" s="279" t="s">
        <v>1553</v>
      </c>
      <c r="M32" s="279"/>
      <c r="N32" s="279"/>
      <c r="O32" s="279"/>
      <c r="P32" s="279"/>
      <c r="Q32" s="279"/>
      <c r="R32" s="306"/>
      <c r="S32" s="306"/>
      <c r="T32" s="279"/>
    </row>
    <row r="33" spans="1:20" ht="31.5" customHeight="1">
      <c r="A33" s="272"/>
      <c r="B33" s="371"/>
      <c r="C33" s="443"/>
      <c r="D33" s="371"/>
      <c r="E33" s="278">
        <v>3</v>
      </c>
      <c r="F33" s="279"/>
      <c r="G33" s="279"/>
      <c r="H33" s="279"/>
      <c r="I33" s="278">
        <v>3</v>
      </c>
      <c r="J33" s="279" t="s">
        <v>1445</v>
      </c>
      <c r="K33" s="279" t="s">
        <v>1445</v>
      </c>
      <c r="L33" s="279" t="s">
        <v>1554</v>
      </c>
      <c r="M33" s="279"/>
      <c r="N33" s="279"/>
      <c r="O33" s="279"/>
      <c r="P33" s="279"/>
      <c r="Q33" s="279"/>
      <c r="R33" s="306"/>
      <c r="S33" s="306"/>
      <c r="T33" s="279"/>
    </row>
    <row r="34" spans="1:20" ht="36" customHeight="1">
      <c r="A34" s="272"/>
      <c r="B34" s="371"/>
      <c r="C34" s="443"/>
      <c r="D34" s="371"/>
      <c r="E34" s="278">
        <v>4</v>
      </c>
      <c r="F34" s="279"/>
      <c r="G34" s="279"/>
      <c r="H34" s="279"/>
      <c r="I34" s="278">
        <v>4</v>
      </c>
      <c r="J34" s="279" t="s">
        <v>1466</v>
      </c>
      <c r="K34" s="279" t="s">
        <v>1571</v>
      </c>
      <c r="L34" s="279" t="s">
        <v>1572</v>
      </c>
      <c r="M34" s="279"/>
      <c r="N34" s="279"/>
      <c r="O34" s="279"/>
      <c r="P34" s="279"/>
      <c r="Q34" s="279"/>
      <c r="R34" s="306"/>
      <c r="S34" s="306"/>
      <c r="T34" s="279"/>
    </row>
    <row r="35" spans="1:20" s="337" customFormat="1" ht="19.5" customHeight="1">
      <c r="A35" s="272"/>
      <c r="B35" s="423"/>
      <c r="C35" s="445"/>
      <c r="D35" s="423"/>
      <c r="E35" s="339"/>
      <c r="F35" s="340"/>
      <c r="G35" s="340"/>
      <c r="H35" s="340"/>
      <c r="I35" s="339">
        <v>5</v>
      </c>
      <c r="J35" s="340" t="s">
        <v>1467</v>
      </c>
      <c r="K35" s="340" t="s">
        <v>1467</v>
      </c>
      <c r="L35" s="340" t="s">
        <v>1573</v>
      </c>
      <c r="M35" s="340"/>
      <c r="N35" s="340"/>
      <c r="O35" s="340"/>
      <c r="P35" s="340"/>
      <c r="Q35" s="340"/>
      <c r="R35" s="341"/>
      <c r="S35" s="341"/>
      <c r="T35" s="340"/>
    </row>
    <row r="36" spans="1:20" s="337" customFormat="1" ht="48" customHeight="1">
      <c r="A36" s="272"/>
      <c r="B36" s="423"/>
      <c r="C36" s="445"/>
      <c r="D36" s="423"/>
      <c r="E36" s="339"/>
      <c r="F36" s="340"/>
      <c r="G36" s="340"/>
      <c r="H36" s="340"/>
      <c r="I36" s="339">
        <v>6</v>
      </c>
      <c r="J36" s="340" t="s">
        <v>1468</v>
      </c>
      <c r="K36" s="340" t="s">
        <v>1468</v>
      </c>
      <c r="L36" s="340" t="s">
        <v>1574</v>
      </c>
      <c r="M36" s="340"/>
      <c r="N36" s="340"/>
      <c r="O36" s="340"/>
      <c r="P36" s="340"/>
      <c r="Q36" s="340"/>
      <c r="R36" s="341">
        <v>590146200</v>
      </c>
      <c r="S36" s="341"/>
      <c r="T36" s="340"/>
    </row>
    <row r="37" spans="1:20" s="337" customFormat="1" ht="33" customHeight="1">
      <c r="A37" s="272"/>
      <c r="B37" s="423"/>
      <c r="C37" s="445"/>
      <c r="D37" s="423"/>
      <c r="E37" s="339"/>
      <c r="F37" s="340"/>
      <c r="G37" s="340"/>
      <c r="H37" s="340"/>
      <c r="I37" s="339">
        <v>7</v>
      </c>
      <c r="J37" s="340" t="s">
        <v>1469</v>
      </c>
      <c r="K37" s="340" t="s">
        <v>1469</v>
      </c>
      <c r="L37" s="340" t="s">
        <v>1575</v>
      </c>
      <c r="M37" s="340"/>
      <c r="N37" s="340"/>
      <c r="O37" s="340"/>
      <c r="P37" s="340"/>
      <c r="Q37" s="340"/>
      <c r="R37" s="341">
        <v>3208377500</v>
      </c>
      <c r="S37" s="341"/>
      <c r="T37" s="340"/>
    </row>
    <row r="38" spans="1:20" s="337" customFormat="1" ht="36" customHeight="1">
      <c r="A38" s="272"/>
      <c r="B38" s="423"/>
      <c r="C38" s="445"/>
      <c r="D38" s="423"/>
      <c r="E38" s="339"/>
      <c r="F38" s="340"/>
      <c r="G38" s="340"/>
      <c r="H38" s="340"/>
      <c r="I38" s="339">
        <v>8</v>
      </c>
      <c r="J38" s="340" t="s">
        <v>1470</v>
      </c>
      <c r="K38" s="340" t="s">
        <v>1470</v>
      </c>
      <c r="L38" s="340" t="s">
        <v>1576</v>
      </c>
      <c r="M38" s="340"/>
      <c r="N38" s="340"/>
      <c r="O38" s="340"/>
      <c r="P38" s="340"/>
      <c r="Q38" s="340"/>
      <c r="R38" s="341">
        <v>1140196601</v>
      </c>
      <c r="S38" s="341"/>
      <c r="T38" s="340"/>
    </row>
    <row r="39" spans="1:20" s="337" customFormat="1" ht="36.75" customHeight="1">
      <c r="A39" s="272"/>
      <c r="B39" s="423"/>
      <c r="C39" s="445"/>
      <c r="D39" s="423"/>
      <c r="E39" s="339"/>
      <c r="F39" s="340"/>
      <c r="G39" s="340"/>
      <c r="H39" s="340"/>
      <c r="I39" s="339">
        <v>9</v>
      </c>
      <c r="J39" s="340" t="s">
        <v>1471</v>
      </c>
      <c r="K39" s="340" t="s">
        <v>1577</v>
      </c>
      <c r="L39" s="340" t="s">
        <v>1578</v>
      </c>
      <c r="M39" s="340"/>
      <c r="N39" s="340"/>
      <c r="O39" s="340"/>
      <c r="P39" s="340"/>
      <c r="Q39" s="340"/>
      <c r="R39" s="341"/>
      <c r="S39" s="341"/>
      <c r="T39" s="340"/>
    </row>
    <row r="40" spans="1:20" s="337" customFormat="1" ht="17.25" customHeight="1">
      <c r="A40" s="272"/>
      <c r="B40" s="423"/>
      <c r="C40" s="445"/>
      <c r="D40" s="423"/>
      <c r="E40" s="339"/>
      <c r="F40" s="340"/>
      <c r="G40" s="340"/>
      <c r="H40" s="340"/>
      <c r="I40" s="339">
        <v>10</v>
      </c>
      <c r="J40" s="340" t="s">
        <v>1472</v>
      </c>
      <c r="K40" s="340" t="s">
        <v>1472</v>
      </c>
      <c r="L40" s="340" t="s">
        <v>1579</v>
      </c>
      <c r="M40" s="340"/>
      <c r="N40" s="340"/>
      <c r="O40" s="340"/>
      <c r="P40" s="340"/>
      <c r="Q40" s="340"/>
      <c r="R40" s="341">
        <v>86030000</v>
      </c>
      <c r="S40" s="341"/>
      <c r="T40" s="340"/>
    </row>
    <row r="41" spans="1:20" s="337" customFormat="1" ht="33" customHeight="1">
      <c r="A41" s="272"/>
      <c r="B41" s="423"/>
      <c r="C41" s="445"/>
      <c r="D41" s="423"/>
      <c r="E41" s="339"/>
      <c r="F41" s="340"/>
      <c r="G41" s="340"/>
      <c r="H41" s="340"/>
      <c r="I41" s="339">
        <v>11</v>
      </c>
      <c r="J41" s="340" t="s">
        <v>1473</v>
      </c>
      <c r="K41" s="340" t="s">
        <v>1473</v>
      </c>
      <c r="L41" s="340" t="s">
        <v>1580</v>
      </c>
      <c r="M41" s="340"/>
      <c r="N41" s="340"/>
      <c r="O41" s="340"/>
      <c r="P41" s="340"/>
      <c r="Q41" s="340"/>
      <c r="R41" s="341">
        <v>137880000</v>
      </c>
      <c r="S41" s="341"/>
      <c r="T41" s="340"/>
    </row>
    <row r="42" spans="1:20" s="337" customFormat="1" ht="32.25" customHeight="1">
      <c r="A42" s="272"/>
      <c r="B42" s="423"/>
      <c r="C42" s="445"/>
      <c r="D42" s="423"/>
      <c r="E42" s="339"/>
      <c r="F42" s="340"/>
      <c r="G42" s="340"/>
      <c r="H42" s="340"/>
      <c r="I42" s="339">
        <v>12</v>
      </c>
      <c r="J42" s="340" t="s">
        <v>1474</v>
      </c>
      <c r="K42" s="340" t="s">
        <v>1474</v>
      </c>
      <c r="L42" s="340" t="s">
        <v>1581</v>
      </c>
      <c r="M42" s="340"/>
      <c r="N42" s="340"/>
      <c r="O42" s="340"/>
      <c r="P42" s="340"/>
      <c r="Q42" s="340"/>
      <c r="R42" s="341">
        <v>101150000</v>
      </c>
      <c r="S42" s="341"/>
      <c r="T42" s="340"/>
    </row>
    <row r="43" spans="1:20" ht="33.75" customHeight="1">
      <c r="A43" s="272"/>
      <c r="B43" s="418">
        <v>5</v>
      </c>
      <c r="C43" s="442" t="s">
        <v>1354</v>
      </c>
      <c r="D43" s="426"/>
      <c r="E43" s="273">
        <v>1</v>
      </c>
      <c r="F43" s="331" t="s">
        <v>1355</v>
      </c>
      <c r="G43" s="274"/>
      <c r="H43" s="279" t="s">
        <v>1408</v>
      </c>
      <c r="I43" s="273">
        <v>1</v>
      </c>
      <c r="J43" s="274" t="s">
        <v>1475</v>
      </c>
      <c r="K43" s="274" t="s">
        <v>1475</v>
      </c>
      <c r="L43" s="274" t="s">
        <v>1582</v>
      </c>
      <c r="M43" s="274"/>
      <c r="N43" s="274"/>
      <c r="O43" s="274"/>
      <c r="P43" s="274"/>
      <c r="Q43" s="274"/>
      <c r="R43" s="305">
        <v>135970000</v>
      </c>
      <c r="S43" s="305"/>
      <c r="T43" s="274"/>
    </row>
    <row r="44" spans="1:20" ht="46.5" customHeight="1">
      <c r="A44" s="272"/>
      <c r="B44" s="371"/>
      <c r="C44" s="443"/>
      <c r="D44" s="371"/>
      <c r="E44" s="278">
        <v>2</v>
      </c>
      <c r="F44" s="334"/>
      <c r="G44" s="279"/>
      <c r="H44" s="279"/>
      <c r="I44" s="278">
        <v>2</v>
      </c>
      <c r="J44" s="279" t="s">
        <v>1476</v>
      </c>
      <c r="K44" s="279" t="s">
        <v>1476</v>
      </c>
      <c r="L44" s="279"/>
      <c r="M44" s="279"/>
      <c r="N44" s="279"/>
      <c r="O44" s="279"/>
      <c r="P44" s="279"/>
      <c r="Q44" s="279"/>
      <c r="R44" s="306"/>
      <c r="S44" s="306"/>
      <c r="T44" s="279"/>
    </row>
    <row r="45" spans="1:20" ht="12.75" customHeight="1">
      <c r="A45" s="272"/>
      <c r="B45" s="371"/>
      <c r="C45" s="443"/>
      <c r="D45" s="371"/>
      <c r="E45" s="278">
        <v>3</v>
      </c>
      <c r="F45" s="334"/>
      <c r="G45" s="279"/>
      <c r="H45" s="279"/>
      <c r="I45" s="278">
        <v>3</v>
      </c>
      <c r="J45" s="279"/>
      <c r="K45" s="279"/>
      <c r="L45" s="279"/>
      <c r="M45" s="279"/>
      <c r="N45" s="279"/>
      <c r="O45" s="279"/>
      <c r="P45" s="279"/>
      <c r="Q45" s="279"/>
      <c r="R45" s="306"/>
      <c r="S45" s="306"/>
      <c r="T45" s="279"/>
    </row>
    <row r="46" spans="1:20" ht="12.75" customHeight="1">
      <c r="A46" s="272"/>
      <c r="B46" s="371"/>
      <c r="C46" s="443"/>
      <c r="D46" s="371"/>
      <c r="E46" s="278">
        <v>4</v>
      </c>
      <c r="F46" s="334"/>
      <c r="G46" s="279"/>
      <c r="H46" s="279"/>
      <c r="I46" s="278">
        <v>4</v>
      </c>
      <c r="J46" s="279"/>
      <c r="K46" s="279"/>
      <c r="L46" s="279"/>
      <c r="M46" s="279"/>
      <c r="N46" s="279"/>
      <c r="O46" s="279"/>
      <c r="P46" s="279"/>
      <c r="Q46" s="279"/>
      <c r="R46" s="306"/>
      <c r="S46" s="306"/>
      <c r="T46" s="279"/>
    </row>
    <row r="47" spans="1:20" ht="12.75" customHeight="1">
      <c r="A47" s="272"/>
      <c r="B47" s="349"/>
      <c r="C47" s="444"/>
      <c r="D47" s="349"/>
      <c r="E47" s="282">
        <v>5</v>
      </c>
      <c r="F47" s="333"/>
      <c r="G47" s="283"/>
      <c r="H47" s="283"/>
      <c r="I47" s="282">
        <v>5</v>
      </c>
      <c r="J47" s="283"/>
      <c r="K47" s="283"/>
      <c r="L47" s="283"/>
      <c r="M47" s="283"/>
      <c r="N47" s="283"/>
      <c r="O47" s="283"/>
      <c r="P47" s="283"/>
      <c r="Q47" s="283"/>
      <c r="R47" s="307"/>
      <c r="S47" s="307"/>
      <c r="T47" s="283"/>
    </row>
    <row r="48" spans="1:20" ht="49.5" customHeight="1">
      <c r="A48" s="272"/>
      <c r="B48" s="418">
        <v>6</v>
      </c>
      <c r="C48" s="442" t="s">
        <v>1439</v>
      </c>
      <c r="D48" s="426"/>
      <c r="E48" s="273">
        <v>1</v>
      </c>
      <c r="F48" s="331" t="s">
        <v>1413</v>
      </c>
      <c r="G48" s="274"/>
      <c r="H48" s="274" t="s">
        <v>1407</v>
      </c>
      <c r="I48" s="273">
        <v>1</v>
      </c>
      <c r="J48" s="274" t="s">
        <v>1477</v>
      </c>
      <c r="K48" s="274" t="s">
        <v>1477</v>
      </c>
      <c r="L48" s="274" t="s">
        <v>1583</v>
      </c>
      <c r="M48" s="274"/>
      <c r="N48" s="274"/>
      <c r="O48" s="274"/>
      <c r="P48" s="274"/>
      <c r="Q48" s="274"/>
      <c r="R48" s="305">
        <v>399336500</v>
      </c>
      <c r="S48" s="305"/>
      <c r="T48" s="274"/>
    </row>
    <row r="49" spans="1:20" ht="55.5" customHeight="1">
      <c r="A49" s="272"/>
      <c r="B49" s="371"/>
      <c r="C49" s="443"/>
      <c r="D49" s="371"/>
      <c r="E49" s="278">
        <v>2</v>
      </c>
      <c r="F49" s="332" t="s">
        <v>1414</v>
      </c>
      <c r="G49" s="279"/>
      <c r="H49" s="274" t="s">
        <v>1407</v>
      </c>
      <c r="I49" s="278">
        <v>2</v>
      </c>
      <c r="J49" s="279" t="s">
        <v>1478</v>
      </c>
      <c r="K49" s="279" t="s">
        <v>1478</v>
      </c>
      <c r="L49" s="279" t="s">
        <v>1584</v>
      </c>
      <c r="M49" s="279"/>
      <c r="N49" s="279"/>
      <c r="O49" s="279"/>
      <c r="P49" s="279"/>
      <c r="Q49" s="279"/>
      <c r="R49" s="306">
        <v>6382414000</v>
      </c>
      <c r="S49" s="306"/>
      <c r="T49" s="279"/>
    </row>
    <row r="50" spans="1:20" ht="12.75" customHeight="1">
      <c r="A50" s="272"/>
      <c r="B50" s="371"/>
      <c r="C50" s="443"/>
      <c r="D50" s="371"/>
      <c r="E50" s="278">
        <v>3</v>
      </c>
      <c r="F50" s="334"/>
      <c r="G50" s="279"/>
      <c r="H50" s="279"/>
      <c r="I50" s="278">
        <v>3</v>
      </c>
      <c r="J50" s="279"/>
      <c r="K50" s="279"/>
      <c r="L50" s="279"/>
      <c r="M50" s="279"/>
      <c r="N50" s="279"/>
      <c r="O50" s="279"/>
      <c r="P50" s="279"/>
      <c r="Q50" s="279"/>
      <c r="R50" s="306"/>
      <c r="S50" s="306"/>
      <c r="T50" s="279"/>
    </row>
    <row r="51" spans="1:20" ht="12.75" customHeight="1">
      <c r="A51" s="272"/>
      <c r="B51" s="371"/>
      <c r="C51" s="443"/>
      <c r="D51" s="371"/>
      <c r="E51" s="278">
        <v>4</v>
      </c>
      <c r="F51" s="279"/>
      <c r="G51" s="279"/>
      <c r="H51" s="279"/>
      <c r="I51" s="278">
        <v>4</v>
      </c>
      <c r="J51" s="279"/>
      <c r="K51" s="279"/>
      <c r="L51" s="279"/>
      <c r="M51" s="279"/>
      <c r="N51" s="279"/>
      <c r="O51" s="279"/>
      <c r="P51" s="279"/>
      <c r="Q51" s="279"/>
      <c r="R51" s="306"/>
      <c r="S51" s="306"/>
      <c r="T51" s="279"/>
    </row>
    <row r="52" spans="1:20" ht="12.75" customHeight="1">
      <c r="A52" s="272"/>
      <c r="B52" s="349"/>
      <c r="C52" s="444"/>
      <c r="D52" s="349"/>
      <c r="E52" s="282">
        <v>5</v>
      </c>
      <c r="F52" s="283"/>
      <c r="G52" s="283"/>
      <c r="H52" s="283"/>
      <c r="I52" s="282">
        <v>5</v>
      </c>
      <c r="J52" s="283"/>
      <c r="K52" s="283"/>
      <c r="L52" s="283"/>
      <c r="M52" s="283"/>
      <c r="N52" s="283"/>
      <c r="O52" s="283"/>
      <c r="P52" s="283"/>
      <c r="Q52" s="283"/>
      <c r="R52" s="307"/>
      <c r="S52" s="307"/>
      <c r="T52" s="283"/>
    </row>
    <row r="53" spans="1:20" ht="31.5" customHeight="1">
      <c r="A53" s="272"/>
      <c r="B53" s="418">
        <v>7</v>
      </c>
      <c r="C53" s="426" t="s">
        <v>1440</v>
      </c>
      <c r="D53" s="426"/>
      <c r="E53" s="273">
        <v>1</v>
      </c>
      <c r="F53" s="331" t="s">
        <v>1360</v>
      </c>
      <c r="G53" s="274"/>
      <c r="H53" s="274" t="s">
        <v>1407</v>
      </c>
      <c r="I53" s="273">
        <v>1</v>
      </c>
      <c r="J53" s="274" t="s">
        <v>1479</v>
      </c>
      <c r="K53" s="274" t="s">
        <v>1479</v>
      </c>
      <c r="L53" s="274" t="s">
        <v>1585</v>
      </c>
      <c r="M53" s="274" t="s">
        <v>1162</v>
      </c>
      <c r="N53" s="274"/>
      <c r="O53" s="274"/>
      <c r="P53" s="274"/>
      <c r="Q53" s="274"/>
      <c r="R53" s="305">
        <v>184554250</v>
      </c>
      <c r="S53" s="305"/>
      <c r="T53" s="274"/>
    </row>
    <row r="54" spans="1:20" ht="21.75" customHeight="1">
      <c r="A54" s="272"/>
      <c r="B54" s="371"/>
      <c r="C54" s="371"/>
      <c r="D54" s="371"/>
      <c r="E54" s="278">
        <v>2</v>
      </c>
      <c r="F54" s="279"/>
      <c r="G54" s="279"/>
      <c r="H54" s="279"/>
      <c r="I54" s="278">
        <v>2</v>
      </c>
      <c r="J54" s="279" t="s">
        <v>1480</v>
      </c>
      <c r="K54" s="279" t="s">
        <v>1480</v>
      </c>
      <c r="L54" s="279" t="s">
        <v>1586</v>
      </c>
      <c r="M54" s="279"/>
      <c r="N54" s="279"/>
      <c r="O54" s="279"/>
      <c r="P54" s="279"/>
      <c r="Q54" s="279"/>
      <c r="R54" s="306"/>
      <c r="S54" s="306"/>
      <c r="T54" s="279"/>
    </row>
    <row r="55" spans="1:20" ht="12.75" customHeight="1">
      <c r="A55" s="272"/>
      <c r="B55" s="371"/>
      <c r="C55" s="371"/>
      <c r="D55" s="371"/>
      <c r="E55" s="278">
        <v>3</v>
      </c>
      <c r="F55" s="279"/>
      <c r="G55" s="279"/>
      <c r="H55" s="279"/>
      <c r="I55" s="278">
        <v>3</v>
      </c>
      <c r="J55" s="279"/>
      <c r="K55" s="279"/>
      <c r="L55" s="279"/>
      <c r="M55" s="279"/>
      <c r="N55" s="279"/>
      <c r="O55" s="279"/>
      <c r="P55" s="279"/>
      <c r="Q55" s="279"/>
      <c r="R55" s="306"/>
      <c r="S55" s="306"/>
      <c r="T55" s="279"/>
    </row>
    <row r="56" spans="1:20" ht="12.75" customHeight="1">
      <c r="A56" s="272"/>
      <c r="B56" s="371"/>
      <c r="C56" s="371"/>
      <c r="D56" s="371"/>
      <c r="E56" s="278">
        <v>4</v>
      </c>
      <c r="F56" s="279"/>
      <c r="G56" s="279"/>
      <c r="H56" s="279"/>
      <c r="I56" s="278">
        <v>4</v>
      </c>
      <c r="J56" s="279"/>
      <c r="K56" s="279"/>
      <c r="L56" s="279"/>
      <c r="M56" s="279"/>
      <c r="N56" s="279"/>
      <c r="O56" s="279"/>
      <c r="P56" s="279"/>
      <c r="Q56" s="279"/>
      <c r="R56" s="306"/>
      <c r="S56" s="306"/>
      <c r="T56" s="279"/>
    </row>
    <row r="57" spans="1:20" ht="12.75" customHeight="1">
      <c r="A57" s="272"/>
      <c r="B57" s="349"/>
      <c r="C57" s="349"/>
      <c r="D57" s="349"/>
      <c r="E57" s="282">
        <v>5</v>
      </c>
      <c r="F57" s="283"/>
      <c r="G57" s="283"/>
      <c r="H57" s="283"/>
      <c r="I57" s="282">
        <v>5</v>
      </c>
      <c r="J57" s="283"/>
      <c r="K57" s="283"/>
      <c r="L57" s="283"/>
      <c r="M57" s="283"/>
      <c r="N57" s="283"/>
      <c r="O57" s="283"/>
      <c r="P57" s="283"/>
      <c r="Q57" s="283"/>
      <c r="R57" s="307"/>
      <c r="S57" s="307"/>
      <c r="T57" s="283"/>
    </row>
    <row r="58" spans="1:20" ht="36.75" customHeight="1">
      <c r="A58" s="272"/>
      <c r="B58" s="418">
        <v>8</v>
      </c>
      <c r="C58" s="442" t="s">
        <v>1363</v>
      </c>
      <c r="D58" s="426"/>
      <c r="E58" s="273">
        <v>1</v>
      </c>
      <c r="F58" s="331" t="s">
        <v>1416</v>
      </c>
      <c r="G58" s="274"/>
      <c r="H58" s="279" t="s">
        <v>1407</v>
      </c>
      <c r="I58" s="273">
        <v>1</v>
      </c>
      <c r="J58" s="274" t="s">
        <v>1481</v>
      </c>
      <c r="K58" s="274" t="s">
        <v>1481</v>
      </c>
      <c r="L58" s="274" t="s">
        <v>1587</v>
      </c>
      <c r="M58" s="274"/>
      <c r="N58" s="274"/>
      <c r="O58" s="274"/>
      <c r="P58" s="274"/>
      <c r="Q58" s="274"/>
      <c r="R58" s="305">
        <v>188970000</v>
      </c>
      <c r="S58" s="305"/>
      <c r="T58" s="274"/>
    </row>
    <row r="59" spans="1:20" ht="20.25" customHeight="1">
      <c r="A59" s="272"/>
      <c r="B59" s="371"/>
      <c r="C59" s="443"/>
      <c r="D59" s="371"/>
      <c r="E59" s="278">
        <v>2</v>
      </c>
      <c r="F59" s="332" t="s">
        <v>1417</v>
      </c>
      <c r="G59" s="279"/>
      <c r="H59" s="274" t="s">
        <v>1407</v>
      </c>
      <c r="I59" s="278">
        <v>2</v>
      </c>
      <c r="J59" s="279" t="s">
        <v>1482</v>
      </c>
      <c r="K59" s="279" t="s">
        <v>1482</v>
      </c>
      <c r="L59" s="279" t="s">
        <v>1588</v>
      </c>
      <c r="M59" s="279"/>
      <c r="N59" s="279"/>
      <c r="O59" s="279"/>
      <c r="P59" s="279"/>
      <c r="Q59" s="279"/>
      <c r="R59" s="306"/>
      <c r="S59" s="306"/>
      <c r="T59" s="279"/>
    </row>
    <row r="60" spans="1:20" ht="51" customHeight="1">
      <c r="A60" s="272"/>
      <c r="B60" s="371"/>
      <c r="C60" s="443"/>
      <c r="D60" s="371"/>
      <c r="E60" s="278">
        <v>3</v>
      </c>
      <c r="F60" s="332" t="s">
        <v>1418</v>
      </c>
      <c r="G60" s="279"/>
      <c r="H60" s="274" t="s">
        <v>1407</v>
      </c>
      <c r="I60" s="278">
        <v>3</v>
      </c>
      <c r="J60" s="279" t="s">
        <v>1483</v>
      </c>
      <c r="K60" s="279" t="s">
        <v>1483</v>
      </c>
      <c r="L60" s="279" t="s">
        <v>1589</v>
      </c>
      <c r="M60" s="279"/>
      <c r="N60" s="279"/>
      <c r="O60" s="279"/>
      <c r="P60" s="279"/>
      <c r="Q60" s="279"/>
      <c r="R60" s="306">
        <v>817098000</v>
      </c>
      <c r="S60" s="306"/>
      <c r="T60" s="279"/>
    </row>
    <row r="61" spans="1:20" ht="35.25" customHeight="1">
      <c r="A61" s="272"/>
      <c r="B61" s="371"/>
      <c r="C61" s="443"/>
      <c r="D61" s="371"/>
      <c r="E61" s="278">
        <v>4</v>
      </c>
      <c r="F61" s="332" t="s">
        <v>1367</v>
      </c>
      <c r="G61" s="279"/>
      <c r="H61" s="279" t="s">
        <v>1408</v>
      </c>
      <c r="I61" s="278">
        <v>4</v>
      </c>
      <c r="J61" s="279" t="s">
        <v>1484</v>
      </c>
      <c r="K61" s="279" t="s">
        <v>1484</v>
      </c>
      <c r="L61" s="279" t="s">
        <v>1590</v>
      </c>
      <c r="M61" s="279"/>
      <c r="N61" s="279"/>
      <c r="O61" s="279"/>
      <c r="P61" s="279"/>
      <c r="Q61" s="279"/>
      <c r="R61" s="306">
        <v>1584983000</v>
      </c>
      <c r="S61" s="306"/>
      <c r="T61" s="279"/>
    </row>
    <row r="62" spans="1:20" s="337" customFormat="1" ht="33.75" customHeight="1">
      <c r="A62" s="272"/>
      <c r="B62" s="423"/>
      <c r="C62" s="445"/>
      <c r="D62" s="423"/>
      <c r="E62" s="339"/>
      <c r="F62" s="338"/>
      <c r="G62" s="340"/>
      <c r="H62" s="340"/>
      <c r="I62" s="339">
        <v>5</v>
      </c>
      <c r="J62" s="340" t="s">
        <v>1485</v>
      </c>
      <c r="K62" s="340" t="s">
        <v>1485</v>
      </c>
      <c r="L62" s="340" t="s">
        <v>1591</v>
      </c>
      <c r="M62" s="340"/>
      <c r="N62" s="340"/>
      <c r="O62" s="340"/>
      <c r="P62" s="340"/>
      <c r="Q62" s="340"/>
      <c r="R62" s="341">
        <v>5107270000</v>
      </c>
      <c r="S62" s="341"/>
      <c r="T62" s="340"/>
    </row>
    <row r="63" spans="1:20" s="337" customFormat="1" ht="31.5">
      <c r="A63" s="272"/>
      <c r="B63" s="423"/>
      <c r="C63" s="445"/>
      <c r="D63" s="423"/>
      <c r="E63" s="339"/>
      <c r="F63" s="338"/>
      <c r="G63" s="340"/>
      <c r="H63" s="340"/>
      <c r="I63" s="339">
        <v>6</v>
      </c>
      <c r="J63" s="340" t="s">
        <v>1486</v>
      </c>
      <c r="K63" s="340" t="s">
        <v>1486</v>
      </c>
      <c r="L63" s="340" t="s">
        <v>1592</v>
      </c>
      <c r="M63" s="340"/>
      <c r="N63" s="340"/>
      <c r="O63" s="340"/>
      <c r="P63" s="340"/>
      <c r="Q63" s="340"/>
      <c r="R63" s="341">
        <v>498127500</v>
      </c>
      <c r="S63" s="341"/>
      <c r="T63" s="340"/>
    </row>
    <row r="64" spans="1:20" s="337" customFormat="1" ht="22.5" customHeight="1">
      <c r="A64" s="272"/>
      <c r="B64" s="423"/>
      <c r="C64" s="445"/>
      <c r="D64" s="423"/>
      <c r="E64" s="339"/>
      <c r="F64" s="338"/>
      <c r="G64" s="340"/>
      <c r="H64" s="340"/>
      <c r="I64" s="339">
        <v>7</v>
      </c>
      <c r="J64" s="340" t="s">
        <v>1487</v>
      </c>
      <c r="K64" s="340" t="s">
        <v>1487</v>
      </c>
      <c r="L64" s="340" t="s">
        <v>1593</v>
      </c>
      <c r="M64" s="340"/>
      <c r="N64" s="340"/>
      <c r="O64" s="340"/>
      <c r="P64" s="340"/>
      <c r="Q64" s="340"/>
      <c r="R64" s="341">
        <v>407109500</v>
      </c>
      <c r="S64" s="341"/>
      <c r="T64" s="340"/>
    </row>
    <row r="65" spans="1:20" s="337" customFormat="1" ht="22.5" customHeight="1">
      <c r="A65" s="272"/>
      <c r="B65" s="423"/>
      <c r="C65" s="445"/>
      <c r="D65" s="423"/>
      <c r="E65" s="339"/>
      <c r="F65" s="338"/>
      <c r="G65" s="340"/>
      <c r="H65" s="340"/>
      <c r="I65" s="339">
        <v>8</v>
      </c>
      <c r="J65" s="340" t="s">
        <v>1488</v>
      </c>
      <c r="K65" s="340" t="s">
        <v>1488</v>
      </c>
      <c r="L65" s="340" t="s">
        <v>1594</v>
      </c>
      <c r="M65" s="340"/>
      <c r="N65" s="340"/>
      <c r="O65" s="340"/>
      <c r="P65" s="340"/>
      <c r="Q65" s="340"/>
      <c r="R65" s="341">
        <v>384175500</v>
      </c>
      <c r="S65" s="341"/>
      <c r="T65" s="340"/>
    </row>
    <row r="66" spans="1:20" s="337" customFormat="1" ht="26.25" customHeight="1">
      <c r="A66" s="272"/>
      <c r="B66" s="423"/>
      <c r="C66" s="445"/>
      <c r="D66" s="423"/>
      <c r="E66" s="339"/>
      <c r="F66" s="338"/>
      <c r="G66" s="340"/>
      <c r="H66" s="340"/>
      <c r="I66" s="339">
        <v>9</v>
      </c>
      <c r="J66" s="340" t="s">
        <v>1489</v>
      </c>
      <c r="K66" s="340" t="s">
        <v>1489</v>
      </c>
      <c r="L66" s="340" t="s">
        <v>1595</v>
      </c>
      <c r="M66" s="340"/>
      <c r="N66" s="340"/>
      <c r="O66" s="340"/>
      <c r="P66" s="340"/>
      <c r="Q66" s="340"/>
      <c r="R66" s="341">
        <v>1295568555</v>
      </c>
      <c r="S66" s="341"/>
      <c r="T66" s="340"/>
    </row>
    <row r="67" spans="1:20" s="337" customFormat="1" ht="22.5" customHeight="1">
      <c r="A67" s="272"/>
      <c r="B67" s="423"/>
      <c r="C67" s="445"/>
      <c r="D67" s="423"/>
      <c r="E67" s="339"/>
      <c r="F67" s="338"/>
      <c r="G67" s="340"/>
      <c r="H67" s="340"/>
      <c r="I67" s="339">
        <v>10</v>
      </c>
      <c r="J67" s="340" t="s">
        <v>1490</v>
      </c>
      <c r="K67" s="340" t="s">
        <v>1490</v>
      </c>
      <c r="L67" s="340" t="s">
        <v>1596</v>
      </c>
      <c r="M67" s="340"/>
      <c r="N67" s="340"/>
      <c r="O67" s="340"/>
      <c r="P67" s="340"/>
      <c r="Q67" s="340"/>
      <c r="R67" s="341">
        <v>263534900</v>
      </c>
      <c r="S67" s="341"/>
      <c r="T67" s="340"/>
    </row>
    <row r="68" spans="1:20" s="337" customFormat="1" ht="33" customHeight="1">
      <c r="A68" s="272"/>
      <c r="B68" s="423"/>
      <c r="C68" s="445"/>
      <c r="D68" s="423"/>
      <c r="E68" s="339"/>
      <c r="F68" s="338"/>
      <c r="G68" s="340"/>
      <c r="H68" s="340"/>
      <c r="I68" s="339">
        <v>11</v>
      </c>
      <c r="J68" s="340" t="s">
        <v>1491</v>
      </c>
      <c r="K68" s="340" t="s">
        <v>1491</v>
      </c>
      <c r="L68" s="340" t="s">
        <v>1597</v>
      </c>
      <c r="M68" s="340"/>
      <c r="N68" s="340"/>
      <c r="O68" s="340"/>
      <c r="P68" s="340"/>
      <c r="Q68" s="340"/>
      <c r="R68" s="341">
        <v>62200000</v>
      </c>
      <c r="S68" s="341"/>
      <c r="T68" s="340"/>
    </row>
    <row r="69" spans="1:20" s="337" customFormat="1" ht="31.5">
      <c r="A69" s="272"/>
      <c r="B69" s="423"/>
      <c r="C69" s="445"/>
      <c r="D69" s="423"/>
      <c r="E69" s="339"/>
      <c r="F69" s="338"/>
      <c r="G69" s="340"/>
      <c r="H69" s="340"/>
      <c r="I69" s="339">
        <v>12</v>
      </c>
      <c r="J69" s="340" t="s">
        <v>1492</v>
      </c>
      <c r="K69" s="340" t="s">
        <v>1492</v>
      </c>
      <c r="L69" s="340" t="s">
        <v>1598</v>
      </c>
      <c r="M69" s="340"/>
      <c r="N69" s="340"/>
      <c r="O69" s="340"/>
      <c r="P69" s="340"/>
      <c r="Q69" s="340"/>
      <c r="R69" s="341">
        <v>766980000</v>
      </c>
      <c r="S69" s="341"/>
      <c r="T69" s="340"/>
    </row>
    <row r="70" spans="1:20" s="337" customFormat="1" ht="32.25" customHeight="1">
      <c r="A70" s="272"/>
      <c r="B70" s="423"/>
      <c r="C70" s="445"/>
      <c r="D70" s="423"/>
      <c r="E70" s="339"/>
      <c r="F70" s="338"/>
      <c r="G70" s="340"/>
      <c r="H70" s="340"/>
      <c r="I70" s="339">
        <v>13</v>
      </c>
      <c r="J70" s="340" t="s">
        <v>1493</v>
      </c>
      <c r="K70" s="340" t="s">
        <v>1493</v>
      </c>
      <c r="L70" s="340" t="s">
        <v>1599</v>
      </c>
      <c r="M70" s="340"/>
      <c r="N70" s="340"/>
      <c r="O70" s="340"/>
      <c r="P70" s="340"/>
      <c r="Q70" s="340"/>
      <c r="R70" s="341">
        <v>1580894000</v>
      </c>
      <c r="S70" s="341"/>
      <c r="T70" s="340"/>
    </row>
    <row r="71" spans="1:20" s="337" customFormat="1" ht="33.75" customHeight="1">
      <c r="A71" s="272"/>
      <c r="B71" s="423"/>
      <c r="C71" s="445"/>
      <c r="D71" s="423"/>
      <c r="E71" s="339"/>
      <c r="F71" s="338"/>
      <c r="G71" s="340"/>
      <c r="H71" s="340"/>
      <c r="I71" s="339">
        <v>14</v>
      </c>
      <c r="J71" s="340" t="s">
        <v>1494</v>
      </c>
      <c r="K71" s="340" t="s">
        <v>1494</v>
      </c>
      <c r="L71" s="340" t="s">
        <v>1600</v>
      </c>
      <c r="M71" s="340"/>
      <c r="N71" s="340"/>
      <c r="O71" s="340"/>
      <c r="P71" s="340"/>
      <c r="Q71" s="340"/>
      <c r="R71" s="341"/>
      <c r="S71" s="341"/>
      <c r="T71" s="340"/>
    </row>
    <row r="72" spans="1:20" ht="23.25" customHeight="1">
      <c r="A72" s="272"/>
      <c r="B72" s="349"/>
      <c r="C72" s="444"/>
      <c r="D72" s="349"/>
      <c r="E72" s="282">
        <v>5</v>
      </c>
      <c r="F72" s="283"/>
      <c r="G72" s="283"/>
      <c r="H72" s="283"/>
      <c r="I72" s="282">
        <v>15</v>
      </c>
      <c r="J72" s="283" t="s">
        <v>1495</v>
      </c>
      <c r="K72" s="283" t="s">
        <v>1495</v>
      </c>
      <c r="L72" s="283" t="s">
        <v>1601</v>
      </c>
      <c r="M72" s="283"/>
      <c r="N72" s="283"/>
      <c r="O72" s="283"/>
      <c r="P72" s="283"/>
      <c r="Q72" s="283"/>
      <c r="R72" s="307">
        <v>142669000</v>
      </c>
      <c r="S72" s="307"/>
      <c r="T72" s="283"/>
    </row>
    <row r="73" spans="1:20" ht="32.25" customHeight="1">
      <c r="A73" s="272"/>
      <c r="B73" s="418">
        <v>9</v>
      </c>
      <c r="C73" s="442" t="s">
        <v>1361</v>
      </c>
      <c r="D73" s="426"/>
      <c r="E73" s="273">
        <v>1</v>
      </c>
      <c r="F73" s="331" t="s">
        <v>1419</v>
      </c>
      <c r="G73" s="274"/>
      <c r="H73" s="274" t="s">
        <v>1407</v>
      </c>
      <c r="I73" s="273">
        <v>1</v>
      </c>
      <c r="J73" s="274" t="s">
        <v>1496</v>
      </c>
      <c r="K73" s="274" t="s">
        <v>1496</v>
      </c>
      <c r="L73" s="274" t="s">
        <v>1602</v>
      </c>
      <c r="M73" s="274"/>
      <c r="N73" s="274"/>
      <c r="O73" s="274"/>
      <c r="P73" s="274"/>
      <c r="Q73" s="274"/>
      <c r="R73" s="305">
        <v>389573000</v>
      </c>
      <c r="S73" s="305"/>
      <c r="T73" s="274"/>
    </row>
    <row r="74" spans="1:20" ht="35.25" customHeight="1">
      <c r="A74" s="272"/>
      <c r="B74" s="371"/>
      <c r="C74" s="443"/>
      <c r="D74" s="371"/>
      <c r="E74" s="278">
        <v>2</v>
      </c>
      <c r="F74" s="279"/>
      <c r="G74" s="279"/>
      <c r="H74" s="279"/>
      <c r="I74" s="278">
        <v>2</v>
      </c>
      <c r="J74" s="279" t="s">
        <v>1497</v>
      </c>
      <c r="K74" s="279" t="s">
        <v>1497</v>
      </c>
      <c r="L74" s="279" t="s">
        <v>1603</v>
      </c>
      <c r="M74" s="279"/>
      <c r="N74" s="279"/>
      <c r="O74" s="279"/>
      <c r="P74" s="279"/>
      <c r="Q74" s="279"/>
      <c r="R74" s="306">
        <v>721335000</v>
      </c>
      <c r="S74" s="306"/>
      <c r="T74" s="279"/>
    </row>
    <row r="75" spans="1:20" ht="12.75" customHeight="1">
      <c r="A75" s="272"/>
      <c r="B75" s="371"/>
      <c r="C75" s="443"/>
      <c r="D75" s="371"/>
      <c r="E75" s="278">
        <v>3</v>
      </c>
      <c r="F75" s="279"/>
      <c r="G75" s="279"/>
      <c r="H75" s="279"/>
      <c r="I75" s="278">
        <v>3</v>
      </c>
      <c r="J75" s="279"/>
      <c r="K75" s="279"/>
      <c r="L75" s="279"/>
      <c r="M75" s="279"/>
      <c r="N75" s="279"/>
      <c r="O75" s="279"/>
      <c r="P75" s="279"/>
      <c r="Q75" s="279"/>
      <c r="R75" s="306"/>
      <c r="S75" s="306"/>
      <c r="T75" s="279"/>
    </row>
    <row r="76" spans="1:20" ht="12.75" customHeight="1">
      <c r="A76" s="272"/>
      <c r="B76" s="371"/>
      <c r="C76" s="443"/>
      <c r="D76" s="371"/>
      <c r="E76" s="278">
        <v>4</v>
      </c>
      <c r="F76" s="279"/>
      <c r="G76" s="279"/>
      <c r="H76" s="279"/>
      <c r="I76" s="278">
        <v>4</v>
      </c>
      <c r="J76" s="279"/>
      <c r="K76" s="279"/>
      <c r="L76" s="279"/>
      <c r="M76" s="279"/>
      <c r="N76" s="279"/>
      <c r="O76" s="279"/>
      <c r="P76" s="279"/>
      <c r="Q76" s="279"/>
      <c r="R76" s="306"/>
      <c r="S76" s="306"/>
      <c r="T76" s="279"/>
    </row>
    <row r="77" spans="1:20" ht="12.75" customHeight="1">
      <c r="A77" s="272"/>
      <c r="B77" s="349"/>
      <c r="C77" s="444"/>
      <c r="D77" s="349"/>
      <c r="E77" s="282">
        <v>5</v>
      </c>
      <c r="F77" s="283"/>
      <c r="G77" s="283"/>
      <c r="H77" s="283"/>
      <c r="I77" s="282">
        <v>5</v>
      </c>
      <c r="J77" s="283"/>
      <c r="K77" s="283"/>
      <c r="L77" s="283"/>
      <c r="M77" s="283"/>
      <c r="N77" s="283"/>
      <c r="O77" s="283"/>
      <c r="P77" s="283"/>
      <c r="Q77" s="283"/>
      <c r="R77" s="307"/>
      <c r="S77" s="307"/>
      <c r="T77" s="283"/>
    </row>
    <row r="78" spans="1:20" ht="33.75" customHeight="1">
      <c r="A78" s="272"/>
      <c r="B78" s="418">
        <v>10</v>
      </c>
      <c r="C78" s="442" t="s">
        <v>1368</v>
      </c>
      <c r="D78" s="426"/>
      <c r="E78" s="273">
        <v>1</v>
      </c>
      <c r="F78" s="331" t="s">
        <v>1420</v>
      </c>
      <c r="G78" s="274"/>
      <c r="H78" s="274" t="s">
        <v>1407</v>
      </c>
      <c r="I78" s="273">
        <v>1</v>
      </c>
      <c r="J78" s="274" t="s">
        <v>1498</v>
      </c>
      <c r="K78" s="274" t="s">
        <v>1498</v>
      </c>
      <c r="L78" s="274" t="s">
        <v>1604</v>
      </c>
      <c r="M78" s="274"/>
      <c r="N78" s="274"/>
      <c r="O78" s="274"/>
      <c r="P78" s="274"/>
      <c r="Q78" s="274"/>
      <c r="R78" s="305">
        <v>124113000</v>
      </c>
      <c r="S78" s="305"/>
      <c r="T78" s="274"/>
    </row>
    <row r="79" spans="1:20" ht="12.75" customHeight="1">
      <c r="A79" s="272"/>
      <c r="B79" s="371"/>
      <c r="C79" s="443"/>
      <c r="D79" s="371"/>
      <c r="E79" s="278">
        <v>2</v>
      </c>
      <c r="F79" s="279"/>
      <c r="G79" s="279"/>
      <c r="H79" s="279"/>
      <c r="I79" s="278">
        <v>2</v>
      </c>
      <c r="J79" s="279"/>
      <c r="K79" s="279"/>
      <c r="L79" s="279"/>
      <c r="M79" s="279"/>
      <c r="N79" s="279"/>
      <c r="O79" s="279"/>
      <c r="P79" s="279"/>
      <c r="Q79" s="279"/>
      <c r="R79" s="306"/>
      <c r="S79" s="306"/>
      <c r="T79" s="279"/>
    </row>
    <row r="80" spans="1:20" ht="12.75" customHeight="1">
      <c r="A80" s="272"/>
      <c r="B80" s="371"/>
      <c r="C80" s="443"/>
      <c r="D80" s="371"/>
      <c r="E80" s="278">
        <v>3</v>
      </c>
      <c r="F80" s="279"/>
      <c r="G80" s="279"/>
      <c r="H80" s="279"/>
      <c r="I80" s="278">
        <v>3</v>
      </c>
      <c r="J80" s="279"/>
      <c r="K80" s="279"/>
      <c r="L80" s="279"/>
      <c r="M80" s="279"/>
      <c r="N80" s="279"/>
      <c r="O80" s="279"/>
      <c r="P80" s="279"/>
      <c r="Q80" s="279"/>
      <c r="R80" s="306"/>
      <c r="S80" s="306"/>
      <c r="T80" s="279"/>
    </row>
    <row r="81" spans="1:20" ht="12.75" customHeight="1">
      <c r="A81" s="272"/>
      <c r="B81" s="371"/>
      <c r="C81" s="443"/>
      <c r="D81" s="371"/>
      <c r="E81" s="278">
        <v>4</v>
      </c>
      <c r="F81" s="279"/>
      <c r="G81" s="279"/>
      <c r="H81" s="279"/>
      <c r="I81" s="278">
        <v>4</v>
      </c>
      <c r="J81" s="279"/>
      <c r="K81" s="279"/>
      <c r="L81" s="279"/>
      <c r="M81" s="279"/>
      <c r="N81" s="279"/>
      <c r="O81" s="279"/>
      <c r="P81" s="279"/>
      <c r="Q81" s="279"/>
      <c r="R81" s="306"/>
      <c r="S81" s="306"/>
      <c r="T81" s="279"/>
    </row>
    <row r="82" spans="1:20" ht="12.75" customHeight="1">
      <c r="A82" s="272"/>
      <c r="B82" s="349"/>
      <c r="C82" s="444"/>
      <c r="D82" s="349"/>
      <c r="E82" s="282">
        <v>5</v>
      </c>
      <c r="F82" s="283"/>
      <c r="G82" s="283"/>
      <c r="H82" s="283"/>
      <c r="I82" s="282">
        <v>5</v>
      </c>
      <c r="J82" s="283"/>
      <c r="K82" s="283"/>
      <c r="L82" s="283"/>
      <c r="M82" s="283"/>
      <c r="N82" s="283"/>
      <c r="O82" s="283"/>
      <c r="P82" s="283"/>
      <c r="Q82" s="283"/>
      <c r="R82" s="307"/>
      <c r="S82" s="307"/>
      <c r="T82" s="283"/>
    </row>
    <row r="83" spans="1:20" ht="21" customHeight="1">
      <c r="A83" s="272"/>
      <c r="B83" s="418">
        <v>11</v>
      </c>
      <c r="C83" s="442" t="s">
        <v>1437</v>
      </c>
      <c r="D83" s="426"/>
      <c r="E83" s="273">
        <v>1</v>
      </c>
      <c r="F83" s="331" t="s">
        <v>1372</v>
      </c>
      <c r="G83" s="274"/>
      <c r="H83" s="274" t="s">
        <v>1407</v>
      </c>
      <c r="I83" s="273">
        <v>1</v>
      </c>
      <c r="J83" s="274" t="s">
        <v>1541</v>
      </c>
      <c r="K83" s="274" t="s">
        <v>1541</v>
      </c>
      <c r="L83" s="274" t="s">
        <v>1605</v>
      </c>
      <c r="M83" s="274"/>
      <c r="N83" s="274"/>
      <c r="O83" s="274"/>
      <c r="P83" s="274"/>
      <c r="Q83" s="274"/>
      <c r="R83" s="305">
        <v>3725206000</v>
      </c>
      <c r="S83" s="305"/>
      <c r="T83" s="274"/>
    </row>
    <row r="84" spans="1:20" ht="36" customHeight="1">
      <c r="A84" s="272"/>
      <c r="B84" s="371"/>
      <c r="C84" s="443"/>
      <c r="D84" s="371"/>
      <c r="E84" s="278">
        <v>2</v>
      </c>
      <c r="F84" s="334"/>
      <c r="G84" s="279"/>
      <c r="H84" s="279"/>
      <c r="I84" s="278">
        <v>2</v>
      </c>
      <c r="J84" s="279" t="s">
        <v>1542</v>
      </c>
      <c r="K84" s="279" t="s">
        <v>1542</v>
      </c>
      <c r="L84" s="274" t="s">
        <v>1605</v>
      </c>
      <c r="M84" s="279"/>
      <c r="N84" s="279"/>
      <c r="O84" s="279"/>
      <c r="P84" s="279"/>
      <c r="Q84" s="279"/>
      <c r="R84" s="306">
        <v>217170000</v>
      </c>
      <c r="S84" s="306"/>
      <c r="T84" s="279"/>
    </row>
    <row r="85" spans="1:20" ht="26.25" customHeight="1">
      <c r="A85" s="272"/>
      <c r="B85" s="371"/>
      <c r="C85" s="443"/>
      <c r="D85" s="371"/>
      <c r="E85" s="278">
        <v>3</v>
      </c>
      <c r="F85" s="334"/>
      <c r="G85" s="279"/>
      <c r="H85" s="279"/>
      <c r="I85" s="278">
        <v>3</v>
      </c>
      <c r="J85" s="279" t="s">
        <v>1543</v>
      </c>
      <c r="K85" s="279" t="s">
        <v>1543</v>
      </c>
      <c r="L85" s="279" t="s">
        <v>1606</v>
      </c>
      <c r="M85" s="279"/>
      <c r="N85" s="279"/>
      <c r="O85" s="279"/>
      <c r="P85" s="279"/>
      <c r="Q85" s="279"/>
      <c r="R85" s="306">
        <v>867915000</v>
      </c>
      <c r="S85" s="306"/>
      <c r="T85" s="279"/>
    </row>
    <row r="86" spans="1:20" ht="32.25" customHeight="1">
      <c r="A86" s="272"/>
      <c r="B86" s="371"/>
      <c r="C86" s="443"/>
      <c r="D86" s="371"/>
      <c r="E86" s="278">
        <v>4</v>
      </c>
      <c r="F86" s="334"/>
      <c r="G86" s="279"/>
      <c r="H86" s="279"/>
      <c r="I86" s="278">
        <v>4</v>
      </c>
      <c r="J86" s="279" t="s">
        <v>1544</v>
      </c>
      <c r="K86" s="279" t="s">
        <v>1544</v>
      </c>
      <c r="L86" s="279"/>
      <c r="M86" s="279"/>
      <c r="N86" s="279"/>
      <c r="O86" s="279"/>
      <c r="P86" s="279"/>
      <c r="Q86" s="279"/>
      <c r="R86" s="306">
        <v>1585474000</v>
      </c>
      <c r="S86" s="306"/>
      <c r="T86" s="279"/>
    </row>
    <row r="87" spans="1:20" ht="22.5" customHeight="1">
      <c r="A87" s="272"/>
      <c r="B87" s="349"/>
      <c r="C87" s="444"/>
      <c r="D87" s="349"/>
      <c r="E87" s="282">
        <v>5</v>
      </c>
      <c r="F87" s="333"/>
      <c r="G87" s="283"/>
      <c r="H87" s="283"/>
      <c r="I87" s="282">
        <v>5</v>
      </c>
      <c r="J87" s="283"/>
      <c r="K87" s="283"/>
      <c r="L87" s="283"/>
      <c r="M87" s="283"/>
      <c r="N87" s="283"/>
      <c r="O87" s="283"/>
      <c r="P87" s="283"/>
      <c r="Q87" s="283"/>
      <c r="R87" s="307"/>
      <c r="S87" s="307"/>
      <c r="T87" s="283"/>
    </row>
    <row r="88" spans="1:20" ht="38.25" customHeight="1">
      <c r="A88" s="272"/>
      <c r="B88" s="418">
        <v>12</v>
      </c>
      <c r="C88" s="442" t="s">
        <v>1421</v>
      </c>
      <c r="D88" s="426"/>
      <c r="E88" s="273">
        <v>1</v>
      </c>
      <c r="F88" s="331" t="s">
        <v>1422</v>
      </c>
      <c r="G88" s="274"/>
      <c r="H88" s="274" t="s">
        <v>1407</v>
      </c>
      <c r="I88" s="273">
        <v>1</v>
      </c>
      <c r="J88" s="274" t="s">
        <v>1499</v>
      </c>
      <c r="K88" s="274" t="s">
        <v>1499</v>
      </c>
      <c r="L88" s="274" t="s">
        <v>1607</v>
      </c>
      <c r="M88" s="274"/>
      <c r="N88" s="274"/>
      <c r="O88" s="274"/>
      <c r="P88" s="274"/>
      <c r="Q88" s="274"/>
      <c r="R88" s="305">
        <v>24486571500</v>
      </c>
      <c r="S88" s="305"/>
      <c r="T88" s="274"/>
    </row>
    <row r="89" spans="1:20" ht="16.5" customHeight="1">
      <c r="A89" s="272"/>
      <c r="B89" s="371"/>
      <c r="C89" s="443"/>
      <c r="D89" s="371"/>
      <c r="E89" s="278">
        <v>2</v>
      </c>
      <c r="F89" s="332" t="s">
        <v>1375</v>
      </c>
      <c r="G89" s="279"/>
      <c r="H89" s="274" t="s">
        <v>1407</v>
      </c>
      <c r="I89" s="278">
        <v>2</v>
      </c>
      <c r="J89" s="279" t="s">
        <v>1500</v>
      </c>
      <c r="K89" s="279" t="s">
        <v>1500</v>
      </c>
      <c r="L89" s="279" t="s">
        <v>1609</v>
      </c>
      <c r="M89" s="279"/>
      <c r="N89" s="279"/>
      <c r="O89" s="279"/>
      <c r="P89" s="279"/>
      <c r="Q89" s="279"/>
      <c r="R89" s="306">
        <v>17895820475</v>
      </c>
      <c r="S89" s="306"/>
      <c r="T89" s="279"/>
    </row>
    <row r="90" spans="1:20" ht="49.5" customHeight="1">
      <c r="A90" s="272"/>
      <c r="B90" s="371"/>
      <c r="C90" s="443"/>
      <c r="D90" s="371"/>
      <c r="E90" s="278">
        <v>3</v>
      </c>
      <c r="F90" s="332" t="s">
        <v>1423</v>
      </c>
      <c r="G90" s="279" t="s">
        <v>1162</v>
      </c>
      <c r="H90" s="274" t="s">
        <v>1407</v>
      </c>
      <c r="I90" s="278">
        <v>3</v>
      </c>
      <c r="J90" s="279" t="s">
        <v>1501</v>
      </c>
      <c r="K90" s="279" t="s">
        <v>1501</v>
      </c>
      <c r="L90" s="279" t="s">
        <v>1608</v>
      </c>
      <c r="M90" s="279"/>
      <c r="N90" s="279"/>
      <c r="O90" s="279"/>
      <c r="P90" s="279"/>
      <c r="Q90" s="279"/>
      <c r="R90" s="306">
        <v>6210990000</v>
      </c>
      <c r="S90" s="306"/>
      <c r="T90" s="279"/>
    </row>
    <row r="91" spans="1:20" ht="33" customHeight="1">
      <c r="A91" s="272"/>
      <c r="B91" s="371"/>
      <c r="C91" s="443"/>
      <c r="D91" s="371"/>
      <c r="E91" s="278">
        <v>4</v>
      </c>
      <c r="F91" s="332" t="s">
        <v>1383</v>
      </c>
      <c r="G91" s="279"/>
      <c r="H91" s="274" t="s">
        <v>1407</v>
      </c>
      <c r="I91" s="278">
        <v>4</v>
      </c>
      <c r="J91" s="279" t="s">
        <v>1502</v>
      </c>
      <c r="K91" s="279" t="s">
        <v>1502</v>
      </c>
      <c r="L91" s="279" t="s">
        <v>1608</v>
      </c>
      <c r="M91" s="279"/>
      <c r="N91" s="279"/>
      <c r="O91" s="279"/>
      <c r="P91" s="279"/>
      <c r="Q91" s="279"/>
      <c r="R91" s="306">
        <v>3867250000</v>
      </c>
      <c r="S91" s="306"/>
      <c r="T91" s="279"/>
    </row>
    <row r="92" spans="1:20" s="342" customFormat="1" ht="30.75" customHeight="1">
      <c r="A92" s="272"/>
      <c r="B92" s="423"/>
      <c r="C92" s="445"/>
      <c r="D92" s="423"/>
      <c r="E92" s="339"/>
      <c r="F92" s="343"/>
      <c r="G92" s="340"/>
      <c r="H92" s="274"/>
      <c r="I92" s="339">
        <v>5</v>
      </c>
      <c r="J92" s="283" t="s">
        <v>1503</v>
      </c>
      <c r="K92" s="283" t="s">
        <v>1503</v>
      </c>
      <c r="L92" s="340" t="s">
        <v>1610</v>
      </c>
      <c r="M92" s="340"/>
      <c r="N92" s="340"/>
      <c r="O92" s="340"/>
      <c r="P92" s="340"/>
      <c r="Q92" s="340"/>
      <c r="R92" s="341">
        <v>14258975000</v>
      </c>
      <c r="S92" s="341"/>
      <c r="T92" s="340"/>
    </row>
    <row r="93" spans="1:20" s="342" customFormat="1" ht="30.75" customHeight="1">
      <c r="A93" s="272"/>
      <c r="B93" s="423"/>
      <c r="C93" s="445"/>
      <c r="D93" s="423"/>
      <c r="E93" s="339"/>
      <c r="F93" s="343"/>
      <c r="G93" s="340"/>
      <c r="H93" s="274"/>
      <c r="I93" s="339">
        <v>6</v>
      </c>
      <c r="J93" s="283" t="s">
        <v>1504</v>
      </c>
      <c r="K93" s="283" t="s">
        <v>1504</v>
      </c>
      <c r="L93" s="340" t="s">
        <v>1611</v>
      </c>
      <c r="M93" s="340"/>
      <c r="N93" s="340"/>
      <c r="O93" s="340"/>
      <c r="P93" s="340"/>
      <c r="Q93" s="340"/>
      <c r="R93" s="341">
        <v>6962880500</v>
      </c>
      <c r="S93" s="341"/>
      <c r="T93" s="340"/>
    </row>
    <row r="94" spans="1:20" s="342" customFormat="1" ht="30.75" customHeight="1">
      <c r="A94" s="272"/>
      <c r="B94" s="423"/>
      <c r="C94" s="445"/>
      <c r="D94" s="423"/>
      <c r="E94" s="339"/>
      <c r="F94" s="343"/>
      <c r="G94" s="340"/>
      <c r="H94" s="274"/>
      <c r="I94" s="339">
        <v>7</v>
      </c>
      <c r="J94" s="283" t="s">
        <v>1505</v>
      </c>
      <c r="K94" s="283" t="s">
        <v>1505</v>
      </c>
      <c r="L94" s="340" t="s">
        <v>1612</v>
      </c>
      <c r="M94" s="340"/>
      <c r="N94" s="340"/>
      <c r="O94" s="340"/>
      <c r="P94" s="340"/>
      <c r="Q94" s="340"/>
      <c r="R94" s="341">
        <v>3523951000</v>
      </c>
      <c r="S94" s="341"/>
      <c r="T94" s="340"/>
    </row>
    <row r="95" spans="1:20" s="342" customFormat="1" ht="30.75" customHeight="1">
      <c r="A95" s="272"/>
      <c r="B95" s="423"/>
      <c r="C95" s="445"/>
      <c r="D95" s="423"/>
      <c r="E95" s="339"/>
      <c r="F95" s="343"/>
      <c r="G95" s="340"/>
      <c r="H95" s="274"/>
      <c r="I95" s="339">
        <v>8</v>
      </c>
      <c r="J95" s="283" t="s">
        <v>1506</v>
      </c>
      <c r="K95" s="283" t="s">
        <v>1506</v>
      </c>
      <c r="L95" s="340" t="s">
        <v>1614</v>
      </c>
      <c r="M95" s="340"/>
      <c r="N95" s="340"/>
      <c r="O95" s="340"/>
      <c r="P95" s="340"/>
      <c r="Q95" s="340"/>
      <c r="R95" s="341">
        <v>10903300000</v>
      </c>
      <c r="S95" s="341"/>
      <c r="T95" s="340"/>
    </row>
    <row r="96" spans="1:20" ht="47.25">
      <c r="A96" s="272"/>
      <c r="B96" s="349"/>
      <c r="C96" s="444"/>
      <c r="D96" s="349"/>
      <c r="E96" s="282">
        <v>5</v>
      </c>
      <c r="F96" s="335" t="s">
        <v>1384</v>
      </c>
      <c r="G96" s="283"/>
      <c r="H96" s="274" t="s">
        <v>1407</v>
      </c>
      <c r="I96" s="282">
        <v>9</v>
      </c>
      <c r="J96" s="283" t="s">
        <v>1545</v>
      </c>
      <c r="K96" s="283" t="s">
        <v>1507</v>
      </c>
      <c r="L96" s="283" t="s">
        <v>1613</v>
      </c>
      <c r="M96" s="283"/>
      <c r="N96" s="283"/>
      <c r="O96" s="283"/>
      <c r="P96" s="283"/>
      <c r="Q96" s="283"/>
      <c r="R96" s="307">
        <v>15066726000</v>
      </c>
      <c r="S96" s="307"/>
      <c r="T96" s="283"/>
    </row>
    <row r="97" spans="1:20" ht="31.5" customHeight="1">
      <c r="A97" s="272"/>
      <c r="B97" s="418">
        <v>13</v>
      </c>
      <c r="C97" s="442" t="s">
        <v>1385</v>
      </c>
      <c r="D97" s="426"/>
      <c r="E97" s="273">
        <v>1</v>
      </c>
      <c r="F97" s="331" t="s">
        <v>1334</v>
      </c>
      <c r="G97" s="274"/>
      <c r="H97" s="274" t="s">
        <v>1407</v>
      </c>
      <c r="I97" s="273">
        <v>1</v>
      </c>
      <c r="J97" s="274" t="s">
        <v>1508</v>
      </c>
      <c r="K97" s="274" t="s">
        <v>1508</v>
      </c>
      <c r="L97" s="274" t="s">
        <v>1615</v>
      </c>
      <c r="M97" s="274"/>
      <c r="N97" s="274"/>
      <c r="O97" s="274"/>
      <c r="P97" s="274"/>
      <c r="Q97" s="274"/>
      <c r="R97" s="305">
        <v>201275500</v>
      </c>
      <c r="S97" s="305"/>
      <c r="T97" s="274"/>
    </row>
    <row r="98" spans="1:20" ht="33" customHeight="1">
      <c r="A98" s="272"/>
      <c r="B98" s="371"/>
      <c r="C98" s="443"/>
      <c r="D98" s="371"/>
      <c r="E98" s="278">
        <v>2</v>
      </c>
      <c r="F98" s="334"/>
      <c r="G98" s="279"/>
      <c r="H98" s="279"/>
      <c r="I98" s="278">
        <v>2</v>
      </c>
      <c r="J98" s="279" t="s">
        <v>1509</v>
      </c>
      <c r="K98" s="279" t="s">
        <v>1509</v>
      </c>
      <c r="L98" s="279" t="s">
        <v>1616</v>
      </c>
      <c r="M98" s="279"/>
      <c r="N98" s="279"/>
      <c r="O98" s="279"/>
      <c r="P98" s="279"/>
      <c r="Q98" s="279"/>
      <c r="R98" s="306">
        <v>39165000</v>
      </c>
      <c r="S98" s="306"/>
      <c r="T98" s="279"/>
    </row>
    <row r="99" spans="1:20" ht="12.75" hidden="1" customHeight="1">
      <c r="A99" s="272"/>
      <c r="B99" s="371"/>
      <c r="C99" s="443"/>
      <c r="D99" s="371"/>
      <c r="E99" s="278">
        <v>3</v>
      </c>
      <c r="F99" s="334"/>
      <c r="G99" s="279"/>
      <c r="H99" s="279"/>
      <c r="I99" s="278">
        <v>3</v>
      </c>
      <c r="J99" s="279"/>
      <c r="K99" s="279"/>
      <c r="L99" s="279"/>
      <c r="M99" s="279"/>
      <c r="N99" s="279"/>
      <c r="O99" s="279"/>
      <c r="P99" s="279"/>
      <c r="Q99" s="279"/>
      <c r="R99" s="306"/>
      <c r="S99" s="306"/>
      <c r="T99" s="279"/>
    </row>
    <row r="100" spans="1:20" ht="15.75" hidden="1">
      <c r="A100" s="272"/>
      <c r="B100" s="371"/>
      <c r="C100" s="443"/>
      <c r="D100" s="371"/>
      <c r="E100" s="278">
        <v>4</v>
      </c>
      <c r="F100" s="334"/>
      <c r="G100" s="279"/>
      <c r="H100" s="279"/>
      <c r="I100" s="278">
        <v>4</v>
      </c>
      <c r="J100" s="279"/>
      <c r="K100" s="279"/>
      <c r="L100" s="279"/>
      <c r="M100" s="279"/>
      <c r="N100" s="279"/>
      <c r="O100" s="279"/>
      <c r="P100" s="279"/>
      <c r="Q100" s="279"/>
      <c r="R100" s="306"/>
      <c r="S100" s="306"/>
      <c r="T100" s="279"/>
    </row>
    <row r="101" spans="1:20" s="342" customFormat="1" ht="15.75" hidden="1">
      <c r="A101" s="272"/>
      <c r="B101" s="423"/>
      <c r="C101" s="445"/>
      <c r="D101" s="423"/>
      <c r="E101" s="339"/>
      <c r="F101" s="344"/>
      <c r="G101" s="340"/>
      <c r="H101" s="340"/>
      <c r="I101" s="339">
        <v>5</v>
      </c>
      <c r="J101" s="340"/>
      <c r="K101" s="340"/>
      <c r="L101" s="340"/>
      <c r="M101" s="340"/>
      <c r="N101" s="340"/>
      <c r="O101" s="340"/>
      <c r="P101" s="340"/>
      <c r="Q101" s="340"/>
      <c r="R101" s="341"/>
      <c r="S101" s="341"/>
      <c r="T101" s="340"/>
    </row>
    <row r="102" spans="1:20" s="342" customFormat="1" ht="15.75" hidden="1">
      <c r="A102" s="272"/>
      <c r="B102" s="423"/>
      <c r="C102" s="445"/>
      <c r="D102" s="423"/>
      <c r="E102" s="339"/>
      <c r="F102" s="344"/>
      <c r="G102" s="340"/>
      <c r="H102" s="340"/>
      <c r="I102" s="339">
        <v>6</v>
      </c>
      <c r="J102" s="340"/>
      <c r="K102" s="340"/>
      <c r="L102" s="340"/>
      <c r="M102" s="340"/>
      <c r="N102" s="340"/>
      <c r="O102" s="340"/>
      <c r="P102" s="340"/>
      <c r="Q102" s="340"/>
      <c r="R102" s="341"/>
      <c r="S102" s="341"/>
      <c r="T102" s="340"/>
    </row>
    <row r="103" spans="1:20" s="342" customFormat="1" ht="15.75" hidden="1">
      <c r="A103" s="272"/>
      <c r="B103" s="423"/>
      <c r="C103" s="445"/>
      <c r="D103" s="423"/>
      <c r="E103" s="339"/>
      <c r="F103" s="344"/>
      <c r="G103" s="340"/>
      <c r="H103" s="340"/>
      <c r="I103" s="339">
        <v>7</v>
      </c>
      <c r="J103" s="340"/>
      <c r="K103" s="340"/>
      <c r="L103" s="340"/>
      <c r="M103" s="340"/>
      <c r="N103" s="340"/>
      <c r="O103" s="340"/>
      <c r="P103" s="340"/>
      <c r="Q103" s="340"/>
      <c r="R103" s="341"/>
      <c r="S103" s="341"/>
      <c r="T103" s="340"/>
    </row>
    <row r="104" spans="1:20" s="342" customFormat="1" ht="15.75" hidden="1">
      <c r="A104" s="272"/>
      <c r="B104" s="423"/>
      <c r="C104" s="445"/>
      <c r="D104" s="423"/>
      <c r="E104" s="339"/>
      <c r="F104" s="344"/>
      <c r="G104" s="340"/>
      <c r="H104" s="340"/>
      <c r="I104" s="339">
        <v>8</v>
      </c>
      <c r="J104" s="340"/>
      <c r="K104" s="340"/>
      <c r="L104" s="340"/>
      <c r="M104" s="340"/>
      <c r="N104" s="340"/>
      <c r="O104" s="340"/>
      <c r="P104" s="340"/>
      <c r="Q104" s="340"/>
      <c r="R104" s="341"/>
      <c r="S104" s="341"/>
      <c r="T104" s="340"/>
    </row>
    <row r="105" spans="1:20" s="342" customFormat="1" ht="15.75" hidden="1">
      <c r="A105" s="272"/>
      <c r="B105" s="423"/>
      <c r="C105" s="445"/>
      <c r="D105" s="423"/>
      <c r="E105" s="339"/>
      <c r="F105" s="344"/>
      <c r="G105" s="340"/>
      <c r="H105" s="340"/>
      <c r="I105" s="339">
        <v>9</v>
      </c>
      <c r="J105" s="340"/>
      <c r="K105" s="340"/>
      <c r="L105" s="340"/>
      <c r="M105" s="340"/>
      <c r="N105" s="340"/>
      <c r="O105" s="340"/>
      <c r="P105" s="340"/>
      <c r="Q105" s="340"/>
      <c r="R105" s="341"/>
      <c r="S105" s="341"/>
      <c r="T105" s="340"/>
    </row>
    <row r="106" spans="1:20" s="342" customFormat="1" ht="15.75" hidden="1">
      <c r="A106" s="272"/>
      <c r="B106" s="423"/>
      <c r="C106" s="445"/>
      <c r="D106" s="423"/>
      <c r="E106" s="339"/>
      <c r="F106" s="344"/>
      <c r="G106" s="340"/>
      <c r="H106" s="340"/>
      <c r="I106" s="339">
        <v>10</v>
      </c>
      <c r="J106" s="340"/>
      <c r="K106" s="340"/>
      <c r="L106" s="340"/>
      <c r="M106" s="340"/>
      <c r="N106" s="340"/>
      <c r="O106" s="340"/>
      <c r="P106" s="340"/>
      <c r="Q106" s="340"/>
      <c r="R106" s="341"/>
      <c r="S106" s="341"/>
      <c r="T106" s="340"/>
    </row>
    <row r="107" spans="1:20" ht="15.75" hidden="1">
      <c r="A107" s="272"/>
      <c r="B107" s="349"/>
      <c r="C107" s="444"/>
      <c r="D107" s="349"/>
      <c r="E107" s="282">
        <v>5</v>
      </c>
      <c r="F107" s="333"/>
      <c r="G107" s="283"/>
      <c r="H107" s="283"/>
      <c r="I107" s="282">
        <v>11</v>
      </c>
      <c r="J107" s="283"/>
      <c r="K107" s="283"/>
      <c r="L107" s="283"/>
      <c r="M107" s="283"/>
      <c r="N107" s="283"/>
      <c r="O107" s="283"/>
      <c r="P107" s="283"/>
      <c r="Q107" s="283"/>
      <c r="R107" s="307"/>
      <c r="S107" s="307"/>
      <c r="T107" s="283"/>
    </row>
    <row r="108" spans="1:20" ht="51.75" customHeight="1">
      <c r="A108" s="272"/>
      <c r="B108" s="418">
        <v>14</v>
      </c>
      <c r="C108" s="442" t="s">
        <v>1441</v>
      </c>
      <c r="D108" s="426"/>
      <c r="E108" s="273">
        <v>1</v>
      </c>
      <c r="F108" s="331" t="s">
        <v>1335</v>
      </c>
      <c r="G108" s="274"/>
      <c r="H108" s="274" t="s">
        <v>1407</v>
      </c>
      <c r="I108" s="273">
        <v>1</v>
      </c>
      <c r="J108" s="274" t="s">
        <v>1546</v>
      </c>
      <c r="K108" s="274" t="s">
        <v>1510</v>
      </c>
      <c r="L108" s="274" t="s">
        <v>1617</v>
      </c>
      <c r="M108" s="274"/>
      <c r="N108" s="274"/>
      <c r="O108" s="274"/>
      <c r="P108" s="274"/>
      <c r="Q108" s="274"/>
      <c r="R108" s="305">
        <v>38479500</v>
      </c>
      <c r="S108" s="305"/>
      <c r="T108" s="274"/>
    </row>
    <row r="109" spans="1:20" ht="45.75" customHeight="1">
      <c r="A109" s="272"/>
      <c r="B109" s="371"/>
      <c r="C109" s="443"/>
      <c r="D109" s="371"/>
      <c r="E109" s="278">
        <v>2</v>
      </c>
      <c r="F109" s="332" t="s">
        <v>1425</v>
      </c>
      <c r="G109" s="279"/>
      <c r="H109" s="274" t="s">
        <v>1407</v>
      </c>
      <c r="I109" s="278">
        <v>2</v>
      </c>
      <c r="J109" s="279" t="s">
        <v>1511</v>
      </c>
      <c r="K109" s="279" t="s">
        <v>1511</v>
      </c>
      <c r="L109" s="279" t="s">
        <v>1618</v>
      </c>
      <c r="M109" s="279"/>
      <c r="N109" s="279"/>
      <c r="O109" s="279"/>
      <c r="P109" s="279"/>
      <c r="Q109" s="279"/>
      <c r="R109" s="306">
        <v>10045000</v>
      </c>
      <c r="S109" s="306"/>
      <c r="T109" s="279"/>
    </row>
    <row r="110" spans="1:20" ht="51.75" customHeight="1">
      <c r="A110" s="272"/>
      <c r="B110" s="371"/>
      <c r="C110" s="443"/>
      <c r="D110" s="371"/>
      <c r="E110" s="278">
        <v>3</v>
      </c>
      <c r="F110" s="334"/>
      <c r="G110" s="279"/>
      <c r="H110" s="279"/>
      <c r="I110" s="278">
        <v>3</v>
      </c>
      <c r="J110" s="279" t="s">
        <v>1547</v>
      </c>
      <c r="K110" s="279" t="s">
        <v>1547</v>
      </c>
      <c r="L110" s="279" t="s">
        <v>1619</v>
      </c>
      <c r="M110" s="279"/>
      <c r="N110" s="279"/>
      <c r="O110" s="279"/>
      <c r="P110" s="279"/>
      <c r="Q110" s="279"/>
      <c r="R110" s="306">
        <v>92724300</v>
      </c>
      <c r="S110" s="306"/>
      <c r="T110" s="279"/>
    </row>
    <row r="111" spans="1:20" ht="33" customHeight="1">
      <c r="A111" s="272"/>
      <c r="B111" s="371"/>
      <c r="C111" s="443"/>
      <c r="D111" s="371"/>
      <c r="E111" s="278">
        <v>4</v>
      </c>
      <c r="F111" s="334"/>
      <c r="G111" s="279"/>
      <c r="H111" s="279"/>
      <c r="I111" s="278">
        <v>4</v>
      </c>
      <c r="J111" s="279" t="s">
        <v>1512</v>
      </c>
      <c r="K111" s="279" t="s">
        <v>1512</v>
      </c>
      <c r="L111" s="279" t="s">
        <v>1620</v>
      </c>
      <c r="M111" s="279"/>
      <c r="N111" s="279"/>
      <c r="O111" s="279"/>
      <c r="P111" s="279"/>
      <c r="Q111" s="279"/>
      <c r="R111" s="306">
        <v>23966000</v>
      </c>
      <c r="S111" s="306"/>
      <c r="T111" s="279"/>
    </row>
    <row r="112" spans="1:20" ht="12.75" hidden="1" customHeight="1">
      <c r="A112" s="272"/>
      <c r="B112" s="349"/>
      <c r="C112" s="444"/>
      <c r="D112" s="349"/>
      <c r="E112" s="282">
        <v>5</v>
      </c>
      <c r="F112" s="333"/>
      <c r="G112" s="283"/>
      <c r="H112" s="283"/>
      <c r="I112" s="282">
        <v>5</v>
      </c>
      <c r="J112" s="283"/>
      <c r="K112" s="283"/>
      <c r="L112" s="283"/>
      <c r="M112" s="283"/>
      <c r="N112" s="283"/>
      <c r="O112" s="283"/>
      <c r="P112" s="283"/>
      <c r="Q112" s="283"/>
      <c r="R112" s="307"/>
      <c r="S112" s="307"/>
      <c r="T112" s="283"/>
    </row>
    <row r="113" spans="1:20" ht="37.5" customHeight="1">
      <c r="A113" s="272"/>
      <c r="B113" s="418">
        <v>15</v>
      </c>
      <c r="C113" s="442" t="s">
        <v>1388</v>
      </c>
      <c r="D113" s="426"/>
      <c r="E113" s="273">
        <v>1</v>
      </c>
      <c r="F113" s="331" t="s">
        <v>1336</v>
      </c>
      <c r="G113" s="274"/>
      <c r="H113" s="274" t="s">
        <v>1407</v>
      </c>
      <c r="I113" s="273">
        <v>1</v>
      </c>
      <c r="J113" s="274" t="s">
        <v>1513</v>
      </c>
      <c r="K113" s="274" t="s">
        <v>1513</v>
      </c>
      <c r="L113" s="274" t="s">
        <v>1621</v>
      </c>
      <c r="M113" s="274"/>
      <c r="N113" s="274"/>
      <c r="O113" s="274"/>
      <c r="P113" s="274"/>
      <c r="Q113" s="274"/>
      <c r="R113" s="305">
        <v>2203478200</v>
      </c>
      <c r="S113" s="305"/>
      <c r="T113" s="274"/>
    </row>
    <row r="114" spans="1:20" ht="34.5" customHeight="1">
      <c r="A114" s="272"/>
      <c r="B114" s="371"/>
      <c r="C114" s="443"/>
      <c r="D114" s="371"/>
      <c r="E114" s="278">
        <v>2</v>
      </c>
      <c r="F114" s="334"/>
      <c r="G114" s="279"/>
      <c r="H114" s="279"/>
      <c r="I114" s="278">
        <v>2</v>
      </c>
      <c r="J114" s="279" t="s">
        <v>1514</v>
      </c>
      <c r="K114" s="279" t="s">
        <v>1514</v>
      </c>
      <c r="L114" s="279" t="s">
        <v>1622</v>
      </c>
      <c r="M114" s="279"/>
      <c r="N114" s="279"/>
      <c r="O114" s="279"/>
      <c r="P114" s="279"/>
      <c r="Q114" s="279"/>
      <c r="R114" s="306">
        <v>6824786000</v>
      </c>
      <c r="S114" s="306"/>
      <c r="T114" s="279"/>
    </row>
    <row r="115" spans="1:20" ht="12.75" customHeight="1">
      <c r="A115" s="272"/>
      <c r="B115" s="371"/>
      <c r="C115" s="443"/>
      <c r="D115" s="371"/>
      <c r="E115" s="278">
        <v>3</v>
      </c>
      <c r="F115" s="334"/>
      <c r="G115" s="279"/>
      <c r="H115" s="279"/>
      <c r="I115" s="278">
        <v>3</v>
      </c>
      <c r="J115" s="279"/>
      <c r="K115" s="279"/>
      <c r="L115" s="279"/>
      <c r="M115" s="279"/>
      <c r="N115" s="279"/>
      <c r="O115" s="279"/>
      <c r="P115" s="279"/>
      <c r="Q115" s="279"/>
      <c r="R115" s="306"/>
      <c r="S115" s="306"/>
      <c r="T115" s="279"/>
    </row>
    <row r="116" spans="1:20" ht="12.75" customHeight="1">
      <c r="A116" s="272"/>
      <c r="B116" s="371"/>
      <c r="C116" s="443"/>
      <c r="D116" s="371"/>
      <c r="E116" s="278">
        <v>4</v>
      </c>
      <c r="F116" s="334"/>
      <c r="G116" s="279"/>
      <c r="H116" s="279"/>
      <c r="I116" s="278">
        <v>4</v>
      </c>
      <c r="J116" s="279"/>
      <c r="K116" s="279"/>
      <c r="L116" s="279"/>
      <c r="M116" s="279"/>
      <c r="N116" s="279"/>
      <c r="O116" s="279"/>
      <c r="P116" s="279"/>
      <c r="Q116" s="279"/>
      <c r="R116" s="306"/>
      <c r="S116" s="306"/>
      <c r="T116" s="279"/>
    </row>
    <row r="117" spans="1:20" ht="12.75" customHeight="1">
      <c r="A117" s="272"/>
      <c r="B117" s="349"/>
      <c r="C117" s="444"/>
      <c r="D117" s="349"/>
      <c r="E117" s="282">
        <v>5</v>
      </c>
      <c r="F117" s="333"/>
      <c r="G117" s="283"/>
      <c r="H117" s="283"/>
      <c r="I117" s="282">
        <v>5</v>
      </c>
      <c r="J117" s="283"/>
      <c r="K117" s="283"/>
      <c r="L117" s="283"/>
      <c r="M117" s="283"/>
      <c r="N117" s="283"/>
      <c r="O117" s="283"/>
      <c r="P117" s="283"/>
      <c r="Q117" s="283"/>
      <c r="R117" s="307"/>
      <c r="S117" s="307"/>
      <c r="T117" s="283"/>
    </row>
    <row r="118" spans="1:20" ht="36.75" customHeight="1">
      <c r="A118" s="272"/>
      <c r="B118" s="418">
        <v>16</v>
      </c>
      <c r="C118" s="442" t="s">
        <v>1426</v>
      </c>
      <c r="D118" s="426"/>
      <c r="E118" s="273">
        <v>1</v>
      </c>
      <c r="F118" s="331" t="s">
        <v>1427</v>
      </c>
      <c r="G118" s="274"/>
      <c r="H118" s="274" t="s">
        <v>1407</v>
      </c>
      <c r="I118" s="273">
        <v>1</v>
      </c>
      <c r="J118" s="274" t="s">
        <v>1515</v>
      </c>
      <c r="K118" s="274" t="s">
        <v>1515</v>
      </c>
      <c r="L118" s="274" t="s">
        <v>1623</v>
      </c>
      <c r="M118" s="274"/>
      <c r="N118" s="274"/>
      <c r="O118" s="274"/>
      <c r="P118" s="274"/>
      <c r="Q118" s="274"/>
      <c r="R118" s="305">
        <v>255731260</v>
      </c>
      <c r="S118" s="305"/>
      <c r="T118" s="274"/>
    </row>
    <row r="119" spans="1:20" ht="32.25" customHeight="1">
      <c r="A119" s="272"/>
      <c r="B119" s="371"/>
      <c r="C119" s="443"/>
      <c r="D119" s="371"/>
      <c r="E119" s="278">
        <v>2</v>
      </c>
      <c r="F119" s="332" t="s">
        <v>1428</v>
      </c>
      <c r="G119" s="279"/>
      <c r="H119" s="274" t="s">
        <v>1407</v>
      </c>
      <c r="I119" s="278">
        <v>2</v>
      </c>
      <c r="J119" s="279" t="s">
        <v>1516</v>
      </c>
      <c r="K119" s="279" t="s">
        <v>1516</v>
      </c>
      <c r="L119" s="279" t="s">
        <v>1624</v>
      </c>
      <c r="M119" s="279"/>
      <c r="N119" s="279"/>
      <c r="O119" s="279"/>
      <c r="P119" s="279"/>
      <c r="Q119" s="279"/>
      <c r="R119" s="306">
        <v>272800000</v>
      </c>
      <c r="S119" s="306"/>
      <c r="T119" s="279"/>
    </row>
    <row r="120" spans="1:20" ht="33.75" customHeight="1">
      <c r="A120" s="272"/>
      <c r="B120" s="371"/>
      <c r="C120" s="443"/>
      <c r="D120" s="371"/>
      <c r="E120" s="278">
        <v>3</v>
      </c>
      <c r="F120" s="332" t="s">
        <v>1429</v>
      </c>
      <c r="G120" s="279"/>
      <c r="H120" s="279" t="s">
        <v>1408</v>
      </c>
      <c r="I120" s="278">
        <v>3</v>
      </c>
      <c r="J120" s="279" t="s">
        <v>1517</v>
      </c>
      <c r="K120" s="279" t="s">
        <v>1517</v>
      </c>
      <c r="L120" s="279" t="s">
        <v>1625</v>
      </c>
      <c r="M120" s="279"/>
      <c r="N120" s="279"/>
      <c r="O120" s="279"/>
      <c r="P120" s="279"/>
      <c r="Q120" s="279"/>
      <c r="R120" s="306">
        <v>15865000</v>
      </c>
      <c r="S120" s="306"/>
      <c r="T120" s="279"/>
    </row>
    <row r="121" spans="1:20" ht="33" customHeight="1">
      <c r="A121" s="272"/>
      <c r="B121" s="371"/>
      <c r="C121" s="443"/>
      <c r="D121" s="371"/>
      <c r="E121" s="278">
        <v>4</v>
      </c>
      <c r="F121" s="334"/>
      <c r="G121" s="279"/>
      <c r="H121" s="279"/>
      <c r="I121" s="278">
        <v>4</v>
      </c>
      <c r="J121" s="279" t="s">
        <v>1518</v>
      </c>
      <c r="K121" s="279" t="s">
        <v>1518</v>
      </c>
      <c r="L121" s="279" t="s">
        <v>1626</v>
      </c>
      <c r="M121" s="279"/>
      <c r="N121" s="279"/>
      <c r="O121" s="279"/>
      <c r="P121" s="279"/>
      <c r="Q121" s="279"/>
      <c r="R121" s="306">
        <v>380000000</v>
      </c>
      <c r="S121" s="306"/>
      <c r="T121" s="279"/>
    </row>
    <row r="122" spans="1:20" s="342" customFormat="1" ht="30.75" customHeight="1">
      <c r="A122" s="272"/>
      <c r="B122" s="423"/>
      <c r="C122" s="445"/>
      <c r="D122" s="423"/>
      <c r="E122" s="339"/>
      <c r="F122" s="344"/>
      <c r="G122" s="340"/>
      <c r="H122" s="340"/>
      <c r="I122" s="339">
        <v>5</v>
      </c>
      <c r="J122" s="340" t="s">
        <v>1519</v>
      </c>
      <c r="K122" s="340" t="s">
        <v>1519</v>
      </c>
      <c r="L122" s="340" t="s">
        <v>1627</v>
      </c>
      <c r="M122" s="340"/>
      <c r="N122" s="340"/>
      <c r="O122" s="340"/>
      <c r="P122" s="340"/>
      <c r="Q122" s="340"/>
      <c r="R122" s="341">
        <v>285715900</v>
      </c>
      <c r="S122" s="341"/>
      <c r="T122" s="340"/>
    </row>
    <row r="123" spans="1:20" s="342" customFormat="1" ht="45.75" customHeight="1">
      <c r="A123" s="272"/>
      <c r="B123" s="423"/>
      <c r="C123" s="445"/>
      <c r="D123" s="423"/>
      <c r="E123" s="339"/>
      <c r="F123" s="344"/>
      <c r="G123" s="340"/>
      <c r="H123" s="340"/>
      <c r="I123" s="339">
        <v>6</v>
      </c>
      <c r="J123" s="340" t="s">
        <v>1520</v>
      </c>
      <c r="K123" s="340" t="s">
        <v>1520</v>
      </c>
      <c r="L123" s="340" t="s">
        <v>1628</v>
      </c>
      <c r="M123" s="340"/>
      <c r="N123" s="340"/>
      <c r="O123" s="340"/>
      <c r="P123" s="340"/>
      <c r="Q123" s="340"/>
      <c r="R123" s="341">
        <v>167075000</v>
      </c>
      <c r="S123" s="341"/>
      <c r="T123" s="340"/>
    </row>
    <row r="124" spans="1:20" s="342" customFormat="1" ht="45.75" customHeight="1">
      <c r="A124" s="272"/>
      <c r="B124" s="423"/>
      <c r="C124" s="445"/>
      <c r="D124" s="423"/>
      <c r="E124" s="339"/>
      <c r="F124" s="344"/>
      <c r="G124" s="340"/>
      <c r="H124" s="340"/>
      <c r="I124" s="339">
        <v>7</v>
      </c>
      <c r="J124" s="340" t="s">
        <v>1521</v>
      </c>
      <c r="K124" s="340" t="s">
        <v>1521</v>
      </c>
      <c r="L124" s="340" t="s">
        <v>1629</v>
      </c>
      <c r="M124" s="340"/>
      <c r="N124" s="340"/>
      <c r="O124" s="340"/>
      <c r="P124" s="340"/>
      <c r="Q124" s="340"/>
      <c r="R124" s="341">
        <v>17025339636</v>
      </c>
      <c r="S124" s="341"/>
      <c r="T124" s="340"/>
    </row>
    <row r="125" spans="1:20" s="342" customFormat="1" ht="32.25" customHeight="1">
      <c r="A125" s="272"/>
      <c r="B125" s="423"/>
      <c r="C125" s="445"/>
      <c r="D125" s="423"/>
      <c r="E125" s="339"/>
      <c r="F125" s="344"/>
      <c r="G125" s="340"/>
      <c r="H125" s="340"/>
      <c r="I125" s="339">
        <v>8</v>
      </c>
      <c r="J125" s="340" t="s">
        <v>1522</v>
      </c>
      <c r="K125" s="340" t="s">
        <v>1522</v>
      </c>
      <c r="L125" s="340" t="s">
        <v>1630</v>
      </c>
      <c r="M125" s="340"/>
      <c r="N125" s="340"/>
      <c r="O125" s="340"/>
      <c r="P125" s="340"/>
      <c r="Q125" s="340"/>
      <c r="R125" s="341">
        <v>1717805000</v>
      </c>
      <c r="S125" s="341"/>
      <c r="T125" s="340"/>
    </row>
    <row r="126" spans="1:20" s="342" customFormat="1" ht="31.5" customHeight="1">
      <c r="A126" s="272"/>
      <c r="B126" s="423"/>
      <c r="C126" s="445"/>
      <c r="D126" s="423"/>
      <c r="E126" s="339"/>
      <c r="F126" s="344"/>
      <c r="G126" s="340"/>
      <c r="H126" s="340"/>
      <c r="I126" s="339">
        <v>9</v>
      </c>
      <c r="J126" s="340" t="s">
        <v>1523</v>
      </c>
      <c r="K126" s="340" t="s">
        <v>1523</v>
      </c>
      <c r="L126" s="340" t="s">
        <v>1631</v>
      </c>
      <c r="M126" s="340"/>
      <c r="N126" s="340"/>
      <c r="O126" s="340"/>
      <c r="P126" s="340"/>
      <c r="Q126" s="340"/>
      <c r="R126" s="341">
        <v>197010000</v>
      </c>
      <c r="S126" s="341"/>
      <c r="T126" s="340"/>
    </row>
    <row r="127" spans="1:20" s="342" customFormat="1" ht="31.5" customHeight="1">
      <c r="A127" s="272"/>
      <c r="B127" s="423"/>
      <c r="C127" s="445"/>
      <c r="D127" s="423"/>
      <c r="E127" s="339"/>
      <c r="F127" s="344"/>
      <c r="G127" s="340"/>
      <c r="H127" s="340"/>
      <c r="I127" s="339">
        <v>10</v>
      </c>
      <c r="J127" s="340" t="s">
        <v>1524</v>
      </c>
      <c r="K127" s="340" t="s">
        <v>1524</v>
      </c>
      <c r="L127" s="340" t="s">
        <v>1632</v>
      </c>
      <c r="M127" s="340"/>
      <c r="N127" s="340"/>
      <c r="O127" s="340"/>
      <c r="P127" s="340"/>
      <c r="Q127" s="340"/>
      <c r="R127" s="341">
        <v>1088674000</v>
      </c>
      <c r="S127" s="341"/>
      <c r="T127" s="340"/>
    </row>
    <row r="128" spans="1:20" s="342" customFormat="1" ht="38.25" customHeight="1">
      <c r="A128" s="272"/>
      <c r="B128" s="423"/>
      <c r="C128" s="445"/>
      <c r="D128" s="423"/>
      <c r="E128" s="339"/>
      <c r="F128" s="344"/>
      <c r="G128" s="340"/>
      <c r="H128" s="340"/>
      <c r="I128" s="339">
        <v>11</v>
      </c>
      <c r="J128" s="340" t="s">
        <v>1525</v>
      </c>
      <c r="K128" s="340" t="s">
        <v>1525</v>
      </c>
      <c r="L128" s="340" t="s">
        <v>1633</v>
      </c>
      <c r="M128" s="340"/>
      <c r="N128" s="340"/>
      <c r="O128" s="340"/>
      <c r="P128" s="340"/>
      <c r="Q128" s="340"/>
      <c r="R128" s="341">
        <v>1067150000</v>
      </c>
      <c r="S128" s="341"/>
      <c r="T128" s="340"/>
    </row>
    <row r="129" spans="1:20" s="342" customFormat="1" ht="30" customHeight="1">
      <c r="A129" s="272"/>
      <c r="B129" s="423"/>
      <c r="C129" s="445"/>
      <c r="D129" s="423"/>
      <c r="E129" s="339"/>
      <c r="F129" s="344"/>
      <c r="G129" s="340"/>
      <c r="H129" s="340"/>
      <c r="I129" s="339">
        <v>12</v>
      </c>
      <c r="J129" s="340" t="s">
        <v>1526</v>
      </c>
      <c r="K129" s="340" t="s">
        <v>1526</v>
      </c>
      <c r="L129" s="340" t="s">
        <v>1634</v>
      </c>
      <c r="M129" s="340"/>
      <c r="N129" s="340"/>
      <c r="O129" s="340"/>
      <c r="P129" s="340"/>
      <c r="Q129" s="340"/>
      <c r="R129" s="341">
        <v>86800000</v>
      </c>
      <c r="S129" s="341"/>
      <c r="T129" s="340"/>
    </row>
    <row r="130" spans="1:20" s="342" customFormat="1" ht="32.25" customHeight="1">
      <c r="A130" s="272"/>
      <c r="B130" s="423"/>
      <c r="C130" s="445"/>
      <c r="D130" s="423"/>
      <c r="E130" s="339"/>
      <c r="F130" s="344"/>
      <c r="G130" s="340"/>
      <c r="H130" s="340"/>
      <c r="I130" s="339">
        <v>13</v>
      </c>
      <c r="J130" s="340" t="s">
        <v>1527</v>
      </c>
      <c r="K130" s="340" t="s">
        <v>1527</v>
      </c>
      <c r="L130" s="340" t="s">
        <v>1635</v>
      </c>
      <c r="M130" s="340"/>
      <c r="N130" s="340"/>
      <c r="O130" s="340"/>
      <c r="P130" s="340"/>
      <c r="Q130" s="340"/>
      <c r="R130" s="341">
        <v>209100000</v>
      </c>
      <c r="S130" s="341"/>
      <c r="T130" s="340"/>
    </row>
    <row r="131" spans="1:20" s="342" customFormat="1" ht="51" customHeight="1">
      <c r="A131" s="272"/>
      <c r="B131" s="423"/>
      <c r="C131" s="445"/>
      <c r="D131" s="423"/>
      <c r="E131" s="339"/>
      <c r="F131" s="344"/>
      <c r="G131" s="340"/>
      <c r="H131" s="340"/>
      <c r="I131" s="339">
        <v>14</v>
      </c>
      <c r="J131" s="340" t="s">
        <v>1528</v>
      </c>
      <c r="K131" s="340" t="s">
        <v>1528</v>
      </c>
      <c r="L131" s="340" t="s">
        <v>1636</v>
      </c>
      <c r="M131" s="340"/>
      <c r="N131" s="340"/>
      <c r="O131" s="340"/>
      <c r="P131" s="340"/>
      <c r="Q131" s="340"/>
      <c r="R131" s="341">
        <v>211050000</v>
      </c>
      <c r="S131" s="341"/>
      <c r="T131" s="340"/>
    </row>
    <row r="132" spans="1:20" s="342" customFormat="1" ht="31.5">
      <c r="A132" s="272"/>
      <c r="B132" s="423"/>
      <c r="C132" s="445"/>
      <c r="D132" s="423"/>
      <c r="E132" s="339"/>
      <c r="F132" s="344"/>
      <c r="G132" s="340"/>
      <c r="H132" s="340"/>
      <c r="I132" s="339">
        <v>15</v>
      </c>
      <c r="J132" s="340" t="s">
        <v>1529</v>
      </c>
      <c r="K132" s="340" t="s">
        <v>1529</v>
      </c>
      <c r="L132" s="340" t="s">
        <v>1637</v>
      </c>
      <c r="M132" s="340"/>
      <c r="N132" s="340"/>
      <c r="O132" s="340"/>
      <c r="P132" s="340"/>
      <c r="Q132" s="340"/>
      <c r="R132" s="341">
        <v>598125000</v>
      </c>
      <c r="S132" s="341"/>
      <c r="T132" s="340"/>
    </row>
    <row r="133" spans="1:20" ht="32.25" customHeight="1">
      <c r="A133" s="272"/>
      <c r="B133" s="349"/>
      <c r="C133" s="444"/>
      <c r="D133" s="349"/>
      <c r="E133" s="282">
        <v>5</v>
      </c>
      <c r="F133" s="333"/>
      <c r="G133" s="283"/>
      <c r="H133" s="283"/>
      <c r="I133" s="282">
        <v>16</v>
      </c>
      <c r="J133" s="283" t="s">
        <v>1530</v>
      </c>
      <c r="K133" s="283" t="s">
        <v>1530</v>
      </c>
      <c r="L133" s="283" t="s">
        <v>1638</v>
      </c>
      <c r="M133" s="283"/>
      <c r="N133" s="283"/>
      <c r="O133" s="283"/>
      <c r="P133" s="283"/>
      <c r="Q133" s="283"/>
      <c r="R133" s="307">
        <v>645650000</v>
      </c>
      <c r="S133" s="307"/>
      <c r="T133" s="283"/>
    </row>
    <row r="134" spans="1:20" ht="34.5" customHeight="1">
      <c r="A134" s="272"/>
      <c r="B134" s="418">
        <v>17</v>
      </c>
      <c r="C134" s="442" t="s">
        <v>1438</v>
      </c>
      <c r="D134" s="426"/>
      <c r="E134" s="273">
        <v>1</v>
      </c>
      <c r="F134" s="331" t="s">
        <v>1394</v>
      </c>
      <c r="G134" s="274"/>
      <c r="H134" s="274" t="s">
        <v>1407</v>
      </c>
      <c r="I134" s="273">
        <v>1</v>
      </c>
      <c r="J134" s="274" t="s">
        <v>1531</v>
      </c>
      <c r="K134" s="274" t="s">
        <v>1531</v>
      </c>
      <c r="L134" s="274" t="s">
        <v>1639</v>
      </c>
      <c r="M134" s="274"/>
      <c r="N134" s="274"/>
      <c r="O134" s="274"/>
      <c r="P134" s="274"/>
      <c r="Q134" s="274"/>
      <c r="R134" s="305">
        <v>244038000</v>
      </c>
      <c r="S134" s="305"/>
      <c r="T134" s="274"/>
    </row>
    <row r="135" spans="1:20" ht="36" customHeight="1">
      <c r="A135" s="272"/>
      <c r="B135" s="371"/>
      <c r="C135" s="443"/>
      <c r="D135" s="371"/>
      <c r="E135" s="278">
        <v>2</v>
      </c>
      <c r="F135" s="332" t="s">
        <v>1430</v>
      </c>
      <c r="G135" s="279"/>
      <c r="H135" s="274" t="s">
        <v>1407</v>
      </c>
      <c r="I135" s="278">
        <v>2</v>
      </c>
      <c r="J135" s="279" t="s">
        <v>1532</v>
      </c>
      <c r="K135" s="279" t="s">
        <v>1532</v>
      </c>
      <c r="L135" s="279" t="s">
        <v>1640</v>
      </c>
      <c r="M135" s="279"/>
      <c r="N135" s="279"/>
      <c r="O135" s="279"/>
      <c r="P135" s="279"/>
      <c r="Q135" s="279"/>
      <c r="R135" s="306">
        <v>3096475000</v>
      </c>
      <c r="S135" s="306"/>
      <c r="T135" s="279"/>
    </row>
    <row r="136" spans="1:20" ht="47.25">
      <c r="A136" s="272"/>
      <c r="B136" s="371"/>
      <c r="C136" s="443"/>
      <c r="D136" s="371"/>
      <c r="E136" s="278">
        <v>3</v>
      </c>
      <c r="F136" s="334"/>
      <c r="G136" s="279"/>
      <c r="H136" s="279"/>
      <c r="I136" s="278">
        <v>3</v>
      </c>
      <c r="J136" s="279" t="s">
        <v>1533</v>
      </c>
      <c r="K136" s="279" t="s">
        <v>1533</v>
      </c>
      <c r="L136" s="279" t="s">
        <v>1641</v>
      </c>
      <c r="M136" s="279"/>
      <c r="N136" s="279"/>
      <c r="O136" s="279"/>
      <c r="P136" s="279"/>
      <c r="Q136" s="279"/>
      <c r="R136" s="306">
        <v>1208585000</v>
      </c>
      <c r="S136" s="306"/>
      <c r="T136" s="279"/>
    </row>
    <row r="137" spans="1:20" ht="47.25">
      <c r="A137" s="272"/>
      <c r="B137" s="371"/>
      <c r="C137" s="443"/>
      <c r="D137" s="371"/>
      <c r="E137" s="278">
        <v>4</v>
      </c>
      <c r="F137" s="334"/>
      <c r="G137" s="279"/>
      <c r="H137" s="279"/>
      <c r="I137" s="278">
        <v>4</v>
      </c>
      <c r="J137" s="279" t="s">
        <v>1534</v>
      </c>
      <c r="K137" s="279" t="s">
        <v>1534</v>
      </c>
      <c r="L137" s="279" t="s">
        <v>1642</v>
      </c>
      <c r="M137" s="279"/>
      <c r="N137" s="279"/>
      <c r="O137" s="279"/>
      <c r="P137" s="279"/>
      <c r="Q137" s="279"/>
      <c r="R137" s="306">
        <v>2327123000</v>
      </c>
      <c r="S137" s="306"/>
      <c r="T137" s="279"/>
    </row>
    <row r="138" spans="1:20" s="342" customFormat="1" ht="33.75" customHeight="1">
      <c r="A138" s="272"/>
      <c r="B138" s="423"/>
      <c r="C138" s="445"/>
      <c r="D138" s="423"/>
      <c r="E138" s="339"/>
      <c r="F138" s="344"/>
      <c r="G138" s="340"/>
      <c r="H138" s="340"/>
      <c r="I138" s="339">
        <v>5</v>
      </c>
      <c r="J138" s="340" t="s">
        <v>1535</v>
      </c>
      <c r="K138" s="340" t="s">
        <v>1535</v>
      </c>
      <c r="L138" s="340" t="s">
        <v>1643</v>
      </c>
      <c r="M138" s="340"/>
      <c r="N138" s="340"/>
      <c r="O138" s="340"/>
      <c r="P138" s="340"/>
      <c r="Q138" s="340"/>
      <c r="R138" s="341">
        <v>117063000</v>
      </c>
      <c r="S138" s="341"/>
      <c r="T138" s="340"/>
    </row>
    <row r="139" spans="1:20" s="342" customFormat="1" ht="39.75" customHeight="1">
      <c r="A139" s="272"/>
      <c r="B139" s="423"/>
      <c r="C139" s="445"/>
      <c r="D139" s="423"/>
      <c r="E139" s="339"/>
      <c r="F139" s="344"/>
      <c r="G139" s="340"/>
      <c r="H139" s="340"/>
      <c r="I139" s="339">
        <v>6</v>
      </c>
      <c r="J139" s="340" t="s">
        <v>1536</v>
      </c>
      <c r="K139" s="340" t="s">
        <v>1536</v>
      </c>
      <c r="L139" s="340" t="s">
        <v>1644</v>
      </c>
      <c r="M139" s="340"/>
      <c r="N139" s="340"/>
      <c r="O139" s="340"/>
      <c r="P139" s="340"/>
      <c r="Q139" s="340"/>
      <c r="R139" s="341">
        <v>623394400</v>
      </c>
      <c r="S139" s="341"/>
      <c r="T139" s="340"/>
    </row>
    <row r="140" spans="1:20" ht="51.75" customHeight="1">
      <c r="A140" s="272"/>
      <c r="B140" s="349"/>
      <c r="C140" s="444"/>
      <c r="D140" s="349"/>
      <c r="E140" s="282">
        <v>5</v>
      </c>
      <c r="F140" s="333"/>
      <c r="G140" s="283"/>
      <c r="H140" s="283"/>
      <c r="I140" s="282">
        <v>7</v>
      </c>
      <c r="J140" s="283" t="s">
        <v>1548</v>
      </c>
      <c r="K140" s="283" t="s">
        <v>1549</v>
      </c>
      <c r="L140" s="283" t="s">
        <v>1645</v>
      </c>
      <c r="M140" s="283"/>
      <c r="N140" s="283"/>
      <c r="O140" s="283"/>
      <c r="P140" s="283"/>
      <c r="Q140" s="283"/>
      <c r="R140" s="307">
        <v>147412750</v>
      </c>
      <c r="S140" s="307"/>
      <c r="T140" s="283"/>
    </row>
    <row r="141" spans="1:20" ht="48.75" customHeight="1">
      <c r="A141" s="272"/>
      <c r="B141" s="418">
        <v>18</v>
      </c>
      <c r="C141" s="439" t="s">
        <v>1397</v>
      </c>
      <c r="D141" s="426"/>
      <c r="E141" s="273">
        <v>1</v>
      </c>
      <c r="F141" s="331" t="s">
        <v>1431</v>
      </c>
      <c r="G141" s="274"/>
      <c r="H141" s="274" t="s">
        <v>1407</v>
      </c>
      <c r="I141" s="273">
        <v>1</v>
      </c>
      <c r="J141" s="274" t="s">
        <v>1537</v>
      </c>
      <c r="K141" s="274" t="s">
        <v>1537</v>
      </c>
      <c r="L141" s="274" t="s">
        <v>1646</v>
      </c>
      <c r="M141" s="274"/>
      <c r="N141" s="274"/>
      <c r="O141" s="274"/>
      <c r="P141" s="274"/>
      <c r="Q141" s="274"/>
      <c r="R141" s="305">
        <v>2285070000</v>
      </c>
      <c r="S141" s="305"/>
      <c r="T141" s="274"/>
    </row>
    <row r="142" spans="1:20" ht="30.75" customHeight="1">
      <c r="A142" s="272"/>
      <c r="B142" s="371"/>
      <c r="C142" s="440"/>
      <c r="D142" s="371"/>
      <c r="E142" s="278">
        <v>2</v>
      </c>
      <c r="F142" s="332" t="s">
        <v>1432</v>
      </c>
      <c r="G142" s="279"/>
      <c r="H142" s="274" t="s">
        <v>1407</v>
      </c>
      <c r="I142" s="278">
        <v>2</v>
      </c>
      <c r="J142" s="279" t="s">
        <v>1538</v>
      </c>
      <c r="K142" s="279" t="s">
        <v>1538</v>
      </c>
      <c r="L142" s="279" t="s">
        <v>1647</v>
      </c>
      <c r="M142" s="279"/>
      <c r="N142" s="279"/>
      <c r="O142" s="279"/>
      <c r="P142" s="279"/>
      <c r="Q142" s="279"/>
      <c r="R142" s="306">
        <v>220837000</v>
      </c>
      <c r="S142" s="306"/>
      <c r="T142" s="279"/>
    </row>
    <row r="143" spans="1:20" ht="12.75" customHeight="1">
      <c r="A143" s="272"/>
      <c r="B143" s="371"/>
      <c r="C143" s="440"/>
      <c r="D143" s="371"/>
      <c r="E143" s="278">
        <v>3</v>
      </c>
      <c r="F143" s="334"/>
      <c r="G143" s="279"/>
      <c r="H143" s="279"/>
      <c r="I143" s="278">
        <v>3</v>
      </c>
      <c r="J143" s="279"/>
      <c r="K143" s="279"/>
      <c r="L143" s="279"/>
      <c r="M143" s="279"/>
      <c r="N143" s="279"/>
      <c r="O143" s="279"/>
      <c r="P143" s="279"/>
      <c r="Q143" s="279"/>
      <c r="R143" s="306"/>
      <c r="S143" s="306"/>
      <c r="T143" s="279"/>
    </row>
    <row r="144" spans="1:20" ht="12.75" customHeight="1">
      <c r="A144" s="272"/>
      <c r="B144" s="371"/>
      <c r="C144" s="440"/>
      <c r="D144" s="371"/>
      <c r="E144" s="278">
        <v>4</v>
      </c>
      <c r="F144" s="334"/>
      <c r="G144" s="279"/>
      <c r="H144" s="279"/>
      <c r="I144" s="278">
        <v>4</v>
      </c>
      <c r="J144" s="279"/>
      <c r="K144" s="279"/>
      <c r="L144" s="279"/>
      <c r="M144" s="279"/>
      <c r="N144" s="279"/>
      <c r="O144" s="279"/>
      <c r="P144" s="279"/>
      <c r="Q144" s="279"/>
      <c r="R144" s="306"/>
      <c r="S144" s="306"/>
      <c r="T144" s="279"/>
    </row>
    <row r="145" spans="1:20" ht="12.75" customHeight="1">
      <c r="A145" s="272"/>
      <c r="B145" s="349"/>
      <c r="C145" s="441"/>
      <c r="D145" s="349"/>
      <c r="E145" s="282">
        <v>5</v>
      </c>
      <c r="F145" s="333"/>
      <c r="G145" s="283"/>
      <c r="H145" s="283"/>
      <c r="I145" s="282">
        <v>5</v>
      </c>
      <c r="J145" s="283"/>
      <c r="K145" s="283"/>
      <c r="L145" s="283"/>
      <c r="M145" s="283"/>
      <c r="N145" s="283"/>
      <c r="O145" s="283"/>
      <c r="P145" s="283"/>
      <c r="Q145" s="283"/>
      <c r="R145" s="307"/>
      <c r="S145" s="307"/>
      <c r="T145" s="283"/>
    </row>
    <row r="146" spans="1:20" ht="32.25" customHeight="1">
      <c r="A146" s="272"/>
      <c r="B146" s="418">
        <v>19</v>
      </c>
      <c r="C146" s="442" t="s">
        <v>1433</v>
      </c>
      <c r="D146" s="426"/>
      <c r="E146" s="273">
        <v>1</v>
      </c>
      <c r="F146" s="331" t="s">
        <v>1434</v>
      </c>
      <c r="G146" s="274"/>
      <c r="H146" s="279" t="s">
        <v>1408</v>
      </c>
      <c r="I146" s="273">
        <v>1</v>
      </c>
      <c r="J146" s="274" t="s">
        <v>1539</v>
      </c>
      <c r="K146" s="274" t="s">
        <v>1539</v>
      </c>
      <c r="L146" s="274" t="s">
        <v>1434</v>
      </c>
      <c r="M146" s="274"/>
      <c r="N146" s="274"/>
      <c r="O146" s="274"/>
      <c r="P146" s="274"/>
      <c r="Q146" s="274"/>
      <c r="R146" s="305">
        <v>64650000</v>
      </c>
      <c r="S146" s="305"/>
      <c r="T146" s="274"/>
    </row>
    <row r="147" spans="1:20" ht="12.75" customHeight="1">
      <c r="A147" s="272"/>
      <c r="B147" s="371"/>
      <c r="C147" s="443"/>
      <c r="D147" s="371"/>
      <c r="E147" s="278">
        <v>2</v>
      </c>
      <c r="F147" s="279"/>
      <c r="G147" s="279"/>
      <c r="H147" s="279"/>
      <c r="I147" s="278">
        <v>2</v>
      </c>
      <c r="J147" s="279"/>
      <c r="K147" s="279"/>
      <c r="L147" s="279"/>
      <c r="M147" s="279"/>
      <c r="N147" s="279"/>
      <c r="O147" s="279"/>
      <c r="P147" s="279"/>
      <c r="Q147" s="279"/>
      <c r="R147" s="306"/>
      <c r="S147" s="306"/>
      <c r="T147" s="279"/>
    </row>
    <row r="148" spans="1:20" ht="12.75" customHeight="1">
      <c r="A148" s="272"/>
      <c r="B148" s="371"/>
      <c r="C148" s="443"/>
      <c r="D148" s="371"/>
      <c r="E148" s="278">
        <v>3</v>
      </c>
      <c r="F148" s="279"/>
      <c r="G148" s="279"/>
      <c r="H148" s="279"/>
      <c r="I148" s="278">
        <v>3</v>
      </c>
      <c r="J148" s="279"/>
      <c r="K148" s="279"/>
      <c r="L148" s="279"/>
      <c r="M148" s="279"/>
      <c r="N148" s="279"/>
      <c r="O148" s="279"/>
      <c r="P148" s="279"/>
      <c r="Q148" s="279"/>
      <c r="R148" s="306"/>
      <c r="S148" s="306"/>
      <c r="T148" s="279"/>
    </row>
    <row r="149" spans="1:20" ht="12.75" customHeight="1">
      <c r="A149" s="272"/>
      <c r="B149" s="371"/>
      <c r="C149" s="443"/>
      <c r="D149" s="371"/>
      <c r="E149" s="278">
        <v>4</v>
      </c>
      <c r="F149" s="279"/>
      <c r="G149" s="279"/>
      <c r="H149" s="279"/>
      <c r="I149" s="278">
        <v>4</v>
      </c>
      <c r="J149" s="279"/>
      <c r="K149" s="279"/>
      <c r="L149" s="279"/>
      <c r="M149" s="279"/>
      <c r="N149" s="279"/>
      <c r="O149" s="279"/>
      <c r="P149" s="279"/>
      <c r="Q149" s="279"/>
      <c r="R149" s="306"/>
      <c r="S149" s="306"/>
      <c r="T149" s="279"/>
    </row>
    <row r="150" spans="1:20" ht="12.75" customHeight="1">
      <c r="A150" s="272"/>
      <c r="B150" s="349"/>
      <c r="C150" s="444"/>
      <c r="D150" s="349"/>
      <c r="E150" s="282">
        <v>5</v>
      </c>
      <c r="F150" s="283"/>
      <c r="G150" s="283" t="s">
        <v>1540</v>
      </c>
      <c r="H150" s="283"/>
      <c r="I150" s="282">
        <v>5</v>
      </c>
      <c r="J150" s="283"/>
      <c r="K150" s="283"/>
      <c r="L150" s="283"/>
      <c r="M150" s="283"/>
      <c r="N150" s="283"/>
      <c r="O150" s="283"/>
      <c r="P150" s="283"/>
      <c r="Q150" s="283"/>
      <c r="R150" s="307"/>
      <c r="S150" s="307"/>
      <c r="T150" s="283"/>
    </row>
    <row r="151" spans="1:20" ht="12.75" customHeight="1">
      <c r="A151" s="272"/>
      <c r="B151" s="418">
        <v>20</v>
      </c>
      <c r="C151" s="426"/>
      <c r="D151" s="426"/>
      <c r="E151" s="273">
        <v>1</v>
      </c>
      <c r="F151" s="274"/>
      <c r="G151" s="274"/>
      <c r="H151" s="274"/>
      <c r="I151" s="273">
        <v>1</v>
      </c>
      <c r="J151" s="274"/>
      <c r="K151" s="274"/>
      <c r="L151" s="274"/>
      <c r="M151" s="274"/>
      <c r="N151" s="274"/>
      <c r="O151" s="274"/>
      <c r="P151" s="274"/>
      <c r="Q151" s="274"/>
      <c r="R151" s="305"/>
      <c r="S151" s="305"/>
      <c r="T151" s="274"/>
    </row>
    <row r="152" spans="1:20" ht="12.75" customHeight="1">
      <c r="A152" s="272"/>
      <c r="B152" s="371"/>
      <c r="C152" s="371"/>
      <c r="D152" s="371"/>
      <c r="E152" s="278">
        <v>2</v>
      </c>
      <c r="F152" s="279"/>
      <c r="G152" s="279"/>
      <c r="H152" s="279"/>
      <c r="I152" s="278">
        <v>2</v>
      </c>
      <c r="J152" s="279"/>
      <c r="K152" s="279"/>
      <c r="L152" s="279"/>
      <c r="M152" s="279"/>
      <c r="N152" s="279"/>
      <c r="O152" s="279"/>
      <c r="P152" s="279"/>
      <c r="Q152" s="279"/>
      <c r="R152" s="306"/>
      <c r="S152" s="306"/>
      <c r="T152" s="279"/>
    </row>
    <row r="153" spans="1:20" ht="12.75" customHeight="1">
      <c r="A153" s="272"/>
      <c r="B153" s="371"/>
      <c r="C153" s="371"/>
      <c r="D153" s="371"/>
      <c r="E153" s="278">
        <v>3</v>
      </c>
      <c r="F153" s="279"/>
      <c r="G153" s="279"/>
      <c r="H153" s="279"/>
      <c r="I153" s="278">
        <v>3</v>
      </c>
      <c r="J153" s="279"/>
      <c r="K153" s="279"/>
      <c r="L153" s="279"/>
      <c r="M153" s="279"/>
      <c r="N153" s="279"/>
      <c r="O153" s="279"/>
      <c r="P153" s="279"/>
      <c r="Q153" s="279"/>
      <c r="R153" s="306"/>
      <c r="S153" s="306"/>
      <c r="T153" s="279"/>
    </row>
    <row r="154" spans="1:20" ht="12.75" customHeight="1">
      <c r="A154" s="272"/>
      <c r="B154" s="371"/>
      <c r="C154" s="371"/>
      <c r="D154" s="371"/>
      <c r="E154" s="278">
        <v>4</v>
      </c>
      <c r="F154" s="279"/>
      <c r="G154" s="279"/>
      <c r="H154" s="279"/>
      <c r="I154" s="278">
        <v>4</v>
      </c>
      <c r="J154" s="279"/>
      <c r="K154" s="279"/>
      <c r="L154" s="279"/>
      <c r="M154" s="279"/>
      <c r="N154" s="279"/>
      <c r="O154" s="279"/>
      <c r="P154" s="279"/>
      <c r="Q154" s="279"/>
      <c r="R154" s="306"/>
      <c r="S154" s="306"/>
      <c r="T154" s="279"/>
    </row>
    <row r="155" spans="1:20" ht="12.75" customHeight="1">
      <c r="A155" s="272"/>
      <c r="B155" s="349"/>
      <c r="C155" s="349"/>
      <c r="D155" s="349"/>
      <c r="E155" s="282">
        <v>5</v>
      </c>
      <c r="F155" s="283"/>
      <c r="G155" s="283"/>
      <c r="H155" s="283"/>
      <c r="I155" s="282">
        <v>5</v>
      </c>
      <c r="J155" s="283"/>
      <c r="K155" s="283"/>
      <c r="L155" s="283"/>
      <c r="M155" s="283"/>
      <c r="N155" s="283"/>
      <c r="O155" s="283"/>
      <c r="P155" s="283"/>
      <c r="Q155" s="283"/>
      <c r="R155" s="307"/>
      <c r="S155" s="307"/>
      <c r="T155" s="283"/>
    </row>
    <row r="156" spans="1:20" ht="12.75" customHeight="1">
      <c r="A156" s="272"/>
      <c r="B156" s="418">
        <v>21</v>
      </c>
      <c r="C156" s="426"/>
      <c r="D156" s="426"/>
      <c r="E156" s="273">
        <v>1</v>
      </c>
      <c r="F156" s="274"/>
      <c r="G156" s="274"/>
      <c r="H156" s="274"/>
      <c r="I156" s="273">
        <v>1</v>
      </c>
      <c r="J156" s="274"/>
      <c r="K156" s="274"/>
      <c r="L156" s="274"/>
      <c r="M156" s="274"/>
      <c r="N156" s="274"/>
      <c r="O156" s="274"/>
      <c r="P156" s="274"/>
      <c r="Q156" s="274"/>
      <c r="R156" s="305"/>
      <c r="S156" s="305"/>
      <c r="T156" s="274"/>
    </row>
    <row r="157" spans="1:20" ht="12.75" customHeight="1">
      <c r="A157" s="272"/>
      <c r="B157" s="371"/>
      <c r="C157" s="371"/>
      <c r="D157" s="371"/>
      <c r="E157" s="278">
        <v>2</v>
      </c>
      <c r="F157" s="279"/>
      <c r="G157" s="279"/>
      <c r="H157" s="279"/>
      <c r="I157" s="278">
        <v>2</v>
      </c>
      <c r="J157" s="279"/>
      <c r="K157" s="279"/>
      <c r="L157" s="279"/>
      <c r="M157" s="279"/>
      <c r="N157" s="279"/>
      <c r="O157" s="279"/>
      <c r="P157" s="279"/>
      <c r="Q157" s="279"/>
      <c r="R157" s="306"/>
      <c r="S157" s="306"/>
      <c r="T157" s="279"/>
    </row>
    <row r="158" spans="1:20" ht="12.75" customHeight="1">
      <c r="A158" s="272"/>
      <c r="B158" s="371"/>
      <c r="C158" s="371"/>
      <c r="D158" s="371"/>
      <c r="E158" s="278">
        <v>3</v>
      </c>
      <c r="F158" s="279"/>
      <c r="G158" s="279"/>
      <c r="H158" s="279"/>
      <c r="I158" s="278">
        <v>3</v>
      </c>
      <c r="J158" s="279"/>
      <c r="K158" s="279"/>
      <c r="L158" s="279"/>
      <c r="M158" s="279"/>
      <c r="N158" s="279"/>
      <c r="O158" s="279"/>
      <c r="P158" s="279"/>
      <c r="Q158" s="279"/>
      <c r="R158" s="306"/>
      <c r="S158" s="306"/>
      <c r="T158" s="279"/>
    </row>
    <row r="159" spans="1:20" ht="12.75" customHeight="1">
      <c r="A159" s="272"/>
      <c r="B159" s="371"/>
      <c r="C159" s="371"/>
      <c r="D159" s="371"/>
      <c r="E159" s="278">
        <v>4</v>
      </c>
      <c r="F159" s="279"/>
      <c r="G159" s="279"/>
      <c r="H159" s="279"/>
      <c r="I159" s="278">
        <v>4</v>
      </c>
      <c r="J159" s="279"/>
      <c r="K159" s="279"/>
      <c r="L159" s="279"/>
      <c r="M159" s="279"/>
      <c r="N159" s="279"/>
      <c r="O159" s="279"/>
      <c r="P159" s="279"/>
      <c r="Q159" s="279"/>
      <c r="R159" s="306"/>
      <c r="S159" s="306"/>
      <c r="T159" s="279"/>
    </row>
    <row r="160" spans="1:20" ht="12.75" customHeight="1">
      <c r="A160" s="272"/>
      <c r="B160" s="349"/>
      <c r="C160" s="349"/>
      <c r="D160" s="349"/>
      <c r="E160" s="282">
        <v>5</v>
      </c>
      <c r="F160" s="283"/>
      <c r="G160" s="283"/>
      <c r="H160" s="283"/>
      <c r="I160" s="282">
        <v>5</v>
      </c>
      <c r="J160" s="283"/>
      <c r="K160" s="283"/>
      <c r="L160" s="283"/>
      <c r="M160" s="283"/>
      <c r="N160" s="283"/>
      <c r="O160" s="283"/>
      <c r="P160" s="283"/>
      <c r="Q160" s="283"/>
      <c r="R160" s="307"/>
      <c r="S160" s="307"/>
      <c r="T160" s="283"/>
    </row>
    <row r="161" spans="1:20" ht="12.75" customHeight="1">
      <c r="A161" s="272"/>
      <c r="B161" s="418">
        <v>22</v>
      </c>
      <c r="C161" s="426"/>
      <c r="D161" s="426"/>
      <c r="E161" s="273">
        <v>1</v>
      </c>
      <c r="F161" s="274"/>
      <c r="G161" s="274"/>
      <c r="H161" s="274"/>
      <c r="I161" s="273">
        <v>1</v>
      </c>
      <c r="J161" s="274"/>
      <c r="K161" s="274"/>
      <c r="L161" s="274"/>
      <c r="M161" s="274"/>
      <c r="N161" s="274"/>
      <c r="O161" s="274"/>
      <c r="P161" s="274"/>
      <c r="Q161" s="274"/>
      <c r="R161" s="305"/>
      <c r="S161" s="305"/>
      <c r="T161" s="274"/>
    </row>
    <row r="162" spans="1:20" ht="12.75" customHeight="1">
      <c r="A162" s="272"/>
      <c r="B162" s="371"/>
      <c r="C162" s="371"/>
      <c r="D162" s="371"/>
      <c r="E162" s="278">
        <v>2</v>
      </c>
      <c r="F162" s="279"/>
      <c r="G162" s="279"/>
      <c r="H162" s="279"/>
      <c r="I162" s="278">
        <v>2</v>
      </c>
      <c r="J162" s="279"/>
      <c r="K162" s="279"/>
      <c r="L162" s="279"/>
      <c r="M162" s="279"/>
      <c r="N162" s="279"/>
      <c r="O162" s="279"/>
      <c r="P162" s="279"/>
      <c r="Q162" s="279"/>
      <c r="R162" s="306"/>
      <c r="S162" s="306"/>
      <c r="T162" s="279"/>
    </row>
    <row r="163" spans="1:20" ht="12.75" customHeight="1">
      <c r="A163" s="272"/>
      <c r="B163" s="371"/>
      <c r="C163" s="371"/>
      <c r="D163" s="371"/>
      <c r="E163" s="278">
        <v>3</v>
      </c>
      <c r="F163" s="279"/>
      <c r="G163" s="279"/>
      <c r="H163" s="279"/>
      <c r="I163" s="278">
        <v>3</v>
      </c>
      <c r="J163" s="279"/>
      <c r="K163" s="279"/>
      <c r="L163" s="279"/>
      <c r="M163" s="279"/>
      <c r="N163" s="279"/>
      <c r="O163" s="279"/>
      <c r="P163" s="279"/>
      <c r="Q163" s="279"/>
      <c r="R163" s="306"/>
      <c r="S163" s="306"/>
      <c r="T163" s="279"/>
    </row>
    <row r="164" spans="1:20" ht="12.75" customHeight="1">
      <c r="A164" s="272"/>
      <c r="B164" s="371"/>
      <c r="C164" s="371"/>
      <c r="D164" s="371"/>
      <c r="E164" s="278">
        <v>4</v>
      </c>
      <c r="F164" s="279"/>
      <c r="G164" s="279"/>
      <c r="H164" s="279"/>
      <c r="I164" s="278">
        <v>4</v>
      </c>
      <c r="J164" s="279"/>
      <c r="K164" s="279"/>
      <c r="L164" s="279"/>
      <c r="M164" s="279"/>
      <c r="N164" s="279"/>
      <c r="O164" s="279"/>
      <c r="P164" s="279"/>
      <c r="Q164" s="279"/>
      <c r="R164" s="306"/>
      <c r="S164" s="306"/>
      <c r="T164" s="279"/>
    </row>
    <row r="165" spans="1:20" ht="12.75" customHeight="1">
      <c r="A165" s="272"/>
      <c r="B165" s="349"/>
      <c r="C165" s="349"/>
      <c r="D165" s="349"/>
      <c r="E165" s="282">
        <v>5</v>
      </c>
      <c r="F165" s="283"/>
      <c r="G165" s="283"/>
      <c r="H165" s="283"/>
      <c r="I165" s="282">
        <v>5</v>
      </c>
      <c r="J165" s="283"/>
      <c r="K165" s="283"/>
      <c r="L165" s="283"/>
      <c r="M165" s="283"/>
      <c r="N165" s="283"/>
      <c r="O165" s="283"/>
      <c r="P165" s="283"/>
      <c r="Q165" s="283"/>
      <c r="R165" s="307"/>
      <c r="S165" s="307"/>
      <c r="T165" s="283"/>
    </row>
    <row r="166" spans="1:20" ht="12.75" customHeight="1">
      <c r="A166" s="272"/>
      <c r="B166" s="418">
        <v>23</v>
      </c>
      <c r="C166" s="426"/>
      <c r="D166" s="426"/>
      <c r="E166" s="273">
        <v>1</v>
      </c>
      <c r="F166" s="274"/>
      <c r="G166" s="274"/>
      <c r="H166" s="274"/>
      <c r="I166" s="273">
        <v>1</v>
      </c>
      <c r="J166" s="274"/>
      <c r="K166" s="274"/>
      <c r="L166" s="274"/>
      <c r="M166" s="274"/>
      <c r="N166" s="274"/>
      <c r="O166" s="274"/>
      <c r="P166" s="274"/>
      <c r="Q166" s="274"/>
      <c r="R166" s="305"/>
      <c r="S166" s="305"/>
      <c r="T166" s="274"/>
    </row>
    <row r="167" spans="1:20" ht="12.75" customHeight="1">
      <c r="A167" s="272"/>
      <c r="B167" s="371"/>
      <c r="C167" s="371"/>
      <c r="D167" s="371"/>
      <c r="E167" s="278">
        <v>2</v>
      </c>
      <c r="F167" s="279"/>
      <c r="G167" s="279"/>
      <c r="H167" s="279"/>
      <c r="I167" s="278">
        <v>2</v>
      </c>
      <c r="J167" s="279"/>
      <c r="K167" s="279"/>
      <c r="L167" s="279"/>
      <c r="M167" s="279"/>
      <c r="N167" s="279"/>
      <c r="O167" s="279"/>
      <c r="P167" s="279"/>
      <c r="Q167" s="279"/>
      <c r="R167" s="306"/>
      <c r="S167" s="306"/>
      <c r="T167" s="279"/>
    </row>
    <row r="168" spans="1:20" ht="12.75" customHeight="1">
      <c r="A168" s="272"/>
      <c r="B168" s="371"/>
      <c r="C168" s="371"/>
      <c r="D168" s="371"/>
      <c r="E168" s="278">
        <v>3</v>
      </c>
      <c r="F168" s="279"/>
      <c r="G168" s="279"/>
      <c r="H168" s="279"/>
      <c r="I168" s="278">
        <v>3</v>
      </c>
      <c r="J168" s="279"/>
      <c r="K168" s="279"/>
      <c r="L168" s="279"/>
      <c r="M168" s="279"/>
      <c r="N168" s="279"/>
      <c r="O168" s="279"/>
      <c r="P168" s="279"/>
      <c r="Q168" s="279"/>
      <c r="R168" s="306"/>
      <c r="S168" s="306"/>
      <c r="T168" s="279"/>
    </row>
    <row r="169" spans="1:20" ht="12.75" customHeight="1">
      <c r="A169" s="272"/>
      <c r="B169" s="371"/>
      <c r="C169" s="371"/>
      <c r="D169" s="371"/>
      <c r="E169" s="278">
        <v>4</v>
      </c>
      <c r="F169" s="279"/>
      <c r="G169" s="279"/>
      <c r="H169" s="279"/>
      <c r="I169" s="278">
        <v>4</v>
      </c>
      <c r="J169" s="279"/>
      <c r="K169" s="279"/>
      <c r="L169" s="279"/>
      <c r="M169" s="279"/>
      <c r="N169" s="279"/>
      <c r="O169" s="279"/>
      <c r="P169" s="279"/>
      <c r="Q169" s="279"/>
      <c r="R169" s="306"/>
      <c r="S169" s="306"/>
      <c r="T169" s="279"/>
    </row>
    <row r="170" spans="1:20" ht="12.75" customHeight="1">
      <c r="A170" s="272"/>
      <c r="B170" s="349"/>
      <c r="C170" s="349"/>
      <c r="D170" s="349"/>
      <c r="E170" s="282">
        <v>5</v>
      </c>
      <c r="F170" s="283"/>
      <c r="G170" s="283"/>
      <c r="H170" s="283"/>
      <c r="I170" s="282">
        <v>5</v>
      </c>
      <c r="J170" s="283"/>
      <c r="K170" s="283"/>
      <c r="L170" s="283"/>
      <c r="M170" s="283"/>
      <c r="N170" s="283"/>
      <c r="O170" s="283"/>
      <c r="P170" s="283"/>
      <c r="Q170" s="283"/>
      <c r="R170" s="307"/>
      <c r="S170" s="307"/>
      <c r="T170" s="283"/>
    </row>
    <row r="171" spans="1:20" ht="12.75" customHeight="1">
      <c r="A171" s="272"/>
      <c r="B171" s="418">
        <v>24</v>
      </c>
      <c r="C171" s="426"/>
      <c r="D171" s="426"/>
      <c r="E171" s="273">
        <v>1</v>
      </c>
      <c r="F171" s="274"/>
      <c r="G171" s="274"/>
      <c r="H171" s="274"/>
      <c r="I171" s="273">
        <v>1</v>
      </c>
      <c r="J171" s="274"/>
      <c r="K171" s="274"/>
      <c r="L171" s="274"/>
      <c r="M171" s="274"/>
      <c r="N171" s="274"/>
      <c r="O171" s="274"/>
      <c r="P171" s="274"/>
      <c r="Q171" s="274"/>
      <c r="R171" s="305"/>
      <c r="S171" s="305"/>
      <c r="T171" s="274"/>
    </row>
    <row r="172" spans="1:20" ht="12.75" customHeight="1">
      <c r="A172" s="272"/>
      <c r="B172" s="371"/>
      <c r="C172" s="371"/>
      <c r="D172" s="371"/>
      <c r="E172" s="278">
        <v>2</v>
      </c>
      <c r="F172" s="279"/>
      <c r="G172" s="279"/>
      <c r="H172" s="279"/>
      <c r="I172" s="278">
        <v>2</v>
      </c>
      <c r="J172" s="279"/>
      <c r="K172" s="279"/>
      <c r="L172" s="279"/>
      <c r="M172" s="279"/>
      <c r="N172" s="279"/>
      <c r="O172" s="279"/>
      <c r="P172" s="279"/>
      <c r="Q172" s="279"/>
      <c r="R172" s="306"/>
      <c r="S172" s="306"/>
      <c r="T172" s="279"/>
    </row>
    <row r="173" spans="1:20" ht="12.75" customHeight="1">
      <c r="A173" s="272"/>
      <c r="B173" s="371"/>
      <c r="C173" s="371"/>
      <c r="D173" s="371"/>
      <c r="E173" s="278">
        <v>3</v>
      </c>
      <c r="F173" s="279"/>
      <c r="G173" s="279"/>
      <c r="H173" s="279"/>
      <c r="I173" s="278">
        <v>3</v>
      </c>
      <c r="J173" s="279"/>
      <c r="K173" s="279"/>
      <c r="L173" s="279"/>
      <c r="M173" s="279"/>
      <c r="N173" s="279"/>
      <c r="O173" s="279"/>
      <c r="P173" s="279"/>
      <c r="Q173" s="279"/>
      <c r="R173" s="306"/>
      <c r="S173" s="306"/>
      <c r="T173" s="279"/>
    </row>
    <row r="174" spans="1:20" ht="12.75" customHeight="1">
      <c r="A174" s="272"/>
      <c r="B174" s="371"/>
      <c r="C174" s="371"/>
      <c r="D174" s="371"/>
      <c r="E174" s="278">
        <v>4</v>
      </c>
      <c r="F174" s="279"/>
      <c r="G174" s="279"/>
      <c r="H174" s="279"/>
      <c r="I174" s="278">
        <v>4</v>
      </c>
      <c r="J174" s="279"/>
      <c r="K174" s="279"/>
      <c r="L174" s="279"/>
      <c r="M174" s="279"/>
      <c r="N174" s="279"/>
      <c r="O174" s="279"/>
      <c r="P174" s="279"/>
      <c r="Q174" s="279"/>
      <c r="R174" s="306"/>
      <c r="S174" s="306"/>
      <c r="T174" s="279"/>
    </row>
    <row r="175" spans="1:20" ht="12.75" customHeight="1">
      <c r="A175" s="272"/>
      <c r="B175" s="349"/>
      <c r="C175" s="349"/>
      <c r="D175" s="349"/>
      <c r="E175" s="282">
        <v>5</v>
      </c>
      <c r="F175" s="283"/>
      <c r="G175" s="283"/>
      <c r="H175" s="283"/>
      <c r="I175" s="282">
        <v>5</v>
      </c>
      <c r="J175" s="283"/>
      <c r="K175" s="283"/>
      <c r="L175" s="283"/>
      <c r="M175" s="283"/>
      <c r="N175" s="283"/>
      <c r="O175" s="283"/>
      <c r="P175" s="283"/>
      <c r="Q175" s="283"/>
      <c r="R175" s="307"/>
      <c r="S175" s="307"/>
      <c r="T175" s="283"/>
    </row>
    <row r="176" spans="1:20" ht="12.75" customHeight="1">
      <c r="A176" s="272"/>
      <c r="B176" s="418">
        <v>25</v>
      </c>
      <c r="C176" s="426"/>
      <c r="D176" s="426"/>
      <c r="E176" s="273">
        <v>1</v>
      </c>
      <c r="F176" s="274"/>
      <c r="G176" s="274"/>
      <c r="H176" s="274"/>
      <c r="I176" s="273">
        <v>1</v>
      </c>
      <c r="J176" s="274"/>
      <c r="K176" s="274"/>
      <c r="L176" s="274"/>
      <c r="M176" s="274"/>
      <c r="N176" s="274"/>
      <c r="O176" s="274"/>
      <c r="P176" s="274"/>
      <c r="Q176" s="274"/>
      <c r="R176" s="305"/>
      <c r="S176" s="305"/>
      <c r="T176" s="274"/>
    </row>
    <row r="177" spans="1:20" ht="12.75" customHeight="1">
      <c r="A177" s="272"/>
      <c r="B177" s="371"/>
      <c r="C177" s="371"/>
      <c r="D177" s="371"/>
      <c r="E177" s="278">
        <v>2</v>
      </c>
      <c r="F177" s="279"/>
      <c r="G177" s="279"/>
      <c r="H177" s="279"/>
      <c r="I177" s="278">
        <v>2</v>
      </c>
      <c r="J177" s="279"/>
      <c r="K177" s="279"/>
      <c r="L177" s="279"/>
      <c r="M177" s="279"/>
      <c r="N177" s="279"/>
      <c r="O177" s="279"/>
      <c r="P177" s="279"/>
      <c r="Q177" s="279"/>
      <c r="R177" s="306"/>
      <c r="S177" s="306"/>
      <c r="T177" s="279"/>
    </row>
    <row r="178" spans="1:20" ht="12.75" customHeight="1">
      <c r="A178" s="272"/>
      <c r="B178" s="371"/>
      <c r="C178" s="371"/>
      <c r="D178" s="371"/>
      <c r="E178" s="278">
        <v>3</v>
      </c>
      <c r="F178" s="279"/>
      <c r="G178" s="279"/>
      <c r="H178" s="279"/>
      <c r="I178" s="278">
        <v>3</v>
      </c>
      <c r="J178" s="279"/>
      <c r="K178" s="279"/>
      <c r="L178" s="279"/>
      <c r="M178" s="279"/>
      <c r="N178" s="279"/>
      <c r="O178" s="279"/>
      <c r="P178" s="279"/>
      <c r="Q178" s="279"/>
      <c r="R178" s="306"/>
      <c r="S178" s="306"/>
      <c r="T178" s="279"/>
    </row>
    <row r="179" spans="1:20" ht="12.75" customHeight="1">
      <c r="A179" s="272"/>
      <c r="B179" s="371"/>
      <c r="C179" s="371"/>
      <c r="D179" s="371"/>
      <c r="E179" s="278">
        <v>4</v>
      </c>
      <c r="F179" s="279"/>
      <c r="G179" s="279"/>
      <c r="H179" s="279"/>
      <c r="I179" s="278">
        <v>4</v>
      </c>
      <c r="J179" s="279"/>
      <c r="K179" s="279"/>
      <c r="L179" s="279"/>
      <c r="M179" s="279"/>
      <c r="N179" s="279"/>
      <c r="O179" s="279"/>
      <c r="P179" s="279"/>
      <c r="Q179" s="279"/>
      <c r="R179" s="306"/>
      <c r="S179" s="306"/>
      <c r="T179" s="279"/>
    </row>
    <row r="180" spans="1:20" ht="12.75" customHeight="1">
      <c r="A180" s="272"/>
      <c r="B180" s="349"/>
      <c r="C180" s="349"/>
      <c r="D180" s="349"/>
      <c r="E180" s="282">
        <v>5</v>
      </c>
      <c r="F180" s="283"/>
      <c r="G180" s="283"/>
      <c r="H180" s="283"/>
      <c r="I180" s="282">
        <v>5</v>
      </c>
      <c r="J180" s="283"/>
      <c r="K180" s="283"/>
      <c r="L180" s="283"/>
      <c r="M180" s="283"/>
      <c r="N180" s="283"/>
      <c r="O180" s="283"/>
      <c r="P180" s="283"/>
      <c r="Q180" s="283"/>
      <c r="R180" s="307"/>
      <c r="S180" s="307"/>
      <c r="T180" s="283"/>
    </row>
    <row r="181" spans="1:20" ht="12.75" customHeight="1">
      <c r="A181" s="272"/>
      <c r="B181" s="418">
        <v>26</v>
      </c>
      <c r="C181" s="426"/>
      <c r="D181" s="426"/>
      <c r="E181" s="273">
        <v>1</v>
      </c>
      <c r="F181" s="274"/>
      <c r="G181" s="274"/>
      <c r="H181" s="274"/>
      <c r="I181" s="273">
        <v>1</v>
      </c>
      <c r="J181" s="274"/>
      <c r="K181" s="274"/>
      <c r="L181" s="274"/>
      <c r="M181" s="274"/>
      <c r="N181" s="274"/>
      <c r="O181" s="274"/>
      <c r="P181" s="274"/>
      <c r="Q181" s="274"/>
      <c r="R181" s="305"/>
      <c r="S181" s="305"/>
      <c r="T181" s="274"/>
    </row>
    <row r="182" spans="1:20" ht="12.75" customHeight="1">
      <c r="A182" s="272"/>
      <c r="B182" s="371"/>
      <c r="C182" s="371"/>
      <c r="D182" s="371"/>
      <c r="E182" s="278">
        <v>2</v>
      </c>
      <c r="F182" s="279"/>
      <c r="G182" s="279"/>
      <c r="H182" s="279"/>
      <c r="I182" s="278">
        <v>2</v>
      </c>
      <c r="J182" s="279"/>
      <c r="K182" s="279"/>
      <c r="L182" s="279"/>
      <c r="M182" s="279"/>
      <c r="N182" s="279"/>
      <c r="O182" s="279"/>
      <c r="P182" s="279"/>
      <c r="Q182" s="279"/>
      <c r="R182" s="306"/>
      <c r="S182" s="306"/>
      <c r="T182" s="279"/>
    </row>
    <row r="183" spans="1:20" ht="12.75" customHeight="1">
      <c r="A183" s="272"/>
      <c r="B183" s="371"/>
      <c r="C183" s="371"/>
      <c r="D183" s="371"/>
      <c r="E183" s="278">
        <v>3</v>
      </c>
      <c r="F183" s="279"/>
      <c r="G183" s="279"/>
      <c r="H183" s="279"/>
      <c r="I183" s="278">
        <v>3</v>
      </c>
      <c r="J183" s="279"/>
      <c r="K183" s="279"/>
      <c r="L183" s="279"/>
      <c r="M183" s="279"/>
      <c r="N183" s="279"/>
      <c r="O183" s="279"/>
      <c r="P183" s="279"/>
      <c r="Q183" s="279"/>
      <c r="R183" s="306"/>
      <c r="S183" s="306"/>
      <c r="T183" s="279"/>
    </row>
    <row r="184" spans="1:20" ht="12.75" customHeight="1">
      <c r="A184" s="272"/>
      <c r="B184" s="371"/>
      <c r="C184" s="371"/>
      <c r="D184" s="371"/>
      <c r="E184" s="278">
        <v>4</v>
      </c>
      <c r="F184" s="279"/>
      <c r="G184" s="279"/>
      <c r="H184" s="279"/>
      <c r="I184" s="278">
        <v>4</v>
      </c>
      <c r="J184" s="279"/>
      <c r="K184" s="279"/>
      <c r="L184" s="279"/>
      <c r="M184" s="279"/>
      <c r="N184" s="279"/>
      <c r="O184" s="279"/>
      <c r="P184" s="279"/>
      <c r="Q184" s="279"/>
      <c r="R184" s="306"/>
      <c r="S184" s="306"/>
      <c r="T184" s="279"/>
    </row>
    <row r="185" spans="1:20" ht="12.75" customHeight="1">
      <c r="A185" s="272"/>
      <c r="B185" s="349"/>
      <c r="C185" s="349"/>
      <c r="D185" s="349"/>
      <c r="E185" s="282">
        <v>5</v>
      </c>
      <c r="F185" s="283"/>
      <c r="G185" s="283"/>
      <c r="H185" s="283"/>
      <c r="I185" s="282">
        <v>5</v>
      </c>
      <c r="J185" s="283"/>
      <c r="K185" s="283"/>
      <c r="L185" s="283"/>
      <c r="M185" s="283"/>
      <c r="N185" s="283"/>
      <c r="O185" s="283"/>
      <c r="P185" s="283"/>
      <c r="Q185" s="283"/>
      <c r="R185" s="307"/>
      <c r="S185" s="307"/>
      <c r="T185" s="283"/>
    </row>
    <row r="186" spans="1:20" ht="12.75" customHeight="1">
      <c r="A186" s="272"/>
      <c r="B186" s="418">
        <v>27</v>
      </c>
      <c r="C186" s="426"/>
      <c r="D186" s="426"/>
      <c r="E186" s="273">
        <v>1</v>
      </c>
      <c r="F186" s="274"/>
      <c r="G186" s="274"/>
      <c r="H186" s="274"/>
      <c r="I186" s="273">
        <v>1</v>
      </c>
      <c r="J186" s="274"/>
      <c r="K186" s="274"/>
      <c r="L186" s="274"/>
      <c r="M186" s="274"/>
      <c r="N186" s="274"/>
      <c r="O186" s="274"/>
      <c r="P186" s="274"/>
      <c r="Q186" s="274"/>
      <c r="R186" s="305"/>
      <c r="S186" s="305"/>
      <c r="T186" s="274"/>
    </row>
    <row r="187" spans="1:20" ht="12.75" customHeight="1">
      <c r="A187" s="272"/>
      <c r="B187" s="371"/>
      <c r="C187" s="371"/>
      <c r="D187" s="371"/>
      <c r="E187" s="278">
        <v>2</v>
      </c>
      <c r="F187" s="279"/>
      <c r="G187" s="279"/>
      <c r="H187" s="279"/>
      <c r="I187" s="278">
        <v>2</v>
      </c>
      <c r="J187" s="279"/>
      <c r="K187" s="279"/>
      <c r="L187" s="279"/>
      <c r="M187" s="279"/>
      <c r="N187" s="279"/>
      <c r="O187" s="279"/>
      <c r="P187" s="279"/>
      <c r="Q187" s="279"/>
      <c r="R187" s="306"/>
      <c r="S187" s="306"/>
      <c r="T187" s="279"/>
    </row>
    <row r="188" spans="1:20" ht="12.75" customHeight="1">
      <c r="A188" s="272"/>
      <c r="B188" s="371"/>
      <c r="C188" s="371"/>
      <c r="D188" s="371"/>
      <c r="E188" s="278">
        <v>3</v>
      </c>
      <c r="F188" s="279"/>
      <c r="G188" s="279"/>
      <c r="H188" s="279"/>
      <c r="I188" s="278">
        <v>3</v>
      </c>
      <c r="J188" s="279"/>
      <c r="K188" s="279"/>
      <c r="L188" s="279"/>
      <c r="M188" s="279"/>
      <c r="N188" s="279"/>
      <c r="O188" s="279"/>
      <c r="P188" s="279"/>
      <c r="Q188" s="279"/>
      <c r="R188" s="306"/>
      <c r="S188" s="306"/>
      <c r="T188" s="279"/>
    </row>
    <row r="189" spans="1:20" ht="12.75" customHeight="1">
      <c r="A189" s="272"/>
      <c r="B189" s="371"/>
      <c r="C189" s="371"/>
      <c r="D189" s="371"/>
      <c r="E189" s="278">
        <v>4</v>
      </c>
      <c r="F189" s="279"/>
      <c r="G189" s="279"/>
      <c r="H189" s="279"/>
      <c r="I189" s="278">
        <v>4</v>
      </c>
      <c r="J189" s="279"/>
      <c r="K189" s="279"/>
      <c r="L189" s="279"/>
      <c r="M189" s="279"/>
      <c r="N189" s="279"/>
      <c r="O189" s="279"/>
      <c r="P189" s="279"/>
      <c r="Q189" s="279"/>
      <c r="R189" s="306"/>
      <c r="S189" s="306"/>
      <c r="T189" s="279"/>
    </row>
    <row r="190" spans="1:20" ht="12.75" customHeight="1">
      <c r="A190" s="272"/>
      <c r="B190" s="349"/>
      <c r="C190" s="349"/>
      <c r="D190" s="349"/>
      <c r="E190" s="282">
        <v>5</v>
      </c>
      <c r="F190" s="283"/>
      <c r="G190" s="283"/>
      <c r="H190" s="283"/>
      <c r="I190" s="282">
        <v>5</v>
      </c>
      <c r="J190" s="283"/>
      <c r="K190" s="283"/>
      <c r="L190" s="283"/>
      <c r="M190" s="283"/>
      <c r="N190" s="283"/>
      <c r="O190" s="283"/>
      <c r="P190" s="283"/>
      <c r="Q190" s="283"/>
      <c r="R190" s="307"/>
      <c r="S190" s="307"/>
      <c r="T190" s="283"/>
    </row>
    <row r="191" spans="1:20" ht="12.75" customHeight="1">
      <c r="A191" s="272"/>
      <c r="B191" s="418">
        <v>28</v>
      </c>
      <c r="C191" s="426"/>
      <c r="D191" s="426"/>
      <c r="E191" s="273">
        <v>1</v>
      </c>
      <c r="F191" s="274"/>
      <c r="G191" s="274"/>
      <c r="H191" s="274"/>
      <c r="I191" s="273">
        <v>1</v>
      </c>
      <c r="J191" s="274"/>
      <c r="K191" s="274"/>
      <c r="L191" s="274"/>
      <c r="M191" s="274"/>
      <c r="N191" s="274"/>
      <c r="O191" s="274"/>
      <c r="P191" s="274"/>
      <c r="Q191" s="274"/>
      <c r="R191" s="305"/>
      <c r="S191" s="305"/>
      <c r="T191" s="274"/>
    </row>
    <row r="192" spans="1:20" ht="12.75" customHeight="1">
      <c r="A192" s="272"/>
      <c r="B192" s="371"/>
      <c r="C192" s="371"/>
      <c r="D192" s="371"/>
      <c r="E192" s="278">
        <v>2</v>
      </c>
      <c r="F192" s="279"/>
      <c r="G192" s="279"/>
      <c r="H192" s="279"/>
      <c r="I192" s="278">
        <v>2</v>
      </c>
      <c r="J192" s="279"/>
      <c r="K192" s="279"/>
      <c r="L192" s="279"/>
      <c r="M192" s="279"/>
      <c r="N192" s="279"/>
      <c r="O192" s="279"/>
      <c r="P192" s="279"/>
      <c r="Q192" s="279"/>
      <c r="R192" s="306"/>
      <c r="S192" s="306"/>
      <c r="T192" s="279"/>
    </row>
    <row r="193" spans="1:20" ht="12.75" customHeight="1">
      <c r="A193" s="272"/>
      <c r="B193" s="371"/>
      <c r="C193" s="371"/>
      <c r="D193" s="371"/>
      <c r="E193" s="278">
        <v>3</v>
      </c>
      <c r="F193" s="279"/>
      <c r="G193" s="279"/>
      <c r="H193" s="279"/>
      <c r="I193" s="278">
        <v>3</v>
      </c>
      <c r="J193" s="279"/>
      <c r="K193" s="279"/>
      <c r="L193" s="279"/>
      <c r="M193" s="279"/>
      <c r="N193" s="279"/>
      <c r="O193" s="279"/>
      <c r="P193" s="279"/>
      <c r="Q193" s="279"/>
      <c r="R193" s="306"/>
      <c r="S193" s="306"/>
      <c r="T193" s="279"/>
    </row>
    <row r="194" spans="1:20" ht="12.75" customHeight="1">
      <c r="A194" s="272"/>
      <c r="B194" s="371"/>
      <c r="C194" s="371"/>
      <c r="D194" s="371"/>
      <c r="E194" s="278">
        <v>4</v>
      </c>
      <c r="F194" s="279"/>
      <c r="G194" s="279"/>
      <c r="H194" s="279"/>
      <c r="I194" s="278">
        <v>4</v>
      </c>
      <c r="J194" s="279"/>
      <c r="K194" s="279"/>
      <c r="L194" s="279"/>
      <c r="M194" s="279"/>
      <c r="N194" s="279"/>
      <c r="O194" s="279"/>
      <c r="P194" s="279"/>
      <c r="Q194" s="279"/>
      <c r="R194" s="306"/>
      <c r="S194" s="306"/>
      <c r="T194" s="279"/>
    </row>
    <row r="195" spans="1:20" ht="12.75" customHeight="1">
      <c r="A195" s="272"/>
      <c r="B195" s="349"/>
      <c r="C195" s="349"/>
      <c r="D195" s="349"/>
      <c r="E195" s="282">
        <v>5</v>
      </c>
      <c r="F195" s="283"/>
      <c r="G195" s="283"/>
      <c r="H195" s="283"/>
      <c r="I195" s="282">
        <v>5</v>
      </c>
      <c r="J195" s="283"/>
      <c r="K195" s="283"/>
      <c r="L195" s="283"/>
      <c r="M195" s="283"/>
      <c r="N195" s="283"/>
      <c r="O195" s="283"/>
      <c r="P195" s="283"/>
      <c r="Q195" s="283"/>
      <c r="R195" s="307"/>
      <c r="S195" s="307"/>
      <c r="T195" s="283"/>
    </row>
    <row r="196" spans="1:20" ht="12.75" customHeight="1">
      <c r="A196" s="272"/>
      <c r="B196" s="418">
        <v>29</v>
      </c>
      <c r="C196" s="426"/>
      <c r="D196" s="426"/>
      <c r="E196" s="273">
        <v>1</v>
      </c>
      <c r="F196" s="274"/>
      <c r="G196" s="274"/>
      <c r="H196" s="274"/>
      <c r="I196" s="273">
        <v>1</v>
      </c>
      <c r="J196" s="274"/>
      <c r="K196" s="274"/>
      <c r="L196" s="274"/>
      <c r="M196" s="274"/>
      <c r="N196" s="274"/>
      <c r="O196" s="274"/>
      <c r="P196" s="274"/>
      <c r="Q196" s="274"/>
      <c r="R196" s="305"/>
      <c r="S196" s="305"/>
      <c r="T196" s="274"/>
    </row>
    <row r="197" spans="1:20" ht="12.75" customHeight="1">
      <c r="A197" s="272"/>
      <c r="B197" s="371"/>
      <c r="C197" s="371"/>
      <c r="D197" s="371"/>
      <c r="E197" s="278">
        <v>2</v>
      </c>
      <c r="F197" s="279"/>
      <c r="G197" s="279"/>
      <c r="H197" s="279"/>
      <c r="I197" s="278">
        <v>2</v>
      </c>
      <c r="J197" s="279"/>
      <c r="K197" s="279"/>
      <c r="L197" s="279"/>
      <c r="M197" s="279"/>
      <c r="N197" s="279"/>
      <c r="O197" s="279"/>
      <c r="P197" s="279"/>
      <c r="Q197" s="279"/>
      <c r="R197" s="306"/>
      <c r="S197" s="306"/>
      <c r="T197" s="279"/>
    </row>
    <row r="198" spans="1:20" ht="12.75" customHeight="1">
      <c r="A198" s="272"/>
      <c r="B198" s="371"/>
      <c r="C198" s="371"/>
      <c r="D198" s="371"/>
      <c r="E198" s="278">
        <v>3</v>
      </c>
      <c r="F198" s="279"/>
      <c r="G198" s="279"/>
      <c r="H198" s="279"/>
      <c r="I198" s="278">
        <v>3</v>
      </c>
      <c r="J198" s="279"/>
      <c r="K198" s="279"/>
      <c r="L198" s="279"/>
      <c r="M198" s="279"/>
      <c r="N198" s="279"/>
      <c r="O198" s="279"/>
      <c r="P198" s="279"/>
      <c r="Q198" s="279"/>
      <c r="R198" s="306"/>
      <c r="S198" s="306"/>
      <c r="T198" s="279"/>
    </row>
    <row r="199" spans="1:20" ht="12.75" customHeight="1">
      <c r="A199" s="272"/>
      <c r="B199" s="371"/>
      <c r="C199" s="371"/>
      <c r="D199" s="371"/>
      <c r="E199" s="278">
        <v>4</v>
      </c>
      <c r="F199" s="279"/>
      <c r="G199" s="279"/>
      <c r="H199" s="279"/>
      <c r="I199" s="278">
        <v>4</v>
      </c>
      <c r="J199" s="279"/>
      <c r="K199" s="279"/>
      <c r="L199" s="279"/>
      <c r="M199" s="279"/>
      <c r="N199" s="279"/>
      <c r="O199" s="279"/>
      <c r="P199" s="279"/>
      <c r="Q199" s="279"/>
      <c r="R199" s="306"/>
      <c r="S199" s="306"/>
      <c r="T199" s="279"/>
    </row>
    <row r="200" spans="1:20" ht="12.75" customHeight="1">
      <c r="A200" s="272"/>
      <c r="B200" s="349"/>
      <c r="C200" s="349"/>
      <c r="D200" s="349"/>
      <c r="E200" s="282">
        <v>5</v>
      </c>
      <c r="F200" s="283"/>
      <c r="G200" s="283"/>
      <c r="H200" s="283"/>
      <c r="I200" s="282">
        <v>5</v>
      </c>
      <c r="J200" s="283"/>
      <c r="K200" s="283"/>
      <c r="L200" s="283"/>
      <c r="M200" s="283"/>
      <c r="N200" s="283"/>
      <c r="O200" s="283"/>
      <c r="P200" s="283"/>
      <c r="Q200" s="283"/>
      <c r="R200" s="307"/>
      <c r="S200" s="307"/>
      <c r="T200" s="283"/>
    </row>
    <row r="201" spans="1:20" ht="12.75" customHeight="1">
      <c r="A201" s="272"/>
      <c r="B201" s="418">
        <v>30</v>
      </c>
      <c r="C201" s="426"/>
      <c r="D201" s="426"/>
      <c r="E201" s="273">
        <v>1</v>
      </c>
      <c r="F201" s="274"/>
      <c r="G201" s="274"/>
      <c r="H201" s="274"/>
      <c r="I201" s="273">
        <v>1</v>
      </c>
      <c r="J201" s="274"/>
      <c r="K201" s="274"/>
      <c r="L201" s="274"/>
      <c r="M201" s="274"/>
      <c r="N201" s="274"/>
      <c r="O201" s="274"/>
      <c r="P201" s="274"/>
      <c r="Q201" s="274"/>
      <c r="R201" s="305"/>
      <c r="S201" s="305"/>
      <c r="T201" s="274"/>
    </row>
    <row r="202" spans="1:20" ht="12.75" customHeight="1">
      <c r="A202" s="272"/>
      <c r="B202" s="371"/>
      <c r="C202" s="371"/>
      <c r="D202" s="371"/>
      <c r="E202" s="278">
        <v>2</v>
      </c>
      <c r="F202" s="279"/>
      <c r="G202" s="279"/>
      <c r="H202" s="279"/>
      <c r="I202" s="278">
        <v>2</v>
      </c>
      <c r="J202" s="279"/>
      <c r="K202" s="279"/>
      <c r="L202" s="279"/>
      <c r="M202" s="279"/>
      <c r="N202" s="279"/>
      <c r="O202" s="279"/>
      <c r="P202" s="279"/>
      <c r="Q202" s="279"/>
      <c r="R202" s="306"/>
      <c r="S202" s="306"/>
      <c r="T202" s="279"/>
    </row>
    <row r="203" spans="1:20" ht="12.75" customHeight="1">
      <c r="A203" s="272"/>
      <c r="B203" s="371"/>
      <c r="C203" s="371"/>
      <c r="D203" s="371"/>
      <c r="E203" s="278">
        <v>3</v>
      </c>
      <c r="F203" s="279"/>
      <c r="G203" s="279"/>
      <c r="H203" s="279"/>
      <c r="I203" s="278">
        <v>3</v>
      </c>
      <c r="J203" s="279"/>
      <c r="K203" s="279"/>
      <c r="L203" s="279"/>
      <c r="M203" s="279"/>
      <c r="N203" s="279"/>
      <c r="O203" s="279"/>
      <c r="P203" s="279"/>
      <c r="Q203" s="279"/>
      <c r="R203" s="306"/>
      <c r="S203" s="306"/>
      <c r="T203" s="279"/>
    </row>
    <row r="204" spans="1:20" ht="12.75" customHeight="1">
      <c r="A204" s="272"/>
      <c r="B204" s="371"/>
      <c r="C204" s="371"/>
      <c r="D204" s="371"/>
      <c r="E204" s="278">
        <v>4</v>
      </c>
      <c r="F204" s="279"/>
      <c r="G204" s="279"/>
      <c r="H204" s="279"/>
      <c r="I204" s="278">
        <v>4</v>
      </c>
      <c r="J204" s="279"/>
      <c r="K204" s="279"/>
      <c r="L204" s="279"/>
      <c r="M204" s="279"/>
      <c r="N204" s="279"/>
      <c r="O204" s="279"/>
      <c r="P204" s="279"/>
      <c r="Q204" s="279"/>
      <c r="R204" s="306"/>
      <c r="S204" s="306"/>
      <c r="T204" s="279"/>
    </row>
    <row r="205" spans="1:20" ht="12.75" customHeight="1">
      <c r="A205" s="272"/>
      <c r="B205" s="349"/>
      <c r="C205" s="349"/>
      <c r="D205" s="349"/>
      <c r="E205" s="282">
        <v>5</v>
      </c>
      <c r="F205" s="283"/>
      <c r="G205" s="283"/>
      <c r="H205" s="283"/>
      <c r="I205" s="282">
        <v>5</v>
      </c>
      <c r="J205" s="283"/>
      <c r="K205" s="283"/>
      <c r="L205" s="283"/>
      <c r="M205" s="283"/>
      <c r="N205" s="283"/>
      <c r="O205" s="283"/>
      <c r="P205" s="283"/>
      <c r="Q205" s="283"/>
      <c r="R205" s="307"/>
      <c r="S205" s="307"/>
      <c r="T205" s="283"/>
    </row>
    <row r="206" spans="1:20" ht="12.75" customHeight="1">
      <c r="A206" s="272"/>
      <c r="B206" s="301"/>
      <c r="C206" s="292"/>
      <c r="D206" s="293"/>
      <c r="E206" s="296"/>
      <c r="F206" s="296"/>
      <c r="G206" s="294"/>
      <c r="H206" s="294"/>
      <c r="I206" s="296"/>
      <c r="J206" s="296"/>
      <c r="K206" s="296"/>
      <c r="L206" s="296"/>
      <c r="M206" s="294"/>
      <c r="N206" s="296"/>
      <c r="O206" s="296"/>
      <c r="P206" s="294" t="s">
        <v>1285</v>
      </c>
      <c r="Q206" s="296"/>
      <c r="R206" s="308">
        <f t="shared" ref="R206:S206" si="0">SUM(R5:R205)</f>
        <v>350382871694</v>
      </c>
      <c r="S206" s="308">
        <f t="shared" si="0"/>
        <v>0</v>
      </c>
      <c r="T206" s="296"/>
    </row>
  </sheetData>
  <mergeCells count="105">
    <mergeCell ref="B196:B200"/>
    <mergeCell ref="C196:C200"/>
    <mergeCell ref="D196:D200"/>
    <mergeCell ref="B201:B205"/>
    <mergeCell ref="C201:C205"/>
    <mergeCell ref="D201:D205"/>
    <mergeCell ref="D191:D195"/>
    <mergeCell ref="B171:B175"/>
    <mergeCell ref="C171:C175"/>
    <mergeCell ref="D171:D175"/>
    <mergeCell ref="B186:B190"/>
    <mergeCell ref="B176:B180"/>
    <mergeCell ref="C176:C180"/>
    <mergeCell ref="D176:D180"/>
    <mergeCell ref="B181:B185"/>
    <mergeCell ref="C181:C185"/>
    <mergeCell ref="D181:D185"/>
    <mergeCell ref="Q3:Q4"/>
    <mergeCell ref="R3:S3"/>
    <mergeCell ref="T3:T4"/>
    <mergeCell ref="B1:S1"/>
    <mergeCell ref="G3:G4"/>
    <mergeCell ref="C186:C190"/>
    <mergeCell ref="D186:D190"/>
    <mergeCell ref="B191:B195"/>
    <mergeCell ref="C191:C195"/>
    <mergeCell ref="B151:B155"/>
    <mergeCell ref="C151:C155"/>
    <mergeCell ref="D151:D155"/>
    <mergeCell ref="C5:C13"/>
    <mergeCell ref="D5:D13"/>
    <mergeCell ref="B43:B47"/>
    <mergeCell ref="C43:C47"/>
    <mergeCell ref="D43:D47"/>
    <mergeCell ref="B3:B4"/>
    <mergeCell ref="C3:C4"/>
    <mergeCell ref="D3:D4"/>
    <mergeCell ref="E3:E4"/>
    <mergeCell ref="F3:F4"/>
    <mergeCell ref="H3:H4"/>
    <mergeCell ref="I3:I4"/>
    <mergeCell ref="J3:L3"/>
    <mergeCell ref="N3:P3"/>
    <mergeCell ref="M3:M4"/>
    <mergeCell ref="B26:B30"/>
    <mergeCell ref="C26:C30"/>
    <mergeCell ref="D26:D30"/>
    <mergeCell ref="B31:B42"/>
    <mergeCell ref="C31:C42"/>
    <mergeCell ref="D31:D42"/>
    <mergeCell ref="B5:B13"/>
    <mergeCell ref="D14:D25"/>
    <mergeCell ref="B14:B25"/>
    <mergeCell ref="C14:C25"/>
    <mergeCell ref="C48:C52"/>
    <mergeCell ref="D48:D52"/>
    <mergeCell ref="B53:B57"/>
    <mergeCell ref="C53:C57"/>
    <mergeCell ref="D53:D57"/>
    <mergeCell ref="B58:B72"/>
    <mergeCell ref="C58:C72"/>
    <mergeCell ref="D58:D72"/>
    <mergeCell ref="B48:B52"/>
    <mergeCell ref="C83:C87"/>
    <mergeCell ref="D83:D87"/>
    <mergeCell ref="B88:B96"/>
    <mergeCell ref="C88:C96"/>
    <mergeCell ref="D88:D96"/>
    <mergeCell ref="B83:B87"/>
    <mergeCell ref="B73:B77"/>
    <mergeCell ref="C73:C77"/>
    <mergeCell ref="D73:D77"/>
    <mergeCell ref="B78:B82"/>
    <mergeCell ref="C78:C82"/>
    <mergeCell ref="D78:D82"/>
    <mergeCell ref="B108:B112"/>
    <mergeCell ref="C108:C112"/>
    <mergeCell ref="B113:B117"/>
    <mergeCell ref="C113:C117"/>
    <mergeCell ref="D113:D117"/>
    <mergeCell ref="B118:B133"/>
    <mergeCell ref="C118:C133"/>
    <mergeCell ref="D118:D133"/>
    <mergeCell ref="B97:B107"/>
    <mergeCell ref="D108:D112"/>
    <mergeCell ref="C97:C107"/>
    <mergeCell ref="D97:D107"/>
    <mergeCell ref="C141:C145"/>
    <mergeCell ref="D141:D145"/>
    <mergeCell ref="B146:B150"/>
    <mergeCell ref="C146:C150"/>
    <mergeCell ref="D146:D150"/>
    <mergeCell ref="B134:B140"/>
    <mergeCell ref="C134:C140"/>
    <mergeCell ref="D134:D140"/>
    <mergeCell ref="B141:B145"/>
    <mergeCell ref="C161:C165"/>
    <mergeCell ref="D161:D165"/>
    <mergeCell ref="B166:B170"/>
    <mergeCell ref="C166:C170"/>
    <mergeCell ref="D166:D170"/>
    <mergeCell ref="B156:B160"/>
    <mergeCell ref="C156:C160"/>
    <mergeCell ref="D156:D160"/>
    <mergeCell ref="B161:B165"/>
  </mergeCells>
  <pageMargins left="0.25" right="0.25" top="0.75" bottom="0.75" header="0" footer="0"/>
  <pageSetup paperSize="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Q1:R100"/>
  <sheetViews>
    <sheetView workbookViewId="0"/>
  </sheetViews>
  <sheetFormatPr defaultColWidth="14.42578125" defaultRowHeight="15" customHeight="1"/>
  <cols>
    <col min="1" max="18" width="8.7109375" customWidth="1"/>
  </cols>
  <sheetData>
    <row r="1" spans="17:18" ht="12.75" customHeight="1"/>
    <row r="2" spans="17:18" ht="12.75" customHeight="1"/>
    <row r="3" spans="17:18" ht="12.75" customHeight="1"/>
    <row r="4" spans="17:18" ht="12.75" customHeight="1"/>
    <row r="5" spans="17:18" ht="12.75" customHeight="1"/>
    <row r="6" spans="17:18" ht="12.75" customHeight="1"/>
    <row r="7" spans="17:18" ht="12.75" customHeight="1"/>
    <row r="8" spans="17:18" ht="12.75" customHeight="1"/>
    <row r="9" spans="17:18" ht="12.75" customHeight="1"/>
    <row r="10" spans="17:18" ht="12.75" customHeight="1"/>
    <row r="11" spans="17:18" ht="12.75" customHeight="1"/>
    <row r="12" spans="17:18" ht="12.75" customHeight="1"/>
    <row r="13" spans="17:18" ht="12.75" customHeight="1"/>
    <row r="14" spans="17:18" ht="12.75" customHeight="1"/>
    <row r="15" spans="17:18" ht="12.75" customHeight="1">
      <c r="Q15" s="452" t="s">
        <v>1286</v>
      </c>
      <c r="R15" t="s">
        <v>1287</v>
      </c>
    </row>
    <row r="16" spans="17:18" ht="12.75" customHeight="1">
      <c r="Q16" s="353"/>
      <c r="R16" t="s">
        <v>1287</v>
      </c>
    </row>
    <row r="17" spans="17:18" ht="12.75" customHeight="1">
      <c r="Q17" s="353"/>
      <c r="R17" t="s">
        <v>1287</v>
      </c>
    </row>
    <row r="18" spans="17:18" ht="12.75" customHeight="1">
      <c r="Q18" s="353"/>
      <c r="R18" t="s">
        <v>1287</v>
      </c>
    </row>
    <row r="19" spans="17:18" ht="12.75" customHeight="1">
      <c r="Q19" s="353"/>
      <c r="R19" t="s">
        <v>1287</v>
      </c>
    </row>
    <row r="20" spans="17:18" ht="12.75" customHeight="1">
      <c r="Q20" s="353"/>
      <c r="R20" t="s">
        <v>1287</v>
      </c>
    </row>
    <row r="21" spans="17:18" ht="12.75" customHeight="1"/>
    <row r="22" spans="17:18" ht="12.75" customHeight="1"/>
    <row r="23" spans="17:18" ht="12.75" customHeight="1"/>
    <row r="24" spans="17:18" ht="12.75" customHeight="1"/>
    <row r="25" spans="17:18" ht="12.75" customHeight="1"/>
    <row r="26" spans="17:18" ht="12.75" customHeight="1"/>
    <row r="27" spans="17:18" ht="12.75" customHeight="1"/>
    <row r="28" spans="17:18" ht="12.75" customHeight="1"/>
    <row r="29" spans="17:18" ht="12.75" customHeight="1"/>
    <row r="30" spans="17:18" ht="12.75" customHeight="1"/>
    <row r="31" spans="17:18" ht="12.75" customHeight="1"/>
    <row r="32" spans="17:18"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mergeCells count="1">
    <mergeCell ref="Q15:Q20"/>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D176"/>
  <sheetViews>
    <sheetView workbookViewId="0">
      <pane xSplit="5" ySplit="7" topLeftCell="F8" activePane="bottomRight" state="frozen"/>
      <selection pane="topRight" activeCell="F1" sqref="F1"/>
      <selection pane="bottomLeft" activeCell="A8" sqref="A8"/>
      <selection pane="bottomRight" activeCell="H188" sqref="H188"/>
    </sheetView>
  </sheetViews>
  <sheetFormatPr defaultColWidth="14.42578125" defaultRowHeight="15" customHeight="1"/>
  <cols>
    <col min="1" max="1" width="4" hidden="1" customWidth="1"/>
    <col min="2" max="2" width="8.140625" customWidth="1"/>
    <col min="3" max="3" width="59.28515625" customWidth="1"/>
    <col min="4" max="4" width="8.28515625" customWidth="1"/>
    <col min="5" max="5" width="13.28515625" customWidth="1"/>
    <col min="6" max="6" width="12.28515625" customWidth="1"/>
    <col min="7" max="7" width="24.28515625" customWidth="1"/>
    <col min="8" max="10" width="11" customWidth="1"/>
    <col min="11" max="11" width="12.7109375" customWidth="1"/>
    <col min="12" max="12" width="9.28515625" customWidth="1"/>
    <col min="13" max="13" width="4.85546875" hidden="1" customWidth="1"/>
    <col min="14" max="14" width="9.7109375" hidden="1" customWidth="1"/>
    <col min="15" max="15" width="8.42578125" hidden="1" customWidth="1"/>
    <col min="16" max="16" width="8" hidden="1" customWidth="1"/>
    <col min="17" max="17" width="9.85546875" customWidth="1"/>
    <col min="18" max="18" width="11.7109375" customWidth="1"/>
    <col min="19" max="19" width="12.28515625" customWidth="1"/>
    <col min="20" max="20" width="21.5703125" customWidth="1"/>
    <col min="21" max="21" width="11.7109375" customWidth="1"/>
    <col min="22" max="22" width="12.28515625" customWidth="1"/>
    <col min="23" max="23" width="21.5703125" customWidth="1"/>
    <col min="24" max="24" width="11.7109375" customWidth="1"/>
    <col min="25" max="25" width="12.28515625" customWidth="1"/>
    <col min="26" max="26" width="21.5703125" customWidth="1"/>
    <col min="27" max="27" width="11.7109375" customWidth="1"/>
    <col min="28" max="28" width="12.28515625" customWidth="1"/>
    <col min="29" max="29" width="21.5703125" customWidth="1"/>
    <col min="30" max="30" width="11.7109375" customWidth="1"/>
    <col min="31" max="31" width="12.28515625" customWidth="1"/>
    <col min="32" max="32" width="21.5703125" customWidth="1"/>
    <col min="33" max="33" width="11.7109375" customWidth="1"/>
    <col min="34" max="34" width="12.28515625" customWidth="1"/>
    <col min="35" max="35" width="21.5703125" customWidth="1"/>
    <col min="36" max="36" width="11.7109375" customWidth="1"/>
    <col min="37" max="37" width="12.28515625" customWidth="1"/>
    <col min="38" max="38" width="21.5703125" customWidth="1"/>
    <col min="39" max="39" width="11.7109375" customWidth="1"/>
    <col min="40" max="40" width="12.28515625" customWidth="1"/>
    <col min="41" max="41" width="35" customWidth="1"/>
    <col min="42" max="42" width="11.7109375" customWidth="1"/>
    <col min="43" max="43" width="12.28515625" customWidth="1"/>
    <col min="44" max="44" width="35" customWidth="1"/>
    <col min="45" max="45" width="11.7109375" customWidth="1"/>
    <col min="46" max="46" width="12.28515625" customWidth="1"/>
    <col min="47" max="47" width="35" customWidth="1"/>
    <col min="48" max="48" width="10.5703125" customWidth="1"/>
    <col min="49" max="49" width="9.5703125" customWidth="1"/>
    <col min="50" max="50" width="8.85546875" customWidth="1"/>
    <col min="51" max="51" width="42.7109375" customWidth="1"/>
    <col min="52" max="56" width="8.85546875" customWidth="1"/>
  </cols>
  <sheetData>
    <row r="1" spans="1:56" ht="12.75" customHeight="1">
      <c r="A1" s="11"/>
      <c r="B1" s="352"/>
      <c r="C1" s="353"/>
      <c r="D1" s="353"/>
      <c r="E1" s="353"/>
      <c r="F1" s="353"/>
      <c r="G1" s="353"/>
      <c r="H1" s="353"/>
      <c r="I1" s="353"/>
      <c r="J1" s="353"/>
      <c r="K1" s="353"/>
      <c r="L1" s="353"/>
      <c r="N1" s="12"/>
      <c r="R1" s="12"/>
      <c r="U1" s="12"/>
      <c r="X1" s="12"/>
      <c r="AA1" s="12"/>
      <c r="AD1" s="12"/>
      <c r="AG1" s="12"/>
      <c r="AJ1" s="12"/>
      <c r="AM1" s="12"/>
      <c r="AP1" s="12"/>
      <c r="AS1" s="12"/>
    </row>
    <row r="2" spans="1:56" ht="12.75" customHeight="1">
      <c r="A2">
        <v>1</v>
      </c>
      <c r="B2" s="354" t="s">
        <v>625</v>
      </c>
      <c r="C2" s="353"/>
      <c r="D2" s="353"/>
      <c r="E2" s="353"/>
      <c r="F2" s="353"/>
      <c r="G2" s="353"/>
      <c r="H2" s="353"/>
      <c r="I2" s="353"/>
      <c r="J2" s="353"/>
      <c r="K2" s="353"/>
      <c r="L2" s="353"/>
      <c r="N2" s="12"/>
      <c r="R2" s="12"/>
      <c r="U2" s="12"/>
      <c r="X2" s="12"/>
      <c r="AA2" s="12"/>
      <c r="AD2" s="12"/>
      <c r="AG2" s="12"/>
      <c r="AJ2" s="12"/>
      <c r="AM2" s="12"/>
      <c r="AP2" s="12"/>
      <c r="AS2" s="12"/>
    </row>
    <row r="3" spans="1:56" ht="12.75" customHeight="1">
      <c r="A3">
        <v>2</v>
      </c>
      <c r="B3" s="354" t="s">
        <v>626</v>
      </c>
      <c r="C3" s="353"/>
      <c r="D3" s="353"/>
      <c r="E3" s="353"/>
      <c r="F3" s="353"/>
      <c r="G3" s="353"/>
      <c r="H3" s="353"/>
      <c r="I3" s="353"/>
      <c r="J3" s="353"/>
      <c r="K3" s="353"/>
      <c r="L3" s="353"/>
      <c r="N3" s="12"/>
      <c r="R3" s="12"/>
      <c r="U3" s="12"/>
      <c r="X3" s="12"/>
      <c r="AA3" s="12"/>
      <c r="AD3" s="12"/>
      <c r="AG3" s="12"/>
      <c r="AJ3" s="12"/>
      <c r="AM3" s="12"/>
      <c r="AP3" s="12"/>
      <c r="AS3" s="12"/>
    </row>
    <row r="4" spans="1:56" ht="12.75" customHeight="1">
      <c r="A4">
        <v>3</v>
      </c>
      <c r="B4" s="356" t="s">
        <v>627</v>
      </c>
      <c r="C4" s="357"/>
      <c r="D4" s="357"/>
      <c r="E4" s="357"/>
      <c r="F4" s="357"/>
      <c r="G4" s="357"/>
      <c r="H4" s="357"/>
      <c r="I4" s="357"/>
      <c r="J4" s="357"/>
      <c r="K4" s="357"/>
      <c r="L4" s="358"/>
      <c r="N4" s="12"/>
      <c r="R4" s="12"/>
      <c r="U4" s="12"/>
      <c r="X4" s="12"/>
      <c r="AA4" s="12"/>
      <c r="AD4" s="12"/>
      <c r="AG4" s="12"/>
      <c r="AJ4" s="12"/>
      <c r="AM4" s="12"/>
      <c r="AP4" s="12"/>
      <c r="AS4" s="12"/>
    </row>
    <row r="5" spans="1:56" ht="12.75" customHeight="1">
      <c r="A5" s="12"/>
      <c r="B5" s="14" t="s">
        <v>628</v>
      </c>
      <c r="C5" s="12"/>
      <c r="D5" s="15"/>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row>
    <row r="6" spans="1:56" ht="15.75" customHeight="1">
      <c r="A6">
        <v>5</v>
      </c>
      <c r="B6" s="348" t="s">
        <v>629</v>
      </c>
      <c r="C6" s="348" t="s">
        <v>630</v>
      </c>
      <c r="D6" s="348"/>
      <c r="E6" s="362" t="s">
        <v>631</v>
      </c>
      <c r="F6" s="351"/>
      <c r="G6" s="348" t="s">
        <v>632</v>
      </c>
      <c r="H6" s="362" t="s">
        <v>633</v>
      </c>
      <c r="I6" s="351"/>
      <c r="J6" s="355" t="s">
        <v>634</v>
      </c>
      <c r="K6" s="355" t="s">
        <v>635</v>
      </c>
      <c r="L6" s="355" t="s">
        <v>636</v>
      </c>
      <c r="N6" s="348" t="s">
        <v>637</v>
      </c>
      <c r="P6" s="355" t="s">
        <v>638</v>
      </c>
      <c r="R6" s="350" t="s">
        <v>639</v>
      </c>
      <c r="S6" s="351"/>
      <c r="T6" s="348" t="s">
        <v>632</v>
      </c>
      <c r="U6" s="350" t="s">
        <v>640</v>
      </c>
      <c r="V6" s="351"/>
      <c r="W6" s="348" t="s">
        <v>632</v>
      </c>
      <c r="X6" s="350" t="s">
        <v>641</v>
      </c>
      <c r="Y6" s="351"/>
      <c r="Z6" s="348" t="s">
        <v>632</v>
      </c>
      <c r="AA6" s="350" t="s">
        <v>642</v>
      </c>
      <c r="AB6" s="351"/>
      <c r="AC6" s="348" t="s">
        <v>632</v>
      </c>
      <c r="AD6" s="350" t="s">
        <v>643</v>
      </c>
      <c r="AE6" s="351"/>
      <c r="AF6" s="348" t="s">
        <v>632</v>
      </c>
      <c r="AG6" s="350" t="s">
        <v>644</v>
      </c>
      <c r="AH6" s="351"/>
      <c r="AI6" s="348" t="s">
        <v>632</v>
      </c>
      <c r="AJ6" s="350" t="s">
        <v>645</v>
      </c>
      <c r="AK6" s="351"/>
      <c r="AL6" s="348" t="s">
        <v>632</v>
      </c>
      <c r="AM6" s="350" t="s">
        <v>646</v>
      </c>
      <c r="AN6" s="351"/>
      <c r="AO6" s="348" t="s">
        <v>632</v>
      </c>
      <c r="AP6" s="350" t="s">
        <v>647</v>
      </c>
      <c r="AQ6" s="351"/>
      <c r="AR6" s="348" t="s">
        <v>632</v>
      </c>
      <c r="AS6" s="350" t="s">
        <v>648</v>
      </c>
      <c r="AT6" s="351"/>
      <c r="AU6" s="348" t="s">
        <v>632</v>
      </c>
      <c r="AV6" s="362" t="s">
        <v>634</v>
      </c>
      <c r="AW6" s="351"/>
      <c r="AY6" s="348" t="s">
        <v>649</v>
      </c>
    </row>
    <row r="7" spans="1:56" ht="12.75" customHeight="1">
      <c r="A7">
        <v>6</v>
      </c>
      <c r="B7" s="349"/>
      <c r="C7" s="349"/>
      <c r="D7" s="349"/>
      <c r="E7" s="16" t="s">
        <v>650</v>
      </c>
      <c r="F7" s="16" t="s">
        <v>651</v>
      </c>
      <c r="G7" s="349"/>
      <c r="H7" s="16" t="s">
        <v>650</v>
      </c>
      <c r="I7" s="16" t="s">
        <v>651</v>
      </c>
      <c r="J7" s="349"/>
      <c r="K7" s="349"/>
      <c r="L7" s="349"/>
      <c r="N7" s="349"/>
      <c r="P7" s="349"/>
      <c r="R7" s="16" t="s">
        <v>650</v>
      </c>
      <c r="S7" s="16" t="s">
        <v>651</v>
      </c>
      <c r="T7" s="349"/>
      <c r="U7" s="16" t="s">
        <v>650</v>
      </c>
      <c r="V7" s="16" t="s">
        <v>651</v>
      </c>
      <c r="W7" s="349"/>
      <c r="X7" s="16" t="s">
        <v>650</v>
      </c>
      <c r="Y7" s="16" t="s">
        <v>651</v>
      </c>
      <c r="Z7" s="349"/>
      <c r="AA7" s="16" t="s">
        <v>650</v>
      </c>
      <c r="AB7" s="16" t="s">
        <v>651</v>
      </c>
      <c r="AC7" s="349"/>
      <c r="AD7" s="16" t="s">
        <v>650</v>
      </c>
      <c r="AE7" s="16" t="s">
        <v>651</v>
      </c>
      <c r="AF7" s="349"/>
      <c r="AG7" s="16" t="s">
        <v>650</v>
      </c>
      <c r="AH7" s="16" t="s">
        <v>651</v>
      </c>
      <c r="AI7" s="349"/>
      <c r="AJ7" s="16" t="s">
        <v>650</v>
      </c>
      <c r="AK7" s="16" t="s">
        <v>651</v>
      </c>
      <c r="AL7" s="349"/>
      <c r="AM7" s="16" t="s">
        <v>650</v>
      </c>
      <c r="AN7" s="16" t="s">
        <v>651</v>
      </c>
      <c r="AO7" s="349"/>
      <c r="AP7" s="16" t="s">
        <v>650</v>
      </c>
      <c r="AQ7" s="16" t="s">
        <v>651</v>
      </c>
      <c r="AR7" s="349"/>
      <c r="AS7" s="16" t="s">
        <v>650</v>
      </c>
      <c r="AT7" s="16" t="s">
        <v>651</v>
      </c>
      <c r="AU7" s="349"/>
      <c r="AV7" s="16" t="s">
        <v>650</v>
      </c>
      <c r="AW7" s="16" t="s">
        <v>651</v>
      </c>
      <c r="AY7" s="349"/>
    </row>
    <row r="8" spans="1:56" ht="12.75" customHeight="1">
      <c r="A8">
        <v>7</v>
      </c>
      <c r="B8" s="17">
        <v>1</v>
      </c>
      <c r="C8" s="17">
        <v>2</v>
      </c>
      <c r="D8" s="17"/>
      <c r="E8" s="16">
        <v>3</v>
      </c>
      <c r="F8" s="16">
        <v>4</v>
      </c>
      <c r="G8" s="18">
        <v>5</v>
      </c>
      <c r="H8" s="16">
        <v>6</v>
      </c>
      <c r="I8" s="16">
        <v>7</v>
      </c>
      <c r="J8" s="16">
        <v>8</v>
      </c>
      <c r="K8" s="16">
        <v>9</v>
      </c>
      <c r="L8" s="16">
        <v>10</v>
      </c>
      <c r="N8" s="16">
        <v>11</v>
      </c>
      <c r="P8" s="16">
        <v>12</v>
      </c>
      <c r="R8" s="16">
        <v>13</v>
      </c>
      <c r="S8" s="16">
        <v>14</v>
      </c>
      <c r="T8" s="18">
        <v>15</v>
      </c>
      <c r="U8" s="16">
        <v>16</v>
      </c>
      <c r="V8" s="16">
        <v>17</v>
      </c>
      <c r="W8" s="18">
        <v>18</v>
      </c>
      <c r="X8" s="16">
        <v>19</v>
      </c>
      <c r="Y8" s="16">
        <v>20</v>
      </c>
      <c r="Z8" s="18">
        <v>21</v>
      </c>
      <c r="AA8" s="16">
        <v>22</v>
      </c>
      <c r="AB8" s="16">
        <v>23</v>
      </c>
      <c r="AC8" s="18">
        <v>24</v>
      </c>
      <c r="AD8" s="16">
        <v>22</v>
      </c>
      <c r="AE8" s="16">
        <v>23</v>
      </c>
      <c r="AF8" s="18">
        <v>24</v>
      </c>
      <c r="AG8" s="16">
        <v>22</v>
      </c>
      <c r="AH8" s="16">
        <v>23</v>
      </c>
      <c r="AI8" s="18">
        <v>24</v>
      </c>
      <c r="AJ8" s="16">
        <v>22</v>
      </c>
      <c r="AK8" s="16">
        <v>23</v>
      </c>
      <c r="AL8" s="18">
        <v>24</v>
      </c>
      <c r="AM8" s="16">
        <v>22</v>
      </c>
      <c r="AN8" s="16">
        <v>23</v>
      </c>
      <c r="AO8" s="18">
        <v>24</v>
      </c>
      <c r="AP8" s="16">
        <v>22</v>
      </c>
      <c r="AQ8" s="16">
        <v>23</v>
      </c>
      <c r="AR8" s="18">
        <v>24</v>
      </c>
      <c r="AS8" s="16">
        <v>22</v>
      </c>
      <c r="AT8" s="16">
        <v>23</v>
      </c>
      <c r="AU8" s="18">
        <v>24</v>
      </c>
      <c r="AV8" s="16">
        <v>25</v>
      </c>
      <c r="AW8" s="16">
        <v>26</v>
      </c>
      <c r="AY8" s="18">
        <v>27</v>
      </c>
    </row>
    <row r="9" spans="1:56" ht="12.75" customHeight="1">
      <c r="A9">
        <v>8</v>
      </c>
      <c r="B9" s="361" t="s">
        <v>652</v>
      </c>
      <c r="C9" s="351"/>
      <c r="D9" s="19">
        <v>30</v>
      </c>
      <c r="E9" s="20">
        <f t="shared" ref="E9:E10" si="0">F9/$D9*2</f>
        <v>1</v>
      </c>
      <c r="F9" s="21">
        <f>+F10+F38</f>
        <v>15</v>
      </c>
      <c r="G9" s="22"/>
      <c r="H9" s="23">
        <f t="shared" ref="H9:H10" si="1">I9/$D9*2</f>
        <v>0.93777777777777771</v>
      </c>
      <c r="I9" s="24">
        <f>+I10+I38</f>
        <v>14.066666666666666</v>
      </c>
      <c r="J9" s="21">
        <f t="shared" ref="J9:J11" si="2">+I9+F9</f>
        <v>29.066666666666666</v>
      </c>
      <c r="K9" s="24">
        <f>+K10+K38</f>
        <v>29.066666666666663</v>
      </c>
      <c r="L9" s="25"/>
      <c r="M9" s="11"/>
      <c r="N9" s="21">
        <f t="shared" ref="N9:N21" si="3">+J9</f>
        <v>29.066666666666666</v>
      </c>
      <c r="O9" s="11"/>
      <c r="P9" s="21">
        <f t="shared" ref="P9:P11" si="4">+M9+J9</f>
        <v>29.066666666666666</v>
      </c>
      <c r="R9" s="23">
        <f t="shared" ref="R9:R10" si="5">S9/$D9*2</f>
        <v>0.93777777777777771</v>
      </c>
      <c r="S9" s="21">
        <f>+S10+S38</f>
        <v>14.066666666666666</v>
      </c>
      <c r="T9" s="22"/>
      <c r="U9" s="23">
        <f t="shared" ref="U9:U10" si="6">V9/$D9*2</f>
        <v>0.93777777777777771</v>
      </c>
      <c r="V9" s="21">
        <f>+V10+V38</f>
        <v>14.066666666666666</v>
      </c>
      <c r="W9" s="22"/>
      <c r="X9" s="23">
        <f t="shared" ref="X9:X10" si="7">Y9/$D9*2</f>
        <v>0.93777777777777771</v>
      </c>
      <c r="Y9" s="21">
        <f>+Y10+Y38</f>
        <v>14.066666666666666</v>
      </c>
      <c r="Z9" s="22"/>
      <c r="AA9" s="23">
        <f t="shared" ref="AA9:AA10" si="8">AB9/$D9*2</f>
        <v>0.93777777777777771</v>
      </c>
      <c r="AB9" s="21">
        <f>+AB10+AB38</f>
        <v>14.066666666666666</v>
      </c>
      <c r="AC9" s="22"/>
      <c r="AD9" s="23" t="e">
        <f t="shared" ref="AD9:AD10" si="9">AE9/$D9*2</f>
        <v>#DIV/0!</v>
      </c>
      <c r="AE9" s="21" t="e">
        <f>+AE10+AE38</f>
        <v>#DIV/0!</v>
      </c>
      <c r="AF9" s="22"/>
      <c r="AG9" s="23" t="e">
        <f t="shared" ref="AG9:AG10" si="10">AH9/$D9*2</f>
        <v>#DIV/0!</v>
      </c>
      <c r="AH9" s="21" t="e">
        <f>+AH10+AH38</f>
        <v>#DIV/0!</v>
      </c>
      <c r="AI9" s="22"/>
      <c r="AJ9" s="23" t="e">
        <f t="shared" ref="AJ9:AJ10" si="11">AK9/$D9*2</f>
        <v>#DIV/0!</v>
      </c>
      <c r="AK9" s="21" t="e">
        <f>+AK10+AK38</f>
        <v>#DIV/0!</v>
      </c>
      <c r="AL9" s="22"/>
      <c r="AM9" s="23" t="e">
        <f t="shared" ref="AM9:AM10" si="12">AN9/$D9*2</f>
        <v>#DIV/0!</v>
      </c>
      <c r="AN9" s="21" t="e">
        <f>+AN10+AN38</f>
        <v>#DIV/0!</v>
      </c>
      <c r="AO9" s="22"/>
      <c r="AP9" s="23" t="e">
        <f t="shared" ref="AP9:AP10" si="13">AQ9/$D9*2</f>
        <v>#DIV/0!</v>
      </c>
      <c r="AQ9" s="21" t="e">
        <f>+AQ10+AQ38</f>
        <v>#DIV/0!</v>
      </c>
      <c r="AR9" s="22"/>
      <c r="AS9" s="23" t="e">
        <f t="shared" ref="AS9:AS10" si="14">AT9/$D9*2</f>
        <v>#DIV/0!</v>
      </c>
      <c r="AT9" s="21" t="e">
        <f>+AT10+AT38</f>
        <v>#DIV/0!</v>
      </c>
      <c r="AU9" s="22"/>
      <c r="AV9" s="20">
        <f t="shared" ref="AV9:AV10" si="15">AW9/$D9*2</f>
        <v>0.93777777777777771</v>
      </c>
      <c r="AW9" s="21">
        <f>+AW10+AW38</f>
        <v>14.066666666666666</v>
      </c>
      <c r="AY9" s="26"/>
    </row>
    <row r="10" spans="1:56" ht="12.75" customHeight="1">
      <c r="A10">
        <v>9</v>
      </c>
      <c r="B10" s="27" t="s">
        <v>653</v>
      </c>
      <c r="C10" s="28" t="s">
        <v>654</v>
      </c>
      <c r="D10" s="29">
        <v>10</v>
      </c>
      <c r="E10" s="30">
        <f t="shared" si="0"/>
        <v>1</v>
      </c>
      <c r="F10" s="31">
        <f>+F11+F23+F33</f>
        <v>5</v>
      </c>
      <c r="G10" s="22"/>
      <c r="H10" s="32">
        <f t="shared" si="1"/>
        <v>0.93333333333333324</v>
      </c>
      <c r="I10" s="33">
        <f>+I11+I23+I33</f>
        <v>4.6666666666666661</v>
      </c>
      <c r="J10" s="31">
        <f t="shared" si="2"/>
        <v>9.6666666666666661</v>
      </c>
      <c r="K10" s="33">
        <f>+J11+J23+J33</f>
        <v>9.6666666666666661</v>
      </c>
      <c r="L10" s="25"/>
      <c r="M10" s="11"/>
      <c r="N10" s="31">
        <f t="shared" si="3"/>
        <v>9.6666666666666661</v>
      </c>
      <c r="O10" s="11"/>
      <c r="P10" s="31">
        <f t="shared" si="4"/>
        <v>9.6666666666666661</v>
      </c>
      <c r="R10" s="32">
        <f t="shared" si="5"/>
        <v>0.93333333333333324</v>
      </c>
      <c r="S10" s="31">
        <f>+S11+S23+S33</f>
        <v>4.6666666666666661</v>
      </c>
      <c r="T10" s="22"/>
      <c r="U10" s="32">
        <f t="shared" si="6"/>
        <v>0.93333333333333324</v>
      </c>
      <c r="V10" s="31">
        <f>+V11+V23+V33</f>
        <v>4.6666666666666661</v>
      </c>
      <c r="W10" s="22"/>
      <c r="X10" s="32">
        <f t="shared" si="7"/>
        <v>0.93333333333333324</v>
      </c>
      <c r="Y10" s="31">
        <f>+Y11+Y23+Y33</f>
        <v>4.6666666666666661</v>
      </c>
      <c r="Z10" s="22"/>
      <c r="AA10" s="32">
        <f t="shared" si="8"/>
        <v>0.93333333333333324</v>
      </c>
      <c r="AB10" s="31">
        <f>+AB11+AB23+AB33</f>
        <v>4.6666666666666661</v>
      </c>
      <c r="AC10" s="22"/>
      <c r="AD10" s="32" t="e">
        <f t="shared" si="9"/>
        <v>#DIV/0!</v>
      </c>
      <c r="AE10" s="31" t="e">
        <f>+AE11+AE23+AE33</f>
        <v>#DIV/0!</v>
      </c>
      <c r="AF10" s="22"/>
      <c r="AG10" s="32" t="e">
        <f t="shared" si="10"/>
        <v>#DIV/0!</v>
      </c>
      <c r="AH10" s="31" t="e">
        <f>+AH11+AH23+AH33</f>
        <v>#DIV/0!</v>
      </c>
      <c r="AI10" s="22"/>
      <c r="AJ10" s="32" t="e">
        <f t="shared" si="11"/>
        <v>#DIV/0!</v>
      </c>
      <c r="AK10" s="31" t="e">
        <f>+AK11+AK23+AK33</f>
        <v>#DIV/0!</v>
      </c>
      <c r="AL10" s="22"/>
      <c r="AM10" s="32" t="e">
        <f t="shared" si="12"/>
        <v>#DIV/0!</v>
      </c>
      <c r="AN10" s="31" t="e">
        <f>+AN11+AN23+AN33</f>
        <v>#DIV/0!</v>
      </c>
      <c r="AO10" s="22"/>
      <c r="AP10" s="32" t="e">
        <f t="shared" si="13"/>
        <v>#DIV/0!</v>
      </c>
      <c r="AQ10" s="31" t="e">
        <f>+AQ11+AQ23+AQ33</f>
        <v>#DIV/0!</v>
      </c>
      <c r="AR10" s="22"/>
      <c r="AS10" s="32" t="e">
        <f t="shared" si="14"/>
        <v>#DIV/0!</v>
      </c>
      <c r="AT10" s="31" t="e">
        <f>+AT11+AT23+AT33</f>
        <v>#DIV/0!</v>
      </c>
      <c r="AU10" s="22"/>
      <c r="AV10" s="30">
        <f t="shared" si="15"/>
        <v>0.93333333333333324</v>
      </c>
      <c r="AW10" s="31">
        <f>+AW11+AW23+AW33</f>
        <v>4.6666666666666661</v>
      </c>
      <c r="AY10" s="26"/>
    </row>
    <row r="11" spans="1:56" ht="12.75" customHeight="1">
      <c r="A11">
        <v>10</v>
      </c>
      <c r="B11" s="27" t="s">
        <v>655</v>
      </c>
      <c r="C11" s="34" t="s">
        <v>656</v>
      </c>
      <c r="D11" s="35">
        <v>2</v>
      </c>
      <c r="E11" s="36">
        <f>SUM(F12:F21)/COUNT(F12:F21)</f>
        <v>1</v>
      </c>
      <c r="F11" s="31">
        <f>E11*$D11/2</f>
        <v>1</v>
      </c>
      <c r="G11" s="22"/>
      <c r="H11" s="37">
        <f>SUM(I12:I21)/COUNT(I12:I21)</f>
        <v>0.66666666666666663</v>
      </c>
      <c r="I11" s="33">
        <f>H11*$D11/2</f>
        <v>0.66666666666666663</v>
      </c>
      <c r="J11" s="31">
        <f t="shared" si="2"/>
        <v>1.6666666666666665</v>
      </c>
      <c r="K11" s="33">
        <f>SUM(J12:J21)</f>
        <v>1.6666666666666665</v>
      </c>
      <c r="L11" s="25"/>
      <c r="M11" s="11"/>
      <c r="N11" s="31">
        <f t="shared" si="3"/>
        <v>1.6666666666666665</v>
      </c>
      <c r="O11" s="11"/>
      <c r="P11" s="31">
        <f t="shared" si="4"/>
        <v>1.6666666666666665</v>
      </c>
      <c r="R11" s="37">
        <f>SUM(S12:S21)/COUNT(S12:S21)</f>
        <v>0.66666666666666663</v>
      </c>
      <c r="S11" s="33">
        <f>R11*$D11/2</f>
        <v>0.66666666666666663</v>
      </c>
      <c r="T11" s="22"/>
      <c r="U11" s="37">
        <f>SUM(V12:V21)/COUNT(V12:V21)</f>
        <v>0.66666666666666663</v>
      </c>
      <c r="V11" s="33">
        <f>U11*$D11/2</f>
        <v>0.66666666666666663</v>
      </c>
      <c r="W11" s="22"/>
      <c r="X11" s="37">
        <f>SUM(Y12:Y21)/COUNT(Y12:Y21)</f>
        <v>0.66666666666666663</v>
      </c>
      <c r="Y11" s="33">
        <f>X11*$D11/2</f>
        <v>0.66666666666666663</v>
      </c>
      <c r="Z11" s="22"/>
      <c r="AA11" s="37">
        <f>SUM(AB12:AB21)/COUNT(AB12:AB21)</f>
        <v>0.66666666666666663</v>
      </c>
      <c r="AB11" s="33">
        <f>AA11*$D11/2</f>
        <v>0.66666666666666663</v>
      </c>
      <c r="AC11" s="22"/>
      <c r="AD11" s="37" t="e">
        <f>SUM(AE12:AE21)/COUNT(AE12:AE21)</f>
        <v>#DIV/0!</v>
      </c>
      <c r="AE11" s="33" t="e">
        <f>AD11*$D11/2</f>
        <v>#DIV/0!</v>
      </c>
      <c r="AF11" s="22"/>
      <c r="AG11" s="37" t="e">
        <f>SUM(AH12:AH21)/COUNT(AH12:AH21)</f>
        <v>#DIV/0!</v>
      </c>
      <c r="AH11" s="33" t="e">
        <f>AG11*$D11/2</f>
        <v>#DIV/0!</v>
      </c>
      <c r="AI11" s="22"/>
      <c r="AJ11" s="37" t="e">
        <f>SUM(AK12:AK21)/COUNT(AK12:AK21)</f>
        <v>#DIV/0!</v>
      </c>
      <c r="AK11" s="33" t="e">
        <f>AJ11*$D11/2</f>
        <v>#DIV/0!</v>
      </c>
      <c r="AL11" s="22"/>
      <c r="AM11" s="37" t="e">
        <f>SUM(AN12:AN21)/COUNT(AN12:AN21)</f>
        <v>#DIV/0!</v>
      </c>
      <c r="AN11" s="33" t="e">
        <f>AM11*$D11/2</f>
        <v>#DIV/0!</v>
      </c>
      <c r="AO11" s="22"/>
      <c r="AP11" s="37" t="e">
        <f>SUM(AQ12:AQ21)/COUNT(AQ12:AQ21)</f>
        <v>#DIV/0!</v>
      </c>
      <c r="AQ11" s="33" t="e">
        <f>AP11*$D11/2</f>
        <v>#DIV/0!</v>
      </c>
      <c r="AR11" s="22"/>
      <c r="AS11" s="37" t="e">
        <f>SUM(AT12:AT21)/COUNT(AT12:AT21)</f>
        <v>#DIV/0!</v>
      </c>
      <c r="AT11" s="33" t="e">
        <f>AS11*$D11/2</f>
        <v>#DIV/0!</v>
      </c>
      <c r="AU11" s="22"/>
      <c r="AV11" s="36">
        <f>SUM(AW12:AW21)/COUNT(AW12:AW21)</f>
        <v>0.66666666666666663</v>
      </c>
      <c r="AW11" s="31">
        <f>AV11*$D11/2</f>
        <v>0.66666666666666663</v>
      </c>
      <c r="AY11" s="26"/>
    </row>
    <row r="12" spans="1:56" ht="12.75" customHeight="1">
      <c r="A12">
        <v>11</v>
      </c>
      <c r="B12" s="38">
        <v>1</v>
      </c>
      <c r="C12" s="39" t="s">
        <v>657</v>
      </c>
      <c r="D12" s="40"/>
      <c r="E12" s="41" t="s">
        <v>658</v>
      </c>
      <c r="F12" s="42">
        <f>IF(E12="Y",1,IF(E12="T",0,IF(E12="Y/T","Belum diisi","Error")))</f>
        <v>1</v>
      </c>
      <c r="G12" s="22"/>
      <c r="H12" s="43"/>
      <c r="I12" s="44"/>
      <c r="J12" s="45">
        <f t="shared" ref="J12:J21" si="16">(+F12/COUNT($F$12:$F$21)*$D$11/2)+(+I12/COUNT($I$12:$I$21)*$D$11/2)</f>
        <v>0.1111111111111111</v>
      </c>
      <c r="K12" s="46"/>
      <c r="L12" s="46"/>
      <c r="M12" s="11"/>
      <c r="N12" s="45">
        <f t="shared" si="3"/>
        <v>0.1111111111111111</v>
      </c>
      <c r="O12" s="11"/>
      <c r="P12" s="45"/>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8"/>
      <c r="AW12" s="47"/>
      <c r="AY12" s="26"/>
      <c r="BD12" s="49"/>
    </row>
    <row r="13" spans="1:56" ht="12.75" customHeight="1">
      <c r="A13">
        <v>12</v>
      </c>
      <c r="B13" s="38">
        <v>2</v>
      </c>
      <c r="C13" s="39" t="s">
        <v>659</v>
      </c>
      <c r="D13" s="40"/>
      <c r="E13" s="43"/>
      <c r="F13" s="44"/>
      <c r="G13" s="44"/>
      <c r="H13" s="50" t="str">
        <f t="shared" ref="H13:I13" si="17">+AV13</f>
        <v>E</v>
      </c>
      <c r="I13" s="42">
        <f t="shared" si="17"/>
        <v>0</v>
      </c>
      <c r="J13" s="45">
        <f t="shared" si="16"/>
        <v>0</v>
      </c>
      <c r="K13" s="46"/>
      <c r="L13" s="46"/>
      <c r="M13" s="11"/>
      <c r="N13" s="45">
        <f t="shared" si="3"/>
        <v>0</v>
      </c>
      <c r="O13" s="11"/>
      <c r="P13" s="45"/>
      <c r="R13" s="41" t="s">
        <v>660</v>
      </c>
      <c r="S13" s="42">
        <f t="shared" ref="S13:S14" si="18">IF(R13="Y",1,IF(R13="T",0,IF(R13="y/T","Belum diisi","Error")))</f>
        <v>0</v>
      </c>
      <c r="T13" s="22"/>
      <c r="U13" s="41" t="s">
        <v>660</v>
      </c>
      <c r="V13" s="42">
        <f t="shared" ref="V13:V14" si="19">IF(U13="Y",1,IF(U13="T",0,IF(U13="y/T","Belum diisi","Error")))</f>
        <v>0</v>
      </c>
      <c r="W13" s="22"/>
      <c r="X13" s="41" t="s">
        <v>660</v>
      </c>
      <c r="Y13" s="42">
        <f t="shared" ref="Y13:Y14" si="20">IF(X13="Y",1,IF(X13="T",0,IF(X13="y/T","Belum diisi","Error")))</f>
        <v>0</v>
      </c>
      <c r="Z13" s="22"/>
      <c r="AA13" s="41" t="s">
        <v>660</v>
      </c>
      <c r="AB13" s="42">
        <f t="shared" ref="AB13:AB14" si="21">IF(AA13="Y",1,IF(AA13="T",0,IF(AA13="y/T","Belum diisi","Error")))</f>
        <v>0</v>
      </c>
      <c r="AC13" s="22"/>
      <c r="AD13" s="41" t="s">
        <v>650</v>
      </c>
      <c r="AE13" s="42" t="str">
        <f t="shared" ref="AE13:AE14" si="22">IF(AD13="Y",1,IF(AD13="T",0,IF(AD13="y/T","Belum diisi","Error")))</f>
        <v>Belum diisi</v>
      </c>
      <c r="AF13" s="22"/>
      <c r="AG13" s="41" t="s">
        <v>650</v>
      </c>
      <c r="AH13" s="42" t="str">
        <f t="shared" ref="AH13:AH14" si="23">IF(AG13="Y",1,IF(AG13="T",0,IF(AG13="y/T","Belum diisi","Error")))</f>
        <v>Belum diisi</v>
      </c>
      <c r="AI13" s="22"/>
      <c r="AJ13" s="41" t="s">
        <v>650</v>
      </c>
      <c r="AK13" s="42" t="str">
        <f t="shared" ref="AK13:AK14" si="24">IF(AJ13="Y",1,IF(AJ13="T",0,IF(AJ13="y/T","Belum diisi","Error")))</f>
        <v>Belum diisi</v>
      </c>
      <c r="AL13" s="22"/>
      <c r="AM13" s="41" t="s">
        <v>650</v>
      </c>
      <c r="AN13" s="42" t="str">
        <f t="shared" ref="AN13:AN14" si="25">IF(AM13="Y",1,IF(AM13="T",0,IF(AM13="y/T","Belum diisi","Error")))</f>
        <v>Belum diisi</v>
      </c>
      <c r="AO13" s="22"/>
      <c r="AP13" s="41" t="s">
        <v>650</v>
      </c>
      <c r="AQ13" s="42" t="str">
        <f t="shared" ref="AQ13:AQ14" si="26">IF(AP13="Y",1,IF(AP13="T",0,IF(AP13="y/T","Belum diisi","Error")))</f>
        <v>Belum diisi</v>
      </c>
      <c r="AR13" s="22"/>
      <c r="AS13" s="41" t="s">
        <v>650</v>
      </c>
      <c r="AT13" s="42" t="str">
        <f t="shared" ref="AT13:AT14" si="27">IF(AS13="Y",1,IF(AS13="T",0,IF(AS13="y/T","Belum diisi","Error")))</f>
        <v>Belum diisi</v>
      </c>
      <c r="AU13" s="22"/>
      <c r="AV13" s="42" t="str">
        <f t="shared" ref="AV13:AV21" si="28">IF(AW13&gt;0.875,"A",IF(AW13&gt;0.625,"B",IF(AW13&gt;0.375,"C",IF(AW13&gt;0.125,"D",IF(AW13&lt;=0.125,"E","Error")))))</f>
        <v>E</v>
      </c>
      <c r="AW13" s="42">
        <f t="shared" ref="AW13:AW14" si="29">AVERAGEIF(R13:AT13,"&gt;=0",R13:AT13)</f>
        <v>0</v>
      </c>
      <c r="AY13" s="26"/>
    </row>
    <row r="14" spans="1:56" ht="12.75" customHeight="1">
      <c r="A14">
        <v>13</v>
      </c>
      <c r="B14" s="38">
        <v>3</v>
      </c>
      <c r="C14" s="39" t="s">
        <v>661</v>
      </c>
      <c r="D14" s="40"/>
      <c r="E14" s="41" t="s">
        <v>658</v>
      </c>
      <c r="F14" s="42">
        <f>IF(E14="Y",1,IF(E14="T",0,IF(E14="Y/T","Belum diisi","Error")))</f>
        <v>1</v>
      </c>
      <c r="G14" s="51" t="str">
        <f>IF(F$12=0,"SALAH, RPJMD tidak ada","OK")</f>
        <v>OK</v>
      </c>
      <c r="H14" s="50" t="str">
        <f t="shared" ref="H14:I14" si="30">+AV14</f>
        <v>E</v>
      </c>
      <c r="I14" s="42">
        <f t="shared" si="30"/>
        <v>0</v>
      </c>
      <c r="J14" s="45">
        <f t="shared" si="16"/>
        <v>0.1111111111111111</v>
      </c>
      <c r="K14" s="46"/>
      <c r="L14" s="46"/>
      <c r="M14" s="11"/>
      <c r="N14" s="45">
        <f t="shared" si="3"/>
        <v>0.1111111111111111</v>
      </c>
      <c r="O14" s="11"/>
      <c r="P14" s="45"/>
      <c r="R14" s="41" t="s">
        <v>660</v>
      </c>
      <c r="S14" s="42">
        <f t="shared" si="18"/>
        <v>0</v>
      </c>
      <c r="T14" s="51" t="str">
        <f t="shared" ref="T14:T19" si="31">IF(S14&gt;S$13,"SALAH, Renstra tidak ada","OK")</f>
        <v>OK</v>
      </c>
      <c r="U14" s="41" t="s">
        <v>660</v>
      </c>
      <c r="V14" s="42">
        <f t="shared" si="19"/>
        <v>0</v>
      </c>
      <c r="W14" s="51" t="str">
        <f t="shared" ref="W14:W19" si="32">IF(V14&gt;V$13,"SALAH, Renstra tidak ada","OK")</f>
        <v>OK</v>
      </c>
      <c r="X14" s="41" t="s">
        <v>660</v>
      </c>
      <c r="Y14" s="42">
        <f t="shared" si="20"/>
        <v>0</v>
      </c>
      <c r="Z14" s="51" t="str">
        <f t="shared" ref="Z14:Z19" si="33">IF(Y14&gt;Y$13,"SALAH, Renstra tidak ada","OK")</f>
        <v>OK</v>
      </c>
      <c r="AA14" s="41" t="s">
        <v>660</v>
      </c>
      <c r="AB14" s="42">
        <f t="shared" si="21"/>
        <v>0</v>
      </c>
      <c r="AC14" s="51" t="str">
        <f t="shared" ref="AC14:AC19" si="34">IF(AB14&gt;AB$13,"SALAH, Renstra tidak ada","OK")</f>
        <v>OK</v>
      </c>
      <c r="AD14" s="41" t="s">
        <v>650</v>
      </c>
      <c r="AE14" s="42" t="str">
        <f t="shared" si="22"/>
        <v>Belum diisi</v>
      </c>
      <c r="AF14" s="51" t="str">
        <f t="shared" ref="AF14:AF19" si="35">IF(AE14&gt;AE$13,"SALAH, Renstra tidak ada","OK")</f>
        <v>OK</v>
      </c>
      <c r="AG14" s="41" t="s">
        <v>650</v>
      </c>
      <c r="AH14" s="42" t="str">
        <f t="shared" si="23"/>
        <v>Belum diisi</v>
      </c>
      <c r="AI14" s="51" t="str">
        <f t="shared" ref="AI14:AI19" si="36">IF(AH14&gt;AH$13,"SALAH, Renstra tidak ada","OK")</f>
        <v>OK</v>
      </c>
      <c r="AJ14" s="41" t="s">
        <v>650</v>
      </c>
      <c r="AK14" s="42" t="str">
        <f t="shared" si="24"/>
        <v>Belum diisi</v>
      </c>
      <c r="AL14" s="51" t="str">
        <f t="shared" ref="AL14:AL19" si="37">IF(AK14&gt;AK$13,"SALAH, Renstra tidak ada","OK")</f>
        <v>OK</v>
      </c>
      <c r="AM14" s="41" t="s">
        <v>650</v>
      </c>
      <c r="AN14" s="42" t="str">
        <f t="shared" si="25"/>
        <v>Belum diisi</v>
      </c>
      <c r="AO14" s="51" t="str">
        <f t="shared" ref="AO14:AO19" si="38">IF(AN14&gt;AN$13,"SALAH, Renstra tidak ada","OK")</f>
        <v>OK</v>
      </c>
      <c r="AP14" s="41" t="s">
        <v>650</v>
      </c>
      <c r="AQ14" s="42" t="str">
        <f t="shared" si="26"/>
        <v>Belum diisi</v>
      </c>
      <c r="AR14" s="51" t="str">
        <f t="shared" ref="AR14:AR19" si="39">IF(AQ14&gt;AQ$13,"SALAH, Renstra tidak ada","OK")</f>
        <v>OK</v>
      </c>
      <c r="AS14" s="41" t="s">
        <v>650</v>
      </c>
      <c r="AT14" s="42" t="str">
        <f t="shared" si="27"/>
        <v>Belum diisi</v>
      </c>
      <c r="AU14" s="51" t="str">
        <f t="shared" ref="AU14:AU19" si="40">IF(AT14&gt;AT$13,"SALAH, Renstra tidak ada","OK")</f>
        <v>OK</v>
      </c>
      <c r="AV14" s="42" t="str">
        <f t="shared" si="28"/>
        <v>E</v>
      </c>
      <c r="AW14" s="42">
        <f t="shared" si="29"/>
        <v>0</v>
      </c>
      <c r="AY14" s="26"/>
    </row>
    <row r="15" spans="1:56" ht="12.75" customHeight="1">
      <c r="A15">
        <v>14</v>
      </c>
      <c r="B15" s="38">
        <v>4</v>
      </c>
      <c r="C15" s="39" t="s">
        <v>662</v>
      </c>
      <c r="D15" s="40"/>
      <c r="E15" s="41" t="s">
        <v>663</v>
      </c>
      <c r="F15" s="42">
        <f t="shared" ref="F15:F16" si="41">IF(E15="a",1,IF(E15="b",0.75,IF(E15="c",0.5,IF(E15="d",0.25,IF(E15="e",0,IF(E15="A/B/C/D/E","Belum diisi","Error"))))))</f>
        <v>1</v>
      </c>
      <c r="G15" s="51" t="str">
        <f>IF(F14=0,"SALAH, RPJMD tidak memuat tujuan","OK")</f>
        <v>OK</v>
      </c>
      <c r="H15" s="50" t="str">
        <f t="shared" ref="H15:I15" si="42">+AV15</f>
        <v>A</v>
      </c>
      <c r="I15" s="42">
        <f t="shared" si="42"/>
        <v>1</v>
      </c>
      <c r="J15" s="45">
        <f t="shared" si="16"/>
        <v>0.22222222222222221</v>
      </c>
      <c r="K15" s="46"/>
      <c r="L15" s="46"/>
      <c r="M15" s="11"/>
      <c r="N15" s="45">
        <f t="shared" si="3"/>
        <v>0.22222222222222221</v>
      </c>
      <c r="O15" s="11"/>
      <c r="P15" s="45"/>
      <c r="R15" s="41" t="s">
        <v>663</v>
      </c>
      <c r="S15" s="42">
        <f t="shared" ref="S15:S16" si="43">IF(R15="a",1,IF(R15="b",0.75,IF(R15="c",0.5,IF(R15="d",0.25,IF(R15="e",0,IF(R15="A/B/C/D/E","Belum diisi","Error"))))))</f>
        <v>1</v>
      </c>
      <c r="T15" s="51" t="str">
        <f t="shared" si="31"/>
        <v>SALAH, Renstra tidak ada</v>
      </c>
      <c r="U15" s="41" t="s">
        <v>663</v>
      </c>
      <c r="V15" s="42">
        <f t="shared" ref="V15:V16" si="44">IF(U15="a",1,IF(U15="b",0.75,IF(U15="c",0.5,IF(U15="d",0.25,IF(U15="e",0,IF(U15="A/B/C/D/E","Belum diisi","Error"))))))</f>
        <v>1</v>
      </c>
      <c r="W15" s="51" t="str">
        <f t="shared" si="32"/>
        <v>SALAH, Renstra tidak ada</v>
      </c>
      <c r="X15" s="41" t="s">
        <v>663</v>
      </c>
      <c r="Y15" s="42">
        <f t="shared" ref="Y15:Y16" si="45">IF(X15="a",1,IF(X15="b",0.75,IF(X15="c",0.5,IF(X15="d",0.25,IF(X15="e",0,IF(X15="A/B/C/D/E","Belum diisi","Error"))))))</f>
        <v>1</v>
      </c>
      <c r="Z15" s="51" t="str">
        <f t="shared" si="33"/>
        <v>SALAH, Renstra tidak ada</v>
      </c>
      <c r="AA15" s="41" t="s">
        <v>663</v>
      </c>
      <c r="AB15" s="42">
        <f t="shared" ref="AB15:AB16" si="46">IF(AA15="a",1,IF(AA15="b",0.75,IF(AA15="c",0.5,IF(AA15="d",0.25,IF(AA15="e",0,IF(AA15="A/B/C/D/E","Belum diisi","Error"))))))</f>
        <v>1</v>
      </c>
      <c r="AC15" s="51" t="str">
        <f t="shared" si="34"/>
        <v>SALAH, Renstra tidak ada</v>
      </c>
      <c r="AD15" s="41" t="s">
        <v>664</v>
      </c>
      <c r="AE15" s="42" t="str">
        <f t="shared" ref="AE15:AE16" si="47">IF(AD15="a",1,IF(AD15="b",0.75,IF(AD15="c",0.5,IF(AD15="d",0.25,IF(AD15="e",0,IF(AD15="A/B/C/D/E","Belum diisi","Error"))))))</f>
        <v>Belum diisi</v>
      </c>
      <c r="AF15" s="51" t="str">
        <f t="shared" si="35"/>
        <v>OK</v>
      </c>
      <c r="AG15" s="41" t="s">
        <v>664</v>
      </c>
      <c r="AH15" s="42" t="str">
        <f t="shared" ref="AH15:AH16" si="48">IF(AG15="a",1,IF(AG15="b",0.75,IF(AG15="c",0.5,IF(AG15="d",0.25,IF(AG15="e",0,IF(AG15="A/B/C/D/E","Belum diisi","Error"))))))</f>
        <v>Belum diisi</v>
      </c>
      <c r="AI15" s="51" t="str">
        <f t="shared" si="36"/>
        <v>OK</v>
      </c>
      <c r="AJ15" s="41" t="s">
        <v>664</v>
      </c>
      <c r="AK15" s="42" t="str">
        <f t="shared" ref="AK15:AK16" si="49">IF(AJ15="a",1,IF(AJ15="b",0.75,IF(AJ15="c",0.5,IF(AJ15="d",0.25,IF(AJ15="e",0,IF(AJ15="A/B/C/D/E","Belum diisi","Error"))))))</f>
        <v>Belum diisi</v>
      </c>
      <c r="AL15" s="51" t="str">
        <f t="shared" si="37"/>
        <v>OK</v>
      </c>
      <c r="AM15" s="41" t="s">
        <v>664</v>
      </c>
      <c r="AN15" s="42" t="str">
        <f t="shared" ref="AN15:AN16" si="50">IF(AM15="a",1,IF(AM15="b",0.75,IF(AM15="c",0.5,IF(AM15="d",0.25,IF(AM15="e",0,IF(AM15="A/B/C/D/E","Belum diisi","Error"))))))</f>
        <v>Belum diisi</v>
      </c>
      <c r="AO15" s="51" t="str">
        <f t="shared" si="38"/>
        <v>OK</v>
      </c>
      <c r="AP15" s="41" t="s">
        <v>664</v>
      </c>
      <c r="AQ15" s="42" t="str">
        <f t="shared" ref="AQ15:AQ16" si="51">IF(AP15="a",1,IF(AP15="b",0.75,IF(AP15="c",0.5,IF(AP15="d",0.25,IF(AP15="e",0,IF(AP15="A/B/C/D/E","Belum diisi","Error"))))))</f>
        <v>Belum diisi</v>
      </c>
      <c r="AR15" s="51" t="str">
        <f t="shared" si="39"/>
        <v>OK</v>
      </c>
      <c r="AS15" s="41" t="s">
        <v>664</v>
      </c>
      <c r="AT15" s="42" t="str">
        <f t="shared" ref="AT15:AT16" si="52">IF(AS15="a",1,IF(AS15="b",0.75,IF(AS15="c",0.5,IF(AS15="d",0.25,IF(AS15="e",0,IF(AS15="A/B/C/D/E","Belum diisi","Error"))))))</f>
        <v>Belum diisi</v>
      </c>
      <c r="AU15" s="51" t="str">
        <f t="shared" si="40"/>
        <v>OK</v>
      </c>
      <c r="AV15" s="42" t="str">
        <f t="shared" si="28"/>
        <v>A</v>
      </c>
      <c r="AW15" s="42">
        <f t="shared" ref="AW15:AW16" si="53">AVERAGE(R15:AU15)</f>
        <v>1</v>
      </c>
      <c r="AY15" s="26"/>
    </row>
    <row r="16" spans="1:56" ht="12.75" customHeight="1">
      <c r="A16">
        <v>15</v>
      </c>
      <c r="B16" s="38">
        <v>5</v>
      </c>
      <c r="C16" s="39" t="s">
        <v>665</v>
      </c>
      <c r="D16" s="40"/>
      <c r="E16" s="41" t="s">
        <v>663</v>
      </c>
      <c r="F16" s="42">
        <f t="shared" si="41"/>
        <v>1</v>
      </c>
      <c r="G16" s="51" t="str">
        <f>IF(F16&gt;F15,"SALAH, Lebih tinggi dari nilai indikator","OK")</f>
        <v>OK</v>
      </c>
      <c r="H16" s="50" t="str">
        <f t="shared" ref="H16:I16" si="54">+AV16</f>
        <v>A</v>
      </c>
      <c r="I16" s="42">
        <f t="shared" si="54"/>
        <v>1</v>
      </c>
      <c r="J16" s="45">
        <f t="shared" si="16"/>
        <v>0.22222222222222221</v>
      </c>
      <c r="K16" s="46"/>
      <c r="L16" s="46"/>
      <c r="M16" s="11"/>
      <c r="N16" s="45">
        <f t="shared" si="3"/>
        <v>0.22222222222222221</v>
      </c>
      <c r="O16" s="11"/>
      <c r="P16" s="45"/>
      <c r="R16" s="41" t="s">
        <v>663</v>
      </c>
      <c r="S16" s="42">
        <f t="shared" si="43"/>
        <v>1</v>
      </c>
      <c r="T16" s="51" t="str">
        <f t="shared" si="31"/>
        <v>SALAH, Renstra tidak ada</v>
      </c>
      <c r="U16" s="41" t="s">
        <v>663</v>
      </c>
      <c r="V16" s="42">
        <f t="shared" si="44"/>
        <v>1</v>
      </c>
      <c r="W16" s="51" t="str">
        <f t="shared" si="32"/>
        <v>SALAH, Renstra tidak ada</v>
      </c>
      <c r="X16" s="41" t="s">
        <v>663</v>
      </c>
      <c r="Y16" s="42">
        <f t="shared" si="45"/>
        <v>1</v>
      </c>
      <c r="Z16" s="51" t="str">
        <f t="shared" si="33"/>
        <v>SALAH, Renstra tidak ada</v>
      </c>
      <c r="AA16" s="41" t="s">
        <v>663</v>
      </c>
      <c r="AB16" s="42">
        <f t="shared" si="46"/>
        <v>1</v>
      </c>
      <c r="AC16" s="51" t="str">
        <f t="shared" si="34"/>
        <v>SALAH, Renstra tidak ada</v>
      </c>
      <c r="AD16" s="41" t="s">
        <v>664</v>
      </c>
      <c r="AE16" s="42" t="str">
        <f t="shared" si="47"/>
        <v>Belum diisi</v>
      </c>
      <c r="AF16" s="51" t="str">
        <f t="shared" si="35"/>
        <v>OK</v>
      </c>
      <c r="AG16" s="41" t="s">
        <v>664</v>
      </c>
      <c r="AH16" s="42" t="str">
        <f t="shared" si="48"/>
        <v>Belum diisi</v>
      </c>
      <c r="AI16" s="51" t="str">
        <f t="shared" si="36"/>
        <v>OK</v>
      </c>
      <c r="AJ16" s="41" t="s">
        <v>664</v>
      </c>
      <c r="AK16" s="42" t="str">
        <f t="shared" si="49"/>
        <v>Belum diisi</v>
      </c>
      <c r="AL16" s="51" t="str">
        <f t="shared" si="37"/>
        <v>OK</v>
      </c>
      <c r="AM16" s="41" t="s">
        <v>664</v>
      </c>
      <c r="AN16" s="42" t="str">
        <f t="shared" si="50"/>
        <v>Belum diisi</v>
      </c>
      <c r="AO16" s="51" t="str">
        <f t="shared" si="38"/>
        <v>OK</v>
      </c>
      <c r="AP16" s="41" t="s">
        <v>664</v>
      </c>
      <c r="AQ16" s="42" t="str">
        <f t="shared" si="51"/>
        <v>Belum diisi</v>
      </c>
      <c r="AR16" s="51" t="str">
        <f t="shared" si="39"/>
        <v>OK</v>
      </c>
      <c r="AS16" s="41" t="s">
        <v>664</v>
      </c>
      <c r="AT16" s="42" t="str">
        <f t="shared" si="52"/>
        <v>Belum diisi</v>
      </c>
      <c r="AU16" s="51" t="str">
        <f t="shared" si="40"/>
        <v>OK</v>
      </c>
      <c r="AV16" s="42" t="str">
        <f t="shared" si="28"/>
        <v>A</v>
      </c>
      <c r="AW16" s="42">
        <f t="shared" si="53"/>
        <v>1</v>
      </c>
      <c r="AY16" s="26"/>
    </row>
    <row r="17" spans="1:51" ht="12.75" customHeight="1">
      <c r="A17">
        <v>16</v>
      </c>
      <c r="B17" s="38">
        <v>6</v>
      </c>
      <c r="C17" s="39" t="s">
        <v>666</v>
      </c>
      <c r="D17" s="40"/>
      <c r="E17" s="41" t="s">
        <v>658</v>
      </c>
      <c r="F17" s="42">
        <f>IF(E17="Y",1,IF(E17="T",0,IF(E17="Y/T","Belum diisi","Error")))</f>
        <v>1</v>
      </c>
      <c r="G17" s="51" t="str">
        <f>IF(F$12=0,"SALAH, RPJMD tidak ada","OK")</f>
        <v>OK</v>
      </c>
      <c r="H17" s="50" t="str">
        <f t="shared" ref="H17:I17" si="55">+AV17</f>
        <v>E</v>
      </c>
      <c r="I17" s="42">
        <f t="shared" si="55"/>
        <v>0</v>
      </c>
      <c r="J17" s="45">
        <f t="shared" si="16"/>
        <v>0.1111111111111111</v>
      </c>
      <c r="K17" s="46"/>
      <c r="L17" s="46"/>
      <c r="M17" s="11"/>
      <c r="N17" s="45">
        <f t="shared" si="3"/>
        <v>0.1111111111111111</v>
      </c>
      <c r="O17" s="11"/>
      <c r="P17" s="45"/>
      <c r="R17" s="41" t="s">
        <v>660</v>
      </c>
      <c r="S17" s="42">
        <f>IF(R17="Y",1,IF(R17="T",0,IF(R17="y/T","Belum diisi","Error")))</f>
        <v>0</v>
      </c>
      <c r="T17" s="51" t="str">
        <f t="shared" si="31"/>
        <v>OK</v>
      </c>
      <c r="U17" s="41" t="s">
        <v>660</v>
      </c>
      <c r="V17" s="42">
        <f>IF(U17="Y",1,IF(U17="T",0,IF(U17="y/T","Belum diisi","Error")))</f>
        <v>0</v>
      </c>
      <c r="W17" s="51" t="str">
        <f t="shared" si="32"/>
        <v>OK</v>
      </c>
      <c r="X17" s="41" t="s">
        <v>660</v>
      </c>
      <c r="Y17" s="42">
        <f>IF(X17="Y",1,IF(X17="T",0,IF(X17="y/T","Belum diisi","Error")))</f>
        <v>0</v>
      </c>
      <c r="Z17" s="51" t="str">
        <f t="shared" si="33"/>
        <v>OK</v>
      </c>
      <c r="AA17" s="41" t="s">
        <v>660</v>
      </c>
      <c r="AB17" s="42">
        <f>IF(AA17="Y",1,IF(AA17="T",0,IF(AA17="y/T","Belum diisi","Error")))</f>
        <v>0</v>
      </c>
      <c r="AC17" s="51" t="str">
        <f t="shared" si="34"/>
        <v>OK</v>
      </c>
      <c r="AD17" s="41" t="s">
        <v>650</v>
      </c>
      <c r="AE17" s="42" t="str">
        <f>IF(AD17="Y",1,IF(AD17="T",0,IF(AD17="y/T","Belum diisi","Error")))</f>
        <v>Belum diisi</v>
      </c>
      <c r="AF17" s="51" t="str">
        <f t="shared" si="35"/>
        <v>OK</v>
      </c>
      <c r="AG17" s="41" t="s">
        <v>650</v>
      </c>
      <c r="AH17" s="42" t="str">
        <f>IF(AG17="Y",1,IF(AG17="T",0,IF(AG17="y/T","Belum diisi","Error")))</f>
        <v>Belum diisi</v>
      </c>
      <c r="AI17" s="51" t="str">
        <f t="shared" si="36"/>
        <v>OK</v>
      </c>
      <c r="AJ17" s="41" t="s">
        <v>650</v>
      </c>
      <c r="AK17" s="42" t="str">
        <f>IF(AJ17="Y",1,IF(AJ17="T",0,IF(AJ17="y/T","Belum diisi","Error")))</f>
        <v>Belum diisi</v>
      </c>
      <c r="AL17" s="51" t="str">
        <f t="shared" si="37"/>
        <v>OK</v>
      </c>
      <c r="AM17" s="41" t="s">
        <v>650</v>
      </c>
      <c r="AN17" s="42" t="str">
        <f>IF(AM17="Y",1,IF(AM17="T",0,IF(AM17="y/T","Belum diisi","Error")))</f>
        <v>Belum diisi</v>
      </c>
      <c r="AO17" s="51" t="str">
        <f t="shared" si="38"/>
        <v>OK</v>
      </c>
      <c r="AP17" s="41" t="s">
        <v>650</v>
      </c>
      <c r="AQ17" s="42" t="str">
        <f>IF(AP17="Y",1,IF(AP17="T",0,IF(AP17="y/T","Belum diisi","Error")))</f>
        <v>Belum diisi</v>
      </c>
      <c r="AR17" s="51" t="str">
        <f t="shared" si="39"/>
        <v>OK</v>
      </c>
      <c r="AS17" s="41" t="s">
        <v>650</v>
      </c>
      <c r="AT17" s="42" t="str">
        <f>IF(AS17="Y",1,IF(AS17="T",0,IF(AS17="y/T","Belum diisi","Error")))</f>
        <v>Belum diisi</v>
      </c>
      <c r="AU17" s="51" t="str">
        <f t="shared" si="40"/>
        <v>OK</v>
      </c>
      <c r="AV17" s="42" t="str">
        <f t="shared" si="28"/>
        <v>E</v>
      </c>
      <c r="AW17" s="42">
        <f>AVERAGEIF(R17:AT17,"&gt;=0",R17:AT17)</f>
        <v>0</v>
      </c>
      <c r="AY17" s="26"/>
    </row>
    <row r="18" spans="1:51" ht="12.75" customHeight="1">
      <c r="A18">
        <v>17</v>
      </c>
      <c r="B18" s="38">
        <v>7</v>
      </c>
      <c r="C18" s="39" t="s">
        <v>667</v>
      </c>
      <c r="D18" s="40"/>
      <c r="E18" s="41" t="s">
        <v>663</v>
      </c>
      <c r="F18" s="42">
        <f t="shared" ref="F18:F20" si="56">IF(E18="a",1,IF(E18="b",0.75,IF(E18="c",0.5,IF(E18="d",0.25,IF(E18="e",0,IF(E18="A/B/C/D/E","Belum diisi","Error"))))))</f>
        <v>1</v>
      </c>
      <c r="G18" s="51" t="str">
        <f>IF(F17=0,"SALAH, RPJMD tidak memuat sasaran","OK")</f>
        <v>OK</v>
      </c>
      <c r="H18" s="50" t="str">
        <f t="shared" ref="H18:I18" si="57">+AV18</f>
        <v>A</v>
      </c>
      <c r="I18" s="42">
        <f t="shared" si="57"/>
        <v>1</v>
      </c>
      <c r="J18" s="45">
        <f t="shared" si="16"/>
        <v>0.22222222222222221</v>
      </c>
      <c r="K18" s="46"/>
      <c r="L18" s="46"/>
      <c r="M18" s="11"/>
      <c r="N18" s="45">
        <f t="shared" si="3"/>
        <v>0.22222222222222221</v>
      </c>
      <c r="O18" s="11"/>
      <c r="P18" s="45"/>
      <c r="R18" s="41" t="s">
        <v>663</v>
      </c>
      <c r="S18" s="42">
        <f t="shared" ref="S18:S20" si="58">IF(R18="a",1,IF(R18="b",0.75,IF(R18="c",0.5,IF(R18="d",0.25,IF(R18="e",0,IF(R18="A/B/C/D/E","Belum diisi","Error"))))))</f>
        <v>1</v>
      </c>
      <c r="T18" s="51" t="str">
        <f t="shared" si="31"/>
        <v>SALAH, Renstra tidak ada</v>
      </c>
      <c r="U18" s="41" t="s">
        <v>663</v>
      </c>
      <c r="V18" s="42">
        <f t="shared" ref="V18:V20" si="59">IF(U18="a",1,IF(U18="b",0.75,IF(U18="c",0.5,IF(U18="d",0.25,IF(U18="e",0,IF(U18="A/B/C/D/E","Belum diisi","Error"))))))</f>
        <v>1</v>
      </c>
      <c r="W18" s="51" t="str">
        <f t="shared" si="32"/>
        <v>SALAH, Renstra tidak ada</v>
      </c>
      <c r="X18" s="41" t="s">
        <v>663</v>
      </c>
      <c r="Y18" s="42">
        <f t="shared" ref="Y18:Y20" si="60">IF(X18="a",1,IF(X18="b",0.75,IF(X18="c",0.5,IF(X18="d",0.25,IF(X18="e",0,IF(X18="A/B/C/D/E","Belum diisi","Error"))))))</f>
        <v>1</v>
      </c>
      <c r="Z18" s="51" t="str">
        <f t="shared" si="33"/>
        <v>SALAH, Renstra tidak ada</v>
      </c>
      <c r="AA18" s="41" t="s">
        <v>663</v>
      </c>
      <c r="AB18" s="42">
        <f t="shared" ref="AB18:AB20" si="61">IF(AA18="a",1,IF(AA18="b",0.75,IF(AA18="c",0.5,IF(AA18="d",0.25,IF(AA18="e",0,IF(AA18="A/B/C/D/E","Belum diisi","Error"))))))</f>
        <v>1</v>
      </c>
      <c r="AC18" s="51" t="str">
        <f t="shared" si="34"/>
        <v>SALAH, Renstra tidak ada</v>
      </c>
      <c r="AD18" s="41" t="s">
        <v>664</v>
      </c>
      <c r="AE18" s="42" t="str">
        <f t="shared" ref="AE18:AE20" si="62">IF(AD18="a",1,IF(AD18="b",0.75,IF(AD18="c",0.5,IF(AD18="d",0.25,IF(AD18="e",0,IF(AD18="A/B/C/D/E","Belum diisi","Error"))))))</f>
        <v>Belum diisi</v>
      </c>
      <c r="AF18" s="51" t="str">
        <f t="shared" si="35"/>
        <v>OK</v>
      </c>
      <c r="AG18" s="41" t="s">
        <v>664</v>
      </c>
      <c r="AH18" s="42" t="str">
        <f t="shared" ref="AH18:AH20" si="63">IF(AG18="a",1,IF(AG18="b",0.75,IF(AG18="c",0.5,IF(AG18="d",0.25,IF(AG18="e",0,IF(AG18="A/B/C/D/E","Belum diisi","Error"))))))</f>
        <v>Belum diisi</v>
      </c>
      <c r="AI18" s="51" t="str">
        <f t="shared" si="36"/>
        <v>OK</v>
      </c>
      <c r="AJ18" s="41" t="s">
        <v>664</v>
      </c>
      <c r="AK18" s="42" t="str">
        <f t="shared" ref="AK18:AK20" si="64">IF(AJ18="a",1,IF(AJ18="b",0.75,IF(AJ18="c",0.5,IF(AJ18="d",0.25,IF(AJ18="e",0,IF(AJ18="A/B/C/D/E","Belum diisi","Error"))))))</f>
        <v>Belum diisi</v>
      </c>
      <c r="AL18" s="51" t="str">
        <f t="shared" si="37"/>
        <v>OK</v>
      </c>
      <c r="AM18" s="41" t="s">
        <v>664</v>
      </c>
      <c r="AN18" s="42" t="str">
        <f t="shared" ref="AN18:AN20" si="65">IF(AM18="a",1,IF(AM18="b",0.75,IF(AM18="c",0.5,IF(AM18="d",0.25,IF(AM18="e",0,IF(AM18="A/B/C/D/E","Belum diisi","Error"))))))</f>
        <v>Belum diisi</v>
      </c>
      <c r="AO18" s="51" t="str">
        <f t="shared" si="38"/>
        <v>OK</v>
      </c>
      <c r="AP18" s="41" t="s">
        <v>664</v>
      </c>
      <c r="AQ18" s="42" t="str">
        <f t="shared" ref="AQ18:AQ20" si="66">IF(AP18="a",1,IF(AP18="b",0.75,IF(AP18="c",0.5,IF(AP18="d",0.25,IF(AP18="e",0,IF(AP18="A/B/C/D/E","Belum diisi","Error"))))))</f>
        <v>Belum diisi</v>
      </c>
      <c r="AR18" s="51" t="str">
        <f t="shared" si="39"/>
        <v>OK</v>
      </c>
      <c r="AS18" s="41" t="s">
        <v>664</v>
      </c>
      <c r="AT18" s="42" t="str">
        <f t="shared" ref="AT18:AT20" si="67">IF(AS18="a",1,IF(AS18="b",0.75,IF(AS18="c",0.5,IF(AS18="d",0.25,IF(AS18="e",0,IF(AS18="A/B/C/D/E","Belum diisi","Error"))))))</f>
        <v>Belum diisi</v>
      </c>
      <c r="AU18" s="51" t="str">
        <f t="shared" si="40"/>
        <v>OK</v>
      </c>
      <c r="AV18" s="42" t="str">
        <f t="shared" si="28"/>
        <v>A</v>
      </c>
      <c r="AW18" s="42">
        <f t="shared" ref="AW18:AW20" si="68">AVERAGE(R18:AU18)</f>
        <v>1</v>
      </c>
      <c r="AY18" s="26"/>
    </row>
    <row r="19" spans="1:51" ht="12.75" customHeight="1">
      <c r="A19">
        <v>18</v>
      </c>
      <c r="B19" s="38">
        <v>8</v>
      </c>
      <c r="C19" s="39" t="s">
        <v>668</v>
      </c>
      <c r="D19" s="40"/>
      <c r="E19" s="41" t="s">
        <v>663</v>
      </c>
      <c r="F19" s="42">
        <f t="shared" si="56"/>
        <v>1</v>
      </c>
      <c r="G19" s="51" t="str">
        <f>IF(F19&gt;F$18,"SALAH, Lebih tinggi dari nilai indikator","OK")</f>
        <v>OK</v>
      </c>
      <c r="H19" s="50" t="str">
        <f t="shared" ref="H19:I19" si="69">+AV19</f>
        <v>A</v>
      </c>
      <c r="I19" s="42">
        <f t="shared" si="69"/>
        <v>1</v>
      </c>
      <c r="J19" s="45">
        <f t="shared" si="16"/>
        <v>0.22222222222222221</v>
      </c>
      <c r="K19" s="46"/>
      <c r="L19" s="46"/>
      <c r="M19" s="11"/>
      <c r="N19" s="45">
        <f t="shared" si="3"/>
        <v>0.22222222222222221</v>
      </c>
      <c r="O19" s="11"/>
      <c r="P19" s="45"/>
      <c r="R19" s="41" t="s">
        <v>663</v>
      </c>
      <c r="S19" s="42">
        <f t="shared" si="58"/>
        <v>1</v>
      </c>
      <c r="T19" s="51" t="str">
        <f t="shared" si="31"/>
        <v>SALAH, Renstra tidak ada</v>
      </c>
      <c r="U19" s="41" t="s">
        <v>663</v>
      </c>
      <c r="V19" s="42">
        <f t="shared" si="59"/>
        <v>1</v>
      </c>
      <c r="W19" s="51" t="str">
        <f t="shared" si="32"/>
        <v>SALAH, Renstra tidak ada</v>
      </c>
      <c r="X19" s="41" t="s">
        <v>663</v>
      </c>
      <c r="Y19" s="42">
        <f t="shared" si="60"/>
        <v>1</v>
      </c>
      <c r="Z19" s="51" t="str">
        <f t="shared" si="33"/>
        <v>SALAH, Renstra tidak ada</v>
      </c>
      <c r="AA19" s="41" t="s">
        <v>663</v>
      </c>
      <c r="AB19" s="42">
        <f t="shared" si="61"/>
        <v>1</v>
      </c>
      <c r="AC19" s="51" t="str">
        <f t="shared" si="34"/>
        <v>SALAH, Renstra tidak ada</v>
      </c>
      <c r="AD19" s="41" t="s">
        <v>664</v>
      </c>
      <c r="AE19" s="42" t="str">
        <f t="shared" si="62"/>
        <v>Belum diisi</v>
      </c>
      <c r="AF19" s="51" t="str">
        <f t="shared" si="35"/>
        <v>OK</v>
      </c>
      <c r="AG19" s="41" t="s">
        <v>664</v>
      </c>
      <c r="AH19" s="42" t="str">
        <f t="shared" si="63"/>
        <v>Belum diisi</v>
      </c>
      <c r="AI19" s="51" t="str">
        <f t="shared" si="36"/>
        <v>OK</v>
      </c>
      <c r="AJ19" s="41" t="s">
        <v>664</v>
      </c>
      <c r="AK19" s="42" t="str">
        <f t="shared" si="64"/>
        <v>Belum diisi</v>
      </c>
      <c r="AL19" s="51" t="str">
        <f t="shared" si="37"/>
        <v>OK</v>
      </c>
      <c r="AM19" s="41" t="s">
        <v>664</v>
      </c>
      <c r="AN19" s="42" t="str">
        <f t="shared" si="65"/>
        <v>Belum diisi</v>
      </c>
      <c r="AO19" s="51" t="str">
        <f t="shared" si="38"/>
        <v>OK</v>
      </c>
      <c r="AP19" s="41" t="s">
        <v>664</v>
      </c>
      <c r="AQ19" s="42" t="str">
        <f t="shared" si="66"/>
        <v>Belum diisi</v>
      </c>
      <c r="AR19" s="51" t="str">
        <f t="shared" si="39"/>
        <v>OK</v>
      </c>
      <c r="AS19" s="41" t="s">
        <v>664</v>
      </c>
      <c r="AT19" s="42" t="str">
        <f t="shared" si="67"/>
        <v>Belum diisi</v>
      </c>
      <c r="AU19" s="51" t="str">
        <f t="shared" si="40"/>
        <v>OK</v>
      </c>
      <c r="AV19" s="42" t="str">
        <f t="shared" si="28"/>
        <v>A</v>
      </c>
      <c r="AW19" s="42">
        <f t="shared" si="68"/>
        <v>1</v>
      </c>
      <c r="AY19" s="26"/>
    </row>
    <row r="20" spans="1:51" ht="12.75" customHeight="1">
      <c r="A20">
        <v>19</v>
      </c>
      <c r="B20" s="38">
        <v>9</v>
      </c>
      <c r="C20" s="39" t="s">
        <v>669</v>
      </c>
      <c r="D20" s="52"/>
      <c r="E20" s="41" t="s">
        <v>663</v>
      </c>
      <c r="F20" s="42">
        <f t="shared" si="56"/>
        <v>1</v>
      </c>
      <c r="G20" s="51" t="str">
        <f>IF((F20&gt;F$12),"SALAH, RPJMD tidak ada",IF((F20&gt;F$66),"SALAH, IKU tidak ada","OK"))</f>
        <v>OK</v>
      </c>
      <c r="H20" s="50" t="str">
        <f t="shared" ref="H20:I20" si="70">+AV20</f>
        <v>A</v>
      </c>
      <c r="I20" s="42">
        <f t="shared" si="70"/>
        <v>1</v>
      </c>
      <c r="J20" s="45">
        <f t="shared" si="16"/>
        <v>0.22222222222222221</v>
      </c>
      <c r="K20" s="46"/>
      <c r="L20" s="46"/>
      <c r="M20" s="11"/>
      <c r="N20" s="45">
        <f t="shared" si="3"/>
        <v>0.22222222222222221</v>
      </c>
      <c r="O20" s="11"/>
      <c r="P20" s="45"/>
      <c r="R20" s="41" t="s">
        <v>663</v>
      </c>
      <c r="S20" s="42">
        <f t="shared" si="58"/>
        <v>1</v>
      </c>
      <c r="T20" s="51" t="str">
        <f>IF((S20&gt;S$13),"SALAH, Renstra tidak ada",IF((S20&gt;S$66),"SALAH, IKU tidak ada","OK"))</f>
        <v>SALAH, Renstra tidak ada</v>
      </c>
      <c r="U20" s="41" t="s">
        <v>663</v>
      </c>
      <c r="V20" s="42">
        <f t="shared" si="59"/>
        <v>1</v>
      </c>
      <c r="W20" s="51" t="str">
        <f>IF((V20&gt;V$13),"SALAH, Renstra tidak ada",IF((V20&gt;V$66),"SALAH, IKU tidak ada","OK"))</f>
        <v>SALAH, Renstra tidak ada</v>
      </c>
      <c r="X20" s="41" t="s">
        <v>663</v>
      </c>
      <c r="Y20" s="42">
        <f t="shared" si="60"/>
        <v>1</v>
      </c>
      <c r="Z20" s="51" t="str">
        <f>IF((Y20&gt;Y$13),"SALAH, Renstra tidak ada",IF((Y20&gt;Y$66),"SALAH, IKU tidak ada","OK"))</f>
        <v>SALAH, Renstra tidak ada</v>
      </c>
      <c r="AA20" s="41" t="s">
        <v>663</v>
      </c>
      <c r="AB20" s="42">
        <f t="shared" si="61"/>
        <v>1</v>
      </c>
      <c r="AC20" s="51" t="str">
        <f>IF((AB20&gt;AB$13),"SALAH, Renstra tidak ada",IF((AB20&gt;AB$66),"SALAH, IKU tidak ada","OK"))</f>
        <v>SALAH, Renstra tidak ada</v>
      </c>
      <c r="AD20" s="41" t="s">
        <v>664</v>
      </c>
      <c r="AE20" s="42" t="str">
        <f t="shared" si="62"/>
        <v>Belum diisi</v>
      </c>
      <c r="AF20" s="51" t="str">
        <f>IF((AE20&gt;AE$13),"SALAH, Renstra tidak ada",IF((AE20&gt;AE$66),"SALAH, IKU tidak ada","OK"))</f>
        <v>SALAH, IKU tidak ada</v>
      </c>
      <c r="AG20" s="41" t="s">
        <v>664</v>
      </c>
      <c r="AH20" s="42" t="str">
        <f t="shared" si="63"/>
        <v>Belum diisi</v>
      </c>
      <c r="AI20" s="51" t="str">
        <f>IF((AH20&gt;AH$13),"SALAH, Renstra tidak ada",IF((AH20&gt;AH$66),"SALAH, IKU tidak ada","OK"))</f>
        <v>SALAH, IKU tidak ada</v>
      </c>
      <c r="AJ20" s="41" t="s">
        <v>664</v>
      </c>
      <c r="AK20" s="42" t="str">
        <f t="shared" si="64"/>
        <v>Belum diisi</v>
      </c>
      <c r="AL20" s="51" t="str">
        <f>IF((AK20&gt;AK$13),"SALAH, Renstra tidak ada",IF((AK20&gt;AK$66),"SALAH, IKU tidak ada","OK"))</f>
        <v>SALAH, IKU tidak ada</v>
      </c>
      <c r="AM20" s="41" t="s">
        <v>664</v>
      </c>
      <c r="AN20" s="42" t="str">
        <f t="shared" si="65"/>
        <v>Belum diisi</v>
      </c>
      <c r="AO20" s="51" t="str">
        <f>IF((AN20&gt;AN$13),"SALAH, Renstra tidak ada",IF((AN20&gt;AN$66),"SALAH, IKU tidak ada","OK"))</f>
        <v>SALAH, IKU tidak ada</v>
      </c>
      <c r="AP20" s="41" t="s">
        <v>664</v>
      </c>
      <c r="AQ20" s="42" t="str">
        <f t="shared" si="66"/>
        <v>Belum diisi</v>
      </c>
      <c r="AR20" s="51" t="str">
        <f>IF((AQ20&gt;AQ$13),"SALAH, Renstra tidak ada",IF((AQ20&gt;AQ$66),"SALAH, IKU tidak ada","OK"))</f>
        <v>SALAH, IKU tidak ada</v>
      </c>
      <c r="AS20" s="41" t="s">
        <v>664</v>
      </c>
      <c r="AT20" s="42" t="str">
        <f t="shared" si="67"/>
        <v>Belum diisi</v>
      </c>
      <c r="AU20" s="51" t="str">
        <f>IF((AT20&gt;AT$13),"SALAH, Renstra tidak ada",IF((AT20&gt;AT$66),"SALAH, IKU tidak ada","OK"))</f>
        <v>OK</v>
      </c>
      <c r="AV20" s="42" t="str">
        <f t="shared" si="28"/>
        <v>A</v>
      </c>
      <c r="AW20" s="42">
        <f t="shared" si="68"/>
        <v>1</v>
      </c>
      <c r="AY20" s="26"/>
    </row>
    <row r="21" spans="1:51" ht="12.75" customHeight="1">
      <c r="A21">
        <v>20</v>
      </c>
      <c r="B21" s="38">
        <v>10</v>
      </c>
      <c r="C21" s="53" t="s">
        <v>670</v>
      </c>
      <c r="D21" s="52"/>
      <c r="E21" s="41" t="s">
        <v>658</v>
      </c>
      <c r="F21" s="42">
        <f>IF(E21="Y",1,IF(E21="T",0,IF(E21="Y/T","Belum diisi","Error")))</f>
        <v>1</v>
      </c>
      <c r="G21" s="51" t="str">
        <f>IF(F$12=0,"SALAH, RPJMD tidak ada","OK")</f>
        <v>OK</v>
      </c>
      <c r="H21" s="50" t="str">
        <f t="shared" ref="H21:I21" si="71">+AV21</f>
        <v>A</v>
      </c>
      <c r="I21" s="42">
        <f t="shared" si="71"/>
        <v>1</v>
      </c>
      <c r="J21" s="45">
        <f t="shared" si="16"/>
        <v>0.22222222222222221</v>
      </c>
      <c r="K21" s="46"/>
      <c r="L21" s="46"/>
      <c r="M21" s="11"/>
      <c r="N21" s="45">
        <f t="shared" si="3"/>
        <v>0.22222222222222221</v>
      </c>
      <c r="O21" s="11"/>
      <c r="P21" s="45"/>
      <c r="R21" s="41" t="s">
        <v>658</v>
      </c>
      <c r="S21" s="42">
        <f>IF(R21="Y",1,IF(R21="T",0,IF(R21="y/T","Belum diisi","Error")))</f>
        <v>1</v>
      </c>
      <c r="T21" s="51" t="str">
        <f>IF(S21&gt;S$13,"SALAH, Renstra tidak ada","OK")</f>
        <v>SALAH, Renstra tidak ada</v>
      </c>
      <c r="U21" s="41" t="s">
        <v>658</v>
      </c>
      <c r="V21" s="42">
        <f>IF(U21="Y",1,IF(U21="T",0,IF(U21="y/T","Belum diisi","Error")))</f>
        <v>1</v>
      </c>
      <c r="W21" s="51" t="str">
        <f>IF(V21&gt;V$13,"SALAH, Renstra tidak ada","OK")</f>
        <v>SALAH, Renstra tidak ada</v>
      </c>
      <c r="X21" s="41" t="s">
        <v>658</v>
      </c>
      <c r="Y21" s="42">
        <f>IF(X21="Y",1,IF(X21="T",0,IF(X21="y/T","Belum diisi","Error")))</f>
        <v>1</v>
      </c>
      <c r="Z21" s="51" t="str">
        <f>IF(Y21&gt;Y$13,"SALAH, Renstra tidak ada","OK")</f>
        <v>SALAH, Renstra tidak ada</v>
      </c>
      <c r="AA21" s="41" t="s">
        <v>658</v>
      </c>
      <c r="AB21" s="42">
        <f>IF(AA21="Y",1,IF(AA21="T",0,IF(AA21="y/T","Belum diisi","Error")))</f>
        <v>1</v>
      </c>
      <c r="AC21" s="51" t="str">
        <f>IF(AB21&gt;AB$13,"SALAH, Renstra tidak ada","OK")</f>
        <v>SALAH, Renstra tidak ada</v>
      </c>
      <c r="AD21" s="41" t="s">
        <v>650</v>
      </c>
      <c r="AE21" s="42" t="str">
        <f>IF(AD21="Y",1,IF(AD21="T",0,IF(AD21="y/T","Belum diisi","Error")))</f>
        <v>Belum diisi</v>
      </c>
      <c r="AF21" s="51" t="str">
        <f>IF(AE21&gt;AE$13,"SALAH, Renstra tidak ada","OK")</f>
        <v>OK</v>
      </c>
      <c r="AG21" s="41" t="s">
        <v>650</v>
      </c>
      <c r="AH21" s="42" t="str">
        <f>IF(AG21="Y",1,IF(AG21="T",0,IF(AG21="y/T","Belum diisi","Error")))</f>
        <v>Belum diisi</v>
      </c>
      <c r="AI21" s="51" t="str">
        <f>IF(AH21&gt;AH$13,"SALAH, Renstra tidak ada","OK")</f>
        <v>OK</v>
      </c>
      <c r="AJ21" s="41" t="s">
        <v>650</v>
      </c>
      <c r="AK21" s="42" t="str">
        <f>IF(AJ21="Y",1,IF(AJ21="T",0,IF(AJ21="y/T","Belum diisi","Error")))</f>
        <v>Belum diisi</v>
      </c>
      <c r="AL21" s="51" t="str">
        <f>IF(AK21&gt;AK$13,"SALAH, Renstra tidak ada","OK")</f>
        <v>OK</v>
      </c>
      <c r="AM21" s="41" t="s">
        <v>650</v>
      </c>
      <c r="AN21" s="42" t="str">
        <f>IF(AM21="Y",1,IF(AM21="T",0,IF(AM21="y/T","Belum diisi","Error")))</f>
        <v>Belum diisi</v>
      </c>
      <c r="AO21" s="51" t="str">
        <f>IF(AN21&gt;AN$13,"SALAH, Renstra tidak ada","OK")</f>
        <v>OK</v>
      </c>
      <c r="AP21" s="41" t="s">
        <v>650</v>
      </c>
      <c r="AQ21" s="42" t="str">
        <f>IF(AP21="Y",1,IF(AP21="T",0,IF(AP21="y/T","Belum diisi","Error")))</f>
        <v>Belum diisi</v>
      </c>
      <c r="AR21" s="51" t="str">
        <f>IF(AQ21&gt;AQ$13,"SALAH, Renstra tidak ada","OK")</f>
        <v>OK</v>
      </c>
      <c r="AS21" s="41" t="s">
        <v>650</v>
      </c>
      <c r="AT21" s="42" t="str">
        <f>IF(AS21="Y",1,IF(AS21="T",0,IF(AS21="y/T","Belum diisi","Error")))</f>
        <v>Belum diisi</v>
      </c>
      <c r="AU21" s="51" t="str">
        <f>IF(AT21&gt;AT$13,"SALAH, Renstra tidak ada","OK")</f>
        <v>OK</v>
      </c>
      <c r="AV21" s="42" t="str">
        <f t="shared" si="28"/>
        <v>A</v>
      </c>
      <c r="AW21" s="42">
        <f>AVERAGEIF(R21:AT21,"&gt;=0",R21:AT21)</f>
        <v>1</v>
      </c>
      <c r="AY21" s="26"/>
    </row>
    <row r="22" spans="1:51" ht="12.75" customHeight="1">
      <c r="A22">
        <v>21</v>
      </c>
      <c r="B22" s="38"/>
      <c r="C22" s="54"/>
      <c r="D22" s="55"/>
      <c r="E22" s="46"/>
      <c r="F22" s="46"/>
      <c r="G22" s="46"/>
      <c r="H22" s="46"/>
      <c r="I22" s="46"/>
      <c r="J22" s="46"/>
      <c r="K22" s="46"/>
      <c r="L22" s="46"/>
      <c r="M22" s="11"/>
      <c r="N22" s="46"/>
      <c r="O22" s="11"/>
      <c r="P22" s="46"/>
      <c r="R22" s="56"/>
      <c r="S22" s="57"/>
      <c r="T22" s="46"/>
      <c r="U22" s="56"/>
      <c r="V22" s="57"/>
      <c r="W22" s="46"/>
      <c r="X22" s="56"/>
      <c r="Y22" s="57"/>
      <c r="Z22" s="46"/>
      <c r="AA22" s="56"/>
      <c r="AB22" s="57"/>
      <c r="AC22" s="46"/>
      <c r="AD22" s="56"/>
      <c r="AE22" s="57"/>
      <c r="AF22" s="46"/>
      <c r="AG22" s="56"/>
      <c r="AH22" s="57"/>
      <c r="AI22" s="46"/>
      <c r="AJ22" s="56"/>
      <c r="AK22" s="57"/>
      <c r="AL22" s="46"/>
      <c r="AM22" s="56"/>
      <c r="AN22" s="57"/>
      <c r="AO22" s="46"/>
      <c r="AP22" s="56"/>
      <c r="AQ22" s="57"/>
      <c r="AR22" s="46"/>
      <c r="AS22" s="56"/>
      <c r="AT22" s="57"/>
      <c r="AU22" s="46"/>
      <c r="AV22" s="58"/>
      <c r="AW22" s="57"/>
      <c r="AY22" s="26"/>
    </row>
    <row r="23" spans="1:51" ht="12.75" customHeight="1">
      <c r="A23">
        <v>22</v>
      </c>
      <c r="B23" s="27" t="s">
        <v>671</v>
      </c>
      <c r="C23" s="34" t="s">
        <v>672</v>
      </c>
      <c r="D23" s="35">
        <v>5</v>
      </c>
      <c r="E23" s="36">
        <f>SUM(F24:F31)/COUNT(F24:F31)</f>
        <v>1</v>
      </c>
      <c r="F23" s="31">
        <f>E23*D23/2</f>
        <v>2.5</v>
      </c>
      <c r="G23" s="22"/>
      <c r="H23" s="37">
        <f>SUM(I24:I31)/COUNT(I24:I31)</f>
        <v>1</v>
      </c>
      <c r="I23" s="33">
        <f>H23*$D23/2</f>
        <v>2.5</v>
      </c>
      <c r="J23" s="31">
        <f>+I23+F23</f>
        <v>5</v>
      </c>
      <c r="K23" s="33">
        <f>SUM(J24:J31)</f>
        <v>5</v>
      </c>
      <c r="L23" s="25"/>
      <c r="M23" s="11"/>
      <c r="N23" s="31">
        <f t="shared" ref="N23:N31" si="72">+J23</f>
        <v>5</v>
      </c>
      <c r="O23" s="11"/>
      <c r="P23" s="31">
        <f>+M23+J23</f>
        <v>5</v>
      </c>
      <c r="R23" s="37">
        <f>SUM(S24:S31)/COUNT(S24:S31)</f>
        <v>1</v>
      </c>
      <c r="S23" s="33">
        <f>R23*$D23/2</f>
        <v>2.5</v>
      </c>
      <c r="T23" s="22"/>
      <c r="U23" s="37">
        <f>SUM(V24:V31)/COUNT(V24:V31)</f>
        <v>1</v>
      </c>
      <c r="V23" s="33">
        <f>U23*$D23/2</f>
        <v>2.5</v>
      </c>
      <c r="W23" s="22"/>
      <c r="X23" s="37">
        <f>SUM(Y24:Y31)/COUNT(Y24:Y31)</f>
        <v>1</v>
      </c>
      <c r="Y23" s="33">
        <f>X23*$D23/2</f>
        <v>2.5</v>
      </c>
      <c r="Z23" s="22"/>
      <c r="AA23" s="37">
        <f>SUM(AB24:AB31)/COUNT(AB24:AB31)</f>
        <v>1</v>
      </c>
      <c r="AB23" s="33">
        <f>AA23*$D23/2</f>
        <v>2.5</v>
      </c>
      <c r="AC23" s="22"/>
      <c r="AD23" s="37" t="e">
        <f>SUM(AE24:AE31)/COUNT(AE24:AE31)</f>
        <v>#DIV/0!</v>
      </c>
      <c r="AE23" s="33" t="e">
        <f>AD23*$D23/2</f>
        <v>#DIV/0!</v>
      </c>
      <c r="AF23" s="22"/>
      <c r="AG23" s="37" t="e">
        <f>SUM(AH24:AH31)/COUNT(AH24:AH31)</f>
        <v>#DIV/0!</v>
      </c>
      <c r="AH23" s="33" t="e">
        <f>AG23*$D23/2</f>
        <v>#DIV/0!</v>
      </c>
      <c r="AI23" s="22"/>
      <c r="AJ23" s="37" t="e">
        <f>SUM(AK24:AK31)/COUNT(AK24:AK31)</f>
        <v>#DIV/0!</v>
      </c>
      <c r="AK23" s="33" t="e">
        <f>AJ23*$D23/2</f>
        <v>#DIV/0!</v>
      </c>
      <c r="AL23" s="22"/>
      <c r="AM23" s="37" t="e">
        <f>SUM(AN24:AN31)/COUNT(AN24:AN31)</f>
        <v>#DIV/0!</v>
      </c>
      <c r="AN23" s="33" t="e">
        <f>AM23*$D23/2</f>
        <v>#DIV/0!</v>
      </c>
      <c r="AO23" s="22"/>
      <c r="AP23" s="37" t="e">
        <f>SUM(AQ24:AQ31)/COUNT(AQ24:AQ31)</f>
        <v>#DIV/0!</v>
      </c>
      <c r="AQ23" s="33" t="e">
        <f>AP23*$D23/2</f>
        <v>#DIV/0!</v>
      </c>
      <c r="AR23" s="22"/>
      <c r="AS23" s="37" t="e">
        <f>SUM(AT24:AT31)/COUNT(AT24:AT31)</f>
        <v>#DIV/0!</v>
      </c>
      <c r="AT23" s="33" t="e">
        <f>AS23*$D23/2</f>
        <v>#DIV/0!</v>
      </c>
      <c r="AU23" s="22"/>
      <c r="AV23" s="36">
        <f>SUM(AW24:AW31)/COUNT(AW24:AW31)</f>
        <v>1</v>
      </c>
      <c r="AW23" s="31">
        <f>AV23*$D23/2</f>
        <v>2.5</v>
      </c>
      <c r="AY23" s="26"/>
    </row>
    <row r="24" spans="1:51" ht="12.75" customHeight="1">
      <c r="A24">
        <v>23</v>
      </c>
      <c r="B24" s="38">
        <v>11</v>
      </c>
      <c r="C24" s="39" t="s">
        <v>673</v>
      </c>
      <c r="D24" s="59"/>
      <c r="E24" s="50" t="str">
        <f>IF(KabKot!$E$168&gt;87.5%,"A",IF(KabKot!$E$168&gt;62.5%,"B",IF(KabKot!$E$168&gt;37.5%,"C",IF(OR(KabKot!$E$168&gt;12.5%,KabKot!$E$168=12.5%),"D",IF(KabKot!$E$168&lt;12.5%,"E","Belum Diisi")))))</f>
        <v>A</v>
      </c>
      <c r="F24" s="42">
        <f t="shared" ref="F24:F27" si="73">IF(E24="a",1,IF(E24="b",0.75,IF(E24="c",0.5,IF(E24="d",0.25,IF(E24="e",0,IF(E24="A","Belum diisi","Error"))))))</f>
        <v>1</v>
      </c>
      <c r="G24" s="51" t="str">
        <f>IF(F$14=0,"SALAH, Tujuan tidak ada","OK")</f>
        <v>OK</v>
      </c>
      <c r="H24" s="50" t="str">
        <f t="shared" ref="H24:I24" si="74">+AV24</f>
        <v>A</v>
      </c>
      <c r="I24" s="42">
        <f t="shared" si="74"/>
        <v>1</v>
      </c>
      <c r="J24" s="45">
        <f t="shared" ref="J24:J31" si="75">(+F24/COUNT($F$24:$F$31)*$D$23/2)+(+I24/COUNT($I$24:$I$31)*$D$23/2)</f>
        <v>0.625</v>
      </c>
      <c r="K24" s="46"/>
      <c r="L24" s="60" t="s">
        <v>674</v>
      </c>
      <c r="M24" s="11"/>
      <c r="N24" s="45">
        <f t="shared" si="72"/>
        <v>0.625</v>
      </c>
      <c r="O24" s="11"/>
      <c r="P24" s="45"/>
      <c r="R24" s="50" t="str">
        <f>IF('OPD1'!$E$156&gt;87.5%,"A",IF('OPD1'!$E$156&gt;62.5%,"B",IF('OPD1'!$E$156&gt;37.5%,"C",IF(OR('OPD1'!$E$156&gt;12.5%,'OPD1'!$E$156=12.5%),"D",IF('OPD1'!$E$156&lt;12.5%,"E","Belum Diisi")))))</f>
        <v>A</v>
      </c>
      <c r="S24" s="42">
        <f t="shared" ref="S24:S27" si="76">IF(R24="a",1,IF(R24="b",0.75,IF(R24="c",0.5,IF(R24="d",0.25,IF(R24="e",0,IF(R24="A","Belum diisi","Error"))))))</f>
        <v>1</v>
      </c>
      <c r="T24" s="51" t="str">
        <f t="shared" ref="T24:T25" si="77">IF(S24&gt;S$13,"SALAH, Renstra tidak ada",IF(S24&gt;S$14,"SALAH, Tujuan tidak ada","OK"))</f>
        <v>SALAH, Renstra tidak ada</v>
      </c>
      <c r="U24" s="50" t="str">
        <f>IF('OPD2'!$E$156&gt;87.5%,"A",IF('OPD2'!$E$156&gt;62.5%,"B",IF('OPD2'!$E$156&gt;37.5%,"C",IF(OR('OPD2'!$E$156&gt;12.5%,'OPD2'!$E$156=12.5%),"D",IF('OPD2'!$E$156&lt;12.5%,"E","Belum Diisi")))))</f>
        <v>A</v>
      </c>
      <c r="V24" s="42">
        <f t="shared" ref="V24:V27" si="78">IF(U24="a",1,IF(U24="b",0.75,IF(U24="c",0.5,IF(U24="d",0.25,IF(U24="e",0,IF(U24="A","Belum diisi","Error"))))))</f>
        <v>1</v>
      </c>
      <c r="W24" s="51" t="str">
        <f t="shared" ref="W24:W25" si="79">IF(V24&gt;V$13,"SALAH, Renstra tidak ada",IF(V24&gt;V$14,"SALAH, Tujuan tidak ada","OK"))</f>
        <v>SALAH, Renstra tidak ada</v>
      </c>
      <c r="X24" s="50" t="str">
        <f>IF('OPD3'!$E$156&gt;87.5%,"A",IF('OPD3'!$E$156&gt;62.5%,"B",IF('OPD3'!$E$156&gt;37.5%,"C",IF(OR('OPD3'!$E$156&gt;12.5%,'OPD3'!$E$156=12.5%),"D",IF('OPD3'!$E$156&lt;12.5%,"E","Belum Diisi")))))</f>
        <v>A</v>
      </c>
      <c r="Y24" s="42">
        <f t="shared" ref="Y24:Y27" si="80">IF(X24="a",1,IF(X24="b",0.75,IF(X24="c",0.5,IF(X24="d",0.25,IF(X24="e",0,IF(X24="A","Belum diisi","Error"))))))</f>
        <v>1</v>
      </c>
      <c r="Z24" s="51" t="str">
        <f t="shared" ref="Z24:Z25" si="81">IF(Y24&gt;Y$13,"SALAH, Renstra tidak ada",IF(Y24&gt;Y$14,"SALAH, Tujuan tidak ada","OK"))</f>
        <v>SALAH, Renstra tidak ada</v>
      </c>
      <c r="AA24" s="50" t="str">
        <f>IF('OPD4'!$E$156&gt;87.5%,"A",IF('OPD4'!$E$156&gt;62.5%,"B",IF('OPD4'!$E$156&gt;37.5%,"C",IF(OR('OPD4'!$E$156&gt;12.5%,'OPD4'!$E$156=12.5%),"D",IF('OPD4'!$E$156&lt;12.5%,"E","Belum Diisi")))))</f>
        <v>A</v>
      </c>
      <c r="AB24" s="42">
        <f t="shared" ref="AB24:AB27" si="82">IF(AA24="a",1,IF(AA24="b",0.75,IF(AA24="c",0.5,IF(AA24="d",0.25,IF(AA24="e",0,IF(AA24="A","Belum diisi","Error"))))))</f>
        <v>1</v>
      </c>
      <c r="AC24" s="51" t="str">
        <f t="shared" ref="AC24:AC25" si="83">IF(AB24&gt;AB$13,"SALAH, Renstra tidak ada",IF(AB24&gt;AB$14,"SALAH, Tujuan tidak ada","OK"))</f>
        <v>SALAH, Renstra tidak ada</v>
      </c>
      <c r="AD24" s="50" t="e">
        <f>IF('OPD5'!$E$156&gt;87.5%,"A",IF('OPD5'!$E$156&gt;62.5%,"B",IF('OPD5'!$E$156&gt;37.5%,"C",IF(OR('OPD5'!$E$156&gt;12.5%,'OPD5'!$E$156=12.5%),"D",IF('OPD5'!$E$156&lt;12.5%,"E","Belum Diisi")))))</f>
        <v>#DIV/0!</v>
      </c>
      <c r="AE24" s="42" t="e">
        <f t="shared" ref="AE24:AE27" si="84">IF(AD24="a",1,IF(AD24="b",0.75,IF(AD24="c",0.5,IF(AD24="d",0.25,IF(AD24="e",0,IF(AD24="A","Belum diisi","Error"))))))</f>
        <v>#DIV/0!</v>
      </c>
      <c r="AF24" s="51" t="e">
        <f t="shared" ref="AF24:AF25" si="85">IF(AE24&gt;AE$13,"SALAH, Renstra tidak ada",IF(AE24&gt;AE$14,"SALAH, Tujuan tidak ada","OK"))</f>
        <v>#DIV/0!</v>
      </c>
      <c r="AG24" s="50" t="e">
        <f>IF('OPD6'!$E$156&gt;87.5%,"A",IF('OPD6'!$E$156&gt;62.5%,"B",IF('OPD6'!$E$156&gt;37.5%,"C",IF(OR('OPD6'!$E$156&gt;12.5%,'OPD6'!$E$156=12.5%),"D",IF('OPD6'!$E$156&lt;12.5%,"E","Belum Diisi")))))</f>
        <v>#DIV/0!</v>
      </c>
      <c r="AH24" s="42" t="e">
        <f t="shared" ref="AH24:AH27" si="86">IF(AG24="a",1,IF(AG24="b",0.75,IF(AG24="c",0.5,IF(AG24="d",0.25,IF(AG24="e",0,IF(AG24="A","Belum diisi","Error"))))))</f>
        <v>#DIV/0!</v>
      </c>
      <c r="AI24" s="51" t="e">
        <f t="shared" ref="AI24:AI25" si="87">IF(AH24&gt;AH$13,"SALAH, Renstra tidak ada",IF(AH24&gt;AH$14,"SALAH, Tujuan tidak ada","OK"))</f>
        <v>#DIV/0!</v>
      </c>
      <c r="AJ24" s="50" t="e">
        <f>IF('OPD7'!$E$156&gt;87.5%,"A",IF('OPD7'!$E$156&gt;62.5%,"B",IF('OPD7'!$E$156&gt;37.5%,"C",IF(OR('OPD7'!$E$156&gt;12.5%,'OPD7'!$E$156=12.5%),"D",IF('OPD7'!$E$156&lt;12.5%,"E","Belum Diisi")))))</f>
        <v>#DIV/0!</v>
      </c>
      <c r="AK24" s="42" t="e">
        <f t="shared" ref="AK24:AK27" si="88">IF(AJ24="a",1,IF(AJ24="b",0.75,IF(AJ24="c",0.5,IF(AJ24="d",0.25,IF(AJ24="e",0,IF(AJ24="A","Belum diisi","Error"))))))</f>
        <v>#DIV/0!</v>
      </c>
      <c r="AL24" s="51" t="e">
        <f t="shared" ref="AL24:AL25" si="89">IF(AK24&gt;AK$13,"SALAH, Renstra tidak ada",IF(AK24&gt;AK$14,"SALAH, Tujuan tidak ada","OK"))</f>
        <v>#DIV/0!</v>
      </c>
      <c r="AM24" s="50" t="e">
        <f>IF('OPD8'!$E$156&gt;87.5%,"A",IF('OPD8'!$E$156&gt;62.5%,"B",IF('OPD8'!$E$156&gt;37.5%,"C",IF(OR('OPD8'!$E$156&gt;12.5%,'OPD8'!$E$156=12.5%),"D",IF('OPD8'!$E$156&lt;12.5%,"E","Belum Diisi")))))</f>
        <v>#DIV/0!</v>
      </c>
      <c r="AN24" s="42" t="e">
        <f t="shared" ref="AN24:AN27" si="90">IF(AM24="a",1,IF(AM24="b",0.75,IF(AM24="c",0.5,IF(AM24="d",0.25,IF(AM24="e",0,IF(AM24="A","Belum diisi","Error"))))))</f>
        <v>#DIV/0!</v>
      </c>
      <c r="AO24" s="51" t="e">
        <f t="shared" ref="AO24:AO25" si="91">IF(AN24&gt;AN$13,"SALAH, Renstra tidak ada",IF(AN24&gt;AN$14,"SALAH, Tujuan tidak ada","OK"))</f>
        <v>#DIV/0!</v>
      </c>
      <c r="AP24" s="50" t="e">
        <f>IF('OPD9'!$E$156&gt;87.5%,"A",IF('OPD9'!$E$156&gt;62.5%,"B",IF('OPD9'!$E$156&gt;37.5%,"C",IF(OR('OPD9'!$E$156&gt;12.5%,'OPD9'!$E$156=12.5%),"D",IF('OPD9'!$E$156&lt;12.5%,"E","Belum Diisi")))))</f>
        <v>#DIV/0!</v>
      </c>
      <c r="AQ24" s="42" t="e">
        <f t="shared" ref="AQ24:AQ27" si="92">IF(AP24="a",1,IF(AP24="b",0.75,IF(AP24="c",0.5,IF(AP24="d",0.25,IF(AP24="e",0,IF(AP24="A","Belum diisi","Error"))))))</f>
        <v>#DIV/0!</v>
      </c>
      <c r="AR24" s="51" t="e">
        <f t="shared" ref="AR24:AR25" si="93">IF(AQ24&gt;AQ$13,"SALAH, Renstra tidak ada",IF(AQ24&gt;AQ$14,"SALAH, Tujuan tidak ada","OK"))</f>
        <v>#DIV/0!</v>
      </c>
      <c r="AS24" s="50" t="e">
        <f>IF('OPD10'!$E$156&gt;87.5%,"A",IF('OPD10'!$E$156&gt;62.5%,"B",IF('OPD10'!$E$156&gt;37.5%,"C",IF(OR('OPD10'!$E$156&gt;12.5%,'OPD10'!$E$156=12.5%),"D",IF('OPD10'!$E$156&lt;12.5%,"E","Belum Diisi")))))</f>
        <v>#DIV/0!</v>
      </c>
      <c r="AT24" s="42" t="e">
        <f t="shared" ref="AT24:AT27" si="94">IF(AS24="a",1,IF(AS24="b",0.75,IF(AS24="c",0.5,IF(AS24="d",0.25,IF(AS24="e",0,IF(AS24="A","Belum diisi","Error"))))))</f>
        <v>#DIV/0!</v>
      </c>
      <c r="AU24" s="51" t="e">
        <f t="shared" ref="AU24:AU25" si="95">IF(AT24&gt;AT$13,"SALAH, Renstra tidak ada",IF(AT24&gt;AT$14,"SALAH, Tujuan tidak ada","OK"))</f>
        <v>#DIV/0!</v>
      </c>
      <c r="AV24" s="42" t="str">
        <f t="shared" ref="AV24:AV31" si="96">IF(AW24&gt;0.875,"A",IF(AW24&gt;0.625,"B",IF(AW24&gt;0.375,"C",IF(AW24&gt;0.125,"D",IF(AW24&lt;=0.125,"E","Error")))))</f>
        <v>A</v>
      </c>
      <c r="AW24" s="42">
        <f t="shared" ref="AW24:AW31" si="97">AVERAGEIF(R24:AT24,"&gt;0",R24:AT24)</f>
        <v>1</v>
      </c>
      <c r="AY24" s="26"/>
    </row>
    <row r="25" spans="1:51" ht="12.75" customHeight="1">
      <c r="A25">
        <v>24</v>
      </c>
      <c r="B25" s="38">
        <v>12</v>
      </c>
      <c r="C25" s="39" t="s">
        <v>675</v>
      </c>
      <c r="D25" s="59"/>
      <c r="E25" s="50" t="str">
        <f>IF(KabKot!$H$168&gt;87.5%,"A",IF(KabKot!$H$168&gt;62.5%,"B",IF(KabKot!$H$168&gt;37.5%,"C",IF(OR(KabKot!$H$168&gt;12.5%,KabKot!$H$168=12.5%),"D",IF(KabKot!$H$168&lt;12.5%,"E","Belum Diisi")))))</f>
        <v>A</v>
      </c>
      <c r="F25" s="42">
        <f t="shared" si="73"/>
        <v>1</v>
      </c>
      <c r="G25" s="51" t="str">
        <f>IF(F$15=0,"SALAH, Indikator Tujuan tidak ada","OK")</f>
        <v>OK</v>
      </c>
      <c r="H25" s="50" t="str">
        <f t="shared" ref="H25:I25" si="98">+AV25</f>
        <v>A</v>
      </c>
      <c r="I25" s="42">
        <f t="shared" si="98"/>
        <v>1</v>
      </c>
      <c r="J25" s="45">
        <f t="shared" si="75"/>
        <v>0.625</v>
      </c>
      <c r="K25" s="46"/>
      <c r="L25" s="61" t="s">
        <v>676</v>
      </c>
      <c r="M25" s="11"/>
      <c r="N25" s="45">
        <f t="shared" si="72"/>
        <v>0.625</v>
      </c>
      <c r="O25" s="11"/>
      <c r="P25" s="45"/>
      <c r="R25" s="50" t="str">
        <f>IF('OPD1'!$H$156&gt;87.5%,"A",IF('OPD1'!$H$156&gt;62.5%,"B",IF('OPD1'!$H$156&gt;37.5%,"C",IF(OR('OPD1'!$H$156&gt;12.5%,'OPD1'!$H$156=12.5%),"D",IF('OPD1'!$H$156&lt;12.5%,"E","Belum Diisi")))))</f>
        <v>A</v>
      </c>
      <c r="S25" s="42">
        <f t="shared" si="76"/>
        <v>1</v>
      </c>
      <c r="T25" s="51" t="str">
        <f t="shared" si="77"/>
        <v>SALAH, Renstra tidak ada</v>
      </c>
      <c r="U25" s="50" t="str">
        <f>IF('OPD2'!$H$156&gt;87.5%,"A",IF('OPD2'!$H$156&gt;62.5%,"B",IF('OPD2'!$H$156&gt;37.5%,"C",IF(OR('OPD2'!$H$156&gt;12.5%,'OPD2'!$H$156=12.5%),"D",IF('OPD2'!$H$156&lt;12.5%,"E","Belum Diisi")))))</f>
        <v>A</v>
      </c>
      <c r="V25" s="42">
        <f t="shared" si="78"/>
        <v>1</v>
      </c>
      <c r="W25" s="51" t="str">
        <f t="shared" si="79"/>
        <v>SALAH, Renstra tidak ada</v>
      </c>
      <c r="X25" s="50" t="str">
        <f>IF('OPD3'!$H$156&gt;87.5%,"A",IF('OPD3'!$H$156&gt;62.5%,"B",IF('OPD3'!$H$156&gt;37.5%,"C",IF(OR('OPD3'!$H$156&gt;12.5%,'OPD3'!$H$156=12.5%),"D",IF('OPD3'!$H$156&lt;12.5%,"E","Belum Diisi")))))</f>
        <v>A</v>
      </c>
      <c r="Y25" s="42">
        <f t="shared" si="80"/>
        <v>1</v>
      </c>
      <c r="Z25" s="51" t="str">
        <f t="shared" si="81"/>
        <v>SALAH, Renstra tidak ada</v>
      </c>
      <c r="AA25" s="50" t="str">
        <f>IF('OPD4'!$H$156&gt;87.5%,"A",IF('OPD4'!$H$156&gt;62.5%,"B",IF('OPD4'!$H$156&gt;37.5%,"C",IF(OR('OPD4'!$H$156&gt;12.5%,'OPD4'!$H$156=12.5%),"D",IF('OPD4'!$H$156&lt;12.5%,"E","Belum Diisi")))))</f>
        <v>A</v>
      </c>
      <c r="AB25" s="42">
        <f t="shared" si="82"/>
        <v>1</v>
      </c>
      <c r="AC25" s="51" t="str">
        <f t="shared" si="83"/>
        <v>SALAH, Renstra tidak ada</v>
      </c>
      <c r="AD25" s="50" t="e">
        <f>IF('OPD5'!$H$156&gt;87.5%,"A",IF('OPD5'!$H$156&gt;62.5%,"B",IF('OPD5'!$H$156&gt;37.5%,"C",IF(OR('OPD5'!$H$156&gt;12.5%,'OPD5'!$H$156=12.5%),"D",IF('OPD5'!$H$156&lt;12.5%,"E","Belum Diisi")))))</f>
        <v>#DIV/0!</v>
      </c>
      <c r="AE25" s="42" t="e">
        <f t="shared" si="84"/>
        <v>#DIV/0!</v>
      </c>
      <c r="AF25" s="51" t="e">
        <f t="shared" si="85"/>
        <v>#DIV/0!</v>
      </c>
      <c r="AG25" s="50" t="e">
        <f>IF('OPD6'!$H$156&gt;87.5%,"A",IF('OPD6'!$H$156&gt;62.5%,"B",IF('OPD6'!$H$156&gt;37.5%,"C",IF(OR('OPD6'!$H$156&gt;12.5%,'OPD6'!$H$156=12.5%),"D",IF('OPD6'!$H$156&lt;12.5%,"E","Belum Diisi")))))</f>
        <v>#DIV/0!</v>
      </c>
      <c r="AH25" s="42" t="e">
        <f t="shared" si="86"/>
        <v>#DIV/0!</v>
      </c>
      <c r="AI25" s="51" t="e">
        <f t="shared" si="87"/>
        <v>#DIV/0!</v>
      </c>
      <c r="AJ25" s="50" t="e">
        <f>IF('OPD7'!$H$156&gt;87.5%,"A",IF('OPD7'!$H$156&gt;62.5%,"B",IF('OPD7'!$H$156&gt;37.5%,"C",IF(OR('OPD7'!$H$156&gt;12.5%,'OPD7'!$H$156=12.5%),"D",IF('OPD7'!$H$156&lt;12.5%,"E","Belum Diisi")))))</f>
        <v>#DIV/0!</v>
      </c>
      <c r="AK25" s="42" t="e">
        <f t="shared" si="88"/>
        <v>#DIV/0!</v>
      </c>
      <c r="AL25" s="51" t="e">
        <f t="shared" si="89"/>
        <v>#DIV/0!</v>
      </c>
      <c r="AM25" s="50" t="e">
        <f>IF('OPD8'!$H$156&gt;87.5%,"A",IF('OPD8'!$H$156&gt;62.5%,"B",IF('OPD8'!$H$156&gt;37.5%,"C",IF(OR('OPD8'!$H$156&gt;12.5%,'OPD8'!$H$156=12.5%),"D",IF('OPD8'!$H$156&lt;12.5%,"E","Belum Diisi")))))</f>
        <v>#DIV/0!</v>
      </c>
      <c r="AN25" s="42" t="e">
        <f t="shared" si="90"/>
        <v>#DIV/0!</v>
      </c>
      <c r="AO25" s="51" t="e">
        <f t="shared" si="91"/>
        <v>#DIV/0!</v>
      </c>
      <c r="AP25" s="50" t="e">
        <f>IF('OPD9'!$H$156&gt;87.5%,"A",IF('OPD9'!$H$156&gt;62.5%,"B",IF('OPD9'!$H$156&gt;37.5%,"C",IF(OR('OPD9'!$H$156&gt;12.5%,'OPD9'!$H$156=12.5%),"D",IF('OPD9'!$H$156&lt;12.5%,"E","Belum Diisi")))))</f>
        <v>#DIV/0!</v>
      </c>
      <c r="AQ25" s="42" t="e">
        <f t="shared" si="92"/>
        <v>#DIV/0!</v>
      </c>
      <c r="AR25" s="51" t="e">
        <f t="shared" si="93"/>
        <v>#DIV/0!</v>
      </c>
      <c r="AS25" s="50" t="e">
        <f>IF('OPD10'!$H$156&gt;87.5%,"A",IF('OPD10'!$H$156&gt;62.5%,"B",IF('OPD10'!$H$156&gt;37.5%,"C",IF(OR('OPD10'!$H$156&gt;12.5%,'OPD10'!$H$156=12.5%),"D",IF('OPD10'!$H$156&lt;12.5%,"E","Belum Diisi")))))</f>
        <v>#DIV/0!</v>
      </c>
      <c r="AT25" s="42" t="e">
        <f t="shared" si="94"/>
        <v>#DIV/0!</v>
      </c>
      <c r="AU25" s="51" t="e">
        <f t="shared" si="95"/>
        <v>#DIV/0!</v>
      </c>
      <c r="AV25" s="42" t="str">
        <f t="shared" si="96"/>
        <v>A</v>
      </c>
      <c r="AW25" s="42">
        <f t="shared" si="97"/>
        <v>1</v>
      </c>
      <c r="AY25" s="26"/>
    </row>
    <row r="26" spans="1:51" ht="12.75" customHeight="1">
      <c r="A26">
        <v>25</v>
      </c>
      <c r="B26" s="38">
        <v>13</v>
      </c>
      <c r="C26" s="62" t="s">
        <v>677</v>
      </c>
      <c r="D26" s="59"/>
      <c r="E26" s="50" t="str">
        <f>IF(KabKot!$E$322&gt;87.5%,"A",IF(KabKot!$E$322&gt;62.5%,"B",IF(KabKot!$E$322&gt;37.5%,"C",IF(OR(KabKot!$E$322=12.5%,KabKot!$E$322&gt;12.5%),"D",IF(KabKot!$E$322&lt;12.5%,"E","Belum Diisi")))))</f>
        <v>A</v>
      </c>
      <c r="F26" s="42">
        <f t="shared" si="73"/>
        <v>1</v>
      </c>
      <c r="G26" s="51" t="str">
        <f>IF(F$17=0,"SALAH, Sasaran tidak ada","OK")</f>
        <v>OK</v>
      </c>
      <c r="H26" s="50" t="str">
        <f t="shared" ref="H26:I26" si="99">+AV26</f>
        <v>A</v>
      </c>
      <c r="I26" s="42">
        <f t="shared" si="99"/>
        <v>1</v>
      </c>
      <c r="J26" s="45">
        <f t="shared" si="75"/>
        <v>0.625</v>
      </c>
      <c r="K26" s="46"/>
      <c r="L26" s="60" t="s">
        <v>674</v>
      </c>
      <c r="M26" s="11"/>
      <c r="N26" s="45">
        <f t="shared" si="72"/>
        <v>0.625</v>
      </c>
      <c r="O26" s="11"/>
      <c r="P26" s="45"/>
      <c r="R26" s="50" t="str">
        <f>IF('OPD1'!$E$308&gt;87.5%,"A",IF('OPD1'!$E$308&gt;62.5%,"B",IF('OPD1'!$E$308&gt;37.5%,"C",IF(OR('OPD1'!$E$308=12.5%,'OPD1'!$E$308&gt;12.5%),"D",IF('OPD1'!$E$308&lt;12.5%,"E","Belum Diisi")))))</f>
        <v>A</v>
      </c>
      <c r="S26" s="42">
        <f t="shared" si="76"/>
        <v>1</v>
      </c>
      <c r="T26" s="51" t="str">
        <f>IF(S26&gt;S$13,"SALAH, Renstra tidak ada",IF(S26&gt;S$17,"SALAH, Sasaran tidak ada","OK"))</f>
        <v>SALAH, Renstra tidak ada</v>
      </c>
      <c r="U26" s="50" t="str">
        <f>IF('OPD2'!$E$308&gt;87.5%,"A",IF('OPD2'!$E$308&gt;62.5%,"B",IF('OPD2'!$E$308&gt;37.5%,"C",IF(OR('OPD2'!$E$308=12.5%,'OPD2'!$E$308&gt;12.5%),"D",IF('OPD2'!$E$308&lt;12.5%,"E","Belum Diisi")))))</f>
        <v>A</v>
      </c>
      <c r="V26" s="42">
        <f t="shared" si="78"/>
        <v>1</v>
      </c>
      <c r="W26" s="51" t="str">
        <f>IF(V26&gt;V$13,"SALAH, Renstra tidak ada",IF(V26&gt;V$17,"SALAH, Sasaran tidak ada","OK"))</f>
        <v>SALAH, Renstra tidak ada</v>
      </c>
      <c r="X26" s="50" t="str">
        <f>IF('OPD3'!$E$308&gt;87.5%,"A",IF('OPD3'!$E$308&gt;62.5%,"B",IF('OPD3'!$E$308&gt;37.5%,"C",IF(OR('OPD3'!$E$308=12.5%,'OPD3'!$E$308&gt;12.5%),"D",IF('OPD3'!$E$308&lt;12.5%,"E","Belum Diisi")))))</f>
        <v>A</v>
      </c>
      <c r="Y26" s="42">
        <f t="shared" si="80"/>
        <v>1</v>
      </c>
      <c r="Z26" s="51" t="str">
        <f>IF(Y26&gt;Y$13,"SALAH, Renstra tidak ada",IF(Y26&gt;Y$17,"SALAH, Sasaran tidak ada","OK"))</f>
        <v>SALAH, Renstra tidak ada</v>
      </c>
      <c r="AA26" s="50" t="str">
        <f>IF('OPD4'!$E$308&gt;87.5%,"A",IF('OPD4'!$E$308&gt;62.5%,"B",IF('OPD4'!$E$308&gt;37.5%,"C",IF(OR('OPD4'!$E$308=12.5%,'OPD4'!$E$308&gt;12.5%),"D",IF('OPD4'!$E$308&lt;12.5%,"E","Belum Diisi")))))</f>
        <v>A</v>
      </c>
      <c r="AB26" s="42">
        <f t="shared" si="82"/>
        <v>1</v>
      </c>
      <c r="AC26" s="51" t="str">
        <f>IF(AB26&gt;AB$13,"SALAH, Renstra tidak ada",IF(AB26&gt;AB$17,"SALAH, Sasaran tidak ada","OK"))</f>
        <v>SALAH, Renstra tidak ada</v>
      </c>
      <c r="AD26" s="50" t="e">
        <f>IF('OPD5'!$E$308&gt;87.5%,"A",IF('OPD5'!$E$308&gt;62.5%,"B",IF('OPD5'!$E$308&gt;37.5%,"C",IF(OR('OPD5'!$E$308=12.5%,'OPD5'!$E$308&gt;12.5%),"D",IF('OPD5'!$E$308&lt;12.5%,"E","Belum Diisi")))))</f>
        <v>#DIV/0!</v>
      </c>
      <c r="AE26" s="42" t="e">
        <f t="shared" si="84"/>
        <v>#DIV/0!</v>
      </c>
      <c r="AF26" s="51" t="e">
        <f>IF(AE26&gt;AE$13,"SALAH, Renstra tidak ada",IF(AE26&gt;AE$17,"SALAH, Sasaran tidak ada","OK"))</f>
        <v>#DIV/0!</v>
      </c>
      <c r="AG26" s="50" t="e">
        <f>IF('OPD6'!$E$308&gt;87.5%,"A",IF('OPD6'!$E$308&gt;62.5%,"B",IF('OPD6'!$E$308&gt;37.5%,"C",IF(OR('OPD6'!$E$308=12.5%,'OPD6'!$E$308&gt;12.5%),"D",IF('OPD6'!$E$308&lt;12.5%,"E","Belum Diisi")))))</f>
        <v>#DIV/0!</v>
      </c>
      <c r="AH26" s="42" t="e">
        <f t="shared" si="86"/>
        <v>#DIV/0!</v>
      </c>
      <c r="AI26" s="51" t="e">
        <f>IF(AH26&gt;AH$13,"SALAH, Renstra tidak ada",IF(AH26&gt;AH$17,"SALAH, Sasaran tidak ada","OK"))</f>
        <v>#DIV/0!</v>
      </c>
      <c r="AJ26" s="50" t="e">
        <f>IF('OPD7'!$E$308&gt;87.5%,"A",IF('OPD7'!$E$308&gt;62.5%,"B",IF('OPD7'!$E$308&gt;37.5%,"C",IF(OR('OPD7'!$E$308=12.5%,'OPD7'!$E$308&gt;12.5%),"D",IF('OPD7'!$E$308&lt;12.5%,"E","Belum Diisi")))))</f>
        <v>#DIV/0!</v>
      </c>
      <c r="AK26" s="42" t="e">
        <f t="shared" si="88"/>
        <v>#DIV/0!</v>
      </c>
      <c r="AL26" s="51" t="e">
        <f>IF(AK26&gt;AK$13,"SALAH, Renstra tidak ada",IF(AK26&gt;AK$17,"SALAH, Sasaran tidak ada","OK"))</f>
        <v>#DIV/0!</v>
      </c>
      <c r="AM26" s="50" t="e">
        <f>IF('OPD8'!$E$308&gt;87.5%,"A",IF('OPD8'!$E$308&gt;62.5%,"B",IF('OPD8'!$E$308&gt;37.5%,"C",IF(OR('OPD8'!$E$308=12.5%,'OPD8'!$E$308&gt;12.5%),"D",IF('OPD8'!$E$308&lt;12.5%,"E","Belum Diisi")))))</f>
        <v>#DIV/0!</v>
      </c>
      <c r="AN26" s="42" t="e">
        <f t="shared" si="90"/>
        <v>#DIV/0!</v>
      </c>
      <c r="AO26" s="51" t="e">
        <f>IF(AN26&gt;AN$13,"SALAH, Renstra tidak ada",IF(AN26&gt;AN$17,"SALAH, Sasaran tidak ada","OK"))</f>
        <v>#DIV/0!</v>
      </c>
      <c r="AP26" s="50" t="e">
        <f>IF('OPD9'!$E$308&gt;87.5%,"A",IF('OPD9'!$E$308&gt;62.5%,"B",IF('OPD9'!$E$308&gt;37.5%,"C",IF(OR('OPD9'!$E$308=12.5%,'OPD9'!$E$308&gt;12.5%),"D",IF('OPD9'!$E$308&lt;12.5%,"E","Belum Diisi")))))</f>
        <v>#DIV/0!</v>
      </c>
      <c r="AQ26" s="42" t="e">
        <f t="shared" si="92"/>
        <v>#DIV/0!</v>
      </c>
      <c r="AR26" s="51" t="e">
        <f>IF(AQ26&gt;AQ$13,"SALAH, Renstra tidak ada",IF(AQ26&gt;AQ$17,"SALAH, Sasaran tidak ada","OK"))</f>
        <v>#DIV/0!</v>
      </c>
      <c r="AS26" s="50" t="e">
        <f>IF('OPD10'!$E$308&gt;87.5%,"A",IF('OPD10'!$E$308&gt;62.5%,"B",IF('OPD10'!$E$308&gt;37.5%,"C",IF(OR('OPD10'!$E$308=12.5%,'OPD10'!$E$308&gt;12.5%),"D",IF('OPD10'!$E$308&lt;12.5%,"E","Belum Diisi")))))</f>
        <v>#DIV/0!</v>
      </c>
      <c r="AT26" s="42" t="e">
        <f t="shared" si="94"/>
        <v>#DIV/0!</v>
      </c>
      <c r="AU26" s="51" t="e">
        <f>IF(AT26&gt;AT$13,"SALAH, Renstra tidak ada",IF(AT26&gt;AT$17,"SALAH, Sasaran tidak ada","OK"))</f>
        <v>#DIV/0!</v>
      </c>
      <c r="AV26" s="42" t="str">
        <f t="shared" si="96"/>
        <v>A</v>
      </c>
      <c r="AW26" s="42">
        <f t="shared" si="97"/>
        <v>1</v>
      </c>
      <c r="AY26" s="26"/>
    </row>
    <row r="27" spans="1:51" ht="12.75" customHeight="1">
      <c r="A27">
        <v>26</v>
      </c>
      <c r="B27" s="38">
        <v>14</v>
      </c>
      <c r="C27" s="39" t="s">
        <v>678</v>
      </c>
      <c r="D27" s="59"/>
      <c r="E27" s="50" t="str">
        <f>IF(KabKot!$H$322&gt;87.5%,"A",IF(KabKot!$H$322&gt;62.5%,"B",IF(KabKot!$H$322&gt;37.5%,"C",IF(OR(KabKot!$H$322=12.5%,KabKot!$H$322&gt;12.5%),"D",IF(KabKot!$H$322&lt;12.5%,"E","Belum Diisi")))))</f>
        <v>A</v>
      </c>
      <c r="F27" s="42">
        <f t="shared" si="73"/>
        <v>1</v>
      </c>
      <c r="G27" s="51" t="str">
        <f>IF(F$18=0,"SALAH, Indikator Sasaran tidak ada","OK")</f>
        <v>OK</v>
      </c>
      <c r="H27" s="50" t="str">
        <f t="shared" ref="H27:I27" si="100">+AV27</f>
        <v>A</v>
      </c>
      <c r="I27" s="42">
        <f t="shared" si="100"/>
        <v>1</v>
      </c>
      <c r="J27" s="45">
        <f t="shared" si="75"/>
        <v>0.625</v>
      </c>
      <c r="K27" s="46"/>
      <c r="L27" s="61" t="s">
        <v>676</v>
      </c>
      <c r="M27" s="11"/>
      <c r="N27" s="45">
        <f t="shared" si="72"/>
        <v>0.625</v>
      </c>
      <c r="O27" s="11"/>
      <c r="P27" s="45"/>
      <c r="R27" s="50" t="str">
        <f>IF('OPD1'!$H$308&gt;87.5%,"A",IF('OPD1'!$H$308&gt;62.5%,"B",IF('OPD1'!$H$308&gt;37.5%,"C",IF(OR('OPD1'!$H$308=12.5%,'OPD1'!$H$308&gt;12.5%),"D",IF('OPD1'!$H$308&lt;12.5%,"E","Belum Diisi")))))</f>
        <v>A</v>
      </c>
      <c r="S27" s="42">
        <f t="shared" si="76"/>
        <v>1</v>
      </c>
      <c r="T27" s="51" t="str">
        <f>IF(S27&gt;S$13,"SALAH, RPJMD tidak ada",IF(S27&gt;S$17,"SALAH, Sasaran tidak ada","OK"))</f>
        <v>SALAH, RPJMD tidak ada</v>
      </c>
      <c r="U27" s="50" t="str">
        <f>IF('OPD2'!$H$308&gt;87.5%,"A",IF('OPD2'!$H$308&gt;62.5%,"B",IF('OPD2'!$H$308&gt;37.5%,"C",IF(OR('OPD2'!$H$308=12.5%,'OPD2'!$H$308&gt;12.5%),"D",IF('OPD2'!$H$308&lt;12.5%,"E","Belum Diisi")))))</f>
        <v>A</v>
      </c>
      <c r="V27" s="42">
        <f t="shared" si="78"/>
        <v>1</v>
      </c>
      <c r="W27" s="51" t="str">
        <f>IF(V27&gt;V$13,"SALAH, RPJMD tidak ada",IF(V27&gt;V$17,"SALAH, Sasaran tidak ada","OK"))</f>
        <v>SALAH, RPJMD tidak ada</v>
      </c>
      <c r="X27" s="50" t="str">
        <f>IF('OPD3'!$H$308&gt;87.5%,"A",IF('OPD3'!$H$308&gt;62.5%,"B",IF('OPD3'!$H$308&gt;37.5%,"C",IF(OR('OPD3'!$H$308=12.5%,'OPD3'!$H$308&gt;12.5%),"D",IF('OPD3'!$H$308&lt;12.5%,"E","Belum Diisi")))))</f>
        <v>A</v>
      </c>
      <c r="Y27" s="42">
        <f t="shared" si="80"/>
        <v>1</v>
      </c>
      <c r="Z27" s="51" t="str">
        <f>IF(Y27&gt;Y$13,"SALAH, RPJMD tidak ada",IF(Y27&gt;Y$17,"SALAH, Sasaran tidak ada","OK"))</f>
        <v>SALAH, RPJMD tidak ada</v>
      </c>
      <c r="AA27" s="50" t="str">
        <f>IF('OPD4'!$H$308&gt;87.5%,"A",IF('OPD4'!$H$308&gt;62.5%,"B",IF('OPD4'!$H$308&gt;37.5%,"C",IF(OR('OPD4'!$H$308=12.5%,'OPD4'!$H$308&gt;12.5%),"D",IF('OPD4'!$H$308&lt;12.5%,"E","Belum Diisi")))))</f>
        <v>A</v>
      </c>
      <c r="AB27" s="42">
        <f t="shared" si="82"/>
        <v>1</v>
      </c>
      <c r="AC27" s="51" t="str">
        <f>IF(AB27&gt;AB$13,"SALAH, RPJMD tidak ada",IF(AB27&gt;AB$17,"SALAH, Sasaran tidak ada","OK"))</f>
        <v>SALAH, RPJMD tidak ada</v>
      </c>
      <c r="AD27" s="50" t="e">
        <f>IF('OPD5'!$H$308&gt;87.5%,"A",IF('OPD5'!$H$308&gt;62.5%,"B",IF('OPD5'!$H$308&gt;37.5%,"C",IF(OR('OPD5'!$H$308=12.5%,'OPD5'!$H$308&gt;12.5%),"D",IF('OPD5'!$H$308&lt;12.5%,"E","Belum Diisi")))))</f>
        <v>#DIV/0!</v>
      </c>
      <c r="AE27" s="42" t="e">
        <f t="shared" si="84"/>
        <v>#DIV/0!</v>
      </c>
      <c r="AF27" s="51" t="e">
        <f>IF(AE27&gt;AE$13,"SALAH, RPJMD tidak ada",IF(AE27&gt;AE$17,"SALAH, Sasaran tidak ada","OK"))</f>
        <v>#DIV/0!</v>
      </c>
      <c r="AG27" s="50" t="e">
        <f>IF('OPD6'!$H$308&gt;87.5%,"A",IF('OPD6'!$H$308&gt;62.5%,"B",IF('OPD6'!$H$308&gt;37.5%,"C",IF(OR('OPD6'!$H$308=12.5%,'OPD6'!$H$308&gt;12.5%),"D",IF('OPD6'!$H$308&lt;12.5%,"E","Belum Diisi")))))</f>
        <v>#DIV/0!</v>
      </c>
      <c r="AH27" s="42" t="e">
        <f t="shared" si="86"/>
        <v>#DIV/0!</v>
      </c>
      <c r="AI27" s="51" t="e">
        <f>IF(AH27&gt;AH$13,"SALAH, RPJMD tidak ada",IF(AH27&gt;AH$17,"SALAH, Sasaran tidak ada","OK"))</f>
        <v>#DIV/0!</v>
      </c>
      <c r="AJ27" s="50" t="e">
        <f>IF('OPD7'!$H$308&gt;87.5%,"A",IF('OPD7'!$H$308&gt;62.5%,"B",IF('OPD7'!$H$308&gt;37.5%,"C",IF(OR('OPD7'!$H$308=12.5%,'OPD7'!$H$308&gt;12.5%),"D",IF('OPD7'!$H$308&lt;12.5%,"E","Belum Diisi")))))</f>
        <v>#DIV/0!</v>
      </c>
      <c r="AK27" s="42" t="e">
        <f t="shared" si="88"/>
        <v>#DIV/0!</v>
      </c>
      <c r="AL27" s="51" t="e">
        <f>IF(AK27&gt;AK$13,"SALAH, RPJMD tidak ada",IF(AK27&gt;AK$17,"SALAH, Sasaran tidak ada","OK"))</f>
        <v>#DIV/0!</v>
      </c>
      <c r="AM27" s="50" t="e">
        <f>IF('OPD8'!$H$308&gt;87.5%,"A",IF('OPD8'!$H$308&gt;62.5%,"B",IF('OPD8'!$H$308&gt;37.5%,"C",IF(OR('OPD8'!$H$308=12.5%,'OPD8'!$H$308&gt;12.5%),"D",IF('OPD8'!$H$308&lt;12.5%,"E","Belum Diisi")))))</f>
        <v>#DIV/0!</v>
      </c>
      <c r="AN27" s="42" t="e">
        <f t="shared" si="90"/>
        <v>#DIV/0!</v>
      </c>
      <c r="AO27" s="51" t="e">
        <f>IF(AN27&gt;AN$13,"SALAH, RPJMD tidak ada",IF(AN27&gt;AN$17,"SALAH, Sasaran tidak ada","OK"))</f>
        <v>#DIV/0!</v>
      </c>
      <c r="AP27" s="50" t="e">
        <f>IF('OPD9'!$H$308&gt;87.5%,"A",IF('OPD9'!$H$308&gt;62.5%,"B",IF('OPD9'!$H$308&gt;37.5%,"C",IF(OR('OPD9'!$H$308=12.5%,'OPD9'!$H$308&gt;12.5%),"D",IF('OPD9'!$H$308&lt;12.5%,"E","Belum Diisi")))))</f>
        <v>#DIV/0!</v>
      </c>
      <c r="AQ27" s="42" t="e">
        <f t="shared" si="92"/>
        <v>#DIV/0!</v>
      </c>
      <c r="AR27" s="51" t="e">
        <f>IF(AQ27&gt;AQ$13,"SALAH, RPJMD tidak ada",IF(AQ27&gt;AQ$17,"SALAH, Sasaran tidak ada","OK"))</f>
        <v>#DIV/0!</v>
      </c>
      <c r="AS27" s="50" t="e">
        <f>IF('OPD10'!$H$308&gt;87.5%,"A",IF('OPD10'!$H$308&gt;62.5%,"B",IF('OPD10'!$H$308&gt;37.5%,"C",IF(OR('OPD10'!$H$308=12.5%,'OPD10'!$H$308&gt;12.5%),"D",IF('OPD10'!$H$308&lt;12.5%,"E","Belum Diisi")))))</f>
        <v>#DIV/0!</v>
      </c>
      <c r="AT27" s="42" t="e">
        <f t="shared" si="94"/>
        <v>#DIV/0!</v>
      </c>
      <c r="AU27" s="51" t="e">
        <f>IF(AT27&gt;AT$13,"SALAH, RPJMD tidak ada",IF(AT27&gt;AT$17,"SALAH, Sasaran tidak ada","OK"))</f>
        <v>#DIV/0!</v>
      </c>
      <c r="AV27" s="42" t="str">
        <f t="shared" si="96"/>
        <v>A</v>
      </c>
      <c r="AW27" s="42">
        <f t="shared" si="97"/>
        <v>1</v>
      </c>
      <c r="AY27" s="26"/>
    </row>
    <row r="28" spans="1:51" ht="12.75" customHeight="1">
      <c r="A28">
        <v>27</v>
      </c>
      <c r="B28" s="38">
        <v>15</v>
      </c>
      <c r="C28" s="39" t="s">
        <v>679</v>
      </c>
      <c r="D28" s="59"/>
      <c r="E28" s="41" t="s">
        <v>663</v>
      </c>
      <c r="F28" s="42">
        <f t="shared" ref="F28:F31" si="101">IF(E28="a",1,IF(E28="b",0.75,IF(E28="c",0.5,IF(E28="d",0.25,IF(E28="e",0,IF(E28="A/B/C/D/E","Belum diisi","Error"))))))</f>
        <v>1</v>
      </c>
      <c r="G28" s="51" t="str">
        <f>IF(OR(F16=0,F19=0),"SALAH, Target kinerja tidak ada","OK")</f>
        <v>OK</v>
      </c>
      <c r="H28" s="50" t="str">
        <f t="shared" ref="H28:I28" si="102">+AV28</f>
        <v>A</v>
      </c>
      <c r="I28" s="42">
        <f t="shared" si="102"/>
        <v>1</v>
      </c>
      <c r="J28" s="45">
        <f t="shared" si="75"/>
        <v>0.625</v>
      </c>
      <c r="K28" s="46"/>
      <c r="L28" s="46"/>
      <c r="M28" s="11"/>
      <c r="N28" s="45">
        <f t="shared" si="72"/>
        <v>0.625</v>
      </c>
      <c r="O28" s="11"/>
      <c r="P28" s="45"/>
      <c r="R28" s="41" t="s">
        <v>663</v>
      </c>
      <c r="S28" s="42">
        <f t="shared" ref="S28:S31" si="103">IF(R28="a",1,IF(R28="b",0.75,IF(R28="c",0.5,IF(R28="d",0.25,IF(R28="e",0,IF(R28="A/B/C/D/E","Belum diisi","Error"))))))</f>
        <v>1</v>
      </c>
      <c r="T28" s="51" t="str">
        <f>IF((S28&gt;S$13),"SALAH, Renstra tidak ada",IF((S28&gt;S$18),"SALAH, Lebih tinggi dari IK Sasaran",IF((S28&gt;S27),"SALAH, Lebih tinggi dari kualitas IK Sasaran","OK")))</f>
        <v>SALAH, Renstra tidak ada</v>
      </c>
      <c r="U28" s="41" t="s">
        <v>663</v>
      </c>
      <c r="V28" s="42">
        <f t="shared" ref="V28:V31" si="104">IF(U28="a",1,IF(U28="b",0.75,IF(U28="c",0.5,IF(U28="d",0.25,IF(U28="e",0,IF(U28="A/B/C/D/E","Belum diisi","Error"))))))</f>
        <v>1</v>
      </c>
      <c r="W28" s="51" t="str">
        <f>IF((V28&gt;V$13),"SALAH, Renstra tidak ada",IF((V28&gt;V$18),"SALAH, Lebih tinggi dari IK Sasaran",IF((V28&gt;V27),"SALAH, Lebih tinggi dari kualitas IK Sasaran","OK")))</f>
        <v>SALAH, Renstra tidak ada</v>
      </c>
      <c r="X28" s="41" t="s">
        <v>663</v>
      </c>
      <c r="Y28" s="42">
        <f t="shared" ref="Y28:Y31" si="105">IF(X28="a",1,IF(X28="b",0.75,IF(X28="c",0.5,IF(X28="d",0.25,IF(X28="e",0,IF(X28="A/B/C/D/E","Belum diisi","Error"))))))</f>
        <v>1</v>
      </c>
      <c r="Z28" s="51" t="str">
        <f>IF((Y28&gt;Y$13),"SALAH, Renstra tidak ada",IF((Y28&gt;Y$18),"SALAH, Lebih tinggi dari IK Sasaran",IF((Y28&gt;Y27),"SALAH, Lebih tinggi dari kualitas IK Sasaran","OK")))</f>
        <v>SALAH, Renstra tidak ada</v>
      </c>
      <c r="AA28" s="41" t="s">
        <v>663</v>
      </c>
      <c r="AB28" s="42">
        <f t="shared" ref="AB28:AB31" si="106">IF(AA28="a",1,IF(AA28="b",0.75,IF(AA28="c",0.5,IF(AA28="d",0.25,IF(AA28="e",0,IF(AA28="A/B/C/D/E","Belum diisi","Error"))))))</f>
        <v>1</v>
      </c>
      <c r="AC28" s="51" t="str">
        <f>IF((AB28&gt;AB$13),"SALAH, Renstra tidak ada",IF((AB28&gt;AB$18),"SALAH, Lebih tinggi dari IK Sasaran",IF((AB28&gt;AB27),"SALAH, Lebih tinggi dari kualitas IK Sasaran","OK")))</f>
        <v>SALAH, Renstra tidak ada</v>
      </c>
      <c r="AD28" s="41" t="s">
        <v>664</v>
      </c>
      <c r="AE28" s="42" t="str">
        <f t="shared" ref="AE28:AE31" si="107">IF(AD28="a",1,IF(AD28="b",0.75,IF(AD28="c",0.5,IF(AD28="d",0.25,IF(AD28="e",0,IF(AD28="A/B/C/D/E","Belum diisi","Error"))))))</f>
        <v>Belum diisi</v>
      </c>
      <c r="AF28" s="51" t="e">
        <f>IF((AE28&gt;AE$13),"SALAH, Renstra tidak ada",IF((AE28&gt;AE$18),"SALAH, Lebih tinggi dari IK Sasaran",IF((AE28&gt;AE27),"SALAH, Lebih tinggi dari kualitas IK Sasaran","OK")))</f>
        <v>#DIV/0!</v>
      </c>
      <c r="AG28" s="41" t="s">
        <v>664</v>
      </c>
      <c r="AH28" s="42" t="str">
        <f t="shared" ref="AH28:AH31" si="108">IF(AG28="a",1,IF(AG28="b",0.75,IF(AG28="c",0.5,IF(AG28="d",0.25,IF(AG28="e",0,IF(AG28="A/B/C/D/E","Belum diisi","Error"))))))</f>
        <v>Belum diisi</v>
      </c>
      <c r="AI28" s="51" t="e">
        <f>IF((AH28&gt;AH$13),"SALAH, Renstra tidak ada",IF((AH28&gt;AH$18),"SALAH, Lebih tinggi dari IK Sasaran",IF((AH28&gt;AH27),"SALAH, Lebih tinggi dari kualitas IK Sasaran","OK")))</f>
        <v>#DIV/0!</v>
      </c>
      <c r="AJ28" s="41" t="s">
        <v>664</v>
      </c>
      <c r="AK28" s="42" t="str">
        <f t="shared" ref="AK28:AK31" si="109">IF(AJ28="a",1,IF(AJ28="b",0.75,IF(AJ28="c",0.5,IF(AJ28="d",0.25,IF(AJ28="e",0,IF(AJ28="A/B/C/D/E","Belum diisi","Error"))))))</f>
        <v>Belum diisi</v>
      </c>
      <c r="AL28" s="51" t="e">
        <f>IF((AK28&gt;AK$13),"SALAH, Renstra tidak ada",IF((AK28&gt;AK$18),"SALAH, Lebih tinggi dari IK Sasaran",IF((AK28&gt;AK27),"SALAH, Lebih tinggi dari kualitas IK Sasaran","OK")))</f>
        <v>#DIV/0!</v>
      </c>
      <c r="AM28" s="41" t="s">
        <v>664</v>
      </c>
      <c r="AN28" s="42" t="str">
        <f t="shared" ref="AN28:AN31" si="110">IF(AM28="a",1,IF(AM28="b",0.75,IF(AM28="c",0.5,IF(AM28="d",0.25,IF(AM28="e",0,IF(AM28="A/B/C/D/E","Belum diisi","Error"))))))</f>
        <v>Belum diisi</v>
      </c>
      <c r="AO28" s="51" t="e">
        <f>IF((AN28&gt;AN$13),"SALAH, Renstra tidak ada",IF((AN28&gt;AN$18),"SALAH, Lebih tinggi dari IK Sasaran",IF((AN28&gt;AN27),"SALAH, Lebih tinggi dari kualitas IK Sasaran","OK")))</f>
        <v>#DIV/0!</v>
      </c>
      <c r="AP28" s="41" t="s">
        <v>664</v>
      </c>
      <c r="AQ28" s="42" t="str">
        <f t="shared" ref="AQ28:AQ31" si="111">IF(AP28="a",1,IF(AP28="b",0.75,IF(AP28="c",0.5,IF(AP28="d",0.25,IF(AP28="e",0,IF(AP28="A/B/C/D/E","Belum diisi","Error"))))))</f>
        <v>Belum diisi</v>
      </c>
      <c r="AR28" s="51" t="e">
        <f>IF((AQ28&gt;AQ$13),"SALAH, Renstra tidak ada",IF((AQ28&gt;AQ$18),"SALAH, Lebih tinggi dari IK Sasaran",IF((AQ28&gt;AQ27),"SALAH, Lebih tinggi dari kualitas IK Sasaran","OK")))</f>
        <v>#DIV/0!</v>
      </c>
      <c r="AS28" s="41" t="s">
        <v>664</v>
      </c>
      <c r="AT28" s="42" t="str">
        <f t="shared" ref="AT28:AT31" si="112">IF(AS28="a",1,IF(AS28="b",0.75,IF(AS28="c",0.5,IF(AS28="d",0.25,IF(AS28="e",0,IF(AS28="A/B/C/D/E","Belum diisi","Error"))))))</f>
        <v>Belum diisi</v>
      </c>
      <c r="AU28" s="51" t="e">
        <f>IF((AT28&gt;AT$13),"SALAH, Renstra tidak ada",IF((AT28&gt;AT$18),"SALAH, Lebih tinggi dari IK Sasaran",IF((AT28&gt;AT27),"SALAH, Lebih tinggi dari kualitas IK Sasaran","OK")))</f>
        <v>#DIV/0!</v>
      </c>
      <c r="AV28" s="42" t="str">
        <f t="shared" si="96"/>
        <v>A</v>
      </c>
      <c r="AW28" s="42">
        <f t="shared" si="97"/>
        <v>1</v>
      </c>
      <c r="AY28" s="26"/>
    </row>
    <row r="29" spans="1:51" ht="12.75" customHeight="1">
      <c r="A29">
        <v>28</v>
      </c>
      <c r="B29" s="38">
        <v>16</v>
      </c>
      <c r="C29" s="62" t="s">
        <v>680</v>
      </c>
      <c r="D29" s="40"/>
      <c r="E29" s="41" t="s">
        <v>663</v>
      </c>
      <c r="F29" s="42">
        <f t="shared" si="101"/>
        <v>1</v>
      </c>
      <c r="G29" s="51" t="str">
        <f>IF(F29&gt;AVERAGE(F24:F28),"SALAH, lebih tinggi dari kualitas outcome","OK")</f>
        <v>OK</v>
      </c>
      <c r="H29" s="50" t="str">
        <f t="shared" ref="H29:I29" si="113">+AV29</f>
        <v>A</v>
      </c>
      <c r="I29" s="42">
        <f t="shared" si="113"/>
        <v>1</v>
      </c>
      <c r="J29" s="45">
        <f t="shared" si="75"/>
        <v>0.625</v>
      </c>
      <c r="K29" s="46"/>
      <c r="L29" s="46"/>
      <c r="M29" s="11"/>
      <c r="N29" s="45">
        <f t="shared" si="72"/>
        <v>0.625</v>
      </c>
      <c r="O29" s="11"/>
      <c r="P29" s="45"/>
      <c r="R29" s="41" t="s">
        <v>663</v>
      </c>
      <c r="S29" s="42">
        <f t="shared" si="103"/>
        <v>1</v>
      </c>
      <c r="T29" s="51" t="str">
        <f>IF((S29&gt;S$13),"SALAH, Renstra tidak ada",IF(S29&gt;AVERAGE(S$14,S$17),"SALAH, Tujuan/Sasaran tidak ada",IF(S29&gt;AVERAGE(S$15,S$18),"SALAH, IK Tujuan/Sasaran tidak ada",IF(S29&gt;AVERAGE(S27,S25),"SALAH, lebih tinggi dari kualitas indikator","OK"))))</f>
        <v>SALAH, Renstra tidak ada</v>
      </c>
      <c r="U29" s="41" t="s">
        <v>663</v>
      </c>
      <c r="V29" s="42">
        <f t="shared" si="104"/>
        <v>1</v>
      </c>
      <c r="W29" s="51" t="str">
        <f>IF((V29&gt;V$13),"SALAH, Renstra tidak ada",IF(V29&gt;AVERAGE(V$14,V$17),"SALAH, Tujuan/Sasaran tidak ada",IF(V29&gt;AVERAGE(V$15,V$18),"SALAH, IK Tujuan/Sasaran tidak ada",IF(V29&gt;AVERAGE(V27,V25),"SALAH, lebih tinggi dari kualitas indikator","OK"))))</f>
        <v>SALAH, Renstra tidak ada</v>
      </c>
      <c r="X29" s="41" t="s">
        <v>663</v>
      </c>
      <c r="Y29" s="42">
        <f t="shared" si="105"/>
        <v>1</v>
      </c>
      <c r="Z29" s="51" t="str">
        <f>IF((Y29&gt;Y$13),"SALAH, Renstra tidak ada",IF(Y29&gt;AVERAGE(Y$14,Y$17),"SALAH, Tujuan/Sasaran tidak ada",IF(Y29&gt;AVERAGE(Y$15,Y$18),"SALAH, IK Tujuan/Sasaran tidak ada",IF(Y29&gt;AVERAGE(Y27,Y25),"SALAH, lebih tinggi dari kualitas indikator","OK"))))</f>
        <v>SALAH, Renstra tidak ada</v>
      </c>
      <c r="AA29" s="41" t="s">
        <v>663</v>
      </c>
      <c r="AB29" s="42">
        <f t="shared" si="106"/>
        <v>1</v>
      </c>
      <c r="AC29" s="51" t="str">
        <f>IF((AB29&gt;AB$13),"SALAH, Renstra tidak ada",IF(AB29&gt;AVERAGE(AB$14,AB$17),"SALAH, Tujuan/Sasaran tidak ada",IF(AB29&gt;AVERAGE(AB$15,AB$18),"SALAH, IK Tujuan/Sasaran tidak ada",IF(AB29&gt;AVERAGE(AB27,AB25),"SALAH, lebih tinggi dari kualitas indikator","OK"))))</f>
        <v>SALAH, Renstra tidak ada</v>
      </c>
      <c r="AD29" s="41" t="s">
        <v>664</v>
      </c>
      <c r="AE29" s="42" t="str">
        <f t="shared" si="107"/>
        <v>Belum diisi</v>
      </c>
      <c r="AF29" s="51" t="e">
        <f>IF((AE29&gt;AE$13),"SALAH, Renstra tidak ada",IF(AE29&gt;AVERAGE(AE$14,AE$17),"SALAH, Tujuan/Sasaran tidak ada",IF(AE29&gt;AVERAGE(AE$15,AE$18),"SALAH, IK Tujuan/Sasaran tidak ada",IF(AE29&gt;AVERAGE(AE27,AE25),"SALAH, lebih tinggi dari kualitas indikator","OK"))))</f>
        <v>#DIV/0!</v>
      </c>
      <c r="AG29" s="41" t="s">
        <v>664</v>
      </c>
      <c r="AH29" s="42" t="str">
        <f t="shared" si="108"/>
        <v>Belum diisi</v>
      </c>
      <c r="AI29" s="51" t="e">
        <f>IF((AH29&gt;AH$13),"SALAH, Renstra tidak ada",IF(AH29&gt;AVERAGE(AH$14,AH$17),"SALAH, Tujuan/Sasaran tidak ada",IF(AH29&gt;AVERAGE(AH$15,AH$18),"SALAH, IK Tujuan/Sasaran tidak ada",IF(AH29&gt;AVERAGE(AH27,AH25),"SALAH, lebih tinggi dari kualitas indikator","OK"))))</f>
        <v>#DIV/0!</v>
      </c>
      <c r="AJ29" s="41" t="s">
        <v>664</v>
      </c>
      <c r="AK29" s="42" t="str">
        <f t="shared" si="109"/>
        <v>Belum diisi</v>
      </c>
      <c r="AL29" s="51" t="e">
        <f>IF((AK29&gt;AK$13),"SALAH, Renstra tidak ada",IF(AK29&gt;AVERAGE(AK$14,AK$17),"SALAH, Tujuan/Sasaran tidak ada",IF(AK29&gt;AVERAGE(AK$15,AK$18),"SALAH, IK Tujuan/Sasaran tidak ada",IF(AK29&gt;AVERAGE(AK27,AK25),"SALAH, lebih tinggi dari kualitas indikator","OK"))))</f>
        <v>#DIV/0!</v>
      </c>
      <c r="AM29" s="41" t="s">
        <v>664</v>
      </c>
      <c r="AN29" s="42" t="str">
        <f t="shared" si="110"/>
        <v>Belum diisi</v>
      </c>
      <c r="AO29" s="51" t="e">
        <f>IF((AN29&gt;AN$13),"SALAH, Renstra tidak ada",IF(AN29&gt;AVERAGE(AN$14,AN$17),"SALAH, Tujuan/Sasaran tidak ada",IF(AN29&gt;AVERAGE(AN$15,AN$18),"SALAH, IK Tujuan/Sasaran tidak ada",IF(AN29&gt;AVERAGE(AN27,AN25),"SALAH, lebih tinggi dari kualitas indikator","OK"))))</f>
        <v>#DIV/0!</v>
      </c>
      <c r="AP29" s="41" t="s">
        <v>664</v>
      </c>
      <c r="AQ29" s="42" t="str">
        <f t="shared" si="111"/>
        <v>Belum diisi</v>
      </c>
      <c r="AR29" s="51" t="e">
        <f>IF((AQ29&gt;AQ$13),"SALAH, Renstra tidak ada",IF(AQ29&gt;AVERAGE(AQ$14,AQ$17),"SALAH, Tujuan/Sasaran tidak ada",IF(AQ29&gt;AVERAGE(AQ$15,AQ$18),"SALAH, IK Tujuan/Sasaran tidak ada",IF(AQ29&gt;AVERAGE(AQ27,AQ25),"SALAH, lebih tinggi dari kualitas indikator","OK"))))</f>
        <v>#DIV/0!</v>
      </c>
      <c r="AS29" s="41" t="s">
        <v>664</v>
      </c>
      <c r="AT29" s="42" t="str">
        <f t="shared" si="112"/>
        <v>Belum diisi</v>
      </c>
      <c r="AU29" s="51" t="e">
        <f>IF((AT29&gt;AT$13),"SALAH, Renstra tidak ada",IF(AT29&gt;AVERAGE(AT$14,AT$17),"SALAH, Tujuan/Sasaran tidak ada",IF(AT29&gt;AVERAGE(AT$15,AT$18),"SALAH, IK Tujuan/Sasaran tidak ada",IF(AT29&gt;AVERAGE(AT27,AT25),"SALAH, lebih tinggi dari kualitas indikator","OK"))))</f>
        <v>#DIV/0!</v>
      </c>
      <c r="AV29" s="42" t="str">
        <f t="shared" si="96"/>
        <v>A</v>
      </c>
      <c r="AW29" s="42">
        <f t="shared" si="97"/>
        <v>1</v>
      </c>
      <c r="AY29" s="26"/>
    </row>
    <row r="30" spans="1:51" ht="12.75" customHeight="1">
      <c r="A30">
        <v>29</v>
      </c>
      <c r="B30" s="38">
        <v>17</v>
      </c>
      <c r="C30" s="39" t="s">
        <v>681</v>
      </c>
      <c r="D30" s="40"/>
      <c r="E30" s="41" t="s">
        <v>663</v>
      </c>
      <c r="F30" s="42">
        <f t="shared" si="101"/>
        <v>1</v>
      </c>
      <c r="G30" s="51" t="str">
        <f>IF(F30&gt;AVERAGE(F24:F28),"SALAH, lebih tinggi dari kualitas outcome","OK")</f>
        <v>OK</v>
      </c>
      <c r="H30" s="50" t="str">
        <f t="shared" ref="H30:I30" si="114">+AV30</f>
        <v>A</v>
      </c>
      <c r="I30" s="42">
        <f t="shared" si="114"/>
        <v>1</v>
      </c>
      <c r="J30" s="45">
        <f t="shared" si="75"/>
        <v>0.625</v>
      </c>
      <c r="K30" s="46"/>
      <c r="L30" s="46"/>
      <c r="M30" s="11"/>
      <c r="N30" s="45">
        <f t="shared" si="72"/>
        <v>0.625</v>
      </c>
      <c r="O30" s="11"/>
      <c r="P30" s="45"/>
      <c r="R30" s="41" t="s">
        <v>663</v>
      </c>
      <c r="S30" s="42">
        <f t="shared" si="103"/>
        <v>1</v>
      </c>
      <c r="T30" s="51" t="str">
        <f>IF(S30&gt;S$13,"SALAH, Renstra tidak ada",IF(S30&gt;S29,"SALAH, Lebih tinggi dari nilai Program","OK"))</f>
        <v>SALAH, Renstra tidak ada</v>
      </c>
      <c r="U30" s="41" t="s">
        <v>663</v>
      </c>
      <c r="V30" s="42">
        <f t="shared" si="104"/>
        <v>1</v>
      </c>
      <c r="W30" s="51" t="str">
        <f>IF(V30&gt;V$13,"SALAH, Renstra tidak ada",IF(V30&gt;V29,"SALAH, Lebih tinggi dari nilai Program","OK"))</f>
        <v>SALAH, Renstra tidak ada</v>
      </c>
      <c r="X30" s="41" t="s">
        <v>663</v>
      </c>
      <c r="Y30" s="42">
        <f t="shared" si="105"/>
        <v>1</v>
      </c>
      <c r="Z30" s="51" t="str">
        <f>IF(Y30&gt;Y$13,"SALAH, Renstra tidak ada",IF(Y30&gt;Y29,"SALAH, Lebih tinggi dari nilai Program","OK"))</f>
        <v>SALAH, Renstra tidak ada</v>
      </c>
      <c r="AA30" s="41" t="s">
        <v>663</v>
      </c>
      <c r="AB30" s="42">
        <f t="shared" si="106"/>
        <v>1</v>
      </c>
      <c r="AC30" s="51" t="str">
        <f>IF(AB30&gt;AB$13,"SALAH, Renstra tidak ada",IF(AB30&gt;AB29,"SALAH, Lebih tinggi dari nilai Program","OK"))</f>
        <v>SALAH, Renstra tidak ada</v>
      </c>
      <c r="AD30" s="41" t="s">
        <v>664</v>
      </c>
      <c r="AE30" s="42" t="str">
        <f t="shared" si="107"/>
        <v>Belum diisi</v>
      </c>
      <c r="AF30" s="51" t="str">
        <f>IF(AE30&gt;AE$13,"SALAH, Renstra tidak ada",IF(AE30&gt;AE29,"SALAH, Lebih tinggi dari nilai Program","OK"))</f>
        <v>OK</v>
      </c>
      <c r="AG30" s="41" t="s">
        <v>664</v>
      </c>
      <c r="AH30" s="42" t="str">
        <f t="shared" si="108"/>
        <v>Belum diisi</v>
      </c>
      <c r="AI30" s="51" t="str">
        <f>IF(AH30&gt;AH$13,"SALAH, Renstra tidak ada",IF(AH30&gt;AH29,"SALAH, Lebih tinggi dari nilai Program","OK"))</f>
        <v>OK</v>
      </c>
      <c r="AJ30" s="41" t="s">
        <v>664</v>
      </c>
      <c r="AK30" s="42" t="str">
        <f t="shared" si="109"/>
        <v>Belum diisi</v>
      </c>
      <c r="AL30" s="51" t="str">
        <f>IF(AK30&gt;AK$13,"SALAH, Renstra tidak ada",IF(AK30&gt;AK29,"SALAH, Lebih tinggi dari nilai Program","OK"))</f>
        <v>OK</v>
      </c>
      <c r="AM30" s="41" t="s">
        <v>664</v>
      </c>
      <c r="AN30" s="42" t="str">
        <f t="shared" si="110"/>
        <v>Belum diisi</v>
      </c>
      <c r="AO30" s="51" t="str">
        <f>IF(AN30&gt;AN$13,"SALAH, Renstra tidak ada",IF(AN30&gt;AN29,"SALAH, Lebih tinggi dari nilai Program","OK"))</f>
        <v>OK</v>
      </c>
      <c r="AP30" s="41" t="s">
        <v>664</v>
      </c>
      <c r="AQ30" s="42" t="str">
        <f t="shared" si="111"/>
        <v>Belum diisi</v>
      </c>
      <c r="AR30" s="51" t="str">
        <f>IF(AQ30&gt;AQ$13,"SALAH, Renstra tidak ada",IF(AQ30&gt;AQ29,"SALAH, Lebih tinggi dari nilai Program","OK"))</f>
        <v>OK</v>
      </c>
      <c r="AS30" s="41" t="s">
        <v>664</v>
      </c>
      <c r="AT30" s="42" t="str">
        <f t="shared" si="112"/>
        <v>Belum diisi</v>
      </c>
      <c r="AU30" s="51" t="str">
        <f>IF(AT30&gt;AT$13,"SALAH, Renstra tidak ada",IF(AT30&gt;AT29,"SALAH, Lebih tinggi dari nilai Program","OK"))</f>
        <v>OK</v>
      </c>
      <c r="AV30" s="42" t="str">
        <f t="shared" si="96"/>
        <v>A</v>
      </c>
      <c r="AW30" s="42">
        <f t="shared" si="97"/>
        <v>1</v>
      </c>
      <c r="AY30" s="26"/>
    </row>
    <row r="31" spans="1:51" ht="12.75" customHeight="1">
      <c r="A31">
        <v>30</v>
      </c>
      <c r="B31" s="38">
        <v>18</v>
      </c>
      <c r="C31" s="39" t="s">
        <v>682</v>
      </c>
      <c r="D31" s="40"/>
      <c r="E31" s="41" t="s">
        <v>663</v>
      </c>
      <c r="F31" s="42">
        <f t="shared" si="101"/>
        <v>1</v>
      </c>
      <c r="G31" s="51" t="str">
        <f>IF(F31&gt;F30,"SALAH, Lebih tinggi dari nilai keselarasan","OK")</f>
        <v>OK</v>
      </c>
      <c r="H31" s="50" t="str">
        <f t="shared" ref="H31:I31" si="115">+AV31</f>
        <v>A</v>
      </c>
      <c r="I31" s="42">
        <f t="shared" si="115"/>
        <v>1</v>
      </c>
      <c r="J31" s="45">
        <f t="shared" si="75"/>
        <v>0.625</v>
      </c>
      <c r="K31" s="46"/>
      <c r="L31" s="46"/>
      <c r="M31" s="11"/>
      <c r="N31" s="45">
        <f t="shared" si="72"/>
        <v>0.625</v>
      </c>
      <c r="O31" s="11"/>
      <c r="P31" s="45"/>
      <c r="R31" s="41" t="s">
        <v>663</v>
      </c>
      <c r="S31" s="42">
        <f t="shared" si="103"/>
        <v>1</v>
      </c>
      <c r="T31" s="51" t="str">
        <f>IF(S31&gt;S$13,"SALAH, Renstra tidak ada",IF(S31&gt;S30,"SALAH, Lebih tinggi dari nilai keselarasan","OK"))</f>
        <v>SALAH, Renstra tidak ada</v>
      </c>
      <c r="U31" s="41" t="s">
        <v>663</v>
      </c>
      <c r="V31" s="42">
        <f t="shared" si="104"/>
        <v>1</v>
      </c>
      <c r="W31" s="51" t="str">
        <f>IF(V31&gt;V$13,"SALAH, Renstra tidak ada",IF(V31&gt;V30,"SALAH, Lebih tinggi dari nilai keselarasan","OK"))</f>
        <v>SALAH, Renstra tidak ada</v>
      </c>
      <c r="X31" s="41" t="s">
        <v>663</v>
      </c>
      <c r="Y31" s="42">
        <f t="shared" si="105"/>
        <v>1</v>
      </c>
      <c r="Z31" s="51" t="str">
        <f>IF(Y31&gt;Y$13,"SALAH, Renstra tidak ada",IF(Y31&gt;Y30,"SALAH, Lebih tinggi dari nilai keselarasan","OK"))</f>
        <v>SALAH, Renstra tidak ada</v>
      </c>
      <c r="AA31" s="41" t="s">
        <v>663</v>
      </c>
      <c r="AB31" s="42">
        <f t="shared" si="106"/>
        <v>1</v>
      </c>
      <c r="AC31" s="51" t="str">
        <f>IF(AB31&gt;AB$13,"SALAH, Renstra tidak ada",IF(AB31&gt;AB30,"SALAH, Lebih tinggi dari nilai keselarasan","OK"))</f>
        <v>SALAH, Renstra tidak ada</v>
      </c>
      <c r="AD31" s="41" t="s">
        <v>664</v>
      </c>
      <c r="AE31" s="42" t="str">
        <f t="shared" si="107"/>
        <v>Belum diisi</v>
      </c>
      <c r="AF31" s="51" t="str">
        <f>IF(AE31&gt;AE$13,"SALAH, Renstra tidak ada",IF(AE31&gt;AE30,"SALAH, Lebih tinggi dari nilai keselarasan","OK"))</f>
        <v>OK</v>
      </c>
      <c r="AG31" s="41" t="s">
        <v>664</v>
      </c>
      <c r="AH31" s="42" t="str">
        <f t="shared" si="108"/>
        <v>Belum diisi</v>
      </c>
      <c r="AI31" s="51" t="str">
        <f>IF(AH31&gt;AH$13,"SALAH, Renstra tidak ada",IF(AH31&gt;AH30,"SALAH, Lebih tinggi dari nilai keselarasan","OK"))</f>
        <v>OK</v>
      </c>
      <c r="AJ31" s="41" t="s">
        <v>664</v>
      </c>
      <c r="AK31" s="42" t="str">
        <f t="shared" si="109"/>
        <v>Belum diisi</v>
      </c>
      <c r="AL31" s="51" t="str">
        <f>IF(AK31&gt;AK$13,"SALAH, Renstra tidak ada",IF(AK31&gt;AK30,"SALAH, Lebih tinggi dari nilai keselarasan","OK"))</f>
        <v>OK</v>
      </c>
      <c r="AM31" s="41" t="s">
        <v>664</v>
      </c>
      <c r="AN31" s="42" t="str">
        <f t="shared" si="110"/>
        <v>Belum diisi</v>
      </c>
      <c r="AO31" s="51" t="str">
        <f>IF(AN31&gt;AN$13,"SALAH, Renstra tidak ada",IF(AN31&gt;AN30,"SALAH, Lebih tinggi dari nilai keselarasan","OK"))</f>
        <v>OK</v>
      </c>
      <c r="AP31" s="41" t="s">
        <v>664</v>
      </c>
      <c r="AQ31" s="42" t="str">
        <f t="shared" si="111"/>
        <v>Belum diisi</v>
      </c>
      <c r="AR31" s="51" t="str">
        <f>IF(AQ31&gt;AQ$13,"SALAH, Renstra tidak ada",IF(AQ31&gt;AQ30,"SALAH, Lebih tinggi dari nilai keselarasan","OK"))</f>
        <v>OK</v>
      </c>
      <c r="AS31" s="41" t="s">
        <v>664</v>
      </c>
      <c r="AT31" s="42" t="str">
        <f t="shared" si="112"/>
        <v>Belum diisi</v>
      </c>
      <c r="AU31" s="51" t="str">
        <f>IF(AT31&gt;AT$13,"SALAH, Renstra tidak ada",IF(AT31&gt;AT30,"SALAH, Lebih tinggi dari nilai keselarasan","OK"))</f>
        <v>OK</v>
      </c>
      <c r="AV31" s="42" t="str">
        <f t="shared" si="96"/>
        <v>A</v>
      </c>
      <c r="AW31" s="42">
        <f t="shared" si="97"/>
        <v>1</v>
      </c>
      <c r="AY31" s="26"/>
    </row>
    <row r="32" spans="1:51" ht="12.75" customHeight="1">
      <c r="A32">
        <v>31</v>
      </c>
      <c r="B32" s="38"/>
      <c r="C32" s="54"/>
      <c r="D32" s="55"/>
      <c r="E32" s="46"/>
      <c r="F32" s="46"/>
      <c r="G32" s="46"/>
      <c r="H32" s="46"/>
      <c r="I32" s="46"/>
      <c r="J32" s="46"/>
      <c r="K32" s="46"/>
      <c r="L32" s="46"/>
      <c r="M32" s="11"/>
      <c r="N32" s="46"/>
      <c r="O32" s="11"/>
      <c r="P32" s="46"/>
      <c r="R32" s="56"/>
      <c r="S32" s="57"/>
      <c r="T32" s="46"/>
      <c r="U32" s="56"/>
      <c r="V32" s="57"/>
      <c r="W32" s="46"/>
      <c r="X32" s="56"/>
      <c r="Y32" s="57"/>
      <c r="Z32" s="46"/>
      <c r="AA32" s="56"/>
      <c r="AB32" s="57"/>
      <c r="AC32" s="46"/>
      <c r="AD32" s="56"/>
      <c r="AE32" s="57"/>
      <c r="AF32" s="46"/>
      <c r="AG32" s="56"/>
      <c r="AH32" s="57"/>
      <c r="AI32" s="46"/>
      <c r="AJ32" s="56"/>
      <c r="AK32" s="57"/>
      <c r="AL32" s="46"/>
      <c r="AM32" s="56"/>
      <c r="AN32" s="57"/>
      <c r="AO32" s="46"/>
      <c r="AP32" s="56"/>
      <c r="AQ32" s="57"/>
      <c r="AR32" s="46"/>
      <c r="AS32" s="56"/>
      <c r="AT32" s="57"/>
      <c r="AU32" s="46"/>
      <c r="AV32" s="58"/>
      <c r="AW32" s="57"/>
      <c r="AY32" s="26"/>
    </row>
    <row r="33" spans="1:51" ht="12.75" customHeight="1">
      <c r="A33">
        <v>32</v>
      </c>
      <c r="B33" s="27" t="s">
        <v>683</v>
      </c>
      <c r="C33" s="34" t="s">
        <v>684</v>
      </c>
      <c r="D33" s="35">
        <v>3</v>
      </c>
      <c r="E33" s="36">
        <f>SUM(F34:F36)/COUNT(F34:F36)</f>
        <v>1</v>
      </c>
      <c r="F33" s="31">
        <f>E33*D33/2</f>
        <v>1.5</v>
      </c>
      <c r="G33" s="22"/>
      <c r="H33" s="37">
        <f>SUM(I34:I36)/COUNT(I34:I36)</f>
        <v>1</v>
      </c>
      <c r="I33" s="33">
        <f>H33*$D33/2</f>
        <v>1.5</v>
      </c>
      <c r="J33" s="31">
        <f>+I33+F33</f>
        <v>3</v>
      </c>
      <c r="K33" s="33">
        <f>SUM(J34:J36)</f>
        <v>3</v>
      </c>
      <c r="L33" s="25"/>
      <c r="M33" s="11"/>
      <c r="N33" s="31">
        <f t="shared" ref="N33:N36" si="116">+J33</f>
        <v>3</v>
      </c>
      <c r="O33" s="11"/>
      <c r="P33" s="31">
        <f>+M33+J33</f>
        <v>3</v>
      </c>
      <c r="R33" s="37">
        <f>SUM(S34:S36)/COUNT(S34:S36)</f>
        <v>1</v>
      </c>
      <c r="S33" s="33">
        <f>R33*$D33/2</f>
        <v>1.5</v>
      </c>
      <c r="T33" s="22"/>
      <c r="U33" s="37">
        <f>SUM(V34:V36)/COUNT(V34:V36)</f>
        <v>1</v>
      </c>
      <c r="V33" s="33">
        <f>U33*$D33/2</f>
        <v>1.5</v>
      </c>
      <c r="W33" s="22"/>
      <c r="X33" s="37">
        <f>SUM(Y34:Y36)/COUNT(Y34:Y36)</f>
        <v>1</v>
      </c>
      <c r="Y33" s="33">
        <f>X33*$D33/2</f>
        <v>1.5</v>
      </c>
      <c r="Z33" s="22"/>
      <c r="AA33" s="37">
        <f>SUM(AB34:AB36)/COUNT(AB34:AB36)</f>
        <v>1</v>
      </c>
      <c r="AB33" s="33">
        <f>AA33*$D33/2</f>
        <v>1.5</v>
      </c>
      <c r="AC33" s="22"/>
      <c r="AD33" s="37" t="e">
        <f>SUM(AE34:AE36)/COUNT(AE34:AE36)</f>
        <v>#DIV/0!</v>
      </c>
      <c r="AE33" s="33" t="e">
        <f>AD33*$D33/2</f>
        <v>#DIV/0!</v>
      </c>
      <c r="AF33" s="22"/>
      <c r="AG33" s="37" t="e">
        <f>SUM(AH34:AH36)/COUNT(AH34:AH36)</f>
        <v>#DIV/0!</v>
      </c>
      <c r="AH33" s="33" t="e">
        <f>AG33*$D33/2</f>
        <v>#DIV/0!</v>
      </c>
      <c r="AI33" s="22"/>
      <c r="AJ33" s="37" t="e">
        <f>SUM(AK34:AK36)/COUNT(AK34:AK36)</f>
        <v>#DIV/0!</v>
      </c>
      <c r="AK33" s="33" t="e">
        <f>AJ33*$D33/2</f>
        <v>#DIV/0!</v>
      </c>
      <c r="AL33" s="22"/>
      <c r="AM33" s="37" t="e">
        <f>SUM(AN34:AN36)/COUNT(AN34:AN36)</f>
        <v>#DIV/0!</v>
      </c>
      <c r="AN33" s="33" t="e">
        <f>AM33*$D33/2</f>
        <v>#DIV/0!</v>
      </c>
      <c r="AO33" s="22"/>
      <c r="AP33" s="37" t="e">
        <f>SUM(AQ34:AQ36)/COUNT(AQ34:AQ36)</f>
        <v>#DIV/0!</v>
      </c>
      <c r="AQ33" s="33" t="e">
        <f>AP33*$D33/2</f>
        <v>#DIV/0!</v>
      </c>
      <c r="AR33" s="22"/>
      <c r="AS33" s="37" t="e">
        <f>SUM(AT34:AT36)/COUNT(AT34:AT36)</f>
        <v>#DIV/0!</v>
      </c>
      <c r="AT33" s="33" t="e">
        <f>AS33*$D33/2</f>
        <v>#DIV/0!</v>
      </c>
      <c r="AU33" s="22"/>
      <c r="AV33" s="36">
        <f>SUM(AW34:AW36)/COUNT(AW34:AW36)</f>
        <v>1</v>
      </c>
      <c r="AW33" s="31">
        <f>AV33*$D33/2</f>
        <v>1.5</v>
      </c>
      <c r="AY33" s="26"/>
    </row>
    <row r="34" spans="1:51" ht="12.75" customHeight="1">
      <c r="A34">
        <v>33</v>
      </c>
      <c r="B34" s="38">
        <v>19</v>
      </c>
      <c r="C34" s="39" t="s">
        <v>685</v>
      </c>
      <c r="D34" s="40"/>
      <c r="E34" s="41" t="s">
        <v>663</v>
      </c>
      <c r="F34" s="42">
        <f t="shared" ref="F34:F36" si="117">IF(E34="a",1,IF(E34="b",0.75,IF(E34="c",0.5,IF(E34="d",0.25,IF(E34="e",0,IF(E34="A/B/C/D/E","Belum diisi","Error"))))))</f>
        <v>1</v>
      </c>
      <c r="G34" s="51" t="str">
        <f t="shared" ref="G34:G36" si="118">IF(F34&gt;AVERAGE(F$24:F$31),"SALAH, Lebih tinggi dari nilai Kualitas RPJMD","OK")</f>
        <v>OK</v>
      </c>
      <c r="H34" s="50" t="str">
        <f t="shared" ref="H34:I34" si="119">+AV34</f>
        <v>A</v>
      </c>
      <c r="I34" s="42">
        <f t="shared" si="119"/>
        <v>1</v>
      </c>
      <c r="J34" s="45">
        <f t="shared" ref="J34:J36" si="120">(+F34/COUNT($F$34:$F$36)*$D$33/2)+(+I34/COUNT($I$34:$I$36)*$D$33/2)</f>
        <v>1</v>
      </c>
      <c r="K34" s="46"/>
      <c r="L34" s="46"/>
      <c r="M34" s="63"/>
      <c r="N34" s="64">
        <f t="shared" si="116"/>
        <v>1</v>
      </c>
      <c r="O34" s="63"/>
      <c r="P34" s="64"/>
      <c r="R34" s="41" t="s">
        <v>663</v>
      </c>
      <c r="S34" s="42">
        <f t="shared" ref="S34:S36" si="121">IF(R34="a",1,IF(R34="b",0.75,IF(R34="c",0.5,IF(R34="d",0.25,IF(R34="e",0,IF(R34="A/B/C/D/E","Belum diisi","Error"))))))</f>
        <v>1</v>
      </c>
      <c r="T34" s="51" t="str">
        <f t="shared" ref="T34:T36" si="122">IF(S34&gt;S$13,"SALAH, Renstra tidak ada",IF(S34&gt;AVERAGE(S$24:S$31),"SALAH, Lebih tinggi dari nilai Kualitas Renstra","OK"))</f>
        <v>SALAH, Renstra tidak ada</v>
      </c>
      <c r="U34" s="41" t="s">
        <v>663</v>
      </c>
      <c r="V34" s="42">
        <f t="shared" ref="V34:V36" si="123">IF(U34="a",1,IF(U34="b",0.75,IF(U34="c",0.5,IF(U34="d",0.25,IF(U34="e",0,IF(U34="A/B/C/D/E","Belum diisi","Error"))))))</f>
        <v>1</v>
      </c>
      <c r="W34" s="51" t="str">
        <f t="shared" ref="W34:W36" si="124">IF(V34&gt;V$13,"SALAH, Renstra tidak ada",IF(V34&gt;AVERAGE(V$24:V$31),"SALAH, Lebih tinggi dari nilai Kualitas Renstra","OK"))</f>
        <v>SALAH, Renstra tidak ada</v>
      </c>
      <c r="X34" s="41" t="s">
        <v>663</v>
      </c>
      <c r="Y34" s="42">
        <f t="shared" ref="Y34:Y36" si="125">IF(X34="a",1,IF(X34="b",0.75,IF(X34="c",0.5,IF(X34="d",0.25,IF(X34="e",0,IF(X34="A/B/C/D/E","Belum diisi","Error"))))))</f>
        <v>1</v>
      </c>
      <c r="Z34" s="51" t="str">
        <f t="shared" ref="Z34:Z36" si="126">IF(Y34&gt;Y$13,"SALAH, Renstra tidak ada",IF(Y34&gt;AVERAGE(Y$24:Y$31),"SALAH, Lebih tinggi dari nilai Kualitas Renstra","OK"))</f>
        <v>SALAH, Renstra tidak ada</v>
      </c>
      <c r="AA34" s="41" t="s">
        <v>663</v>
      </c>
      <c r="AB34" s="42">
        <f t="shared" ref="AB34:AB36" si="127">IF(AA34="a",1,IF(AA34="b",0.75,IF(AA34="c",0.5,IF(AA34="d",0.25,IF(AA34="e",0,IF(AA34="A/B/C/D/E","Belum diisi","Error"))))))</f>
        <v>1</v>
      </c>
      <c r="AC34" s="51" t="str">
        <f t="shared" ref="AC34:AC36" si="128">IF(AB34&gt;AB$13,"SALAH, Renstra tidak ada",IF(AB34&gt;AVERAGE(AB$24:AB$31),"SALAH, Lebih tinggi dari nilai Kualitas Renstra","OK"))</f>
        <v>SALAH, Renstra tidak ada</v>
      </c>
      <c r="AD34" s="41" t="s">
        <v>664</v>
      </c>
      <c r="AE34" s="42" t="str">
        <f t="shared" ref="AE34:AE36" si="129">IF(AD34="a",1,IF(AD34="b",0.75,IF(AD34="c",0.5,IF(AD34="d",0.25,IF(AD34="e",0,IF(AD34="A/B/C/D/E","Belum diisi","Error"))))))</f>
        <v>Belum diisi</v>
      </c>
      <c r="AF34" s="51" t="e">
        <f t="shared" ref="AF34:AF36" si="130">IF(AE34&gt;AE$13,"SALAH, Renstra tidak ada",IF(AE34&gt;AVERAGE(AE$24:AE$31),"SALAH, Lebih tinggi dari nilai Kualitas Renstra","OK"))</f>
        <v>#DIV/0!</v>
      </c>
      <c r="AG34" s="41" t="s">
        <v>664</v>
      </c>
      <c r="AH34" s="42" t="str">
        <f t="shared" ref="AH34:AH36" si="131">IF(AG34="a",1,IF(AG34="b",0.75,IF(AG34="c",0.5,IF(AG34="d",0.25,IF(AG34="e",0,IF(AG34="A/B/C/D/E","Belum diisi","Error"))))))</f>
        <v>Belum diisi</v>
      </c>
      <c r="AI34" s="51" t="e">
        <f t="shared" ref="AI34:AI36" si="132">IF(AH34&gt;AH$13,"SALAH, Renstra tidak ada",IF(AH34&gt;AVERAGE(AH$24:AH$31),"SALAH, Lebih tinggi dari nilai Kualitas Renstra","OK"))</f>
        <v>#DIV/0!</v>
      </c>
      <c r="AJ34" s="41" t="s">
        <v>664</v>
      </c>
      <c r="AK34" s="42" t="str">
        <f t="shared" ref="AK34:AK36" si="133">IF(AJ34="a",1,IF(AJ34="b",0.75,IF(AJ34="c",0.5,IF(AJ34="d",0.25,IF(AJ34="e",0,IF(AJ34="A/B/C/D/E","Belum diisi","Error"))))))</f>
        <v>Belum diisi</v>
      </c>
      <c r="AL34" s="51" t="e">
        <f t="shared" ref="AL34:AL36" si="134">IF(AK34&gt;AK$13,"SALAH, Renstra tidak ada",IF(AK34&gt;AVERAGE(AK$24:AK$31),"SALAH, Lebih tinggi dari nilai Kualitas Renstra","OK"))</f>
        <v>#DIV/0!</v>
      </c>
      <c r="AM34" s="41" t="s">
        <v>664</v>
      </c>
      <c r="AN34" s="42" t="str">
        <f t="shared" ref="AN34:AN36" si="135">IF(AM34="a",1,IF(AM34="b",0.75,IF(AM34="c",0.5,IF(AM34="d",0.25,IF(AM34="e",0,IF(AM34="A/B/C/D/E","Belum diisi","Error"))))))</f>
        <v>Belum diisi</v>
      </c>
      <c r="AO34" s="51" t="e">
        <f t="shared" ref="AO34:AO36" si="136">IF(AN34&gt;AN$13,"SALAH, Renstra tidak ada",IF(AN34&gt;AVERAGE(AN$24:AN$31),"SALAH, Lebih tinggi dari nilai Kualitas Renstra","OK"))</f>
        <v>#DIV/0!</v>
      </c>
      <c r="AP34" s="41" t="s">
        <v>664</v>
      </c>
      <c r="AQ34" s="42" t="str">
        <f t="shared" ref="AQ34:AQ36" si="137">IF(AP34="a",1,IF(AP34="b",0.75,IF(AP34="c",0.5,IF(AP34="d",0.25,IF(AP34="e",0,IF(AP34="A/B/C/D/E","Belum diisi","Error"))))))</f>
        <v>Belum diisi</v>
      </c>
      <c r="AR34" s="51" t="e">
        <f t="shared" ref="AR34:AR36" si="138">IF(AQ34&gt;AQ$13,"SALAH, Renstra tidak ada",IF(AQ34&gt;AVERAGE(AQ$24:AQ$31),"SALAH, Lebih tinggi dari nilai Kualitas Renstra","OK"))</f>
        <v>#DIV/0!</v>
      </c>
      <c r="AS34" s="41" t="s">
        <v>664</v>
      </c>
      <c r="AT34" s="42" t="str">
        <f t="shared" ref="AT34:AT36" si="139">IF(AS34="a",1,IF(AS34="b",0.75,IF(AS34="c",0.5,IF(AS34="d",0.25,IF(AS34="e",0,IF(AS34="A/B/C/D/E","Belum diisi","Error"))))))</f>
        <v>Belum diisi</v>
      </c>
      <c r="AU34" s="51" t="e">
        <f t="shared" ref="AU34:AU36" si="140">IF(AT34&gt;AT$13,"SALAH, Renstra tidak ada",IF(AT34&gt;AVERAGE(AT$24:AT$31),"SALAH, Lebih tinggi dari nilai Kualitas Renstra","OK"))</f>
        <v>#DIV/0!</v>
      </c>
      <c r="AV34" s="42" t="str">
        <f t="shared" ref="AV34:AV36" si="141">IF(AW34&gt;0.875,"A",IF(AW34&gt;0.625,"B",IF(AW34&gt;0.375,"C",IF(AW34&gt;0.125,"D",IF(AW34&lt;=0.125,"E","Error")))))</f>
        <v>A</v>
      </c>
      <c r="AW34" s="42">
        <f t="shared" ref="AW34:AW36" si="142">AVERAGEIF(R34:AT34,"&gt;0",R34:AT34)</f>
        <v>1</v>
      </c>
      <c r="AY34" s="26"/>
    </row>
    <row r="35" spans="1:51" ht="12.75" customHeight="1">
      <c r="A35">
        <v>34</v>
      </c>
      <c r="B35" s="38">
        <v>20</v>
      </c>
      <c r="C35" s="62" t="s">
        <v>686</v>
      </c>
      <c r="D35" s="40"/>
      <c r="E35" s="41" t="s">
        <v>663</v>
      </c>
      <c r="F35" s="42">
        <f t="shared" si="117"/>
        <v>1</v>
      </c>
      <c r="G35" s="51" t="str">
        <f t="shared" si="118"/>
        <v>OK</v>
      </c>
      <c r="H35" s="50" t="str">
        <f t="shared" ref="H35:I35" si="143">+AV35</f>
        <v>A</v>
      </c>
      <c r="I35" s="42">
        <f t="shared" si="143"/>
        <v>1</v>
      </c>
      <c r="J35" s="45">
        <f t="shared" si="120"/>
        <v>1</v>
      </c>
      <c r="K35" s="46"/>
      <c r="L35" s="46"/>
      <c r="M35" s="11"/>
      <c r="N35" s="64">
        <f t="shared" si="116"/>
        <v>1</v>
      </c>
      <c r="O35" s="11"/>
      <c r="P35" s="64"/>
      <c r="R35" s="41" t="s">
        <v>663</v>
      </c>
      <c r="S35" s="42">
        <f t="shared" si="121"/>
        <v>1</v>
      </c>
      <c r="T35" s="51" t="str">
        <f t="shared" si="122"/>
        <v>SALAH, Renstra tidak ada</v>
      </c>
      <c r="U35" s="41" t="s">
        <v>663</v>
      </c>
      <c r="V35" s="42">
        <f t="shared" si="123"/>
        <v>1</v>
      </c>
      <c r="W35" s="51" t="str">
        <f t="shared" si="124"/>
        <v>SALAH, Renstra tidak ada</v>
      </c>
      <c r="X35" s="41" t="s">
        <v>663</v>
      </c>
      <c r="Y35" s="42">
        <f t="shared" si="125"/>
        <v>1</v>
      </c>
      <c r="Z35" s="51" t="str">
        <f t="shared" si="126"/>
        <v>SALAH, Renstra tidak ada</v>
      </c>
      <c r="AA35" s="41" t="s">
        <v>663</v>
      </c>
      <c r="AB35" s="42">
        <f t="shared" si="127"/>
        <v>1</v>
      </c>
      <c r="AC35" s="51" t="str">
        <f t="shared" si="128"/>
        <v>SALAH, Renstra tidak ada</v>
      </c>
      <c r="AD35" s="41" t="s">
        <v>664</v>
      </c>
      <c r="AE35" s="42" t="str">
        <f t="shared" si="129"/>
        <v>Belum diisi</v>
      </c>
      <c r="AF35" s="51" t="e">
        <f t="shared" si="130"/>
        <v>#DIV/0!</v>
      </c>
      <c r="AG35" s="41" t="s">
        <v>664</v>
      </c>
      <c r="AH35" s="42" t="str">
        <f t="shared" si="131"/>
        <v>Belum diisi</v>
      </c>
      <c r="AI35" s="51" t="e">
        <f t="shared" si="132"/>
        <v>#DIV/0!</v>
      </c>
      <c r="AJ35" s="41" t="s">
        <v>664</v>
      </c>
      <c r="AK35" s="42" t="str">
        <f t="shared" si="133"/>
        <v>Belum diisi</v>
      </c>
      <c r="AL35" s="51" t="e">
        <f t="shared" si="134"/>
        <v>#DIV/0!</v>
      </c>
      <c r="AM35" s="41" t="s">
        <v>664</v>
      </c>
      <c r="AN35" s="42" t="str">
        <f t="shared" si="135"/>
        <v>Belum diisi</v>
      </c>
      <c r="AO35" s="51" t="e">
        <f t="shared" si="136"/>
        <v>#DIV/0!</v>
      </c>
      <c r="AP35" s="41" t="s">
        <v>664</v>
      </c>
      <c r="AQ35" s="42" t="str">
        <f t="shared" si="137"/>
        <v>Belum diisi</v>
      </c>
      <c r="AR35" s="51" t="e">
        <f t="shared" si="138"/>
        <v>#DIV/0!</v>
      </c>
      <c r="AS35" s="41" t="s">
        <v>664</v>
      </c>
      <c r="AT35" s="42" t="str">
        <f t="shared" si="139"/>
        <v>Belum diisi</v>
      </c>
      <c r="AU35" s="51" t="e">
        <f t="shared" si="140"/>
        <v>#DIV/0!</v>
      </c>
      <c r="AV35" s="42" t="str">
        <f t="shared" si="141"/>
        <v>A</v>
      </c>
      <c r="AW35" s="42">
        <f t="shared" si="142"/>
        <v>1</v>
      </c>
      <c r="AY35" s="26"/>
    </row>
    <row r="36" spans="1:51" ht="12.75" customHeight="1">
      <c r="A36">
        <v>35</v>
      </c>
      <c r="B36" s="38">
        <v>21</v>
      </c>
      <c r="C36" s="53" t="s">
        <v>687</v>
      </c>
      <c r="D36" s="52"/>
      <c r="E36" s="41" t="s">
        <v>663</v>
      </c>
      <c r="F36" s="42">
        <f t="shared" si="117"/>
        <v>1</v>
      </c>
      <c r="G36" s="51" t="str">
        <f t="shared" si="118"/>
        <v>OK</v>
      </c>
      <c r="H36" s="50" t="str">
        <f t="shared" ref="H36:I36" si="144">+AV36</f>
        <v>A</v>
      </c>
      <c r="I36" s="42">
        <f t="shared" si="144"/>
        <v>1</v>
      </c>
      <c r="J36" s="45">
        <f t="shared" si="120"/>
        <v>1</v>
      </c>
      <c r="K36" s="46"/>
      <c r="L36" s="46"/>
      <c r="M36" s="11"/>
      <c r="N36" s="64">
        <f t="shared" si="116"/>
        <v>1</v>
      </c>
      <c r="O36" s="11"/>
      <c r="P36" s="64"/>
      <c r="R36" s="41" t="s">
        <v>663</v>
      </c>
      <c r="S36" s="42">
        <f t="shared" si="121"/>
        <v>1</v>
      </c>
      <c r="T36" s="51" t="str">
        <f t="shared" si="122"/>
        <v>SALAH, Renstra tidak ada</v>
      </c>
      <c r="U36" s="41" t="s">
        <v>663</v>
      </c>
      <c r="V36" s="42">
        <f t="shared" si="123"/>
        <v>1</v>
      </c>
      <c r="W36" s="51" t="str">
        <f t="shared" si="124"/>
        <v>SALAH, Renstra tidak ada</v>
      </c>
      <c r="X36" s="41" t="s">
        <v>663</v>
      </c>
      <c r="Y36" s="42">
        <f t="shared" si="125"/>
        <v>1</v>
      </c>
      <c r="Z36" s="51" t="str">
        <f t="shared" si="126"/>
        <v>SALAH, Renstra tidak ada</v>
      </c>
      <c r="AA36" s="41" t="s">
        <v>663</v>
      </c>
      <c r="AB36" s="42">
        <f t="shared" si="127"/>
        <v>1</v>
      </c>
      <c r="AC36" s="51" t="str">
        <f t="shared" si="128"/>
        <v>SALAH, Renstra tidak ada</v>
      </c>
      <c r="AD36" s="41" t="s">
        <v>664</v>
      </c>
      <c r="AE36" s="42" t="str">
        <f t="shared" si="129"/>
        <v>Belum diisi</v>
      </c>
      <c r="AF36" s="51" t="e">
        <f t="shared" si="130"/>
        <v>#DIV/0!</v>
      </c>
      <c r="AG36" s="41" t="s">
        <v>664</v>
      </c>
      <c r="AH36" s="42" t="str">
        <f t="shared" si="131"/>
        <v>Belum diisi</v>
      </c>
      <c r="AI36" s="51" t="e">
        <f t="shared" si="132"/>
        <v>#DIV/0!</v>
      </c>
      <c r="AJ36" s="41" t="s">
        <v>664</v>
      </c>
      <c r="AK36" s="42" t="str">
        <f t="shared" si="133"/>
        <v>Belum diisi</v>
      </c>
      <c r="AL36" s="51" t="e">
        <f t="shared" si="134"/>
        <v>#DIV/0!</v>
      </c>
      <c r="AM36" s="41" t="s">
        <v>664</v>
      </c>
      <c r="AN36" s="42" t="str">
        <f t="shared" si="135"/>
        <v>Belum diisi</v>
      </c>
      <c r="AO36" s="51" t="e">
        <f t="shared" si="136"/>
        <v>#DIV/0!</v>
      </c>
      <c r="AP36" s="41" t="s">
        <v>664</v>
      </c>
      <c r="AQ36" s="42" t="str">
        <f t="shared" si="137"/>
        <v>Belum diisi</v>
      </c>
      <c r="AR36" s="51" t="e">
        <f t="shared" si="138"/>
        <v>#DIV/0!</v>
      </c>
      <c r="AS36" s="41" t="s">
        <v>664</v>
      </c>
      <c r="AT36" s="42" t="str">
        <f t="shared" si="139"/>
        <v>Belum diisi</v>
      </c>
      <c r="AU36" s="51" t="e">
        <f t="shared" si="140"/>
        <v>#DIV/0!</v>
      </c>
      <c r="AV36" s="42" t="str">
        <f t="shared" si="141"/>
        <v>A</v>
      </c>
      <c r="AW36" s="42">
        <f t="shared" si="142"/>
        <v>1</v>
      </c>
      <c r="AY36" s="26"/>
    </row>
    <row r="37" spans="1:51" ht="12.75" customHeight="1">
      <c r="A37">
        <v>36</v>
      </c>
      <c r="B37" s="38"/>
      <c r="C37" s="54"/>
      <c r="D37" s="55"/>
      <c r="E37" s="46"/>
      <c r="F37" s="46"/>
      <c r="G37" s="46"/>
      <c r="H37" s="46"/>
      <c r="I37" s="46"/>
      <c r="J37" s="46"/>
      <c r="K37" s="46"/>
      <c r="L37" s="46"/>
      <c r="M37" s="11"/>
      <c r="N37" s="46"/>
      <c r="O37" s="11"/>
      <c r="P37" s="46"/>
      <c r="R37" s="41"/>
      <c r="S37" s="57"/>
      <c r="T37" s="46"/>
      <c r="U37" s="41"/>
      <c r="V37" s="57"/>
      <c r="W37" s="46"/>
      <c r="X37" s="41"/>
      <c r="Y37" s="57"/>
      <c r="Z37" s="46"/>
      <c r="AA37" s="41"/>
      <c r="AB37" s="57"/>
      <c r="AC37" s="46"/>
      <c r="AD37" s="56"/>
      <c r="AE37" s="57"/>
      <c r="AF37" s="46"/>
      <c r="AG37" s="56"/>
      <c r="AH37" s="57"/>
      <c r="AI37" s="46"/>
      <c r="AJ37" s="56"/>
      <c r="AK37" s="57"/>
      <c r="AL37" s="46"/>
      <c r="AM37" s="56"/>
      <c r="AN37" s="57"/>
      <c r="AO37" s="46"/>
      <c r="AP37" s="56"/>
      <c r="AQ37" s="57"/>
      <c r="AR37" s="46"/>
      <c r="AS37" s="56"/>
      <c r="AT37" s="57"/>
      <c r="AU37" s="46"/>
      <c r="AV37" s="58"/>
      <c r="AW37" s="57"/>
      <c r="AY37" s="26"/>
    </row>
    <row r="38" spans="1:51" ht="12.75" customHeight="1">
      <c r="A38">
        <v>37</v>
      </c>
      <c r="B38" s="27" t="s">
        <v>688</v>
      </c>
      <c r="C38" s="28" t="s">
        <v>689</v>
      </c>
      <c r="D38" s="29">
        <v>20</v>
      </c>
      <c r="E38" s="30">
        <f>F38/$D38*2</f>
        <v>1</v>
      </c>
      <c r="F38" s="31">
        <f>+F39+F45+F57</f>
        <v>10</v>
      </c>
      <c r="G38" s="22"/>
      <c r="H38" s="32">
        <f>I38/$D38*2</f>
        <v>0.94000000000000006</v>
      </c>
      <c r="I38" s="33">
        <f>+I39+I45+I57</f>
        <v>9.4</v>
      </c>
      <c r="J38" s="31">
        <f t="shared" ref="J38:J39" si="145">+I38+F38</f>
        <v>19.399999999999999</v>
      </c>
      <c r="K38" s="33">
        <f>+K39+K45+K57</f>
        <v>19.399999999999999</v>
      </c>
      <c r="L38" s="25"/>
      <c r="M38" s="11"/>
      <c r="N38" s="31">
        <f t="shared" ref="N38:N43" si="146">+J38</f>
        <v>19.399999999999999</v>
      </c>
      <c r="O38" s="11"/>
      <c r="P38" s="31">
        <f t="shared" ref="P38:P39" si="147">+M38+J38</f>
        <v>19.399999999999999</v>
      </c>
      <c r="R38" s="32">
        <f>S38/$D38*2</f>
        <v>0.94000000000000006</v>
      </c>
      <c r="S38" s="31">
        <f>+S39+S45+S57</f>
        <v>9.4</v>
      </c>
      <c r="T38" s="22"/>
      <c r="U38" s="32">
        <f>V38/$D38*2</f>
        <v>0.94000000000000006</v>
      </c>
      <c r="V38" s="31">
        <f>+V39+V45+V57</f>
        <v>9.4</v>
      </c>
      <c r="W38" s="22"/>
      <c r="X38" s="32">
        <f>Y38/$D38*2</f>
        <v>0.94000000000000006</v>
      </c>
      <c r="Y38" s="31">
        <f>+Y39+Y45+Y57</f>
        <v>9.4</v>
      </c>
      <c r="Z38" s="22"/>
      <c r="AA38" s="32">
        <f>AB38/$D38*2</f>
        <v>0.94000000000000006</v>
      </c>
      <c r="AB38" s="31">
        <f>+AB39+AB45+AB57</f>
        <v>9.4</v>
      </c>
      <c r="AC38" s="22"/>
      <c r="AD38" s="32" t="e">
        <f>AE38/$D38*2</f>
        <v>#DIV/0!</v>
      </c>
      <c r="AE38" s="31" t="e">
        <f>+AE39+AE45+AE57</f>
        <v>#DIV/0!</v>
      </c>
      <c r="AF38" s="22"/>
      <c r="AG38" s="32" t="e">
        <f>AH38/$D38*2</f>
        <v>#DIV/0!</v>
      </c>
      <c r="AH38" s="31" t="e">
        <f>+AH39+AH45+AH57</f>
        <v>#DIV/0!</v>
      </c>
      <c r="AI38" s="22"/>
      <c r="AJ38" s="32" t="e">
        <f>AK38/$D38*2</f>
        <v>#DIV/0!</v>
      </c>
      <c r="AK38" s="31" t="e">
        <f>+AK39+AK45+AK57</f>
        <v>#DIV/0!</v>
      </c>
      <c r="AL38" s="22"/>
      <c r="AM38" s="32" t="e">
        <f>AN38/$D38*2</f>
        <v>#DIV/0!</v>
      </c>
      <c r="AN38" s="31" t="e">
        <f>+AN39+AN45+AN57</f>
        <v>#DIV/0!</v>
      </c>
      <c r="AO38" s="22"/>
      <c r="AP38" s="32" t="e">
        <f>AQ38/$D38*2</f>
        <v>#DIV/0!</v>
      </c>
      <c r="AQ38" s="31" t="e">
        <f>+AQ39+AQ45+AQ57</f>
        <v>#DIV/0!</v>
      </c>
      <c r="AR38" s="22"/>
      <c r="AS38" s="32" t="e">
        <f>AT38/$D38*2</f>
        <v>#DIV/0!</v>
      </c>
      <c r="AT38" s="31" t="e">
        <f>+AT39+AT45+AT57</f>
        <v>#DIV/0!</v>
      </c>
      <c r="AU38" s="22"/>
      <c r="AV38" s="30">
        <f>AW38/$D38*2</f>
        <v>0.94000000000000006</v>
      </c>
      <c r="AW38" s="31">
        <f>+AW39+AW45+AW57</f>
        <v>9.4</v>
      </c>
      <c r="AY38" s="26"/>
    </row>
    <row r="39" spans="1:51" ht="12.75" customHeight="1">
      <c r="A39">
        <v>38</v>
      </c>
      <c r="B39" s="27" t="s">
        <v>655</v>
      </c>
      <c r="C39" s="34" t="s">
        <v>690</v>
      </c>
      <c r="D39" s="35">
        <v>4</v>
      </c>
      <c r="E39" s="36">
        <f>SUM(F40:F43)/COUNT(F40:F43)</f>
        <v>1</v>
      </c>
      <c r="F39" s="31">
        <f>E39*D39/2</f>
        <v>2</v>
      </c>
      <c r="G39" s="22"/>
      <c r="H39" s="37">
        <f>SUM(I40:I43)/COUNT(I40:I43)</f>
        <v>1</v>
      </c>
      <c r="I39" s="33">
        <f>H39*$D39/2</f>
        <v>2</v>
      </c>
      <c r="J39" s="31">
        <f t="shared" si="145"/>
        <v>4</v>
      </c>
      <c r="K39" s="33">
        <f>SUM(J40:J43)</f>
        <v>4</v>
      </c>
      <c r="L39" s="25"/>
      <c r="M39" s="11"/>
      <c r="N39" s="31">
        <f t="shared" si="146"/>
        <v>4</v>
      </c>
      <c r="O39" s="11"/>
      <c r="P39" s="31">
        <f t="shared" si="147"/>
        <v>4</v>
      </c>
      <c r="R39" s="37">
        <f>SUM(S40:S43)/COUNT(S40:S43)</f>
        <v>1</v>
      </c>
      <c r="S39" s="33">
        <f>R39*$D39/2</f>
        <v>2</v>
      </c>
      <c r="T39" s="22"/>
      <c r="U39" s="37">
        <f>SUM(V40:V43)/COUNT(V40:V43)</f>
        <v>1</v>
      </c>
      <c r="V39" s="33">
        <f>U39*$D39/2</f>
        <v>2</v>
      </c>
      <c r="W39" s="22"/>
      <c r="X39" s="37">
        <f>SUM(Y40:Y43)/COUNT(Y40:Y43)</f>
        <v>1</v>
      </c>
      <c r="Y39" s="33">
        <f>X39*$D39/2</f>
        <v>2</v>
      </c>
      <c r="Z39" s="22"/>
      <c r="AA39" s="37">
        <f>SUM(AB40:AB43)/COUNT(AB40:AB43)</f>
        <v>1</v>
      </c>
      <c r="AB39" s="33">
        <f>AA39*$D39/2</f>
        <v>2</v>
      </c>
      <c r="AC39" s="22"/>
      <c r="AD39" s="37" t="e">
        <f>SUM(AE40:AE43)/COUNT(AE40:AE43)</f>
        <v>#DIV/0!</v>
      </c>
      <c r="AE39" s="33" t="e">
        <f>AD39*$D39/2</f>
        <v>#DIV/0!</v>
      </c>
      <c r="AF39" s="22"/>
      <c r="AG39" s="37" t="e">
        <f>SUM(AH40:AH43)/COUNT(AH40:AH43)</f>
        <v>#DIV/0!</v>
      </c>
      <c r="AH39" s="33" t="e">
        <f>AG39*$D39/2</f>
        <v>#DIV/0!</v>
      </c>
      <c r="AI39" s="22"/>
      <c r="AJ39" s="37" t="e">
        <f>SUM(AK40:AK43)/COUNT(AK40:AK43)</f>
        <v>#DIV/0!</v>
      </c>
      <c r="AK39" s="33" t="e">
        <f>AJ39*$D39/2</f>
        <v>#DIV/0!</v>
      </c>
      <c r="AL39" s="22"/>
      <c r="AM39" s="37" t="e">
        <f>SUM(AN40:AN43)/COUNT(AN40:AN43)</f>
        <v>#DIV/0!</v>
      </c>
      <c r="AN39" s="33" t="e">
        <f>AM39*$D39/2</f>
        <v>#DIV/0!</v>
      </c>
      <c r="AO39" s="22"/>
      <c r="AP39" s="37" t="e">
        <f>SUM(AQ40:AQ43)/COUNT(AQ40:AQ43)</f>
        <v>#DIV/0!</v>
      </c>
      <c r="AQ39" s="33" t="e">
        <f>AP39*$D39/2</f>
        <v>#DIV/0!</v>
      </c>
      <c r="AR39" s="22"/>
      <c r="AS39" s="37" t="e">
        <f>SUM(AT40:AT43)/COUNT(AT40:AT43)</f>
        <v>#DIV/0!</v>
      </c>
      <c r="AT39" s="33" t="e">
        <f>AS39*$D39/2</f>
        <v>#DIV/0!</v>
      </c>
      <c r="AU39" s="22"/>
      <c r="AV39" s="36">
        <f>SUM(AW40:AW43)/COUNT(AW40:AW43)</f>
        <v>1</v>
      </c>
      <c r="AW39" s="31">
        <f>AV39*$D39/2</f>
        <v>2</v>
      </c>
      <c r="AY39" s="26"/>
    </row>
    <row r="40" spans="1:51" ht="12.75" customHeight="1">
      <c r="A40">
        <v>39</v>
      </c>
      <c r="B40" s="38">
        <v>1</v>
      </c>
      <c r="C40" s="39" t="s">
        <v>691</v>
      </c>
      <c r="D40" s="40"/>
      <c r="E40" s="41" t="s">
        <v>658</v>
      </c>
      <c r="F40" s="42">
        <f t="shared" ref="F40:F41" si="148">IF(E40="Y",1,IF(E40="T",0,IF(E40="Y/T","Belum diisi","Error")))</f>
        <v>1</v>
      </c>
      <c r="G40" s="22"/>
      <c r="H40" s="50" t="str">
        <f t="shared" ref="H40:I40" si="149">+AV40</f>
        <v>A</v>
      </c>
      <c r="I40" s="42">
        <f t="shared" si="149"/>
        <v>1</v>
      </c>
      <c r="J40" s="45">
        <f t="shared" ref="J40:J43" si="150">(+F40/COUNT($F$40:$F$43)*$D$39/2)+(+I40/COUNT($I$40:$I$43)*$D$39/2)</f>
        <v>1</v>
      </c>
      <c r="K40" s="46"/>
      <c r="L40" s="46"/>
      <c r="M40" s="11"/>
      <c r="N40" s="45">
        <f t="shared" si="146"/>
        <v>1</v>
      </c>
      <c r="O40" s="11"/>
      <c r="P40" s="45"/>
      <c r="R40" s="41" t="s">
        <v>658</v>
      </c>
      <c r="S40" s="42">
        <f t="shared" ref="S40:S41" si="151">IF(R40="Y",1,IF(R40="T",0,IF(R40="y/T","Belum diisi","Error")))</f>
        <v>1</v>
      </c>
      <c r="T40" s="22"/>
      <c r="U40" s="41" t="s">
        <v>658</v>
      </c>
      <c r="V40" s="42">
        <f t="shared" ref="V40:V41" si="152">IF(U40="Y",1,IF(U40="T",0,IF(U40="y/T","Belum diisi","Error")))</f>
        <v>1</v>
      </c>
      <c r="W40" s="22"/>
      <c r="X40" s="41" t="s">
        <v>658</v>
      </c>
      <c r="Y40" s="42">
        <f t="shared" ref="Y40:Y41" si="153">IF(X40="Y",1,IF(X40="T",0,IF(X40="y/T","Belum diisi","Error")))</f>
        <v>1</v>
      </c>
      <c r="Z40" s="22"/>
      <c r="AA40" s="41" t="s">
        <v>658</v>
      </c>
      <c r="AB40" s="42">
        <f t="shared" ref="AB40:AB41" si="154">IF(AA40="Y",1,IF(AA40="T",0,IF(AA40="y/T","Belum diisi","Error")))</f>
        <v>1</v>
      </c>
      <c r="AC40" s="22"/>
      <c r="AD40" s="41" t="s">
        <v>650</v>
      </c>
      <c r="AE40" s="42" t="str">
        <f t="shared" ref="AE40:AE41" si="155">IF(AD40="Y",1,IF(AD40="T",0,IF(AD40="y/T","Belum diisi","Error")))</f>
        <v>Belum diisi</v>
      </c>
      <c r="AF40" s="22"/>
      <c r="AG40" s="41" t="s">
        <v>650</v>
      </c>
      <c r="AH40" s="42" t="str">
        <f t="shared" ref="AH40:AH41" si="156">IF(AG40="Y",1,IF(AG40="T",0,IF(AG40="y/T","Belum diisi","Error")))</f>
        <v>Belum diisi</v>
      </c>
      <c r="AI40" s="22"/>
      <c r="AJ40" s="41" t="s">
        <v>650</v>
      </c>
      <c r="AK40" s="42" t="str">
        <f t="shared" ref="AK40:AK41" si="157">IF(AJ40="Y",1,IF(AJ40="T",0,IF(AJ40="y/T","Belum diisi","Error")))</f>
        <v>Belum diisi</v>
      </c>
      <c r="AL40" s="22"/>
      <c r="AM40" s="41" t="s">
        <v>650</v>
      </c>
      <c r="AN40" s="42" t="str">
        <f t="shared" ref="AN40:AN41" si="158">IF(AM40="Y",1,IF(AM40="T",0,IF(AM40="y/T","Belum diisi","Error")))</f>
        <v>Belum diisi</v>
      </c>
      <c r="AO40" s="22"/>
      <c r="AP40" s="41" t="s">
        <v>650</v>
      </c>
      <c r="AQ40" s="42" t="str">
        <f t="shared" ref="AQ40:AQ41" si="159">IF(AP40="Y",1,IF(AP40="T",0,IF(AP40="y/T","Belum diisi","Error")))</f>
        <v>Belum diisi</v>
      </c>
      <c r="AR40" s="22"/>
      <c r="AS40" s="41" t="s">
        <v>650</v>
      </c>
      <c r="AT40" s="42" t="str">
        <f t="shared" ref="AT40:AT41" si="160">IF(AS40="Y",1,IF(AS40="T",0,IF(AS40="y/T","Belum diisi","Error")))</f>
        <v>Belum diisi</v>
      </c>
      <c r="AU40" s="22"/>
      <c r="AV40" s="42" t="str">
        <f t="shared" ref="AV40:AV43" si="161">IF(AW40&gt;0.875,"A",IF(AW40&gt;0.625,"B",IF(AW40&gt;0.375,"C",IF(AW40&gt;0.125,"D",IF(AW40&lt;=0.125,"E","Error")))))</f>
        <v>A</v>
      </c>
      <c r="AW40" s="42">
        <f t="shared" ref="AW40:AW41" si="162">AVERAGEIF(R40:AT40,"&gt;=0",R40:AT40)</f>
        <v>1</v>
      </c>
      <c r="AY40" s="26"/>
    </row>
    <row r="41" spans="1:51" ht="12.75" customHeight="1">
      <c r="A41">
        <v>40</v>
      </c>
      <c r="B41" s="38">
        <v>2</v>
      </c>
      <c r="C41" s="39" t="s">
        <v>692</v>
      </c>
      <c r="D41" s="40"/>
      <c r="E41" s="41" t="s">
        <v>658</v>
      </c>
      <c r="F41" s="42">
        <f t="shared" si="148"/>
        <v>1</v>
      </c>
      <c r="G41" s="22"/>
      <c r="H41" s="50" t="str">
        <f t="shared" ref="H41:I41" si="163">+AV41</f>
        <v>A</v>
      </c>
      <c r="I41" s="42">
        <f t="shared" si="163"/>
        <v>1</v>
      </c>
      <c r="J41" s="45">
        <f t="shared" si="150"/>
        <v>1</v>
      </c>
      <c r="K41" s="46"/>
      <c r="L41" s="46"/>
      <c r="M41" s="11"/>
      <c r="N41" s="45">
        <f t="shared" si="146"/>
        <v>1</v>
      </c>
      <c r="O41" s="11"/>
      <c r="P41" s="45"/>
      <c r="R41" s="41" t="s">
        <v>658</v>
      </c>
      <c r="S41" s="42">
        <f t="shared" si="151"/>
        <v>1</v>
      </c>
      <c r="T41" s="22"/>
      <c r="U41" s="41" t="s">
        <v>658</v>
      </c>
      <c r="V41" s="42">
        <f t="shared" si="152"/>
        <v>1</v>
      </c>
      <c r="W41" s="22"/>
      <c r="X41" s="41" t="s">
        <v>658</v>
      </c>
      <c r="Y41" s="42">
        <f t="shared" si="153"/>
        <v>1</v>
      </c>
      <c r="Z41" s="22"/>
      <c r="AA41" s="41" t="s">
        <v>658</v>
      </c>
      <c r="AB41" s="42">
        <f t="shared" si="154"/>
        <v>1</v>
      </c>
      <c r="AC41" s="22"/>
      <c r="AD41" s="41" t="s">
        <v>650</v>
      </c>
      <c r="AE41" s="42" t="str">
        <f t="shared" si="155"/>
        <v>Belum diisi</v>
      </c>
      <c r="AF41" s="22"/>
      <c r="AG41" s="41" t="s">
        <v>650</v>
      </c>
      <c r="AH41" s="42" t="str">
        <f t="shared" si="156"/>
        <v>Belum diisi</v>
      </c>
      <c r="AI41" s="22"/>
      <c r="AJ41" s="41" t="s">
        <v>650</v>
      </c>
      <c r="AK41" s="42" t="str">
        <f t="shared" si="157"/>
        <v>Belum diisi</v>
      </c>
      <c r="AL41" s="22"/>
      <c r="AM41" s="41" t="s">
        <v>650</v>
      </c>
      <c r="AN41" s="42" t="str">
        <f t="shared" si="158"/>
        <v>Belum diisi</v>
      </c>
      <c r="AO41" s="22"/>
      <c r="AP41" s="41" t="s">
        <v>650</v>
      </c>
      <c r="AQ41" s="42" t="str">
        <f t="shared" si="159"/>
        <v>Belum diisi</v>
      </c>
      <c r="AR41" s="22"/>
      <c r="AS41" s="41" t="s">
        <v>650</v>
      </c>
      <c r="AT41" s="42" t="str">
        <f t="shared" si="160"/>
        <v>Belum diisi</v>
      </c>
      <c r="AU41" s="22"/>
      <c r="AV41" s="42" t="str">
        <f t="shared" si="161"/>
        <v>A</v>
      </c>
      <c r="AW41" s="42">
        <f t="shared" si="162"/>
        <v>1</v>
      </c>
      <c r="AY41" s="26"/>
    </row>
    <row r="42" spans="1:51" ht="12.75" customHeight="1">
      <c r="A42">
        <v>41</v>
      </c>
      <c r="B42" s="38">
        <v>3</v>
      </c>
      <c r="C42" s="39" t="s">
        <v>693</v>
      </c>
      <c r="D42" s="40"/>
      <c r="E42" s="41" t="s">
        <v>663</v>
      </c>
      <c r="F42" s="42">
        <f>IF(E42="a",1,IF(E42="b",0.75,IF(E42="c",0.5,IF(E42="d",0.25,IF(E42="e",0,IF(E42="A/B/C/D/E","Belum diisi","Error"))))))</f>
        <v>1</v>
      </c>
      <c r="G42" s="51" t="str">
        <f>IF(F$41=0,"SALAH, PK tidak ada",IF(F66=0,"SALAH,IKU tidak ada","OK"))</f>
        <v>OK</v>
      </c>
      <c r="H42" s="50" t="str">
        <f t="shared" ref="H42:I42" si="164">+AV42</f>
        <v>A</v>
      </c>
      <c r="I42" s="42">
        <f t="shared" si="164"/>
        <v>1</v>
      </c>
      <c r="J42" s="45">
        <f t="shared" si="150"/>
        <v>1</v>
      </c>
      <c r="K42" s="46"/>
      <c r="L42" s="46"/>
      <c r="M42" s="11"/>
      <c r="N42" s="64">
        <f t="shared" si="146"/>
        <v>1</v>
      </c>
      <c r="O42" s="11"/>
      <c r="P42" s="64"/>
      <c r="R42" s="41" t="s">
        <v>663</v>
      </c>
      <c r="S42" s="42">
        <f>IF(R42="a",1,IF(R42="b",0.75,IF(R42="c",0.5,IF(R42="d",0.25,IF(R42="e",0,IF(R42="A/B/C/D/E","Belum diisi","Error"))))))</f>
        <v>1</v>
      </c>
      <c r="T42" s="51" t="str">
        <f>IF(S42&gt;S$41,"SALAH, PK tidak ada",IF(S42&gt;S66,"SALAH,IKU tidak ada","OK"))</f>
        <v>SALAH,IKU tidak ada</v>
      </c>
      <c r="U42" s="41" t="s">
        <v>663</v>
      </c>
      <c r="V42" s="42">
        <f>IF(U42="a",1,IF(U42="b",0.75,IF(U42="c",0.5,IF(U42="d",0.25,IF(U42="e",0,IF(U42="A/B/C/D/E","Belum diisi","Error"))))))</f>
        <v>1</v>
      </c>
      <c r="W42" s="51" t="str">
        <f>IF(V42&gt;V$41,"SALAH, PK tidak ada",IF(V42&gt;V66,"SALAH,IKU tidak ada","OK"))</f>
        <v>SALAH,IKU tidak ada</v>
      </c>
      <c r="X42" s="41" t="s">
        <v>663</v>
      </c>
      <c r="Y42" s="42">
        <f>IF(X42="a",1,IF(X42="b",0.75,IF(X42="c",0.5,IF(X42="d",0.25,IF(X42="e",0,IF(X42="A/B/C/D/E","Belum diisi","Error"))))))</f>
        <v>1</v>
      </c>
      <c r="Z42" s="51" t="str">
        <f>IF(Y42&gt;Y$41,"SALAH, PK tidak ada",IF(Y42&gt;Y66,"SALAH,IKU tidak ada","OK"))</f>
        <v>SALAH,IKU tidak ada</v>
      </c>
      <c r="AA42" s="41" t="s">
        <v>663</v>
      </c>
      <c r="AB42" s="42">
        <f>IF(AA42="a",1,IF(AA42="b",0.75,IF(AA42="c",0.5,IF(AA42="d",0.25,IF(AA42="e",0,IF(AA42="A/B/C/D/E","Belum diisi","Error"))))))</f>
        <v>1</v>
      </c>
      <c r="AC42" s="51" t="str">
        <f>IF(AB42&gt;AB$41,"SALAH, PK tidak ada",IF(AB42&gt;AB66,"SALAH,IKU tidak ada","OK"))</f>
        <v>SALAH,IKU tidak ada</v>
      </c>
      <c r="AD42" s="41" t="s">
        <v>664</v>
      </c>
      <c r="AE42" s="42" t="str">
        <f>IF(AD42="a",1,IF(AD42="b",0.75,IF(AD42="c",0.5,IF(AD42="d",0.25,IF(AD42="e",0,IF(AD42="A/B/C/D/E","Belum diisi","Error"))))))</f>
        <v>Belum diisi</v>
      </c>
      <c r="AF42" s="51" t="str">
        <f>IF(AE42&gt;AE$41,"SALAH, PK tidak ada",IF(AE42&gt;AE66,"SALAH,IKU tidak ada","OK"))</f>
        <v>SALAH,IKU tidak ada</v>
      </c>
      <c r="AG42" s="41" t="s">
        <v>664</v>
      </c>
      <c r="AH42" s="42" t="str">
        <f>IF(AG42="a",1,IF(AG42="b",0.75,IF(AG42="c",0.5,IF(AG42="d",0.25,IF(AG42="e",0,IF(AG42="A/B/C/D/E","Belum diisi","Error"))))))</f>
        <v>Belum diisi</v>
      </c>
      <c r="AI42" s="51" t="str">
        <f>IF(AH42&gt;AH$41,"SALAH, PK tidak ada",IF(AH42&gt;AH66,"SALAH,IKU tidak ada","OK"))</f>
        <v>SALAH,IKU tidak ada</v>
      </c>
      <c r="AJ42" s="41" t="s">
        <v>664</v>
      </c>
      <c r="AK42" s="42" t="str">
        <f>IF(AJ42="a",1,IF(AJ42="b",0.75,IF(AJ42="c",0.5,IF(AJ42="d",0.25,IF(AJ42="e",0,IF(AJ42="A/B/C/D/E","Belum diisi","Error"))))))</f>
        <v>Belum diisi</v>
      </c>
      <c r="AL42" s="51" t="str">
        <f>IF(AK42&gt;AK$41,"SALAH, PK tidak ada",IF(AK42&gt;AK66,"SALAH,IKU tidak ada","OK"))</f>
        <v>SALAH,IKU tidak ada</v>
      </c>
      <c r="AM42" s="41" t="s">
        <v>664</v>
      </c>
      <c r="AN42" s="42" t="str">
        <f>IF(AM42="a",1,IF(AM42="b",0.75,IF(AM42="c",0.5,IF(AM42="d",0.25,IF(AM42="e",0,IF(AM42="A/B/C/D/E","Belum diisi","Error"))))))</f>
        <v>Belum diisi</v>
      </c>
      <c r="AO42" s="51" t="str">
        <f>IF(AN42&gt;AN$41,"SALAH, PK tidak ada",IF(AN42&gt;AN66,"SALAH,IKU tidak ada","OK"))</f>
        <v>SALAH,IKU tidak ada</v>
      </c>
      <c r="AP42" s="41" t="s">
        <v>664</v>
      </c>
      <c r="AQ42" s="42" t="str">
        <f>IF(AP42="a",1,IF(AP42="b",0.75,IF(AP42="c",0.5,IF(AP42="d",0.25,IF(AP42="e",0,IF(AP42="A/B/C/D/E","Belum diisi","Error"))))))</f>
        <v>Belum diisi</v>
      </c>
      <c r="AR42" s="51" t="str">
        <f>IF(AQ42&gt;AQ$41,"SALAH, PK tidak ada",IF(AQ42&gt;AQ66,"SALAH,IKU tidak ada","OK"))</f>
        <v>SALAH,IKU tidak ada</v>
      </c>
      <c r="AS42" s="41" t="s">
        <v>664</v>
      </c>
      <c r="AT42" s="42" t="str">
        <f>IF(AS42="a",1,IF(AS42="b",0.75,IF(AS42="c",0.5,IF(AS42="d",0.25,IF(AS42="e",0,IF(AS42="A/B/C/D/E","Belum diisi","Error"))))))</f>
        <v>Belum diisi</v>
      </c>
      <c r="AU42" s="51" t="str">
        <f>IF(AT42&gt;AT$41,"SALAH, PK tidak ada",IF(AT42&gt;AT66,"SALAH,IKU tidak ada","OK"))</f>
        <v>OK</v>
      </c>
      <c r="AV42" s="42" t="str">
        <f t="shared" si="161"/>
        <v>A</v>
      </c>
      <c r="AW42" s="42">
        <f>AVERAGEIF(R42:AT42,"&gt;0",R42:AT42)</f>
        <v>1</v>
      </c>
      <c r="AY42" s="26"/>
    </row>
    <row r="43" spans="1:51" ht="12.75" customHeight="1">
      <c r="A43">
        <v>42</v>
      </c>
      <c r="B43" s="38">
        <v>4</v>
      </c>
      <c r="C43" s="39" t="s">
        <v>694</v>
      </c>
      <c r="D43" s="40"/>
      <c r="E43" s="41" t="s">
        <v>658</v>
      </c>
      <c r="F43" s="42">
        <f>IF(E43="Y",1,IF(E43="T",0,IF(E43="Y/T","Belum diisi","Error")))</f>
        <v>1</v>
      </c>
      <c r="G43" s="51" t="str">
        <f>IF(F$41=0,"SALAH, PK tidak ada","OK")</f>
        <v>OK</v>
      </c>
      <c r="H43" s="50" t="str">
        <f t="shared" ref="H43:I43" si="165">+AV43</f>
        <v>A</v>
      </c>
      <c r="I43" s="42">
        <f t="shared" si="165"/>
        <v>1</v>
      </c>
      <c r="J43" s="45">
        <f t="shared" si="150"/>
        <v>1</v>
      </c>
      <c r="K43" s="46"/>
      <c r="L43" s="46"/>
      <c r="M43" s="11"/>
      <c r="N43" s="45">
        <f t="shared" si="146"/>
        <v>1</v>
      </c>
      <c r="O43" s="11"/>
      <c r="P43" s="45"/>
      <c r="R43" s="41" t="s">
        <v>658</v>
      </c>
      <c r="S43" s="42">
        <f>IF(R43="Y",1,IF(R43="T",0,IF(R43="y/T","Belum diisi","Error")))</f>
        <v>1</v>
      </c>
      <c r="T43" s="51" t="str">
        <f>IF(S43&gt;S$41,"SALAH, PK tidak ada","OK")</f>
        <v>OK</v>
      </c>
      <c r="U43" s="41" t="s">
        <v>658</v>
      </c>
      <c r="V43" s="42">
        <f>IF(U43="Y",1,IF(U43="T",0,IF(U43="y/T","Belum diisi","Error")))</f>
        <v>1</v>
      </c>
      <c r="W43" s="51" t="str">
        <f>IF(V43&gt;V$41,"SALAH, PK tidak ada","OK")</f>
        <v>OK</v>
      </c>
      <c r="X43" s="41" t="s">
        <v>658</v>
      </c>
      <c r="Y43" s="42">
        <f>IF(X43="Y",1,IF(X43="T",0,IF(X43="y/T","Belum diisi","Error")))</f>
        <v>1</v>
      </c>
      <c r="Z43" s="51" t="str">
        <f>IF(Y43&gt;Y$41,"SALAH, PK tidak ada","OK")</f>
        <v>OK</v>
      </c>
      <c r="AA43" s="41" t="s">
        <v>658</v>
      </c>
      <c r="AB43" s="42">
        <f>IF(AA43="Y",1,IF(AA43="T",0,IF(AA43="y/T","Belum diisi","Error")))</f>
        <v>1</v>
      </c>
      <c r="AC43" s="51" t="str">
        <f>IF(AB43&gt;AB$41,"SALAH, PK tidak ada","OK")</f>
        <v>OK</v>
      </c>
      <c r="AD43" s="41" t="s">
        <v>650</v>
      </c>
      <c r="AE43" s="42" t="str">
        <f>IF(AD43="Y",1,IF(AD43="T",0,IF(AD43="y/T","Belum diisi","Error")))</f>
        <v>Belum diisi</v>
      </c>
      <c r="AF43" s="51" t="str">
        <f>IF(AE43&gt;AE$41,"SALAH, PK tidak ada","OK")</f>
        <v>OK</v>
      </c>
      <c r="AG43" s="41" t="s">
        <v>650</v>
      </c>
      <c r="AH43" s="42" t="str">
        <f>IF(AG43="Y",1,IF(AG43="T",0,IF(AG43="y/T","Belum diisi","Error")))</f>
        <v>Belum diisi</v>
      </c>
      <c r="AI43" s="51" t="str">
        <f>IF(AH43&gt;AH$41,"SALAH, PK tidak ada","OK")</f>
        <v>OK</v>
      </c>
      <c r="AJ43" s="41" t="s">
        <v>650</v>
      </c>
      <c r="AK43" s="42" t="str">
        <f>IF(AJ43="Y",1,IF(AJ43="T",0,IF(AJ43="y/T","Belum diisi","Error")))</f>
        <v>Belum diisi</v>
      </c>
      <c r="AL43" s="51" t="str">
        <f>IF(AK43&gt;AK$41,"SALAH, PK tidak ada","OK")</f>
        <v>OK</v>
      </c>
      <c r="AM43" s="41" t="s">
        <v>650</v>
      </c>
      <c r="AN43" s="42" t="str">
        <f>IF(AM43="Y",1,IF(AM43="T",0,IF(AM43="y/T","Belum diisi","Error")))</f>
        <v>Belum diisi</v>
      </c>
      <c r="AO43" s="51" t="str">
        <f>IF(AN43&gt;AN$41,"SALAH, PK tidak ada","OK")</f>
        <v>OK</v>
      </c>
      <c r="AP43" s="41" t="s">
        <v>650</v>
      </c>
      <c r="AQ43" s="42" t="str">
        <f>IF(AP43="Y",1,IF(AP43="T",0,IF(AP43="y/T","Belum diisi","Error")))</f>
        <v>Belum diisi</v>
      </c>
      <c r="AR43" s="51" t="str">
        <f>IF(AQ43&gt;AQ$41,"SALAH, PK tidak ada","OK")</f>
        <v>OK</v>
      </c>
      <c r="AS43" s="41" t="s">
        <v>650</v>
      </c>
      <c r="AT43" s="42" t="str">
        <f>IF(AS43="Y",1,IF(AS43="T",0,IF(AS43="y/T","Belum diisi","Error")))</f>
        <v>Belum diisi</v>
      </c>
      <c r="AU43" s="51" t="str">
        <f>IF(AT43&gt;AT$41,"SALAH, PK tidak ada","OK")</f>
        <v>OK</v>
      </c>
      <c r="AV43" s="42" t="str">
        <f t="shared" si="161"/>
        <v>A</v>
      </c>
      <c r="AW43" s="42">
        <f>AVERAGEIF(R43:AT43,"&gt;=0",R43:AT43)</f>
        <v>1</v>
      </c>
      <c r="AY43" s="26"/>
    </row>
    <row r="44" spans="1:51" ht="12.75" customHeight="1">
      <c r="A44">
        <v>43</v>
      </c>
      <c r="B44" s="38"/>
      <c r="C44" s="54"/>
      <c r="D44" s="40"/>
      <c r="E44" s="46"/>
      <c r="F44" s="46"/>
      <c r="G44" s="46"/>
      <c r="H44" s="46"/>
      <c r="I44" s="46"/>
      <c r="J44" s="46"/>
      <c r="K44" s="46"/>
      <c r="L44" s="46"/>
      <c r="M44" s="11"/>
      <c r="N44" s="46"/>
      <c r="O44" s="11"/>
      <c r="P44" s="46"/>
      <c r="R44" s="56"/>
      <c r="S44" s="57"/>
      <c r="T44" s="46"/>
      <c r="U44" s="56"/>
      <c r="V44" s="57"/>
      <c r="W44" s="46"/>
      <c r="X44" s="56"/>
      <c r="Y44" s="57"/>
      <c r="Z44" s="46"/>
      <c r="AA44" s="56"/>
      <c r="AB44" s="57"/>
      <c r="AC44" s="46"/>
      <c r="AD44" s="56"/>
      <c r="AE44" s="57"/>
      <c r="AF44" s="46"/>
      <c r="AG44" s="56"/>
      <c r="AH44" s="57"/>
      <c r="AI44" s="46"/>
      <c r="AJ44" s="56"/>
      <c r="AK44" s="57"/>
      <c r="AL44" s="46"/>
      <c r="AM44" s="56"/>
      <c r="AN44" s="57"/>
      <c r="AO44" s="46"/>
      <c r="AP44" s="56"/>
      <c r="AQ44" s="57"/>
      <c r="AR44" s="46"/>
      <c r="AS44" s="56"/>
      <c r="AT44" s="57"/>
      <c r="AU44" s="46"/>
      <c r="AV44" s="58"/>
      <c r="AW44" s="57"/>
      <c r="AY44" s="26"/>
    </row>
    <row r="45" spans="1:51" ht="12.75" customHeight="1">
      <c r="A45">
        <v>44</v>
      </c>
      <c r="B45" s="27" t="s">
        <v>671</v>
      </c>
      <c r="C45" s="34" t="s">
        <v>695</v>
      </c>
      <c r="D45" s="35">
        <v>10</v>
      </c>
      <c r="E45" s="36">
        <f>SUM(F46:F55)/COUNT(F46:F55)</f>
        <v>1</v>
      </c>
      <c r="F45" s="31">
        <f>E45*D45/2</f>
        <v>5</v>
      </c>
      <c r="G45" s="22"/>
      <c r="H45" s="37">
        <f>SUM(I46:I55)/COUNT(I46:I55)</f>
        <v>1</v>
      </c>
      <c r="I45" s="33">
        <f>H45*$D45/2</f>
        <v>5</v>
      </c>
      <c r="J45" s="31">
        <f>+I45+F45</f>
        <v>10</v>
      </c>
      <c r="K45" s="33">
        <f>SUM(J46:J55)</f>
        <v>10</v>
      </c>
      <c r="L45" s="25"/>
      <c r="M45" s="11"/>
      <c r="N45" s="31">
        <f t="shared" ref="N45:N55" si="166">+J45</f>
        <v>10</v>
      </c>
      <c r="O45" s="11"/>
      <c r="P45" s="31">
        <f>+M45+J45</f>
        <v>10</v>
      </c>
      <c r="R45" s="37">
        <f>SUM(S46:S55)/COUNT(S46:S55)</f>
        <v>1</v>
      </c>
      <c r="S45" s="33">
        <f>R45*$D45/2</f>
        <v>5</v>
      </c>
      <c r="T45" s="22"/>
      <c r="U45" s="37">
        <f>SUM(V46:V55)/COUNT(V46:V55)</f>
        <v>1</v>
      </c>
      <c r="V45" s="33">
        <f>U45*$D45/2</f>
        <v>5</v>
      </c>
      <c r="W45" s="22"/>
      <c r="X45" s="37">
        <f>SUM(Y46:Y55)/COUNT(Y46:Y55)</f>
        <v>1</v>
      </c>
      <c r="Y45" s="33">
        <f>X45*$D45/2</f>
        <v>5</v>
      </c>
      <c r="Z45" s="22"/>
      <c r="AA45" s="37">
        <f>SUM(AB46:AB55)/COUNT(AB46:AB55)</f>
        <v>1</v>
      </c>
      <c r="AB45" s="33">
        <f>AA45*$D45/2</f>
        <v>5</v>
      </c>
      <c r="AC45" s="22"/>
      <c r="AD45" s="37" t="e">
        <f>SUM(AE46:AE55)/COUNT(AE46:AE55)</f>
        <v>#DIV/0!</v>
      </c>
      <c r="AE45" s="33" t="e">
        <f>AD45*$D45/2</f>
        <v>#DIV/0!</v>
      </c>
      <c r="AF45" s="22"/>
      <c r="AG45" s="37" t="e">
        <f>SUM(AH46:AH55)/COUNT(AH46:AH55)</f>
        <v>#DIV/0!</v>
      </c>
      <c r="AH45" s="33" t="e">
        <f>AG45*$D45/2</f>
        <v>#DIV/0!</v>
      </c>
      <c r="AI45" s="22"/>
      <c r="AJ45" s="37" t="e">
        <f>SUM(AK46:AK55)/COUNT(AK46:AK55)</f>
        <v>#DIV/0!</v>
      </c>
      <c r="AK45" s="33" t="e">
        <f>AJ45*$D45/2</f>
        <v>#DIV/0!</v>
      </c>
      <c r="AL45" s="22"/>
      <c r="AM45" s="37" t="e">
        <f>SUM(AN46:AN55)/COUNT(AN46:AN55)</f>
        <v>#DIV/0!</v>
      </c>
      <c r="AN45" s="33" t="e">
        <f>AM45*$D45/2</f>
        <v>#DIV/0!</v>
      </c>
      <c r="AO45" s="22"/>
      <c r="AP45" s="37" t="e">
        <f>SUM(AQ46:AQ55)/COUNT(AQ46:AQ55)</f>
        <v>#DIV/0!</v>
      </c>
      <c r="AQ45" s="33" t="e">
        <f>AP45*$D45/2</f>
        <v>#DIV/0!</v>
      </c>
      <c r="AR45" s="22"/>
      <c r="AS45" s="37" t="e">
        <f>SUM(AT46:AT55)/COUNT(AT46:AT55)</f>
        <v>#DIV/0!</v>
      </c>
      <c r="AT45" s="33" t="e">
        <f>AS45*$D45/2</f>
        <v>#DIV/0!</v>
      </c>
      <c r="AU45" s="22"/>
      <c r="AV45" s="36">
        <f>SUM(AW46:AW55)/COUNT(AW46:AW55)</f>
        <v>1</v>
      </c>
      <c r="AW45" s="31">
        <f>AV45*$D45/2</f>
        <v>5</v>
      </c>
      <c r="AY45" s="26"/>
    </row>
    <row r="46" spans="1:51" ht="12.75" customHeight="1">
      <c r="A46">
        <v>45</v>
      </c>
      <c r="B46" s="38">
        <v>5</v>
      </c>
      <c r="C46" s="39" t="s">
        <v>696</v>
      </c>
      <c r="D46" s="40"/>
      <c r="E46" s="50" t="str">
        <f>IF(KabKot!$E$474&gt;87.5%,"A",IF(KabKot!$E$474&gt;62.5%,"B",IF(KabKot!$E$474&gt;37.5%,"C",IF(OR(KabKot!$E$474=12.5%,KabKot!$E$474&gt;12.5%),"D",IF(KabKot!$E$474&lt;12.5%,"E","Belum Diisi")))))</f>
        <v>A</v>
      </c>
      <c r="F46" s="42">
        <f t="shared" ref="F46:F47" si="167">IF(E46="a",1,IF(E46="b",0.75,IF(E46="c",0.5,IF(E46="d",0.25,IF(E46="e",0,IF(E46="A","Belum diisi","Error"))))))</f>
        <v>1</v>
      </c>
      <c r="G46" s="51" t="str">
        <f>IF(F$41=0,"SALAH, PK tidak ada","OK")</f>
        <v>OK</v>
      </c>
      <c r="H46" s="50" t="str">
        <f t="shared" ref="H46:I46" si="168">+AV46</f>
        <v>A</v>
      </c>
      <c r="I46" s="42">
        <f t="shared" si="168"/>
        <v>1</v>
      </c>
      <c r="J46" s="45">
        <f t="shared" ref="J46:J55" si="169">(+F46/COUNT($F$46:$F$55)*$D$45/2)+(+I46/COUNT($I$46:$I$55)*$D$45/2)</f>
        <v>1.2142857142857142</v>
      </c>
      <c r="K46" s="46"/>
      <c r="L46" s="60" t="s">
        <v>674</v>
      </c>
      <c r="M46" s="11"/>
      <c r="N46" s="64">
        <f t="shared" si="166"/>
        <v>1.2142857142857142</v>
      </c>
      <c r="O46" s="11"/>
      <c r="P46" s="64"/>
      <c r="R46" s="50" t="str">
        <f>IF('OPD1'!$E$410&gt;87.5%,"A",IF('OPD1'!$E$410&gt;62.5%,"B",IF('OPD1'!$E$410&gt;37.5%,"C",IF(OR('OPD1'!$E$410=12.5%,'OPD1'!$E$410&gt;12.5%),"D",IF('OPD1'!$E$410&lt;12.5%,"E","Belum Diisi")))))</f>
        <v>A</v>
      </c>
      <c r="S46" s="42">
        <f t="shared" ref="S46:S47" si="170">IF(R46="a",1,IF(R46="b",0.75,IF(R46="c",0.5,IF(R46="d",0.25,IF(R46="e",0,IF(R46="A","Belum diisi","Error"))))))</f>
        <v>1</v>
      </c>
      <c r="T46" s="51" t="str">
        <f t="shared" ref="T46:T47" si="171">IF(S46&gt;S$41,"SALAH, PK tidak ada","OK")</f>
        <v>OK</v>
      </c>
      <c r="U46" s="50" t="str">
        <f>IF('OPD2'!$E$410&gt;87.5%,"A",IF('OPD2'!$E$410&gt;62.5%,"B",IF('OPD2'!$E$410&gt;37.5%,"C",IF(OR('OPD2'!$E$410=12.5%,'OPD2'!$E$410&gt;12.5%),"D",IF('OPD2'!$E$410&lt;12.5%,"E","Belum Diisi")))))</f>
        <v>A</v>
      </c>
      <c r="V46" s="42">
        <f t="shared" ref="V46:V47" si="172">IF(U46="a",1,IF(U46="b",0.75,IF(U46="c",0.5,IF(U46="d",0.25,IF(U46="e",0,IF(U46="A","Belum diisi","Error"))))))</f>
        <v>1</v>
      </c>
      <c r="W46" s="51" t="str">
        <f t="shared" ref="W46:W47" si="173">IF(V46&gt;V$41,"SALAH, PK tidak ada","OK")</f>
        <v>OK</v>
      </c>
      <c r="X46" s="50" t="str">
        <f>IF('OPD3'!$E$410&gt;87.5%,"A",IF('OPD3'!$E$410&gt;62.5%,"B",IF('OPD3'!$E$410&gt;37.5%,"C",IF(OR('OPD3'!$E$410=12.5%,'OPD3'!$E$410&gt;12.5%),"D",IF('OPD3'!$E$410&lt;12.5%,"E","Belum Diisi")))))</f>
        <v>A</v>
      </c>
      <c r="Y46" s="42">
        <f t="shared" ref="Y46:Y47" si="174">IF(X46="a",1,IF(X46="b",0.75,IF(X46="c",0.5,IF(X46="d",0.25,IF(X46="e",0,IF(X46="A","Belum diisi","Error"))))))</f>
        <v>1</v>
      </c>
      <c r="Z46" s="51" t="str">
        <f t="shared" ref="Z46:Z47" si="175">IF(Y46&gt;Y$41,"SALAH, PK tidak ada","OK")</f>
        <v>OK</v>
      </c>
      <c r="AA46" s="50" t="str">
        <f>IF('OPD4'!$E$410&gt;87.5%,"A",IF('OPD4'!$E$410&gt;62.5%,"B",IF('OPD4'!$E$410&gt;37.5%,"C",IF(OR('OPD4'!$E$410=12.5%,'OPD4'!$E$410&gt;12.5%),"D",IF('OPD4'!$E$410&lt;12.5%,"E","Belum Diisi")))))</f>
        <v>A</v>
      </c>
      <c r="AB46" s="42">
        <f t="shared" ref="AB46:AB47" si="176">IF(AA46="a",1,IF(AA46="b",0.75,IF(AA46="c",0.5,IF(AA46="d",0.25,IF(AA46="e",0,IF(AA46="A","Belum diisi","Error"))))))</f>
        <v>1</v>
      </c>
      <c r="AC46" s="51" t="str">
        <f t="shared" ref="AC46:AC47" si="177">IF(AB46&gt;AB$41,"SALAH, PK tidak ada","OK")</f>
        <v>OK</v>
      </c>
      <c r="AD46" s="50" t="e">
        <f>IF('OPD5'!$E$410&gt;87.5%,"A",IF('OPD5'!$E$410&gt;62.5%,"B",IF('OPD5'!$E$410&gt;37.5%,"C",IF(OR('OPD5'!$E$410=12.5%,'OPD5'!$E$410&gt;12.5%),"D",IF('OPD5'!$E$410&lt;12.5%,"E","Belum Diisi")))))</f>
        <v>#DIV/0!</v>
      </c>
      <c r="AE46" s="42" t="e">
        <f t="shared" ref="AE46:AE47" si="178">IF(AD46="a",1,IF(AD46="b",0.75,IF(AD46="c",0.5,IF(AD46="d",0.25,IF(AD46="e",0,IF(AD46="A","Belum diisi","Error"))))))</f>
        <v>#DIV/0!</v>
      </c>
      <c r="AF46" s="51" t="e">
        <f t="shared" ref="AF46:AF47" si="179">IF(AE46&gt;AE$41,"SALAH, PK tidak ada","OK")</f>
        <v>#DIV/0!</v>
      </c>
      <c r="AG46" s="50" t="e">
        <f>IF('OPD6'!$E$410&gt;87.5%,"A",IF('OPD6'!$E$410&gt;62.5%,"B",IF('OPD6'!$E$410&gt;37.5%,"C",IF(OR('OPD6'!$E$410=12.5%,'OPD6'!$E$410&gt;12.5%),"D",IF('OPD6'!$E$410&lt;12.5%,"E","Belum Diisi")))))</f>
        <v>#DIV/0!</v>
      </c>
      <c r="AH46" s="42" t="e">
        <f t="shared" ref="AH46:AH47" si="180">IF(AG46="a",1,IF(AG46="b",0.75,IF(AG46="c",0.5,IF(AG46="d",0.25,IF(AG46="e",0,IF(AG46="A","Belum diisi","Error"))))))</f>
        <v>#DIV/0!</v>
      </c>
      <c r="AI46" s="51" t="e">
        <f t="shared" ref="AI46:AI47" si="181">IF(AH46&gt;AH$41,"SALAH, PK tidak ada","OK")</f>
        <v>#DIV/0!</v>
      </c>
      <c r="AJ46" s="50" t="e">
        <f>IF('OPD7'!$E$410&gt;87.5%,"A",IF('OPD7'!$E$410&gt;62.5%,"B",IF('OPD7'!$E$410&gt;37.5%,"C",IF(OR('OPD7'!$E$410=12.5%,'OPD7'!$E$410&gt;12.5%),"D",IF('OPD7'!$E$410&lt;12.5%,"E","Belum Diisi")))))</f>
        <v>#DIV/0!</v>
      </c>
      <c r="AK46" s="42" t="e">
        <f t="shared" ref="AK46:AK47" si="182">IF(AJ46="a",1,IF(AJ46="b",0.75,IF(AJ46="c",0.5,IF(AJ46="d",0.25,IF(AJ46="e",0,IF(AJ46="A","Belum diisi","Error"))))))</f>
        <v>#DIV/0!</v>
      </c>
      <c r="AL46" s="51" t="e">
        <f t="shared" ref="AL46:AL47" si="183">IF(AK46&gt;AK$41,"SALAH, PK tidak ada","OK")</f>
        <v>#DIV/0!</v>
      </c>
      <c r="AM46" s="50" t="e">
        <f>IF('OPD8'!$E$410&gt;87.5%,"A",IF('OPD8'!$E$410&gt;62.5%,"B",IF('OPD8'!$E$410&gt;37.5%,"C",IF(OR('OPD8'!$E$410=12.5%,'OPD8'!$E$410&gt;12.5%),"D",IF('OPD8'!$E$410&lt;12.5%,"E","Belum Diisi")))))</f>
        <v>#DIV/0!</v>
      </c>
      <c r="AN46" s="42" t="e">
        <f t="shared" ref="AN46:AN47" si="184">IF(AM46="a",1,IF(AM46="b",0.75,IF(AM46="c",0.5,IF(AM46="d",0.25,IF(AM46="e",0,IF(AM46="A","Belum diisi","Error"))))))</f>
        <v>#DIV/0!</v>
      </c>
      <c r="AO46" s="51" t="e">
        <f t="shared" ref="AO46:AO47" si="185">IF(AN46&gt;AN$41,"SALAH, PK tidak ada","OK")</f>
        <v>#DIV/0!</v>
      </c>
      <c r="AP46" s="50" t="e">
        <f>IF('OPD9'!$E$410&gt;87.5%,"A",IF('OPD9'!$E$410&gt;62.5%,"B",IF('OPD9'!$E$410&gt;37.5%,"C",IF(OR('OPD9'!$E$410=12.5%,'OPD9'!$E$410&gt;12.5%),"D",IF('OPD9'!$E$410&lt;12.5%,"E","Belum Diisi")))))</f>
        <v>#DIV/0!</v>
      </c>
      <c r="AQ46" s="42" t="e">
        <f t="shared" ref="AQ46:AQ47" si="186">IF(AP46="a",1,IF(AP46="b",0.75,IF(AP46="c",0.5,IF(AP46="d",0.25,IF(AP46="e",0,IF(AP46="A","Belum diisi","Error"))))))</f>
        <v>#DIV/0!</v>
      </c>
      <c r="AR46" s="51" t="e">
        <f t="shared" ref="AR46:AR47" si="187">IF(AQ46&gt;AQ$41,"SALAH, PK tidak ada","OK")</f>
        <v>#DIV/0!</v>
      </c>
      <c r="AS46" s="50" t="e">
        <f>IF('OPD10'!$E$410&gt;87.5%,"A",IF('OPD10'!$E$410&gt;62.5%,"B",IF('OPD10'!$E$410&gt;37.5%,"C",IF(OR('OPD10'!$E$410=12.5%,'OPD10'!$E$410&gt;12.5%),"D",IF('OPD10'!$E$410&lt;12.5%,"E","Belum Diisi")))))</f>
        <v>#DIV/0!</v>
      </c>
      <c r="AT46" s="42" t="e">
        <f t="shared" ref="AT46:AT47" si="188">IF(AS46="a",1,IF(AS46="b",0.75,IF(AS46="c",0.5,IF(AS46="d",0.25,IF(AS46="e",0,IF(AS46="A","Belum diisi","Error"))))))</f>
        <v>#DIV/0!</v>
      </c>
      <c r="AU46" s="51" t="e">
        <f t="shared" ref="AU46:AU47" si="189">IF(AT46&gt;AT$41,"SALAH, PK tidak ada","OK")</f>
        <v>#DIV/0!</v>
      </c>
      <c r="AV46" s="42" t="str">
        <f t="shared" ref="AV46:AV55" si="190">IF(AW46&gt;0.875,"A",IF(AW46&gt;0.625,"B",IF(AW46&gt;0.375,"C",IF(AW46&gt;0.125,"D",IF(AW46&lt;=0.125,"E","Error")))))</f>
        <v>A</v>
      </c>
      <c r="AW46" s="42">
        <f t="shared" ref="AW46:AW52" si="191">AVERAGEIF(R46:AT46,"&gt;0",R46:AT46)</f>
        <v>1</v>
      </c>
      <c r="AY46" s="26"/>
    </row>
    <row r="47" spans="1:51" ht="12.75" customHeight="1">
      <c r="A47">
        <v>46</v>
      </c>
      <c r="B47" s="38">
        <v>6</v>
      </c>
      <c r="C47" s="62" t="s">
        <v>697</v>
      </c>
      <c r="D47" s="40"/>
      <c r="E47" s="50" t="str">
        <f>IF(KabKot!$H$474&gt;87.5%,"A",IF(KabKot!$H$474&gt;62.5%,"B",IF(KabKot!$H$474&gt;37.5%,"C",IF(OR(KabKot!$H$474=12.5%,KabKot!$H$474&gt;12.5%),"D",IF(KabKot!$H$474&lt;12.5%,"E","Belum Diisi")))))</f>
        <v>A</v>
      </c>
      <c r="F47" s="42">
        <f t="shared" si="167"/>
        <v>1</v>
      </c>
      <c r="G47" s="51" t="str">
        <f>IF(F47&gt;F46,"SALAH, Lebih tinggi dari Kualitas Sasaran","OK")</f>
        <v>OK</v>
      </c>
      <c r="H47" s="50" t="str">
        <f t="shared" ref="H47:I47" si="192">+AV47</f>
        <v>A</v>
      </c>
      <c r="I47" s="42">
        <f t="shared" si="192"/>
        <v>1</v>
      </c>
      <c r="J47" s="45">
        <f t="shared" si="169"/>
        <v>1.2142857142857142</v>
      </c>
      <c r="K47" s="46"/>
      <c r="L47" s="61" t="s">
        <v>676</v>
      </c>
      <c r="M47" s="11"/>
      <c r="N47" s="64">
        <f t="shared" si="166"/>
        <v>1.2142857142857142</v>
      </c>
      <c r="O47" s="11"/>
      <c r="P47" s="64"/>
      <c r="R47" s="50" t="str">
        <f>IF('OPD1'!$H$410&gt;87.5%,"A",IF('OPD1'!$H$410&gt;62.5%,"B",IF('OPD1'!$H$410&gt;37.5%,"C",IF(OR('OPD1'!$H$410=12.5%,'OPD1'!$H$410&gt;12.5%),"D",IF('OPD1'!$H$410&lt;12.5%,"E","Belum Diisi")))))</f>
        <v>A</v>
      </c>
      <c r="S47" s="42">
        <f t="shared" si="170"/>
        <v>1</v>
      </c>
      <c r="T47" s="51" t="str">
        <f t="shared" si="171"/>
        <v>OK</v>
      </c>
      <c r="U47" s="50" t="str">
        <f>IF('OPD2'!$H$410&gt;87.5%,"A",IF('OPD2'!$H$410&gt;62.5%,"B",IF('OPD2'!$H$410&gt;37.5%,"C",IF(OR('OPD2'!$H$410=12.5%,'OPD2'!$H$410&gt;12.5%),"D",IF('OPD2'!$H$410&lt;12.5%,"E","Belum Diisi")))))</f>
        <v>A</v>
      </c>
      <c r="V47" s="42">
        <f t="shared" si="172"/>
        <v>1</v>
      </c>
      <c r="W47" s="51" t="str">
        <f t="shared" si="173"/>
        <v>OK</v>
      </c>
      <c r="X47" s="50" t="str">
        <f>IF('OPD3'!$H$410&gt;87.5%,"A",IF('OPD3'!$H$410&gt;62.5%,"B",IF('OPD3'!$H$410&gt;37.5%,"C",IF(OR('OPD3'!$H$410=12.5%,'OPD3'!$H$410&gt;12.5%),"D",IF('OPD3'!$H$410&lt;12.5%,"E","Belum Diisi")))))</f>
        <v>A</v>
      </c>
      <c r="Y47" s="42">
        <f t="shared" si="174"/>
        <v>1</v>
      </c>
      <c r="Z47" s="51" t="str">
        <f t="shared" si="175"/>
        <v>OK</v>
      </c>
      <c r="AA47" s="50" t="str">
        <f>IF('OPD4'!$H$410&gt;87.5%,"A",IF('OPD4'!$H$410&gt;62.5%,"B",IF('OPD4'!$H$410&gt;37.5%,"C",IF(OR('OPD4'!$H$410=12.5%,'OPD4'!$H$410&gt;12.5%),"D",IF('OPD4'!$H$410&lt;12.5%,"E","Belum Diisi")))))</f>
        <v>A</v>
      </c>
      <c r="AB47" s="42">
        <f t="shared" si="176"/>
        <v>1</v>
      </c>
      <c r="AC47" s="51" t="str">
        <f t="shared" si="177"/>
        <v>OK</v>
      </c>
      <c r="AD47" s="50" t="e">
        <f>IF('OPD5'!$H$410&gt;87.5%,"A",IF('OPD5'!$H$410&gt;62.5%,"B",IF('OPD5'!$H$410&gt;37.5%,"C",IF(OR('OPD5'!$H$410=12.5%,'OPD5'!$H$410&gt;12.5%),"D",IF('OPD5'!$H$410&lt;12.5%,"E","Belum Diisi")))))</f>
        <v>#DIV/0!</v>
      </c>
      <c r="AE47" s="42" t="e">
        <f t="shared" si="178"/>
        <v>#DIV/0!</v>
      </c>
      <c r="AF47" s="51" t="e">
        <f t="shared" si="179"/>
        <v>#DIV/0!</v>
      </c>
      <c r="AG47" s="50" t="e">
        <f>IF('OPD6'!$H$410&gt;87.5%,"A",IF('OPD6'!$H$410&gt;62.5%,"B",IF('OPD6'!$H$410&gt;37.5%,"C",IF(OR('OPD6'!$H$410=12.5%,'OPD6'!$H$410&gt;12.5%),"D",IF('OPD6'!$H$410&lt;12.5%,"E","Belum Diisi")))))</f>
        <v>#DIV/0!</v>
      </c>
      <c r="AH47" s="42" t="e">
        <f t="shared" si="180"/>
        <v>#DIV/0!</v>
      </c>
      <c r="AI47" s="51" t="e">
        <f t="shared" si="181"/>
        <v>#DIV/0!</v>
      </c>
      <c r="AJ47" s="50" t="e">
        <f>IF('OPD7'!$H$410&gt;87.5%,"A",IF('OPD7'!$H$410&gt;62.5%,"B",IF('OPD7'!$H$410&gt;37.5%,"C",IF(OR('OPD7'!$H$410=12.5%,'OPD7'!$H$410&gt;12.5%),"D",IF('OPD7'!$H$410&lt;12.5%,"E","Belum Diisi")))))</f>
        <v>#DIV/0!</v>
      </c>
      <c r="AK47" s="42" t="e">
        <f t="shared" si="182"/>
        <v>#DIV/0!</v>
      </c>
      <c r="AL47" s="51" t="e">
        <f t="shared" si="183"/>
        <v>#DIV/0!</v>
      </c>
      <c r="AM47" s="50" t="e">
        <f>IF('OPD8'!$H$410&gt;87.5%,"A",IF('OPD8'!$H$410&gt;62.5%,"B",IF('OPD8'!$H$410&gt;37.5%,"C",IF(OR('OPD8'!$H$410=12.5%,'OPD8'!$H$410&gt;12.5%),"D",IF('OPD8'!$H$410&lt;12.5%,"E","Belum Diisi")))))</f>
        <v>#DIV/0!</v>
      </c>
      <c r="AN47" s="42" t="e">
        <f t="shared" si="184"/>
        <v>#DIV/0!</v>
      </c>
      <c r="AO47" s="51" t="e">
        <f t="shared" si="185"/>
        <v>#DIV/0!</v>
      </c>
      <c r="AP47" s="50" t="e">
        <f>IF('OPD9'!$H$410&gt;87.5%,"A",IF('OPD9'!$H$410&gt;62.5%,"B",IF('OPD9'!$H$410&gt;37.5%,"C",IF(OR('OPD9'!$H$410=12.5%,'OPD9'!$H$410&gt;12.5%),"D",IF('OPD9'!$H$410&lt;12.5%,"E","Belum Diisi")))))</f>
        <v>#DIV/0!</v>
      </c>
      <c r="AQ47" s="42" t="e">
        <f t="shared" si="186"/>
        <v>#DIV/0!</v>
      </c>
      <c r="AR47" s="51" t="e">
        <f t="shared" si="187"/>
        <v>#DIV/0!</v>
      </c>
      <c r="AS47" s="50" t="e">
        <f>IF('OPD10'!$H$410&gt;87.5%,"A",IF('OPD10'!$H$410&gt;62.5%,"B",IF('OPD10'!$H$410&gt;37.5%,"C",IF(OR('OPD10'!$H$410=12.5%,'OPD10'!$H$410&gt;12.5%),"D",IF('OPD10'!$H$410&lt;12.5%,"E","Belum Diisi")))))</f>
        <v>#DIV/0!</v>
      </c>
      <c r="AT47" s="42" t="e">
        <f t="shared" si="188"/>
        <v>#DIV/0!</v>
      </c>
      <c r="AU47" s="51" t="e">
        <f t="shared" si="189"/>
        <v>#DIV/0!</v>
      </c>
      <c r="AV47" s="42" t="str">
        <f t="shared" si="190"/>
        <v>A</v>
      </c>
      <c r="AW47" s="42">
        <f t="shared" si="191"/>
        <v>1</v>
      </c>
      <c r="AY47" s="26"/>
    </row>
    <row r="48" spans="1:51" ht="12.75" customHeight="1">
      <c r="A48">
        <v>47</v>
      </c>
      <c r="B48" s="38">
        <v>7</v>
      </c>
      <c r="C48" s="39" t="s">
        <v>679</v>
      </c>
      <c r="D48" s="40"/>
      <c r="E48" s="41" t="s">
        <v>663</v>
      </c>
      <c r="F48" s="42">
        <f t="shared" ref="F48:F52" si="193">IF(E48="a",1,IF(E48="b",0.75,IF(E48="c",0.5,IF(E48="d",0.25,IF(E48="e",0,IF(E48="A/B/C/D/E","Belum diisi","Error"))))))</f>
        <v>1</v>
      </c>
      <c r="G48" s="51" t="str">
        <f>IF(F48&gt;F47,"SALAH, Lebih tinggi dari kualitas Indikator Sasaran","OK")</f>
        <v>OK</v>
      </c>
      <c r="H48" s="50" t="str">
        <f t="shared" ref="H48:I48" si="194">+AV48</f>
        <v>A</v>
      </c>
      <c r="I48" s="42">
        <f t="shared" si="194"/>
        <v>1</v>
      </c>
      <c r="J48" s="45">
        <f t="shared" si="169"/>
        <v>1.2142857142857142</v>
      </c>
      <c r="K48" s="46"/>
      <c r="L48" s="46"/>
      <c r="M48" s="11"/>
      <c r="N48" s="64">
        <f t="shared" si="166"/>
        <v>1.2142857142857142</v>
      </c>
      <c r="O48" s="11"/>
      <c r="P48" s="64"/>
      <c r="R48" s="41" t="s">
        <v>663</v>
      </c>
      <c r="S48" s="42">
        <f t="shared" ref="S48:S52" si="195">IF(R48="a",1,IF(R48="b",0.75,IF(R48="c",0.5,IF(R48="d",0.25,IF(R48="e",0,IF(R48="A/B/C/D/E","Belum diisi","Error"))))))</f>
        <v>1</v>
      </c>
      <c r="T48" s="51" t="str">
        <f t="shared" ref="T48:T49" si="196">IF(S48&gt;S$40,"SALAH, Perencanaan Kinerja Tahunan tidak ada",IF(S48&gt;S$41,"SALAH, PK tidak ada",IF((S48&gt;S$47),"SALAH, Lebih tinggi dari kualitas IK Sasaran","OK")))</f>
        <v>OK</v>
      </c>
      <c r="U48" s="41" t="s">
        <v>663</v>
      </c>
      <c r="V48" s="42">
        <f t="shared" ref="V48:V52" si="197">IF(U48="a",1,IF(U48="b",0.75,IF(U48="c",0.5,IF(U48="d",0.25,IF(U48="e",0,IF(U48="A/B/C/D/E","Belum diisi","Error"))))))</f>
        <v>1</v>
      </c>
      <c r="W48" s="51" t="str">
        <f t="shared" ref="W48:W49" si="198">IF(V48&gt;V$40,"SALAH, Perencanaan Kinerja Tahunan tidak ada",IF(V48&gt;V$41,"SALAH, PK tidak ada",IF((V48&gt;V$47),"SALAH, Lebih tinggi dari kualitas IK Sasaran","OK")))</f>
        <v>OK</v>
      </c>
      <c r="X48" s="41" t="s">
        <v>663</v>
      </c>
      <c r="Y48" s="42">
        <f t="shared" ref="Y48:Y52" si="199">IF(X48="a",1,IF(X48="b",0.75,IF(X48="c",0.5,IF(X48="d",0.25,IF(X48="e",0,IF(X48="A/B/C/D/E","Belum diisi","Error"))))))</f>
        <v>1</v>
      </c>
      <c r="Z48" s="51" t="str">
        <f t="shared" ref="Z48:Z49" si="200">IF(Y48&gt;Y$40,"SALAH, Perencanaan Kinerja Tahunan tidak ada",IF(Y48&gt;Y$41,"SALAH, PK tidak ada",IF((Y48&gt;Y$47),"SALAH, Lebih tinggi dari kualitas IK Sasaran","OK")))</f>
        <v>OK</v>
      </c>
      <c r="AA48" s="41" t="s">
        <v>663</v>
      </c>
      <c r="AB48" s="42">
        <f t="shared" ref="AB48:AB52" si="201">IF(AA48="a",1,IF(AA48="b",0.75,IF(AA48="c",0.5,IF(AA48="d",0.25,IF(AA48="e",0,IF(AA48="A/B/C/D/E","Belum diisi","Error"))))))</f>
        <v>1</v>
      </c>
      <c r="AC48" s="51" t="str">
        <f t="shared" ref="AC48:AC49" si="202">IF(AB48&gt;AB$40,"SALAH, Perencanaan Kinerja Tahunan tidak ada",IF(AB48&gt;AB$41,"SALAH, PK tidak ada",IF((AB48&gt;AB$47),"SALAH, Lebih tinggi dari kualitas IK Sasaran","OK")))</f>
        <v>OK</v>
      </c>
      <c r="AD48" s="41" t="s">
        <v>664</v>
      </c>
      <c r="AE48" s="42" t="str">
        <f t="shared" ref="AE48:AE52" si="203">IF(AD48="a",1,IF(AD48="b",0.75,IF(AD48="c",0.5,IF(AD48="d",0.25,IF(AD48="e",0,IF(AD48="A/B/C/D/E","Belum diisi","Error"))))))</f>
        <v>Belum diisi</v>
      </c>
      <c r="AF48" s="51" t="e">
        <f t="shared" ref="AF48:AF49" si="204">IF(AE48&gt;AE$40,"SALAH, Perencanaan Kinerja Tahunan tidak ada",IF(AE48&gt;AE$41,"SALAH, PK tidak ada",IF((AE48&gt;AE$47),"SALAH, Lebih tinggi dari kualitas IK Sasaran","OK")))</f>
        <v>#DIV/0!</v>
      </c>
      <c r="AG48" s="41" t="s">
        <v>664</v>
      </c>
      <c r="AH48" s="42" t="str">
        <f t="shared" ref="AH48:AH52" si="205">IF(AG48="a",1,IF(AG48="b",0.75,IF(AG48="c",0.5,IF(AG48="d",0.25,IF(AG48="e",0,IF(AG48="A/B/C/D/E","Belum diisi","Error"))))))</f>
        <v>Belum diisi</v>
      </c>
      <c r="AI48" s="51" t="e">
        <f t="shared" ref="AI48:AI49" si="206">IF(AH48&gt;AH$40,"SALAH, Perencanaan Kinerja Tahunan tidak ada",IF(AH48&gt;AH$41,"SALAH, PK tidak ada",IF((AH48&gt;AH$47),"SALAH, Lebih tinggi dari kualitas IK Sasaran","OK")))</f>
        <v>#DIV/0!</v>
      </c>
      <c r="AJ48" s="41" t="s">
        <v>664</v>
      </c>
      <c r="AK48" s="42" t="str">
        <f t="shared" ref="AK48:AK52" si="207">IF(AJ48="a",1,IF(AJ48="b",0.75,IF(AJ48="c",0.5,IF(AJ48="d",0.25,IF(AJ48="e",0,IF(AJ48="A/B/C/D/E","Belum diisi","Error"))))))</f>
        <v>Belum diisi</v>
      </c>
      <c r="AL48" s="51" t="e">
        <f t="shared" ref="AL48:AL49" si="208">IF(AK48&gt;AK$40,"SALAH, Perencanaan Kinerja Tahunan tidak ada",IF(AK48&gt;AK$41,"SALAH, PK tidak ada",IF((AK48&gt;AK$47),"SALAH, Lebih tinggi dari kualitas IK Sasaran","OK")))</f>
        <v>#DIV/0!</v>
      </c>
      <c r="AM48" s="41" t="s">
        <v>664</v>
      </c>
      <c r="AN48" s="42" t="str">
        <f t="shared" ref="AN48:AN52" si="209">IF(AM48="a",1,IF(AM48="b",0.75,IF(AM48="c",0.5,IF(AM48="d",0.25,IF(AM48="e",0,IF(AM48="A/B/C/D/E","Belum diisi","Error"))))))</f>
        <v>Belum diisi</v>
      </c>
      <c r="AO48" s="51" t="e">
        <f t="shared" ref="AO48:AO49" si="210">IF(AN48&gt;AN$40,"SALAH, Perencanaan Kinerja Tahunan tidak ada",IF(AN48&gt;AN$41,"SALAH, PK tidak ada",IF((AN48&gt;AN$47),"SALAH, Lebih tinggi dari kualitas IK Sasaran","OK")))</f>
        <v>#DIV/0!</v>
      </c>
      <c r="AP48" s="41" t="s">
        <v>664</v>
      </c>
      <c r="AQ48" s="42" t="str">
        <f t="shared" ref="AQ48:AQ52" si="211">IF(AP48="a",1,IF(AP48="b",0.75,IF(AP48="c",0.5,IF(AP48="d",0.25,IF(AP48="e",0,IF(AP48="A/B/C/D/E","Belum diisi","Error"))))))</f>
        <v>Belum diisi</v>
      </c>
      <c r="AR48" s="51" t="e">
        <f t="shared" ref="AR48:AR49" si="212">IF(AQ48&gt;AQ$40,"SALAH, Perencanaan Kinerja Tahunan tidak ada",IF(AQ48&gt;AQ$41,"SALAH, PK tidak ada",IF((AQ48&gt;AQ$47),"SALAH, Lebih tinggi dari kualitas IK Sasaran","OK")))</f>
        <v>#DIV/0!</v>
      </c>
      <c r="AS48" s="41" t="s">
        <v>664</v>
      </c>
      <c r="AT48" s="42" t="str">
        <f t="shared" ref="AT48:AT52" si="213">IF(AS48="a",1,IF(AS48="b",0.75,IF(AS48="c",0.5,IF(AS48="d",0.25,IF(AS48="e",0,IF(AS48="A/B/C/D/E","Belum diisi","Error"))))))</f>
        <v>Belum diisi</v>
      </c>
      <c r="AU48" s="51" t="e">
        <f t="shared" ref="AU48:AU49" si="214">IF(AT48&gt;AT$40,"SALAH, Perencanaan Kinerja Tahunan tidak ada",IF(AT48&gt;AT$41,"SALAH, PK tidak ada",IF((AT48&gt;AT$47),"SALAH, Lebih tinggi dari kualitas IK Sasaran","OK")))</f>
        <v>#DIV/0!</v>
      </c>
      <c r="AV48" s="42" t="str">
        <f t="shared" si="190"/>
        <v>A</v>
      </c>
      <c r="AW48" s="42">
        <f t="shared" si="191"/>
        <v>1</v>
      </c>
      <c r="AY48" s="26"/>
    </row>
    <row r="49" spans="1:51" ht="12.75" customHeight="1">
      <c r="A49">
        <v>48</v>
      </c>
      <c r="B49" s="38">
        <v>8</v>
      </c>
      <c r="C49" s="62" t="s">
        <v>698</v>
      </c>
      <c r="D49" s="40"/>
      <c r="E49" s="41" t="s">
        <v>663</v>
      </c>
      <c r="F49" s="42">
        <f t="shared" si="193"/>
        <v>1</v>
      </c>
      <c r="G49" s="51" t="str">
        <f>IF(F49&gt;AVERAGE($F$46:$F$48),"SALAH, Lebih tinggi dari kualitas PK","OK")</f>
        <v>OK</v>
      </c>
      <c r="H49" s="50" t="str">
        <f t="shared" ref="H49:I49" si="215">+AV49</f>
        <v>A</v>
      </c>
      <c r="I49" s="42">
        <f t="shared" si="215"/>
        <v>1</v>
      </c>
      <c r="J49" s="45">
        <f t="shared" si="169"/>
        <v>1.2142857142857142</v>
      </c>
      <c r="K49" s="46"/>
      <c r="L49" s="46"/>
      <c r="M49" s="11"/>
      <c r="N49" s="64">
        <f t="shared" si="166"/>
        <v>1.2142857142857142</v>
      </c>
      <c r="O49" s="11"/>
      <c r="P49" s="64"/>
      <c r="R49" s="41" t="s">
        <v>663</v>
      </c>
      <c r="S49" s="42">
        <f t="shared" si="195"/>
        <v>1</v>
      </c>
      <c r="T49" s="51" t="str">
        <f t="shared" si="196"/>
        <v>OK</v>
      </c>
      <c r="U49" s="41" t="s">
        <v>663</v>
      </c>
      <c r="V49" s="42">
        <f t="shared" si="197"/>
        <v>1</v>
      </c>
      <c r="W49" s="51" t="str">
        <f t="shared" si="198"/>
        <v>OK</v>
      </c>
      <c r="X49" s="41" t="s">
        <v>663</v>
      </c>
      <c r="Y49" s="42">
        <f t="shared" si="199"/>
        <v>1</v>
      </c>
      <c r="Z49" s="51" t="str">
        <f t="shared" si="200"/>
        <v>OK</v>
      </c>
      <c r="AA49" s="41" t="s">
        <v>663</v>
      </c>
      <c r="AB49" s="42">
        <f t="shared" si="201"/>
        <v>1</v>
      </c>
      <c r="AC49" s="51" t="str">
        <f t="shared" si="202"/>
        <v>OK</v>
      </c>
      <c r="AD49" s="41" t="s">
        <v>664</v>
      </c>
      <c r="AE49" s="42" t="str">
        <f t="shared" si="203"/>
        <v>Belum diisi</v>
      </c>
      <c r="AF49" s="51" t="e">
        <f t="shared" si="204"/>
        <v>#DIV/0!</v>
      </c>
      <c r="AG49" s="41" t="s">
        <v>664</v>
      </c>
      <c r="AH49" s="42" t="str">
        <f t="shared" si="205"/>
        <v>Belum diisi</v>
      </c>
      <c r="AI49" s="51" t="e">
        <f t="shared" si="206"/>
        <v>#DIV/0!</v>
      </c>
      <c r="AJ49" s="41" t="s">
        <v>664</v>
      </c>
      <c r="AK49" s="42" t="str">
        <f t="shared" si="207"/>
        <v>Belum diisi</v>
      </c>
      <c r="AL49" s="51" t="e">
        <f t="shared" si="208"/>
        <v>#DIV/0!</v>
      </c>
      <c r="AM49" s="41" t="s">
        <v>664</v>
      </c>
      <c r="AN49" s="42" t="str">
        <f t="shared" si="209"/>
        <v>Belum diisi</v>
      </c>
      <c r="AO49" s="51" t="e">
        <f t="shared" si="210"/>
        <v>#DIV/0!</v>
      </c>
      <c r="AP49" s="41" t="s">
        <v>664</v>
      </c>
      <c r="AQ49" s="42" t="str">
        <f t="shared" si="211"/>
        <v>Belum diisi</v>
      </c>
      <c r="AR49" s="51" t="e">
        <f t="shared" si="212"/>
        <v>#DIV/0!</v>
      </c>
      <c r="AS49" s="41" t="s">
        <v>664</v>
      </c>
      <c r="AT49" s="42" t="str">
        <f t="shared" si="213"/>
        <v>Belum diisi</v>
      </c>
      <c r="AU49" s="51" t="e">
        <f t="shared" si="214"/>
        <v>#DIV/0!</v>
      </c>
      <c r="AV49" s="42" t="str">
        <f t="shared" si="190"/>
        <v>A</v>
      </c>
      <c r="AW49" s="42">
        <f t="shared" si="191"/>
        <v>1</v>
      </c>
      <c r="AY49" s="26"/>
    </row>
    <row r="50" spans="1:51" ht="12.75" customHeight="1">
      <c r="A50">
        <v>49</v>
      </c>
      <c r="B50" s="38">
        <v>9</v>
      </c>
      <c r="C50" s="62" t="s">
        <v>699</v>
      </c>
      <c r="D50" s="40"/>
      <c r="E50" s="41" t="s">
        <v>663</v>
      </c>
      <c r="F50" s="42">
        <f t="shared" si="193"/>
        <v>1</v>
      </c>
      <c r="G50" s="51" t="str">
        <f>IF(F50&gt;F$49,"SALAH, Lebih tinggi dari kualitas Kegiatan","OK")</f>
        <v>OK</v>
      </c>
      <c r="H50" s="50" t="str">
        <f t="shared" ref="H50:I50" si="216">+AV50</f>
        <v>A</v>
      </c>
      <c r="I50" s="42">
        <f t="shared" si="216"/>
        <v>1</v>
      </c>
      <c r="J50" s="45">
        <f t="shared" si="169"/>
        <v>1.2142857142857142</v>
      </c>
      <c r="K50" s="46"/>
      <c r="L50" s="46"/>
      <c r="M50" s="11"/>
      <c r="N50" s="64">
        <f t="shared" si="166"/>
        <v>1.2142857142857142</v>
      </c>
      <c r="O50" s="11"/>
      <c r="P50" s="64"/>
      <c r="R50" s="41" t="s">
        <v>663</v>
      </c>
      <c r="S50" s="42">
        <f t="shared" si="195"/>
        <v>1</v>
      </c>
      <c r="T50" s="51" t="str">
        <f>IF(S50&gt;S$40,"SALAH, Perencanaan Kinerja Tahunan tidak ada",IF(S50&gt;S$41,"SALAH, PK tidak ada",IF((S50&gt;S$47),"SALAH, Lebih tinggi dari kualitas IK Sasaran",IF((S50&gt;S$49),"SALAH, Lebih tinggi dari kualitas Kegiatan","OK"))))</f>
        <v>OK</v>
      </c>
      <c r="U50" s="41" t="s">
        <v>663</v>
      </c>
      <c r="V50" s="42">
        <f t="shared" si="197"/>
        <v>1</v>
      </c>
      <c r="W50" s="51" t="str">
        <f>IF(V50&gt;V$40,"SALAH, Perencanaan Kinerja Tahunan tidak ada",IF(V50&gt;V$41,"SALAH, PK tidak ada",IF((V50&gt;V$47),"SALAH, Lebih tinggi dari kualitas IK Sasaran",IF((V50&gt;V$49),"SALAH, Lebih tinggi dari kualitas Kegiatan","OK"))))</f>
        <v>OK</v>
      </c>
      <c r="X50" s="41" t="s">
        <v>663</v>
      </c>
      <c r="Y50" s="42">
        <f t="shared" si="199"/>
        <v>1</v>
      </c>
      <c r="Z50" s="51" t="str">
        <f>IF(Y50&gt;Y$40,"SALAH, Perencanaan Kinerja Tahunan tidak ada",IF(Y50&gt;Y$41,"SALAH, PK tidak ada",IF((Y50&gt;Y$47),"SALAH, Lebih tinggi dari kualitas IK Sasaran",IF((Y50&gt;Y$49),"SALAH, Lebih tinggi dari kualitas Kegiatan","OK"))))</f>
        <v>OK</v>
      </c>
      <c r="AA50" s="41" t="s">
        <v>663</v>
      </c>
      <c r="AB50" s="42">
        <f t="shared" si="201"/>
        <v>1</v>
      </c>
      <c r="AC50" s="51" t="str">
        <f>IF(AB50&gt;AB$40,"SALAH, Perencanaan Kinerja Tahunan tidak ada",IF(AB50&gt;AB$41,"SALAH, PK tidak ada",IF((AB50&gt;AB$47),"SALAH, Lebih tinggi dari kualitas IK Sasaran",IF((AB50&gt;AB$49),"SALAH, Lebih tinggi dari kualitas Kegiatan","OK"))))</f>
        <v>OK</v>
      </c>
      <c r="AD50" s="41" t="s">
        <v>664</v>
      </c>
      <c r="AE50" s="42" t="str">
        <f t="shared" si="203"/>
        <v>Belum diisi</v>
      </c>
      <c r="AF50" s="51" t="e">
        <f>IF(AE50&gt;AE$40,"SALAH, Perencanaan Kinerja Tahunan tidak ada",IF(AE50&gt;AE$41,"SALAH, PK tidak ada",IF((AE50&gt;AE$47),"SALAH, Lebih tinggi dari kualitas IK Sasaran",IF((AE50&gt;AE$49),"SALAH, Lebih tinggi dari kualitas Kegiatan","OK"))))</f>
        <v>#DIV/0!</v>
      </c>
      <c r="AG50" s="41" t="s">
        <v>664</v>
      </c>
      <c r="AH50" s="42" t="str">
        <f t="shared" si="205"/>
        <v>Belum diisi</v>
      </c>
      <c r="AI50" s="51" t="e">
        <f>IF(AH50&gt;AH$40,"SALAH, Perencanaan Kinerja Tahunan tidak ada",IF(AH50&gt;AH$41,"SALAH, PK tidak ada",IF((AH50&gt;AH$47),"SALAH, Lebih tinggi dari kualitas IK Sasaran",IF((AH50&gt;AH$49),"SALAH, Lebih tinggi dari kualitas Kegiatan","OK"))))</f>
        <v>#DIV/0!</v>
      </c>
      <c r="AJ50" s="41" t="s">
        <v>664</v>
      </c>
      <c r="AK50" s="42" t="str">
        <f t="shared" si="207"/>
        <v>Belum diisi</v>
      </c>
      <c r="AL50" s="51" t="e">
        <f>IF(AK50&gt;AK$40,"SALAH, Perencanaan Kinerja Tahunan tidak ada",IF(AK50&gt;AK$41,"SALAH, PK tidak ada",IF((AK50&gt;AK$47),"SALAH, Lebih tinggi dari kualitas IK Sasaran",IF((AK50&gt;AK$49),"SALAH, Lebih tinggi dari kualitas Kegiatan","OK"))))</f>
        <v>#DIV/0!</v>
      </c>
      <c r="AM50" s="41" t="s">
        <v>664</v>
      </c>
      <c r="AN50" s="42" t="str">
        <f t="shared" si="209"/>
        <v>Belum diisi</v>
      </c>
      <c r="AO50" s="51" t="e">
        <f>IF(AN50&gt;AN$40,"SALAH, Perencanaan Kinerja Tahunan tidak ada",IF(AN50&gt;AN$41,"SALAH, PK tidak ada",IF((AN50&gt;AN$47),"SALAH, Lebih tinggi dari kualitas IK Sasaran",IF((AN50&gt;AN$49),"SALAH, Lebih tinggi dari kualitas Kegiatan","OK"))))</f>
        <v>#DIV/0!</v>
      </c>
      <c r="AP50" s="41" t="s">
        <v>664</v>
      </c>
      <c r="AQ50" s="42" t="str">
        <f t="shared" si="211"/>
        <v>Belum diisi</v>
      </c>
      <c r="AR50" s="51" t="e">
        <f>IF(AQ50&gt;AQ$40,"SALAH, Perencanaan Kinerja Tahunan tidak ada",IF(AQ50&gt;AQ$41,"SALAH, PK tidak ada",IF((AQ50&gt;AQ$47),"SALAH, Lebih tinggi dari kualitas IK Sasaran",IF((AQ50&gt;AQ$49),"SALAH, Lebih tinggi dari kualitas Kegiatan","OK"))))</f>
        <v>#DIV/0!</v>
      </c>
      <c r="AS50" s="41" t="s">
        <v>664</v>
      </c>
      <c r="AT50" s="42" t="str">
        <f t="shared" si="213"/>
        <v>Belum diisi</v>
      </c>
      <c r="AU50" s="51" t="e">
        <f>IF(AT50&gt;AT$40,"SALAH, Perencanaan Kinerja Tahunan tidak ada",IF(AT50&gt;AT$41,"SALAH, PK tidak ada",IF((AT50&gt;AT$47),"SALAH, Lebih tinggi dari kualitas IK Sasaran",IF((AT50&gt;AT$49),"SALAH, Lebih tinggi dari kualitas Kegiatan","OK"))))</f>
        <v>#DIV/0!</v>
      </c>
      <c r="AV50" s="42" t="str">
        <f t="shared" si="190"/>
        <v>A</v>
      </c>
      <c r="AW50" s="42">
        <f t="shared" si="191"/>
        <v>1</v>
      </c>
      <c r="AY50" s="26"/>
    </row>
    <row r="51" spans="1:51" ht="12.75" customHeight="1">
      <c r="A51">
        <v>50</v>
      </c>
      <c r="B51" s="38">
        <v>10</v>
      </c>
      <c r="C51" s="39" t="s">
        <v>700</v>
      </c>
      <c r="D51" s="40"/>
      <c r="E51" s="41" t="s">
        <v>663</v>
      </c>
      <c r="F51" s="42">
        <f t="shared" si="193"/>
        <v>1</v>
      </c>
      <c r="G51" s="51" t="str">
        <f t="shared" ref="G51:G52" si="217">IF(F51&gt;AVERAGE($F$46:$F$48),"SALAH, Lebih tinggi dari kualitas PK","OK")</f>
        <v>OK</v>
      </c>
      <c r="H51" s="50" t="str">
        <f t="shared" ref="H51:I51" si="218">+AV51</f>
        <v>A</v>
      </c>
      <c r="I51" s="42">
        <f t="shared" si="218"/>
        <v>1</v>
      </c>
      <c r="J51" s="45">
        <f t="shared" si="169"/>
        <v>1.2142857142857142</v>
      </c>
      <c r="K51" s="46"/>
      <c r="L51" s="46"/>
      <c r="M51" s="11"/>
      <c r="N51" s="64">
        <f t="shared" si="166"/>
        <v>1.2142857142857142</v>
      </c>
      <c r="O51" s="11"/>
      <c r="P51" s="64"/>
      <c r="R51" s="41" t="s">
        <v>663</v>
      </c>
      <c r="S51" s="42">
        <f t="shared" si="195"/>
        <v>1</v>
      </c>
      <c r="T51" s="51" t="str">
        <f>IF((S51&gt;S$47),"SALAH, Lebih tinggi dari kualitas IK Sasaran",IF((S51&gt;S$49),"SALAH, Lebih tinggi dari kualitas Kegiatan","OK"))</f>
        <v>OK</v>
      </c>
      <c r="U51" s="41" t="s">
        <v>663</v>
      </c>
      <c r="V51" s="42">
        <f t="shared" si="197"/>
        <v>1</v>
      </c>
      <c r="W51" s="51" t="str">
        <f>IF((V51&gt;V$47),"SALAH, Lebih tinggi dari kualitas IK Sasaran",IF((V51&gt;V$49),"SALAH, Lebih tinggi dari kualitas Kegiatan","OK"))</f>
        <v>OK</v>
      </c>
      <c r="X51" s="41" t="s">
        <v>663</v>
      </c>
      <c r="Y51" s="42">
        <f t="shared" si="199"/>
        <v>1</v>
      </c>
      <c r="Z51" s="51" t="str">
        <f>IF((Y51&gt;Y$47),"SALAH, Lebih tinggi dari kualitas IK Sasaran",IF((Y51&gt;Y$49),"SALAH, Lebih tinggi dari kualitas Kegiatan","OK"))</f>
        <v>OK</v>
      </c>
      <c r="AA51" s="41" t="s">
        <v>663</v>
      </c>
      <c r="AB51" s="42">
        <f t="shared" si="201"/>
        <v>1</v>
      </c>
      <c r="AC51" s="51" t="str">
        <f>IF((AB51&gt;AB$47),"SALAH, Lebih tinggi dari kualitas IK Sasaran",IF((AB51&gt;AB$49),"SALAH, Lebih tinggi dari kualitas Kegiatan","OK"))</f>
        <v>OK</v>
      </c>
      <c r="AD51" s="41" t="s">
        <v>664</v>
      </c>
      <c r="AE51" s="42" t="str">
        <f t="shared" si="203"/>
        <v>Belum diisi</v>
      </c>
      <c r="AF51" s="51" t="e">
        <f>IF((AE51&gt;AE$47),"SALAH, Lebih tinggi dari kualitas IK Sasaran",IF((AE51&gt;AE$49),"SALAH, Lebih tinggi dari kualitas Kegiatan","OK"))</f>
        <v>#DIV/0!</v>
      </c>
      <c r="AG51" s="41" t="s">
        <v>664</v>
      </c>
      <c r="AH51" s="42" t="str">
        <f t="shared" si="205"/>
        <v>Belum diisi</v>
      </c>
      <c r="AI51" s="51" t="e">
        <f>IF((AH51&gt;AH$47),"SALAH, Lebih tinggi dari kualitas IK Sasaran",IF((AH51&gt;AH$49),"SALAH, Lebih tinggi dari kualitas Kegiatan","OK"))</f>
        <v>#DIV/0!</v>
      </c>
      <c r="AJ51" s="41" t="s">
        <v>664</v>
      </c>
      <c r="AK51" s="42" t="str">
        <f t="shared" si="207"/>
        <v>Belum diisi</v>
      </c>
      <c r="AL51" s="51" t="e">
        <f>IF((AK51&gt;AK$47),"SALAH, Lebih tinggi dari kualitas IK Sasaran",IF((AK51&gt;AK$49),"SALAH, Lebih tinggi dari kualitas Kegiatan","OK"))</f>
        <v>#DIV/0!</v>
      </c>
      <c r="AM51" s="41" t="s">
        <v>664</v>
      </c>
      <c r="AN51" s="42" t="str">
        <f t="shared" si="209"/>
        <v>Belum diisi</v>
      </c>
      <c r="AO51" s="51" t="e">
        <f>IF((AN51&gt;AN$47),"SALAH, Lebih tinggi dari kualitas IK Sasaran",IF((AN51&gt;AN$49),"SALAH, Lebih tinggi dari kualitas Kegiatan","OK"))</f>
        <v>#DIV/0!</v>
      </c>
      <c r="AP51" s="41" t="s">
        <v>664</v>
      </c>
      <c r="AQ51" s="42" t="str">
        <f t="shared" si="211"/>
        <v>Belum diisi</v>
      </c>
      <c r="AR51" s="51" t="e">
        <f>IF((AQ51&gt;AQ$47),"SALAH, Lebih tinggi dari kualitas IK Sasaran",IF((AQ51&gt;AQ$49),"SALAH, Lebih tinggi dari kualitas Kegiatan","OK"))</f>
        <v>#DIV/0!</v>
      </c>
      <c r="AS51" s="41" t="s">
        <v>664</v>
      </c>
      <c r="AT51" s="42" t="str">
        <f t="shared" si="213"/>
        <v>Belum diisi</v>
      </c>
      <c r="AU51" s="51" t="e">
        <f>IF((AT51&gt;AT$47),"SALAH, Lebih tinggi dari kualitas IK Sasaran",IF((AT51&gt;AT$49),"SALAH, Lebih tinggi dari kualitas Kegiatan","OK"))</f>
        <v>#DIV/0!</v>
      </c>
      <c r="AV51" s="42" t="str">
        <f t="shared" si="190"/>
        <v>A</v>
      </c>
      <c r="AW51" s="42">
        <f t="shared" si="191"/>
        <v>1</v>
      </c>
      <c r="AY51" s="26"/>
    </row>
    <row r="52" spans="1:51" ht="12.75" customHeight="1">
      <c r="A52">
        <v>51</v>
      </c>
      <c r="B52" s="38">
        <v>11</v>
      </c>
      <c r="C52" s="62" t="s">
        <v>701</v>
      </c>
      <c r="D52" s="40"/>
      <c r="E52" s="41" t="s">
        <v>663</v>
      </c>
      <c r="F52" s="42">
        <f t="shared" si="193"/>
        <v>1</v>
      </c>
      <c r="G52" s="51" t="str">
        <f t="shared" si="217"/>
        <v>OK</v>
      </c>
      <c r="H52" s="50" t="str">
        <f t="shared" ref="H52:I52" si="219">+AV52</f>
        <v>A</v>
      </c>
      <c r="I52" s="42">
        <f t="shared" si="219"/>
        <v>1</v>
      </c>
      <c r="J52" s="45">
        <f t="shared" si="169"/>
        <v>1.2142857142857142</v>
      </c>
      <c r="K52" s="46"/>
      <c r="L52" s="46"/>
      <c r="M52" s="11"/>
      <c r="N52" s="64">
        <f t="shared" si="166"/>
        <v>1.2142857142857142</v>
      </c>
      <c r="O52" s="11"/>
      <c r="P52" s="64"/>
      <c r="R52" s="41" t="s">
        <v>663</v>
      </c>
      <c r="S52" s="42">
        <f t="shared" si="195"/>
        <v>1</v>
      </c>
      <c r="T52" s="51" t="str">
        <f>IF(S52&gt;S$40,"SALAH, Perencanaan Kinerja Tahunan tidak ada",IF(S52&gt;S$41,"SALAH, PK tidak ada",IF((S52&gt;S$47),"SALAH, Lebih tinggi dari kualitas IK Sasaran",IF((S52&gt;S$51),"SALAH, Lebih tinggi dari kualitas Keselarasan PK terhadap RPJMD","OK"))))</f>
        <v>OK</v>
      </c>
      <c r="U52" s="41" t="s">
        <v>663</v>
      </c>
      <c r="V52" s="42">
        <f t="shared" si="197"/>
        <v>1</v>
      </c>
      <c r="W52" s="51" t="str">
        <f>IF(V52&gt;V$40,"SALAH, Perencanaan Kinerja Tahunan tidak ada",IF(V52&gt;V$41,"SALAH, PK tidak ada",IF((V52&gt;V$47),"SALAH, Lebih tinggi dari kualitas IK Sasaran",IF((V52&gt;V$51),"SALAH, Lebih tinggi dari kualitas Keselarasan PK terhadap RPJMD","OK"))))</f>
        <v>OK</v>
      </c>
      <c r="X52" s="41" t="s">
        <v>663</v>
      </c>
      <c r="Y52" s="42">
        <f t="shared" si="199"/>
        <v>1</v>
      </c>
      <c r="Z52" s="51" t="str">
        <f>IF(Y52&gt;Y$40,"SALAH, Perencanaan Kinerja Tahunan tidak ada",IF(Y52&gt;Y$41,"SALAH, PK tidak ada",IF((Y52&gt;Y$47),"SALAH, Lebih tinggi dari kualitas IK Sasaran",IF((Y52&gt;Y$51),"SALAH, Lebih tinggi dari kualitas Keselarasan PK terhadap RPJMD","OK"))))</f>
        <v>OK</v>
      </c>
      <c r="AA52" s="41" t="s">
        <v>663</v>
      </c>
      <c r="AB52" s="42">
        <f t="shared" si="201"/>
        <v>1</v>
      </c>
      <c r="AC52" s="51" t="str">
        <f>IF(AB52&gt;AB$40,"SALAH, Perencanaan Kinerja Tahunan tidak ada",IF(AB52&gt;AB$41,"SALAH, PK tidak ada",IF((AB52&gt;AB$47),"SALAH, Lebih tinggi dari kualitas IK Sasaran",IF((AB52&gt;AB$51),"SALAH, Lebih tinggi dari kualitas Keselarasan PK terhadap RPJMD","OK"))))</f>
        <v>OK</v>
      </c>
      <c r="AD52" s="41" t="s">
        <v>664</v>
      </c>
      <c r="AE52" s="42" t="str">
        <f t="shared" si="203"/>
        <v>Belum diisi</v>
      </c>
      <c r="AF52" s="51" t="e">
        <f>IF(AE52&gt;AE$40,"SALAH, Perencanaan Kinerja Tahunan tidak ada",IF(AE52&gt;AE$41,"SALAH, PK tidak ada",IF((AE52&gt;AE$47),"SALAH, Lebih tinggi dari kualitas IK Sasaran",IF((AE52&gt;AE$51),"SALAH, Lebih tinggi dari kualitas Keselarasan PK terhadap RPJMD","OK"))))</f>
        <v>#DIV/0!</v>
      </c>
      <c r="AG52" s="41" t="s">
        <v>664</v>
      </c>
      <c r="AH52" s="42" t="str">
        <f t="shared" si="205"/>
        <v>Belum diisi</v>
      </c>
      <c r="AI52" s="51" t="e">
        <f>IF(AH52&gt;AH$40,"SALAH, Perencanaan Kinerja Tahunan tidak ada",IF(AH52&gt;AH$41,"SALAH, PK tidak ada",IF((AH52&gt;AH$47),"SALAH, Lebih tinggi dari kualitas IK Sasaran",IF((AH52&gt;AH$51),"SALAH, Lebih tinggi dari kualitas Keselarasan PK terhadap RPJMD","OK"))))</f>
        <v>#DIV/0!</v>
      </c>
      <c r="AJ52" s="41" t="s">
        <v>664</v>
      </c>
      <c r="AK52" s="42" t="str">
        <f t="shared" si="207"/>
        <v>Belum diisi</v>
      </c>
      <c r="AL52" s="51" t="e">
        <f>IF(AK52&gt;AK$40,"SALAH, Perencanaan Kinerja Tahunan tidak ada",IF(AK52&gt;AK$41,"SALAH, PK tidak ada",IF((AK52&gt;AK$47),"SALAH, Lebih tinggi dari kualitas IK Sasaran",IF((AK52&gt;AK$51),"SALAH, Lebih tinggi dari kualitas Keselarasan PK terhadap RPJMD","OK"))))</f>
        <v>#DIV/0!</v>
      </c>
      <c r="AM52" s="41" t="s">
        <v>664</v>
      </c>
      <c r="AN52" s="42" t="str">
        <f t="shared" si="209"/>
        <v>Belum diisi</v>
      </c>
      <c r="AO52" s="51" t="e">
        <f>IF(AN52&gt;AN$40,"SALAH, Perencanaan Kinerja Tahunan tidak ada",IF(AN52&gt;AN$41,"SALAH, PK tidak ada",IF((AN52&gt;AN$47),"SALAH, Lebih tinggi dari kualitas IK Sasaran",IF((AN52&gt;AN$51),"SALAH, Lebih tinggi dari kualitas Keselarasan PK terhadap RPJMD","OK"))))</f>
        <v>#DIV/0!</v>
      </c>
      <c r="AP52" s="41" t="s">
        <v>664</v>
      </c>
      <c r="AQ52" s="42" t="str">
        <f t="shared" si="211"/>
        <v>Belum diisi</v>
      </c>
      <c r="AR52" s="51" t="e">
        <f>IF(AQ52&gt;AQ$40,"SALAH, Perencanaan Kinerja Tahunan tidak ada",IF(AQ52&gt;AQ$41,"SALAH, PK tidak ada",IF((AQ52&gt;AQ$47),"SALAH, Lebih tinggi dari kualitas IK Sasaran",IF((AQ52&gt;AQ$51),"SALAH, Lebih tinggi dari kualitas Keselarasan PK terhadap RPJMD","OK"))))</f>
        <v>#DIV/0!</v>
      </c>
      <c r="AS52" s="41" t="s">
        <v>664</v>
      </c>
      <c r="AT52" s="42" t="str">
        <f t="shared" si="213"/>
        <v>Belum diisi</v>
      </c>
      <c r="AU52" s="51" t="e">
        <f>IF(AT52&gt;AT$40,"SALAH, Perencanaan Kinerja Tahunan tidak ada",IF(AT52&gt;AT$41,"SALAH, PK tidak ada",IF((AT52&gt;AT$47),"SALAH, Lebih tinggi dari kualitas IK Sasaran",IF((AT52&gt;AT$51),"SALAH, Lebih tinggi dari kualitas Keselarasan PK terhadap RPJMD","OK"))))</f>
        <v>#DIV/0!</v>
      </c>
      <c r="AV52" s="42" t="str">
        <f t="shared" si="190"/>
        <v>A</v>
      </c>
      <c r="AW52" s="42">
        <f t="shared" si="191"/>
        <v>1</v>
      </c>
      <c r="AY52" s="26"/>
    </row>
    <row r="53" spans="1:51" ht="12.75" customHeight="1">
      <c r="A53">
        <v>52</v>
      </c>
      <c r="B53" s="38">
        <v>12</v>
      </c>
      <c r="C53" s="39" t="s">
        <v>702</v>
      </c>
      <c r="D53" s="40"/>
      <c r="E53" s="56"/>
      <c r="F53" s="65"/>
      <c r="G53" s="65"/>
      <c r="H53" s="50" t="str">
        <f t="shared" ref="H53:I53" si="220">+AV53</f>
        <v>A</v>
      </c>
      <c r="I53" s="42">
        <f t="shared" si="220"/>
        <v>1</v>
      </c>
      <c r="J53" s="45">
        <f t="shared" si="169"/>
        <v>0.5</v>
      </c>
      <c r="K53" s="46"/>
      <c r="L53" s="46"/>
      <c r="M53" s="11"/>
      <c r="N53" s="64">
        <f t="shared" si="166"/>
        <v>0.5</v>
      </c>
      <c r="O53" s="11"/>
      <c r="P53" s="64"/>
      <c r="R53" s="41" t="s">
        <v>658</v>
      </c>
      <c r="S53" s="42">
        <f>IF(R53="Y",1,IF(R53="T",0,IF(R53="y/T","Belum diisi","Error")))</f>
        <v>1</v>
      </c>
      <c r="T53" s="51" t="str">
        <f>IF(S53&gt;S$40,"SALAH, Perencanaan Kinerja Tahunan tidak ada",IF(S53&gt;S$41,"SALAH, PK tidak ada","OK"))</f>
        <v>OK</v>
      </c>
      <c r="U53" s="41" t="s">
        <v>658</v>
      </c>
      <c r="V53" s="42">
        <f>IF(U53="Y",1,IF(U53="T",0,IF(U53="y/T","Belum diisi","Error")))</f>
        <v>1</v>
      </c>
      <c r="W53" s="51" t="str">
        <f>IF(V53&gt;V$40,"SALAH, Perencanaan Kinerja Tahunan tidak ada",IF(V53&gt;V$41,"SALAH, PK tidak ada","OK"))</f>
        <v>OK</v>
      </c>
      <c r="X53" s="41" t="s">
        <v>658</v>
      </c>
      <c r="Y53" s="42">
        <f>IF(X53="Y",1,IF(X53="T",0,IF(X53="y/T","Belum diisi","Error")))</f>
        <v>1</v>
      </c>
      <c r="Z53" s="51" t="str">
        <f>IF(Y53&gt;Y$40,"SALAH, Perencanaan Kinerja Tahunan tidak ada",IF(Y53&gt;Y$41,"SALAH, PK tidak ada","OK"))</f>
        <v>OK</v>
      </c>
      <c r="AA53" s="41" t="s">
        <v>658</v>
      </c>
      <c r="AB53" s="42">
        <f>IF(AA53="Y",1,IF(AA53="T",0,IF(AA53="y/T","Belum diisi","Error")))</f>
        <v>1</v>
      </c>
      <c r="AC53" s="51" t="str">
        <f>IF(AB53&gt;AB$40,"SALAH, Perencanaan Kinerja Tahunan tidak ada",IF(AB53&gt;AB$41,"SALAH, PK tidak ada","OK"))</f>
        <v>OK</v>
      </c>
      <c r="AD53" s="41" t="s">
        <v>650</v>
      </c>
      <c r="AE53" s="42" t="str">
        <f>IF(AD53="Y",1,IF(AD53="T",0,IF(AD53="y/T","Belum diisi","Error")))</f>
        <v>Belum diisi</v>
      </c>
      <c r="AF53" s="51" t="str">
        <f>IF(AE53&gt;AE$40,"SALAH, Perencanaan Kinerja Tahunan tidak ada",IF(AE53&gt;AE$41,"SALAH, PK tidak ada","OK"))</f>
        <v>OK</v>
      </c>
      <c r="AG53" s="41" t="s">
        <v>650</v>
      </c>
      <c r="AH53" s="42" t="str">
        <f>IF(AG53="Y",1,IF(AG53="T",0,IF(AG53="y/T","Belum diisi","Error")))</f>
        <v>Belum diisi</v>
      </c>
      <c r="AI53" s="51" t="str">
        <f>IF(AH53&gt;AH$40,"SALAH, Perencanaan Kinerja Tahunan tidak ada",IF(AH53&gt;AH$41,"SALAH, PK tidak ada","OK"))</f>
        <v>OK</v>
      </c>
      <c r="AJ53" s="41" t="s">
        <v>650</v>
      </c>
      <c r="AK53" s="42" t="str">
        <f>IF(AJ53="Y",1,IF(AJ53="T",0,IF(AJ53="y/T","Belum diisi","Error")))</f>
        <v>Belum diisi</v>
      </c>
      <c r="AL53" s="51" t="str">
        <f>IF(AK53&gt;AK$40,"SALAH, Perencanaan Kinerja Tahunan tidak ada",IF(AK53&gt;AK$41,"SALAH, PK tidak ada","OK"))</f>
        <v>OK</v>
      </c>
      <c r="AM53" s="41" t="s">
        <v>650</v>
      </c>
      <c r="AN53" s="42" t="str">
        <f>IF(AM53="Y",1,IF(AM53="T",0,IF(AM53="y/T","Belum diisi","Error")))</f>
        <v>Belum diisi</v>
      </c>
      <c r="AO53" s="51" t="str">
        <f>IF(AN53&gt;AN$40,"SALAH, Perencanaan Kinerja Tahunan tidak ada",IF(AN53&gt;AN$41,"SALAH, PK tidak ada","OK"))</f>
        <v>OK</v>
      </c>
      <c r="AP53" s="41" t="s">
        <v>650</v>
      </c>
      <c r="AQ53" s="42" t="str">
        <f>IF(AP53="Y",1,IF(AP53="T",0,IF(AP53="y/T","Belum diisi","Error")))</f>
        <v>Belum diisi</v>
      </c>
      <c r="AR53" s="51" t="str">
        <f>IF(AQ53&gt;AQ$40,"SALAH, Perencanaan Kinerja Tahunan tidak ada",IF(AQ53&gt;AQ$41,"SALAH, PK tidak ada","OK"))</f>
        <v>OK</v>
      </c>
      <c r="AS53" s="41" t="s">
        <v>650</v>
      </c>
      <c r="AT53" s="42" t="str">
        <f>IF(AS53="Y",1,IF(AS53="T",0,IF(AS53="y/T","Belum diisi","Error")))</f>
        <v>Belum diisi</v>
      </c>
      <c r="AU53" s="51" t="str">
        <f>IF(AT53&gt;AT$40,"SALAH, Perencanaan Kinerja Tahunan tidak ada",IF(AT53&gt;AT$41,"SALAH, PK tidak ada","OK"))</f>
        <v>OK</v>
      </c>
      <c r="AV53" s="42" t="str">
        <f t="shared" si="190"/>
        <v>A</v>
      </c>
      <c r="AW53" s="42">
        <f>AVERAGEIF(R53:AT53,"&gt;=0",R53:AT53)</f>
        <v>1</v>
      </c>
      <c r="AY53" s="26"/>
    </row>
    <row r="54" spans="1:51" ht="12.75" customHeight="1">
      <c r="A54">
        <v>53</v>
      </c>
      <c r="B54" s="38">
        <v>13</v>
      </c>
      <c r="C54" s="39" t="s">
        <v>703</v>
      </c>
      <c r="D54" s="40"/>
      <c r="E54" s="56"/>
      <c r="F54" s="65"/>
      <c r="G54" s="65"/>
      <c r="H54" s="50" t="str">
        <f t="shared" ref="H54:I54" si="221">+AV54</f>
        <v>A</v>
      </c>
      <c r="I54" s="42">
        <f t="shared" si="221"/>
        <v>1</v>
      </c>
      <c r="J54" s="45">
        <f t="shared" si="169"/>
        <v>0.5</v>
      </c>
      <c r="K54" s="46"/>
      <c r="L54" s="46"/>
      <c r="M54" s="11"/>
      <c r="N54" s="64">
        <f t="shared" si="166"/>
        <v>0.5</v>
      </c>
      <c r="O54" s="11"/>
      <c r="P54" s="64"/>
      <c r="R54" s="41" t="s">
        <v>663</v>
      </c>
      <c r="S54" s="42">
        <f>IF(R54="a",1,IF(R54="b",0.75,IF(R54="c",0.5,IF(R54="d",0.25,IF(R54="e",0,IF(R54="A/B/C/D/E","Belum diisi","Error"))))))</f>
        <v>1</v>
      </c>
      <c r="T54" s="51" t="str">
        <f>IF(S54&gt;S$40,"SALAH, Perencanaan Kinerja Tahunan tidak ada",IF(S54&gt;S$41,"SALAH, PK tidak ada",IF(S54&gt;S$53,"SALAH, Rencana Aksi tidak ada",IF(S54&gt;S$48,"SALAH, Lebih tinggi dari Target Kinerja","OK"))))</f>
        <v>OK</v>
      </c>
      <c r="U54" s="41" t="s">
        <v>663</v>
      </c>
      <c r="V54" s="42">
        <f>IF(U54="a",1,IF(U54="b",0.75,IF(U54="c",0.5,IF(U54="d",0.25,IF(U54="e",0,IF(U54="A/B/C/D/E","Belum diisi","Error"))))))</f>
        <v>1</v>
      </c>
      <c r="W54" s="51" t="str">
        <f>IF(V54&gt;V$40,"SALAH, Perencanaan Kinerja Tahunan tidak ada",IF(V54&gt;V$41,"SALAH, PK tidak ada",IF(V54&gt;V$53,"SALAH, Rencana Aksi tidak ada",IF(V54&gt;V$48,"SALAH, Lebih tinggi dari Target Kinerja","OK"))))</f>
        <v>OK</v>
      </c>
      <c r="X54" s="41" t="s">
        <v>663</v>
      </c>
      <c r="Y54" s="42">
        <f>IF(X54="a",1,IF(X54="b",0.75,IF(X54="c",0.5,IF(X54="d",0.25,IF(X54="e",0,IF(X54="A/B/C/D/E","Belum diisi","Error"))))))</f>
        <v>1</v>
      </c>
      <c r="Z54" s="51" t="str">
        <f>IF(Y54&gt;Y$40,"SALAH, Perencanaan Kinerja Tahunan tidak ada",IF(Y54&gt;Y$41,"SALAH, PK tidak ada",IF(Y54&gt;Y$53,"SALAH, Rencana Aksi tidak ada",IF(Y54&gt;Y$48,"SALAH, Lebih tinggi dari Target Kinerja","OK"))))</f>
        <v>OK</v>
      </c>
      <c r="AA54" s="41" t="s">
        <v>663</v>
      </c>
      <c r="AB54" s="42">
        <f>IF(AA54="a",1,IF(AA54="b",0.75,IF(AA54="c",0.5,IF(AA54="d",0.25,IF(AA54="e",0,IF(AA54="A/B/C/D/E","Belum diisi","Error"))))))</f>
        <v>1</v>
      </c>
      <c r="AC54" s="51" t="str">
        <f>IF(AB54&gt;AB$40,"SALAH, Perencanaan Kinerja Tahunan tidak ada",IF(AB54&gt;AB$41,"SALAH, PK tidak ada",IF(AB54&gt;AB$53,"SALAH, Rencana Aksi tidak ada",IF(AB54&gt;AB$48,"SALAH, Lebih tinggi dari Target Kinerja","OK"))))</f>
        <v>OK</v>
      </c>
      <c r="AD54" s="41" t="s">
        <v>664</v>
      </c>
      <c r="AE54" s="42" t="str">
        <f>IF(AD54="a",1,IF(AD54="b",0.75,IF(AD54="c",0.5,IF(AD54="d",0.25,IF(AD54="e",0,IF(AD54="A/B/C/D/E","Belum diisi","Error"))))))</f>
        <v>Belum diisi</v>
      </c>
      <c r="AF54" s="51" t="str">
        <f>IF(AE54&gt;AE$40,"SALAH, Perencanaan Kinerja Tahunan tidak ada",IF(AE54&gt;AE$41,"SALAH, PK tidak ada",IF(AE54&gt;AE$53,"SALAH, Rencana Aksi tidak ada",IF(AE54&gt;AE$48,"SALAH, Lebih tinggi dari Target Kinerja","OK"))))</f>
        <v>OK</v>
      </c>
      <c r="AG54" s="41" t="s">
        <v>664</v>
      </c>
      <c r="AH54" s="42" t="str">
        <f>IF(AG54="a",1,IF(AG54="b",0.75,IF(AG54="c",0.5,IF(AG54="d",0.25,IF(AG54="e",0,IF(AG54="A/B/C/D/E","Belum diisi","Error"))))))</f>
        <v>Belum diisi</v>
      </c>
      <c r="AI54" s="51" t="str">
        <f>IF(AH54&gt;AH$40,"SALAH, Perencanaan Kinerja Tahunan tidak ada",IF(AH54&gt;AH$41,"SALAH, PK tidak ada",IF(AH54&gt;AH$53,"SALAH, Rencana Aksi tidak ada",IF(AH54&gt;AH$48,"SALAH, Lebih tinggi dari Target Kinerja","OK"))))</f>
        <v>OK</v>
      </c>
      <c r="AJ54" s="41" t="s">
        <v>664</v>
      </c>
      <c r="AK54" s="42" t="str">
        <f>IF(AJ54="a",1,IF(AJ54="b",0.75,IF(AJ54="c",0.5,IF(AJ54="d",0.25,IF(AJ54="e",0,IF(AJ54="A/B/C/D/E","Belum diisi","Error"))))))</f>
        <v>Belum diisi</v>
      </c>
      <c r="AL54" s="51" t="str">
        <f>IF(AK54&gt;AK$40,"SALAH, Perencanaan Kinerja Tahunan tidak ada",IF(AK54&gt;AK$41,"SALAH, PK tidak ada",IF(AK54&gt;AK$53,"SALAH, Rencana Aksi tidak ada",IF(AK54&gt;AK$48,"SALAH, Lebih tinggi dari Target Kinerja","OK"))))</f>
        <v>OK</v>
      </c>
      <c r="AM54" s="41" t="s">
        <v>664</v>
      </c>
      <c r="AN54" s="42" t="str">
        <f>IF(AM54="a",1,IF(AM54="b",0.75,IF(AM54="c",0.5,IF(AM54="d",0.25,IF(AM54="e",0,IF(AM54="A/B/C/D/E","Belum diisi","Error"))))))</f>
        <v>Belum diisi</v>
      </c>
      <c r="AO54" s="51" t="str">
        <f>IF(AN54&gt;AN$40,"SALAH, Perencanaan Kinerja Tahunan tidak ada",IF(AN54&gt;AN$41,"SALAH, PK tidak ada",IF(AN54&gt;AN$53,"SALAH, Rencana Aksi tidak ada",IF(AN54&gt;AN$48,"SALAH, Lebih tinggi dari Target Kinerja","OK"))))</f>
        <v>OK</v>
      </c>
      <c r="AP54" s="41" t="s">
        <v>664</v>
      </c>
      <c r="AQ54" s="42" t="str">
        <f>IF(AP54="a",1,IF(AP54="b",0.75,IF(AP54="c",0.5,IF(AP54="d",0.25,IF(AP54="e",0,IF(AP54="A/B/C/D/E","Belum diisi","Error"))))))</f>
        <v>Belum diisi</v>
      </c>
      <c r="AR54" s="51" t="str">
        <f>IF(AQ54&gt;AQ$40,"SALAH, Perencanaan Kinerja Tahunan tidak ada",IF(AQ54&gt;AQ$41,"SALAH, PK tidak ada",IF(AQ54&gt;AQ$53,"SALAH, Rencana Aksi tidak ada",IF(AQ54&gt;AQ$48,"SALAH, Lebih tinggi dari Target Kinerja","OK"))))</f>
        <v>OK</v>
      </c>
      <c r="AS54" s="41" t="s">
        <v>664</v>
      </c>
      <c r="AT54" s="42" t="str">
        <f>IF(AS54="a",1,IF(AS54="b",0.75,IF(AS54="c",0.5,IF(AS54="d",0.25,IF(AS54="e",0,IF(AS54="A/B/C/D/E","Belum diisi","Error"))))))</f>
        <v>Belum diisi</v>
      </c>
      <c r="AU54" s="51" t="str">
        <f>IF(AT54&gt;AT$40,"SALAH, Perencanaan Kinerja Tahunan tidak ada",IF(AT54&gt;AT$41,"SALAH, PK tidak ada",IF(AT54&gt;AT$53,"SALAH, Rencana Aksi tidak ada",IF(AT54&gt;AT$48,"SALAH, Lebih tinggi dari Target Kinerja","OK"))))</f>
        <v>OK</v>
      </c>
      <c r="AV54" s="42" t="str">
        <f t="shared" si="190"/>
        <v>A</v>
      </c>
      <c r="AW54" s="42">
        <f>AVERAGEIF(R54:AT54,"&gt;0",R54:AT54)</f>
        <v>1</v>
      </c>
      <c r="AY54" s="26"/>
    </row>
    <row r="55" spans="1:51" ht="12.75" customHeight="1">
      <c r="A55">
        <v>54</v>
      </c>
      <c r="B55" s="38">
        <v>14</v>
      </c>
      <c r="C55" s="39" t="s">
        <v>704</v>
      </c>
      <c r="D55" s="40"/>
      <c r="E55" s="56"/>
      <c r="F55" s="65"/>
      <c r="G55" s="65"/>
      <c r="H55" s="50" t="str">
        <f t="shared" ref="H55:I55" si="222">+AV55</f>
        <v>A</v>
      </c>
      <c r="I55" s="42">
        <f t="shared" si="222"/>
        <v>1</v>
      </c>
      <c r="J55" s="45">
        <f t="shared" si="169"/>
        <v>0.5</v>
      </c>
      <c r="K55" s="46"/>
      <c r="L55" s="46"/>
      <c r="M55" s="11"/>
      <c r="N55" s="64">
        <f t="shared" si="166"/>
        <v>0.5</v>
      </c>
      <c r="O55" s="11"/>
      <c r="P55" s="64"/>
      <c r="R55" s="41" t="s">
        <v>658</v>
      </c>
      <c r="S55" s="42">
        <f>IF(R55="Y",1,IF(R55="T",0,IF(R55="y/T","Belum diisi","Error")))</f>
        <v>1</v>
      </c>
      <c r="T55" s="51" t="str">
        <f>IF(S55&gt;S40,"SALAH, Perencanaan Kinerja Tahunan Tidak Ada",IF(S55&gt;S$41,"SALAH, PK tidak ada",IF(S55&gt;S$53,"SALAH, Rencana Aksi tidak ada","OK")))</f>
        <v>OK</v>
      </c>
      <c r="U55" s="41" t="s">
        <v>658</v>
      </c>
      <c r="V55" s="42">
        <f>IF(U55="Y",1,IF(U55="T",0,IF(U55="y/T","Belum diisi","Error")))</f>
        <v>1</v>
      </c>
      <c r="W55" s="51" t="str">
        <f>IF(V55&gt;V40,"SALAH, Perencanaan Kinerja Tahunan Tidak Ada",IF(V55&gt;V$41,"SALAH, PK tidak ada",IF(V55&gt;V$53,"SALAH, Rencana Aksi tidak ada","OK")))</f>
        <v>OK</v>
      </c>
      <c r="X55" s="41" t="s">
        <v>658</v>
      </c>
      <c r="Y55" s="42">
        <f>IF(X55="Y",1,IF(X55="T",0,IF(X55="y/T","Belum diisi","Error")))</f>
        <v>1</v>
      </c>
      <c r="Z55" s="51" t="str">
        <f>IF(Y55&gt;Y40,"SALAH, Perencanaan Kinerja Tahunan Tidak Ada",IF(Y55&gt;Y$41,"SALAH, PK tidak ada",IF(Y55&gt;Y$53,"SALAH, Rencana Aksi tidak ada","OK")))</f>
        <v>OK</v>
      </c>
      <c r="AA55" s="41" t="s">
        <v>658</v>
      </c>
      <c r="AB55" s="42">
        <f>IF(AA55="Y",1,IF(AA55="T",0,IF(AA55="y/T","Belum diisi","Error")))</f>
        <v>1</v>
      </c>
      <c r="AC55" s="51" t="str">
        <f>IF(AB55&gt;AB40,"SALAH, Perencanaan Kinerja Tahunan Tidak Ada",IF(AB55&gt;AB$41,"SALAH, PK tidak ada",IF(AB55&gt;AB$53,"SALAH, Rencana Aksi tidak ada","OK")))</f>
        <v>OK</v>
      </c>
      <c r="AD55" s="41" t="s">
        <v>650</v>
      </c>
      <c r="AE55" s="42" t="str">
        <f>IF(AD55="Y",1,IF(AD55="T",0,IF(AD55="y/T","Belum diisi","Error")))</f>
        <v>Belum diisi</v>
      </c>
      <c r="AF55" s="51" t="str">
        <f>IF(AE55&gt;AE40,"SALAH, Perencanaan Kinerja Tahunan Tidak Ada",IF(AE55&gt;AE$41,"SALAH, PK tidak ada",IF(AE55&gt;AE$53,"SALAH, Rencana Aksi tidak ada","OK")))</f>
        <v>OK</v>
      </c>
      <c r="AG55" s="41" t="s">
        <v>650</v>
      </c>
      <c r="AH55" s="42" t="str">
        <f>IF(AG55="Y",1,IF(AG55="T",0,IF(AG55="y/T","Belum diisi","Error")))</f>
        <v>Belum diisi</v>
      </c>
      <c r="AI55" s="51" t="str">
        <f>IF(AH55&gt;AH40,"SALAH, Perencanaan Kinerja Tahunan Tidak Ada",IF(AH55&gt;AH$41,"SALAH, PK tidak ada",IF(AH55&gt;AH$53,"SALAH, Rencana Aksi tidak ada","OK")))</f>
        <v>OK</v>
      </c>
      <c r="AJ55" s="41" t="s">
        <v>650</v>
      </c>
      <c r="AK55" s="42" t="str">
        <f>IF(AJ55="Y",1,IF(AJ55="T",0,IF(AJ55="y/T","Belum diisi","Error")))</f>
        <v>Belum diisi</v>
      </c>
      <c r="AL55" s="51" t="str">
        <f>IF(AK55&gt;AK40,"SALAH, Perencanaan Kinerja Tahunan Tidak Ada",IF(AK55&gt;AK$41,"SALAH, PK tidak ada",IF(AK55&gt;AK$53,"SALAH, Rencana Aksi tidak ada","OK")))</f>
        <v>OK</v>
      </c>
      <c r="AM55" s="41" t="s">
        <v>650</v>
      </c>
      <c r="AN55" s="42" t="str">
        <f>IF(AM55="Y",1,IF(AM55="T",0,IF(AM55="y/T","Belum diisi","Error")))</f>
        <v>Belum diisi</v>
      </c>
      <c r="AO55" s="51" t="str">
        <f>IF(AN55&gt;AN40,"SALAH, Perencanaan Kinerja Tahunan Tidak Ada",IF(AN55&gt;AN$41,"SALAH, PK tidak ada",IF(AN55&gt;AN$53,"SALAH, Rencana Aksi tidak ada","OK")))</f>
        <v>OK</v>
      </c>
      <c r="AP55" s="41" t="s">
        <v>650</v>
      </c>
      <c r="AQ55" s="42" t="str">
        <f>IF(AP55="Y",1,IF(AP55="T",0,IF(AP55="y/T","Belum diisi","Error")))</f>
        <v>Belum diisi</v>
      </c>
      <c r="AR55" s="51" t="str">
        <f>IF(AQ55&gt;AQ40,"SALAH, Perencanaan Kinerja Tahunan Tidak Ada",IF(AQ55&gt;AQ$41,"SALAH, PK tidak ada",IF(AQ55&gt;AQ$53,"SALAH, Rencana Aksi tidak ada","OK")))</f>
        <v>OK</v>
      </c>
      <c r="AS55" s="41" t="s">
        <v>650</v>
      </c>
      <c r="AT55" s="42" t="str">
        <f>IF(AS55="Y",1,IF(AS55="T",0,IF(AS55="y/T","Belum diisi","Error")))</f>
        <v>Belum diisi</v>
      </c>
      <c r="AU55" s="51" t="str">
        <f>IF(AT55&gt;AT40,"SALAH, Perencanaan Kinerja Tahunan Tidak Ada",IF(AT55&gt;AT$41,"SALAH, PK tidak ada",IF(AT55&gt;AT$53,"SALAH, Rencana Aksi tidak ada","OK")))</f>
        <v>OK</v>
      </c>
      <c r="AV55" s="42" t="str">
        <f t="shared" si="190"/>
        <v>A</v>
      </c>
      <c r="AW55" s="42">
        <f>AVERAGEIF(R55:AT55,"&gt;=0",R55:AT55)</f>
        <v>1</v>
      </c>
      <c r="AY55" s="26"/>
    </row>
    <row r="56" spans="1:51" ht="12.75" customHeight="1">
      <c r="A56">
        <v>55</v>
      </c>
      <c r="B56" s="38"/>
      <c r="C56" s="54"/>
      <c r="D56" s="55"/>
      <c r="E56" s="46"/>
      <c r="F56" s="46"/>
      <c r="G56" s="46"/>
      <c r="H56" s="46"/>
      <c r="I56" s="46"/>
      <c r="J56" s="46"/>
      <c r="K56" s="46"/>
      <c r="L56" s="46"/>
      <c r="M56" s="11"/>
      <c r="N56" s="46"/>
      <c r="O56" s="11"/>
      <c r="P56" s="46"/>
      <c r="R56" s="56"/>
      <c r="S56" s="57"/>
      <c r="T56" s="46"/>
      <c r="U56" s="56"/>
      <c r="V56" s="57"/>
      <c r="W56" s="46"/>
      <c r="X56" s="56"/>
      <c r="Y56" s="57"/>
      <c r="Z56" s="46"/>
      <c r="AA56" s="56"/>
      <c r="AB56" s="57"/>
      <c r="AC56" s="46"/>
      <c r="AD56" s="56"/>
      <c r="AE56" s="57"/>
      <c r="AF56" s="46"/>
      <c r="AG56" s="56"/>
      <c r="AH56" s="57"/>
      <c r="AI56" s="46"/>
      <c r="AJ56" s="56"/>
      <c r="AK56" s="57"/>
      <c r="AL56" s="46"/>
      <c r="AM56" s="56"/>
      <c r="AN56" s="57"/>
      <c r="AO56" s="46"/>
      <c r="AP56" s="56"/>
      <c r="AQ56" s="57"/>
      <c r="AR56" s="46"/>
      <c r="AS56" s="56"/>
      <c r="AT56" s="57"/>
      <c r="AU56" s="46"/>
      <c r="AV56" s="58"/>
      <c r="AW56" s="57"/>
      <c r="AY56" s="26"/>
    </row>
    <row r="57" spans="1:51" ht="12.75" customHeight="1">
      <c r="A57">
        <v>56</v>
      </c>
      <c r="B57" s="27" t="s">
        <v>683</v>
      </c>
      <c r="C57" s="34" t="s">
        <v>705</v>
      </c>
      <c r="D57" s="35">
        <v>6</v>
      </c>
      <c r="E57" s="36">
        <f>SUM(F58:F62)/COUNT(F58:F62)</f>
        <v>1</v>
      </c>
      <c r="F57" s="31">
        <f>E57*D57/2</f>
        <v>3</v>
      </c>
      <c r="G57" s="22"/>
      <c r="H57" s="37">
        <f>SUM(I58:I62)/COUNT(I58:I62)</f>
        <v>0.8</v>
      </c>
      <c r="I57" s="33">
        <f>H57*$D57/2</f>
        <v>2.4000000000000004</v>
      </c>
      <c r="J57" s="31">
        <f>+I57+F57</f>
        <v>5.4</v>
      </c>
      <c r="K57" s="33">
        <f>SUM(J58:J62)</f>
        <v>5.4</v>
      </c>
      <c r="L57" s="25"/>
      <c r="M57" s="11"/>
      <c r="N57" s="31">
        <f t="shared" ref="N57:N62" si="223">+J57</f>
        <v>5.4</v>
      </c>
      <c r="O57" s="11"/>
      <c r="P57" s="31">
        <f>+M57+J57</f>
        <v>5.4</v>
      </c>
      <c r="R57" s="37">
        <f>SUM(S58:S62)/COUNT(S58:S62)</f>
        <v>0.8</v>
      </c>
      <c r="S57" s="33">
        <f>R57*$D57/2</f>
        <v>2.4000000000000004</v>
      </c>
      <c r="T57" s="22"/>
      <c r="U57" s="37">
        <f>SUM(V58:V62)/COUNT(V58:V62)</f>
        <v>0.8</v>
      </c>
      <c r="V57" s="33">
        <f>U57*$D57/2</f>
        <v>2.4000000000000004</v>
      </c>
      <c r="W57" s="22"/>
      <c r="X57" s="37">
        <f>SUM(Y58:Y62)/COUNT(Y58:Y62)</f>
        <v>0.8</v>
      </c>
      <c r="Y57" s="33">
        <f>X57*$D57/2</f>
        <v>2.4000000000000004</v>
      </c>
      <c r="Z57" s="22"/>
      <c r="AA57" s="37">
        <f>SUM(AB58:AB62)/COUNT(AB58:AB62)</f>
        <v>0.8</v>
      </c>
      <c r="AB57" s="33">
        <f>AA57*$D57/2</f>
        <v>2.4000000000000004</v>
      </c>
      <c r="AC57" s="22"/>
      <c r="AD57" s="37" t="e">
        <f>SUM(AE58:AE62)/COUNT(AE58:AE62)</f>
        <v>#DIV/0!</v>
      </c>
      <c r="AE57" s="33" t="e">
        <f>AD57*$D57/2</f>
        <v>#DIV/0!</v>
      </c>
      <c r="AF57" s="22"/>
      <c r="AG57" s="37" t="e">
        <f>SUM(AH58:AH62)/COUNT(AH58:AH62)</f>
        <v>#DIV/0!</v>
      </c>
      <c r="AH57" s="33" t="e">
        <f>AG57*$D57/2</f>
        <v>#DIV/0!</v>
      </c>
      <c r="AI57" s="22"/>
      <c r="AJ57" s="37" t="e">
        <f>SUM(AK58:AK62)/COUNT(AK58:AK62)</f>
        <v>#DIV/0!</v>
      </c>
      <c r="AK57" s="33" t="e">
        <f>AJ57*$D57/2</f>
        <v>#DIV/0!</v>
      </c>
      <c r="AL57" s="22"/>
      <c r="AM57" s="37" t="e">
        <f>SUM(AN58:AN62)/COUNT(AN58:AN62)</f>
        <v>#DIV/0!</v>
      </c>
      <c r="AN57" s="33" t="e">
        <f>AM57*$D57/2</f>
        <v>#DIV/0!</v>
      </c>
      <c r="AO57" s="22"/>
      <c r="AP57" s="37" t="e">
        <f>SUM(AQ58:AQ62)/COUNT(AQ58:AQ62)</f>
        <v>#DIV/0!</v>
      </c>
      <c r="AQ57" s="33" t="e">
        <f>AP57*$D57/2</f>
        <v>#DIV/0!</v>
      </c>
      <c r="AR57" s="22"/>
      <c r="AS57" s="37" t="e">
        <f>SUM(AT58:AT62)/COUNT(AT58:AT62)</f>
        <v>#DIV/0!</v>
      </c>
      <c r="AT57" s="33" t="e">
        <f>AS57*$D57/2</f>
        <v>#DIV/0!</v>
      </c>
      <c r="AU57" s="22"/>
      <c r="AV57" s="36">
        <f>SUM(AW58:AW62)/COUNT(AW58:AW62)</f>
        <v>0.8</v>
      </c>
      <c r="AW57" s="31">
        <f>AV57*$D57/2</f>
        <v>2.4000000000000004</v>
      </c>
      <c r="AY57" s="26"/>
    </row>
    <row r="58" spans="1:51" ht="12.75" customHeight="1">
      <c r="A58">
        <v>57</v>
      </c>
      <c r="B58" s="38">
        <v>15</v>
      </c>
      <c r="C58" s="62" t="s">
        <v>706</v>
      </c>
      <c r="D58" s="40"/>
      <c r="E58" s="41" t="s">
        <v>658</v>
      </c>
      <c r="F58" s="42">
        <f>IF(E58="Y",1,IF(E58="T",0,IF(E58="Y/T","Belum diisi","Error")))</f>
        <v>1</v>
      </c>
      <c r="G58" s="51" t="str">
        <f t="shared" ref="G58:G59" si="224">IF(F58&gt;AVERAGE($F$46:$F$52),"SALAH, lebih tinggi dari Perencanaan Kinerja Tahunan","OK")</f>
        <v>OK</v>
      </c>
      <c r="H58" s="50" t="str">
        <f t="shared" ref="H58:I58" si="225">+AV58</f>
        <v>E</v>
      </c>
      <c r="I58" s="42">
        <f t="shared" si="225"/>
        <v>0</v>
      </c>
      <c r="J58" s="45">
        <f t="shared" ref="J58:J62" si="226">(+F58/COUNT($F$58:$F$62)*$D$57/2)+(+I58/COUNT($I$58:$I$62)*$D$57/2)</f>
        <v>1.5</v>
      </c>
      <c r="K58" s="46"/>
      <c r="L58" s="46"/>
      <c r="M58" s="11"/>
      <c r="N58" s="64">
        <f t="shared" si="223"/>
        <v>1.5</v>
      </c>
      <c r="O58" s="11"/>
      <c r="P58" s="64"/>
      <c r="R58" s="41" t="s">
        <v>660</v>
      </c>
      <c r="S58" s="42">
        <f>IF(R58="Y",1,IF(R58="T",0,IF(R58="y/T","Belum diisi","Error")))</f>
        <v>0</v>
      </c>
      <c r="T58" s="51" t="str">
        <f>IF(S58&gt;S$43,"SALAH, Perencanaan Kinerja Tahunan Tidak Ada",IF(S58&gt;S$41,"SALAH, PK tidak ada",IF(S58&gt;S$53,"SALAH, Rencana Aksi tidak ada","OK")))</f>
        <v>OK</v>
      </c>
      <c r="U58" s="41" t="s">
        <v>660</v>
      </c>
      <c r="V58" s="42">
        <f>IF(U58="Y",1,IF(U58="T",0,IF(U58="y/T","Belum diisi","Error")))</f>
        <v>0</v>
      </c>
      <c r="W58" s="51" t="str">
        <f>IF(V58&gt;V$43,"SALAH, Perencanaan Kinerja Tahunan Tidak Ada",IF(V58&gt;V$41,"SALAH, PK tidak ada",IF(V58&gt;V$53,"SALAH, Rencana Aksi tidak ada","OK")))</f>
        <v>OK</v>
      </c>
      <c r="X58" s="41" t="s">
        <v>660</v>
      </c>
      <c r="Y58" s="42">
        <f>IF(X58="Y",1,IF(X58="T",0,IF(X58="y/T","Belum diisi","Error")))</f>
        <v>0</v>
      </c>
      <c r="Z58" s="51" t="str">
        <f>IF(Y58&gt;Y$43,"SALAH, Perencanaan Kinerja Tahunan Tidak Ada",IF(Y58&gt;Y$41,"SALAH, PK tidak ada",IF(Y58&gt;Y$53,"SALAH, Rencana Aksi tidak ada","OK")))</f>
        <v>OK</v>
      </c>
      <c r="AA58" s="41" t="s">
        <v>660</v>
      </c>
      <c r="AB58" s="42">
        <f>IF(AA58="Y",1,IF(AA58="T",0,IF(AA58="y/T","Belum diisi","Error")))</f>
        <v>0</v>
      </c>
      <c r="AC58" s="51" t="str">
        <f>IF(AB58&gt;AB$43,"SALAH, Perencanaan Kinerja Tahunan Tidak Ada",IF(AB58&gt;AB$41,"SALAH, PK tidak ada",IF(AB58&gt;AB$53,"SALAH, Rencana Aksi tidak ada","OK")))</f>
        <v>OK</v>
      </c>
      <c r="AD58" s="41" t="s">
        <v>650</v>
      </c>
      <c r="AE58" s="42" t="str">
        <f>IF(AD58="Y",1,IF(AD58="T",0,IF(AD58="y/T","Belum diisi","Error")))</f>
        <v>Belum diisi</v>
      </c>
      <c r="AF58" s="51" t="str">
        <f>IF(AE58&gt;AE$43,"SALAH, Perencanaan Kinerja Tahunan Tidak Ada",IF(AE58&gt;AE$41,"SALAH, PK tidak ada",IF(AE58&gt;AE$53,"SALAH, Rencana Aksi tidak ada","OK")))</f>
        <v>OK</v>
      </c>
      <c r="AG58" s="41" t="s">
        <v>650</v>
      </c>
      <c r="AH58" s="42" t="str">
        <f>IF(AG58="Y",1,IF(AG58="T",0,IF(AG58="y/T","Belum diisi","Error")))</f>
        <v>Belum diisi</v>
      </c>
      <c r="AI58" s="51" t="str">
        <f>IF(AH58&gt;AH$43,"SALAH, Perencanaan Kinerja Tahunan Tidak Ada",IF(AH58&gt;AH$41,"SALAH, PK tidak ada",IF(AH58&gt;AH$53,"SALAH, Rencana Aksi tidak ada","OK")))</f>
        <v>OK</v>
      </c>
      <c r="AJ58" s="41" t="s">
        <v>650</v>
      </c>
      <c r="AK58" s="42" t="str">
        <f>IF(AJ58="Y",1,IF(AJ58="T",0,IF(AJ58="y/T","Belum diisi","Error")))</f>
        <v>Belum diisi</v>
      </c>
      <c r="AL58" s="51" t="str">
        <f>IF(AK58&gt;AK$43,"SALAH, Perencanaan Kinerja Tahunan Tidak Ada",IF(AK58&gt;AK$41,"SALAH, PK tidak ada",IF(AK58&gt;AK$53,"SALAH, Rencana Aksi tidak ada","OK")))</f>
        <v>OK</v>
      </c>
      <c r="AM58" s="41" t="s">
        <v>650</v>
      </c>
      <c r="AN58" s="42" t="str">
        <f>IF(AM58="Y",1,IF(AM58="T",0,IF(AM58="y/T","Belum diisi","Error")))</f>
        <v>Belum diisi</v>
      </c>
      <c r="AO58" s="51" t="str">
        <f>IF(AN58&gt;AN$43,"SALAH, Perencanaan Kinerja Tahunan Tidak Ada",IF(AN58&gt;AN$41,"SALAH, PK tidak ada",IF(AN58&gt;AN$53,"SALAH, Rencana Aksi tidak ada","OK")))</f>
        <v>OK</v>
      </c>
      <c r="AP58" s="41" t="s">
        <v>650</v>
      </c>
      <c r="AQ58" s="42" t="str">
        <f>IF(AP58="Y",1,IF(AP58="T",0,IF(AP58="y/T","Belum diisi","Error")))</f>
        <v>Belum diisi</v>
      </c>
      <c r="AR58" s="51" t="str">
        <f>IF(AQ58&gt;AQ$43,"SALAH, Perencanaan Kinerja Tahunan Tidak Ada",IF(AQ58&gt;AQ$41,"SALAH, PK tidak ada",IF(AQ58&gt;AQ$53,"SALAH, Rencana Aksi tidak ada","OK")))</f>
        <v>OK</v>
      </c>
      <c r="AS58" s="41" t="s">
        <v>650</v>
      </c>
      <c r="AT58" s="42" t="str">
        <f>IF(AS58="Y",1,IF(AS58="T",0,IF(AS58="y/T","Belum diisi","Error")))</f>
        <v>Belum diisi</v>
      </c>
      <c r="AU58" s="51" t="str">
        <f>IF(AT58&gt;AT$43,"SALAH, Perencanaan Kinerja Tahunan Tidak Ada",IF(AT58&gt;AT$41,"SALAH, PK tidak ada",IF(AT58&gt;AT$53,"SALAH, Rencana Aksi tidak ada","OK")))</f>
        <v>OK</v>
      </c>
      <c r="AV58" s="42" t="str">
        <f>IF(AW58&gt;0.875,"A",IF(AW58&gt;0.625,"B",IF(AW58&gt;0.375,"C",IF(OR(AW58=0.125,AW58&gt;0.125),"D",IF(AW58&lt;0.125,"E","Error")))))</f>
        <v>E</v>
      </c>
      <c r="AW58" s="42">
        <f>AVERAGEIF(R58:AT58,"&gt;=0",R58:AT58)</f>
        <v>0</v>
      </c>
      <c r="AY58" s="26"/>
    </row>
    <row r="59" spans="1:51" ht="12.75" customHeight="1">
      <c r="A59">
        <v>58</v>
      </c>
      <c r="B59" s="38">
        <v>16</v>
      </c>
      <c r="C59" s="39" t="s">
        <v>707</v>
      </c>
      <c r="D59" s="40"/>
      <c r="E59" s="41" t="s">
        <v>663</v>
      </c>
      <c r="F59" s="42">
        <f>IF(E59="a",1,IF(E59="b",0.75,IF(E59="c",0.5,IF(E59="d",0.25,IF(E59="e",0,IF(E59="A/B/C/D/E","Belum diisi","Error"))))))</f>
        <v>1</v>
      </c>
      <c r="G59" s="51" t="str">
        <f t="shared" si="224"/>
        <v>OK</v>
      </c>
      <c r="H59" s="50" t="str">
        <f t="shared" ref="H59:I59" si="227">+AV59</f>
        <v>A</v>
      </c>
      <c r="I59" s="42">
        <f t="shared" si="227"/>
        <v>1</v>
      </c>
      <c r="J59" s="45">
        <f t="shared" si="226"/>
        <v>2.1</v>
      </c>
      <c r="K59" s="46"/>
      <c r="L59" s="46"/>
      <c r="M59" s="11"/>
      <c r="N59" s="64">
        <f t="shared" si="223"/>
        <v>2.1</v>
      </c>
      <c r="O59" s="11"/>
      <c r="P59" s="64"/>
      <c r="R59" s="41" t="s">
        <v>663</v>
      </c>
      <c r="S59" s="42">
        <f t="shared" ref="S59:S62" si="228">IF(R59="a",1,IF(R59="b",0.75,IF(R59="c",0.5,IF(R59="d",0.25,IF(R59="e",0,IF(R59="A/B/C/D/E","Belum diisi","Error"))))))</f>
        <v>1</v>
      </c>
      <c r="T59" s="51" t="str">
        <f>IF(S59&gt;S$40,"SALAH, Perencanaan Kinerja Tahunan tidak ada",IF(S59&gt;S$41,"SALAH, PK tidak ada",IF(S59&gt;AVERAGE(S$47,S$48),"SALAH, Lebih tinggi dari kualitas IK Sasaran dan Target","OK")))</f>
        <v>OK</v>
      </c>
      <c r="U59" s="41" t="s">
        <v>663</v>
      </c>
      <c r="V59" s="42">
        <f t="shared" ref="V59:V62" si="229">IF(U59="a",1,IF(U59="b",0.75,IF(U59="c",0.5,IF(U59="d",0.25,IF(U59="e",0,IF(U59="A/B/C/D/E","Belum diisi","Error"))))))</f>
        <v>1</v>
      </c>
      <c r="W59" s="51" t="str">
        <f>IF(V59&gt;V$40,"SALAH, Perencanaan Kinerja Tahunan tidak ada",IF(V59&gt;V$41,"SALAH, PK tidak ada",IF(V59&gt;AVERAGE(V$47,V$48),"SALAH, Lebih tinggi dari kualitas IK Sasaran dan Target","OK")))</f>
        <v>OK</v>
      </c>
      <c r="X59" s="41" t="s">
        <v>663</v>
      </c>
      <c r="Y59" s="42">
        <f t="shared" ref="Y59:Y62" si="230">IF(X59="a",1,IF(X59="b",0.75,IF(X59="c",0.5,IF(X59="d",0.25,IF(X59="e",0,IF(X59="A/B/C/D/E","Belum diisi","Error"))))))</f>
        <v>1</v>
      </c>
      <c r="Z59" s="51" t="str">
        <f>IF(Y59&gt;Y$40,"SALAH, Perencanaan Kinerja Tahunan tidak ada",IF(Y59&gt;Y$41,"SALAH, PK tidak ada",IF(Y59&gt;AVERAGE(Y$47,Y$48),"SALAH, Lebih tinggi dari kualitas IK Sasaran dan Target","OK")))</f>
        <v>OK</v>
      </c>
      <c r="AA59" s="41" t="s">
        <v>663</v>
      </c>
      <c r="AB59" s="42">
        <f t="shared" ref="AB59:AB62" si="231">IF(AA59="a",1,IF(AA59="b",0.75,IF(AA59="c",0.5,IF(AA59="d",0.25,IF(AA59="e",0,IF(AA59="A/B/C/D/E","Belum diisi","Error"))))))</f>
        <v>1</v>
      </c>
      <c r="AC59" s="51" t="str">
        <f>IF(AB59&gt;AB$40,"SALAH, Perencanaan Kinerja Tahunan tidak ada",IF(AB59&gt;AB$41,"SALAH, PK tidak ada",IF(AB59&gt;AVERAGE(AB$47,AB$48),"SALAH, Lebih tinggi dari kualitas IK Sasaran dan Target","OK")))</f>
        <v>OK</v>
      </c>
      <c r="AD59" s="41" t="s">
        <v>664</v>
      </c>
      <c r="AE59" s="42" t="str">
        <f t="shared" ref="AE59:AE62" si="232">IF(AD59="a",1,IF(AD59="b",0.75,IF(AD59="c",0.5,IF(AD59="d",0.25,IF(AD59="e",0,IF(AD59="A/B/C/D/E","Belum diisi","Error"))))))</f>
        <v>Belum diisi</v>
      </c>
      <c r="AF59" s="51" t="e">
        <f>IF(AE59&gt;AE$40,"SALAH, Perencanaan Kinerja Tahunan tidak ada",IF(AE59&gt;AE$41,"SALAH, PK tidak ada",IF(AE59&gt;AVERAGE(AE$47,AE$48),"SALAH, Lebih tinggi dari kualitas IK Sasaran dan Target","OK")))</f>
        <v>#DIV/0!</v>
      </c>
      <c r="AG59" s="41" t="s">
        <v>664</v>
      </c>
      <c r="AH59" s="42" t="str">
        <f t="shared" ref="AH59:AH62" si="233">IF(AG59="a",1,IF(AG59="b",0.75,IF(AG59="c",0.5,IF(AG59="d",0.25,IF(AG59="e",0,IF(AG59="A/B/C/D/E","Belum diisi","Error"))))))</f>
        <v>Belum diisi</v>
      </c>
      <c r="AI59" s="51" t="e">
        <f>IF(AH59&gt;AH$40,"SALAH, Perencanaan Kinerja Tahunan tidak ada",IF(AH59&gt;AH$41,"SALAH, PK tidak ada",IF(AH59&gt;AVERAGE(AH$47,AH$48),"SALAH, Lebih tinggi dari kualitas IK Sasaran dan Target","OK")))</f>
        <v>#DIV/0!</v>
      </c>
      <c r="AJ59" s="41" t="s">
        <v>664</v>
      </c>
      <c r="AK59" s="42" t="str">
        <f t="shared" ref="AK59:AK62" si="234">IF(AJ59="a",1,IF(AJ59="b",0.75,IF(AJ59="c",0.5,IF(AJ59="d",0.25,IF(AJ59="e",0,IF(AJ59="A/B/C/D/E","Belum diisi","Error"))))))</f>
        <v>Belum diisi</v>
      </c>
      <c r="AL59" s="51" t="e">
        <f>IF(AK59&gt;AK$40,"SALAH, Perencanaan Kinerja Tahunan tidak ada",IF(AK59&gt;AK$41,"SALAH, PK tidak ada",IF(AK59&gt;AVERAGE(AK$47,AK$48),"SALAH, Lebih tinggi dari kualitas IK Sasaran dan Target","OK")))</f>
        <v>#DIV/0!</v>
      </c>
      <c r="AM59" s="41" t="s">
        <v>664</v>
      </c>
      <c r="AN59" s="42" t="str">
        <f t="shared" ref="AN59:AN62" si="235">IF(AM59="a",1,IF(AM59="b",0.75,IF(AM59="c",0.5,IF(AM59="d",0.25,IF(AM59="e",0,IF(AM59="A/B/C/D/E","Belum diisi","Error"))))))</f>
        <v>Belum diisi</v>
      </c>
      <c r="AO59" s="51" t="e">
        <f>IF(AN59&gt;AN$40,"SALAH, Perencanaan Kinerja Tahunan tidak ada",IF(AN59&gt;AN$41,"SALAH, PK tidak ada",IF(AN59&gt;AVERAGE(AN$47,AN$48),"SALAH, Lebih tinggi dari kualitas IK Sasaran dan Target","OK")))</f>
        <v>#DIV/0!</v>
      </c>
      <c r="AP59" s="41" t="s">
        <v>664</v>
      </c>
      <c r="AQ59" s="42" t="str">
        <f t="shared" ref="AQ59:AQ62" si="236">IF(AP59="a",1,IF(AP59="b",0.75,IF(AP59="c",0.5,IF(AP59="d",0.25,IF(AP59="e",0,IF(AP59="A/B/C/D/E","Belum diisi","Error"))))))</f>
        <v>Belum diisi</v>
      </c>
      <c r="AR59" s="51" t="e">
        <f>IF(AQ59&gt;AQ$40,"SALAH, Perencanaan Kinerja Tahunan tidak ada",IF(AQ59&gt;AQ$41,"SALAH, PK tidak ada",IF(AQ59&gt;AVERAGE(AQ$47,AQ$48),"SALAH, Lebih tinggi dari kualitas IK Sasaran dan Target","OK")))</f>
        <v>#DIV/0!</v>
      </c>
      <c r="AS59" s="41" t="s">
        <v>664</v>
      </c>
      <c r="AT59" s="42" t="str">
        <f t="shared" ref="AT59:AT62" si="237">IF(AS59="a",1,IF(AS59="b",0.75,IF(AS59="c",0.5,IF(AS59="d",0.25,IF(AS59="e",0,IF(AS59="A/B/C/D/E","Belum diisi","Error"))))))</f>
        <v>Belum diisi</v>
      </c>
      <c r="AU59" s="51" t="e">
        <f>IF(AT59&gt;AT$40,"SALAH, Perencanaan Kinerja Tahunan tidak ada",IF(AT59&gt;AT$41,"SALAH, PK tidak ada",IF(AT59&gt;AVERAGE(AT$47,AT$48),"SALAH, Lebih tinggi dari kualitas IK Sasaran dan Target","OK")))</f>
        <v>#DIV/0!</v>
      </c>
      <c r="AV59" s="42" t="str">
        <f t="shared" ref="AV59:AV62" si="238">IF(AW59&gt;0.875,"A",IF(AW59&gt;0.625,"B",IF(AW59&gt;0.375,"C",IF(AW59&gt;0.125,"D",IF(AW59&lt;=0.125,"E","Error")))))</f>
        <v>A</v>
      </c>
      <c r="AW59" s="42">
        <f t="shared" ref="AW59:AW62" si="239">AVERAGEIF(R59:AT59,"&gt;0",R59:AT59)</f>
        <v>1</v>
      </c>
      <c r="AY59" s="26"/>
    </row>
    <row r="60" spans="1:51" ht="12.75" customHeight="1">
      <c r="A60">
        <v>59</v>
      </c>
      <c r="B60" s="38">
        <v>17</v>
      </c>
      <c r="C60" s="39" t="s">
        <v>708</v>
      </c>
      <c r="D60" s="40"/>
      <c r="E60" s="56"/>
      <c r="F60" s="65"/>
      <c r="G60" s="65"/>
      <c r="H60" s="50" t="str">
        <f t="shared" ref="H60:I60" si="240">+AV60</f>
        <v>A</v>
      </c>
      <c r="I60" s="42">
        <f t="shared" si="240"/>
        <v>1</v>
      </c>
      <c r="J60" s="45">
        <f t="shared" si="226"/>
        <v>0.60000000000000009</v>
      </c>
      <c r="K60" s="46"/>
      <c r="L60" s="46"/>
      <c r="M60" s="11"/>
      <c r="N60" s="64">
        <f t="shared" si="223"/>
        <v>0.60000000000000009</v>
      </c>
      <c r="O60" s="11"/>
      <c r="P60" s="64"/>
      <c r="R60" s="41" t="s">
        <v>663</v>
      </c>
      <c r="S60" s="42">
        <f t="shared" si="228"/>
        <v>1</v>
      </c>
      <c r="T60" s="51" t="str">
        <f>IF((S60&gt;S$53),"SALAH, Rencana Aksi tidak ada",IF(S60&gt;S$54,"SALAH, Lebih besar dari kualitas target dalam Rencana Aksi","OK"))</f>
        <v>OK</v>
      </c>
      <c r="U60" s="41" t="s">
        <v>663</v>
      </c>
      <c r="V60" s="42">
        <f t="shared" si="229"/>
        <v>1</v>
      </c>
      <c r="W60" s="51" t="str">
        <f>IF((V60&gt;V$53),"SALAH, Rencana Aksi tidak ada",IF(V60&gt;V$54,"SALAH, Lebih besar dari kualitas target dalam Rencana Aksi","OK"))</f>
        <v>OK</v>
      </c>
      <c r="X60" s="41" t="s">
        <v>663</v>
      </c>
      <c r="Y60" s="42">
        <f t="shared" si="230"/>
        <v>1</v>
      </c>
      <c r="Z60" s="51" t="str">
        <f>IF((Y60&gt;Y$53),"SALAH, Rencana Aksi tidak ada",IF(Y60&gt;Y$54,"SALAH, Lebih besar dari kualitas target dalam Rencana Aksi","OK"))</f>
        <v>OK</v>
      </c>
      <c r="AA60" s="41" t="s">
        <v>663</v>
      </c>
      <c r="AB60" s="42">
        <f t="shared" si="231"/>
        <v>1</v>
      </c>
      <c r="AC60" s="51" t="str">
        <f>IF((AB60&gt;AB$53),"SALAH, Rencana Aksi tidak ada",IF(AB60&gt;AB$54,"SALAH, Lebih besar dari kualitas target dalam Rencana Aksi","OK"))</f>
        <v>OK</v>
      </c>
      <c r="AD60" s="41" t="s">
        <v>664</v>
      </c>
      <c r="AE60" s="42" t="str">
        <f t="shared" si="232"/>
        <v>Belum diisi</v>
      </c>
      <c r="AF60" s="51" t="str">
        <f>IF((AE60&gt;AE$53),"SALAH, Rencana Aksi tidak ada",IF(AE60&gt;AE$54,"SALAH, Lebih besar dari kualitas target dalam Rencana Aksi","OK"))</f>
        <v>OK</v>
      </c>
      <c r="AG60" s="41" t="s">
        <v>664</v>
      </c>
      <c r="AH60" s="42" t="str">
        <f t="shared" si="233"/>
        <v>Belum diisi</v>
      </c>
      <c r="AI60" s="51" t="str">
        <f>IF((AH60&gt;AH$53),"SALAH, Rencana Aksi tidak ada",IF(AH60&gt;AH$54,"SALAH, Lebih besar dari kualitas target dalam Rencana Aksi","OK"))</f>
        <v>OK</v>
      </c>
      <c r="AJ60" s="41" t="s">
        <v>664</v>
      </c>
      <c r="AK60" s="42" t="str">
        <f t="shared" si="234"/>
        <v>Belum diisi</v>
      </c>
      <c r="AL60" s="51" t="str">
        <f>IF((AK60&gt;AK$53),"SALAH, Rencana Aksi tidak ada",IF(AK60&gt;AK$54,"SALAH, Lebih besar dari kualitas target dalam Rencana Aksi","OK"))</f>
        <v>OK</v>
      </c>
      <c r="AM60" s="41" t="s">
        <v>664</v>
      </c>
      <c r="AN60" s="42" t="str">
        <f t="shared" si="235"/>
        <v>Belum diisi</v>
      </c>
      <c r="AO60" s="51" t="str">
        <f>IF((AN60&gt;AN$53),"SALAH, Rencana Aksi tidak ada",IF(AN60&gt;AN$54,"SALAH, Lebih besar dari kualitas target dalam Rencana Aksi","OK"))</f>
        <v>OK</v>
      </c>
      <c r="AP60" s="41" t="s">
        <v>664</v>
      </c>
      <c r="AQ60" s="42" t="str">
        <f t="shared" si="236"/>
        <v>Belum diisi</v>
      </c>
      <c r="AR60" s="51" t="str">
        <f>IF((AQ60&gt;AQ$53),"SALAH, Rencana Aksi tidak ada",IF(AQ60&gt;AQ$54,"SALAH, Lebih besar dari kualitas target dalam Rencana Aksi","OK"))</f>
        <v>OK</v>
      </c>
      <c r="AS60" s="41" t="s">
        <v>664</v>
      </c>
      <c r="AT60" s="42" t="str">
        <f t="shared" si="237"/>
        <v>Belum diisi</v>
      </c>
      <c r="AU60" s="51" t="str">
        <f>IF((AT60&gt;AT$53),"SALAH, Rencana Aksi tidak ada",IF(AT60&gt;AT$54,"SALAH, Lebih besar dari kualitas target dalam Rencana Aksi","OK"))</f>
        <v>OK</v>
      </c>
      <c r="AV60" s="42" t="str">
        <f t="shared" si="238"/>
        <v>A</v>
      </c>
      <c r="AW60" s="42">
        <f t="shared" si="239"/>
        <v>1</v>
      </c>
      <c r="AY60" s="26"/>
    </row>
    <row r="61" spans="1:51" ht="12.75" customHeight="1">
      <c r="A61">
        <v>60</v>
      </c>
      <c r="B61" s="38">
        <v>18</v>
      </c>
      <c r="C61" s="39" t="s">
        <v>709</v>
      </c>
      <c r="D61" s="40"/>
      <c r="E61" s="56"/>
      <c r="F61" s="65"/>
      <c r="G61" s="65"/>
      <c r="H61" s="50" t="str">
        <f t="shared" ref="H61:I61" si="241">+AV61</f>
        <v>A</v>
      </c>
      <c r="I61" s="42">
        <f t="shared" si="241"/>
        <v>1</v>
      </c>
      <c r="J61" s="45">
        <f t="shared" si="226"/>
        <v>0.60000000000000009</v>
      </c>
      <c r="K61" s="46"/>
      <c r="L61" s="46"/>
      <c r="M61" s="11"/>
      <c r="N61" s="64">
        <f t="shared" si="223"/>
        <v>0.60000000000000009</v>
      </c>
      <c r="O61" s="11"/>
      <c r="P61" s="64"/>
      <c r="R61" s="41" t="s">
        <v>663</v>
      </c>
      <c r="S61" s="42">
        <f t="shared" si="228"/>
        <v>1</v>
      </c>
      <c r="T61" s="51" t="str">
        <f>IF((S61&gt;S$53),"SALAH, Rencana Aksi tidak ada",IF(S61&gt;S$60,"SALAH, Lebih tinggi dari nilai monitoring Rencana Aksi","OK"))</f>
        <v>OK</v>
      </c>
      <c r="U61" s="41" t="s">
        <v>663</v>
      </c>
      <c r="V61" s="42">
        <f t="shared" si="229"/>
        <v>1</v>
      </c>
      <c r="W61" s="51" t="str">
        <f>IF((V61&gt;V$53),"SALAH, Rencana Aksi tidak ada",IF(V61&gt;V$60,"SALAH, Lebih tinggi dari nilai monitoring Rencana Aksi","OK"))</f>
        <v>OK</v>
      </c>
      <c r="X61" s="41" t="s">
        <v>663</v>
      </c>
      <c r="Y61" s="42">
        <f t="shared" si="230"/>
        <v>1</v>
      </c>
      <c r="Z61" s="51" t="str">
        <f>IF((Y61&gt;Y$53),"SALAH, Rencana Aksi tidak ada",IF(Y61&gt;Y$60,"SALAH, Lebih tinggi dari nilai monitoring Rencana Aksi","OK"))</f>
        <v>OK</v>
      </c>
      <c r="AA61" s="41" t="s">
        <v>663</v>
      </c>
      <c r="AB61" s="42">
        <f t="shared" si="231"/>
        <v>1</v>
      </c>
      <c r="AC61" s="51" t="str">
        <f>IF((AB61&gt;AB$53),"SALAH, Rencana Aksi tidak ada",IF(AB61&gt;AB$60,"SALAH, Lebih tinggi dari nilai monitoring Rencana Aksi","OK"))</f>
        <v>OK</v>
      </c>
      <c r="AD61" s="41" t="s">
        <v>664</v>
      </c>
      <c r="AE61" s="42" t="str">
        <f t="shared" si="232"/>
        <v>Belum diisi</v>
      </c>
      <c r="AF61" s="51" t="str">
        <f>IF((AE61&gt;AE$53),"SALAH, Rencana Aksi tidak ada",IF(AE61&gt;AE$60,"SALAH, Lebih tinggi dari nilai monitoring Rencana Aksi","OK"))</f>
        <v>OK</v>
      </c>
      <c r="AG61" s="41" t="s">
        <v>664</v>
      </c>
      <c r="AH61" s="42" t="str">
        <f t="shared" si="233"/>
        <v>Belum diisi</v>
      </c>
      <c r="AI61" s="51" t="str">
        <f>IF((AH61&gt;AH$53),"SALAH, Rencana Aksi tidak ada",IF(AH61&gt;AH$60,"SALAH, Lebih tinggi dari nilai monitoring Rencana Aksi","OK"))</f>
        <v>OK</v>
      </c>
      <c r="AJ61" s="41" t="s">
        <v>664</v>
      </c>
      <c r="AK61" s="42" t="str">
        <f t="shared" si="234"/>
        <v>Belum diisi</v>
      </c>
      <c r="AL61" s="51" t="str">
        <f>IF((AK61&gt;AK$53),"SALAH, Rencana Aksi tidak ada",IF(AK61&gt;AK$60,"SALAH, Lebih tinggi dari nilai monitoring Rencana Aksi","OK"))</f>
        <v>OK</v>
      </c>
      <c r="AM61" s="41" t="s">
        <v>664</v>
      </c>
      <c r="AN61" s="42" t="str">
        <f t="shared" si="235"/>
        <v>Belum diisi</v>
      </c>
      <c r="AO61" s="51" t="str">
        <f>IF((AN61&gt;AN$53),"SALAH, Rencana Aksi tidak ada",IF(AN61&gt;AN$60,"SALAH, Lebih tinggi dari nilai monitoring Rencana Aksi","OK"))</f>
        <v>OK</v>
      </c>
      <c r="AP61" s="41" t="s">
        <v>664</v>
      </c>
      <c r="AQ61" s="42" t="str">
        <f t="shared" si="236"/>
        <v>Belum diisi</v>
      </c>
      <c r="AR61" s="51" t="str">
        <f>IF((AQ61&gt;AQ$53),"SALAH, Rencana Aksi tidak ada",IF(AQ61&gt;AQ$60,"SALAH, Lebih tinggi dari nilai monitoring Rencana Aksi","OK"))</f>
        <v>OK</v>
      </c>
      <c r="AS61" s="41" t="s">
        <v>664</v>
      </c>
      <c r="AT61" s="42" t="str">
        <f t="shared" si="237"/>
        <v>Belum diisi</v>
      </c>
      <c r="AU61" s="51" t="str">
        <f>IF((AT61&gt;AT$53),"SALAH, Rencana Aksi tidak ada",IF(AT61&gt;AT$60,"SALAH, Lebih tinggi dari nilai monitoring Rencana Aksi","OK"))</f>
        <v>OK</v>
      </c>
      <c r="AV61" s="42" t="str">
        <f t="shared" si="238"/>
        <v>A</v>
      </c>
      <c r="AW61" s="42">
        <f t="shared" si="239"/>
        <v>1</v>
      </c>
      <c r="AY61" s="26"/>
    </row>
    <row r="62" spans="1:51" ht="12.75" customHeight="1">
      <c r="A62">
        <v>61</v>
      </c>
      <c r="B62" s="38">
        <v>19</v>
      </c>
      <c r="C62" s="39" t="s">
        <v>710</v>
      </c>
      <c r="D62" s="40"/>
      <c r="E62" s="41"/>
      <c r="F62" s="42"/>
      <c r="G62" s="51"/>
      <c r="H62" s="50" t="str">
        <f t="shared" ref="H62:I62" si="242">+AV62</f>
        <v>A</v>
      </c>
      <c r="I62" s="42">
        <f t="shared" si="242"/>
        <v>1</v>
      </c>
      <c r="J62" s="45">
        <f t="shared" si="226"/>
        <v>0.60000000000000009</v>
      </c>
      <c r="K62" s="46"/>
      <c r="L62" s="46"/>
      <c r="M62" s="11"/>
      <c r="N62" s="64">
        <f t="shared" si="223"/>
        <v>0.60000000000000009</v>
      </c>
      <c r="O62" s="11"/>
      <c r="P62" s="64"/>
      <c r="R62" s="41" t="s">
        <v>663</v>
      </c>
      <c r="S62" s="42">
        <f t="shared" si="228"/>
        <v>1</v>
      </c>
      <c r="T62" s="51" t="str">
        <f>IF((S62&gt;S$41),"SALAH, PK tidak ada",IF(S62&gt;AVERAGE(S$46:S$55),"SALAH, Lebih tinggi dari nilai rata2 Kualitas Perencanaan Kinerja Tahunan","OK"))</f>
        <v>OK</v>
      </c>
      <c r="U62" s="41" t="s">
        <v>663</v>
      </c>
      <c r="V62" s="42">
        <f t="shared" si="229"/>
        <v>1</v>
      </c>
      <c r="W62" s="51" t="str">
        <f>IF((V62&gt;V$41),"SALAH, PK tidak ada",IF(V62&gt;AVERAGE(V$46:V$55),"SALAH, Lebih tinggi dari nilai rata2 Kualitas Perencanaan Kinerja Tahunan","OK"))</f>
        <v>OK</v>
      </c>
      <c r="X62" s="41" t="s">
        <v>663</v>
      </c>
      <c r="Y62" s="42">
        <f t="shared" si="230"/>
        <v>1</v>
      </c>
      <c r="Z62" s="51" t="str">
        <f>IF((Y62&gt;Y$41),"SALAH, PK tidak ada",IF(Y62&gt;AVERAGE(Y$46:Y$55),"SALAH, Lebih tinggi dari nilai rata2 Kualitas Perencanaan Kinerja Tahunan","OK"))</f>
        <v>OK</v>
      </c>
      <c r="AA62" s="41" t="s">
        <v>663</v>
      </c>
      <c r="AB62" s="42">
        <f t="shared" si="231"/>
        <v>1</v>
      </c>
      <c r="AC62" s="51" t="str">
        <f>IF((AB62&gt;AB$41),"SALAH, PK tidak ada",IF(AB62&gt;AVERAGE(AB$46:AB$55),"SALAH, Lebih tinggi dari nilai rata2 Kualitas Perencanaan Kinerja Tahunan","OK"))</f>
        <v>OK</v>
      </c>
      <c r="AD62" s="41" t="s">
        <v>664</v>
      </c>
      <c r="AE62" s="42" t="str">
        <f t="shared" si="232"/>
        <v>Belum diisi</v>
      </c>
      <c r="AF62" s="51" t="e">
        <f>IF((AE62&gt;AE$41),"SALAH, PK tidak ada",IF(AE62&gt;AVERAGE(AE$46:AE$55),"SALAH, Lebih tinggi dari nilai rata2 Kualitas Perencanaan Kinerja Tahunan","OK"))</f>
        <v>#DIV/0!</v>
      </c>
      <c r="AG62" s="41" t="s">
        <v>664</v>
      </c>
      <c r="AH62" s="42" t="str">
        <f t="shared" si="233"/>
        <v>Belum diisi</v>
      </c>
      <c r="AI62" s="51" t="e">
        <f>IF((AH62&gt;AH$41),"SALAH, PK tidak ada",IF(AH62&gt;AVERAGE(AH$46:AH$55),"SALAH, Lebih tinggi dari nilai rata2 Kualitas Perencanaan Kinerja Tahunan","OK"))</f>
        <v>#DIV/0!</v>
      </c>
      <c r="AJ62" s="41" t="s">
        <v>664</v>
      </c>
      <c r="AK62" s="42" t="str">
        <f t="shared" si="234"/>
        <v>Belum diisi</v>
      </c>
      <c r="AL62" s="51" t="e">
        <f>IF((AK62&gt;AK$41),"SALAH, PK tidak ada",IF(AK62&gt;AVERAGE(AK$46:AK$55),"SALAH, Lebih tinggi dari nilai rata2 Kualitas Perencanaan Kinerja Tahunan","OK"))</f>
        <v>#DIV/0!</v>
      </c>
      <c r="AM62" s="41" t="s">
        <v>664</v>
      </c>
      <c r="AN62" s="42" t="str">
        <f t="shared" si="235"/>
        <v>Belum diisi</v>
      </c>
      <c r="AO62" s="51" t="e">
        <f>IF((AN62&gt;AN$41),"SALAH, PK tidak ada",IF(AN62&gt;AVERAGE(AN$46:AN$55),"SALAH, Lebih tinggi dari nilai rata2 Kualitas Perencanaan Kinerja Tahunan","OK"))</f>
        <v>#DIV/0!</v>
      </c>
      <c r="AP62" s="41" t="s">
        <v>664</v>
      </c>
      <c r="AQ62" s="42" t="str">
        <f t="shared" si="236"/>
        <v>Belum diisi</v>
      </c>
      <c r="AR62" s="51" t="e">
        <f>IF((AQ62&gt;AQ$41),"SALAH, PK tidak ada",IF(AQ62&gt;AVERAGE(AQ$46:AQ$55),"SALAH, Lebih tinggi dari nilai rata2 Kualitas Perencanaan Kinerja Tahunan","OK"))</f>
        <v>#DIV/0!</v>
      </c>
      <c r="AS62" s="41" t="s">
        <v>664</v>
      </c>
      <c r="AT62" s="42" t="str">
        <f t="shared" si="237"/>
        <v>Belum diisi</v>
      </c>
      <c r="AU62" s="51" t="e">
        <f>IF((AT62&gt;AT$41),"SALAH, PK tidak ada",IF(AT62&gt;AVERAGE(AT$46:AT$55),"SALAH, Lebih tinggi dari nilai rata2 Kualitas Perencanaan Kinerja Tahunan","OK"))</f>
        <v>#DIV/0!</v>
      </c>
      <c r="AV62" s="42" t="str">
        <f t="shared" si="238"/>
        <v>A</v>
      </c>
      <c r="AW62" s="42">
        <f t="shared" si="239"/>
        <v>1</v>
      </c>
      <c r="AY62" s="26"/>
    </row>
    <row r="63" spans="1:51" ht="12.75" customHeight="1">
      <c r="A63">
        <v>62</v>
      </c>
      <c r="B63" s="38"/>
      <c r="C63" s="54"/>
      <c r="D63" s="55"/>
      <c r="E63" s="46"/>
      <c r="F63" s="46"/>
      <c r="G63" s="46"/>
      <c r="H63" s="46"/>
      <c r="I63" s="46"/>
      <c r="J63" s="46"/>
      <c r="K63" s="46"/>
      <c r="L63" s="46"/>
      <c r="M63" s="11"/>
      <c r="N63" s="46"/>
      <c r="O63" s="11"/>
      <c r="P63" s="46"/>
      <c r="R63" s="56"/>
      <c r="S63" s="57"/>
      <c r="T63" s="46"/>
      <c r="U63" s="56"/>
      <c r="V63" s="57"/>
      <c r="W63" s="46"/>
      <c r="X63" s="56"/>
      <c r="Y63" s="57"/>
      <c r="Z63" s="46"/>
      <c r="AA63" s="56"/>
      <c r="AB63" s="57"/>
      <c r="AC63" s="46"/>
      <c r="AD63" s="56"/>
      <c r="AE63" s="57"/>
      <c r="AF63" s="46"/>
      <c r="AG63" s="56"/>
      <c r="AH63" s="57"/>
      <c r="AI63" s="46"/>
      <c r="AJ63" s="56"/>
      <c r="AK63" s="57"/>
      <c r="AL63" s="46"/>
      <c r="AM63" s="56"/>
      <c r="AN63" s="57"/>
      <c r="AO63" s="46"/>
      <c r="AP63" s="56"/>
      <c r="AQ63" s="57"/>
      <c r="AR63" s="46"/>
      <c r="AS63" s="56"/>
      <c r="AT63" s="57"/>
      <c r="AU63" s="46"/>
      <c r="AV63" s="58"/>
      <c r="AW63" s="57"/>
      <c r="AY63" s="26"/>
    </row>
    <row r="64" spans="1:51" ht="12.75" customHeight="1">
      <c r="A64">
        <v>63</v>
      </c>
      <c r="B64" s="363" t="s">
        <v>711</v>
      </c>
      <c r="C64" s="351"/>
      <c r="D64" s="29">
        <v>25</v>
      </c>
      <c r="E64" s="20">
        <f>F64/$D64*2</f>
        <v>1</v>
      </c>
      <c r="F64" s="21">
        <f>+F65+F72+F84</f>
        <v>12.5</v>
      </c>
      <c r="G64" s="22"/>
      <c r="H64" s="23">
        <f>I64/$D64*2</f>
        <v>0.95</v>
      </c>
      <c r="I64" s="24">
        <f>+I65+I72+I84</f>
        <v>11.875</v>
      </c>
      <c r="J64" s="21">
        <f t="shared" ref="J64:J65" si="243">+I64+F64</f>
        <v>24.375</v>
      </c>
      <c r="K64" s="24">
        <f>+K65+K72+K84</f>
        <v>24.375</v>
      </c>
      <c r="L64" s="25"/>
      <c r="M64" s="11"/>
      <c r="N64" s="21">
        <f t="shared" ref="N64:N70" si="244">+J64</f>
        <v>24.375</v>
      </c>
      <c r="O64" s="11"/>
      <c r="P64" s="21">
        <f t="shared" ref="P64:P65" si="245">+M64+J64</f>
        <v>24.375</v>
      </c>
      <c r="R64" s="23">
        <f>S64/$D64*2</f>
        <v>0.95</v>
      </c>
      <c r="S64" s="21">
        <f>+S65+S72+S84</f>
        <v>11.875</v>
      </c>
      <c r="T64" s="22"/>
      <c r="U64" s="23">
        <f>V64/$D64*2</f>
        <v>0.95</v>
      </c>
      <c r="V64" s="21">
        <f>+V65+V72+V84</f>
        <v>11.875</v>
      </c>
      <c r="W64" s="22"/>
      <c r="X64" s="23">
        <f>Y64/$D64*2</f>
        <v>0.95</v>
      </c>
      <c r="Y64" s="21">
        <f>+Y65+Y72+Y84</f>
        <v>11.875</v>
      </c>
      <c r="Z64" s="22"/>
      <c r="AA64" s="23">
        <f>AB64/$D64*2</f>
        <v>0.95</v>
      </c>
      <c r="AB64" s="21">
        <f>+AB65+AB72+AB84</f>
        <v>11.875</v>
      </c>
      <c r="AC64" s="22"/>
      <c r="AD64" s="23" t="e">
        <f>AE64/$D64*2</f>
        <v>#DIV/0!</v>
      </c>
      <c r="AE64" s="21" t="e">
        <f>+AE65+AE72+AE84</f>
        <v>#DIV/0!</v>
      </c>
      <c r="AF64" s="22"/>
      <c r="AG64" s="23" t="e">
        <f>AH64/$D64*2</f>
        <v>#DIV/0!</v>
      </c>
      <c r="AH64" s="21" t="e">
        <f>+AH65+AH72+AH84</f>
        <v>#DIV/0!</v>
      </c>
      <c r="AI64" s="22"/>
      <c r="AJ64" s="23" t="e">
        <f>AK64/$D64*2</f>
        <v>#DIV/0!</v>
      </c>
      <c r="AK64" s="21" t="e">
        <f>+AK65+AK72+AK84</f>
        <v>#DIV/0!</v>
      </c>
      <c r="AL64" s="22"/>
      <c r="AM64" s="23" t="e">
        <f>AN64/$D64*2</f>
        <v>#DIV/0!</v>
      </c>
      <c r="AN64" s="21" t="e">
        <f>+AN65+AN72+AN84</f>
        <v>#DIV/0!</v>
      </c>
      <c r="AO64" s="22"/>
      <c r="AP64" s="23" t="e">
        <f>AQ64/$D64*2</f>
        <v>#DIV/0!</v>
      </c>
      <c r="AQ64" s="21" t="e">
        <f>+AQ65+AQ72+AQ84</f>
        <v>#DIV/0!</v>
      </c>
      <c r="AR64" s="22"/>
      <c r="AS64" s="23" t="e">
        <f>AT64/$D64*2</f>
        <v>#DIV/0!</v>
      </c>
      <c r="AT64" s="21" t="e">
        <f>+AT65+AT72+AT84</f>
        <v>#DIV/0!</v>
      </c>
      <c r="AU64" s="22"/>
      <c r="AV64" s="20">
        <f>AW64/$D64*2</f>
        <v>0.95</v>
      </c>
      <c r="AW64" s="21">
        <f>+AW65+AW72+AW84</f>
        <v>11.875</v>
      </c>
      <c r="AY64" s="26"/>
    </row>
    <row r="65" spans="1:51" ht="12.75" customHeight="1">
      <c r="A65">
        <v>64</v>
      </c>
      <c r="B65" s="27" t="s">
        <v>653</v>
      </c>
      <c r="C65" s="28" t="s">
        <v>712</v>
      </c>
      <c r="D65" s="29">
        <v>5</v>
      </c>
      <c r="E65" s="36">
        <f>SUM(F66:F69)/COUNT(F66:F69)</f>
        <v>1</v>
      </c>
      <c r="F65" s="31">
        <f>E65*D65/2</f>
        <v>2.5</v>
      </c>
      <c r="G65" s="22"/>
      <c r="H65" s="37">
        <f>SUM(I66:I69)/COUNT(I66:I69)</f>
        <v>0.75</v>
      </c>
      <c r="I65" s="33">
        <f>H65*$D65/2</f>
        <v>1.875</v>
      </c>
      <c r="J65" s="31">
        <f t="shared" si="243"/>
        <v>4.375</v>
      </c>
      <c r="K65" s="33">
        <f>SUM(J66:J69)</f>
        <v>4.375</v>
      </c>
      <c r="L65" s="25"/>
      <c r="M65" s="11"/>
      <c r="N65" s="31">
        <f t="shared" si="244"/>
        <v>4.375</v>
      </c>
      <c r="O65" s="11"/>
      <c r="P65" s="31">
        <f t="shared" si="245"/>
        <v>4.375</v>
      </c>
      <c r="R65" s="37">
        <f>SUM(S66:S69)/COUNT(S66:S69)</f>
        <v>0.75</v>
      </c>
      <c r="S65" s="33">
        <f>R65*$D65/2</f>
        <v>1.875</v>
      </c>
      <c r="T65" s="22"/>
      <c r="U65" s="37">
        <f>SUM(V66:V69)/COUNT(V66:V69)</f>
        <v>0.75</v>
      </c>
      <c r="V65" s="33">
        <f>U65*$D65/2</f>
        <v>1.875</v>
      </c>
      <c r="W65" s="22"/>
      <c r="X65" s="37">
        <f>SUM(Y66:Y69)/COUNT(Y66:Y69)</f>
        <v>0.75</v>
      </c>
      <c r="Y65" s="33">
        <f>X65*$D65/2</f>
        <v>1.875</v>
      </c>
      <c r="Z65" s="22"/>
      <c r="AA65" s="37">
        <f>SUM(AB66:AB69)/COUNT(AB66:AB69)</f>
        <v>0.75</v>
      </c>
      <c r="AB65" s="33">
        <f>AA65*$D65/2</f>
        <v>1.875</v>
      </c>
      <c r="AC65" s="22"/>
      <c r="AD65" s="37">
        <f>SUM(AE66:AE69)/COUNT(AE66:AE69)</f>
        <v>0</v>
      </c>
      <c r="AE65" s="33">
        <f>AD65*$D65/2</f>
        <v>0</v>
      </c>
      <c r="AF65" s="22"/>
      <c r="AG65" s="37">
        <f>SUM(AH66:AH69)/COUNT(AH66:AH69)</f>
        <v>0</v>
      </c>
      <c r="AH65" s="33">
        <f>AG65*$D65/2</f>
        <v>0</v>
      </c>
      <c r="AI65" s="22"/>
      <c r="AJ65" s="37">
        <f>SUM(AK66:AK69)/COUNT(AK66:AK69)</f>
        <v>0</v>
      </c>
      <c r="AK65" s="33">
        <f>AJ65*$D65/2</f>
        <v>0</v>
      </c>
      <c r="AL65" s="22"/>
      <c r="AM65" s="37">
        <f>SUM(AN66:AN69)/COUNT(AN66:AN69)</f>
        <v>0</v>
      </c>
      <c r="AN65" s="33">
        <f>AM65*$D65/2</f>
        <v>0</v>
      </c>
      <c r="AO65" s="22"/>
      <c r="AP65" s="37">
        <f>SUM(AQ66:AQ69)/COUNT(AQ66:AQ69)</f>
        <v>0</v>
      </c>
      <c r="AQ65" s="33">
        <f>AP65*$D65/2</f>
        <v>0</v>
      </c>
      <c r="AR65" s="22"/>
      <c r="AS65" s="37" t="e">
        <f>SUM(AT66:AT69)/COUNT(AT66:AT69)</f>
        <v>#DIV/0!</v>
      </c>
      <c r="AT65" s="33" t="e">
        <f>AS65*$D65/2</f>
        <v>#DIV/0!</v>
      </c>
      <c r="AU65" s="22"/>
      <c r="AV65" s="36">
        <f>SUM(AW66:AW69)/COUNT(AW66:AW69)</f>
        <v>0.75</v>
      </c>
      <c r="AW65" s="31">
        <f>AV65*$D65/2</f>
        <v>1.875</v>
      </c>
      <c r="AY65" s="26"/>
    </row>
    <row r="66" spans="1:51" ht="12.75" customHeight="1">
      <c r="A66">
        <v>65</v>
      </c>
      <c r="B66" s="38">
        <v>1</v>
      </c>
      <c r="C66" s="39" t="s">
        <v>713</v>
      </c>
      <c r="D66" s="40"/>
      <c r="E66" s="41" t="s">
        <v>658</v>
      </c>
      <c r="F66" s="42">
        <f>IF(E66="Y",1,IF(E66="T",0,IF(E66="Y/T","Belum diisi","Error")))</f>
        <v>1</v>
      </c>
      <c r="G66" s="22"/>
      <c r="H66" s="50" t="str">
        <f t="shared" ref="H66:I66" si="246">+AV66</f>
        <v>E</v>
      </c>
      <c r="I66" s="42">
        <f t="shared" si="246"/>
        <v>0</v>
      </c>
      <c r="J66" s="45">
        <f t="shared" ref="J66:J69" si="247">(+F66/COUNT($F$66:$F$69)*$D$65/2)+(+I66/COUNT($I$66:$I$69)*$D$65/2)</f>
        <v>0.83333333333333326</v>
      </c>
      <c r="K66" s="46"/>
      <c r="L66" s="46"/>
      <c r="M66" s="11"/>
      <c r="N66" s="45">
        <f t="shared" si="244"/>
        <v>0.83333333333333326</v>
      </c>
      <c r="O66" s="11"/>
      <c r="P66" s="45"/>
      <c r="R66" s="41" t="s">
        <v>660</v>
      </c>
      <c r="S66" s="42">
        <f>IF(R66="Y",1,IF(R66="T",0,IF(R66="y/T","Belum diisi","Error")))</f>
        <v>0</v>
      </c>
      <c r="T66" s="22"/>
      <c r="U66" s="41" t="s">
        <v>660</v>
      </c>
      <c r="V66" s="42">
        <f>IF(U66="Y",1,IF(U66="T",0,IF(U66="y/T","Belum diisi","Error")))</f>
        <v>0</v>
      </c>
      <c r="W66" s="22"/>
      <c r="X66" s="41" t="s">
        <v>660</v>
      </c>
      <c r="Y66" s="42">
        <f>IF(X66="Y",1,IF(X66="T",0,IF(X66="y/T","Belum diisi","Error")))</f>
        <v>0</v>
      </c>
      <c r="Z66" s="22"/>
      <c r="AA66" s="41" t="s">
        <v>660</v>
      </c>
      <c r="AB66" s="42">
        <f>IF(AA66="Y",1,IF(AA66="T",0,IF(AA66="y/T","Belum diisi","Error")))</f>
        <v>0</v>
      </c>
      <c r="AC66" s="22"/>
      <c r="AD66" s="41" t="s">
        <v>660</v>
      </c>
      <c r="AE66" s="42">
        <f>IF(AD66="Y",1,IF(AD66="T",0,IF(AD66="y/T","Belum diisi","Error")))</f>
        <v>0</v>
      </c>
      <c r="AF66" s="22"/>
      <c r="AG66" s="41" t="s">
        <v>660</v>
      </c>
      <c r="AH66" s="42">
        <f>IF(AG66="Y",1,IF(AG66="T",0,IF(AG66="y/T","Belum diisi","Error")))</f>
        <v>0</v>
      </c>
      <c r="AI66" s="22"/>
      <c r="AJ66" s="41" t="s">
        <v>660</v>
      </c>
      <c r="AK66" s="42">
        <f>IF(AJ66="Y",1,IF(AJ66="T",0,IF(AJ66="y/T","Belum diisi","Error")))</f>
        <v>0</v>
      </c>
      <c r="AL66" s="22"/>
      <c r="AM66" s="41" t="s">
        <v>660</v>
      </c>
      <c r="AN66" s="42">
        <f>IF(AM66="Y",1,IF(AM66="T",0,IF(AM66="y/T","Belum diisi","Error")))</f>
        <v>0</v>
      </c>
      <c r="AO66" s="22"/>
      <c r="AP66" s="41" t="s">
        <v>660</v>
      </c>
      <c r="AQ66" s="42">
        <f>IF(AP66="Y",1,IF(AP66="T",0,IF(AP66="y/T","Belum diisi","Error")))</f>
        <v>0</v>
      </c>
      <c r="AR66" s="22"/>
      <c r="AS66" s="41" t="s">
        <v>650</v>
      </c>
      <c r="AT66" s="42" t="str">
        <f>IF(AS66="Y",1,IF(AS66="T",0,IF(AS66="y/T","Belum diisi","Error")))</f>
        <v>Belum diisi</v>
      </c>
      <c r="AU66" s="22"/>
      <c r="AV66" s="42" t="str">
        <f t="shared" ref="AV66:AV70" si="248">IF(AW66&gt;0.875,"A",IF(AW66&gt;0.625,"B",IF(AW66&gt;0.375,"C",IF(AW66&gt;0.125,"D",IF(AW66&lt;=0.125,"E","Error")))))</f>
        <v>E</v>
      </c>
      <c r="AW66" s="42">
        <f t="shared" ref="AW66:AW67" si="249">AVERAGEIF(R66:AT66,"&gt;=0",R66:AT66)</f>
        <v>0</v>
      </c>
      <c r="AY66" s="26"/>
    </row>
    <row r="67" spans="1:51" ht="12.75" customHeight="1">
      <c r="A67">
        <v>66</v>
      </c>
      <c r="B67" s="38">
        <v>2</v>
      </c>
      <c r="C67" s="39" t="s">
        <v>714</v>
      </c>
      <c r="D67" s="40"/>
      <c r="E67" s="41"/>
      <c r="F67" s="42"/>
      <c r="G67" s="51" t="str">
        <f t="shared" ref="G67:G68" si="250">IF(F$41=0,"SALAH, PK tidak ada","OK")</f>
        <v>OK</v>
      </c>
      <c r="H67" s="50" t="str">
        <f t="shared" ref="H67:I67" si="251">+AV67</f>
        <v>A</v>
      </c>
      <c r="I67" s="42">
        <f t="shared" si="251"/>
        <v>1</v>
      </c>
      <c r="J67" s="45">
        <f t="shared" si="247"/>
        <v>0.625</v>
      </c>
      <c r="K67" s="46"/>
      <c r="L67" s="46"/>
      <c r="M67" s="11"/>
      <c r="N67" s="45">
        <f t="shared" si="244"/>
        <v>0.625</v>
      </c>
      <c r="O67" s="11"/>
      <c r="P67" s="45"/>
      <c r="R67" s="41" t="s">
        <v>663</v>
      </c>
      <c r="S67" s="42">
        <f t="shared" ref="S67:S68" si="252">IF(R67="a",1,IF(R67="b",0.75,IF(R67="c",0.5,IF(R67="d",0.25,IF(R67="e",0,IF(R67="A/B/C/D/E","Belum diisi","Error"))))))</f>
        <v>1</v>
      </c>
      <c r="T67" s="51" t="str">
        <f>IF(S67&gt;S$47,"SALAH, lebih tinggi dari Nilai indikator kinerja sasaran dan hasil program","OK")</f>
        <v>OK</v>
      </c>
      <c r="U67" s="41" t="s">
        <v>663</v>
      </c>
      <c r="V67" s="42">
        <f t="shared" ref="V67:V68" si="253">IF(U67="a",1,IF(U67="b",0.75,IF(U67="c",0.5,IF(U67="d",0.25,IF(U67="e",0,IF(U67="A/B/C/D/E","Belum diisi","Error"))))))</f>
        <v>1</v>
      </c>
      <c r="W67" s="51" t="str">
        <f>IF(V67&gt;V$47,"SALAH, lebih tinggi dari Nilai indikator kinerja sasaran dan hasil program","OK")</f>
        <v>OK</v>
      </c>
      <c r="X67" s="41" t="s">
        <v>663</v>
      </c>
      <c r="Y67" s="42">
        <f t="shared" ref="Y67:Y68" si="254">IF(X67="a",1,IF(X67="b",0.75,IF(X67="c",0.5,IF(X67="d",0.25,IF(X67="e",0,IF(X67="A/B/C/D/E","Belum diisi","Error"))))))</f>
        <v>1</v>
      </c>
      <c r="Z67" s="51" t="str">
        <f>IF(Y67&gt;Y$47,"SALAH, lebih tinggi dari Nilai indikator kinerja sasaran dan hasil program","OK")</f>
        <v>OK</v>
      </c>
      <c r="AA67" s="41" t="s">
        <v>663</v>
      </c>
      <c r="AB67" s="42">
        <f t="shared" ref="AB67:AB68" si="255">IF(AA67="a",1,IF(AA67="b",0.75,IF(AA67="c",0.5,IF(AA67="d",0.25,IF(AA67="e",0,IF(AA67="A/B/C/D/E","Belum diisi","Error"))))))</f>
        <v>1</v>
      </c>
      <c r="AC67" s="51" t="str">
        <f>IF(AB67&gt;AB$47,"SALAH, lebih tinggi dari Nilai indikator kinerja sasaran dan hasil program","OK")</f>
        <v>OK</v>
      </c>
      <c r="AD67" s="41" t="s">
        <v>664</v>
      </c>
      <c r="AE67" s="42" t="str">
        <f t="shared" ref="AE67:AE68" si="256">IF(AD67="a",1,IF(AD67="b",0.75,IF(AD67="c",0.5,IF(AD67="d",0.25,IF(AD67="e",0,IF(AD67="A/B/C/D/E","Belum diisi","Error"))))))</f>
        <v>Belum diisi</v>
      </c>
      <c r="AF67" s="51" t="e">
        <f>IF(AE67&gt;AE$47,"SALAH, lebih tinggi dari Nilai indikator kinerja sasaran dan hasil program","OK")</f>
        <v>#DIV/0!</v>
      </c>
      <c r="AG67" s="41" t="s">
        <v>664</v>
      </c>
      <c r="AH67" s="42" t="str">
        <f t="shared" ref="AH67:AH68" si="257">IF(AG67="a",1,IF(AG67="b",0.75,IF(AG67="c",0.5,IF(AG67="d",0.25,IF(AG67="e",0,IF(AG67="A/B/C/D/E","Belum diisi","Error"))))))</f>
        <v>Belum diisi</v>
      </c>
      <c r="AI67" s="51" t="e">
        <f>IF(AH67&gt;AH$47,"SALAH, lebih tinggi dari Nilai indikator kinerja sasaran dan hasil program","OK")</f>
        <v>#DIV/0!</v>
      </c>
      <c r="AJ67" s="41" t="s">
        <v>664</v>
      </c>
      <c r="AK67" s="42" t="str">
        <f t="shared" ref="AK67:AK68" si="258">IF(AJ67="a",1,IF(AJ67="b",0.75,IF(AJ67="c",0.5,IF(AJ67="d",0.25,IF(AJ67="e",0,IF(AJ67="A/B/C/D/E","Belum diisi","Error"))))))</f>
        <v>Belum diisi</v>
      </c>
      <c r="AL67" s="51" t="e">
        <f>IF(AK67&gt;AK$47,"SALAH, lebih tinggi dari Nilai indikator kinerja sasaran dan hasil program","OK")</f>
        <v>#DIV/0!</v>
      </c>
      <c r="AM67" s="41" t="s">
        <v>664</v>
      </c>
      <c r="AN67" s="42" t="str">
        <f t="shared" ref="AN67:AN68" si="259">IF(AM67="a",1,IF(AM67="b",0.75,IF(AM67="c",0.5,IF(AM67="d",0.25,IF(AM67="e",0,IF(AM67="A/B/C/D/E","Belum diisi","Error"))))))</f>
        <v>Belum diisi</v>
      </c>
      <c r="AO67" s="51" t="e">
        <f>IF(AN67&gt;AN$47,"SALAH, lebih tinggi dari Nilai indikator kinerja sasaran dan hasil program","OK")</f>
        <v>#DIV/0!</v>
      </c>
      <c r="AP67" s="41" t="s">
        <v>664</v>
      </c>
      <c r="AQ67" s="42" t="str">
        <f t="shared" ref="AQ67:AQ68" si="260">IF(AP67="a",1,IF(AP67="b",0.75,IF(AP67="c",0.5,IF(AP67="d",0.25,IF(AP67="e",0,IF(AP67="A/B/C/D/E","Belum diisi","Error"))))))</f>
        <v>Belum diisi</v>
      </c>
      <c r="AR67" s="51" t="e">
        <f>IF(AQ67&gt;AQ$47,"SALAH, lebih tinggi dari Nilai indikator kinerja sasaran dan hasil program","OK")</f>
        <v>#DIV/0!</v>
      </c>
      <c r="AS67" s="41" t="s">
        <v>664</v>
      </c>
      <c r="AT67" s="42" t="str">
        <f t="shared" ref="AT67:AT68" si="261">IF(AS67="a",1,IF(AS67="b",0.75,IF(AS67="c",0.5,IF(AS67="d",0.25,IF(AS67="e",0,IF(AS67="A/B/C/D/E","Belum diisi","Error"))))))</f>
        <v>Belum diisi</v>
      </c>
      <c r="AU67" s="51" t="e">
        <f>IF(AT67&gt;AT$47,"SALAH, lebih tinggi dari Nilai indikator kinerja sasaran dan hasil program","OK")</f>
        <v>#DIV/0!</v>
      </c>
      <c r="AV67" s="42" t="str">
        <f t="shared" si="248"/>
        <v>A</v>
      </c>
      <c r="AW67" s="42">
        <f t="shared" si="249"/>
        <v>1</v>
      </c>
      <c r="AY67" s="26"/>
    </row>
    <row r="68" spans="1:51" ht="12.75" customHeight="1">
      <c r="A68">
        <v>67</v>
      </c>
      <c r="B68" s="38">
        <v>3</v>
      </c>
      <c r="C68" s="62" t="s">
        <v>715</v>
      </c>
      <c r="D68" s="40"/>
      <c r="E68" s="41" t="s">
        <v>663</v>
      </c>
      <c r="F68" s="42">
        <f>IF(E68="a",1,IF(E68="b",0.75,IF(E68="c",0.5,IF(E68="d",0.25,IF(E68="e",0,IF(E68="A/B/C/D/E","Belum diisi","Error"))))))</f>
        <v>1</v>
      </c>
      <c r="G68" s="51" t="str">
        <f t="shared" si="250"/>
        <v>OK</v>
      </c>
      <c r="H68" s="50" t="str">
        <f t="shared" ref="H68:I68" si="262">+AV68</f>
        <v>A</v>
      </c>
      <c r="I68" s="42">
        <f t="shared" si="262"/>
        <v>1</v>
      </c>
      <c r="J68" s="45">
        <f t="shared" si="247"/>
        <v>1.4583333333333333</v>
      </c>
      <c r="K68" s="46"/>
      <c r="L68" s="46"/>
      <c r="M68" s="11"/>
      <c r="N68" s="45">
        <f t="shared" si="244"/>
        <v>1.4583333333333333</v>
      </c>
      <c r="O68" s="11"/>
      <c r="P68" s="45"/>
      <c r="R68" s="41" t="s">
        <v>663</v>
      </c>
      <c r="S68" s="42">
        <f t="shared" si="252"/>
        <v>1</v>
      </c>
      <c r="T68" s="51" t="str">
        <f>IF(S68&gt;S$47,"SALAH, lebih tinggi dari Nilai indikator kinerja sasaran dan hasil program",IF(S68&gt;S$48,"SALAH, Lebih tinggi dari Kualitas Target Kinerja","OK"))</f>
        <v>OK</v>
      </c>
      <c r="U68" s="41" t="s">
        <v>663</v>
      </c>
      <c r="V68" s="42">
        <f t="shared" si="253"/>
        <v>1</v>
      </c>
      <c r="W68" s="51" t="str">
        <f>IF(V68&gt;V$47,"SALAH, lebih tinggi dari Nilai indikator kinerja sasaran dan hasil program",IF(V68&gt;V$48,"SALAH, Lebih tinggi dari Kualitas Target Kinerja","OK"))</f>
        <v>OK</v>
      </c>
      <c r="X68" s="41" t="s">
        <v>663</v>
      </c>
      <c r="Y68" s="42">
        <f t="shared" si="254"/>
        <v>1</v>
      </c>
      <c r="Z68" s="51" t="str">
        <f>IF(Y68&gt;Y$47,"SALAH, lebih tinggi dari Nilai indikator kinerja sasaran dan hasil program",IF(Y68&gt;Y$48,"SALAH, Lebih tinggi dari Kualitas Target Kinerja","OK"))</f>
        <v>OK</v>
      </c>
      <c r="AA68" s="41" t="s">
        <v>663</v>
      </c>
      <c r="AB68" s="42">
        <f t="shared" si="255"/>
        <v>1</v>
      </c>
      <c r="AC68" s="51" t="str">
        <f>IF(AB68&gt;AB$47,"SALAH, lebih tinggi dari Nilai indikator kinerja sasaran dan hasil program",IF(AB68&gt;AB$48,"SALAH, Lebih tinggi dari Kualitas Target Kinerja","OK"))</f>
        <v>OK</v>
      </c>
      <c r="AD68" s="41" t="s">
        <v>664</v>
      </c>
      <c r="AE68" s="42" t="str">
        <f t="shared" si="256"/>
        <v>Belum diisi</v>
      </c>
      <c r="AF68" s="51" t="e">
        <f>IF(AE68&gt;AE$47,"SALAH, lebih tinggi dari Nilai indikator kinerja sasaran dan hasil program",IF(AE68&gt;AE$48,"SALAH, Lebih tinggi dari Kualitas Target Kinerja","OK"))</f>
        <v>#DIV/0!</v>
      </c>
      <c r="AG68" s="41" t="s">
        <v>664</v>
      </c>
      <c r="AH68" s="42" t="str">
        <f t="shared" si="257"/>
        <v>Belum diisi</v>
      </c>
      <c r="AI68" s="51" t="e">
        <f>IF(AH68&gt;AH$47,"SALAH, lebih tinggi dari Nilai indikator kinerja sasaran dan hasil program",IF(AH68&gt;AH$48,"SALAH, Lebih tinggi dari Kualitas Target Kinerja","OK"))</f>
        <v>#DIV/0!</v>
      </c>
      <c r="AJ68" s="41" t="s">
        <v>664</v>
      </c>
      <c r="AK68" s="42" t="str">
        <f t="shared" si="258"/>
        <v>Belum diisi</v>
      </c>
      <c r="AL68" s="51" t="e">
        <f>IF(AK68&gt;AK$47,"SALAH, lebih tinggi dari Nilai indikator kinerja sasaran dan hasil program",IF(AK68&gt;AK$48,"SALAH, Lebih tinggi dari Kualitas Target Kinerja","OK"))</f>
        <v>#DIV/0!</v>
      </c>
      <c r="AM68" s="41" t="s">
        <v>664</v>
      </c>
      <c r="AN68" s="42" t="str">
        <f t="shared" si="259"/>
        <v>Belum diisi</v>
      </c>
      <c r="AO68" s="51" t="e">
        <f>IF(AN68&gt;AN$47,"SALAH, lebih tinggi dari Nilai indikator kinerja sasaran dan hasil program",IF(AN68&gt;AN$48,"SALAH, Lebih tinggi dari Kualitas Target Kinerja","OK"))</f>
        <v>#DIV/0!</v>
      </c>
      <c r="AP68" s="41" t="s">
        <v>664</v>
      </c>
      <c r="AQ68" s="42" t="str">
        <f t="shared" si="260"/>
        <v>Belum diisi</v>
      </c>
      <c r="AR68" s="51" t="e">
        <f>IF(AQ68&gt;AQ$47,"SALAH, lebih tinggi dari Nilai indikator kinerja sasaran dan hasil program",IF(AQ68&gt;AQ$48,"SALAH, Lebih tinggi dari Kualitas Target Kinerja","OK"))</f>
        <v>#DIV/0!</v>
      </c>
      <c r="AS68" s="41" t="s">
        <v>664</v>
      </c>
      <c r="AT68" s="42" t="str">
        <f t="shared" si="261"/>
        <v>Belum diisi</v>
      </c>
      <c r="AU68" s="51" t="e">
        <f>IF(AT68&gt;AT$47,"SALAH, lebih tinggi dari Nilai indikator kinerja sasaran dan hasil program",IF(AT68&gt;AT$48,"SALAH, Lebih tinggi dari Kualitas Target Kinerja","OK"))</f>
        <v>#DIV/0!</v>
      </c>
      <c r="AV68" s="42" t="str">
        <f t="shared" si="248"/>
        <v>A</v>
      </c>
      <c r="AW68" s="42">
        <f>AVERAGEIF(R68:AT68,"&gt;0",R68:AT68)</f>
        <v>1</v>
      </c>
      <c r="AY68" s="26"/>
    </row>
    <row r="69" spans="1:51" ht="12.75" customHeight="1">
      <c r="A69">
        <v>68</v>
      </c>
      <c r="B69" s="38">
        <v>4</v>
      </c>
      <c r="C69" s="62" t="s">
        <v>716</v>
      </c>
      <c r="D69" s="40"/>
      <c r="E69" s="41" t="s">
        <v>658</v>
      </c>
      <c r="F69" s="42">
        <f>IF(E69="Y",1,IF(E69="T",0,IF(E69="Y/T","Belum diisi","Error")))</f>
        <v>1</v>
      </c>
      <c r="G69" s="51" t="str">
        <f>IF(F69&gt;F$66,"SALAH, IKU tidak ada","OK")</f>
        <v>OK</v>
      </c>
      <c r="H69" s="50" t="str">
        <f t="shared" ref="H69:I69" si="263">+AV69</f>
        <v>A</v>
      </c>
      <c r="I69" s="42">
        <f t="shared" si="263"/>
        <v>1</v>
      </c>
      <c r="J69" s="45">
        <f t="shared" si="247"/>
        <v>1.4583333333333333</v>
      </c>
      <c r="K69" s="46"/>
      <c r="L69" s="46"/>
      <c r="M69" s="11"/>
      <c r="N69" s="45">
        <f t="shared" si="244"/>
        <v>1.4583333333333333</v>
      </c>
      <c r="O69" s="11"/>
      <c r="P69" s="45"/>
      <c r="R69" s="41" t="s">
        <v>658</v>
      </c>
      <c r="S69" s="42">
        <f t="shared" ref="S69:S70" si="264">IF(R69="Y",1,IF(R69="T",0,IF(R69="y/T","Belum diisi","Error")))</f>
        <v>1</v>
      </c>
      <c r="T69" s="51" t="str">
        <f>IF(S69&gt;S$66,"SALAH, IKU tidak ada","OK")</f>
        <v>SALAH, IKU tidak ada</v>
      </c>
      <c r="U69" s="41" t="s">
        <v>658</v>
      </c>
      <c r="V69" s="42">
        <f t="shared" ref="V69:V70" si="265">IF(U69="Y",1,IF(U69="T",0,IF(U69="y/T","Belum diisi","Error")))</f>
        <v>1</v>
      </c>
      <c r="W69" s="51" t="str">
        <f>IF(V69&gt;V$66,"SALAH, IKU tidak ada","OK")</f>
        <v>SALAH, IKU tidak ada</v>
      </c>
      <c r="X69" s="41" t="s">
        <v>658</v>
      </c>
      <c r="Y69" s="42">
        <f t="shared" ref="Y69:Y70" si="266">IF(X69="Y",1,IF(X69="T",0,IF(X69="y/T","Belum diisi","Error")))</f>
        <v>1</v>
      </c>
      <c r="Z69" s="51" t="str">
        <f>IF(Y69&gt;Y$66,"SALAH, IKU tidak ada","OK")</f>
        <v>SALAH, IKU tidak ada</v>
      </c>
      <c r="AA69" s="41" t="s">
        <v>658</v>
      </c>
      <c r="AB69" s="42">
        <f t="shared" ref="AB69:AB70" si="267">IF(AA69="Y",1,IF(AA69="T",0,IF(AA69="y/T","Belum diisi","Error")))</f>
        <v>1</v>
      </c>
      <c r="AC69" s="51" t="str">
        <f>IF(AB69&gt;AB$66,"SALAH, IKU tidak ada","OK")</f>
        <v>SALAH, IKU tidak ada</v>
      </c>
      <c r="AD69" s="41" t="s">
        <v>650</v>
      </c>
      <c r="AE69" s="42" t="str">
        <f t="shared" ref="AE69:AE70" si="268">IF(AD69="Y",1,IF(AD69="T",0,IF(AD69="y/T","Belum diisi","Error")))</f>
        <v>Belum diisi</v>
      </c>
      <c r="AF69" s="51" t="str">
        <f>IF(AE69&gt;AE$66,"SALAH, IKU tidak ada","OK")</f>
        <v>SALAH, IKU tidak ada</v>
      </c>
      <c r="AG69" s="41" t="s">
        <v>650</v>
      </c>
      <c r="AH69" s="42" t="str">
        <f t="shared" ref="AH69:AH70" si="269">IF(AG69="Y",1,IF(AG69="T",0,IF(AG69="y/T","Belum diisi","Error")))</f>
        <v>Belum diisi</v>
      </c>
      <c r="AI69" s="51" t="str">
        <f>IF(AH69&gt;AH$66,"SALAH, IKU tidak ada","OK")</f>
        <v>SALAH, IKU tidak ada</v>
      </c>
      <c r="AJ69" s="41" t="s">
        <v>650</v>
      </c>
      <c r="AK69" s="42" t="str">
        <f t="shared" ref="AK69:AK70" si="270">IF(AJ69="Y",1,IF(AJ69="T",0,IF(AJ69="y/T","Belum diisi","Error")))</f>
        <v>Belum diisi</v>
      </c>
      <c r="AL69" s="51" t="str">
        <f>IF(AK69&gt;AK$66,"SALAH, IKU tidak ada","OK")</f>
        <v>SALAH, IKU tidak ada</v>
      </c>
      <c r="AM69" s="41" t="s">
        <v>650</v>
      </c>
      <c r="AN69" s="42" t="str">
        <f t="shared" ref="AN69:AN70" si="271">IF(AM69="Y",1,IF(AM69="T",0,IF(AM69="y/T","Belum diisi","Error")))</f>
        <v>Belum diisi</v>
      </c>
      <c r="AO69" s="51" t="str">
        <f>IF(AN69&gt;AN$66,"SALAH, IKU tidak ada","OK")</f>
        <v>SALAH, IKU tidak ada</v>
      </c>
      <c r="AP69" s="41" t="s">
        <v>650</v>
      </c>
      <c r="AQ69" s="42" t="str">
        <f t="shared" ref="AQ69:AQ70" si="272">IF(AP69="Y",1,IF(AP69="T",0,IF(AP69="y/T","Belum diisi","Error")))</f>
        <v>Belum diisi</v>
      </c>
      <c r="AR69" s="51" t="str">
        <f>IF(AQ69&gt;AQ$66,"SALAH, IKU tidak ada","OK")</f>
        <v>SALAH, IKU tidak ada</v>
      </c>
      <c r="AS69" s="41" t="s">
        <v>650</v>
      </c>
      <c r="AT69" s="42" t="str">
        <f t="shared" ref="AT69:AT70" si="273">IF(AS69="Y",1,IF(AS69="T",0,IF(AS69="y/T","Belum diisi","Error")))</f>
        <v>Belum diisi</v>
      </c>
      <c r="AU69" s="51" t="str">
        <f>IF(AT69&gt;AT$66,"SALAH, IKU tidak ada","OK")</f>
        <v>OK</v>
      </c>
      <c r="AV69" s="42" t="str">
        <f t="shared" si="248"/>
        <v>A</v>
      </c>
      <c r="AW69" s="42">
        <f t="shared" ref="AW69:AW70" si="274">AVERAGEIF(R69:AT69,"&gt;=0",R69:AT69)</f>
        <v>1</v>
      </c>
      <c r="AY69" s="26"/>
    </row>
    <row r="70" spans="1:51" ht="12.75" customHeight="1">
      <c r="A70">
        <v>76</v>
      </c>
      <c r="B70" s="38">
        <v>5</v>
      </c>
      <c r="C70" s="39" t="s">
        <v>717</v>
      </c>
      <c r="D70" s="40"/>
      <c r="E70" s="56"/>
      <c r="F70" s="65"/>
      <c r="G70" s="65"/>
      <c r="H70" s="50" t="str">
        <f t="shared" ref="H70:I70" si="275">+AV70</f>
        <v>A</v>
      </c>
      <c r="I70" s="42">
        <f t="shared" si="275"/>
        <v>1</v>
      </c>
      <c r="J70" s="45">
        <f>(+F70/COUNT($F$73:$F$83)*$D$72/2)+(+I70/COUNT($I$73:$I$82)*$D$72/2)</f>
        <v>0.625</v>
      </c>
      <c r="K70" s="46"/>
      <c r="L70" s="46"/>
      <c r="M70" s="11"/>
      <c r="N70" s="45">
        <f t="shared" si="244"/>
        <v>0.625</v>
      </c>
      <c r="O70" s="11"/>
      <c r="P70" s="45"/>
      <c r="R70" s="41" t="s">
        <v>658</v>
      </c>
      <c r="S70" s="42">
        <f t="shared" si="264"/>
        <v>1</v>
      </c>
      <c r="T70" s="51" t="str">
        <f>IF(S70&gt;S$66,"SALAH, IKU tidak ada",IF(S70&gt;S$76,"SALAH, Lebih tinggi dari Ukuran Kinerja Es III dan IV","OK"))</f>
        <v>SALAH, IKU tidak ada</v>
      </c>
      <c r="U70" s="41" t="s">
        <v>658</v>
      </c>
      <c r="V70" s="42">
        <f t="shared" si="265"/>
        <v>1</v>
      </c>
      <c r="W70" s="51" t="str">
        <f>IF(V70&gt;V$66,"SALAH, IKU tidak ada",IF(V70&gt;V$76,"SALAH, Lebih tinggi dari Ukuran Kinerja Es III dan IV","OK"))</f>
        <v>SALAH, IKU tidak ada</v>
      </c>
      <c r="X70" s="41" t="s">
        <v>658</v>
      </c>
      <c r="Y70" s="42">
        <f t="shared" si="266"/>
        <v>1</v>
      </c>
      <c r="Z70" s="51" t="str">
        <f>IF(Y70&gt;Y$66,"SALAH, IKU tidak ada",IF(Y70&gt;Y$76,"SALAH, Lebih tinggi dari Ukuran Kinerja Es III dan IV","OK"))</f>
        <v>SALAH, IKU tidak ada</v>
      </c>
      <c r="AA70" s="41" t="s">
        <v>658</v>
      </c>
      <c r="AB70" s="42">
        <f t="shared" si="267"/>
        <v>1</v>
      </c>
      <c r="AC70" s="51" t="str">
        <f>IF(AB70&gt;AB$66,"SALAH, IKU tidak ada",IF(AB70&gt;AB$76,"SALAH, Lebih tinggi dari Ukuran Kinerja Es III dan IV","OK"))</f>
        <v>SALAH, IKU tidak ada</v>
      </c>
      <c r="AD70" s="41" t="s">
        <v>650</v>
      </c>
      <c r="AE70" s="42" t="str">
        <f t="shared" si="268"/>
        <v>Belum diisi</v>
      </c>
      <c r="AF70" s="51" t="str">
        <f>IF(AE70&gt;AE$66,"SALAH, IKU tidak ada",IF(AE70&gt;AE$76,"SALAH, Lebih tinggi dari Ukuran Kinerja Es III dan IV","OK"))</f>
        <v>SALAH, IKU tidak ada</v>
      </c>
      <c r="AG70" s="41" t="s">
        <v>650</v>
      </c>
      <c r="AH70" s="42" t="str">
        <f t="shared" si="269"/>
        <v>Belum diisi</v>
      </c>
      <c r="AI70" s="51" t="str">
        <f>IF(AH70&gt;AH$66,"SALAH, IKU tidak ada",IF(AH70&gt;AH$76,"SALAH, Lebih tinggi dari Ukuran Kinerja Es III dan IV","OK"))</f>
        <v>SALAH, IKU tidak ada</v>
      </c>
      <c r="AJ70" s="41" t="s">
        <v>650</v>
      </c>
      <c r="AK70" s="42" t="str">
        <f t="shared" si="270"/>
        <v>Belum diisi</v>
      </c>
      <c r="AL70" s="51" t="str">
        <f>IF(AK70&gt;AK$66,"SALAH, IKU tidak ada",IF(AK70&gt;AK$76,"SALAH, Lebih tinggi dari Ukuran Kinerja Es III dan IV","OK"))</f>
        <v>SALAH, IKU tidak ada</v>
      </c>
      <c r="AM70" s="41" t="s">
        <v>650</v>
      </c>
      <c r="AN70" s="42" t="str">
        <f t="shared" si="271"/>
        <v>Belum diisi</v>
      </c>
      <c r="AO70" s="51" t="str">
        <f>IF(AN70&gt;AN$66,"SALAH, IKU tidak ada",IF(AN70&gt;AN$76,"SALAH, Lebih tinggi dari Ukuran Kinerja Es III dan IV","OK"))</f>
        <v>SALAH, IKU tidak ada</v>
      </c>
      <c r="AP70" s="41" t="s">
        <v>650</v>
      </c>
      <c r="AQ70" s="42" t="str">
        <f t="shared" si="272"/>
        <v>Belum diisi</v>
      </c>
      <c r="AR70" s="51" t="str">
        <f>IF(AQ70&gt;AQ$66,"SALAH, IKU tidak ada",IF(AQ70&gt;AQ$76,"SALAH, Lebih tinggi dari Ukuran Kinerja Es III dan IV","OK"))</f>
        <v>SALAH, IKU tidak ada</v>
      </c>
      <c r="AS70" s="41" t="s">
        <v>650</v>
      </c>
      <c r="AT70" s="42" t="str">
        <f t="shared" si="273"/>
        <v>Belum diisi</v>
      </c>
      <c r="AU70" s="51" t="str">
        <f>IF(AT70&gt;AT$66,"SALAH, IKU tidak ada",IF(AT70&gt;AT$76,"SALAH, Lebih tinggi dari Ukuran Kinerja Es III dan IV","OK"))</f>
        <v>OK</v>
      </c>
      <c r="AV70" s="42" t="str">
        <f t="shared" si="248"/>
        <v>A</v>
      </c>
      <c r="AW70" s="42">
        <f t="shared" si="274"/>
        <v>1</v>
      </c>
      <c r="AY70" s="26"/>
    </row>
    <row r="71" spans="1:51" ht="12.75" customHeight="1">
      <c r="A71">
        <v>69</v>
      </c>
      <c r="B71" s="38"/>
      <c r="C71" s="54"/>
      <c r="D71" s="55"/>
      <c r="E71" s="46"/>
      <c r="F71" s="46"/>
      <c r="G71" s="46"/>
      <c r="H71" s="46"/>
      <c r="I71" s="46"/>
      <c r="J71" s="46"/>
      <c r="K71" s="46"/>
      <c r="L71" s="46"/>
      <c r="M71" s="11"/>
      <c r="N71" s="46"/>
      <c r="O71" s="11"/>
      <c r="P71" s="46"/>
      <c r="R71" s="56"/>
      <c r="S71" s="57"/>
      <c r="T71" s="46"/>
      <c r="U71" s="56"/>
      <c r="V71" s="57"/>
      <c r="W71" s="46"/>
      <c r="X71" s="56"/>
      <c r="Y71" s="57"/>
      <c r="Z71" s="46"/>
      <c r="AA71" s="56"/>
      <c r="AB71" s="57"/>
      <c r="AC71" s="46"/>
      <c r="AD71" s="56"/>
      <c r="AE71" s="57"/>
      <c r="AF71" s="46"/>
      <c r="AG71" s="56"/>
      <c r="AH71" s="57"/>
      <c r="AI71" s="46"/>
      <c r="AJ71" s="56"/>
      <c r="AK71" s="57"/>
      <c r="AL71" s="46"/>
      <c r="AM71" s="56"/>
      <c r="AN71" s="57"/>
      <c r="AO71" s="46"/>
      <c r="AP71" s="56"/>
      <c r="AQ71" s="57"/>
      <c r="AR71" s="46"/>
      <c r="AS71" s="56"/>
      <c r="AT71" s="57"/>
      <c r="AU71" s="46"/>
      <c r="AV71" s="58"/>
      <c r="AW71" s="57"/>
      <c r="AY71" s="26"/>
    </row>
    <row r="72" spans="1:51" ht="12.75" customHeight="1">
      <c r="A72">
        <v>70</v>
      </c>
      <c r="B72" s="27" t="s">
        <v>688</v>
      </c>
      <c r="C72" s="28" t="s">
        <v>718</v>
      </c>
      <c r="D72" s="29">
        <v>12.5</v>
      </c>
      <c r="E72" s="36">
        <f>SUM(F73:F82)/COUNT(F73:F82)</f>
        <v>1</v>
      </c>
      <c r="F72" s="31">
        <f>E72*D72/2</f>
        <v>6.25</v>
      </c>
      <c r="G72" s="22"/>
      <c r="H72" s="37">
        <f>SUM(I73:I82)/COUNT(I73:I82)</f>
        <v>1</v>
      </c>
      <c r="I72" s="33">
        <f>H72*$D72/2</f>
        <v>6.25</v>
      </c>
      <c r="J72" s="31">
        <f>+I72+F72</f>
        <v>12.5</v>
      </c>
      <c r="K72" s="33">
        <f>SUM(J73:J82)</f>
        <v>12.5</v>
      </c>
      <c r="L72" s="25"/>
      <c r="M72" s="11"/>
      <c r="N72" s="31">
        <f t="shared" ref="N72:N82" si="276">+J72</f>
        <v>12.5</v>
      </c>
      <c r="O72" s="11"/>
      <c r="P72" s="31">
        <f>+M72+J72</f>
        <v>12.5</v>
      </c>
      <c r="R72" s="37">
        <f>SUM(S73:S82)/COUNT(S73:S82)</f>
        <v>1</v>
      </c>
      <c r="S72" s="33">
        <f>R72*$D72/2</f>
        <v>6.25</v>
      </c>
      <c r="T72" s="22"/>
      <c r="U72" s="37">
        <f>SUM(V73:V82)/COUNT(V73:V82)</f>
        <v>1</v>
      </c>
      <c r="V72" s="33">
        <f>U72*$D72/2</f>
        <v>6.25</v>
      </c>
      <c r="W72" s="22"/>
      <c r="X72" s="37">
        <f>SUM(Y73:Y82)/COUNT(Y73:Y82)</f>
        <v>1</v>
      </c>
      <c r="Y72" s="33">
        <f>X72*$D72/2</f>
        <v>6.25</v>
      </c>
      <c r="Z72" s="22"/>
      <c r="AA72" s="37">
        <f>SUM(AB73:AB82)/COUNT(AB73:AB82)</f>
        <v>1</v>
      </c>
      <c r="AB72" s="33">
        <f>AA72*$D72/2</f>
        <v>6.25</v>
      </c>
      <c r="AC72" s="22"/>
      <c r="AD72" s="37" t="e">
        <f>SUM(AE73:AE82)/COUNT(AE73:AE82)</f>
        <v>#DIV/0!</v>
      </c>
      <c r="AE72" s="33" t="e">
        <f>AD72*$D72/2</f>
        <v>#DIV/0!</v>
      </c>
      <c r="AF72" s="22"/>
      <c r="AG72" s="37" t="e">
        <f>SUM(AH73:AH82)/COUNT(AH73:AH82)</f>
        <v>#DIV/0!</v>
      </c>
      <c r="AH72" s="33" t="e">
        <f>AG72*$D72/2</f>
        <v>#DIV/0!</v>
      </c>
      <c r="AI72" s="22"/>
      <c r="AJ72" s="37" t="e">
        <f>SUM(AK73:AK82)/COUNT(AK73:AK82)</f>
        <v>#DIV/0!</v>
      </c>
      <c r="AK72" s="33" t="e">
        <f>AJ72*$D72/2</f>
        <v>#DIV/0!</v>
      </c>
      <c r="AL72" s="22"/>
      <c r="AM72" s="37" t="e">
        <f>SUM(AN73:AN82)/COUNT(AN73:AN82)</f>
        <v>#DIV/0!</v>
      </c>
      <c r="AN72" s="33" t="e">
        <f>AM72*$D72/2</f>
        <v>#DIV/0!</v>
      </c>
      <c r="AO72" s="22"/>
      <c r="AP72" s="37" t="e">
        <f>SUM(AQ73:AQ82)/COUNT(AQ73:AQ82)</f>
        <v>#DIV/0!</v>
      </c>
      <c r="AQ72" s="33" t="e">
        <f>AP72*$D72/2</f>
        <v>#DIV/0!</v>
      </c>
      <c r="AR72" s="22"/>
      <c r="AS72" s="37" t="e">
        <f>SUM(AT73:AT82)/COUNT(AT73:AT82)</f>
        <v>#DIV/0!</v>
      </c>
      <c r="AT72" s="33" t="e">
        <f>AS72*$D72/2</f>
        <v>#DIV/0!</v>
      </c>
      <c r="AU72" s="22"/>
      <c r="AV72" s="36">
        <f>SUM(AW73:AW82)/COUNT(AW73:AW82)</f>
        <v>1</v>
      </c>
      <c r="AW72" s="31">
        <f>AV72*$D72/2</f>
        <v>6.25</v>
      </c>
      <c r="AY72" s="26"/>
    </row>
    <row r="73" spans="1:51" ht="12.75" customHeight="1">
      <c r="A73">
        <v>71</v>
      </c>
      <c r="B73" s="38">
        <v>5</v>
      </c>
      <c r="C73" s="66" t="s">
        <v>719</v>
      </c>
      <c r="D73" s="67"/>
      <c r="E73" s="50" t="str">
        <f>IF(KabKot!$H$626&gt;87.5%,"A",IF(KabKot!$H$626&gt;62.5%,"B",IF(KabKot!$H$626&gt;37.5%,"C",IF(OR(KabKot!$H$626=12.5%,KabKot!$H$626&gt;12.5%),"D",IF(KabKot!$H$626&lt;12.5%,"E","Belum Diisi")))))</f>
        <v>A</v>
      </c>
      <c r="F73" s="42">
        <f t="shared" ref="F73:F74" si="277">IF(E73="a",1,IF(E73="b",0.75,IF(E73="c",0.5,IF(E73="d",0.25,IF(E73="e",0,IF(E73="A","Belum diisi","Error"))))))</f>
        <v>1</v>
      </c>
      <c r="G73" s="51" t="str">
        <f t="shared" ref="G73:G74" si="278">IF(F$66=0,"SALAH, IKU tidak ada","OK")</f>
        <v>OK</v>
      </c>
      <c r="H73" s="50" t="str">
        <f t="shared" ref="H73:I73" si="279">+AV73</f>
        <v>A</v>
      </c>
      <c r="I73" s="42">
        <f t="shared" si="279"/>
        <v>1</v>
      </c>
      <c r="J73" s="45">
        <f t="shared" ref="J73:J82" si="280">(+F73/COUNT($F$73:$F$83)*$D$72/2)+(+I73/COUNT($I$73:$I$82)*$D$72/2)</f>
        <v>2.1875</v>
      </c>
      <c r="K73" s="46"/>
      <c r="L73" s="61" t="s">
        <v>676</v>
      </c>
      <c r="M73" s="11"/>
      <c r="N73" s="45">
        <f t="shared" si="276"/>
        <v>2.1875</v>
      </c>
      <c r="O73" s="11"/>
      <c r="P73" s="45"/>
      <c r="R73" s="50" t="str">
        <f>IF('OPD1'!$H$562&gt;87.5%,"A",IF('OPD1'!$H$562&gt;62.5%,"B",IF('OPD1'!$H$562&gt;37.5%,"C",IF(OR('OPD1'!$H$562=12.5%,'OPD1'!$H$562&gt;12.5%),"D",IF('OPD1'!$H$562&lt;12.5%,"E","Belum Diisi")))))</f>
        <v>A</v>
      </c>
      <c r="S73" s="42">
        <f t="shared" ref="S73:S74" si="281">IF(R73="a",1,IF(R73="b",0.75,IF(R73="c",0.5,IF(R73="d",0.25,IF(R73="e",0,IF(R73="A","Belum diisi","Error"))))))</f>
        <v>1</v>
      </c>
      <c r="T73" s="51" t="str">
        <f t="shared" ref="T73:T74" si="282">IF(S73&gt;S$66,"SALAH, IKU tidak ada","OK")</f>
        <v>SALAH, IKU tidak ada</v>
      </c>
      <c r="U73" s="50" t="str">
        <f>IF('OPD2'!$H$562&gt;87.5%,"A",IF('OPD2'!$H$562&gt;62.5%,"B",IF('OPD2'!$H$562&gt;37.5%,"C",IF(OR('OPD2'!$H$562=12.5%,'OPD2'!$H$562&gt;12.5%),"D",IF('OPD2'!$H$562&lt;12.5%,"E","Belum Diisi")))))</f>
        <v>A</v>
      </c>
      <c r="V73" s="42">
        <f t="shared" ref="V73:V74" si="283">IF(U73="a",1,IF(U73="b",0.75,IF(U73="c",0.5,IF(U73="d",0.25,IF(U73="e",0,IF(U73="A","Belum diisi","Error"))))))</f>
        <v>1</v>
      </c>
      <c r="W73" s="51" t="str">
        <f t="shared" ref="W73:W74" si="284">IF(V73&gt;V$66,"SALAH, IKU tidak ada","OK")</f>
        <v>SALAH, IKU tidak ada</v>
      </c>
      <c r="X73" s="50" t="str">
        <f>IF('OPD3'!$H$562&gt;87.5%,"A",IF('OPD3'!$H$562&gt;62.5%,"B",IF('OPD3'!$H$562&gt;37.5%,"C",IF(OR('OPD3'!$H$562=12.5%,'OPD3'!$H$562&gt;12.5%),"D",IF('OPD3'!$H$562&lt;12.5%,"E","Belum Diisi")))))</f>
        <v>A</v>
      </c>
      <c r="Y73" s="42">
        <f t="shared" ref="Y73:Y74" si="285">IF(X73="a",1,IF(X73="b",0.75,IF(X73="c",0.5,IF(X73="d",0.25,IF(X73="e",0,IF(X73="A","Belum diisi","Error"))))))</f>
        <v>1</v>
      </c>
      <c r="Z73" s="51" t="str">
        <f t="shared" ref="Z73:Z74" si="286">IF(Y73&gt;Y$66,"SALAH, IKU tidak ada","OK")</f>
        <v>SALAH, IKU tidak ada</v>
      </c>
      <c r="AA73" s="50" t="str">
        <f>IF('OPD4'!$H$562&gt;87.5%,"A",IF('OPD4'!$H$562&gt;62.5%,"B",IF('OPD4'!$H$562&gt;37.5%,"C",IF(OR('OPD4'!$H$562=12.5%,'OPD4'!$H$562&gt;12.5%),"D",IF('OPD4'!$H$562&lt;12.5%,"E","Belum Diisi")))))</f>
        <v>A</v>
      </c>
      <c r="AB73" s="42">
        <f t="shared" ref="AB73:AB74" si="287">IF(AA73="a",1,IF(AA73="b",0.75,IF(AA73="c",0.5,IF(AA73="d",0.25,IF(AA73="e",0,IF(AA73="A","Belum diisi","Error"))))))</f>
        <v>1</v>
      </c>
      <c r="AC73" s="51" t="str">
        <f t="shared" ref="AC73:AC74" si="288">IF(AB73&gt;AB$66,"SALAH, IKU tidak ada","OK")</f>
        <v>SALAH, IKU tidak ada</v>
      </c>
      <c r="AD73" s="50" t="e">
        <f>IF('OPD5'!$H$562&gt;87.5%,"A",IF('OPD5'!$H$562&gt;62.5%,"B",IF('OPD5'!$H$562&gt;37.5%,"C",IF(OR('OPD5'!$H$562=12.5%,'OPD5'!$H$562&gt;12.5%),"D",IF('OPD5'!$H$562&lt;12.5%,"E","Belum Diisi")))))</f>
        <v>#DIV/0!</v>
      </c>
      <c r="AE73" s="42" t="e">
        <f t="shared" ref="AE73:AE74" si="289">IF(AD73="a",1,IF(AD73="b",0.75,IF(AD73="c",0.5,IF(AD73="d",0.25,IF(AD73="e",0,IF(AD73="A","Belum diisi","Error"))))))</f>
        <v>#DIV/0!</v>
      </c>
      <c r="AF73" s="51" t="e">
        <f t="shared" ref="AF73:AF74" si="290">IF(AE73&gt;AE$66,"SALAH, IKU tidak ada","OK")</f>
        <v>#DIV/0!</v>
      </c>
      <c r="AG73" s="50" t="e">
        <f>IF('OPD6'!$H$562&gt;87.5%,"A",IF('OPD6'!$H$562&gt;62.5%,"B",IF('OPD6'!$H$562&gt;37.5%,"C",IF(OR('OPD6'!$H$562=12.5%,'OPD6'!$H$562&gt;12.5%),"D",IF('OPD6'!$H$562&lt;12.5%,"E","Belum Diisi")))))</f>
        <v>#DIV/0!</v>
      </c>
      <c r="AH73" s="42" t="e">
        <f t="shared" ref="AH73:AH74" si="291">IF(AG73="a",1,IF(AG73="b",0.75,IF(AG73="c",0.5,IF(AG73="d",0.25,IF(AG73="e",0,IF(AG73="A","Belum diisi","Error"))))))</f>
        <v>#DIV/0!</v>
      </c>
      <c r="AI73" s="51" t="e">
        <f t="shared" ref="AI73:AI74" si="292">IF(AH73&gt;AH$66,"SALAH, IKU tidak ada","OK")</f>
        <v>#DIV/0!</v>
      </c>
      <c r="AJ73" s="50" t="e">
        <f>IF('OPD7'!$H$562&gt;87.5%,"A",IF('OPD7'!$H$562&gt;62.5%,"B",IF('OPD7'!$H$562&gt;37.5%,"C",IF(OR('OPD7'!$H$562=12.5%,'OPD7'!$H$562&gt;12.5%),"D",IF('OPD7'!$H$562&lt;12.5%,"E","Belum Diisi")))))</f>
        <v>#DIV/0!</v>
      </c>
      <c r="AK73" s="42" t="e">
        <f t="shared" ref="AK73:AK74" si="293">IF(AJ73="a",1,IF(AJ73="b",0.75,IF(AJ73="c",0.5,IF(AJ73="d",0.25,IF(AJ73="e",0,IF(AJ73="A","Belum diisi","Error"))))))</f>
        <v>#DIV/0!</v>
      </c>
      <c r="AL73" s="51" t="e">
        <f t="shared" ref="AL73:AL74" si="294">IF(AK73&gt;AK$66,"SALAH, IKU tidak ada","OK")</f>
        <v>#DIV/0!</v>
      </c>
      <c r="AM73" s="50" t="e">
        <f>IF('OPD8'!$H$562&gt;87.5%,"A",IF('OPD8'!$H$562&gt;62.5%,"B",IF('OPD8'!$H$562&gt;37.5%,"C",IF(OR('OPD8'!$H$562=12.5%,'OPD8'!$H$562&gt;12.5%),"D",IF('OPD8'!$H$562&lt;12.5%,"E","Belum Diisi")))))</f>
        <v>#DIV/0!</v>
      </c>
      <c r="AN73" s="42" t="e">
        <f t="shared" ref="AN73:AN74" si="295">IF(AM73="a",1,IF(AM73="b",0.75,IF(AM73="c",0.5,IF(AM73="d",0.25,IF(AM73="e",0,IF(AM73="A","Belum diisi","Error"))))))</f>
        <v>#DIV/0!</v>
      </c>
      <c r="AO73" s="51" t="e">
        <f t="shared" ref="AO73:AO74" si="296">IF(AN73&gt;AN$66,"SALAH, IKU tidak ada","OK")</f>
        <v>#DIV/0!</v>
      </c>
      <c r="AP73" s="50" t="e">
        <f>IF('OPD9'!$H$562&gt;87.5%,"A",IF('OPD9'!$H$562&gt;62.5%,"B",IF('OPD9'!$H$562&gt;37.5%,"C",IF(OR('OPD9'!$H$562=12.5%,'OPD9'!$H$562&gt;12.5%),"D",IF('OPD9'!$H$562&lt;12.5%,"E","Belum Diisi")))))</f>
        <v>#DIV/0!</v>
      </c>
      <c r="AQ73" s="42" t="e">
        <f t="shared" ref="AQ73:AQ74" si="297">IF(AP73="a",1,IF(AP73="b",0.75,IF(AP73="c",0.5,IF(AP73="d",0.25,IF(AP73="e",0,IF(AP73="A","Belum diisi","Error"))))))</f>
        <v>#DIV/0!</v>
      </c>
      <c r="AR73" s="51" t="e">
        <f t="shared" ref="AR73:AR74" si="298">IF(AQ73&gt;AQ$66,"SALAH, IKU tidak ada","OK")</f>
        <v>#DIV/0!</v>
      </c>
      <c r="AS73" s="50" t="e">
        <f>IF('OPD10'!$H$562&gt;87.5%,"A",IF('OPD10'!$H$562&gt;62.5%,"B",IF('OPD10'!$H$562&gt;37.5%,"C",IF(OR('OPD10'!$H$562=12.5%,'OPD10'!$H$562&gt;12.5%),"D",IF('OPD10'!$H$562&lt;12.5%,"E","Belum Diisi")))))</f>
        <v>#DIV/0!</v>
      </c>
      <c r="AT73" s="42" t="e">
        <f t="shared" ref="AT73:AT74" si="299">IF(AS73="a",1,IF(AS73="b",0.75,IF(AS73="c",0.5,IF(AS73="d",0.25,IF(AS73="e",0,IF(AS73="A","Belum diisi","Error"))))))</f>
        <v>#DIV/0!</v>
      </c>
      <c r="AU73" s="51" t="e">
        <f t="shared" ref="AU73:AU74" si="300">IF(AT73&gt;AT$66,"SALAH, IKU tidak ada","OK")</f>
        <v>#DIV/0!</v>
      </c>
      <c r="AV73" s="42" t="str">
        <f t="shared" ref="AV73:AV82" si="301">IF(AW73&gt;0.875,"A",IF(AW73&gt;0.625,"B",IF(AW73&gt;0.375,"C",IF(AW73&gt;0.125,"D",IF(AW73&lt;=0.125,"E","Error")))))</f>
        <v>A</v>
      </c>
      <c r="AW73" s="42">
        <f t="shared" ref="AW73:AW80" si="302">AVERAGEIF(R73:AT73,"&gt;0",R73:AT73)</f>
        <v>1</v>
      </c>
      <c r="AY73" s="26"/>
    </row>
    <row r="74" spans="1:51" ht="12.75" customHeight="1">
      <c r="A74">
        <v>72</v>
      </c>
      <c r="B74" s="38">
        <v>6</v>
      </c>
      <c r="C74" s="62" t="s">
        <v>720</v>
      </c>
      <c r="D74" s="40"/>
      <c r="E74" s="50" t="str">
        <f>IF(AVERAGE(KabKot!$N$626,KabKot!$N$474,KabKot!$N$322,KabKot!$N$168)&gt;87.5%,"A",IF(AVERAGE(KabKot!$N$626,KabKot!$N$474,KabKot!$N$322,KabKot!$N$168)&gt;62.5%,"B",IF(AVERAGE(KabKot!$N$626,KabKot!$N$474,KabKot!$N$322,KabKot!$N$168)&gt;37.5%,"C",IF(OR(AVERAGE(KabKot!$N$626,KabKot!$N$474,KabKot!$N$322,KabKot!$N$168)=12.5%,AVERAGE(KabKot!$N$626,KabKot!$N$474,KabKot!$N$322,KabKot!$N$168)&gt;12.5%),"D",IF(AVERAGE(KabKot!$N$626,KabKot!$N$474,KabKot!$N$322,KabKot!$N$168)&lt;12.5%,"E","Belum Diisi")))))</f>
        <v>A</v>
      </c>
      <c r="F74" s="42">
        <f t="shared" si="277"/>
        <v>1</v>
      </c>
      <c r="G74" s="51" t="str">
        <f t="shared" si="278"/>
        <v>OK</v>
      </c>
      <c r="H74" s="50" t="str">
        <f t="shared" ref="H74:I74" si="303">+AV74</f>
        <v>A</v>
      </c>
      <c r="I74" s="42">
        <f t="shared" si="303"/>
        <v>1</v>
      </c>
      <c r="J74" s="45">
        <f t="shared" si="280"/>
        <v>2.1875</v>
      </c>
      <c r="K74" s="46"/>
      <c r="L74" s="61" t="s">
        <v>676</v>
      </c>
      <c r="M74" s="11"/>
      <c r="N74" s="45">
        <f t="shared" si="276"/>
        <v>2.1875</v>
      </c>
      <c r="O74" s="11"/>
      <c r="P74" s="45"/>
      <c r="R74" s="50" t="str">
        <f>IF(AVERAGE('OPD1'!$N$562,'OPD1'!$N$410,'OPD1'!$N$308,'OPD1'!$N$156)&gt;87.5%,"A",IF(AVERAGE('OPD1'!$N$562,'OPD1'!$N$410,'OPD1'!$N$308,'OPD1'!$N$156)&gt;62.5%,"B",IF(AVERAGE('OPD1'!$N$562,'OPD1'!$N$410,'OPD1'!$N$308,'OPD1'!$N$156)&gt;37.5%,"C",IF(OR(AVERAGE('OPD1'!$N$562,'OPD1'!$N$410,'OPD1'!$N$308,'OPD1'!$N$156)=12.5%,AVERAGE('OPD1'!$N$562,'OPD1'!$N$410,'OPD1'!$N$308,'OPD1'!$N$156)&gt;12.5%),"D",IF(AVERAGE('OPD1'!$N$562,'OPD1'!$N$410,'OPD1'!$N$308,'OPD1'!$N$156)&lt;12.5%,"E","Belum Diisi")))))</f>
        <v>A</v>
      </c>
      <c r="S74" s="42">
        <f t="shared" si="281"/>
        <v>1</v>
      </c>
      <c r="T74" s="51" t="str">
        <f t="shared" si="282"/>
        <v>SALAH, IKU tidak ada</v>
      </c>
      <c r="U74" s="50" t="str">
        <f>IF(AVERAGE('OPD2'!$N$562,'OPD2'!$N$410,'OPD2'!$N$308,'OPD2'!$N$156)&gt;87.5%,"A",IF(AVERAGE('OPD2'!$N$562,'OPD2'!$N$410,'OPD2'!$N$308,'OPD2'!$N$156)&gt;62.5%,"B",IF(AVERAGE('OPD2'!$N$562,'OPD2'!$N$410,'OPD2'!$N$308,'OPD2'!$N$156)&gt;37.5%,"C",IF(OR(AVERAGE('OPD2'!$N$562,'OPD2'!$N$410,'OPD2'!$N$308,'OPD2'!$N$156)=12.5%,AVERAGE('OPD2'!$N$562,'OPD2'!$N$410,'OPD2'!$N$308,'OPD2'!$N$156)&gt;12.5%),"D",IF(AVERAGE('OPD2'!$N$562,'OPD2'!$N$410,'OPD2'!$N$308,'OPD2'!$N$156)&lt;12.5%,"E","Belum Diisi")))))</f>
        <v>A</v>
      </c>
      <c r="V74" s="42">
        <f t="shared" si="283"/>
        <v>1</v>
      </c>
      <c r="W74" s="51" t="str">
        <f t="shared" si="284"/>
        <v>SALAH, IKU tidak ada</v>
      </c>
      <c r="X74" s="50" t="str">
        <f>IF(AVERAGE('OPD3'!$N$562,'OPD3'!$N$410,'OPD3'!$N$308,'OPD3'!$N$156)&gt;87.5%,"A",IF(AVERAGE('OPD3'!$N$562,'OPD3'!$N$410,'OPD3'!$N$308,'OPD3'!$N$156)&gt;62.5%,"B",IF(AVERAGE('OPD3'!$N$562,'OPD3'!$N$410,'OPD3'!$N$308,'OPD3'!$N$156)&gt;37.5%,"C",IF(OR(AVERAGE('OPD3'!$N$562,'OPD3'!$N$410,'OPD3'!$N$308,'OPD3'!$N$156)=12.5%,AVERAGE('OPD3'!$N$562,'OPD3'!$N$410,'OPD3'!$N$308,'OPD3'!$N$156)&gt;12.5%),"D",IF(AVERAGE('OPD3'!$N$562,'OPD3'!$N$410,'OPD3'!$N$308,'OPD3'!$N$156)&lt;12.5%,"E","Belum Diisi")))))</f>
        <v>A</v>
      </c>
      <c r="Y74" s="42">
        <f t="shared" si="285"/>
        <v>1</v>
      </c>
      <c r="Z74" s="51" t="str">
        <f t="shared" si="286"/>
        <v>SALAH, IKU tidak ada</v>
      </c>
      <c r="AA74" s="50" t="str">
        <f>IF(AVERAGE('OPD4'!$N$562,'OPD4'!$N$410,'OPD4'!$N$308,'OPD4'!$N$156)&gt;87.5%,"A",IF(AVERAGE('OPD4'!$N$562,'OPD4'!$N$410,'OPD4'!$N$308,'OPD4'!$N$156)&gt;62.5%,"B",IF(AVERAGE('OPD4'!$N$562,'OPD4'!$N$410,'OPD4'!$N$308,'OPD4'!$N$156)&gt;37.5%,"C",IF(OR(AVERAGE('OPD4'!$N$562,'OPD4'!$N$410,'OPD4'!$N$308,'OPD4'!$N$156)=12.5%,AVERAGE('OPD4'!$N$562,'OPD4'!$N$410,'OPD4'!$N$308,'OPD4'!$N$156)&gt;12.5%),"D",IF(AVERAGE('OPD4'!$N$562,'OPD4'!$N$410,'OPD4'!$N$308,'OPD4'!$N$156)&lt;12.5%,"E","Belum Diisi")))))</f>
        <v>A</v>
      </c>
      <c r="AB74" s="42">
        <f t="shared" si="287"/>
        <v>1</v>
      </c>
      <c r="AC74" s="51" t="str">
        <f t="shared" si="288"/>
        <v>SALAH, IKU tidak ada</v>
      </c>
      <c r="AD74" s="50" t="e">
        <f>IF(AVERAGE('OPD5'!$N$562,'OPD5'!$N$410,'OPD5'!$N$308,'OPD5'!$N$156)&gt;87.5%,"A",IF(AVERAGE('OPD5'!$N$562,'OPD5'!$N$410,'OPD5'!$N$308,'OPD5'!$N$156)&gt;62.5%,"B",IF(AVERAGE('OPD5'!$N$562,'OPD5'!$N$410,'OPD5'!$N$308,'OPD5'!$N$156)&gt;37.5%,"C",IF(OR(AVERAGE('OPD5'!$N$562,'OPD5'!$N$410,'OPD5'!$N$308,'OPD5'!$N$156)=12.5%,AVERAGE('OPD5'!$N$562,'OPD5'!$N$410,'OPD5'!$N$308,'OPD5'!$N$156)&gt;12.5%),"D",IF(AVERAGE('OPD5'!$N$562,'OPD5'!$N$410,'OPD5'!$N$308,'OPD5'!$N$156)&lt;12.5%,"E","Belum Diisi")))))</f>
        <v>#DIV/0!</v>
      </c>
      <c r="AE74" s="42" t="e">
        <f t="shared" si="289"/>
        <v>#DIV/0!</v>
      </c>
      <c r="AF74" s="51" t="e">
        <f t="shared" si="290"/>
        <v>#DIV/0!</v>
      </c>
      <c r="AG74" s="50" t="e">
        <f>IF(AVERAGE('OPD6'!$N$562,'OPD6'!$N$410,'OPD6'!$N$308,'OPD6'!$N$156)&gt;87.5%,"A",IF(AVERAGE('OPD6'!$N$562,'OPD6'!$N$410,'OPD6'!$N$308,'OPD6'!$N$156)&gt;62.5%,"B",IF(AVERAGE('OPD6'!$N$562,'OPD6'!$N$410,'OPD6'!$N$308,'OPD6'!$N$156)&gt;37.5%,"C",IF(OR(AVERAGE('OPD6'!$N$562,'OPD6'!$N$410,'OPD6'!$N$308,'OPD6'!$N$156)=12.5%,AVERAGE('OPD6'!$N$562,'OPD6'!$N$410,'OPD6'!$N$308,'OPD6'!$N$156)&gt;12.5%),"D",IF(AVERAGE('OPD6'!$N$562,'OPD6'!$N$410,'OPD6'!$N$308,'OPD6'!$N$156)&lt;12.5%,"E","Belum Diisi")))))</f>
        <v>#DIV/0!</v>
      </c>
      <c r="AH74" s="42" t="e">
        <f t="shared" si="291"/>
        <v>#DIV/0!</v>
      </c>
      <c r="AI74" s="51" t="e">
        <f t="shared" si="292"/>
        <v>#DIV/0!</v>
      </c>
      <c r="AJ74" s="50" t="e">
        <f>IF(AVERAGE('OPD7'!$N$562,'OPD7'!$N$410,'OPD7'!$N$308,'OPD7'!$N$156)&gt;87.5%,"A",IF(AVERAGE('OPD7'!$N$562,'OPD7'!$N$410,'OPD7'!$N$308,'OPD7'!$N$156)&gt;62.5%,"B",IF(AVERAGE('OPD7'!$N$562,'OPD7'!$N$410,'OPD7'!$N$308,'OPD7'!$N$156)&gt;37.5%,"C",IF(OR(AVERAGE('OPD7'!$N$562,'OPD7'!$N$410,'OPD7'!$N$308,'OPD7'!$N$156)=12.5%,AVERAGE('OPD7'!$N$562,'OPD7'!$N$410,'OPD7'!$N$308,'OPD7'!$N$156)&gt;12.5%),"D",IF(AVERAGE('OPD7'!$N$562,'OPD7'!$N$410,'OPD7'!$N$308,'OPD7'!$N$156)&lt;12.5%,"E","Belum Diisi")))))</f>
        <v>#DIV/0!</v>
      </c>
      <c r="AK74" s="42" t="e">
        <f t="shared" si="293"/>
        <v>#DIV/0!</v>
      </c>
      <c r="AL74" s="51" t="e">
        <f t="shared" si="294"/>
        <v>#DIV/0!</v>
      </c>
      <c r="AM74" s="50" t="e">
        <f>IF(AVERAGE('OPD8'!$N$562,'OPD8'!$N$410,'OPD8'!$N$308,'OPD8'!$N$156)&gt;87.5%,"A",IF(AVERAGE('OPD8'!$N$562,'OPD8'!$N$410,'OPD8'!$N$308,'OPD8'!$N$156)&gt;62.5%,"B",IF(AVERAGE('OPD8'!$N$562,'OPD8'!$N$410,'OPD8'!$N$308,'OPD8'!$N$156)&gt;37.5%,"C",IF(OR(AVERAGE('OPD8'!$N$562,'OPD8'!$N$410,'OPD8'!$N$308,'OPD8'!$N$156)=12.5%,AVERAGE('OPD8'!$N$562,'OPD8'!$N$410,'OPD8'!$N$308,'OPD8'!$N$156)&gt;12.5%),"D",IF(AVERAGE('OPD8'!$N$562,'OPD8'!$N$410,'OPD8'!$N$308,'OPD8'!$N$156)&lt;12.5%,"E","Belum Diisi")))))</f>
        <v>#DIV/0!</v>
      </c>
      <c r="AN74" s="42" t="e">
        <f t="shared" si="295"/>
        <v>#DIV/0!</v>
      </c>
      <c r="AO74" s="51" t="e">
        <f t="shared" si="296"/>
        <v>#DIV/0!</v>
      </c>
      <c r="AP74" s="50" t="e">
        <f>IF(AVERAGE('OPD9'!$N$562,'OPD9'!$N$410,'OPD9'!$N$308,'OPD9'!$N$156)&gt;87.5%,"A",IF(AVERAGE('OPD9'!$N$562,'OPD9'!$N$410,'OPD9'!$N$308,'OPD9'!$N$156)&gt;62.5%,"B",IF(AVERAGE('OPD9'!$N$562,'OPD9'!$N$410,'OPD9'!$N$308,'OPD9'!$N$156)&gt;37.5%,"C",IF(OR(AVERAGE('OPD9'!$N$562,'OPD9'!$N$410,'OPD9'!$N$308,'OPD9'!$N$156)=12.5%,AVERAGE('OPD9'!$N$562,'OPD9'!$N$410,'OPD9'!$N$308,'OPD9'!$N$156)&gt;12.5%),"D",IF(AVERAGE('OPD9'!$N$562,'OPD9'!$N$410,'OPD9'!$N$308,'OPD9'!$N$156)&lt;12.5%,"E","Belum Diisi")))))</f>
        <v>#DIV/0!</v>
      </c>
      <c r="AQ74" s="42" t="e">
        <f t="shared" si="297"/>
        <v>#DIV/0!</v>
      </c>
      <c r="AR74" s="51" t="e">
        <f t="shared" si="298"/>
        <v>#DIV/0!</v>
      </c>
      <c r="AS74" s="50" t="e">
        <f>IF(AVERAGE('OPD10'!$N$562,'OPD10'!$N$410,'OPD10'!$N$308,'OPD10'!$N$156)&gt;87.5%,"A",IF(AVERAGE('OPD10'!$N$562,'OPD10'!$N$410,'OPD10'!$N$308,'OPD10'!$N$156)&gt;62.5%,"B",IF(AVERAGE('OPD10'!$N$562,'OPD10'!$N$410,'OPD10'!$N$308,'OPD10'!$N$156)&gt;37.5%,"C",IF(OR(AVERAGE('OPD10'!$N$562,'OPD10'!$N$410,'OPD10'!$N$308,'OPD10'!$N$156)=12.5%,AVERAGE('OPD10'!$N$562,'OPD10'!$N$410,'OPD10'!$N$308,'OPD10'!$N$156)&gt;12.5%),"D",IF(AVERAGE('OPD10'!$N$562,'OPD10'!$N$410,'OPD10'!$N$308,'OPD10'!$N$156)&lt;12.5%,"E","Belum Diisi")))))</f>
        <v>#DIV/0!</v>
      </c>
      <c r="AT74" s="42" t="e">
        <f t="shared" si="299"/>
        <v>#DIV/0!</v>
      </c>
      <c r="AU74" s="51" t="e">
        <f t="shared" si="300"/>
        <v>#DIV/0!</v>
      </c>
      <c r="AV74" s="42" t="str">
        <f t="shared" si="301"/>
        <v>A</v>
      </c>
      <c r="AW74" s="42">
        <f t="shared" si="302"/>
        <v>1</v>
      </c>
      <c r="AY74" s="26"/>
    </row>
    <row r="75" spans="1:51" ht="12.75" customHeight="1">
      <c r="A75">
        <v>73</v>
      </c>
      <c r="B75" s="38">
        <v>7</v>
      </c>
      <c r="C75" s="53" t="s">
        <v>721</v>
      </c>
      <c r="D75" s="52"/>
      <c r="E75" s="56"/>
      <c r="F75" s="65"/>
      <c r="G75" s="47"/>
      <c r="H75" s="50" t="str">
        <f t="shared" ref="H75:I75" si="304">+AV75</f>
        <v>A</v>
      </c>
      <c r="I75" s="42">
        <f t="shared" si="304"/>
        <v>1</v>
      </c>
      <c r="J75" s="45">
        <f t="shared" si="280"/>
        <v>0.625</v>
      </c>
      <c r="K75" s="46"/>
      <c r="L75" s="46"/>
      <c r="M75" s="11"/>
      <c r="N75" s="45">
        <f t="shared" si="276"/>
        <v>0.625</v>
      </c>
      <c r="O75" s="11"/>
      <c r="P75" s="45"/>
      <c r="R75" s="41" t="s">
        <v>663</v>
      </c>
      <c r="S75" s="42">
        <f t="shared" ref="S75:S80" si="305">IF(R75="a",1,IF(R75="b",0.75,IF(R75="c",0.5,IF(R75="d",0.25,IF(R75="e",0,IF(R75="A/B/C/D/E","Belum diisi","Error"))))))</f>
        <v>1</v>
      </c>
      <c r="T75" s="51" t="str">
        <f>IF(S75&gt;S$66,"SALAH, IKU tidak ada",IF(S75&gt;AVERAGE(S$73:S$74),"SALAH, Lebih tinggi dari kualitas IKU","OK"))</f>
        <v>SALAH, IKU tidak ada</v>
      </c>
      <c r="U75" s="41" t="s">
        <v>663</v>
      </c>
      <c r="V75" s="42">
        <f t="shared" ref="V75:V80" si="306">IF(U75="a",1,IF(U75="b",0.75,IF(U75="c",0.5,IF(U75="d",0.25,IF(U75="e",0,IF(U75="A/B/C/D/E","Belum diisi","Error"))))))</f>
        <v>1</v>
      </c>
      <c r="W75" s="51" t="str">
        <f>IF(V75&gt;V$66,"SALAH, IKU tidak ada",IF(V75&gt;AVERAGE(V$73:V$74),"SALAH, Lebih tinggi dari kualitas IKU","OK"))</f>
        <v>SALAH, IKU tidak ada</v>
      </c>
      <c r="X75" s="41" t="s">
        <v>663</v>
      </c>
      <c r="Y75" s="42">
        <f t="shared" ref="Y75:Y80" si="307">IF(X75="a",1,IF(X75="b",0.75,IF(X75="c",0.5,IF(X75="d",0.25,IF(X75="e",0,IF(X75="A/B/C/D/E","Belum diisi","Error"))))))</f>
        <v>1</v>
      </c>
      <c r="Z75" s="51" t="str">
        <f>IF(Y75&gt;Y$66,"SALAH, IKU tidak ada",IF(Y75&gt;AVERAGE(Y$73:Y$74),"SALAH, Lebih tinggi dari kualitas IKU","OK"))</f>
        <v>SALAH, IKU tidak ada</v>
      </c>
      <c r="AA75" s="41" t="s">
        <v>663</v>
      </c>
      <c r="AB75" s="42">
        <f t="shared" ref="AB75:AB80" si="308">IF(AA75="a",1,IF(AA75="b",0.75,IF(AA75="c",0.5,IF(AA75="d",0.25,IF(AA75="e",0,IF(AA75="A/B/C/D/E","Belum diisi","Error"))))))</f>
        <v>1</v>
      </c>
      <c r="AC75" s="51" t="str">
        <f>IF(AB75&gt;AB$66,"SALAH, IKU tidak ada",IF(AB75&gt;AVERAGE(AB$73:AB$74),"SALAH, Lebih tinggi dari kualitas IKU","OK"))</f>
        <v>SALAH, IKU tidak ada</v>
      </c>
      <c r="AD75" s="41" t="s">
        <v>664</v>
      </c>
      <c r="AE75" s="42" t="str">
        <f t="shared" ref="AE75:AE80" si="309">IF(AD75="a",1,IF(AD75="b",0.75,IF(AD75="c",0.5,IF(AD75="d",0.25,IF(AD75="e",0,IF(AD75="A/B/C/D/E","Belum diisi","Error"))))))</f>
        <v>Belum diisi</v>
      </c>
      <c r="AF75" s="51" t="str">
        <f>IF(AE75&gt;AE$66,"SALAH, IKU tidak ada",IF(AE75&gt;AVERAGE(AE$73:AE$74),"SALAH, Lebih tinggi dari kualitas IKU","OK"))</f>
        <v>SALAH, IKU tidak ada</v>
      </c>
      <c r="AG75" s="41" t="s">
        <v>664</v>
      </c>
      <c r="AH75" s="42" t="str">
        <f t="shared" ref="AH75:AH80" si="310">IF(AG75="a",1,IF(AG75="b",0.75,IF(AG75="c",0.5,IF(AG75="d",0.25,IF(AG75="e",0,IF(AG75="A/B/C/D/E","Belum diisi","Error"))))))</f>
        <v>Belum diisi</v>
      </c>
      <c r="AI75" s="51" t="str">
        <f>IF(AH75&gt;AH$66,"SALAH, IKU tidak ada",IF(AH75&gt;AVERAGE(AH$73:AH$74),"SALAH, Lebih tinggi dari kualitas IKU","OK"))</f>
        <v>SALAH, IKU tidak ada</v>
      </c>
      <c r="AJ75" s="41" t="s">
        <v>664</v>
      </c>
      <c r="AK75" s="42" t="str">
        <f t="shared" ref="AK75:AK80" si="311">IF(AJ75="a",1,IF(AJ75="b",0.75,IF(AJ75="c",0.5,IF(AJ75="d",0.25,IF(AJ75="e",0,IF(AJ75="A/B/C/D/E","Belum diisi","Error"))))))</f>
        <v>Belum diisi</v>
      </c>
      <c r="AL75" s="51" t="str">
        <f>IF(AK75&gt;AK$66,"SALAH, IKU tidak ada",IF(AK75&gt;AVERAGE(AK$73:AK$74),"SALAH, Lebih tinggi dari kualitas IKU","OK"))</f>
        <v>SALAH, IKU tidak ada</v>
      </c>
      <c r="AM75" s="41" t="s">
        <v>664</v>
      </c>
      <c r="AN75" s="42" t="str">
        <f t="shared" ref="AN75:AN80" si="312">IF(AM75="a",1,IF(AM75="b",0.75,IF(AM75="c",0.5,IF(AM75="d",0.25,IF(AM75="e",0,IF(AM75="A/B/C/D/E","Belum diisi","Error"))))))</f>
        <v>Belum diisi</v>
      </c>
      <c r="AO75" s="51" t="str">
        <f>IF(AN75&gt;AN$66,"SALAH, IKU tidak ada",IF(AN75&gt;AVERAGE(AN$73:AN$74),"SALAH, Lebih tinggi dari kualitas IKU","OK"))</f>
        <v>SALAH, IKU tidak ada</v>
      </c>
      <c r="AP75" s="41" t="s">
        <v>664</v>
      </c>
      <c r="AQ75" s="42" t="str">
        <f t="shared" ref="AQ75:AQ80" si="313">IF(AP75="a",1,IF(AP75="b",0.75,IF(AP75="c",0.5,IF(AP75="d",0.25,IF(AP75="e",0,IF(AP75="A/B/C/D/E","Belum diisi","Error"))))))</f>
        <v>Belum diisi</v>
      </c>
      <c r="AR75" s="51" t="str">
        <f>IF(AQ75&gt;AQ$66,"SALAH, IKU tidak ada",IF(AQ75&gt;AVERAGE(AQ$73:AQ$74),"SALAH, Lebih tinggi dari kualitas IKU","OK"))</f>
        <v>SALAH, IKU tidak ada</v>
      </c>
      <c r="AS75" s="41" t="s">
        <v>664</v>
      </c>
      <c r="AT75" s="42" t="str">
        <f t="shared" ref="AT75:AT80" si="314">IF(AS75="a",1,IF(AS75="b",0.75,IF(AS75="c",0.5,IF(AS75="d",0.25,IF(AS75="e",0,IF(AS75="A/B/C/D/E","Belum diisi","Error"))))))</f>
        <v>Belum diisi</v>
      </c>
      <c r="AU75" s="51" t="e">
        <f>IF(AT75&gt;AT$66,"SALAH, IKU tidak ada",IF(AT75&gt;AVERAGE(AT$73:AT$74),"SALAH, Lebih tinggi dari kualitas IKU","OK"))</f>
        <v>#DIV/0!</v>
      </c>
      <c r="AV75" s="42" t="str">
        <f t="shared" si="301"/>
        <v>A</v>
      </c>
      <c r="AW75" s="42">
        <f t="shared" si="302"/>
        <v>1</v>
      </c>
      <c r="AY75" s="26"/>
    </row>
    <row r="76" spans="1:51" ht="12.75" customHeight="1">
      <c r="A76">
        <v>74</v>
      </c>
      <c r="B76" s="38">
        <v>8</v>
      </c>
      <c r="C76" s="39" t="s">
        <v>722</v>
      </c>
      <c r="D76" s="40"/>
      <c r="E76" s="56"/>
      <c r="F76" s="65"/>
      <c r="G76" s="65"/>
      <c r="H76" s="50" t="str">
        <f t="shared" ref="H76:I76" si="315">+AV76</f>
        <v>A</v>
      </c>
      <c r="I76" s="42">
        <f t="shared" si="315"/>
        <v>1</v>
      </c>
      <c r="J76" s="45">
        <f t="shared" si="280"/>
        <v>0.625</v>
      </c>
      <c r="K76" s="46"/>
      <c r="L76" s="46"/>
      <c r="M76" s="11"/>
      <c r="N76" s="45">
        <f t="shared" si="276"/>
        <v>0.625</v>
      </c>
      <c r="O76" s="11"/>
      <c r="P76" s="45"/>
      <c r="R76" s="41" t="s">
        <v>663</v>
      </c>
      <c r="S76" s="42">
        <f t="shared" si="305"/>
        <v>1</v>
      </c>
      <c r="T76" s="51" t="str">
        <f t="shared" ref="T76:T77" si="316">IF(S76&gt;S$67,"SALAH, lebih tinggi dari Nilai turunan kinerja",IF(S76&gt;AVERAGE(S$73,S$74),"SALAH, Lebih tinggi dari Kualitas IKU","OK"))</f>
        <v>OK</v>
      </c>
      <c r="U76" s="41" t="s">
        <v>663</v>
      </c>
      <c r="V76" s="42">
        <f t="shared" si="306"/>
        <v>1</v>
      </c>
      <c r="W76" s="51" t="str">
        <f t="shared" ref="W76:W77" si="317">IF(V76&gt;V$67,"SALAH, lebih tinggi dari Nilai turunan kinerja",IF(V76&gt;AVERAGE(V$73,V$74),"SALAH, Lebih tinggi dari Kualitas IKU","OK"))</f>
        <v>OK</v>
      </c>
      <c r="X76" s="41" t="s">
        <v>663</v>
      </c>
      <c r="Y76" s="42">
        <f t="shared" si="307"/>
        <v>1</v>
      </c>
      <c r="Z76" s="51" t="str">
        <f t="shared" ref="Z76:Z77" si="318">IF(Y76&gt;Y$67,"SALAH, lebih tinggi dari Nilai turunan kinerja",IF(Y76&gt;AVERAGE(Y$73,Y$74),"SALAH, Lebih tinggi dari Kualitas IKU","OK"))</f>
        <v>OK</v>
      </c>
      <c r="AA76" s="41" t="s">
        <v>663</v>
      </c>
      <c r="AB76" s="42">
        <f t="shared" si="308"/>
        <v>1</v>
      </c>
      <c r="AC76" s="51" t="str">
        <f t="shared" ref="AC76:AC77" si="319">IF(AB76&gt;AB$67,"SALAH, lebih tinggi dari Nilai turunan kinerja",IF(AB76&gt;AVERAGE(AB$73,AB$74),"SALAH, Lebih tinggi dari Kualitas IKU","OK"))</f>
        <v>OK</v>
      </c>
      <c r="AD76" s="41" t="s">
        <v>664</v>
      </c>
      <c r="AE76" s="42" t="str">
        <f t="shared" si="309"/>
        <v>Belum diisi</v>
      </c>
      <c r="AF76" s="51" t="e">
        <f t="shared" ref="AF76:AF77" si="320">IF(AE76&gt;AE$67,"SALAH, lebih tinggi dari Nilai turunan kinerja",IF(AE76&gt;AVERAGE(AE$73,AE$74),"SALAH, Lebih tinggi dari Kualitas IKU","OK"))</f>
        <v>#DIV/0!</v>
      </c>
      <c r="AG76" s="41" t="s">
        <v>664</v>
      </c>
      <c r="AH76" s="42" t="str">
        <f t="shared" si="310"/>
        <v>Belum diisi</v>
      </c>
      <c r="AI76" s="51" t="e">
        <f t="shared" ref="AI76:AI77" si="321">IF(AH76&gt;AH$67,"SALAH, lebih tinggi dari Nilai turunan kinerja",IF(AH76&gt;AVERAGE(AH$73,AH$74),"SALAH, Lebih tinggi dari Kualitas IKU","OK"))</f>
        <v>#DIV/0!</v>
      </c>
      <c r="AJ76" s="41" t="s">
        <v>664</v>
      </c>
      <c r="AK76" s="42" t="str">
        <f t="shared" si="311"/>
        <v>Belum diisi</v>
      </c>
      <c r="AL76" s="51" t="e">
        <f t="shared" ref="AL76:AL77" si="322">IF(AK76&gt;AK$67,"SALAH, lebih tinggi dari Nilai turunan kinerja",IF(AK76&gt;AVERAGE(AK$73,AK$74),"SALAH, Lebih tinggi dari Kualitas IKU","OK"))</f>
        <v>#DIV/0!</v>
      </c>
      <c r="AM76" s="41" t="s">
        <v>664</v>
      </c>
      <c r="AN76" s="42" t="str">
        <f t="shared" si="312"/>
        <v>Belum diisi</v>
      </c>
      <c r="AO76" s="51" t="e">
        <f t="shared" ref="AO76:AO77" si="323">IF(AN76&gt;AN$67,"SALAH, lebih tinggi dari Nilai turunan kinerja",IF(AN76&gt;AVERAGE(AN$73,AN$74),"SALAH, Lebih tinggi dari Kualitas IKU","OK"))</f>
        <v>#DIV/0!</v>
      </c>
      <c r="AP76" s="41" t="s">
        <v>664</v>
      </c>
      <c r="AQ76" s="42" t="str">
        <f t="shared" si="313"/>
        <v>Belum diisi</v>
      </c>
      <c r="AR76" s="51" t="e">
        <f t="shared" ref="AR76:AR77" si="324">IF(AQ76&gt;AQ$67,"SALAH, lebih tinggi dari Nilai turunan kinerja",IF(AQ76&gt;AVERAGE(AQ$73,AQ$74),"SALAH, Lebih tinggi dari Kualitas IKU","OK"))</f>
        <v>#DIV/0!</v>
      </c>
      <c r="AS76" s="41" t="s">
        <v>664</v>
      </c>
      <c r="AT76" s="42" t="str">
        <f t="shared" si="314"/>
        <v>Belum diisi</v>
      </c>
      <c r="AU76" s="51" t="e">
        <f t="shared" ref="AU76:AU77" si="325">IF(AT76&gt;AT$67,"SALAH, lebih tinggi dari Nilai turunan kinerja",IF(AT76&gt;AVERAGE(AT$73,AT$74),"SALAH, Lebih tinggi dari Kualitas IKU","OK"))</f>
        <v>#DIV/0!</v>
      </c>
      <c r="AV76" s="42" t="str">
        <f t="shared" si="301"/>
        <v>A</v>
      </c>
      <c r="AW76" s="42">
        <f t="shared" si="302"/>
        <v>1</v>
      </c>
      <c r="AY76" s="26"/>
    </row>
    <row r="77" spans="1:51" ht="12.75" customHeight="1">
      <c r="A77">
        <v>75</v>
      </c>
      <c r="B77" s="38">
        <v>9</v>
      </c>
      <c r="C77" s="39" t="s">
        <v>723</v>
      </c>
      <c r="D77" s="40"/>
      <c r="E77" s="56"/>
      <c r="F77" s="65"/>
      <c r="G77" s="47"/>
      <c r="H77" s="50" t="str">
        <f t="shared" ref="H77:I77" si="326">+AV77</f>
        <v>A</v>
      </c>
      <c r="I77" s="42">
        <f t="shared" si="326"/>
        <v>1</v>
      </c>
      <c r="J77" s="45">
        <f t="shared" si="280"/>
        <v>0.625</v>
      </c>
      <c r="K77" s="46"/>
      <c r="L77" s="46"/>
      <c r="M77" s="11"/>
      <c r="N77" s="45">
        <f t="shared" si="276"/>
        <v>0.625</v>
      </c>
      <c r="O77" s="11"/>
      <c r="P77" s="45"/>
      <c r="R77" s="41" t="s">
        <v>663</v>
      </c>
      <c r="S77" s="42">
        <f t="shared" si="305"/>
        <v>1</v>
      </c>
      <c r="T77" s="51" t="str">
        <f t="shared" si="316"/>
        <v>OK</v>
      </c>
      <c r="U77" s="41" t="s">
        <v>663</v>
      </c>
      <c r="V77" s="42">
        <f t="shared" si="306"/>
        <v>1</v>
      </c>
      <c r="W77" s="51" t="str">
        <f t="shared" si="317"/>
        <v>OK</v>
      </c>
      <c r="X77" s="41" t="s">
        <v>663</v>
      </c>
      <c r="Y77" s="42">
        <f t="shared" si="307"/>
        <v>1</v>
      </c>
      <c r="Z77" s="51" t="str">
        <f t="shared" si="318"/>
        <v>OK</v>
      </c>
      <c r="AA77" s="41" t="s">
        <v>663</v>
      </c>
      <c r="AB77" s="42">
        <f t="shared" si="308"/>
        <v>1</v>
      </c>
      <c r="AC77" s="51" t="str">
        <f t="shared" si="319"/>
        <v>OK</v>
      </c>
      <c r="AD77" s="41" t="s">
        <v>664</v>
      </c>
      <c r="AE77" s="42" t="str">
        <f t="shared" si="309"/>
        <v>Belum diisi</v>
      </c>
      <c r="AF77" s="51" t="e">
        <f t="shared" si="320"/>
        <v>#DIV/0!</v>
      </c>
      <c r="AG77" s="41" t="s">
        <v>664</v>
      </c>
      <c r="AH77" s="42" t="str">
        <f t="shared" si="310"/>
        <v>Belum diisi</v>
      </c>
      <c r="AI77" s="51" t="e">
        <f t="shared" si="321"/>
        <v>#DIV/0!</v>
      </c>
      <c r="AJ77" s="41" t="s">
        <v>664</v>
      </c>
      <c r="AK77" s="42" t="str">
        <f t="shared" si="311"/>
        <v>Belum diisi</v>
      </c>
      <c r="AL77" s="51" t="e">
        <f t="shared" si="322"/>
        <v>#DIV/0!</v>
      </c>
      <c r="AM77" s="41" t="s">
        <v>664</v>
      </c>
      <c r="AN77" s="42" t="str">
        <f t="shared" si="312"/>
        <v>Belum diisi</v>
      </c>
      <c r="AO77" s="51" t="e">
        <f t="shared" si="323"/>
        <v>#DIV/0!</v>
      </c>
      <c r="AP77" s="41" t="s">
        <v>664</v>
      </c>
      <c r="AQ77" s="42" t="str">
        <f t="shared" si="313"/>
        <v>Belum diisi</v>
      </c>
      <c r="AR77" s="51" t="e">
        <f t="shared" si="324"/>
        <v>#DIV/0!</v>
      </c>
      <c r="AS77" s="41" t="s">
        <v>664</v>
      </c>
      <c r="AT77" s="42" t="str">
        <f t="shared" si="314"/>
        <v>Belum diisi</v>
      </c>
      <c r="AU77" s="51" t="e">
        <f t="shared" si="325"/>
        <v>#DIV/0!</v>
      </c>
      <c r="AV77" s="42" t="str">
        <f t="shared" si="301"/>
        <v>A</v>
      </c>
      <c r="AW77" s="42">
        <f t="shared" si="302"/>
        <v>1</v>
      </c>
      <c r="AY77" s="26"/>
    </row>
    <row r="78" spans="1:51" ht="12.75" customHeight="1">
      <c r="A78">
        <v>76</v>
      </c>
      <c r="B78" s="38">
        <v>10</v>
      </c>
      <c r="C78" s="39" t="s">
        <v>724</v>
      </c>
      <c r="D78" s="40"/>
      <c r="E78" s="56"/>
      <c r="F78" s="65"/>
      <c r="G78" s="65"/>
      <c r="H78" s="50" t="str">
        <f t="shared" ref="H78:I78" si="327">+AV78</f>
        <v>A</v>
      </c>
      <c r="I78" s="42">
        <f t="shared" si="327"/>
        <v>1</v>
      </c>
      <c r="J78" s="45">
        <f t="shared" si="280"/>
        <v>0.625</v>
      </c>
      <c r="K78" s="46"/>
      <c r="L78" s="46"/>
      <c r="M78" s="11"/>
      <c r="N78" s="45">
        <f t="shared" si="276"/>
        <v>0.625</v>
      </c>
      <c r="O78" s="11"/>
      <c r="P78" s="45"/>
      <c r="R78" s="41" t="s">
        <v>663</v>
      </c>
      <c r="S78" s="42">
        <f t="shared" si="305"/>
        <v>1</v>
      </c>
      <c r="T78" s="51" t="str">
        <f>IF(S78&gt;S$66,"SALAH, IKU tidak ada",IF(S78&gt;S$76,"SALAH, Lebih tinggi dari Ukuran Kinerja Es III dan IV","OK"))</f>
        <v>SALAH, IKU tidak ada</v>
      </c>
      <c r="U78" s="41" t="s">
        <v>663</v>
      </c>
      <c r="V78" s="42">
        <f t="shared" si="306"/>
        <v>1</v>
      </c>
      <c r="W78" s="51" t="str">
        <f>IF(V78&gt;V$66,"SALAH, IKU tidak ada",IF(V78&gt;V$76,"SALAH, Lebih tinggi dari Ukuran Kinerja Es III dan IV","OK"))</f>
        <v>SALAH, IKU tidak ada</v>
      </c>
      <c r="X78" s="41" t="s">
        <v>663</v>
      </c>
      <c r="Y78" s="42">
        <f t="shared" si="307"/>
        <v>1</v>
      </c>
      <c r="Z78" s="51" t="str">
        <f>IF(Y78&gt;Y$66,"SALAH, IKU tidak ada",IF(Y78&gt;Y$76,"SALAH, Lebih tinggi dari Ukuran Kinerja Es III dan IV","OK"))</f>
        <v>SALAH, IKU tidak ada</v>
      </c>
      <c r="AA78" s="41" t="s">
        <v>663</v>
      </c>
      <c r="AB78" s="42">
        <f t="shared" si="308"/>
        <v>1</v>
      </c>
      <c r="AC78" s="51" t="str">
        <f>IF(AB78&gt;AB$66,"SALAH, IKU tidak ada",IF(AB78&gt;AB$76,"SALAH, Lebih tinggi dari Ukuran Kinerja Es III dan IV","OK"))</f>
        <v>SALAH, IKU tidak ada</v>
      </c>
      <c r="AD78" s="41" t="s">
        <v>664</v>
      </c>
      <c r="AE78" s="42" t="str">
        <f t="shared" si="309"/>
        <v>Belum diisi</v>
      </c>
      <c r="AF78" s="51" t="str">
        <f>IF(AE78&gt;AE$66,"SALAH, IKU tidak ada",IF(AE78&gt;AE$76,"SALAH, Lebih tinggi dari Ukuran Kinerja Es III dan IV","OK"))</f>
        <v>SALAH, IKU tidak ada</v>
      </c>
      <c r="AG78" s="41" t="s">
        <v>664</v>
      </c>
      <c r="AH78" s="42" t="str">
        <f t="shared" si="310"/>
        <v>Belum diisi</v>
      </c>
      <c r="AI78" s="51" t="str">
        <f>IF(AH78&gt;AH$66,"SALAH, IKU tidak ada",IF(AH78&gt;AH$76,"SALAH, Lebih tinggi dari Ukuran Kinerja Es III dan IV","OK"))</f>
        <v>SALAH, IKU tidak ada</v>
      </c>
      <c r="AJ78" s="41" t="s">
        <v>664</v>
      </c>
      <c r="AK78" s="42" t="str">
        <f t="shared" si="311"/>
        <v>Belum diisi</v>
      </c>
      <c r="AL78" s="51" t="str">
        <f>IF(AK78&gt;AK$66,"SALAH, IKU tidak ada",IF(AK78&gt;AK$76,"SALAH, Lebih tinggi dari Ukuran Kinerja Es III dan IV","OK"))</f>
        <v>SALAH, IKU tidak ada</v>
      </c>
      <c r="AM78" s="41" t="s">
        <v>664</v>
      </c>
      <c r="AN78" s="42" t="str">
        <f t="shared" si="312"/>
        <v>Belum diisi</v>
      </c>
      <c r="AO78" s="51" t="str">
        <f>IF(AN78&gt;AN$66,"SALAH, IKU tidak ada",IF(AN78&gt;AN$76,"SALAH, Lebih tinggi dari Ukuran Kinerja Es III dan IV","OK"))</f>
        <v>SALAH, IKU tidak ada</v>
      </c>
      <c r="AP78" s="41" t="s">
        <v>664</v>
      </c>
      <c r="AQ78" s="42" t="str">
        <f t="shared" si="313"/>
        <v>Belum diisi</v>
      </c>
      <c r="AR78" s="51" t="str">
        <f>IF(AQ78&gt;AQ$66,"SALAH, IKU tidak ada",IF(AQ78&gt;AQ$76,"SALAH, Lebih tinggi dari Ukuran Kinerja Es III dan IV","OK"))</f>
        <v>SALAH, IKU tidak ada</v>
      </c>
      <c r="AS78" s="41" t="s">
        <v>664</v>
      </c>
      <c r="AT78" s="42" t="str">
        <f t="shared" si="314"/>
        <v>Belum diisi</v>
      </c>
      <c r="AU78" s="51" t="str">
        <f>IF(AT78&gt;AT$66,"SALAH, IKU tidak ada",IF(AT78&gt;AT$76,"SALAH, Lebih tinggi dari Ukuran Kinerja Es III dan IV","OK"))</f>
        <v>OK</v>
      </c>
      <c r="AV78" s="42" t="str">
        <f t="shared" si="301"/>
        <v>A</v>
      </c>
      <c r="AW78" s="42">
        <f t="shared" si="302"/>
        <v>1</v>
      </c>
      <c r="AY78" s="26"/>
    </row>
    <row r="79" spans="1:51" ht="12.75" customHeight="1">
      <c r="A79">
        <v>77</v>
      </c>
      <c r="B79" s="38">
        <v>11</v>
      </c>
      <c r="C79" s="39" t="s">
        <v>725</v>
      </c>
      <c r="D79" s="40"/>
      <c r="E79" s="56"/>
      <c r="F79" s="65"/>
      <c r="G79" s="65"/>
      <c r="H79" s="50" t="str">
        <f t="shared" ref="H79:I79" si="328">+AV79</f>
        <v>A</v>
      </c>
      <c r="I79" s="42">
        <f t="shared" si="328"/>
        <v>1</v>
      </c>
      <c r="J79" s="45">
        <f t="shared" si="280"/>
        <v>0.625</v>
      </c>
      <c r="K79" s="46"/>
      <c r="L79" s="46"/>
      <c r="M79" s="11"/>
      <c r="N79" s="45">
        <f t="shared" si="276"/>
        <v>0.625</v>
      </c>
      <c r="O79" s="11"/>
      <c r="P79" s="45"/>
      <c r="R79" s="41" t="s">
        <v>663</v>
      </c>
      <c r="S79" s="42">
        <f t="shared" si="305"/>
        <v>1</v>
      </c>
      <c r="T79" s="51" t="str">
        <f>IF(S79&gt;S$66,"SALAH, IKU tidak ada",IF(S79&gt;S$78,"SALAH, Lebih tinggi dari Ukuran Kinerja Individu","OK"))</f>
        <v>SALAH, IKU tidak ada</v>
      </c>
      <c r="U79" s="41" t="s">
        <v>663</v>
      </c>
      <c r="V79" s="42">
        <f t="shared" si="306"/>
        <v>1</v>
      </c>
      <c r="W79" s="51" t="str">
        <f>IF(V79&gt;V$66,"SALAH, IKU tidak ada",IF(V79&gt;V$78,"SALAH, Lebih tinggi dari Ukuran Kinerja Individu","OK"))</f>
        <v>SALAH, IKU tidak ada</v>
      </c>
      <c r="X79" s="41" t="s">
        <v>663</v>
      </c>
      <c r="Y79" s="42">
        <f t="shared" si="307"/>
        <v>1</v>
      </c>
      <c r="Z79" s="51" t="str">
        <f>IF(Y79&gt;Y$66,"SALAH, IKU tidak ada",IF(Y79&gt;Y$78,"SALAH, Lebih tinggi dari Ukuran Kinerja Individu","OK"))</f>
        <v>SALAH, IKU tidak ada</v>
      </c>
      <c r="AA79" s="41" t="s">
        <v>663</v>
      </c>
      <c r="AB79" s="42">
        <f t="shared" si="308"/>
        <v>1</v>
      </c>
      <c r="AC79" s="51" t="str">
        <f>IF(AB79&gt;AB$66,"SALAH, IKU tidak ada",IF(AB79&gt;AB$78,"SALAH, Lebih tinggi dari Ukuran Kinerja Individu","OK"))</f>
        <v>SALAH, IKU tidak ada</v>
      </c>
      <c r="AD79" s="41" t="s">
        <v>664</v>
      </c>
      <c r="AE79" s="42" t="str">
        <f t="shared" si="309"/>
        <v>Belum diisi</v>
      </c>
      <c r="AF79" s="51" t="str">
        <f>IF(AE79&gt;AE$66,"SALAH, IKU tidak ada",IF(AE79&gt;AE$78,"SALAH, Lebih tinggi dari Ukuran Kinerja Individu","OK"))</f>
        <v>SALAH, IKU tidak ada</v>
      </c>
      <c r="AG79" s="41" t="s">
        <v>664</v>
      </c>
      <c r="AH79" s="42" t="str">
        <f t="shared" si="310"/>
        <v>Belum diisi</v>
      </c>
      <c r="AI79" s="51" t="str">
        <f>IF(AH79&gt;AH$66,"SALAH, IKU tidak ada",IF(AH79&gt;AH$78,"SALAH, Lebih tinggi dari Ukuran Kinerja Individu","OK"))</f>
        <v>SALAH, IKU tidak ada</v>
      </c>
      <c r="AJ79" s="41" t="s">
        <v>664</v>
      </c>
      <c r="AK79" s="42" t="str">
        <f t="shared" si="311"/>
        <v>Belum diisi</v>
      </c>
      <c r="AL79" s="51" t="str">
        <f>IF(AK79&gt;AK$66,"SALAH, IKU tidak ada",IF(AK79&gt;AK$78,"SALAH, Lebih tinggi dari Ukuran Kinerja Individu","OK"))</f>
        <v>SALAH, IKU tidak ada</v>
      </c>
      <c r="AM79" s="41" t="s">
        <v>664</v>
      </c>
      <c r="AN79" s="42" t="str">
        <f t="shared" si="312"/>
        <v>Belum diisi</v>
      </c>
      <c r="AO79" s="51" t="str">
        <f>IF(AN79&gt;AN$66,"SALAH, IKU tidak ada",IF(AN79&gt;AN$78,"SALAH, Lebih tinggi dari Ukuran Kinerja Individu","OK"))</f>
        <v>SALAH, IKU tidak ada</v>
      </c>
      <c r="AP79" s="41" t="s">
        <v>664</v>
      </c>
      <c r="AQ79" s="42" t="str">
        <f t="shared" si="313"/>
        <v>Belum diisi</v>
      </c>
      <c r="AR79" s="51" t="str">
        <f>IF(AQ79&gt;AQ$66,"SALAH, IKU tidak ada",IF(AQ79&gt;AQ$78,"SALAH, Lebih tinggi dari Ukuran Kinerja Individu","OK"))</f>
        <v>SALAH, IKU tidak ada</v>
      </c>
      <c r="AS79" s="41" t="s">
        <v>664</v>
      </c>
      <c r="AT79" s="42" t="str">
        <f t="shared" si="314"/>
        <v>Belum diisi</v>
      </c>
      <c r="AU79" s="51" t="str">
        <f>IF(AT79&gt;AT$66,"SALAH, IKU tidak ada",IF(AT79&gt;AT$78,"SALAH, Lebih tinggi dari Ukuran Kinerja Individu","OK"))</f>
        <v>OK</v>
      </c>
      <c r="AV79" s="42" t="str">
        <f t="shared" si="301"/>
        <v>A</v>
      </c>
      <c r="AW79" s="42">
        <f t="shared" si="302"/>
        <v>1</v>
      </c>
      <c r="AY79" s="26"/>
    </row>
    <row r="80" spans="1:51" ht="12.75" customHeight="1">
      <c r="A80">
        <v>78</v>
      </c>
      <c r="B80" s="38">
        <v>12</v>
      </c>
      <c r="C80" s="62" t="s">
        <v>726</v>
      </c>
      <c r="D80" s="40"/>
      <c r="E80" s="41" t="s">
        <v>663</v>
      </c>
      <c r="F80" s="42">
        <f>IF(E80="a",1,IF(E80="b",0.75,IF(E80="c",0.5,IF(E80="d",0.25,IF(E80="e",0,IF(E80="A/B/C/D/E","Belum diisi","Error"))))))</f>
        <v>1</v>
      </c>
      <c r="G80" s="51" t="str">
        <f>IF(F80&gt;F$68,"SALAH, Lebih tinggi dari nilai mekanisme pengumpulan data kinerja","OK")</f>
        <v>OK</v>
      </c>
      <c r="H80" s="50" t="str">
        <f t="shared" ref="H80:I80" si="329">+AV80</f>
        <v>A</v>
      </c>
      <c r="I80" s="42">
        <f t="shared" si="329"/>
        <v>1</v>
      </c>
      <c r="J80" s="45">
        <f t="shared" si="280"/>
        <v>2.1875</v>
      </c>
      <c r="K80" s="46"/>
      <c r="L80" s="46"/>
      <c r="M80" s="11"/>
      <c r="N80" s="45">
        <f t="shared" si="276"/>
        <v>2.1875</v>
      </c>
      <c r="O80" s="11"/>
      <c r="P80" s="45"/>
      <c r="R80" s="41" t="s">
        <v>663</v>
      </c>
      <c r="S80" s="42">
        <f t="shared" si="305"/>
        <v>1</v>
      </c>
      <c r="T80" s="51" t="str">
        <f>IF(S80&gt;S$68,"SALAH, Tidak ada pengumpulan data","OK")</f>
        <v>OK</v>
      </c>
      <c r="U80" s="41" t="s">
        <v>663</v>
      </c>
      <c r="V80" s="42">
        <f t="shared" si="306"/>
        <v>1</v>
      </c>
      <c r="W80" s="51" t="str">
        <f>IF(V80&gt;V$68,"SALAH, Tidak ada pengumpulan data","OK")</f>
        <v>OK</v>
      </c>
      <c r="X80" s="41" t="s">
        <v>663</v>
      </c>
      <c r="Y80" s="42">
        <f t="shared" si="307"/>
        <v>1</v>
      </c>
      <c r="Z80" s="51" t="str">
        <f>IF(Y80&gt;Y$68,"SALAH, Tidak ada pengumpulan data","OK")</f>
        <v>OK</v>
      </c>
      <c r="AA80" s="41" t="s">
        <v>663</v>
      </c>
      <c r="AB80" s="42">
        <f t="shared" si="308"/>
        <v>1</v>
      </c>
      <c r="AC80" s="51" t="str">
        <f>IF(AB80&gt;AB$68,"SALAH, Tidak ada pengumpulan data","OK")</f>
        <v>OK</v>
      </c>
      <c r="AD80" s="41" t="s">
        <v>664</v>
      </c>
      <c r="AE80" s="42" t="str">
        <f t="shared" si="309"/>
        <v>Belum diisi</v>
      </c>
      <c r="AF80" s="51" t="str">
        <f>IF(AE80&gt;AE$68,"SALAH, Tidak ada pengumpulan data","OK")</f>
        <v>OK</v>
      </c>
      <c r="AG80" s="41" t="s">
        <v>664</v>
      </c>
      <c r="AH80" s="42" t="str">
        <f t="shared" si="310"/>
        <v>Belum diisi</v>
      </c>
      <c r="AI80" s="51" t="str">
        <f>IF(AH80&gt;AH$68,"SALAH, Tidak ada pengumpulan data","OK")</f>
        <v>OK</v>
      </c>
      <c r="AJ80" s="41" t="s">
        <v>664</v>
      </c>
      <c r="AK80" s="42" t="str">
        <f t="shared" si="311"/>
        <v>Belum diisi</v>
      </c>
      <c r="AL80" s="51" t="str">
        <f>IF(AK80&gt;AK$68,"SALAH, Tidak ada pengumpulan data","OK")</f>
        <v>OK</v>
      </c>
      <c r="AM80" s="41" t="s">
        <v>664</v>
      </c>
      <c r="AN80" s="42" t="str">
        <f t="shared" si="312"/>
        <v>Belum diisi</v>
      </c>
      <c r="AO80" s="51" t="str">
        <f>IF(AN80&gt;AN$68,"SALAH, Tidak ada pengumpulan data","OK")</f>
        <v>OK</v>
      </c>
      <c r="AP80" s="41" t="s">
        <v>664</v>
      </c>
      <c r="AQ80" s="42" t="str">
        <f t="shared" si="313"/>
        <v>Belum diisi</v>
      </c>
      <c r="AR80" s="51" t="str">
        <f>IF(AQ80&gt;AQ$68,"SALAH, Tidak ada pengumpulan data","OK")</f>
        <v>OK</v>
      </c>
      <c r="AS80" s="41" t="s">
        <v>664</v>
      </c>
      <c r="AT80" s="42" t="str">
        <f t="shared" si="314"/>
        <v>Belum diisi</v>
      </c>
      <c r="AU80" s="51" t="str">
        <f>IF(AT80&gt;AT$68,"SALAH, Tidak ada pengumpulan data","OK")</f>
        <v>OK</v>
      </c>
      <c r="AV80" s="42" t="str">
        <f t="shared" si="301"/>
        <v>A</v>
      </c>
      <c r="AW80" s="42">
        <f t="shared" si="302"/>
        <v>1</v>
      </c>
      <c r="AY80" s="26"/>
    </row>
    <row r="81" spans="1:51" ht="12.75" customHeight="1">
      <c r="A81">
        <v>79</v>
      </c>
      <c r="B81" s="38">
        <v>13</v>
      </c>
      <c r="C81" s="66" t="s">
        <v>727</v>
      </c>
      <c r="D81" s="67"/>
      <c r="E81" s="56"/>
      <c r="F81" s="65"/>
      <c r="G81" s="65"/>
      <c r="H81" s="50" t="str">
        <f t="shared" ref="H81:I81" si="330">+AV81</f>
        <v>A</v>
      </c>
      <c r="I81" s="42">
        <f t="shared" si="330"/>
        <v>1</v>
      </c>
      <c r="J81" s="45">
        <f t="shared" si="280"/>
        <v>0.625</v>
      </c>
      <c r="K81" s="46"/>
      <c r="L81" s="46"/>
      <c r="M81" s="11"/>
      <c r="N81" s="45">
        <f t="shared" si="276"/>
        <v>0.625</v>
      </c>
      <c r="O81" s="11"/>
      <c r="P81" s="45"/>
      <c r="R81" s="41" t="s">
        <v>658</v>
      </c>
      <c r="S81" s="42">
        <f t="shared" ref="S81:S82" si="331">IF(R81="Y",1,IF(R81="T",0,IF(R81="y/T","Belum diisi","Error")))</f>
        <v>1</v>
      </c>
      <c r="T81" s="51" t="str">
        <f>IF(S81&gt;S$68,"SALAH, Tidak ada pengumpulan data",IF(S81&gt;S$53,"SALAH, Tidak ada rencana aksi","OK"))</f>
        <v>OK</v>
      </c>
      <c r="U81" s="41" t="s">
        <v>658</v>
      </c>
      <c r="V81" s="42">
        <f t="shared" ref="V81:V82" si="332">IF(U81="Y",1,IF(U81="T",0,IF(U81="y/T","Belum diisi","Error")))</f>
        <v>1</v>
      </c>
      <c r="W81" s="51" t="str">
        <f>IF(V81&gt;V$68,"SALAH, Tidak ada pengumpulan data",IF(V81&gt;V$53,"SALAH, Tidak ada rencana aksi","OK"))</f>
        <v>OK</v>
      </c>
      <c r="X81" s="41" t="s">
        <v>658</v>
      </c>
      <c r="Y81" s="42">
        <f t="shared" ref="Y81:Y82" si="333">IF(X81="Y",1,IF(X81="T",0,IF(X81="y/T","Belum diisi","Error")))</f>
        <v>1</v>
      </c>
      <c r="Z81" s="51" t="str">
        <f>IF(Y81&gt;Y$68,"SALAH, Tidak ada pengumpulan data",IF(Y81&gt;Y$53,"SALAH, Tidak ada rencana aksi","OK"))</f>
        <v>OK</v>
      </c>
      <c r="AA81" s="41" t="s">
        <v>658</v>
      </c>
      <c r="AB81" s="42">
        <f t="shared" ref="AB81:AB82" si="334">IF(AA81="Y",1,IF(AA81="T",0,IF(AA81="y/T","Belum diisi","Error")))</f>
        <v>1</v>
      </c>
      <c r="AC81" s="51" t="str">
        <f>IF(AB81&gt;AB$68,"SALAH, Tidak ada pengumpulan data",IF(AB81&gt;AB$53,"SALAH, Tidak ada rencana aksi","OK"))</f>
        <v>OK</v>
      </c>
      <c r="AD81" s="41" t="s">
        <v>650</v>
      </c>
      <c r="AE81" s="42" t="str">
        <f t="shared" ref="AE81:AE82" si="335">IF(AD81="Y",1,IF(AD81="T",0,IF(AD81="y/T","Belum diisi","Error")))</f>
        <v>Belum diisi</v>
      </c>
      <c r="AF81" s="51" t="str">
        <f>IF(AE81&gt;AE$68,"SALAH, Tidak ada pengumpulan data",IF(AE81&gt;AE$53,"SALAH, Tidak ada rencana aksi","OK"))</f>
        <v>OK</v>
      </c>
      <c r="AG81" s="41" t="s">
        <v>650</v>
      </c>
      <c r="AH81" s="42" t="str">
        <f t="shared" ref="AH81:AH82" si="336">IF(AG81="Y",1,IF(AG81="T",0,IF(AG81="y/T","Belum diisi","Error")))</f>
        <v>Belum diisi</v>
      </c>
      <c r="AI81" s="51" t="str">
        <f>IF(AH81&gt;AH$68,"SALAH, Tidak ada pengumpulan data",IF(AH81&gt;AH$53,"SALAH, Tidak ada rencana aksi","OK"))</f>
        <v>OK</v>
      </c>
      <c r="AJ81" s="41" t="s">
        <v>650</v>
      </c>
      <c r="AK81" s="42" t="str">
        <f t="shared" ref="AK81:AK82" si="337">IF(AJ81="Y",1,IF(AJ81="T",0,IF(AJ81="y/T","Belum diisi","Error")))</f>
        <v>Belum diisi</v>
      </c>
      <c r="AL81" s="51" t="str">
        <f>IF(AK81&gt;AK$68,"SALAH, Tidak ada pengumpulan data",IF(AK81&gt;AK$53,"SALAH, Tidak ada rencana aksi","OK"))</f>
        <v>OK</v>
      </c>
      <c r="AM81" s="41" t="s">
        <v>650</v>
      </c>
      <c r="AN81" s="42" t="str">
        <f t="shared" ref="AN81:AN82" si="338">IF(AM81="Y",1,IF(AM81="T",0,IF(AM81="y/T","Belum diisi","Error")))</f>
        <v>Belum diisi</v>
      </c>
      <c r="AO81" s="51" t="str">
        <f>IF(AN81&gt;AN$68,"SALAH, Tidak ada pengumpulan data",IF(AN81&gt;AN$53,"SALAH, Tidak ada rencana aksi","OK"))</f>
        <v>OK</v>
      </c>
      <c r="AP81" s="41" t="s">
        <v>650</v>
      </c>
      <c r="AQ81" s="42" t="str">
        <f t="shared" ref="AQ81:AQ82" si="339">IF(AP81="Y",1,IF(AP81="T",0,IF(AP81="y/T","Belum diisi","Error")))</f>
        <v>Belum diisi</v>
      </c>
      <c r="AR81" s="51" t="str">
        <f>IF(AQ81&gt;AQ$68,"SALAH, Tidak ada pengumpulan data",IF(AQ81&gt;AQ$53,"SALAH, Tidak ada rencana aksi","OK"))</f>
        <v>OK</v>
      </c>
      <c r="AS81" s="41" t="s">
        <v>650</v>
      </c>
      <c r="AT81" s="42" t="str">
        <f t="shared" ref="AT81:AT82" si="340">IF(AS81="Y",1,IF(AS81="T",0,IF(AS81="y/T","Belum diisi","Error")))</f>
        <v>Belum diisi</v>
      </c>
      <c r="AU81" s="51" t="str">
        <f>IF(AT81&gt;AT$68,"SALAH, Tidak ada pengumpulan data",IF(AT81&gt;AT$53,"SALAH, Tidak ada rencana aksi","OK"))</f>
        <v>OK</v>
      </c>
      <c r="AV81" s="42" t="str">
        <f t="shared" si="301"/>
        <v>A</v>
      </c>
      <c r="AW81" s="42">
        <f t="shared" ref="AW81:AW82" si="341">AVERAGEIF(R81:AT81,"&gt;=0",R81:AT81)</f>
        <v>1</v>
      </c>
      <c r="AY81" s="26"/>
    </row>
    <row r="82" spans="1:51" ht="12.75" customHeight="1">
      <c r="A82">
        <v>80</v>
      </c>
      <c r="B82" s="38">
        <v>14</v>
      </c>
      <c r="C82" s="39" t="s">
        <v>728</v>
      </c>
      <c r="D82" s="40"/>
      <c r="E82" s="41" t="s">
        <v>658</v>
      </c>
      <c r="F82" s="42">
        <f>IF(E82="Y",1,IF(E82="T",0,IF(E82="Y/T","Belum diisi","Error")))</f>
        <v>1</v>
      </c>
      <c r="G82" s="22"/>
      <c r="H82" s="50" t="str">
        <f t="shared" ref="H82:I82" si="342">+AV82</f>
        <v>A</v>
      </c>
      <c r="I82" s="42">
        <f t="shared" si="342"/>
        <v>1</v>
      </c>
      <c r="J82" s="45">
        <f t="shared" si="280"/>
        <v>2.1875</v>
      </c>
      <c r="K82" s="46"/>
      <c r="L82" s="46"/>
      <c r="M82" s="11"/>
      <c r="N82" s="45">
        <f t="shared" si="276"/>
        <v>2.1875</v>
      </c>
      <c r="O82" s="11"/>
      <c r="P82" s="45"/>
      <c r="R82" s="41" t="s">
        <v>658</v>
      </c>
      <c r="S82" s="42">
        <f t="shared" si="331"/>
        <v>1</v>
      </c>
      <c r="T82" s="22"/>
      <c r="U82" s="41" t="s">
        <v>658</v>
      </c>
      <c r="V82" s="42">
        <f t="shared" si="332"/>
        <v>1</v>
      </c>
      <c r="W82" s="22"/>
      <c r="X82" s="41" t="s">
        <v>658</v>
      </c>
      <c r="Y82" s="42">
        <f t="shared" si="333"/>
        <v>1</v>
      </c>
      <c r="Z82" s="22"/>
      <c r="AA82" s="41" t="s">
        <v>658</v>
      </c>
      <c r="AB82" s="42">
        <f t="shared" si="334"/>
        <v>1</v>
      </c>
      <c r="AC82" s="22"/>
      <c r="AD82" s="41" t="s">
        <v>650</v>
      </c>
      <c r="AE82" s="42" t="str">
        <f t="shared" si="335"/>
        <v>Belum diisi</v>
      </c>
      <c r="AF82" s="22"/>
      <c r="AG82" s="41" t="s">
        <v>650</v>
      </c>
      <c r="AH82" s="42" t="str">
        <f t="shared" si="336"/>
        <v>Belum diisi</v>
      </c>
      <c r="AI82" s="22"/>
      <c r="AJ82" s="41" t="s">
        <v>650</v>
      </c>
      <c r="AK82" s="42" t="str">
        <f t="shared" si="337"/>
        <v>Belum diisi</v>
      </c>
      <c r="AL82" s="22"/>
      <c r="AM82" s="41" t="s">
        <v>650</v>
      </c>
      <c r="AN82" s="42" t="str">
        <f t="shared" si="338"/>
        <v>Belum diisi</v>
      </c>
      <c r="AO82" s="22"/>
      <c r="AP82" s="41" t="s">
        <v>650</v>
      </c>
      <c r="AQ82" s="42" t="str">
        <f t="shared" si="339"/>
        <v>Belum diisi</v>
      </c>
      <c r="AR82" s="22"/>
      <c r="AS82" s="41" t="s">
        <v>650</v>
      </c>
      <c r="AT82" s="42" t="str">
        <f t="shared" si="340"/>
        <v>Belum diisi</v>
      </c>
      <c r="AU82" s="22"/>
      <c r="AV82" s="42" t="str">
        <f t="shared" si="301"/>
        <v>A</v>
      </c>
      <c r="AW82" s="42">
        <f t="shared" si="341"/>
        <v>1</v>
      </c>
      <c r="AY82" s="26"/>
    </row>
    <row r="83" spans="1:51" ht="12.75" customHeight="1">
      <c r="A83">
        <v>81</v>
      </c>
      <c r="B83" s="38"/>
      <c r="C83" s="54"/>
      <c r="D83" s="55"/>
      <c r="E83" s="46"/>
      <c r="F83" s="46"/>
      <c r="G83" s="46"/>
      <c r="H83" s="46"/>
      <c r="I83" s="46"/>
      <c r="J83" s="46"/>
      <c r="K83" s="46"/>
      <c r="L83" s="46"/>
      <c r="M83" s="11"/>
      <c r="N83" s="46"/>
      <c r="O83" s="11"/>
      <c r="P83" s="46"/>
      <c r="R83" s="56"/>
      <c r="S83" s="57"/>
      <c r="T83" s="46"/>
      <c r="U83" s="56"/>
      <c r="V83" s="57"/>
      <c r="W83" s="46"/>
      <c r="X83" s="56"/>
      <c r="Y83" s="57"/>
      <c r="Z83" s="46"/>
      <c r="AA83" s="56"/>
      <c r="AB83" s="57"/>
      <c r="AC83" s="46"/>
      <c r="AD83" s="56"/>
      <c r="AE83" s="57"/>
      <c r="AF83" s="46"/>
      <c r="AG83" s="56"/>
      <c r="AH83" s="57"/>
      <c r="AI83" s="46"/>
      <c r="AJ83" s="56"/>
      <c r="AK83" s="57"/>
      <c r="AL83" s="46"/>
      <c r="AM83" s="56"/>
      <c r="AN83" s="57"/>
      <c r="AO83" s="46"/>
      <c r="AP83" s="56"/>
      <c r="AQ83" s="57"/>
      <c r="AR83" s="46"/>
      <c r="AS83" s="56"/>
      <c r="AT83" s="57"/>
      <c r="AU83" s="46"/>
      <c r="AV83" s="58"/>
      <c r="AW83" s="57"/>
      <c r="AY83" s="26"/>
    </row>
    <row r="84" spans="1:51" ht="12.75" customHeight="1">
      <c r="A84">
        <v>82</v>
      </c>
      <c r="B84" s="27" t="s">
        <v>729</v>
      </c>
      <c r="C84" s="28" t="s">
        <v>730</v>
      </c>
      <c r="D84" s="29">
        <v>7.5</v>
      </c>
      <c r="E84" s="36">
        <f>SUM(F85:F90)/COUNT(F85:F90)</f>
        <v>1</v>
      </c>
      <c r="F84" s="31">
        <f>E84*D84/2</f>
        <v>3.75</v>
      </c>
      <c r="G84" s="22"/>
      <c r="H84" s="37">
        <f>SUM(I85:I90)/COUNT(I85:I90)</f>
        <v>1</v>
      </c>
      <c r="I84" s="33">
        <f>H84*$D84/2</f>
        <v>3.75</v>
      </c>
      <c r="J84" s="31">
        <f>+I84+F84</f>
        <v>7.5</v>
      </c>
      <c r="K84" s="33">
        <f>SUM(J85:J90)</f>
        <v>7.5</v>
      </c>
      <c r="L84" s="25"/>
      <c r="M84" s="11"/>
      <c r="N84" s="31">
        <f t="shared" ref="N84:N90" si="343">+J84</f>
        <v>7.5</v>
      </c>
      <c r="O84" s="11"/>
      <c r="P84" s="31">
        <f>+M84+J84</f>
        <v>7.5</v>
      </c>
      <c r="R84" s="37">
        <f>SUM(S85:S90)/COUNT(S85:S90)</f>
        <v>1</v>
      </c>
      <c r="S84" s="33">
        <f>R84*$D84/2</f>
        <v>3.75</v>
      </c>
      <c r="T84" s="22"/>
      <c r="U84" s="37">
        <f>SUM(V85:V90)/COUNT(V85:V90)</f>
        <v>1</v>
      </c>
      <c r="V84" s="33">
        <f>U84*$D84/2</f>
        <v>3.75</v>
      </c>
      <c r="W84" s="22"/>
      <c r="X84" s="37">
        <f>SUM(Y85:Y90)/COUNT(Y85:Y90)</f>
        <v>1</v>
      </c>
      <c r="Y84" s="33">
        <f>X84*$D84/2</f>
        <v>3.75</v>
      </c>
      <c r="Z84" s="22"/>
      <c r="AA84" s="37">
        <f>SUM(AB85:AB90)/COUNT(AB85:AB90)</f>
        <v>1</v>
      </c>
      <c r="AB84" s="33">
        <f>AA84*$D84/2</f>
        <v>3.75</v>
      </c>
      <c r="AC84" s="22"/>
      <c r="AD84" s="37" t="e">
        <f>SUM(AE85:AE90)/COUNT(AE85:AE90)</f>
        <v>#DIV/0!</v>
      </c>
      <c r="AE84" s="33" t="e">
        <f>AD84*$D84/2</f>
        <v>#DIV/0!</v>
      </c>
      <c r="AF84" s="22"/>
      <c r="AG84" s="37" t="e">
        <f>SUM(AH85:AH90)/COUNT(AH85:AH90)</f>
        <v>#DIV/0!</v>
      </c>
      <c r="AH84" s="33" t="e">
        <f>AG84*$D84/2</f>
        <v>#DIV/0!</v>
      </c>
      <c r="AI84" s="22"/>
      <c r="AJ84" s="37" t="e">
        <f>SUM(AK85:AK90)/COUNT(AK85:AK90)</f>
        <v>#DIV/0!</v>
      </c>
      <c r="AK84" s="33" t="e">
        <f>AJ84*$D84/2</f>
        <v>#DIV/0!</v>
      </c>
      <c r="AL84" s="22"/>
      <c r="AM84" s="37" t="e">
        <f>SUM(AN85:AN90)/COUNT(AN85:AN90)</f>
        <v>#DIV/0!</v>
      </c>
      <c r="AN84" s="33" t="e">
        <f>AM84*$D84/2</f>
        <v>#DIV/0!</v>
      </c>
      <c r="AO84" s="22"/>
      <c r="AP84" s="37" t="e">
        <f>SUM(AQ85:AQ90)/COUNT(AQ85:AQ90)</f>
        <v>#DIV/0!</v>
      </c>
      <c r="AQ84" s="33" t="e">
        <f>AP84*$D84/2</f>
        <v>#DIV/0!</v>
      </c>
      <c r="AR84" s="22"/>
      <c r="AS84" s="37" t="e">
        <f>SUM(AT85:AT90)/COUNT(AT85:AT90)</f>
        <v>#DIV/0!</v>
      </c>
      <c r="AT84" s="33" t="e">
        <f>AS84*$D84/2</f>
        <v>#DIV/0!</v>
      </c>
      <c r="AU84" s="22"/>
      <c r="AV84" s="36">
        <f>SUM(AW85:AW90)/COUNT(AW85:AW90)</f>
        <v>1</v>
      </c>
      <c r="AW84" s="31">
        <f>AV84*$D84/2</f>
        <v>3.75</v>
      </c>
      <c r="AY84" s="26"/>
    </row>
    <row r="85" spans="1:51" ht="12.75" customHeight="1">
      <c r="A85">
        <v>83</v>
      </c>
      <c r="B85" s="38">
        <v>15</v>
      </c>
      <c r="C85" s="62" t="s">
        <v>731</v>
      </c>
      <c r="D85" s="40"/>
      <c r="E85" s="41" t="s">
        <v>663</v>
      </c>
      <c r="F85" s="42">
        <f t="shared" ref="F85:F86" si="344">IF(E85="a",1,IF(E85="b",0.75,IF(E85="c",0.5,IF(E85="d",0.25,IF(E85="e",0,IF(E85="A/B/C/D/E","Belum diisi","Error"))))))</f>
        <v>1</v>
      </c>
      <c r="G85" s="22"/>
      <c r="H85" s="50" t="str">
        <f t="shared" ref="H85:I85" si="345">+AV85</f>
        <v>A</v>
      </c>
      <c r="I85" s="42">
        <f t="shared" si="345"/>
        <v>1</v>
      </c>
      <c r="J85" s="45">
        <f t="shared" ref="J85:J90" si="346">(+F85/COUNT($F$85:$F$90)*$D$84/2)+(+I85/COUNT($I$85:$I$90)*$D$84/2)</f>
        <v>1.875</v>
      </c>
      <c r="K85" s="46"/>
      <c r="L85" s="46"/>
      <c r="M85" s="11"/>
      <c r="N85" s="45">
        <f t="shared" si="343"/>
        <v>1.875</v>
      </c>
      <c r="O85" s="11"/>
      <c r="P85" s="45"/>
      <c r="R85" s="41" t="s">
        <v>663</v>
      </c>
      <c r="S85" s="42">
        <f>IF(R85="a",1,IF(R85="b",0.75,IF(R85="c",0.5,IF(R85="d",0.25,IF(R85="e",0,IF(R85="A/B/C/D/E","Belum diisi","Error"))))))</f>
        <v>1</v>
      </c>
      <c r="T85" s="51" t="str">
        <f t="shared" ref="T85:T89" si="347">IF(S85&gt;S$66,"SALAH, IKU tidak ada",IF(S85&gt;AVERAGE(S$73:S$82),"SALAH, Lebih tinggi dari nilai Kualitas Pengukuran","OK"))</f>
        <v>SALAH, IKU tidak ada</v>
      </c>
      <c r="U85" s="41" t="s">
        <v>663</v>
      </c>
      <c r="V85" s="42">
        <f>IF(U85="a",1,IF(U85="b",0.75,IF(U85="c",0.5,IF(U85="d",0.25,IF(U85="e",0,IF(U85="A/B/C/D/E","Belum diisi","Error"))))))</f>
        <v>1</v>
      </c>
      <c r="W85" s="51" t="str">
        <f t="shared" ref="W85:W89" si="348">IF(V85&gt;V$66,"SALAH, IKU tidak ada",IF(V85&gt;AVERAGE(V$73:V$82),"SALAH, Lebih tinggi dari nilai Kualitas Pengukuran","OK"))</f>
        <v>SALAH, IKU tidak ada</v>
      </c>
      <c r="X85" s="41" t="s">
        <v>663</v>
      </c>
      <c r="Y85" s="42">
        <f>IF(X85="a",1,IF(X85="b",0.75,IF(X85="c",0.5,IF(X85="d",0.25,IF(X85="e",0,IF(X85="A/B/C/D/E","Belum diisi","Error"))))))</f>
        <v>1</v>
      </c>
      <c r="Z85" s="51" t="str">
        <f t="shared" ref="Z85:Z89" si="349">IF(Y85&gt;Y$66,"SALAH, IKU tidak ada",IF(Y85&gt;AVERAGE(Y$73:Y$82),"SALAH, Lebih tinggi dari nilai Kualitas Pengukuran","OK"))</f>
        <v>SALAH, IKU tidak ada</v>
      </c>
      <c r="AA85" s="41" t="s">
        <v>663</v>
      </c>
      <c r="AB85" s="42">
        <f>IF(AA85="a",1,IF(AA85="b",0.75,IF(AA85="c",0.5,IF(AA85="d",0.25,IF(AA85="e",0,IF(AA85="A/B/C/D/E","Belum diisi","Error"))))))</f>
        <v>1</v>
      </c>
      <c r="AC85" s="51" t="str">
        <f t="shared" ref="AC85:AC89" si="350">IF(AB85&gt;AB$66,"SALAH, IKU tidak ada",IF(AB85&gt;AVERAGE(AB$73:AB$82),"SALAH, Lebih tinggi dari nilai Kualitas Pengukuran","OK"))</f>
        <v>SALAH, IKU tidak ada</v>
      </c>
      <c r="AD85" s="41" t="s">
        <v>664</v>
      </c>
      <c r="AE85" s="42" t="str">
        <f>IF(AD85="a",1,IF(AD85="b",0.75,IF(AD85="c",0.5,IF(AD85="d",0.25,IF(AD85="e",0,IF(AD85="A/B/C/D/E","Belum diisi","Error"))))))</f>
        <v>Belum diisi</v>
      </c>
      <c r="AF85" s="51" t="str">
        <f t="shared" ref="AF85:AF89" si="351">IF(AE85&gt;AE$66,"SALAH, IKU tidak ada",IF(AE85&gt;AVERAGE(AE$73:AE$82),"SALAH, Lebih tinggi dari nilai Kualitas Pengukuran","OK"))</f>
        <v>SALAH, IKU tidak ada</v>
      </c>
      <c r="AG85" s="41" t="s">
        <v>664</v>
      </c>
      <c r="AH85" s="42" t="str">
        <f>IF(AG85="a",1,IF(AG85="b",0.75,IF(AG85="c",0.5,IF(AG85="d",0.25,IF(AG85="e",0,IF(AG85="A/B/C/D/E","Belum diisi","Error"))))))</f>
        <v>Belum diisi</v>
      </c>
      <c r="AI85" s="51" t="str">
        <f t="shared" ref="AI85:AI89" si="352">IF(AH85&gt;AH$66,"SALAH, IKU tidak ada",IF(AH85&gt;AVERAGE(AH$73:AH$82),"SALAH, Lebih tinggi dari nilai Kualitas Pengukuran","OK"))</f>
        <v>SALAH, IKU tidak ada</v>
      </c>
      <c r="AJ85" s="41" t="s">
        <v>664</v>
      </c>
      <c r="AK85" s="42" t="str">
        <f>IF(AJ85="a",1,IF(AJ85="b",0.75,IF(AJ85="c",0.5,IF(AJ85="d",0.25,IF(AJ85="e",0,IF(AJ85="A/B/C/D/E","Belum diisi","Error"))))))</f>
        <v>Belum diisi</v>
      </c>
      <c r="AL85" s="51" t="str">
        <f t="shared" ref="AL85:AL89" si="353">IF(AK85&gt;AK$66,"SALAH, IKU tidak ada",IF(AK85&gt;AVERAGE(AK$73:AK$82),"SALAH, Lebih tinggi dari nilai Kualitas Pengukuran","OK"))</f>
        <v>SALAH, IKU tidak ada</v>
      </c>
      <c r="AM85" s="41" t="s">
        <v>664</v>
      </c>
      <c r="AN85" s="42" t="str">
        <f>IF(AM85="a",1,IF(AM85="b",0.75,IF(AM85="c",0.5,IF(AM85="d",0.25,IF(AM85="e",0,IF(AM85="A/B/C/D/E","Belum diisi","Error"))))))</f>
        <v>Belum diisi</v>
      </c>
      <c r="AO85" s="51" t="str">
        <f t="shared" ref="AO85:AO89" si="354">IF(AN85&gt;AN$66,"SALAH, IKU tidak ada",IF(AN85&gt;AVERAGE(AN$73:AN$82),"SALAH, Lebih tinggi dari nilai Kualitas Pengukuran","OK"))</f>
        <v>SALAH, IKU tidak ada</v>
      </c>
      <c r="AP85" s="41" t="s">
        <v>664</v>
      </c>
      <c r="AQ85" s="42" t="str">
        <f>IF(AP85="a",1,IF(AP85="b",0.75,IF(AP85="c",0.5,IF(AP85="d",0.25,IF(AP85="e",0,IF(AP85="A/B/C/D/E","Belum diisi","Error"))))))</f>
        <v>Belum diisi</v>
      </c>
      <c r="AR85" s="51" t="str">
        <f t="shared" ref="AR85:AR89" si="355">IF(AQ85&gt;AQ$66,"SALAH, IKU tidak ada",IF(AQ85&gt;AVERAGE(AQ$73:AQ$82),"SALAH, Lebih tinggi dari nilai Kualitas Pengukuran","OK"))</f>
        <v>SALAH, IKU tidak ada</v>
      </c>
      <c r="AS85" s="41" t="s">
        <v>664</v>
      </c>
      <c r="AT85" s="42" t="str">
        <f>IF(AS85="a",1,IF(AS85="b",0.75,IF(AS85="c",0.5,IF(AS85="d",0.25,IF(AS85="e",0,IF(AS85="A/B/C/D/E","Belum diisi","Error"))))))</f>
        <v>Belum diisi</v>
      </c>
      <c r="AU85" s="51" t="e">
        <f t="shared" ref="AU85:AU89" si="356">IF(AT85&gt;AT$66,"SALAH, IKU tidak ada",IF(AT85&gt;AVERAGE(AT$73:AT$82),"SALAH, Lebih tinggi dari nilai Kualitas Pengukuran","OK"))</f>
        <v>#DIV/0!</v>
      </c>
      <c r="AV85" s="42" t="str">
        <f t="shared" ref="AV85:AV90" si="357">IF(AW85&gt;0.875,"A",IF(AW85&gt;0.625,"B",IF(AW85&gt;0.375,"C",IF(AW85&gt;0.125,"D",IF(AW85&lt;=0.125,"E","Error")))))</f>
        <v>A</v>
      </c>
      <c r="AW85" s="42">
        <f t="shared" ref="AW85:AW90" si="358">AVERAGEIF(R85:AT85,"&gt;0",R85:AT85)</f>
        <v>1</v>
      </c>
      <c r="AY85" s="26"/>
    </row>
    <row r="86" spans="1:51" ht="12.75" customHeight="1">
      <c r="A86">
        <v>84</v>
      </c>
      <c r="B86" s="38">
        <v>16</v>
      </c>
      <c r="C86" s="53" t="s">
        <v>732</v>
      </c>
      <c r="D86" s="52"/>
      <c r="E86" s="41" t="s">
        <v>663</v>
      </c>
      <c r="F86" s="42">
        <f t="shared" si="344"/>
        <v>1</v>
      </c>
      <c r="G86" s="22"/>
      <c r="H86" s="50" t="str">
        <f t="shared" ref="H86:I86" si="359">+AV86</f>
        <v>A</v>
      </c>
      <c r="I86" s="42">
        <f t="shared" si="359"/>
        <v>1</v>
      </c>
      <c r="J86" s="45">
        <f t="shared" si="346"/>
        <v>1.875</v>
      </c>
      <c r="K86" s="46"/>
      <c r="L86" s="46"/>
      <c r="M86" s="11"/>
      <c r="N86" s="45">
        <f t="shared" si="343"/>
        <v>1.875</v>
      </c>
      <c r="O86" s="11"/>
      <c r="P86" s="45"/>
      <c r="R86" s="41" t="s">
        <v>663</v>
      </c>
      <c r="S86" s="42">
        <f>IF(R86="a",1,IF(R86="b",0.5,IF(R86="c",0,IF(R86="a/b/c","Belum diisi","Error"))))</f>
        <v>1</v>
      </c>
      <c r="T86" s="51" t="str">
        <f t="shared" si="347"/>
        <v>SALAH, IKU tidak ada</v>
      </c>
      <c r="U86" s="41" t="s">
        <v>663</v>
      </c>
      <c r="V86" s="42">
        <f>IF(U86="a",1,IF(U86="b",0.5,IF(U86="c",0,IF(U86="a/b/c","Belum diisi","Error"))))</f>
        <v>1</v>
      </c>
      <c r="W86" s="51" t="str">
        <f t="shared" si="348"/>
        <v>SALAH, IKU tidak ada</v>
      </c>
      <c r="X86" s="41" t="s">
        <v>663</v>
      </c>
      <c r="Y86" s="42">
        <f>IF(X86="a",1,IF(X86="b",0.5,IF(X86="c",0,IF(X86="a/b/c","Belum diisi","Error"))))</f>
        <v>1</v>
      </c>
      <c r="Z86" s="51" t="str">
        <f t="shared" si="349"/>
        <v>SALAH, IKU tidak ada</v>
      </c>
      <c r="AA86" s="41" t="s">
        <v>663</v>
      </c>
      <c r="AB86" s="42">
        <f>IF(AA86="a",1,IF(AA86="b",0.5,IF(AA86="c",0,IF(AA86="a/b/c","Belum diisi","Error"))))</f>
        <v>1</v>
      </c>
      <c r="AC86" s="51" t="str">
        <f t="shared" si="350"/>
        <v>SALAH, IKU tidak ada</v>
      </c>
      <c r="AD86" s="41" t="s">
        <v>733</v>
      </c>
      <c r="AE86" s="42" t="str">
        <f>IF(AD86="a",1,IF(AD86="b",0.5,IF(AD86="c",0,IF(AD86="a/b/c","Belum diisi","Error"))))</f>
        <v>Belum diisi</v>
      </c>
      <c r="AF86" s="51" t="str">
        <f t="shared" si="351"/>
        <v>SALAH, IKU tidak ada</v>
      </c>
      <c r="AG86" s="41" t="s">
        <v>733</v>
      </c>
      <c r="AH86" s="42" t="str">
        <f>IF(AG86="a",1,IF(AG86="b",0.5,IF(AG86="c",0,IF(AG86="a/b/c","Belum diisi","Error"))))</f>
        <v>Belum diisi</v>
      </c>
      <c r="AI86" s="51" t="str">
        <f t="shared" si="352"/>
        <v>SALAH, IKU tidak ada</v>
      </c>
      <c r="AJ86" s="41" t="s">
        <v>733</v>
      </c>
      <c r="AK86" s="42" t="str">
        <f>IF(AJ86="a",1,IF(AJ86="b",0.5,IF(AJ86="c",0,IF(AJ86="a/b/c","Belum diisi","Error"))))</f>
        <v>Belum diisi</v>
      </c>
      <c r="AL86" s="51" t="str">
        <f t="shared" si="353"/>
        <v>SALAH, IKU tidak ada</v>
      </c>
      <c r="AM86" s="41" t="s">
        <v>733</v>
      </c>
      <c r="AN86" s="42" t="str">
        <f>IF(AM86="a",1,IF(AM86="b",0.5,IF(AM86="c",0,IF(AM86="a/b/c","Belum diisi","Error"))))</f>
        <v>Belum diisi</v>
      </c>
      <c r="AO86" s="51" t="str">
        <f t="shared" si="354"/>
        <v>SALAH, IKU tidak ada</v>
      </c>
      <c r="AP86" s="41" t="s">
        <v>733</v>
      </c>
      <c r="AQ86" s="42" t="str">
        <f>IF(AP86="a",1,IF(AP86="b",0.5,IF(AP86="c",0,IF(AP86="a/b/c","Belum diisi","Error"))))</f>
        <v>Belum diisi</v>
      </c>
      <c r="AR86" s="51" t="str">
        <f t="shared" si="355"/>
        <v>SALAH, IKU tidak ada</v>
      </c>
      <c r="AS86" s="41" t="s">
        <v>733</v>
      </c>
      <c r="AT86" s="42" t="str">
        <f>IF(AS86="a",1,IF(AS86="b",0.5,IF(AS86="c",0,IF(AS86="a/b/c","Belum diisi","Error"))))</f>
        <v>Belum diisi</v>
      </c>
      <c r="AU86" s="51" t="e">
        <f t="shared" si="356"/>
        <v>#DIV/0!</v>
      </c>
      <c r="AV86" s="42" t="str">
        <f t="shared" si="357"/>
        <v>A</v>
      </c>
      <c r="AW86" s="42">
        <f t="shared" si="358"/>
        <v>1</v>
      </c>
      <c r="AY86" s="26"/>
    </row>
    <row r="87" spans="1:51" ht="12.75" customHeight="1">
      <c r="A87">
        <v>85</v>
      </c>
      <c r="B87" s="38">
        <v>17</v>
      </c>
      <c r="C87" s="62" t="s">
        <v>734</v>
      </c>
      <c r="D87" s="52"/>
      <c r="E87" s="46"/>
      <c r="F87" s="46"/>
      <c r="G87" s="65"/>
      <c r="H87" s="50" t="str">
        <f t="shared" ref="H87:I87" si="360">+AV87</f>
        <v>A</v>
      </c>
      <c r="I87" s="42">
        <f t="shared" si="360"/>
        <v>1</v>
      </c>
      <c r="J87" s="45">
        <f t="shared" si="346"/>
        <v>0.625</v>
      </c>
      <c r="K87" s="46"/>
      <c r="L87" s="46"/>
      <c r="M87" s="11"/>
      <c r="N87" s="45">
        <f t="shared" si="343"/>
        <v>0.625</v>
      </c>
      <c r="O87" s="11"/>
      <c r="P87" s="45"/>
      <c r="R87" s="41" t="s">
        <v>663</v>
      </c>
      <c r="S87" s="42">
        <f t="shared" ref="S87:S89" si="361">IF(R87="a",1,IF(R87="b",0.75,IF(R87="c",0.5,IF(R87="d",0.25,IF(R87="e",0,IF(R87="A/B/C/D/E","Belum diisi","Error"))))))</f>
        <v>1</v>
      </c>
      <c r="T87" s="51" t="str">
        <f t="shared" si="347"/>
        <v>SALAH, IKU tidak ada</v>
      </c>
      <c r="U87" s="41" t="s">
        <v>663</v>
      </c>
      <c r="V87" s="42">
        <f t="shared" ref="V87:V89" si="362">IF(U87="a",1,IF(U87="b",0.75,IF(U87="c",0.5,IF(U87="d",0.25,IF(U87="e",0,IF(U87="A/B/C/D/E","Belum diisi","Error"))))))</f>
        <v>1</v>
      </c>
      <c r="W87" s="51" t="str">
        <f t="shared" si="348"/>
        <v>SALAH, IKU tidak ada</v>
      </c>
      <c r="X87" s="41" t="s">
        <v>663</v>
      </c>
      <c r="Y87" s="42">
        <f t="shared" ref="Y87:Y89" si="363">IF(X87="a",1,IF(X87="b",0.75,IF(X87="c",0.5,IF(X87="d",0.25,IF(X87="e",0,IF(X87="A/B/C/D/E","Belum diisi","Error"))))))</f>
        <v>1</v>
      </c>
      <c r="Z87" s="51" t="str">
        <f t="shared" si="349"/>
        <v>SALAH, IKU tidak ada</v>
      </c>
      <c r="AA87" s="41" t="s">
        <v>663</v>
      </c>
      <c r="AB87" s="42">
        <f t="shared" ref="AB87:AB89" si="364">IF(AA87="a",1,IF(AA87="b",0.75,IF(AA87="c",0.5,IF(AA87="d",0.25,IF(AA87="e",0,IF(AA87="A/B/C/D/E","Belum diisi","Error"))))))</f>
        <v>1</v>
      </c>
      <c r="AC87" s="51" t="str">
        <f t="shared" si="350"/>
        <v>SALAH, IKU tidak ada</v>
      </c>
      <c r="AD87" s="41" t="s">
        <v>664</v>
      </c>
      <c r="AE87" s="42" t="str">
        <f t="shared" ref="AE87:AE89" si="365">IF(AD87="a",1,IF(AD87="b",0.75,IF(AD87="c",0.5,IF(AD87="d",0.25,IF(AD87="e",0,IF(AD87="A/B/C/D/E","Belum diisi","Error"))))))</f>
        <v>Belum diisi</v>
      </c>
      <c r="AF87" s="51" t="str">
        <f t="shared" si="351"/>
        <v>SALAH, IKU tidak ada</v>
      </c>
      <c r="AG87" s="41" t="s">
        <v>664</v>
      </c>
      <c r="AH87" s="42" t="str">
        <f t="shared" ref="AH87:AH89" si="366">IF(AG87="a",1,IF(AG87="b",0.75,IF(AG87="c",0.5,IF(AG87="d",0.25,IF(AG87="e",0,IF(AG87="A/B/C/D/E","Belum diisi","Error"))))))</f>
        <v>Belum diisi</v>
      </c>
      <c r="AI87" s="51" t="str">
        <f t="shared" si="352"/>
        <v>SALAH, IKU tidak ada</v>
      </c>
      <c r="AJ87" s="41" t="s">
        <v>664</v>
      </c>
      <c r="AK87" s="42" t="str">
        <f t="shared" ref="AK87:AK89" si="367">IF(AJ87="a",1,IF(AJ87="b",0.75,IF(AJ87="c",0.5,IF(AJ87="d",0.25,IF(AJ87="e",0,IF(AJ87="A/B/C/D/E","Belum diisi","Error"))))))</f>
        <v>Belum diisi</v>
      </c>
      <c r="AL87" s="51" t="str">
        <f t="shared" si="353"/>
        <v>SALAH, IKU tidak ada</v>
      </c>
      <c r="AM87" s="41" t="s">
        <v>664</v>
      </c>
      <c r="AN87" s="42" t="str">
        <f t="shared" ref="AN87:AN89" si="368">IF(AM87="a",1,IF(AM87="b",0.75,IF(AM87="c",0.5,IF(AM87="d",0.25,IF(AM87="e",0,IF(AM87="A/B/C/D/E","Belum diisi","Error"))))))</f>
        <v>Belum diisi</v>
      </c>
      <c r="AO87" s="51" t="str">
        <f t="shared" si="354"/>
        <v>SALAH, IKU tidak ada</v>
      </c>
      <c r="AP87" s="41" t="s">
        <v>664</v>
      </c>
      <c r="AQ87" s="42" t="str">
        <f t="shared" ref="AQ87:AQ89" si="369">IF(AP87="a",1,IF(AP87="b",0.75,IF(AP87="c",0.5,IF(AP87="d",0.25,IF(AP87="e",0,IF(AP87="A/B/C/D/E","Belum diisi","Error"))))))</f>
        <v>Belum diisi</v>
      </c>
      <c r="AR87" s="51" t="str">
        <f t="shared" si="355"/>
        <v>SALAH, IKU tidak ada</v>
      </c>
      <c r="AS87" s="41" t="s">
        <v>664</v>
      </c>
      <c r="AT87" s="42" t="str">
        <f t="shared" ref="AT87:AT89" si="370">IF(AS87="a",1,IF(AS87="b",0.75,IF(AS87="c",0.5,IF(AS87="d",0.25,IF(AS87="e",0,IF(AS87="A/B/C/D/E","Belum diisi","Error"))))))</f>
        <v>Belum diisi</v>
      </c>
      <c r="AU87" s="51" t="e">
        <f t="shared" si="356"/>
        <v>#DIV/0!</v>
      </c>
      <c r="AV87" s="42" t="str">
        <f t="shared" si="357"/>
        <v>A</v>
      </c>
      <c r="AW87" s="42">
        <f t="shared" si="358"/>
        <v>1</v>
      </c>
      <c r="AY87" s="26"/>
    </row>
    <row r="88" spans="1:51" ht="12.75" customHeight="1">
      <c r="A88">
        <v>86</v>
      </c>
      <c r="B88" s="38">
        <v>18</v>
      </c>
      <c r="C88" s="62" t="s">
        <v>735</v>
      </c>
      <c r="D88" s="40"/>
      <c r="E88" s="46"/>
      <c r="F88" s="46"/>
      <c r="G88" s="65"/>
      <c r="H88" s="50" t="str">
        <f t="shared" ref="H88:I88" si="371">+AV88</f>
        <v>A</v>
      </c>
      <c r="I88" s="42">
        <f t="shared" si="371"/>
        <v>1</v>
      </c>
      <c r="J88" s="45">
        <f t="shared" si="346"/>
        <v>0.625</v>
      </c>
      <c r="K88" s="46"/>
      <c r="L88" s="46"/>
      <c r="M88" s="11"/>
      <c r="N88" s="45">
        <f t="shared" si="343"/>
        <v>0.625</v>
      </c>
      <c r="O88" s="11"/>
      <c r="P88" s="45"/>
      <c r="R88" s="41" t="s">
        <v>663</v>
      </c>
      <c r="S88" s="42">
        <f t="shared" si="361"/>
        <v>1</v>
      </c>
      <c r="T88" s="51" t="str">
        <f t="shared" si="347"/>
        <v>SALAH, IKU tidak ada</v>
      </c>
      <c r="U88" s="41" t="s">
        <v>663</v>
      </c>
      <c r="V88" s="42">
        <f t="shared" si="362"/>
        <v>1</v>
      </c>
      <c r="W88" s="51" t="str">
        <f t="shared" si="348"/>
        <v>SALAH, IKU tidak ada</v>
      </c>
      <c r="X88" s="41" t="s">
        <v>663</v>
      </c>
      <c r="Y88" s="42">
        <f t="shared" si="363"/>
        <v>1</v>
      </c>
      <c r="Z88" s="51" t="str">
        <f t="shared" si="349"/>
        <v>SALAH, IKU tidak ada</v>
      </c>
      <c r="AA88" s="41" t="s">
        <v>663</v>
      </c>
      <c r="AB88" s="42">
        <f t="shared" si="364"/>
        <v>1</v>
      </c>
      <c r="AC88" s="51" t="str">
        <f t="shared" si="350"/>
        <v>SALAH, IKU tidak ada</v>
      </c>
      <c r="AD88" s="41" t="s">
        <v>664</v>
      </c>
      <c r="AE88" s="42" t="str">
        <f t="shared" si="365"/>
        <v>Belum diisi</v>
      </c>
      <c r="AF88" s="51" t="str">
        <f t="shared" si="351"/>
        <v>SALAH, IKU tidak ada</v>
      </c>
      <c r="AG88" s="41" t="s">
        <v>664</v>
      </c>
      <c r="AH88" s="42" t="str">
        <f t="shared" si="366"/>
        <v>Belum diisi</v>
      </c>
      <c r="AI88" s="51" t="str">
        <f t="shared" si="352"/>
        <v>SALAH, IKU tidak ada</v>
      </c>
      <c r="AJ88" s="41" t="s">
        <v>664</v>
      </c>
      <c r="AK88" s="42" t="str">
        <f t="shared" si="367"/>
        <v>Belum diisi</v>
      </c>
      <c r="AL88" s="51" t="str">
        <f t="shared" si="353"/>
        <v>SALAH, IKU tidak ada</v>
      </c>
      <c r="AM88" s="41" t="s">
        <v>664</v>
      </c>
      <c r="AN88" s="42" t="str">
        <f t="shared" si="368"/>
        <v>Belum diisi</v>
      </c>
      <c r="AO88" s="51" t="str">
        <f t="shared" si="354"/>
        <v>SALAH, IKU tidak ada</v>
      </c>
      <c r="AP88" s="41" t="s">
        <v>664</v>
      </c>
      <c r="AQ88" s="42" t="str">
        <f t="shared" si="369"/>
        <v>Belum diisi</v>
      </c>
      <c r="AR88" s="51" t="str">
        <f t="shared" si="355"/>
        <v>SALAH, IKU tidak ada</v>
      </c>
      <c r="AS88" s="41" t="s">
        <v>664</v>
      </c>
      <c r="AT88" s="42" t="str">
        <f t="shared" si="370"/>
        <v>Belum diisi</v>
      </c>
      <c r="AU88" s="51" t="e">
        <f t="shared" si="356"/>
        <v>#DIV/0!</v>
      </c>
      <c r="AV88" s="42" t="str">
        <f t="shared" si="357"/>
        <v>A</v>
      </c>
      <c r="AW88" s="42">
        <f t="shared" si="358"/>
        <v>1</v>
      </c>
      <c r="AY88" s="26"/>
    </row>
    <row r="89" spans="1:51" ht="12.75" customHeight="1">
      <c r="A89">
        <v>87</v>
      </c>
      <c r="B89" s="38">
        <v>19</v>
      </c>
      <c r="C89" s="39" t="s">
        <v>736</v>
      </c>
      <c r="D89" s="40"/>
      <c r="E89" s="41" t="s">
        <v>663</v>
      </c>
      <c r="F89" s="42">
        <f>IF(E89="a",1,IF(E89="b",0.75,IF(E89="c",0.5,IF(E89="d",0.25,IF(E89="e",0,IF(E89="A/B/C/D/E","Belum diisi","Error"))))))</f>
        <v>1</v>
      </c>
      <c r="G89" s="51" t="str">
        <f>IF(F89&gt;F$66,"SALAH, IKU tidak ada",IF(F89&gt;AVERAGE(F$73:F$82),"SALAH, Lebih tinggi dari nilai Kualitas Pengukuran","OK"))</f>
        <v>OK</v>
      </c>
      <c r="H89" s="50" t="str">
        <f t="shared" ref="H89:I89" si="372">+AV89</f>
        <v>A</v>
      </c>
      <c r="I89" s="42">
        <f t="shared" si="372"/>
        <v>1</v>
      </c>
      <c r="J89" s="45">
        <f t="shared" si="346"/>
        <v>1.875</v>
      </c>
      <c r="K89" s="46"/>
      <c r="L89" s="46"/>
      <c r="M89" s="11"/>
      <c r="N89" s="45">
        <f t="shared" si="343"/>
        <v>1.875</v>
      </c>
      <c r="O89" s="11"/>
      <c r="P89" s="45"/>
      <c r="R89" s="41" t="s">
        <v>663</v>
      </c>
      <c r="S89" s="42">
        <f t="shared" si="361"/>
        <v>1</v>
      </c>
      <c r="T89" s="51" t="str">
        <f t="shared" si="347"/>
        <v>SALAH, IKU tidak ada</v>
      </c>
      <c r="U89" s="41" t="s">
        <v>663</v>
      </c>
      <c r="V89" s="42">
        <f t="shared" si="362"/>
        <v>1</v>
      </c>
      <c r="W89" s="51" t="str">
        <f t="shared" si="348"/>
        <v>SALAH, IKU tidak ada</v>
      </c>
      <c r="X89" s="41" t="s">
        <v>663</v>
      </c>
      <c r="Y89" s="42">
        <f t="shared" si="363"/>
        <v>1</v>
      </c>
      <c r="Z89" s="51" t="str">
        <f t="shared" si="349"/>
        <v>SALAH, IKU tidak ada</v>
      </c>
      <c r="AA89" s="41" t="s">
        <v>663</v>
      </c>
      <c r="AB89" s="42">
        <f t="shared" si="364"/>
        <v>1</v>
      </c>
      <c r="AC89" s="51" t="str">
        <f t="shared" si="350"/>
        <v>SALAH, IKU tidak ada</v>
      </c>
      <c r="AD89" s="41" t="s">
        <v>664</v>
      </c>
      <c r="AE89" s="42" t="str">
        <f t="shared" si="365"/>
        <v>Belum diisi</v>
      </c>
      <c r="AF89" s="51" t="str">
        <f t="shared" si="351"/>
        <v>SALAH, IKU tidak ada</v>
      </c>
      <c r="AG89" s="41" t="s">
        <v>664</v>
      </c>
      <c r="AH89" s="42" t="str">
        <f t="shared" si="366"/>
        <v>Belum diisi</v>
      </c>
      <c r="AI89" s="51" t="str">
        <f t="shared" si="352"/>
        <v>SALAH, IKU tidak ada</v>
      </c>
      <c r="AJ89" s="41" t="s">
        <v>664</v>
      </c>
      <c r="AK89" s="42" t="str">
        <f t="shared" si="367"/>
        <v>Belum diisi</v>
      </c>
      <c r="AL89" s="51" t="str">
        <f t="shared" si="353"/>
        <v>SALAH, IKU tidak ada</v>
      </c>
      <c r="AM89" s="41" t="s">
        <v>664</v>
      </c>
      <c r="AN89" s="42" t="str">
        <f t="shared" si="368"/>
        <v>Belum diisi</v>
      </c>
      <c r="AO89" s="51" t="str">
        <f t="shared" si="354"/>
        <v>SALAH, IKU tidak ada</v>
      </c>
      <c r="AP89" s="41" t="s">
        <v>664</v>
      </c>
      <c r="AQ89" s="42" t="str">
        <f t="shared" si="369"/>
        <v>Belum diisi</v>
      </c>
      <c r="AR89" s="51" t="str">
        <f t="shared" si="355"/>
        <v>SALAH, IKU tidak ada</v>
      </c>
      <c r="AS89" s="41" t="s">
        <v>664</v>
      </c>
      <c r="AT89" s="42" t="str">
        <f t="shared" si="370"/>
        <v>Belum diisi</v>
      </c>
      <c r="AU89" s="51" t="e">
        <f t="shared" si="356"/>
        <v>#DIV/0!</v>
      </c>
      <c r="AV89" s="42" t="str">
        <f t="shared" si="357"/>
        <v>A</v>
      </c>
      <c r="AW89" s="42">
        <f t="shared" si="358"/>
        <v>1</v>
      </c>
      <c r="AY89" s="26"/>
    </row>
    <row r="90" spans="1:51" ht="12.75" customHeight="1">
      <c r="A90">
        <v>88</v>
      </c>
      <c r="B90" s="38">
        <v>20</v>
      </c>
      <c r="C90" s="39" t="s">
        <v>737</v>
      </c>
      <c r="D90" s="40"/>
      <c r="E90" s="65"/>
      <c r="F90" s="65"/>
      <c r="G90" s="65"/>
      <c r="H90" s="50" t="str">
        <f t="shared" ref="H90:I90" si="373">+AV90</f>
        <v>A</v>
      </c>
      <c r="I90" s="42">
        <f t="shared" si="373"/>
        <v>1</v>
      </c>
      <c r="J90" s="45">
        <f t="shared" si="346"/>
        <v>0.625</v>
      </c>
      <c r="K90" s="46"/>
      <c r="L90" s="46"/>
      <c r="M90" s="11"/>
      <c r="N90" s="45">
        <f t="shared" si="343"/>
        <v>0.625</v>
      </c>
      <c r="O90" s="11"/>
      <c r="P90" s="45"/>
      <c r="R90" s="41" t="s">
        <v>663</v>
      </c>
      <c r="S90" s="42">
        <f>IF(R90="a",1,IF(R90="b",0.5,IF(R90="c",0,IF(R90="a/b/c","Belum diisi","Error"))))</f>
        <v>1</v>
      </c>
      <c r="T90" s="51" t="str">
        <f>IF(S90&gt;S$66,"SALAH, IKU tidak ada",IF(S90&gt;S53,"SALAH, Rencana Aksi tidak ada",IF(S90&gt;AVERAGE(S$73:S$82),"SALAH, Lebih tinggi dari nilai Kualitas Pengukuran","OK")))</f>
        <v>SALAH, IKU tidak ada</v>
      </c>
      <c r="U90" s="41" t="s">
        <v>663</v>
      </c>
      <c r="V90" s="42">
        <f>IF(U90="a",1,IF(U90="b",0.5,IF(U90="c",0,IF(U90="a/b/c","Belum diisi","Error"))))</f>
        <v>1</v>
      </c>
      <c r="W90" s="51" t="str">
        <f>IF(V90&gt;V$66,"SALAH, IKU tidak ada",IF(V90&gt;V53,"SALAH, Rencana Aksi tidak ada",IF(V90&gt;AVERAGE(V$73:V$82),"SALAH, Lebih tinggi dari nilai Kualitas Pengukuran","OK")))</f>
        <v>SALAH, IKU tidak ada</v>
      </c>
      <c r="X90" s="41" t="s">
        <v>663</v>
      </c>
      <c r="Y90" s="42">
        <f>IF(X90="a",1,IF(X90="b",0.5,IF(X90="c",0,IF(X90="a/b/c","Belum diisi","Error"))))</f>
        <v>1</v>
      </c>
      <c r="Z90" s="51" t="str">
        <f>IF(Y90&gt;Y$66,"SALAH, IKU tidak ada",IF(Y90&gt;Y53,"SALAH, Rencana Aksi tidak ada",IF(Y90&gt;AVERAGE(Y$73:Y$82),"SALAH, Lebih tinggi dari nilai Kualitas Pengukuran","OK")))</f>
        <v>SALAH, IKU tidak ada</v>
      </c>
      <c r="AA90" s="41" t="s">
        <v>663</v>
      </c>
      <c r="AB90" s="42">
        <f>IF(AA90="a",1,IF(AA90="b",0.5,IF(AA90="c",0,IF(AA90="a/b/c","Belum diisi","Error"))))</f>
        <v>1</v>
      </c>
      <c r="AC90" s="51" t="str">
        <f>IF(AB90&gt;AB$66,"SALAH, IKU tidak ada",IF(AB90&gt;AB53,"SALAH, Rencana Aksi tidak ada",IF(AB90&gt;AVERAGE(AB$73:AB$82),"SALAH, Lebih tinggi dari nilai Kualitas Pengukuran","OK")))</f>
        <v>SALAH, IKU tidak ada</v>
      </c>
      <c r="AD90" s="41" t="s">
        <v>733</v>
      </c>
      <c r="AE90" s="42" t="str">
        <f>IF(AD90="a",1,IF(AD90="b",0.5,IF(AD90="c",0,IF(AD90="a/b/c","Belum diisi","Error"))))</f>
        <v>Belum diisi</v>
      </c>
      <c r="AF90" s="51" t="str">
        <f>IF(AE90&gt;AE$66,"SALAH, IKU tidak ada",IF(AE90&gt;AE53,"SALAH, Rencana Aksi tidak ada",IF(AE90&gt;AVERAGE(AE$73:AE$82),"SALAH, Lebih tinggi dari nilai Kualitas Pengukuran","OK")))</f>
        <v>SALAH, IKU tidak ada</v>
      </c>
      <c r="AG90" s="41" t="s">
        <v>733</v>
      </c>
      <c r="AH90" s="42" t="str">
        <f>IF(AG90="a",1,IF(AG90="b",0.5,IF(AG90="c",0,IF(AG90="a/b/c","Belum diisi","Error"))))</f>
        <v>Belum diisi</v>
      </c>
      <c r="AI90" s="51" t="str">
        <f>IF(AH90&gt;AH$66,"SALAH, IKU tidak ada",IF(AH90&gt;AH53,"SALAH, Rencana Aksi tidak ada",IF(AH90&gt;AVERAGE(AH$73:AH$82),"SALAH, Lebih tinggi dari nilai Kualitas Pengukuran","OK")))</f>
        <v>SALAH, IKU tidak ada</v>
      </c>
      <c r="AJ90" s="41" t="s">
        <v>733</v>
      </c>
      <c r="AK90" s="42" t="str">
        <f>IF(AJ90="a",1,IF(AJ90="b",0.5,IF(AJ90="c",0,IF(AJ90="a/b/c","Belum diisi","Error"))))</f>
        <v>Belum diisi</v>
      </c>
      <c r="AL90" s="51" t="str">
        <f>IF(AK90&gt;AK$66,"SALAH, IKU tidak ada",IF(AK90&gt;AK53,"SALAH, Rencana Aksi tidak ada",IF(AK90&gt;AVERAGE(AK$73:AK$82),"SALAH, Lebih tinggi dari nilai Kualitas Pengukuran","OK")))</f>
        <v>SALAH, IKU tidak ada</v>
      </c>
      <c r="AM90" s="41" t="s">
        <v>733</v>
      </c>
      <c r="AN90" s="42" t="str">
        <f>IF(AM90="a",1,IF(AM90="b",0.5,IF(AM90="c",0,IF(AM90="a/b/c","Belum diisi","Error"))))</f>
        <v>Belum diisi</v>
      </c>
      <c r="AO90" s="51" t="str">
        <f>IF(AN90&gt;AN$66,"SALAH, IKU tidak ada",IF(AN90&gt;AN53,"SALAH, Rencana Aksi tidak ada",IF(AN90&gt;AVERAGE(AN$73:AN$82),"SALAH, Lebih tinggi dari nilai Kualitas Pengukuran","OK")))</f>
        <v>SALAH, IKU tidak ada</v>
      </c>
      <c r="AP90" s="41" t="s">
        <v>733</v>
      </c>
      <c r="AQ90" s="42" t="str">
        <f>IF(AP90="a",1,IF(AP90="b",0.5,IF(AP90="c",0,IF(AP90="a/b/c","Belum diisi","Error"))))</f>
        <v>Belum diisi</v>
      </c>
      <c r="AR90" s="51" t="str">
        <f>IF(AQ90&gt;AQ$66,"SALAH, IKU tidak ada",IF(AQ90&gt;AQ53,"SALAH, Rencana Aksi tidak ada",IF(AQ90&gt;AVERAGE(AQ$73:AQ$82),"SALAH, Lebih tinggi dari nilai Kualitas Pengukuran","OK")))</f>
        <v>SALAH, IKU tidak ada</v>
      </c>
      <c r="AS90" s="41" t="s">
        <v>733</v>
      </c>
      <c r="AT90" s="42" t="str">
        <f>IF(AS90="a",1,IF(AS90="b",0.5,IF(AS90="c",0,IF(AS90="a/b/c","Belum diisi","Error"))))</f>
        <v>Belum diisi</v>
      </c>
      <c r="AU90" s="51" t="e">
        <f>IF(AT90&gt;AT$66,"SALAH, IKU tidak ada",IF(AT90&gt;AT53,"SALAH, Rencana Aksi tidak ada",IF(AT90&gt;AVERAGE(AT$73:AT$82),"SALAH, Lebih tinggi dari nilai Kualitas Pengukuran","OK")))</f>
        <v>#DIV/0!</v>
      </c>
      <c r="AV90" s="42" t="str">
        <f t="shared" si="357"/>
        <v>A</v>
      </c>
      <c r="AW90" s="42">
        <f t="shared" si="358"/>
        <v>1</v>
      </c>
      <c r="AY90" s="26"/>
    </row>
    <row r="91" spans="1:51" ht="12.75" customHeight="1">
      <c r="A91">
        <v>89</v>
      </c>
      <c r="B91" s="38"/>
      <c r="C91" s="54"/>
      <c r="D91" s="40"/>
      <c r="E91" s="46"/>
      <c r="F91" s="46"/>
      <c r="G91" s="46"/>
      <c r="H91" s="46"/>
      <c r="I91" s="46"/>
      <c r="J91" s="46"/>
      <c r="K91" s="46"/>
      <c r="L91" s="46"/>
      <c r="M91" s="11"/>
      <c r="N91" s="46"/>
      <c r="O91" s="11"/>
      <c r="P91" s="46"/>
      <c r="R91" s="56"/>
      <c r="S91" s="57"/>
      <c r="T91" s="46"/>
      <c r="U91" s="56"/>
      <c r="V91" s="57"/>
      <c r="W91" s="46"/>
      <c r="X91" s="56"/>
      <c r="Y91" s="57"/>
      <c r="Z91" s="46"/>
      <c r="AA91" s="56"/>
      <c r="AB91" s="57"/>
      <c r="AC91" s="46"/>
      <c r="AD91" s="56"/>
      <c r="AE91" s="57"/>
      <c r="AF91" s="46"/>
      <c r="AG91" s="56"/>
      <c r="AH91" s="57"/>
      <c r="AI91" s="46"/>
      <c r="AJ91" s="56"/>
      <c r="AK91" s="57"/>
      <c r="AL91" s="46"/>
      <c r="AM91" s="56"/>
      <c r="AN91" s="57"/>
      <c r="AO91" s="46"/>
      <c r="AP91" s="56"/>
      <c r="AQ91" s="57"/>
      <c r="AR91" s="46"/>
      <c r="AS91" s="56"/>
      <c r="AT91" s="57"/>
      <c r="AU91" s="46"/>
      <c r="AV91" s="58"/>
      <c r="AW91" s="57"/>
      <c r="AY91" s="26"/>
    </row>
    <row r="92" spans="1:51" ht="12.75" customHeight="1">
      <c r="A92">
        <v>90</v>
      </c>
      <c r="B92" s="363" t="s">
        <v>738</v>
      </c>
      <c r="C92" s="351"/>
      <c r="D92" s="29">
        <v>15</v>
      </c>
      <c r="E92" s="20">
        <f>F92/$D92*2</f>
        <v>0.98499999999999988</v>
      </c>
      <c r="F92" s="21">
        <f>+F93+F100+F110</f>
        <v>7.3874999999999993</v>
      </c>
      <c r="G92" s="22"/>
      <c r="H92" s="23">
        <f>I92/$D92*2</f>
        <v>0.93800000000000006</v>
      </c>
      <c r="I92" s="24">
        <f>+I93+I100+I110</f>
        <v>7.0350000000000001</v>
      </c>
      <c r="J92" s="21">
        <f t="shared" ref="J92:J93" si="374">+I92+F92</f>
        <v>14.422499999999999</v>
      </c>
      <c r="K92" s="24">
        <f>+K93+K100+K110</f>
        <v>14.422499999999999</v>
      </c>
      <c r="L92" s="25"/>
      <c r="M92" s="11"/>
      <c r="N92" s="21">
        <f t="shared" ref="N92:N98" si="375">+J92</f>
        <v>14.422499999999999</v>
      </c>
      <c r="O92" s="11"/>
      <c r="P92" s="21">
        <f t="shared" ref="P92:P93" si="376">+M92+J92</f>
        <v>14.422499999999999</v>
      </c>
      <c r="R92" s="23">
        <f>S92/$D92*2</f>
        <v>0.95</v>
      </c>
      <c r="S92" s="21">
        <f>+S93+S100+S110</f>
        <v>7.125</v>
      </c>
      <c r="T92" s="22"/>
      <c r="U92" s="23">
        <f>V92/$D92*2</f>
        <v>0.95</v>
      </c>
      <c r="V92" s="21">
        <f>+V93+V100+V110</f>
        <v>7.125</v>
      </c>
      <c r="W92" s="22"/>
      <c r="X92" s="23">
        <f>Y92/$D92*2</f>
        <v>0.95</v>
      </c>
      <c r="Y92" s="21">
        <f>+Y93+Y100+Y110</f>
        <v>7.125</v>
      </c>
      <c r="Z92" s="22"/>
      <c r="AA92" s="23">
        <f>AB92/$D92*2</f>
        <v>0.95</v>
      </c>
      <c r="AB92" s="21">
        <f>+AB93+AB100+AB110</f>
        <v>7.125</v>
      </c>
      <c r="AC92" s="22"/>
      <c r="AD92" s="23" t="e">
        <f>AE92/$D92*2</f>
        <v>#DIV/0!</v>
      </c>
      <c r="AE92" s="21" t="e">
        <f>+AE93+AE100+AE110</f>
        <v>#DIV/0!</v>
      </c>
      <c r="AF92" s="22"/>
      <c r="AG92" s="23" t="e">
        <f>AH92/$D92*2</f>
        <v>#DIV/0!</v>
      </c>
      <c r="AH92" s="21" t="e">
        <f>+AH93+AH100+AH110</f>
        <v>#DIV/0!</v>
      </c>
      <c r="AI92" s="22"/>
      <c r="AJ92" s="23" t="e">
        <f>AK92/$D92*2</f>
        <v>#DIV/0!</v>
      </c>
      <c r="AK92" s="21" t="e">
        <f>+AK93+AK100+AK110</f>
        <v>#DIV/0!</v>
      </c>
      <c r="AL92" s="22"/>
      <c r="AM92" s="23" t="e">
        <f>AN92/$D92*2</f>
        <v>#DIV/0!</v>
      </c>
      <c r="AN92" s="21" t="e">
        <f>+AN93+AN100+AN110</f>
        <v>#DIV/0!</v>
      </c>
      <c r="AO92" s="22"/>
      <c r="AP92" s="23" t="e">
        <f>AQ92/$D92*2</f>
        <v>#DIV/0!</v>
      </c>
      <c r="AQ92" s="21" t="e">
        <f>+AQ93+AQ100+AQ110</f>
        <v>#DIV/0!</v>
      </c>
      <c r="AR92" s="22"/>
      <c r="AS92" s="23" t="e">
        <f>AT92/$D92*2</f>
        <v>#DIV/0!</v>
      </c>
      <c r="AT92" s="21" t="e">
        <f>+AT93+AT100+AT110</f>
        <v>#DIV/0!</v>
      </c>
      <c r="AU92" s="22"/>
      <c r="AV92" s="20">
        <f>+AW92/7.5</f>
        <v>0.93800000000000006</v>
      </c>
      <c r="AW92" s="21">
        <f>+AW93+AW100+AW110</f>
        <v>7.0350000000000001</v>
      </c>
      <c r="AY92" s="26"/>
    </row>
    <row r="93" spans="1:51" ht="12.75" customHeight="1">
      <c r="A93">
        <v>91</v>
      </c>
      <c r="B93" s="27" t="s">
        <v>653</v>
      </c>
      <c r="C93" s="28" t="s">
        <v>739</v>
      </c>
      <c r="D93" s="29">
        <v>3</v>
      </c>
      <c r="E93" s="36">
        <f>SUM(F94:F98)/COUNT(F94:F98)</f>
        <v>1</v>
      </c>
      <c r="F93" s="31">
        <f>E93*D93/2</f>
        <v>1.5</v>
      </c>
      <c r="G93" s="22"/>
      <c r="H93" s="37">
        <f>SUM(I94:I98)/COUNT(I94:I98)</f>
        <v>0.75</v>
      </c>
      <c r="I93" s="33">
        <f>H93*$D93/2</f>
        <v>1.125</v>
      </c>
      <c r="J93" s="31">
        <f t="shared" si="374"/>
        <v>2.625</v>
      </c>
      <c r="K93" s="33">
        <f>SUM(J94:J98)</f>
        <v>2.625</v>
      </c>
      <c r="L93" s="25"/>
      <c r="M93" s="11"/>
      <c r="N93" s="31">
        <f t="shared" si="375"/>
        <v>2.625</v>
      </c>
      <c r="O93" s="11"/>
      <c r="P93" s="31">
        <f t="shared" si="376"/>
        <v>2.625</v>
      </c>
      <c r="R93" s="37">
        <f>SUM(S94:S98)/COUNT(S94:S98)</f>
        <v>0.75</v>
      </c>
      <c r="S93" s="33">
        <f>R93*$D93/2</f>
        <v>1.125</v>
      </c>
      <c r="T93" s="22"/>
      <c r="U93" s="37">
        <f>SUM(V94:V98)/COUNT(V94:V98)</f>
        <v>0.75</v>
      </c>
      <c r="V93" s="33">
        <f>U93*$D93/2</f>
        <v>1.125</v>
      </c>
      <c r="W93" s="22"/>
      <c r="X93" s="37">
        <f>SUM(Y94:Y98)/COUNT(Y94:Y98)</f>
        <v>0.75</v>
      </c>
      <c r="Y93" s="33">
        <f>X93*$D93/2</f>
        <v>1.125</v>
      </c>
      <c r="Z93" s="22"/>
      <c r="AA93" s="37">
        <f>SUM(AB94:AB98)/COUNT(AB94:AB98)</f>
        <v>0.75</v>
      </c>
      <c r="AB93" s="33">
        <f>AA93*$D93/2</f>
        <v>1.125</v>
      </c>
      <c r="AC93" s="22"/>
      <c r="AD93" s="37" t="e">
        <f>SUM(AE94:AE98)/COUNT(AE94:AE98)</f>
        <v>#DIV/0!</v>
      </c>
      <c r="AE93" s="33" t="e">
        <f>AD93*$D93/2</f>
        <v>#DIV/0!</v>
      </c>
      <c r="AF93" s="22"/>
      <c r="AG93" s="37" t="e">
        <f>SUM(AH94:AH98)/COUNT(AH94:AH98)</f>
        <v>#DIV/0!</v>
      </c>
      <c r="AH93" s="33" t="e">
        <f>AG93*$D93/2</f>
        <v>#DIV/0!</v>
      </c>
      <c r="AI93" s="22"/>
      <c r="AJ93" s="37" t="e">
        <f>SUM(AK94:AK98)/COUNT(AK94:AK98)</f>
        <v>#DIV/0!</v>
      </c>
      <c r="AK93" s="33" t="e">
        <f>AJ93*$D93/2</f>
        <v>#DIV/0!</v>
      </c>
      <c r="AL93" s="22"/>
      <c r="AM93" s="37" t="e">
        <f>SUM(AN94:AN98)/COUNT(AN94:AN98)</f>
        <v>#DIV/0!</v>
      </c>
      <c r="AN93" s="33" t="e">
        <f>AM93*$D93/2</f>
        <v>#DIV/0!</v>
      </c>
      <c r="AO93" s="22"/>
      <c r="AP93" s="37" t="e">
        <f>SUM(AQ94:AQ98)/COUNT(AQ94:AQ98)</f>
        <v>#DIV/0!</v>
      </c>
      <c r="AQ93" s="33" t="e">
        <f>AP93*$D93/2</f>
        <v>#DIV/0!</v>
      </c>
      <c r="AR93" s="22"/>
      <c r="AS93" s="37" t="e">
        <f>SUM(AT94:AT98)/COUNT(AT94:AT98)</f>
        <v>#DIV/0!</v>
      </c>
      <c r="AT93" s="33" t="e">
        <f>AS93*$D93/2</f>
        <v>#DIV/0!</v>
      </c>
      <c r="AU93" s="22"/>
      <c r="AV93" s="36">
        <f>SUM(AW94:AW98)/COUNT(AW94:AW98)</f>
        <v>0.75</v>
      </c>
      <c r="AW93" s="31">
        <f>AV93*$D93/2</f>
        <v>1.125</v>
      </c>
      <c r="AY93" s="26"/>
    </row>
    <row r="94" spans="1:51" ht="12.75" customHeight="1">
      <c r="A94">
        <v>92</v>
      </c>
      <c r="B94" s="38">
        <v>1</v>
      </c>
      <c r="C94" s="39" t="s">
        <v>740</v>
      </c>
      <c r="D94" s="40"/>
      <c r="E94" s="41" t="s">
        <v>658</v>
      </c>
      <c r="F94" s="42">
        <f t="shared" ref="F94:F97" si="377">IF(E94="Y",1,IF(E94="T",0,IF(E94="Y/T","Belum diisi","Error")))</f>
        <v>1</v>
      </c>
      <c r="G94" s="22"/>
      <c r="H94" s="50" t="str">
        <f t="shared" ref="H94:I94" si="378">+AV94</f>
        <v>E</v>
      </c>
      <c r="I94" s="42">
        <f t="shared" si="378"/>
        <v>0</v>
      </c>
      <c r="J94" s="45">
        <f t="shared" ref="J94:J98" si="379">(+F94/COUNT($F$94:$F$98)*$D$93/2)+(+I94/COUNT($I$94:$I$98)*$D$93/2)</f>
        <v>0.30000000000000004</v>
      </c>
      <c r="K94" s="46"/>
      <c r="L94" s="46"/>
      <c r="M94" s="11"/>
      <c r="N94" s="45">
        <f t="shared" si="375"/>
        <v>0.30000000000000004</v>
      </c>
      <c r="O94" s="11"/>
      <c r="P94" s="45"/>
      <c r="R94" s="41" t="s">
        <v>660</v>
      </c>
      <c r="S94" s="42">
        <f t="shared" ref="S94:S96" si="380">IF(R94="Y",1,IF(R94="T",0,IF(R94="y/T","Belum diisi","Error")))</f>
        <v>0</v>
      </c>
      <c r="T94" s="22"/>
      <c r="U94" s="41" t="s">
        <v>660</v>
      </c>
      <c r="V94" s="42">
        <f t="shared" ref="V94:V96" si="381">IF(U94="Y",1,IF(U94="T",0,IF(U94="y/T","Belum diisi","Error")))</f>
        <v>0</v>
      </c>
      <c r="W94" s="22"/>
      <c r="X94" s="41" t="s">
        <v>660</v>
      </c>
      <c r="Y94" s="42">
        <f t="shared" ref="Y94:Y96" si="382">IF(X94="Y",1,IF(X94="T",0,IF(X94="y/T","Belum diisi","Error")))</f>
        <v>0</v>
      </c>
      <c r="Z94" s="22"/>
      <c r="AA94" s="41" t="s">
        <v>660</v>
      </c>
      <c r="AB94" s="42">
        <f t="shared" ref="AB94:AB96" si="383">IF(AA94="Y",1,IF(AA94="T",0,IF(AA94="y/T","Belum diisi","Error")))</f>
        <v>0</v>
      </c>
      <c r="AC94" s="22"/>
      <c r="AD94" s="41" t="s">
        <v>650</v>
      </c>
      <c r="AE94" s="42" t="str">
        <f t="shared" ref="AE94:AE96" si="384">IF(AD94="Y",1,IF(AD94="T",0,IF(AD94="y/T","Belum diisi","Error")))</f>
        <v>Belum diisi</v>
      </c>
      <c r="AF94" s="22"/>
      <c r="AG94" s="41" t="s">
        <v>650</v>
      </c>
      <c r="AH94" s="42" t="str">
        <f t="shared" ref="AH94:AH96" si="385">IF(AG94="Y",1,IF(AG94="T",0,IF(AG94="y/T","Belum diisi","Error")))</f>
        <v>Belum diisi</v>
      </c>
      <c r="AI94" s="22"/>
      <c r="AJ94" s="41" t="s">
        <v>650</v>
      </c>
      <c r="AK94" s="42" t="str">
        <f t="shared" ref="AK94:AK96" si="386">IF(AJ94="Y",1,IF(AJ94="T",0,IF(AJ94="y/T","Belum diisi","Error")))</f>
        <v>Belum diisi</v>
      </c>
      <c r="AL94" s="22"/>
      <c r="AM94" s="41" t="s">
        <v>650</v>
      </c>
      <c r="AN94" s="42" t="str">
        <f t="shared" ref="AN94:AN96" si="387">IF(AM94="Y",1,IF(AM94="T",0,IF(AM94="y/T","Belum diisi","Error")))</f>
        <v>Belum diisi</v>
      </c>
      <c r="AO94" s="22"/>
      <c r="AP94" s="41" t="s">
        <v>650</v>
      </c>
      <c r="AQ94" s="42" t="str">
        <f t="shared" ref="AQ94:AQ96" si="388">IF(AP94="Y",1,IF(AP94="T",0,IF(AP94="y/T","Belum diisi","Error")))</f>
        <v>Belum diisi</v>
      </c>
      <c r="AR94" s="22"/>
      <c r="AS94" s="41" t="s">
        <v>650</v>
      </c>
      <c r="AT94" s="42" t="str">
        <f t="shared" ref="AT94:AT96" si="389">IF(AS94="Y",1,IF(AS94="T",0,IF(AS94="y/T","Belum diisi","Error")))</f>
        <v>Belum diisi</v>
      </c>
      <c r="AU94" s="22"/>
      <c r="AV94" s="42" t="str">
        <f t="shared" ref="AV94:AV96" si="390">IF(AW94&gt;0.875,"A",IF(AW94&gt;0.625,"B",IF(AW94&gt;0.375,"C",IF(AW94&gt;0.125,"D",IF(AW94&lt;=0.125,"E","Error")))))</f>
        <v>E</v>
      </c>
      <c r="AW94" s="42">
        <f t="shared" ref="AW94:AW96" si="391">AVERAGEIF(R94:AT94,"&gt;=0",R94:AT94)</f>
        <v>0</v>
      </c>
      <c r="AY94" s="26"/>
    </row>
    <row r="95" spans="1:51" ht="12.75" customHeight="1">
      <c r="A95">
        <v>93</v>
      </c>
      <c r="B95" s="38">
        <v>2</v>
      </c>
      <c r="C95" s="39" t="s">
        <v>741</v>
      </c>
      <c r="D95" s="40"/>
      <c r="E95" s="41" t="s">
        <v>658</v>
      </c>
      <c r="F95" s="42">
        <f t="shared" si="377"/>
        <v>1</v>
      </c>
      <c r="G95" s="51" t="str">
        <f t="shared" ref="G95:G97" si="392">IF(F$94=0,"SALAH, Laporan Kinerja tidak ada","OK")</f>
        <v>OK</v>
      </c>
      <c r="H95" s="50" t="str">
        <f t="shared" ref="H95:I95" si="393">+AV95</f>
        <v>A</v>
      </c>
      <c r="I95" s="42">
        <f t="shared" si="393"/>
        <v>1</v>
      </c>
      <c r="J95" s="45">
        <f t="shared" si="379"/>
        <v>0.67500000000000004</v>
      </c>
      <c r="K95" s="46"/>
      <c r="L95" s="46"/>
      <c r="M95" s="11"/>
      <c r="N95" s="45">
        <f t="shared" si="375"/>
        <v>0.67500000000000004</v>
      </c>
      <c r="O95" s="11"/>
      <c r="P95" s="45"/>
      <c r="R95" s="41" t="s">
        <v>658</v>
      </c>
      <c r="S95" s="42">
        <f t="shared" si="380"/>
        <v>1</v>
      </c>
      <c r="T95" s="51" t="str">
        <f t="shared" ref="T95:T96" si="394">IF(S95&gt;S$94,"SALAH, Laporan Kinerja tidak ada","OK")</f>
        <v>SALAH, Laporan Kinerja tidak ada</v>
      </c>
      <c r="U95" s="41" t="s">
        <v>658</v>
      </c>
      <c r="V95" s="42">
        <f t="shared" si="381"/>
        <v>1</v>
      </c>
      <c r="W95" s="51" t="str">
        <f t="shared" ref="W95:W96" si="395">IF(V95&gt;V$94,"SALAH, Laporan Kinerja tidak ada","OK")</f>
        <v>SALAH, Laporan Kinerja tidak ada</v>
      </c>
      <c r="X95" s="41" t="s">
        <v>658</v>
      </c>
      <c r="Y95" s="42">
        <f t="shared" si="382"/>
        <v>1</v>
      </c>
      <c r="Z95" s="51" t="str">
        <f t="shared" ref="Z95:Z96" si="396">IF(Y95&gt;Y$94,"SALAH, Laporan Kinerja tidak ada","OK")</f>
        <v>SALAH, Laporan Kinerja tidak ada</v>
      </c>
      <c r="AA95" s="41" t="s">
        <v>658</v>
      </c>
      <c r="AB95" s="42">
        <f t="shared" si="383"/>
        <v>1</v>
      </c>
      <c r="AC95" s="51" t="str">
        <f t="shared" ref="AC95:AC96" si="397">IF(AB95&gt;AB$94,"SALAH, Laporan Kinerja tidak ada","OK")</f>
        <v>SALAH, Laporan Kinerja tidak ada</v>
      </c>
      <c r="AD95" s="41" t="s">
        <v>650</v>
      </c>
      <c r="AE95" s="42" t="str">
        <f t="shared" si="384"/>
        <v>Belum diisi</v>
      </c>
      <c r="AF95" s="51" t="str">
        <f t="shared" ref="AF95:AF96" si="398">IF(AE95&gt;AE$94,"SALAH, Laporan Kinerja tidak ada","OK")</f>
        <v>OK</v>
      </c>
      <c r="AG95" s="41" t="s">
        <v>650</v>
      </c>
      <c r="AH95" s="42" t="str">
        <f t="shared" si="385"/>
        <v>Belum diisi</v>
      </c>
      <c r="AI95" s="51" t="str">
        <f t="shared" ref="AI95:AI96" si="399">IF(AH95&gt;AH$94,"SALAH, Laporan Kinerja tidak ada","OK")</f>
        <v>OK</v>
      </c>
      <c r="AJ95" s="41" t="s">
        <v>650</v>
      </c>
      <c r="AK95" s="42" t="str">
        <f t="shared" si="386"/>
        <v>Belum diisi</v>
      </c>
      <c r="AL95" s="51" t="str">
        <f t="shared" ref="AL95:AL96" si="400">IF(AK95&gt;AK$94,"SALAH, Laporan Kinerja tidak ada","OK")</f>
        <v>OK</v>
      </c>
      <c r="AM95" s="41" t="s">
        <v>650</v>
      </c>
      <c r="AN95" s="42" t="str">
        <f t="shared" si="387"/>
        <v>Belum diisi</v>
      </c>
      <c r="AO95" s="51" t="str">
        <f t="shared" ref="AO95:AO96" si="401">IF(AN95&gt;AN$94,"SALAH, Laporan Kinerja tidak ada","OK")</f>
        <v>OK</v>
      </c>
      <c r="AP95" s="41" t="s">
        <v>650</v>
      </c>
      <c r="AQ95" s="42" t="str">
        <f t="shared" si="388"/>
        <v>Belum diisi</v>
      </c>
      <c r="AR95" s="51" t="str">
        <f t="shared" ref="AR95:AR96" si="402">IF(AQ95&gt;AQ$94,"SALAH, Laporan Kinerja tidak ada","OK")</f>
        <v>OK</v>
      </c>
      <c r="AS95" s="41" t="s">
        <v>650</v>
      </c>
      <c r="AT95" s="42" t="str">
        <f t="shared" si="389"/>
        <v>Belum diisi</v>
      </c>
      <c r="AU95" s="51" t="str">
        <f t="shared" ref="AU95:AU96" si="403">IF(AT95&gt;AT$94,"SALAH, Laporan Kinerja tidak ada","OK")</f>
        <v>OK</v>
      </c>
      <c r="AV95" s="42" t="str">
        <f t="shared" si="390"/>
        <v>A</v>
      </c>
      <c r="AW95" s="42">
        <f t="shared" si="391"/>
        <v>1</v>
      </c>
      <c r="AY95" s="26"/>
    </row>
    <row r="96" spans="1:51" ht="12.75" customHeight="1">
      <c r="A96">
        <v>94</v>
      </c>
      <c r="B96" s="38">
        <v>3</v>
      </c>
      <c r="C96" s="39" t="s">
        <v>742</v>
      </c>
      <c r="D96" s="40"/>
      <c r="E96" s="41" t="s">
        <v>658</v>
      </c>
      <c r="F96" s="42">
        <f t="shared" si="377"/>
        <v>1</v>
      </c>
      <c r="G96" s="51" t="str">
        <f t="shared" si="392"/>
        <v>OK</v>
      </c>
      <c r="H96" s="50" t="str">
        <f t="shared" ref="H96:I96" si="404">+AV96</f>
        <v>A</v>
      </c>
      <c r="I96" s="42">
        <f t="shared" si="404"/>
        <v>1</v>
      </c>
      <c r="J96" s="45">
        <f t="shared" si="379"/>
        <v>0.67500000000000004</v>
      </c>
      <c r="K96" s="46"/>
      <c r="L96" s="46"/>
      <c r="M96" s="11"/>
      <c r="N96" s="45">
        <f t="shared" si="375"/>
        <v>0.67500000000000004</v>
      </c>
      <c r="O96" s="11"/>
      <c r="P96" s="45"/>
      <c r="R96" s="41" t="s">
        <v>658</v>
      </c>
      <c r="S96" s="42">
        <f t="shared" si="380"/>
        <v>1</v>
      </c>
      <c r="T96" s="51" t="str">
        <f t="shared" si="394"/>
        <v>SALAH, Laporan Kinerja tidak ada</v>
      </c>
      <c r="U96" s="41" t="s">
        <v>658</v>
      </c>
      <c r="V96" s="42">
        <f t="shared" si="381"/>
        <v>1</v>
      </c>
      <c r="W96" s="51" t="str">
        <f t="shared" si="395"/>
        <v>SALAH, Laporan Kinerja tidak ada</v>
      </c>
      <c r="X96" s="41" t="s">
        <v>658</v>
      </c>
      <c r="Y96" s="42">
        <f t="shared" si="382"/>
        <v>1</v>
      </c>
      <c r="Z96" s="51" t="str">
        <f t="shared" si="396"/>
        <v>SALAH, Laporan Kinerja tidak ada</v>
      </c>
      <c r="AA96" s="41" t="s">
        <v>658</v>
      </c>
      <c r="AB96" s="42">
        <f t="shared" si="383"/>
        <v>1</v>
      </c>
      <c r="AC96" s="51" t="str">
        <f t="shared" si="397"/>
        <v>SALAH, Laporan Kinerja tidak ada</v>
      </c>
      <c r="AD96" s="41" t="s">
        <v>650</v>
      </c>
      <c r="AE96" s="42" t="str">
        <f t="shared" si="384"/>
        <v>Belum diisi</v>
      </c>
      <c r="AF96" s="51" t="str">
        <f t="shared" si="398"/>
        <v>OK</v>
      </c>
      <c r="AG96" s="41" t="s">
        <v>650</v>
      </c>
      <c r="AH96" s="42" t="str">
        <f t="shared" si="385"/>
        <v>Belum diisi</v>
      </c>
      <c r="AI96" s="51" t="str">
        <f t="shared" si="399"/>
        <v>OK</v>
      </c>
      <c r="AJ96" s="41" t="s">
        <v>650</v>
      </c>
      <c r="AK96" s="42" t="str">
        <f t="shared" si="386"/>
        <v>Belum diisi</v>
      </c>
      <c r="AL96" s="51" t="str">
        <f t="shared" si="400"/>
        <v>OK</v>
      </c>
      <c r="AM96" s="41" t="s">
        <v>650</v>
      </c>
      <c r="AN96" s="42" t="str">
        <f t="shared" si="387"/>
        <v>Belum diisi</v>
      </c>
      <c r="AO96" s="51" t="str">
        <f t="shared" si="401"/>
        <v>OK</v>
      </c>
      <c r="AP96" s="41" t="s">
        <v>650</v>
      </c>
      <c r="AQ96" s="42" t="str">
        <f t="shared" si="388"/>
        <v>Belum diisi</v>
      </c>
      <c r="AR96" s="51" t="str">
        <f t="shared" si="402"/>
        <v>OK</v>
      </c>
      <c r="AS96" s="41" t="s">
        <v>650</v>
      </c>
      <c r="AT96" s="42" t="str">
        <f t="shared" si="389"/>
        <v>Belum diisi</v>
      </c>
      <c r="AU96" s="51" t="str">
        <f t="shared" si="403"/>
        <v>OK</v>
      </c>
      <c r="AV96" s="42" t="str">
        <f t="shared" si="390"/>
        <v>A</v>
      </c>
      <c r="AW96" s="42">
        <f t="shared" si="391"/>
        <v>1</v>
      </c>
      <c r="AY96" s="26"/>
    </row>
    <row r="97" spans="1:51" ht="12.75" customHeight="1">
      <c r="A97">
        <v>95</v>
      </c>
      <c r="B97" s="38">
        <v>4</v>
      </c>
      <c r="C97" s="68" t="s">
        <v>743</v>
      </c>
      <c r="D97" s="69"/>
      <c r="E97" s="41" t="s">
        <v>658</v>
      </c>
      <c r="F97" s="42">
        <f t="shared" si="377"/>
        <v>1</v>
      </c>
      <c r="G97" s="51" t="str">
        <f t="shared" si="392"/>
        <v>OK</v>
      </c>
      <c r="H97" s="56"/>
      <c r="I97" s="65"/>
      <c r="J97" s="45">
        <f t="shared" si="379"/>
        <v>0.30000000000000004</v>
      </c>
      <c r="K97" s="46"/>
      <c r="L97" s="46"/>
      <c r="M97" s="11"/>
      <c r="N97" s="45">
        <f t="shared" si="375"/>
        <v>0.30000000000000004</v>
      </c>
      <c r="O97" s="11"/>
      <c r="P97" s="45"/>
      <c r="R97" s="56"/>
      <c r="S97" s="57"/>
      <c r="T97" s="22"/>
      <c r="U97" s="56"/>
      <c r="V97" s="57"/>
      <c r="W97" s="22"/>
      <c r="X97" s="56"/>
      <c r="Y97" s="57"/>
      <c r="Z97" s="22"/>
      <c r="AA97" s="56"/>
      <c r="AB97" s="57"/>
      <c r="AC97" s="22"/>
      <c r="AD97" s="56"/>
      <c r="AE97" s="57"/>
      <c r="AF97" s="22"/>
      <c r="AG97" s="56"/>
      <c r="AH97" s="57"/>
      <c r="AI97" s="22"/>
      <c r="AJ97" s="56"/>
      <c r="AK97" s="57"/>
      <c r="AL97" s="22"/>
      <c r="AM97" s="56"/>
      <c r="AN97" s="57"/>
      <c r="AO97" s="22"/>
      <c r="AP97" s="56"/>
      <c r="AQ97" s="57"/>
      <c r="AR97" s="22"/>
      <c r="AS97" s="56"/>
      <c r="AT97" s="57"/>
      <c r="AU97" s="22"/>
      <c r="AV97" s="58"/>
      <c r="AW97" s="57"/>
      <c r="AY97" s="26"/>
    </row>
    <row r="98" spans="1:51" ht="12.75" customHeight="1">
      <c r="A98">
        <v>96</v>
      </c>
      <c r="B98" s="38">
        <v>5</v>
      </c>
      <c r="C98" s="39" t="s">
        <v>744</v>
      </c>
      <c r="D98" s="40"/>
      <c r="E98" s="41" t="s">
        <v>663</v>
      </c>
      <c r="F98" s="42">
        <f>IF(E98="a",1,IF(E98="b",0.75,IF(E98="c",0.5,IF(E98="d",0.25,IF(E98="e",0,IF(E98="A/B/C/D/E","Belum diisi","Error"))))))</f>
        <v>1</v>
      </c>
      <c r="G98" s="51" t="str">
        <f>IF(F$94=0,"SALAH, Laporan Kinerja tidak ada",IF(F$66=0,"SALAH, IKU tidak ada","OK"))</f>
        <v>OK</v>
      </c>
      <c r="H98" s="50" t="str">
        <f t="shared" ref="H98:I98" si="405">+AV98</f>
        <v>A</v>
      </c>
      <c r="I98" s="42">
        <f t="shared" si="405"/>
        <v>1</v>
      </c>
      <c r="J98" s="45">
        <f t="shared" si="379"/>
        <v>0.67500000000000004</v>
      </c>
      <c r="K98" s="46"/>
      <c r="L98" s="46"/>
      <c r="M98" s="11"/>
      <c r="N98" s="45">
        <f t="shared" si="375"/>
        <v>0.67500000000000004</v>
      </c>
      <c r="O98" s="11"/>
      <c r="P98" s="45"/>
      <c r="R98" s="41" t="s">
        <v>663</v>
      </c>
      <c r="S98" s="42">
        <f>IF(R98="a",1,IF(R98="b",0.75,IF(R98="c",0.5,IF(R98="d",0.25,IF(R98="e",0,IF(R98="A/B/C/D/E","Belum diisi","Error"))))))</f>
        <v>1</v>
      </c>
      <c r="T98" s="51" t="str">
        <f>IF(S98&gt;S$94,"SALAH, Laporan Kinerja tidak ada",IF(S98&gt;S$66,"SALAH, IKU tidak ada","OK"))</f>
        <v>SALAH, Laporan Kinerja tidak ada</v>
      </c>
      <c r="U98" s="41" t="s">
        <v>663</v>
      </c>
      <c r="V98" s="42">
        <f>IF(U98="a",1,IF(U98="b",0.75,IF(U98="c",0.5,IF(U98="d",0.25,IF(U98="e",0,IF(U98="A/B/C/D/E","Belum diisi","Error"))))))</f>
        <v>1</v>
      </c>
      <c r="W98" s="51" t="str">
        <f>IF(V98&gt;V$94,"SALAH, Laporan Kinerja tidak ada",IF(V98&gt;V$66,"SALAH, IKU tidak ada","OK"))</f>
        <v>SALAH, Laporan Kinerja tidak ada</v>
      </c>
      <c r="X98" s="41" t="s">
        <v>663</v>
      </c>
      <c r="Y98" s="42">
        <f>IF(X98="a",1,IF(X98="b",0.75,IF(X98="c",0.5,IF(X98="d",0.25,IF(X98="e",0,IF(X98="A/B/C/D/E","Belum diisi","Error"))))))</f>
        <v>1</v>
      </c>
      <c r="Z98" s="51" t="str">
        <f>IF(Y98&gt;Y$94,"SALAH, Laporan Kinerja tidak ada",IF(Y98&gt;Y$66,"SALAH, IKU tidak ada","OK"))</f>
        <v>SALAH, Laporan Kinerja tidak ada</v>
      </c>
      <c r="AA98" s="41" t="s">
        <v>663</v>
      </c>
      <c r="AB98" s="42">
        <f>IF(AA98="a",1,IF(AA98="b",0.75,IF(AA98="c",0.5,IF(AA98="d",0.25,IF(AA98="e",0,IF(AA98="A/B/C/D/E","Belum diisi","Error"))))))</f>
        <v>1</v>
      </c>
      <c r="AC98" s="51" t="str">
        <f>IF(AB98&gt;AB$94,"SALAH, Laporan Kinerja tidak ada",IF(AB98&gt;AB$66,"SALAH, IKU tidak ada","OK"))</f>
        <v>SALAH, Laporan Kinerja tidak ada</v>
      </c>
      <c r="AD98" s="41" t="s">
        <v>664</v>
      </c>
      <c r="AE98" s="42" t="str">
        <f>IF(AD98="a",1,IF(AD98="b",0.75,IF(AD98="c",0.5,IF(AD98="d",0.25,IF(AD98="e",0,IF(AD98="A/B/C/D/E","Belum diisi","Error"))))))</f>
        <v>Belum diisi</v>
      </c>
      <c r="AF98" s="51" t="str">
        <f>IF(AE98&gt;AE$94,"SALAH, Laporan Kinerja tidak ada",IF(AE98&gt;AE$66,"SALAH, IKU tidak ada","OK"))</f>
        <v>SALAH, IKU tidak ada</v>
      </c>
      <c r="AG98" s="41" t="s">
        <v>664</v>
      </c>
      <c r="AH98" s="42" t="str">
        <f>IF(AG98="a",1,IF(AG98="b",0.75,IF(AG98="c",0.5,IF(AG98="d",0.25,IF(AG98="e",0,IF(AG98="A/B/C/D/E","Belum diisi","Error"))))))</f>
        <v>Belum diisi</v>
      </c>
      <c r="AI98" s="51" t="str">
        <f>IF(AH98&gt;AH$94,"SALAH, Laporan Kinerja tidak ada",IF(AH98&gt;AH$66,"SALAH, IKU tidak ada","OK"))</f>
        <v>SALAH, IKU tidak ada</v>
      </c>
      <c r="AJ98" s="41" t="s">
        <v>664</v>
      </c>
      <c r="AK98" s="42" t="str">
        <f>IF(AJ98="a",1,IF(AJ98="b",0.75,IF(AJ98="c",0.5,IF(AJ98="d",0.25,IF(AJ98="e",0,IF(AJ98="A/B/C/D/E","Belum diisi","Error"))))))</f>
        <v>Belum diisi</v>
      </c>
      <c r="AL98" s="51" t="str">
        <f>IF(AK98&gt;AK$94,"SALAH, Laporan Kinerja tidak ada",IF(AK98&gt;AK$66,"SALAH, IKU tidak ada","OK"))</f>
        <v>SALAH, IKU tidak ada</v>
      </c>
      <c r="AM98" s="41" t="s">
        <v>664</v>
      </c>
      <c r="AN98" s="42" t="str">
        <f>IF(AM98="a",1,IF(AM98="b",0.75,IF(AM98="c",0.5,IF(AM98="d",0.25,IF(AM98="e",0,IF(AM98="A/B/C/D/E","Belum diisi","Error"))))))</f>
        <v>Belum diisi</v>
      </c>
      <c r="AO98" s="51" t="str">
        <f>IF(AN98&gt;AN$94,"SALAH, Laporan Kinerja tidak ada",IF(AN98&gt;AN$66,"SALAH, IKU tidak ada","OK"))</f>
        <v>SALAH, IKU tidak ada</v>
      </c>
      <c r="AP98" s="41" t="s">
        <v>664</v>
      </c>
      <c r="AQ98" s="42" t="str">
        <f>IF(AP98="a",1,IF(AP98="b",0.75,IF(AP98="c",0.5,IF(AP98="d",0.25,IF(AP98="e",0,IF(AP98="A/B/C/D/E","Belum diisi","Error"))))))</f>
        <v>Belum diisi</v>
      </c>
      <c r="AR98" s="51" t="str">
        <f>IF(AQ98&gt;AQ$94,"SALAH, Laporan Kinerja tidak ada",IF(AQ98&gt;AQ$66,"SALAH, IKU tidak ada","OK"))</f>
        <v>SALAH, IKU tidak ada</v>
      </c>
      <c r="AS98" s="41" t="s">
        <v>664</v>
      </c>
      <c r="AT98" s="42" t="str">
        <f>IF(AS98="a",1,IF(AS98="b",0.75,IF(AS98="c",0.5,IF(AS98="d",0.25,IF(AS98="e",0,IF(AS98="A/B/C/D/E","Belum diisi","Error"))))))</f>
        <v>Belum diisi</v>
      </c>
      <c r="AU98" s="51" t="str">
        <f>IF(AT98&gt;AT$94,"SALAH, Laporan Kinerja tidak ada",IF(AT98&gt;AT$66,"SALAH, IKU tidak ada","OK"))</f>
        <v>OK</v>
      </c>
      <c r="AV98" s="42" t="str">
        <f>IF(AW98&gt;0.875,"A",IF(AW98&gt;0.625,"B",IF(AW98&gt;0.375,"C",IF(AW98&gt;0.125,"D",IF(AW98&lt;=0.125,"E","Error")))))</f>
        <v>A</v>
      </c>
      <c r="AW98" s="42">
        <f>AVERAGEIF(R98:AT98,"&gt;0",R98:AT98)</f>
        <v>1</v>
      </c>
      <c r="AY98" s="26"/>
    </row>
    <row r="99" spans="1:51" ht="12.75" customHeight="1">
      <c r="A99">
        <v>97</v>
      </c>
      <c r="B99" s="38"/>
      <c r="C99" s="54"/>
      <c r="D99" s="55"/>
      <c r="E99" s="46"/>
      <c r="F99" s="46"/>
      <c r="G99" s="46"/>
      <c r="H99" s="46"/>
      <c r="I99" s="46"/>
      <c r="J99" s="46"/>
      <c r="K99" s="46"/>
      <c r="L99" s="46"/>
      <c r="M99" s="11"/>
      <c r="N99" s="46"/>
      <c r="O99" s="11"/>
      <c r="P99" s="46"/>
      <c r="R99" s="56"/>
      <c r="S99" s="57"/>
      <c r="T99" s="46"/>
      <c r="U99" s="56"/>
      <c r="V99" s="57"/>
      <c r="W99" s="46"/>
      <c r="X99" s="56"/>
      <c r="Y99" s="57"/>
      <c r="Z99" s="46"/>
      <c r="AA99" s="56"/>
      <c r="AB99" s="57"/>
      <c r="AC99" s="46"/>
      <c r="AD99" s="56"/>
      <c r="AE99" s="57"/>
      <c r="AF99" s="46"/>
      <c r="AG99" s="56"/>
      <c r="AH99" s="57"/>
      <c r="AI99" s="46"/>
      <c r="AJ99" s="56"/>
      <c r="AK99" s="57"/>
      <c r="AL99" s="46"/>
      <c r="AM99" s="56"/>
      <c r="AN99" s="57"/>
      <c r="AO99" s="46"/>
      <c r="AP99" s="56"/>
      <c r="AQ99" s="57"/>
      <c r="AR99" s="46"/>
      <c r="AS99" s="56"/>
      <c r="AT99" s="57"/>
      <c r="AU99" s="46"/>
      <c r="AV99" s="58"/>
      <c r="AW99" s="57"/>
      <c r="AY99" s="26"/>
    </row>
    <row r="100" spans="1:51" ht="12.75" customHeight="1">
      <c r="A100">
        <v>98</v>
      </c>
      <c r="B100" s="27" t="s">
        <v>688</v>
      </c>
      <c r="C100" s="28" t="s">
        <v>745</v>
      </c>
      <c r="D100" s="29">
        <v>7.5</v>
      </c>
      <c r="E100" s="36">
        <f>SUM(F101:F108)/COUNT(F101:F108)</f>
        <v>1</v>
      </c>
      <c r="F100" s="31">
        <f>E100*D100/2</f>
        <v>3.75</v>
      </c>
      <c r="G100" s="22"/>
      <c r="H100" s="37">
        <f>SUM(I101:I108)/COUNT(I101:I108)</f>
        <v>1</v>
      </c>
      <c r="I100" s="33">
        <f>H100*$D100/2</f>
        <v>3.75</v>
      </c>
      <c r="J100" s="31">
        <f>+I100+F100</f>
        <v>7.5</v>
      </c>
      <c r="K100" s="33">
        <f>SUM(J101:J108)</f>
        <v>7.5</v>
      </c>
      <c r="L100" s="25"/>
      <c r="M100" s="11"/>
      <c r="N100" s="31">
        <f t="shared" ref="N100:N108" si="406">+J100</f>
        <v>7.5</v>
      </c>
      <c r="O100" s="11"/>
      <c r="P100" s="31">
        <f>+M100+J100</f>
        <v>7.5</v>
      </c>
      <c r="R100" s="37">
        <f>SUM(S101:S108)/COUNT(S101:S108)</f>
        <v>1</v>
      </c>
      <c r="S100" s="33">
        <f>R100*$D100/2</f>
        <v>3.75</v>
      </c>
      <c r="T100" s="22"/>
      <c r="U100" s="37">
        <f>SUM(V101:V108)/COUNT(V101:V108)</f>
        <v>1</v>
      </c>
      <c r="V100" s="33">
        <f>U100*$D100/2</f>
        <v>3.75</v>
      </c>
      <c r="W100" s="22"/>
      <c r="X100" s="37">
        <f>SUM(Y101:Y108)/COUNT(Y101:Y108)</f>
        <v>1</v>
      </c>
      <c r="Y100" s="33">
        <f>X100*$D100/2</f>
        <v>3.75</v>
      </c>
      <c r="Z100" s="22"/>
      <c r="AA100" s="37">
        <f>SUM(AB101:AB108)/COUNT(AB101:AB108)</f>
        <v>1</v>
      </c>
      <c r="AB100" s="33">
        <f>AA100*$D100/2</f>
        <v>3.75</v>
      </c>
      <c r="AC100" s="22"/>
      <c r="AD100" s="37" t="e">
        <f>SUM(AE101:AE108)/COUNT(AE101:AE108)</f>
        <v>#DIV/0!</v>
      </c>
      <c r="AE100" s="33" t="e">
        <f>AD100*$D100/2</f>
        <v>#DIV/0!</v>
      </c>
      <c r="AF100" s="22"/>
      <c r="AG100" s="37" t="e">
        <f>SUM(AH101:AH108)/COUNT(AH101:AH108)</f>
        <v>#DIV/0!</v>
      </c>
      <c r="AH100" s="33" t="e">
        <f>AG100*$D100/2</f>
        <v>#DIV/0!</v>
      </c>
      <c r="AI100" s="22"/>
      <c r="AJ100" s="37" t="e">
        <f>SUM(AK101:AK108)/COUNT(AK101:AK108)</f>
        <v>#DIV/0!</v>
      </c>
      <c r="AK100" s="33" t="e">
        <f>AJ100*$D100/2</f>
        <v>#DIV/0!</v>
      </c>
      <c r="AL100" s="22"/>
      <c r="AM100" s="37" t="e">
        <f>SUM(AN101:AN108)/COUNT(AN101:AN108)</f>
        <v>#DIV/0!</v>
      </c>
      <c r="AN100" s="33" t="e">
        <f>AM100*$D100/2</f>
        <v>#DIV/0!</v>
      </c>
      <c r="AO100" s="22"/>
      <c r="AP100" s="37" t="e">
        <f>SUM(AQ101:AQ108)/COUNT(AQ101:AQ108)</f>
        <v>#DIV/0!</v>
      </c>
      <c r="AQ100" s="33" t="e">
        <f>AP100*$D100/2</f>
        <v>#DIV/0!</v>
      </c>
      <c r="AR100" s="22"/>
      <c r="AS100" s="37" t="e">
        <f>SUM(AT101:AT108)/COUNT(AT101:AT108)</f>
        <v>#DIV/0!</v>
      </c>
      <c r="AT100" s="33" t="e">
        <f>AS100*$D100/2</f>
        <v>#DIV/0!</v>
      </c>
      <c r="AU100" s="22"/>
      <c r="AV100" s="36">
        <f>SUM(AW101:AW108)/COUNT(AW101:AW108)</f>
        <v>1</v>
      </c>
      <c r="AW100" s="31">
        <f>AV100*$D100/2</f>
        <v>3.75</v>
      </c>
      <c r="AY100" s="26"/>
    </row>
    <row r="101" spans="1:51" ht="12.75" customHeight="1">
      <c r="A101">
        <v>99</v>
      </c>
      <c r="B101" s="38">
        <v>6</v>
      </c>
      <c r="C101" s="62" t="s">
        <v>746</v>
      </c>
      <c r="D101" s="40"/>
      <c r="E101" s="50" t="str">
        <f>IF('Capaian Kinerja'!$E$159&gt;87.5%,"A",IF('Capaian Kinerja'!$E$159&gt;62.5%,"B",IF('Capaian Kinerja'!$E$159&gt;37.5%,"C",IF(OR('Capaian Kinerja'!$E$159=12.5%,'Capaian Kinerja'!$E$159&gt;12.5%),"D",IF('Capaian Kinerja'!$E$159&lt;12.5%,"E","Belum Diisi")))))</f>
        <v>A</v>
      </c>
      <c r="F101" s="42">
        <f t="shared" ref="F101:F105" si="407">IF(E101="a",1,IF(E101="b",0.75,IF(E101="c",0.5,IF(E101="d",0.25,IF(E101="e",0,IF(E101="A/B/C/D/E","Belum diisi","Error"))))))</f>
        <v>1</v>
      </c>
      <c r="G101" s="51" t="str">
        <f t="shared" ref="G101:G107" si="408">IF(F$94=0,"SALAH, Laporan Kinerja tidak ada","OK")</f>
        <v>OK</v>
      </c>
      <c r="H101" s="50" t="str">
        <f t="shared" ref="H101:I101" si="409">+AV101</f>
        <v>A</v>
      </c>
      <c r="I101" s="42">
        <f t="shared" si="409"/>
        <v>1</v>
      </c>
      <c r="J101" s="45">
        <f t="shared" ref="J101:J108" si="410">(+F101/COUNT($F$101:$F$108)*$D$100/2)+(+I101/COUNT($I$101:$I$108)*$D$100/2)</f>
        <v>0.9375</v>
      </c>
      <c r="K101" s="46"/>
      <c r="L101" s="46"/>
      <c r="M101" s="11"/>
      <c r="N101" s="45">
        <f t="shared" si="406"/>
        <v>0.9375</v>
      </c>
      <c r="O101" s="11"/>
      <c r="P101" s="45"/>
      <c r="R101" s="41" t="s">
        <v>663</v>
      </c>
      <c r="S101" s="42">
        <f t="shared" ref="S101:S105" si="411">IF(R101="a",1,IF(R101="b",0.75,IF(R101="c",0.5,IF(R101="d",0.25,IF(R101="e",0,IF(R101="A/B/C/D/E","Belum diisi","Error"))))))</f>
        <v>1</v>
      </c>
      <c r="T101" s="51" t="str">
        <f>IF(S101&gt;S$94,"SALAH, Laporan Kinerja tidak ada",IF(S101&gt;AVERAGE(S$46,S$47,S$48),"SALAH, Laporan Kinerja belum berorientasi outcome","OK"))</f>
        <v>SALAH, Laporan Kinerja tidak ada</v>
      </c>
      <c r="U101" s="41" t="s">
        <v>663</v>
      </c>
      <c r="V101" s="42">
        <f t="shared" ref="V101:V105" si="412">IF(U101="a",1,IF(U101="b",0.75,IF(U101="c",0.5,IF(U101="d",0.25,IF(U101="e",0,IF(U101="A/B/C/D/E","Belum diisi","Error"))))))</f>
        <v>1</v>
      </c>
      <c r="W101" s="51" t="str">
        <f>IF(V101&gt;V$94,"SALAH, Laporan Kinerja tidak ada",IF(V101&gt;AVERAGE(V$46,V$47,V$48),"SALAH, Laporan Kinerja belum berorientasi outcome","OK"))</f>
        <v>SALAH, Laporan Kinerja tidak ada</v>
      </c>
      <c r="X101" s="41" t="s">
        <v>663</v>
      </c>
      <c r="Y101" s="42">
        <f t="shared" ref="Y101:Y105" si="413">IF(X101="a",1,IF(X101="b",0.75,IF(X101="c",0.5,IF(X101="d",0.25,IF(X101="e",0,IF(X101="A/B/C/D/E","Belum diisi","Error"))))))</f>
        <v>1</v>
      </c>
      <c r="Z101" s="51" t="str">
        <f>IF(Y101&gt;Y$94,"SALAH, Laporan Kinerja tidak ada",IF(Y101&gt;AVERAGE(Y$46,Y$47,Y$48),"SALAH, Laporan Kinerja belum berorientasi outcome","OK"))</f>
        <v>SALAH, Laporan Kinerja tidak ada</v>
      </c>
      <c r="AA101" s="41" t="s">
        <v>663</v>
      </c>
      <c r="AB101" s="42">
        <f t="shared" ref="AB101:AB105" si="414">IF(AA101="a",1,IF(AA101="b",0.75,IF(AA101="c",0.5,IF(AA101="d",0.25,IF(AA101="e",0,IF(AA101="A/B/C/D/E","Belum diisi","Error"))))))</f>
        <v>1</v>
      </c>
      <c r="AC101" s="51" t="str">
        <f>IF(AB101&gt;AB$94,"SALAH, Laporan Kinerja tidak ada",IF(AB101&gt;AVERAGE(AB$46,AB$47,AB$48),"SALAH, Laporan Kinerja belum berorientasi outcome","OK"))</f>
        <v>SALAH, Laporan Kinerja tidak ada</v>
      </c>
      <c r="AD101" s="41" t="s">
        <v>664</v>
      </c>
      <c r="AE101" s="42" t="str">
        <f t="shared" ref="AE101:AE105" si="415">IF(AD101="a",1,IF(AD101="b",0.75,IF(AD101="c",0.5,IF(AD101="d",0.25,IF(AD101="e",0,IF(AD101="A/B/C/D/E","Belum diisi","Error"))))))</f>
        <v>Belum diisi</v>
      </c>
      <c r="AF101" s="51" t="e">
        <f>IF(AE101&gt;AE$94,"SALAH, Laporan Kinerja tidak ada",IF(AE101&gt;AVERAGE(AE$46,AE$47,AE$48),"SALAH, Laporan Kinerja belum berorientasi outcome","OK"))</f>
        <v>#DIV/0!</v>
      </c>
      <c r="AG101" s="41" t="s">
        <v>664</v>
      </c>
      <c r="AH101" s="42" t="str">
        <f t="shared" ref="AH101:AH105" si="416">IF(AG101="a",1,IF(AG101="b",0.75,IF(AG101="c",0.5,IF(AG101="d",0.25,IF(AG101="e",0,IF(AG101="A/B/C/D/E","Belum diisi","Error"))))))</f>
        <v>Belum diisi</v>
      </c>
      <c r="AI101" s="51" t="e">
        <f>IF(AH101&gt;AH$94,"SALAH, Laporan Kinerja tidak ada",IF(AH101&gt;AVERAGE(AH$46,AH$47,AH$48),"SALAH, Laporan Kinerja belum berorientasi outcome","OK"))</f>
        <v>#DIV/0!</v>
      </c>
      <c r="AJ101" s="41" t="s">
        <v>664</v>
      </c>
      <c r="AK101" s="42" t="str">
        <f t="shared" ref="AK101:AK105" si="417">IF(AJ101="a",1,IF(AJ101="b",0.75,IF(AJ101="c",0.5,IF(AJ101="d",0.25,IF(AJ101="e",0,IF(AJ101="A/B/C/D/E","Belum diisi","Error"))))))</f>
        <v>Belum diisi</v>
      </c>
      <c r="AL101" s="51" t="e">
        <f>IF(AK101&gt;AK$94,"SALAH, Laporan Kinerja tidak ada",IF(AK101&gt;AVERAGE(AK$46,AK$47,AK$48),"SALAH, Laporan Kinerja belum berorientasi outcome","OK"))</f>
        <v>#DIV/0!</v>
      </c>
      <c r="AM101" s="41" t="s">
        <v>664</v>
      </c>
      <c r="AN101" s="42" t="str">
        <f t="shared" ref="AN101:AN105" si="418">IF(AM101="a",1,IF(AM101="b",0.75,IF(AM101="c",0.5,IF(AM101="d",0.25,IF(AM101="e",0,IF(AM101="A/B/C/D/E","Belum diisi","Error"))))))</f>
        <v>Belum diisi</v>
      </c>
      <c r="AO101" s="51" t="e">
        <f>IF(AN101&gt;AN$94,"SALAH, Laporan Kinerja tidak ada",IF(AN101&gt;AVERAGE(AN$46,AN$47,AN$48),"SALAH, Laporan Kinerja belum berorientasi outcome","OK"))</f>
        <v>#DIV/0!</v>
      </c>
      <c r="AP101" s="41" t="s">
        <v>664</v>
      </c>
      <c r="AQ101" s="42" t="str">
        <f t="shared" ref="AQ101:AQ105" si="419">IF(AP101="a",1,IF(AP101="b",0.75,IF(AP101="c",0.5,IF(AP101="d",0.25,IF(AP101="e",0,IF(AP101="A/B/C/D/E","Belum diisi","Error"))))))</f>
        <v>Belum diisi</v>
      </c>
      <c r="AR101" s="51" t="e">
        <f>IF(AQ101&gt;AQ$94,"SALAH, Laporan Kinerja tidak ada",IF(AQ101&gt;AVERAGE(AQ$46,AQ$47,AQ$48),"SALAH, Laporan Kinerja belum berorientasi outcome","OK"))</f>
        <v>#DIV/0!</v>
      </c>
      <c r="AS101" s="41" t="s">
        <v>664</v>
      </c>
      <c r="AT101" s="42" t="str">
        <f t="shared" ref="AT101:AT105" si="420">IF(AS101="a",1,IF(AS101="b",0.75,IF(AS101="c",0.5,IF(AS101="d",0.25,IF(AS101="e",0,IF(AS101="A/B/C/D/E","Belum diisi","Error"))))))</f>
        <v>Belum diisi</v>
      </c>
      <c r="AU101" s="51" t="e">
        <f>IF(AT101&gt;AT$94,"SALAH, Laporan Kinerja tidak ada",IF(AT101&gt;AVERAGE(AT$46,AT$47,AT$48),"SALAH, Laporan Kinerja belum berorientasi outcome","OK"))</f>
        <v>#DIV/0!</v>
      </c>
      <c r="AV101" s="42" t="str">
        <f t="shared" ref="AV101:AV108" si="421">IF(AW101&gt;0.875,"A",IF(AW101&gt;0.625,"B",IF(AW101&gt;0.375,"C",IF(AW101&gt;0.125,"D",IF(AW101&lt;=0.125,"E","Error")))))</f>
        <v>A</v>
      </c>
      <c r="AW101" s="42">
        <f t="shared" ref="AW101:AW108" si="422">AVERAGEIF(R101:AT101,"&gt;0",R101:AT101)</f>
        <v>1</v>
      </c>
      <c r="AY101" s="26"/>
    </row>
    <row r="102" spans="1:51" ht="12.75" customHeight="1">
      <c r="A102">
        <v>100</v>
      </c>
      <c r="B102" s="38">
        <v>7</v>
      </c>
      <c r="C102" s="39" t="s">
        <v>747</v>
      </c>
      <c r="D102" s="40"/>
      <c r="E102" s="50" t="str">
        <f>IF('Capaian Kinerja'!$G$159&gt;87.5%,"A",IF('Capaian Kinerja'!$G$159&gt;62.5%,"B",IF('Capaian Kinerja'!$G$159&gt;37.5%,"C",IF(OR('Capaian Kinerja'!$G$159=12.5%,'Capaian Kinerja'!$G$159&gt;12.5%),"D",IF('Capaian Kinerja'!$G$159&lt;12.5%,"E","Belum Diisi")))))</f>
        <v>A</v>
      </c>
      <c r="F102" s="42">
        <f t="shared" si="407"/>
        <v>1</v>
      </c>
      <c r="G102" s="51" t="str">
        <f t="shared" si="408"/>
        <v>OK</v>
      </c>
      <c r="H102" s="50" t="str">
        <f t="shared" ref="H102:I102" si="423">+AV102</f>
        <v>A</v>
      </c>
      <c r="I102" s="42">
        <f t="shared" si="423"/>
        <v>1</v>
      </c>
      <c r="J102" s="45">
        <f t="shared" si="410"/>
        <v>0.9375</v>
      </c>
      <c r="K102" s="46"/>
      <c r="L102" s="46"/>
      <c r="M102" s="11"/>
      <c r="N102" s="45">
        <f t="shared" si="406"/>
        <v>0.9375</v>
      </c>
      <c r="O102" s="11"/>
      <c r="P102" s="45"/>
      <c r="R102" s="41" t="s">
        <v>663</v>
      </c>
      <c r="S102" s="42">
        <f t="shared" si="411"/>
        <v>1</v>
      </c>
      <c r="T102" s="51" t="str">
        <f t="shared" ref="T102:T108" si="424">IF(S102&gt;S$94,"SALAH, Laporan Kinerja tidak ada",IF(S102&gt;S$101,"SALAH, Lebih tinggi dari Nilai Pencapaian Outcome Laporan Kinerja","OK"))</f>
        <v>SALAH, Laporan Kinerja tidak ada</v>
      </c>
      <c r="U102" s="41" t="s">
        <v>663</v>
      </c>
      <c r="V102" s="42">
        <f t="shared" si="412"/>
        <v>1</v>
      </c>
      <c r="W102" s="51" t="str">
        <f t="shared" ref="W102:W108" si="425">IF(V102&gt;V$94,"SALAH, Laporan Kinerja tidak ada",IF(V102&gt;V$101,"SALAH, Lebih tinggi dari Nilai Pencapaian Outcome Laporan Kinerja","OK"))</f>
        <v>SALAH, Laporan Kinerja tidak ada</v>
      </c>
      <c r="X102" s="41" t="s">
        <v>663</v>
      </c>
      <c r="Y102" s="42">
        <f t="shared" si="413"/>
        <v>1</v>
      </c>
      <c r="Z102" s="51" t="str">
        <f t="shared" ref="Z102:Z108" si="426">IF(Y102&gt;Y$94,"SALAH, Laporan Kinerja tidak ada",IF(Y102&gt;Y$101,"SALAH, Lebih tinggi dari Nilai Pencapaian Outcome Laporan Kinerja","OK"))</f>
        <v>SALAH, Laporan Kinerja tidak ada</v>
      </c>
      <c r="AA102" s="41" t="s">
        <v>663</v>
      </c>
      <c r="AB102" s="42">
        <f t="shared" si="414"/>
        <v>1</v>
      </c>
      <c r="AC102" s="51" t="str">
        <f t="shared" ref="AC102:AC108" si="427">IF(AB102&gt;AB$94,"SALAH, Laporan Kinerja tidak ada",IF(AB102&gt;AB$101,"SALAH, Lebih tinggi dari Nilai Pencapaian Outcome Laporan Kinerja","OK"))</f>
        <v>SALAH, Laporan Kinerja tidak ada</v>
      </c>
      <c r="AD102" s="41" t="s">
        <v>664</v>
      </c>
      <c r="AE102" s="42" t="str">
        <f t="shared" si="415"/>
        <v>Belum diisi</v>
      </c>
      <c r="AF102" s="51" t="str">
        <f t="shared" ref="AF102:AF108" si="428">IF(AE102&gt;AE$94,"SALAH, Laporan Kinerja tidak ada",IF(AE102&gt;AE$101,"SALAH, Lebih tinggi dari Nilai Pencapaian Outcome Laporan Kinerja","OK"))</f>
        <v>OK</v>
      </c>
      <c r="AG102" s="41" t="s">
        <v>664</v>
      </c>
      <c r="AH102" s="42" t="str">
        <f t="shared" si="416"/>
        <v>Belum diisi</v>
      </c>
      <c r="AI102" s="51" t="str">
        <f t="shared" ref="AI102:AI108" si="429">IF(AH102&gt;AH$94,"SALAH, Laporan Kinerja tidak ada",IF(AH102&gt;AH$101,"SALAH, Lebih tinggi dari Nilai Pencapaian Outcome Laporan Kinerja","OK"))</f>
        <v>OK</v>
      </c>
      <c r="AJ102" s="41" t="s">
        <v>664</v>
      </c>
      <c r="AK102" s="42" t="str">
        <f t="shared" si="417"/>
        <v>Belum diisi</v>
      </c>
      <c r="AL102" s="51" t="str">
        <f t="shared" ref="AL102:AL108" si="430">IF(AK102&gt;AK$94,"SALAH, Laporan Kinerja tidak ada",IF(AK102&gt;AK$101,"SALAH, Lebih tinggi dari Nilai Pencapaian Outcome Laporan Kinerja","OK"))</f>
        <v>OK</v>
      </c>
      <c r="AM102" s="41" t="s">
        <v>664</v>
      </c>
      <c r="AN102" s="42" t="str">
        <f t="shared" si="418"/>
        <v>Belum diisi</v>
      </c>
      <c r="AO102" s="51" t="str">
        <f t="shared" ref="AO102:AO108" si="431">IF(AN102&gt;AN$94,"SALAH, Laporan Kinerja tidak ada",IF(AN102&gt;AN$101,"SALAH, Lebih tinggi dari Nilai Pencapaian Outcome Laporan Kinerja","OK"))</f>
        <v>OK</v>
      </c>
      <c r="AP102" s="41" t="s">
        <v>664</v>
      </c>
      <c r="AQ102" s="42" t="str">
        <f t="shared" si="419"/>
        <v>Belum diisi</v>
      </c>
      <c r="AR102" s="51" t="str">
        <f t="shared" ref="AR102:AR108" si="432">IF(AQ102&gt;AQ$94,"SALAH, Laporan Kinerja tidak ada",IF(AQ102&gt;AQ$101,"SALAH, Lebih tinggi dari Nilai Pencapaian Outcome Laporan Kinerja","OK"))</f>
        <v>OK</v>
      </c>
      <c r="AS102" s="41" t="s">
        <v>664</v>
      </c>
      <c r="AT102" s="42" t="str">
        <f t="shared" si="420"/>
        <v>Belum diisi</v>
      </c>
      <c r="AU102" s="51" t="str">
        <f t="shared" ref="AU102:AU108" si="433">IF(AT102&gt;AT$94,"SALAH, Laporan Kinerja tidak ada",IF(AT102&gt;AT$101,"SALAH, Lebih tinggi dari Nilai Pencapaian Outcome Laporan Kinerja","OK"))</f>
        <v>OK</v>
      </c>
      <c r="AV102" s="42" t="str">
        <f t="shared" si="421"/>
        <v>A</v>
      </c>
      <c r="AW102" s="42">
        <f t="shared" si="422"/>
        <v>1</v>
      </c>
      <c r="AY102" s="26"/>
    </row>
    <row r="103" spans="1:51" ht="12.75" customHeight="1">
      <c r="A103">
        <v>101</v>
      </c>
      <c r="B103" s="38">
        <v>8</v>
      </c>
      <c r="C103" s="62" t="s">
        <v>748</v>
      </c>
      <c r="D103" s="40"/>
      <c r="E103" s="41" t="s">
        <v>663</v>
      </c>
      <c r="F103" s="42">
        <f t="shared" si="407"/>
        <v>1</v>
      </c>
      <c r="G103" s="51" t="str">
        <f t="shared" si="408"/>
        <v>OK</v>
      </c>
      <c r="H103" s="50" t="str">
        <f t="shared" ref="H103:I103" si="434">+AV103</f>
        <v>A</v>
      </c>
      <c r="I103" s="42">
        <f t="shared" si="434"/>
        <v>1</v>
      </c>
      <c r="J103" s="45">
        <f t="shared" si="410"/>
        <v>0.9375</v>
      </c>
      <c r="K103" s="46"/>
      <c r="L103" s="46"/>
      <c r="M103" s="11"/>
      <c r="N103" s="45">
        <f t="shared" si="406"/>
        <v>0.9375</v>
      </c>
      <c r="O103" s="11"/>
      <c r="P103" s="45"/>
      <c r="R103" s="41" t="s">
        <v>663</v>
      </c>
      <c r="S103" s="42">
        <f t="shared" si="411"/>
        <v>1</v>
      </c>
      <c r="T103" s="51" t="str">
        <f t="shared" si="424"/>
        <v>SALAH, Laporan Kinerja tidak ada</v>
      </c>
      <c r="U103" s="41" t="s">
        <v>663</v>
      </c>
      <c r="V103" s="42">
        <f t="shared" si="412"/>
        <v>1</v>
      </c>
      <c r="W103" s="51" t="str">
        <f t="shared" si="425"/>
        <v>SALAH, Laporan Kinerja tidak ada</v>
      </c>
      <c r="X103" s="41" t="s">
        <v>663</v>
      </c>
      <c r="Y103" s="42">
        <f t="shared" si="413"/>
        <v>1</v>
      </c>
      <c r="Z103" s="51" t="str">
        <f t="shared" si="426"/>
        <v>SALAH, Laporan Kinerja tidak ada</v>
      </c>
      <c r="AA103" s="41" t="s">
        <v>663</v>
      </c>
      <c r="AB103" s="42">
        <f t="shared" si="414"/>
        <v>1</v>
      </c>
      <c r="AC103" s="51" t="str">
        <f t="shared" si="427"/>
        <v>SALAH, Laporan Kinerja tidak ada</v>
      </c>
      <c r="AD103" s="41" t="s">
        <v>664</v>
      </c>
      <c r="AE103" s="42" t="str">
        <f t="shared" si="415"/>
        <v>Belum diisi</v>
      </c>
      <c r="AF103" s="51" t="str">
        <f t="shared" si="428"/>
        <v>OK</v>
      </c>
      <c r="AG103" s="41" t="s">
        <v>664</v>
      </c>
      <c r="AH103" s="42" t="str">
        <f t="shared" si="416"/>
        <v>Belum diisi</v>
      </c>
      <c r="AI103" s="51" t="str">
        <f t="shared" si="429"/>
        <v>OK</v>
      </c>
      <c r="AJ103" s="41" t="s">
        <v>664</v>
      </c>
      <c r="AK103" s="42" t="str">
        <f t="shared" si="417"/>
        <v>Belum diisi</v>
      </c>
      <c r="AL103" s="51" t="str">
        <f t="shared" si="430"/>
        <v>OK</v>
      </c>
      <c r="AM103" s="41" t="s">
        <v>664</v>
      </c>
      <c r="AN103" s="42" t="str">
        <f t="shared" si="418"/>
        <v>Belum diisi</v>
      </c>
      <c r="AO103" s="51" t="str">
        <f t="shared" si="431"/>
        <v>OK</v>
      </c>
      <c r="AP103" s="41" t="s">
        <v>664</v>
      </c>
      <c r="AQ103" s="42" t="str">
        <f t="shared" si="419"/>
        <v>Belum diisi</v>
      </c>
      <c r="AR103" s="51" t="str">
        <f t="shared" si="432"/>
        <v>OK</v>
      </c>
      <c r="AS103" s="41" t="s">
        <v>664</v>
      </c>
      <c r="AT103" s="42" t="str">
        <f t="shared" si="420"/>
        <v>Belum diisi</v>
      </c>
      <c r="AU103" s="51" t="str">
        <f t="shared" si="433"/>
        <v>OK</v>
      </c>
      <c r="AV103" s="42" t="str">
        <f t="shared" si="421"/>
        <v>A</v>
      </c>
      <c r="AW103" s="42">
        <f t="shared" si="422"/>
        <v>1</v>
      </c>
      <c r="AY103" s="26"/>
    </row>
    <row r="104" spans="1:51" ht="12.75" customHeight="1">
      <c r="A104">
        <v>102</v>
      </c>
      <c r="B104" s="38">
        <v>9</v>
      </c>
      <c r="C104" s="62" t="s">
        <v>749</v>
      </c>
      <c r="D104" s="40"/>
      <c r="E104" s="41" t="s">
        <v>663</v>
      </c>
      <c r="F104" s="42">
        <f t="shared" si="407"/>
        <v>1</v>
      </c>
      <c r="G104" s="51" t="str">
        <f t="shared" si="408"/>
        <v>OK</v>
      </c>
      <c r="H104" s="50" t="str">
        <f t="shared" ref="H104:I104" si="435">+AV104</f>
        <v>A</v>
      </c>
      <c r="I104" s="42">
        <f t="shared" si="435"/>
        <v>1</v>
      </c>
      <c r="J104" s="45">
        <f t="shared" si="410"/>
        <v>0.9375</v>
      </c>
      <c r="K104" s="46"/>
      <c r="L104" s="46"/>
      <c r="M104" s="11"/>
      <c r="N104" s="45">
        <f t="shared" si="406"/>
        <v>0.9375</v>
      </c>
      <c r="O104" s="11"/>
      <c r="P104" s="45"/>
      <c r="R104" s="41" t="s">
        <v>663</v>
      </c>
      <c r="S104" s="42">
        <f t="shared" si="411"/>
        <v>1</v>
      </c>
      <c r="T104" s="51" t="str">
        <f t="shared" si="424"/>
        <v>SALAH, Laporan Kinerja tidak ada</v>
      </c>
      <c r="U104" s="41" t="s">
        <v>663</v>
      </c>
      <c r="V104" s="42">
        <f t="shared" si="412"/>
        <v>1</v>
      </c>
      <c r="W104" s="51" t="str">
        <f t="shared" si="425"/>
        <v>SALAH, Laporan Kinerja tidak ada</v>
      </c>
      <c r="X104" s="41" t="s">
        <v>663</v>
      </c>
      <c r="Y104" s="42">
        <f t="shared" si="413"/>
        <v>1</v>
      </c>
      <c r="Z104" s="51" t="str">
        <f t="shared" si="426"/>
        <v>SALAH, Laporan Kinerja tidak ada</v>
      </c>
      <c r="AA104" s="41" t="s">
        <v>663</v>
      </c>
      <c r="AB104" s="42">
        <f t="shared" si="414"/>
        <v>1</v>
      </c>
      <c r="AC104" s="51" t="str">
        <f t="shared" si="427"/>
        <v>SALAH, Laporan Kinerja tidak ada</v>
      </c>
      <c r="AD104" s="41" t="s">
        <v>664</v>
      </c>
      <c r="AE104" s="42" t="str">
        <f t="shared" si="415"/>
        <v>Belum diisi</v>
      </c>
      <c r="AF104" s="51" t="str">
        <f t="shared" si="428"/>
        <v>OK</v>
      </c>
      <c r="AG104" s="41" t="s">
        <v>664</v>
      </c>
      <c r="AH104" s="42" t="str">
        <f t="shared" si="416"/>
        <v>Belum diisi</v>
      </c>
      <c r="AI104" s="51" t="str">
        <f t="shared" si="429"/>
        <v>OK</v>
      </c>
      <c r="AJ104" s="41" t="s">
        <v>664</v>
      </c>
      <c r="AK104" s="42" t="str">
        <f t="shared" si="417"/>
        <v>Belum diisi</v>
      </c>
      <c r="AL104" s="51" t="str">
        <f t="shared" si="430"/>
        <v>OK</v>
      </c>
      <c r="AM104" s="41" t="s">
        <v>664</v>
      </c>
      <c r="AN104" s="42" t="str">
        <f t="shared" si="418"/>
        <v>Belum diisi</v>
      </c>
      <c r="AO104" s="51" t="str">
        <f t="shared" si="431"/>
        <v>OK</v>
      </c>
      <c r="AP104" s="41" t="s">
        <v>664</v>
      </c>
      <c r="AQ104" s="42" t="str">
        <f t="shared" si="419"/>
        <v>Belum diisi</v>
      </c>
      <c r="AR104" s="51" t="str">
        <f t="shared" si="432"/>
        <v>OK</v>
      </c>
      <c r="AS104" s="41" t="s">
        <v>664</v>
      </c>
      <c r="AT104" s="42" t="str">
        <f t="shared" si="420"/>
        <v>Belum diisi</v>
      </c>
      <c r="AU104" s="51" t="str">
        <f t="shared" si="433"/>
        <v>OK</v>
      </c>
      <c r="AV104" s="42" t="str">
        <f t="shared" si="421"/>
        <v>A</v>
      </c>
      <c r="AW104" s="42">
        <f t="shared" si="422"/>
        <v>1</v>
      </c>
      <c r="AY104" s="26"/>
    </row>
    <row r="105" spans="1:51" ht="12.75" customHeight="1">
      <c r="A105">
        <v>102</v>
      </c>
      <c r="B105" s="38">
        <v>9</v>
      </c>
      <c r="C105" s="62" t="s">
        <v>750</v>
      </c>
      <c r="D105" s="40"/>
      <c r="E105" s="41" t="s">
        <v>663</v>
      </c>
      <c r="F105" s="42">
        <f t="shared" si="407"/>
        <v>1</v>
      </c>
      <c r="G105" s="51" t="str">
        <f t="shared" si="408"/>
        <v>OK</v>
      </c>
      <c r="H105" s="50" t="str">
        <f t="shared" ref="H105:I105" si="436">+AV105</f>
        <v>A</v>
      </c>
      <c r="I105" s="42">
        <f t="shared" si="436"/>
        <v>1</v>
      </c>
      <c r="J105" s="45">
        <f t="shared" si="410"/>
        <v>0.9375</v>
      </c>
      <c r="K105" s="46"/>
      <c r="L105" s="46"/>
      <c r="M105" s="11"/>
      <c r="N105" s="45">
        <f t="shared" si="406"/>
        <v>0.9375</v>
      </c>
      <c r="O105" s="11"/>
      <c r="P105" s="45"/>
      <c r="R105" s="41" t="s">
        <v>663</v>
      </c>
      <c r="S105" s="42">
        <f t="shared" si="411"/>
        <v>1</v>
      </c>
      <c r="T105" s="51" t="str">
        <f t="shared" si="424"/>
        <v>SALAH, Laporan Kinerja tidak ada</v>
      </c>
      <c r="U105" s="41" t="s">
        <v>663</v>
      </c>
      <c r="V105" s="42">
        <f t="shared" si="412"/>
        <v>1</v>
      </c>
      <c r="W105" s="51" t="str">
        <f t="shared" si="425"/>
        <v>SALAH, Laporan Kinerja tidak ada</v>
      </c>
      <c r="X105" s="41" t="s">
        <v>663</v>
      </c>
      <c r="Y105" s="42">
        <f t="shared" si="413"/>
        <v>1</v>
      </c>
      <c r="Z105" s="51" t="str">
        <f t="shared" si="426"/>
        <v>SALAH, Laporan Kinerja tidak ada</v>
      </c>
      <c r="AA105" s="41" t="s">
        <v>663</v>
      </c>
      <c r="AB105" s="42">
        <f t="shared" si="414"/>
        <v>1</v>
      </c>
      <c r="AC105" s="51" t="str">
        <f t="shared" si="427"/>
        <v>SALAH, Laporan Kinerja tidak ada</v>
      </c>
      <c r="AD105" s="41" t="s">
        <v>664</v>
      </c>
      <c r="AE105" s="42" t="str">
        <f t="shared" si="415"/>
        <v>Belum diisi</v>
      </c>
      <c r="AF105" s="51" t="str">
        <f t="shared" si="428"/>
        <v>OK</v>
      </c>
      <c r="AG105" s="41" t="s">
        <v>664</v>
      </c>
      <c r="AH105" s="42" t="str">
        <f t="shared" si="416"/>
        <v>Belum diisi</v>
      </c>
      <c r="AI105" s="51" t="str">
        <f t="shared" si="429"/>
        <v>OK</v>
      </c>
      <c r="AJ105" s="41" t="s">
        <v>664</v>
      </c>
      <c r="AK105" s="42" t="str">
        <f t="shared" si="417"/>
        <v>Belum diisi</v>
      </c>
      <c r="AL105" s="51" t="str">
        <f t="shared" si="430"/>
        <v>OK</v>
      </c>
      <c r="AM105" s="41" t="s">
        <v>664</v>
      </c>
      <c r="AN105" s="42" t="str">
        <f t="shared" si="418"/>
        <v>Belum diisi</v>
      </c>
      <c r="AO105" s="51" t="str">
        <f t="shared" si="431"/>
        <v>OK</v>
      </c>
      <c r="AP105" s="41" t="s">
        <v>664</v>
      </c>
      <c r="AQ105" s="42" t="str">
        <f t="shared" si="419"/>
        <v>Belum diisi</v>
      </c>
      <c r="AR105" s="51" t="str">
        <f t="shared" si="432"/>
        <v>OK</v>
      </c>
      <c r="AS105" s="41" t="s">
        <v>664</v>
      </c>
      <c r="AT105" s="42" t="str">
        <f t="shared" si="420"/>
        <v>Belum diisi</v>
      </c>
      <c r="AU105" s="51" t="str">
        <f t="shared" si="433"/>
        <v>OK</v>
      </c>
      <c r="AV105" s="42" t="str">
        <f t="shared" si="421"/>
        <v>A</v>
      </c>
      <c r="AW105" s="42">
        <f t="shared" si="422"/>
        <v>1</v>
      </c>
      <c r="AY105" s="26"/>
    </row>
    <row r="106" spans="1:51" ht="12.75" customHeight="1">
      <c r="A106">
        <v>103</v>
      </c>
      <c r="B106" s="38">
        <v>10</v>
      </c>
      <c r="C106" s="62" t="s">
        <v>751</v>
      </c>
      <c r="D106" s="40"/>
      <c r="E106" s="41" t="s">
        <v>658</v>
      </c>
      <c r="F106" s="42">
        <f>IF(E106="Y",1,IF(E106="T",0,IF(E106="Y/T","Belum diisi","Error")))</f>
        <v>1</v>
      </c>
      <c r="G106" s="51" t="str">
        <f t="shared" si="408"/>
        <v>OK</v>
      </c>
      <c r="H106" s="50" t="str">
        <f t="shared" ref="H106:I106" si="437">+AV106</f>
        <v>A</v>
      </c>
      <c r="I106" s="42">
        <f t="shared" si="437"/>
        <v>1</v>
      </c>
      <c r="J106" s="45">
        <f t="shared" si="410"/>
        <v>0.9375</v>
      </c>
      <c r="K106" s="46"/>
      <c r="L106" s="46"/>
      <c r="M106" s="11"/>
      <c r="N106" s="45">
        <f t="shared" si="406"/>
        <v>0.9375</v>
      </c>
      <c r="O106" s="11"/>
      <c r="P106" s="45"/>
      <c r="R106" s="41" t="s">
        <v>663</v>
      </c>
      <c r="S106" s="42">
        <f>IF(R106="a",1,IF(R106="b",0.67,IF(R106="c",0.33,IF(R106="d",0,IF(R106="a/b/c/d","Belum diisi","Error")))))</f>
        <v>1</v>
      </c>
      <c r="T106" s="51" t="str">
        <f t="shared" si="424"/>
        <v>SALAH, Laporan Kinerja tidak ada</v>
      </c>
      <c r="U106" s="41" t="s">
        <v>663</v>
      </c>
      <c r="V106" s="42">
        <f>IF(U106="a",1,IF(U106="b",0.67,IF(U106="c",0.33,IF(U106="d",0,IF(U106="a/b/c/d","Belum diisi","Error")))))</f>
        <v>1</v>
      </c>
      <c r="W106" s="51" t="str">
        <f t="shared" si="425"/>
        <v>SALAH, Laporan Kinerja tidak ada</v>
      </c>
      <c r="X106" s="41" t="s">
        <v>663</v>
      </c>
      <c r="Y106" s="42">
        <f>IF(X106="a",1,IF(X106="b",0.67,IF(X106="c",0.33,IF(X106="d",0,IF(X106="a/b/c/d","Belum diisi","Error")))))</f>
        <v>1</v>
      </c>
      <c r="Z106" s="51" t="str">
        <f t="shared" si="426"/>
        <v>SALAH, Laporan Kinerja tidak ada</v>
      </c>
      <c r="AA106" s="41" t="s">
        <v>663</v>
      </c>
      <c r="AB106" s="42">
        <f>IF(AA106="a",1,IF(AA106="b",0.67,IF(AA106="c",0.33,IF(AA106="d",0,IF(AA106="a/b/c/d","Belum diisi","Error")))))</f>
        <v>1</v>
      </c>
      <c r="AC106" s="51" t="str">
        <f t="shared" si="427"/>
        <v>SALAH, Laporan Kinerja tidak ada</v>
      </c>
      <c r="AD106" s="41" t="s">
        <v>752</v>
      </c>
      <c r="AE106" s="42" t="str">
        <f>IF(AD106="a",1,IF(AD106="b",0.67,IF(AD106="c",0.33,IF(AD106="d",0,IF(AD106="a/b/c/d","Belum diisi","Error")))))</f>
        <v>Belum diisi</v>
      </c>
      <c r="AF106" s="51" t="str">
        <f t="shared" si="428"/>
        <v>OK</v>
      </c>
      <c r="AG106" s="41" t="s">
        <v>752</v>
      </c>
      <c r="AH106" s="42" t="str">
        <f>IF(AG106="a",1,IF(AG106="b",0.67,IF(AG106="c",0.33,IF(AG106="d",0,IF(AG106="a/b/c/d","Belum diisi","Error")))))</f>
        <v>Belum diisi</v>
      </c>
      <c r="AI106" s="51" t="str">
        <f t="shared" si="429"/>
        <v>OK</v>
      </c>
      <c r="AJ106" s="41" t="s">
        <v>752</v>
      </c>
      <c r="AK106" s="42" t="str">
        <f>IF(AJ106="a",1,IF(AJ106="b",0.67,IF(AJ106="c",0.33,IF(AJ106="d",0,IF(AJ106="a/b/c/d","Belum diisi","Error")))))</f>
        <v>Belum diisi</v>
      </c>
      <c r="AL106" s="51" t="str">
        <f t="shared" si="430"/>
        <v>OK</v>
      </c>
      <c r="AM106" s="41" t="s">
        <v>752</v>
      </c>
      <c r="AN106" s="42" t="str">
        <f>IF(AM106="a",1,IF(AM106="b",0.67,IF(AM106="c",0.33,IF(AM106="d",0,IF(AM106="a/b/c/d","Belum diisi","Error")))))</f>
        <v>Belum diisi</v>
      </c>
      <c r="AO106" s="51" t="str">
        <f t="shared" si="431"/>
        <v>OK</v>
      </c>
      <c r="AP106" s="41" t="s">
        <v>752</v>
      </c>
      <c r="AQ106" s="42" t="str">
        <f>IF(AP106="a",1,IF(AP106="b",0.67,IF(AP106="c",0.33,IF(AP106="d",0,IF(AP106="a/b/c/d","Belum diisi","Error")))))</f>
        <v>Belum diisi</v>
      </c>
      <c r="AR106" s="51" t="str">
        <f t="shared" si="432"/>
        <v>OK</v>
      </c>
      <c r="AS106" s="41" t="s">
        <v>752</v>
      </c>
      <c r="AT106" s="42" t="str">
        <f>IF(AS106="a",1,IF(AS106="b",0.67,IF(AS106="c",0.33,IF(AS106="d",0,IF(AS106="a/b/c/d","Belum diisi","Error")))))</f>
        <v>Belum diisi</v>
      </c>
      <c r="AU106" s="51" t="str">
        <f t="shared" si="433"/>
        <v>OK</v>
      </c>
      <c r="AV106" s="42" t="str">
        <f t="shared" si="421"/>
        <v>A</v>
      </c>
      <c r="AW106" s="42">
        <f t="shared" si="422"/>
        <v>1</v>
      </c>
      <c r="AY106" s="26"/>
    </row>
    <row r="107" spans="1:51" ht="12.75" customHeight="1">
      <c r="A107">
        <v>104</v>
      </c>
      <c r="B107" s="38">
        <v>11</v>
      </c>
      <c r="C107" s="66" t="s">
        <v>753</v>
      </c>
      <c r="D107" s="67"/>
      <c r="E107" s="41" t="s">
        <v>663</v>
      </c>
      <c r="F107" s="42">
        <f t="shared" ref="F107:F108" si="438">IF(E107="a",1,IF(E107="b",0.75,IF(E107="c",0.5,IF(E107="d",0.25,IF(E107="e",0,IF(E107="A/B/C/D/E","Belum diisi","Error"))))))</f>
        <v>1</v>
      </c>
      <c r="G107" s="51" t="str">
        <f t="shared" si="408"/>
        <v>OK</v>
      </c>
      <c r="H107" s="50" t="str">
        <f t="shared" ref="H107:I107" si="439">+AV107</f>
        <v>A</v>
      </c>
      <c r="I107" s="42">
        <f t="shared" si="439"/>
        <v>1</v>
      </c>
      <c r="J107" s="45">
        <f t="shared" si="410"/>
        <v>0.9375</v>
      </c>
      <c r="K107" s="46"/>
      <c r="L107" s="46"/>
      <c r="M107" s="11"/>
      <c r="N107" s="45">
        <f t="shared" si="406"/>
        <v>0.9375</v>
      </c>
      <c r="O107" s="11"/>
      <c r="P107" s="45"/>
      <c r="R107" s="41" t="s">
        <v>663</v>
      </c>
      <c r="S107" s="42">
        <f t="shared" ref="S107:S108" si="440">IF(R107="a",1,IF(R107="b",0.75,IF(R107="c",0.5,IF(R107="d",0.25,IF(R107="e",0,IF(R107="A/B/C/D/E","Belum diisi","Error"))))))</f>
        <v>1</v>
      </c>
      <c r="T107" s="51" t="str">
        <f t="shared" si="424"/>
        <v>SALAH, Laporan Kinerja tidak ada</v>
      </c>
      <c r="U107" s="41" t="s">
        <v>663</v>
      </c>
      <c r="V107" s="42">
        <f t="shared" ref="V107:V108" si="441">IF(U107="a",1,IF(U107="b",0.75,IF(U107="c",0.5,IF(U107="d",0.25,IF(U107="e",0,IF(U107="A/B/C/D/E","Belum diisi","Error"))))))</f>
        <v>1</v>
      </c>
      <c r="W107" s="51" t="str">
        <f t="shared" si="425"/>
        <v>SALAH, Laporan Kinerja tidak ada</v>
      </c>
      <c r="X107" s="41" t="s">
        <v>663</v>
      </c>
      <c r="Y107" s="42">
        <f t="shared" ref="Y107:Y108" si="442">IF(X107="a",1,IF(X107="b",0.75,IF(X107="c",0.5,IF(X107="d",0.25,IF(X107="e",0,IF(X107="A/B/C/D/E","Belum diisi","Error"))))))</f>
        <v>1</v>
      </c>
      <c r="Z107" s="51" t="str">
        <f t="shared" si="426"/>
        <v>SALAH, Laporan Kinerja tidak ada</v>
      </c>
      <c r="AA107" s="41" t="s">
        <v>663</v>
      </c>
      <c r="AB107" s="42">
        <f t="shared" ref="AB107:AB108" si="443">IF(AA107="a",1,IF(AA107="b",0.75,IF(AA107="c",0.5,IF(AA107="d",0.25,IF(AA107="e",0,IF(AA107="A/B/C/D/E","Belum diisi","Error"))))))</f>
        <v>1</v>
      </c>
      <c r="AC107" s="51" t="str">
        <f t="shared" si="427"/>
        <v>SALAH, Laporan Kinerja tidak ada</v>
      </c>
      <c r="AD107" s="41" t="s">
        <v>664</v>
      </c>
      <c r="AE107" s="42" t="str">
        <f t="shared" ref="AE107:AE108" si="444">IF(AD107="a",1,IF(AD107="b",0.75,IF(AD107="c",0.5,IF(AD107="d",0.25,IF(AD107="e",0,IF(AD107="A/B/C/D/E","Belum diisi","Error"))))))</f>
        <v>Belum diisi</v>
      </c>
      <c r="AF107" s="51" t="str">
        <f t="shared" si="428"/>
        <v>OK</v>
      </c>
      <c r="AG107" s="41" t="s">
        <v>664</v>
      </c>
      <c r="AH107" s="42" t="str">
        <f t="shared" ref="AH107:AH108" si="445">IF(AG107="a",1,IF(AG107="b",0.75,IF(AG107="c",0.5,IF(AG107="d",0.25,IF(AG107="e",0,IF(AG107="A/B/C/D/E","Belum diisi","Error"))))))</f>
        <v>Belum diisi</v>
      </c>
      <c r="AI107" s="51" t="str">
        <f t="shared" si="429"/>
        <v>OK</v>
      </c>
      <c r="AJ107" s="41" t="s">
        <v>664</v>
      </c>
      <c r="AK107" s="42" t="str">
        <f t="shared" ref="AK107:AK108" si="446">IF(AJ107="a",1,IF(AJ107="b",0.75,IF(AJ107="c",0.5,IF(AJ107="d",0.25,IF(AJ107="e",0,IF(AJ107="A/B/C/D/E","Belum diisi","Error"))))))</f>
        <v>Belum diisi</v>
      </c>
      <c r="AL107" s="51" t="str">
        <f t="shared" si="430"/>
        <v>OK</v>
      </c>
      <c r="AM107" s="41" t="s">
        <v>664</v>
      </c>
      <c r="AN107" s="42" t="str">
        <f t="shared" ref="AN107:AN108" si="447">IF(AM107="a",1,IF(AM107="b",0.75,IF(AM107="c",0.5,IF(AM107="d",0.25,IF(AM107="e",0,IF(AM107="A/B/C/D/E","Belum diisi","Error"))))))</f>
        <v>Belum diisi</v>
      </c>
      <c r="AO107" s="51" t="str">
        <f t="shared" si="431"/>
        <v>OK</v>
      </c>
      <c r="AP107" s="41" t="s">
        <v>664</v>
      </c>
      <c r="AQ107" s="42" t="str">
        <f t="shared" ref="AQ107:AQ108" si="448">IF(AP107="a",1,IF(AP107="b",0.75,IF(AP107="c",0.5,IF(AP107="d",0.25,IF(AP107="e",0,IF(AP107="A/B/C/D/E","Belum diisi","Error"))))))</f>
        <v>Belum diisi</v>
      </c>
      <c r="AR107" s="51" t="str">
        <f t="shared" si="432"/>
        <v>OK</v>
      </c>
      <c r="AS107" s="41" t="s">
        <v>664</v>
      </c>
      <c r="AT107" s="42" t="str">
        <f t="shared" ref="AT107:AT108" si="449">IF(AS107="a",1,IF(AS107="b",0.75,IF(AS107="c",0.5,IF(AS107="d",0.25,IF(AS107="e",0,IF(AS107="A/B/C/D/E","Belum diisi","Error"))))))</f>
        <v>Belum diisi</v>
      </c>
      <c r="AU107" s="51" t="str">
        <f t="shared" si="433"/>
        <v>OK</v>
      </c>
      <c r="AV107" s="42" t="str">
        <f t="shared" si="421"/>
        <v>A</v>
      </c>
      <c r="AW107" s="42">
        <f t="shared" si="422"/>
        <v>1</v>
      </c>
      <c r="AY107" s="26"/>
    </row>
    <row r="108" spans="1:51" ht="12.75" customHeight="1">
      <c r="A108">
        <v>105</v>
      </c>
      <c r="B108" s="38">
        <v>12</v>
      </c>
      <c r="C108" s="70" t="s">
        <v>754</v>
      </c>
      <c r="D108" s="67"/>
      <c r="E108" s="41" t="s">
        <v>663</v>
      </c>
      <c r="F108" s="42">
        <f t="shared" si="438"/>
        <v>1</v>
      </c>
      <c r="G108" s="51" t="str">
        <f>IF(F108&gt;AVERAGE(F$101:F$107),"SALAH, Lebih tinggi dari Kualitas Informasi Laporan Kinerja","OK")</f>
        <v>OK</v>
      </c>
      <c r="H108" s="50" t="str">
        <f t="shared" ref="H108:I108" si="450">+AV108</f>
        <v>A</v>
      </c>
      <c r="I108" s="42">
        <f t="shared" si="450"/>
        <v>1</v>
      </c>
      <c r="J108" s="45">
        <f t="shared" si="410"/>
        <v>0.9375</v>
      </c>
      <c r="K108" s="46"/>
      <c r="L108" s="46"/>
      <c r="M108" s="11"/>
      <c r="N108" s="45">
        <f t="shared" si="406"/>
        <v>0.9375</v>
      </c>
      <c r="O108" s="11"/>
      <c r="P108" s="45"/>
      <c r="R108" s="41" t="s">
        <v>663</v>
      </c>
      <c r="S108" s="42">
        <f t="shared" si="440"/>
        <v>1</v>
      </c>
      <c r="T108" s="51" t="str">
        <f t="shared" si="424"/>
        <v>SALAH, Laporan Kinerja tidak ada</v>
      </c>
      <c r="U108" s="41" t="s">
        <v>663</v>
      </c>
      <c r="V108" s="42">
        <f t="shared" si="441"/>
        <v>1</v>
      </c>
      <c r="W108" s="51" t="str">
        <f t="shared" si="425"/>
        <v>SALAH, Laporan Kinerja tidak ada</v>
      </c>
      <c r="X108" s="41" t="s">
        <v>663</v>
      </c>
      <c r="Y108" s="42">
        <f t="shared" si="442"/>
        <v>1</v>
      </c>
      <c r="Z108" s="51" t="str">
        <f t="shared" si="426"/>
        <v>SALAH, Laporan Kinerja tidak ada</v>
      </c>
      <c r="AA108" s="41" t="s">
        <v>663</v>
      </c>
      <c r="AB108" s="42">
        <f t="shared" si="443"/>
        <v>1</v>
      </c>
      <c r="AC108" s="51" t="str">
        <f t="shared" si="427"/>
        <v>SALAH, Laporan Kinerja tidak ada</v>
      </c>
      <c r="AD108" s="41" t="s">
        <v>664</v>
      </c>
      <c r="AE108" s="42" t="str">
        <f t="shared" si="444"/>
        <v>Belum diisi</v>
      </c>
      <c r="AF108" s="51" t="str">
        <f t="shared" si="428"/>
        <v>OK</v>
      </c>
      <c r="AG108" s="41" t="s">
        <v>664</v>
      </c>
      <c r="AH108" s="42" t="str">
        <f t="shared" si="445"/>
        <v>Belum diisi</v>
      </c>
      <c r="AI108" s="51" t="str">
        <f t="shared" si="429"/>
        <v>OK</v>
      </c>
      <c r="AJ108" s="41" t="s">
        <v>664</v>
      </c>
      <c r="AK108" s="42" t="str">
        <f t="shared" si="446"/>
        <v>Belum diisi</v>
      </c>
      <c r="AL108" s="51" t="str">
        <f t="shared" si="430"/>
        <v>OK</v>
      </c>
      <c r="AM108" s="41" t="s">
        <v>664</v>
      </c>
      <c r="AN108" s="42" t="str">
        <f t="shared" si="447"/>
        <v>Belum diisi</v>
      </c>
      <c r="AO108" s="51" t="str">
        <f t="shared" si="431"/>
        <v>OK</v>
      </c>
      <c r="AP108" s="41" t="s">
        <v>664</v>
      </c>
      <c r="AQ108" s="42" t="str">
        <f t="shared" si="448"/>
        <v>Belum diisi</v>
      </c>
      <c r="AR108" s="51" t="str">
        <f t="shared" si="432"/>
        <v>OK</v>
      </c>
      <c r="AS108" s="41" t="s">
        <v>664</v>
      </c>
      <c r="AT108" s="42" t="str">
        <f t="shared" si="449"/>
        <v>Belum diisi</v>
      </c>
      <c r="AU108" s="51" t="str">
        <f t="shared" si="433"/>
        <v>OK</v>
      </c>
      <c r="AV108" s="42" t="str">
        <f t="shared" si="421"/>
        <v>A</v>
      </c>
      <c r="AW108" s="42">
        <f t="shared" si="422"/>
        <v>1</v>
      </c>
      <c r="AY108" s="26"/>
    </row>
    <row r="109" spans="1:51" ht="12.75" customHeight="1">
      <c r="A109">
        <v>106</v>
      </c>
      <c r="B109" s="38"/>
      <c r="C109" s="54"/>
      <c r="D109" s="55"/>
      <c r="E109" s="46"/>
      <c r="F109" s="46"/>
      <c r="G109" s="46"/>
      <c r="H109" s="46"/>
      <c r="I109" s="46"/>
      <c r="J109" s="46"/>
      <c r="K109" s="46"/>
      <c r="L109" s="46"/>
      <c r="M109" s="11"/>
      <c r="N109" s="46"/>
      <c r="O109" s="11"/>
      <c r="P109" s="46"/>
      <c r="R109" s="56"/>
      <c r="S109" s="57"/>
      <c r="T109" s="46"/>
      <c r="U109" s="56"/>
      <c r="V109" s="57"/>
      <c r="W109" s="46"/>
      <c r="X109" s="56"/>
      <c r="Y109" s="57"/>
      <c r="Z109" s="46"/>
      <c r="AA109" s="56"/>
      <c r="AB109" s="57"/>
      <c r="AC109" s="46"/>
      <c r="AD109" s="56"/>
      <c r="AE109" s="57"/>
      <c r="AF109" s="46"/>
      <c r="AG109" s="56"/>
      <c r="AH109" s="57"/>
      <c r="AI109" s="46"/>
      <c r="AJ109" s="56"/>
      <c r="AK109" s="57"/>
      <c r="AL109" s="46"/>
      <c r="AM109" s="56"/>
      <c r="AN109" s="57"/>
      <c r="AO109" s="46"/>
      <c r="AP109" s="56"/>
      <c r="AQ109" s="57"/>
      <c r="AR109" s="46"/>
      <c r="AS109" s="56"/>
      <c r="AT109" s="57"/>
      <c r="AU109" s="46"/>
      <c r="AV109" s="58"/>
      <c r="AW109" s="57"/>
      <c r="AY109" s="26"/>
    </row>
    <row r="110" spans="1:51" ht="12.75" customHeight="1">
      <c r="A110">
        <v>107</v>
      </c>
      <c r="B110" s="27" t="s">
        <v>729</v>
      </c>
      <c r="C110" s="28" t="s">
        <v>755</v>
      </c>
      <c r="D110" s="29">
        <v>4.5</v>
      </c>
      <c r="E110" s="36">
        <f>SUM(F111:F115)/COUNT(F111:F115)</f>
        <v>0.95</v>
      </c>
      <c r="F110" s="31">
        <f>E110*D110/2</f>
        <v>2.1374999999999997</v>
      </c>
      <c r="G110" s="22"/>
      <c r="H110" s="37">
        <f>SUM(I111:I115)/COUNT(I111:I115)</f>
        <v>0.96</v>
      </c>
      <c r="I110" s="33">
        <f>H110*$D110/2</f>
        <v>2.16</v>
      </c>
      <c r="J110" s="31">
        <f>+I110+F110</f>
        <v>4.2974999999999994</v>
      </c>
      <c r="K110" s="33">
        <f>SUM(J111:J115)</f>
        <v>4.2975000000000003</v>
      </c>
      <c r="L110" s="25"/>
      <c r="M110" s="11"/>
      <c r="N110" s="31">
        <f t="shared" ref="N110:N115" si="451">+J110</f>
        <v>4.2974999999999994</v>
      </c>
      <c r="O110" s="11"/>
      <c r="P110" s="31">
        <f>+M110+J110</f>
        <v>4.2974999999999994</v>
      </c>
      <c r="R110" s="37">
        <f>SUM(S111:S115)/COUNT(S111:S115)</f>
        <v>1</v>
      </c>
      <c r="S110" s="33">
        <f>R110*$D110/2</f>
        <v>2.25</v>
      </c>
      <c r="T110" s="22"/>
      <c r="U110" s="37">
        <f>SUM(V111:V115)/COUNT(V111:V115)</f>
        <v>1</v>
      </c>
      <c r="V110" s="33">
        <f>U110*$D110/2</f>
        <v>2.25</v>
      </c>
      <c r="W110" s="22"/>
      <c r="X110" s="37">
        <f>SUM(Y111:Y115)/COUNT(Y111:Y115)</f>
        <v>1</v>
      </c>
      <c r="Y110" s="33">
        <f>X110*$D110/2</f>
        <v>2.25</v>
      </c>
      <c r="Z110" s="22"/>
      <c r="AA110" s="37">
        <f>SUM(AB111:AB115)/COUNT(AB111:AB115)</f>
        <v>1</v>
      </c>
      <c r="AB110" s="33">
        <f>AA110*$D110/2</f>
        <v>2.25</v>
      </c>
      <c r="AC110" s="22"/>
      <c r="AD110" s="37">
        <f>SUM(AE111:AE115)/COUNT(AE111:AE115)</f>
        <v>1</v>
      </c>
      <c r="AE110" s="33">
        <f>AD110*$D110/2</f>
        <v>2.25</v>
      </c>
      <c r="AF110" s="22"/>
      <c r="AG110" s="37">
        <f>SUM(AH111:AH115)/COUNT(AH111:AH115)</f>
        <v>1</v>
      </c>
      <c r="AH110" s="33">
        <f>AG110*$D110/2</f>
        <v>2.25</v>
      </c>
      <c r="AI110" s="22"/>
      <c r="AJ110" s="37">
        <f>SUM(AK111:AK115)/COUNT(AK111:AK115)</f>
        <v>1</v>
      </c>
      <c r="AK110" s="33">
        <f>AJ110*$D110/2</f>
        <v>2.25</v>
      </c>
      <c r="AL110" s="22"/>
      <c r="AM110" s="37">
        <f>SUM(AN111:AN115)/COUNT(AN111:AN115)</f>
        <v>1</v>
      </c>
      <c r="AN110" s="33">
        <f>AM110*$D110/2</f>
        <v>2.25</v>
      </c>
      <c r="AO110" s="22"/>
      <c r="AP110" s="37">
        <f>SUM(AQ111:AQ115)/COUNT(AQ111:AQ115)</f>
        <v>0</v>
      </c>
      <c r="AQ110" s="33">
        <f>AP110*$D110/2</f>
        <v>0</v>
      </c>
      <c r="AR110" s="22"/>
      <c r="AS110" s="37">
        <f>SUM(AT111:AT115)/COUNT(AT111:AT115)</f>
        <v>0</v>
      </c>
      <c r="AT110" s="33">
        <f>AS110*$D110/2</f>
        <v>0</v>
      </c>
      <c r="AU110" s="22"/>
      <c r="AV110" s="36">
        <f>SUM(AW111:AW115)/COUNT(AW111:AW115)</f>
        <v>0.96</v>
      </c>
      <c r="AW110" s="31">
        <f>AV110*$D110/2</f>
        <v>2.16</v>
      </c>
      <c r="AY110" s="26"/>
    </row>
    <row r="111" spans="1:51" ht="12.75" customHeight="1">
      <c r="A111">
        <v>108</v>
      </c>
      <c r="B111" s="38">
        <v>13</v>
      </c>
      <c r="C111" s="62" t="s">
        <v>756</v>
      </c>
      <c r="D111" s="40"/>
      <c r="E111" s="41" t="s">
        <v>757</v>
      </c>
      <c r="F111" s="42">
        <f t="shared" ref="F111:F115" si="452">IF(E111="a",1,IF(E111="b",0.75,IF(E111="c",0.5,IF(E111="d",0.25,IF(E111="e",0,IF(E111="A/B/C/D/E","Belum diisi","Error"))))))</f>
        <v>0.75</v>
      </c>
      <c r="G111" s="51" t="str">
        <f>IF(F$123=0,"SALAH, Evaluasi Akuntabilitas Kinerja tidak dilakukan",IF(F111&gt;AVERAGE(F101:F108),"SALAH, lebih tinggi dari Nilai Kualitas Penyajian Informasi Kinerja","OK"))</f>
        <v>OK</v>
      </c>
      <c r="H111" s="50" t="str">
        <f t="shared" ref="H111:I111" si="453">+AV111</f>
        <v>B</v>
      </c>
      <c r="I111" s="42">
        <f t="shared" si="453"/>
        <v>0.8</v>
      </c>
      <c r="J111" s="45">
        <f t="shared" ref="J111:J115" si="454">(+F111/COUNT($F$111:$F$115)*$D$110/2)+(+I111/COUNT($I$111:$I$115)*$D$110/2)</f>
        <v>0.69750000000000001</v>
      </c>
      <c r="K111" s="46"/>
      <c r="L111" s="46"/>
      <c r="M111" s="11"/>
      <c r="N111" s="45">
        <f t="shared" si="451"/>
        <v>0.69750000000000001</v>
      </c>
      <c r="O111" s="11"/>
      <c r="P111" s="45"/>
      <c r="R111" s="41" t="s">
        <v>658</v>
      </c>
      <c r="S111" s="42">
        <f>IF(R111="Y",1,IF(R111="T",0,IF(R111="y/T","Belum diisi","Error")))</f>
        <v>1</v>
      </c>
      <c r="T111" s="51" t="str">
        <f>IF(S111&gt;S$94,"SALAH, Laporan Kinerja tidak ada",IF(S111&gt;AVERAGE(S$40,S$41),"SALAH, Lebih tinggi dari Nilai Perencanaan Kinerja Tahunan dan PK",IF(S111&gt;$F$123,"SALAH, Evaluasi Akuntabilitas Kinerja tidak dilakukan","OK")))</f>
        <v>SALAH, Laporan Kinerja tidak ada</v>
      </c>
      <c r="U111" s="41" t="s">
        <v>658</v>
      </c>
      <c r="V111" s="42">
        <f>IF(U111="Y",1,IF(U111="T",0,IF(U111="y/T","Belum diisi","Error")))</f>
        <v>1</v>
      </c>
      <c r="W111" s="51" t="str">
        <f>IF(V111&gt;V$94,"SALAH, Laporan Kinerja tidak ada",IF(V111&gt;AVERAGE(V$40,V$41),"SALAH, Lebih tinggi dari Nilai Perencanaan Kinerja Tahunan dan PK",IF(V111&gt;$F$123,"SALAH, Evaluasi Akuntabilitas Kinerja tidak dilakukan","OK")))</f>
        <v>SALAH, Laporan Kinerja tidak ada</v>
      </c>
      <c r="X111" s="41" t="s">
        <v>658</v>
      </c>
      <c r="Y111" s="42">
        <f>IF(X111="Y",1,IF(X111="T",0,IF(X111="y/T","Belum diisi","Error")))</f>
        <v>1</v>
      </c>
      <c r="Z111" s="51" t="str">
        <f>IF(Y111&gt;Y$94,"SALAH, Laporan Kinerja tidak ada",IF(Y111&gt;AVERAGE(Y$40,Y$41),"SALAH, Lebih tinggi dari Nilai Perencanaan Kinerja Tahunan dan PK",IF(Y111&gt;$F$123,"SALAH, Evaluasi Akuntabilitas Kinerja tidak dilakukan","OK")))</f>
        <v>SALAH, Laporan Kinerja tidak ada</v>
      </c>
      <c r="AA111" s="41" t="s">
        <v>658</v>
      </c>
      <c r="AB111" s="42">
        <f>IF(AA111="Y",1,IF(AA111="T",0,IF(AA111="y/T","Belum diisi","Error")))</f>
        <v>1</v>
      </c>
      <c r="AC111" s="51" t="str">
        <f>IF(AB111&gt;AB$94,"SALAH, Laporan Kinerja tidak ada",IF(AB111&gt;AVERAGE(AB$40,AB$41),"SALAH, Lebih tinggi dari Nilai Perencanaan Kinerja Tahunan dan PK",IF(AB111&gt;$F$123,"SALAH, Evaluasi Akuntabilitas Kinerja tidak dilakukan","OK")))</f>
        <v>SALAH, Laporan Kinerja tidak ada</v>
      </c>
      <c r="AD111" s="41" t="s">
        <v>658</v>
      </c>
      <c r="AE111" s="42">
        <f>IF(AD111="Y",1,IF(AD111="T",0,IF(AD111="y/T","Belum diisi","Error")))</f>
        <v>1</v>
      </c>
      <c r="AF111" s="51" t="e">
        <f>IF(AE111&gt;AE$94,"SALAH, Laporan Kinerja tidak ada",IF(AE111&gt;AVERAGE(AE$40,AE$41),"SALAH, Lebih tinggi dari Nilai Perencanaan Kinerja Tahunan dan PK",IF(AE111&gt;$F$123,"SALAH, Evaluasi Akuntabilitas Kinerja tidak dilakukan","OK")))</f>
        <v>#DIV/0!</v>
      </c>
      <c r="AG111" s="41" t="s">
        <v>658</v>
      </c>
      <c r="AH111" s="42">
        <f>IF(AG111="Y",1,IF(AG111="T",0,IF(AG111="y/T","Belum diisi","Error")))</f>
        <v>1</v>
      </c>
      <c r="AI111" s="51" t="e">
        <f>IF(AH111&gt;AH$94,"SALAH, Laporan Kinerja tidak ada",IF(AH111&gt;AVERAGE(AH$40,AH$41),"SALAH, Lebih tinggi dari Nilai Perencanaan Kinerja Tahunan dan PK",IF(AH111&gt;$F$123,"SALAH, Evaluasi Akuntabilitas Kinerja tidak dilakukan","OK")))</f>
        <v>#DIV/0!</v>
      </c>
      <c r="AJ111" s="41" t="s">
        <v>658</v>
      </c>
      <c r="AK111" s="42">
        <f>IF(AJ111="Y",1,IF(AJ111="T",0,IF(AJ111="y/T","Belum diisi","Error")))</f>
        <v>1</v>
      </c>
      <c r="AL111" s="51" t="e">
        <f>IF(AK111&gt;AK$94,"SALAH, Laporan Kinerja tidak ada",IF(AK111&gt;AVERAGE(AK$40,AK$41),"SALAH, Lebih tinggi dari Nilai Perencanaan Kinerja Tahunan dan PK",IF(AK111&gt;$F$123,"SALAH, Evaluasi Akuntabilitas Kinerja tidak dilakukan","OK")))</f>
        <v>#DIV/0!</v>
      </c>
      <c r="AM111" s="41" t="s">
        <v>658</v>
      </c>
      <c r="AN111" s="42">
        <f>IF(AM111="Y",1,IF(AM111="T",0,IF(AM111="y/T","Belum diisi","Error")))</f>
        <v>1</v>
      </c>
      <c r="AO111" s="51" t="e">
        <f>IF(AN111&gt;AN$94,"SALAH, Laporan Kinerja tidak ada",IF(AN111&gt;AVERAGE(AN$40,AN$41),"SALAH, Lebih tinggi dari Nilai Perencanaan Kinerja Tahunan dan PK",IF(AN111&gt;$F$123,"SALAH, Evaluasi Akuntabilitas Kinerja tidak dilakukan","OK")))</f>
        <v>#DIV/0!</v>
      </c>
      <c r="AP111" s="41" t="s">
        <v>660</v>
      </c>
      <c r="AQ111" s="42">
        <f>IF(AP111="Y",1,IF(AP111="T",0,IF(AP111="y/T","Belum diisi","Error")))</f>
        <v>0</v>
      </c>
      <c r="AR111" s="51" t="e">
        <f>IF(AQ111&gt;AQ$94,"SALAH, Laporan Kinerja tidak ada",IF(AQ111&gt;AVERAGE(AQ$40,AQ$41),"SALAH, Lebih tinggi dari Nilai Perencanaan Kinerja Tahunan dan PK",IF(AQ111&gt;$F$123,"SALAH, Evaluasi Akuntabilitas Kinerja tidak dilakukan","OK")))</f>
        <v>#DIV/0!</v>
      </c>
      <c r="AS111" s="41" t="s">
        <v>660</v>
      </c>
      <c r="AT111" s="42">
        <f>IF(AS111="Y",1,IF(AS111="T",0,IF(AS111="y/T","Belum diisi","Error")))</f>
        <v>0</v>
      </c>
      <c r="AU111" s="51" t="e">
        <f>IF(AT111&gt;AT$94,"SALAH, Laporan Kinerja tidak ada",IF(AT111&gt;AVERAGE(AT$40,AT$41),"SALAH, Lebih tinggi dari Nilai Perencanaan Kinerja Tahunan dan PK",IF(AT111&gt;$F$123,"SALAH, Evaluasi Akuntabilitas Kinerja tidak dilakukan","OK")))</f>
        <v>#DIV/0!</v>
      </c>
      <c r="AV111" s="42" t="str">
        <f t="shared" ref="AV111:AV115" si="455">IF(AW111&gt;0.875,"A",IF(AW111&gt;0.625,"B",IF(AW111&gt;0.375,"C",IF(AW111&gt;0.125,"D",IF(AW111&lt;=0.125,"E","Error")))))</f>
        <v>B</v>
      </c>
      <c r="AW111" s="42">
        <f>AVERAGEIF(R111:AT111,"&gt;=0",R111:AT111)</f>
        <v>0.8</v>
      </c>
      <c r="AY111" s="26"/>
    </row>
    <row r="112" spans="1:51" ht="12.75" customHeight="1">
      <c r="A112">
        <v>109</v>
      </c>
      <c r="B112" s="38">
        <v>14</v>
      </c>
      <c r="C112" s="62" t="s">
        <v>758</v>
      </c>
      <c r="D112" s="40"/>
      <c r="E112" s="41" t="s">
        <v>663</v>
      </c>
      <c r="F112" s="42">
        <f t="shared" si="452"/>
        <v>1</v>
      </c>
      <c r="G112" s="51" t="str">
        <f t="shared" ref="G112:G115" si="456">IF(F112&gt;AVERAGE($F$101:$F$108),"SALAH, lebih tinggi dari Nilai Kualitas Penyajian Informasi Kinerja","OK")</f>
        <v>OK</v>
      </c>
      <c r="H112" s="50" t="str">
        <f t="shared" ref="H112:I112" si="457">+AV112</f>
        <v>A</v>
      </c>
      <c r="I112" s="42">
        <f t="shared" si="457"/>
        <v>1</v>
      </c>
      <c r="J112" s="45">
        <f t="shared" si="454"/>
        <v>0.9</v>
      </c>
      <c r="K112" s="46"/>
      <c r="L112" s="46"/>
      <c r="M112" s="11"/>
      <c r="N112" s="45">
        <f t="shared" si="451"/>
        <v>0.9</v>
      </c>
      <c r="O112" s="11"/>
      <c r="P112" s="45"/>
      <c r="R112" s="41" t="s">
        <v>663</v>
      </c>
      <c r="S112" s="42">
        <f t="shared" ref="S112:S115" si="458">IF(R112="a",1,IF(R112="b",0.75,IF(R112="c",0.5,IF(R112="d",0.25,IF(R112="e",0,IF(R112="A/B/C/D/E","Belum diisi","Error"))))))</f>
        <v>1</v>
      </c>
      <c r="T112" s="51" t="str">
        <f t="shared" ref="T112:T115" si="459">IF(S112&gt;S$94,"SALAH, Laporan Kinerja tidak ada",IF(S112&gt;AVERAGE(S$101:S$108),"SALAH, Lebih tinggi dari Nilai Kualitas laporan Kinerja","OK"))</f>
        <v>SALAH, Laporan Kinerja tidak ada</v>
      </c>
      <c r="U112" s="41" t="s">
        <v>663</v>
      </c>
      <c r="V112" s="42">
        <f t="shared" ref="V112:V115" si="460">IF(U112="a",1,IF(U112="b",0.75,IF(U112="c",0.5,IF(U112="d",0.25,IF(U112="e",0,IF(U112="A/B/C/D/E","Belum diisi","Error"))))))</f>
        <v>1</v>
      </c>
      <c r="W112" s="51" t="str">
        <f t="shared" ref="W112:W115" si="461">IF(V112&gt;V$94,"SALAH, Laporan Kinerja tidak ada",IF(V112&gt;AVERAGE(V$101:V$108),"SALAH, Lebih tinggi dari Nilai Kualitas laporan Kinerja","OK"))</f>
        <v>SALAH, Laporan Kinerja tidak ada</v>
      </c>
      <c r="X112" s="41" t="s">
        <v>663</v>
      </c>
      <c r="Y112" s="42">
        <f t="shared" ref="Y112:Y115" si="462">IF(X112="a",1,IF(X112="b",0.75,IF(X112="c",0.5,IF(X112="d",0.25,IF(X112="e",0,IF(X112="A/B/C/D/E","Belum diisi","Error"))))))</f>
        <v>1</v>
      </c>
      <c r="Z112" s="51" t="str">
        <f t="shared" ref="Z112:Z115" si="463">IF(Y112&gt;Y$94,"SALAH, Laporan Kinerja tidak ada",IF(Y112&gt;AVERAGE(Y$101:Y$108),"SALAH, Lebih tinggi dari Nilai Kualitas laporan Kinerja","OK"))</f>
        <v>SALAH, Laporan Kinerja tidak ada</v>
      </c>
      <c r="AA112" s="41" t="s">
        <v>663</v>
      </c>
      <c r="AB112" s="42">
        <f t="shared" ref="AB112:AB115" si="464">IF(AA112="a",1,IF(AA112="b",0.75,IF(AA112="c",0.5,IF(AA112="d",0.25,IF(AA112="e",0,IF(AA112="A/B/C/D/E","Belum diisi","Error"))))))</f>
        <v>1</v>
      </c>
      <c r="AC112" s="51" t="str">
        <f t="shared" ref="AC112:AC115" si="465">IF(AB112&gt;AB$94,"SALAH, Laporan Kinerja tidak ada",IF(AB112&gt;AVERAGE(AB$101:AB$108),"SALAH, Lebih tinggi dari Nilai Kualitas laporan Kinerja","OK"))</f>
        <v>SALAH, Laporan Kinerja tidak ada</v>
      </c>
      <c r="AD112" s="41" t="s">
        <v>664</v>
      </c>
      <c r="AE112" s="42" t="str">
        <f t="shared" ref="AE112:AE115" si="466">IF(AD112="a",1,IF(AD112="b",0.75,IF(AD112="c",0.5,IF(AD112="d",0.25,IF(AD112="e",0,IF(AD112="A/B/C/D/E","Belum diisi","Error"))))))</f>
        <v>Belum diisi</v>
      </c>
      <c r="AF112" s="51" t="e">
        <f t="shared" ref="AF112:AF115" si="467">IF(AE112&gt;AE$94,"SALAH, Laporan Kinerja tidak ada",IF(AE112&gt;AVERAGE(AE$101:AE$108),"SALAH, Lebih tinggi dari Nilai Kualitas laporan Kinerja","OK"))</f>
        <v>#DIV/0!</v>
      </c>
      <c r="AG112" s="41" t="s">
        <v>664</v>
      </c>
      <c r="AH112" s="42" t="str">
        <f t="shared" ref="AH112:AH115" si="468">IF(AG112="a",1,IF(AG112="b",0.75,IF(AG112="c",0.5,IF(AG112="d",0.25,IF(AG112="e",0,IF(AG112="A/B/C/D/E","Belum diisi","Error"))))))</f>
        <v>Belum diisi</v>
      </c>
      <c r="AI112" s="51" t="e">
        <f t="shared" ref="AI112:AI115" si="469">IF(AH112&gt;AH$94,"SALAH, Laporan Kinerja tidak ada",IF(AH112&gt;AVERAGE(AH$101:AH$108),"SALAH, Lebih tinggi dari Nilai Kualitas laporan Kinerja","OK"))</f>
        <v>#DIV/0!</v>
      </c>
      <c r="AJ112" s="41" t="s">
        <v>664</v>
      </c>
      <c r="AK112" s="42" t="str">
        <f t="shared" ref="AK112:AK115" si="470">IF(AJ112="a",1,IF(AJ112="b",0.75,IF(AJ112="c",0.5,IF(AJ112="d",0.25,IF(AJ112="e",0,IF(AJ112="A/B/C/D/E","Belum diisi","Error"))))))</f>
        <v>Belum diisi</v>
      </c>
      <c r="AL112" s="51" t="e">
        <f t="shared" ref="AL112:AL115" si="471">IF(AK112&gt;AK$94,"SALAH, Laporan Kinerja tidak ada",IF(AK112&gt;AVERAGE(AK$101:AK$108),"SALAH, Lebih tinggi dari Nilai Kualitas laporan Kinerja","OK"))</f>
        <v>#DIV/0!</v>
      </c>
      <c r="AM112" s="41" t="s">
        <v>664</v>
      </c>
      <c r="AN112" s="42" t="str">
        <f t="shared" ref="AN112:AN115" si="472">IF(AM112="a",1,IF(AM112="b",0.75,IF(AM112="c",0.5,IF(AM112="d",0.25,IF(AM112="e",0,IF(AM112="A/B/C/D/E","Belum diisi","Error"))))))</f>
        <v>Belum diisi</v>
      </c>
      <c r="AO112" s="51" t="e">
        <f t="shared" ref="AO112:AO115" si="473">IF(AN112&gt;AN$94,"SALAH, Laporan Kinerja tidak ada",IF(AN112&gt;AVERAGE(AN$101:AN$108),"SALAH, Lebih tinggi dari Nilai Kualitas laporan Kinerja","OK"))</f>
        <v>#DIV/0!</v>
      </c>
      <c r="AP112" s="41" t="s">
        <v>664</v>
      </c>
      <c r="AQ112" s="42" t="str">
        <f t="shared" ref="AQ112:AQ115" si="474">IF(AP112="a",1,IF(AP112="b",0.75,IF(AP112="c",0.5,IF(AP112="d",0.25,IF(AP112="e",0,IF(AP112="A/B/C/D/E","Belum diisi","Error"))))))</f>
        <v>Belum diisi</v>
      </c>
      <c r="AR112" s="51" t="e">
        <f t="shared" ref="AR112:AR115" si="475">IF(AQ112&gt;AQ$94,"SALAH, Laporan Kinerja tidak ada",IF(AQ112&gt;AVERAGE(AQ$101:AQ$108),"SALAH, Lebih tinggi dari Nilai Kualitas laporan Kinerja","OK"))</f>
        <v>#DIV/0!</v>
      </c>
      <c r="AS112" s="41" t="s">
        <v>664</v>
      </c>
      <c r="AT112" s="42" t="str">
        <f t="shared" ref="AT112:AT115" si="476">IF(AS112="a",1,IF(AS112="b",0.75,IF(AS112="c",0.5,IF(AS112="d",0.25,IF(AS112="e",0,IF(AS112="A/B/C/D/E","Belum diisi","Error"))))))</f>
        <v>Belum diisi</v>
      </c>
      <c r="AU112" s="51" t="e">
        <f t="shared" ref="AU112:AU115" si="477">IF(AT112&gt;AT$94,"SALAH, Laporan Kinerja tidak ada",IF(AT112&gt;AVERAGE(AT$101:AT$108),"SALAH, Lebih tinggi dari Nilai Kualitas laporan Kinerja","OK"))</f>
        <v>#DIV/0!</v>
      </c>
      <c r="AV112" s="42" t="str">
        <f t="shared" si="455"/>
        <v>A</v>
      </c>
      <c r="AW112" s="42">
        <f t="shared" ref="AW112:AW115" si="478">AVERAGEIF(R112:AT112,"&gt;0",R112:AT112)</f>
        <v>1</v>
      </c>
      <c r="AY112" s="26"/>
    </row>
    <row r="113" spans="1:51" ht="12.75" customHeight="1">
      <c r="A113">
        <v>110</v>
      </c>
      <c r="B113" s="38">
        <v>15</v>
      </c>
      <c r="C113" s="62" t="s">
        <v>759</v>
      </c>
      <c r="D113" s="40"/>
      <c r="E113" s="41" t="s">
        <v>663</v>
      </c>
      <c r="F113" s="42">
        <f t="shared" si="452"/>
        <v>1</v>
      </c>
      <c r="G113" s="51" t="str">
        <f t="shared" si="456"/>
        <v>OK</v>
      </c>
      <c r="H113" s="50" t="str">
        <f t="shared" ref="H113:I113" si="479">+AV113</f>
        <v>A</v>
      </c>
      <c r="I113" s="42">
        <f t="shared" si="479"/>
        <v>1</v>
      </c>
      <c r="J113" s="45">
        <f t="shared" si="454"/>
        <v>0.9</v>
      </c>
      <c r="K113" s="46"/>
      <c r="L113" s="46"/>
      <c r="M113" s="11"/>
      <c r="N113" s="45">
        <f t="shared" si="451"/>
        <v>0.9</v>
      </c>
      <c r="O113" s="11"/>
      <c r="P113" s="45"/>
      <c r="R113" s="41" t="s">
        <v>663</v>
      </c>
      <c r="S113" s="42">
        <f t="shared" si="458"/>
        <v>1</v>
      </c>
      <c r="T113" s="51" t="str">
        <f t="shared" si="459"/>
        <v>SALAH, Laporan Kinerja tidak ada</v>
      </c>
      <c r="U113" s="41" t="s">
        <v>663</v>
      </c>
      <c r="V113" s="42">
        <f t="shared" si="460"/>
        <v>1</v>
      </c>
      <c r="W113" s="51" t="str">
        <f t="shared" si="461"/>
        <v>SALAH, Laporan Kinerja tidak ada</v>
      </c>
      <c r="X113" s="41" t="s">
        <v>663</v>
      </c>
      <c r="Y113" s="42">
        <f t="shared" si="462"/>
        <v>1</v>
      </c>
      <c r="Z113" s="51" t="str">
        <f t="shared" si="463"/>
        <v>SALAH, Laporan Kinerja tidak ada</v>
      </c>
      <c r="AA113" s="41" t="s">
        <v>663</v>
      </c>
      <c r="AB113" s="42">
        <f t="shared" si="464"/>
        <v>1</v>
      </c>
      <c r="AC113" s="51" t="str">
        <f t="shared" si="465"/>
        <v>SALAH, Laporan Kinerja tidak ada</v>
      </c>
      <c r="AD113" s="41" t="s">
        <v>664</v>
      </c>
      <c r="AE113" s="42" t="str">
        <f t="shared" si="466"/>
        <v>Belum diisi</v>
      </c>
      <c r="AF113" s="51" t="e">
        <f t="shared" si="467"/>
        <v>#DIV/0!</v>
      </c>
      <c r="AG113" s="41" t="s">
        <v>664</v>
      </c>
      <c r="AH113" s="42" t="str">
        <f t="shared" si="468"/>
        <v>Belum diisi</v>
      </c>
      <c r="AI113" s="51" t="e">
        <f t="shared" si="469"/>
        <v>#DIV/0!</v>
      </c>
      <c r="AJ113" s="41" t="s">
        <v>664</v>
      </c>
      <c r="AK113" s="42" t="str">
        <f t="shared" si="470"/>
        <v>Belum diisi</v>
      </c>
      <c r="AL113" s="51" t="e">
        <f t="shared" si="471"/>
        <v>#DIV/0!</v>
      </c>
      <c r="AM113" s="41" t="s">
        <v>664</v>
      </c>
      <c r="AN113" s="42" t="str">
        <f t="shared" si="472"/>
        <v>Belum diisi</v>
      </c>
      <c r="AO113" s="51" t="e">
        <f t="shared" si="473"/>
        <v>#DIV/0!</v>
      </c>
      <c r="AP113" s="41" t="s">
        <v>664</v>
      </c>
      <c r="AQ113" s="42" t="str">
        <f t="shared" si="474"/>
        <v>Belum diisi</v>
      </c>
      <c r="AR113" s="51" t="e">
        <f t="shared" si="475"/>
        <v>#DIV/0!</v>
      </c>
      <c r="AS113" s="41" t="s">
        <v>664</v>
      </c>
      <c r="AT113" s="42" t="str">
        <f t="shared" si="476"/>
        <v>Belum diisi</v>
      </c>
      <c r="AU113" s="51" t="e">
        <f t="shared" si="477"/>
        <v>#DIV/0!</v>
      </c>
      <c r="AV113" s="42" t="str">
        <f t="shared" si="455"/>
        <v>A</v>
      </c>
      <c r="AW113" s="42">
        <f t="shared" si="478"/>
        <v>1</v>
      </c>
      <c r="AY113" s="26"/>
    </row>
    <row r="114" spans="1:51" ht="12.75" customHeight="1">
      <c r="A114">
        <v>111</v>
      </c>
      <c r="B114" s="38">
        <v>16</v>
      </c>
      <c r="C114" s="62" t="s">
        <v>760</v>
      </c>
      <c r="D114" s="40"/>
      <c r="E114" s="41" t="s">
        <v>663</v>
      </c>
      <c r="F114" s="42">
        <f t="shared" si="452"/>
        <v>1</v>
      </c>
      <c r="G114" s="51" t="str">
        <f t="shared" si="456"/>
        <v>OK</v>
      </c>
      <c r="H114" s="50" t="str">
        <f t="shared" ref="H114:I114" si="480">+AV114</f>
        <v>A</v>
      </c>
      <c r="I114" s="42">
        <f t="shared" si="480"/>
        <v>1</v>
      </c>
      <c r="J114" s="45">
        <f t="shared" si="454"/>
        <v>0.9</v>
      </c>
      <c r="K114" s="46"/>
      <c r="L114" s="46"/>
      <c r="M114" s="11"/>
      <c r="N114" s="45">
        <f t="shared" si="451"/>
        <v>0.9</v>
      </c>
      <c r="O114" s="11"/>
      <c r="P114" s="45"/>
      <c r="R114" s="41" t="s">
        <v>663</v>
      </c>
      <c r="S114" s="42">
        <f t="shared" si="458"/>
        <v>1</v>
      </c>
      <c r="T114" s="51" t="str">
        <f t="shared" si="459"/>
        <v>SALAH, Laporan Kinerja tidak ada</v>
      </c>
      <c r="U114" s="41" t="s">
        <v>663</v>
      </c>
      <c r="V114" s="42">
        <f t="shared" si="460"/>
        <v>1</v>
      </c>
      <c r="W114" s="51" t="str">
        <f t="shared" si="461"/>
        <v>SALAH, Laporan Kinerja tidak ada</v>
      </c>
      <c r="X114" s="41" t="s">
        <v>663</v>
      </c>
      <c r="Y114" s="42">
        <f t="shared" si="462"/>
        <v>1</v>
      </c>
      <c r="Z114" s="51" t="str">
        <f t="shared" si="463"/>
        <v>SALAH, Laporan Kinerja tidak ada</v>
      </c>
      <c r="AA114" s="41" t="s">
        <v>663</v>
      </c>
      <c r="AB114" s="42">
        <f t="shared" si="464"/>
        <v>1</v>
      </c>
      <c r="AC114" s="51" t="str">
        <f t="shared" si="465"/>
        <v>SALAH, Laporan Kinerja tidak ada</v>
      </c>
      <c r="AD114" s="41" t="s">
        <v>664</v>
      </c>
      <c r="AE114" s="42" t="str">
        <f t="shared" si="466"/>
        <v>Belum diisi</v>
      </c>
      <c r="AF114" s="51" t="e">
        <f t="shared" si="467"/>
        <v>#DIV/0!</v>
      </c>
      <c r="AG114" s="41" t="s">
        <v>664</v>
      </c>
      <c r="AH114" s="42" t="str">
        <f t="shared" si="468"/>
        <v>Belum diisi</v>
      </c>
      <c r="AI114" s="51" t="e">
        <f t="shared" si="469"/>
        <v>#DIV/0!</v>
      </c>
      <c r="AJ114" s="41" t="s">
        <v>664</v>
      </c>
      <c r="AK114" s="42" t="str">
        <f t="shared" si="470"/>
        <v>Belum diisi</v>
      </c>
      <c r="AL114" s="51" t="e">
        <f t="shared" si="471"/>
        <v>#DIV/0!</v>
      </c>
      <c r="AM114" s="41" t="s">
        <v>664</v>
      </c>
      <c r="AN114" s="42" t="str">
        <f t="shared" si="472"/>
        <v>Belum diisi</v>
      </c>
      <c r="AO114" s="51" t="e">
        <f t="shared" si="473"/>
        <v>#DIV/0!</v>
      </c>
      <c r="AP114" s="41" t="s">
        <v>664</v>
      </c>
      <c r="AQ114" s="42" t="str">
        <f t="shared" si="474"/>
        <v>Belum diisi</v>
      </c>
      <c r="AR114" s="51" t="e">
        <f t="shared" si="475"/>
        <v>#DIV/0!</v>
      </c>
      <c r="AS114" s="41" t="s">
        <v>664</v>
      </c>
      <c r="AT114" s="42" t="str">
        <f t="shared" si="476"/>
        <v>Belum diisi</v>
      </c>
      <c r="AU114" s="51" t="e">
        <f t="shared" si="477"/>
        <v>#DIV/0!</v>
      </c>
      <c r="AV114" s="42" t="str">
        <f t="shared" si="455"/>
        <v>A</v>
      </c>
      <c r="AW114" s="42">
        <f t="shared" si="478"/>
        <v>1</v>
      </c>
      <c r="AY114" s="26"/>
    </row>
    <row r="115" spans="1:51" ht="12.75" customHeight="1">
      <c r="A115">
        <v>112</v>
      </c>
      <c r="B115" s="38">
        <v>17</v>
      </c>
      <c r="C115" s="62" t="s">
        <v>761</v>
      </c>
      <c r="D115" s="40"/>
      <c r="E115" s="41" t="s">
        <v>663</v>
      </c>
      <c r="F115" s="42">
        <f t="shared" si="452"/>
        <v>1</v>
      </c>
      <c r="G115" s="51" t="str">
        <f t="shared" si="456"/>
        <v>OK</v>
      </c>
      <c r="H115" s="50" t="str">
        <f t="shared" ref="H115:I115" si="481">+AV115</f>
        <v>A</v>
      </c>
      <c r="I115" s="42">
        <f t="shared" si="481"/>
        <v>1</v>
      </c>
      <c r="J115" s="45">
        <f t="shared" si="454"/>
        <v>0.9</v>
      </c>
      <c r="K115" s="46"/>
      <c r="L115" s="46"/>
      <c r="M115" s="11"/>
      <c r="N115" s="45">
        <f t="shared" si="451"/>
        <v>0.9</v>
      </c>
      <c r="O115" s="11"/>
      <c r="P115" s="45"/>
      <c r="R115" s="41" t="s">
        <v>663</v>
      </c>
      <c r="S115" s="42">
        <f t="shared" si="458"/>
        <v>1</v>
      </c>
      <c r="T115" s="51" t="str">
        <f t="shared" si="459"/>
        <v>SALAH, Laporan Kinerja tidak ada</v>
      </c>
      <c r="U115" s="41" t="s">
        <v>663</v>
      </c>
      <c r="V115" s="42">
        <f t="shared" si="460"/>
        <v>1</v>
      </c>
      <c r="W115" s="51" t="str">
        <f t="shared" si="461"/>
        <v>SALAH, Laporan Kinerja tidak ada</v>
      </c>
      <c r="X115" s="41" t="s">
        <v>663</v>
      </c>
      <c r="Y115" s="42">
        <f t="shared" si="462"/>
        <v>1</v>
      </c>
      <c r="Z115" s="51" t="str">
        <f t="shared" si="463"/>
        <v>SALAH, Laporan Kinerja tidak ada</v>
      </c>
      <c r="AA115" s="41" t="s">
        <v>663</v>
      </c>
      <c r="AB115" s="42">
        <f t="shared" si="464"/>
        <v>1</v>
      </c>
      <c r="AC115" s="51" t="str">
        <f t="shared" si="465"/>
        <v>SALAH, Laporan Kinerja tidak ada</v>
      </c>
      <c r="AD115" s="41" t="s">
        <v>664</v>
      </c>
      <c r="AE115" s="42" t="str">
        <f t="shared" si="466"/>
        <v>Belum diisi</v>
      </c>
      <c r="AF115" s="51" t="e">
        <f t="shared" si="467"/>
        <v>#DIV/0!</v>
      </c>
      <c r="AG115" s="41" t="s">
        <v>664</v>
      </c>
      <c r="AH115" s="42" t="str">
        <f t="shared" si="468"/>
        <v>Belum diisi</v>
      </c>
      <c r="AI115" s="51" t="e">
        <f t="shared" si="469"/>
        <v>#DIV/0!</v>
      </c>
      <c r="AJ115" s="41" t="s">
        <v>664</v>
      </c>
      <c r="AK115" s="42" t="str">
        <f t="shared" si="470"/>
        <v>Belum diisi</v>
      </c>
      <c r="AL115" s="51" t="e">
        <f t="shared" si="471"/>
        <v>#DIV/0!</v>
      </c>
      <c r="AM115" s="41" t="s">
        <v>664</v>
      </c>
      <c r="AN115" s="42" t="str">
        <f t="shared" si="472"/>
        <v>Belum diisi</v>
      </c>
      <c r="AO115" s="51" t="e">
        <f t="shared" si="473"/>
        <v>#DIV/0!</v>
      </c>
      <c r="AP115" s="41" t="s">
        <v>664</v>
      </c>
      <c r="AQ115" s="42" t="str">
        <f t="shared" si="474"/>
        <v>Belum diisi</v>
      </c>
      <c r="AR115" s="51" t="e">
        <f t="shared" si="475"/>
        <v>#DIV/0!</v>
      </c>
      <c r="AS115" s="41" t="s">
        <v>664</v>
      </c>
      <c r="AT115" s="42" t="str">
        <f t="shared" si="476"/>
        <v>Belum diisi</v>
      </c>
      <c r="AU115" s="51" t="e">
        <f t="shared" si="477"/>
        <v>#DIV/0!</v>
      </c>
      <c r="AV115" s="42" t="str">
        <f t="shared" si="455"/>
        <v>A</v>
      </c>
      <c r="AW115" s="42">
        <f t="shared" si="478"/>
        <v>1</v>
      </c>
      <c r="AY115" s="26"/>
    </row>
    <row r="116" spans="1:51" ht="12.75" customHeight="1">
      <c r="A116">
        <v>113</v>
      </c>
      <c r="B116" s="38"/>
      <c r="C116" s="54"/>
      <c r="D116" s="55"/>
      <c r="E116" s="46"/>
      <c r="F116" s="46"/>
      <c r="G116" s="46"/>
      <c r="H116" s="46"/>
      <c r="I116" s="46"/>
      <c r="J116" s="46"/>
      <c r="K116" s="46"/>
      <c r="L116" s="46"/>
      <c r="M116" s="11"/>
      <c r="N116" s="46"/>
      <c r="O116" s="11"/>
      <c r="P116" s="46"/>
      <c r="R116" s="71"/>
      <c r="S116" s="72"/>
      <c r="T116" s="73"/>
      <c r="U116" s="71"/>
      <c r="V116" s="72"/>
      <c r="W116" s="73"/>
      <c r="X116" s="71"/>
      <c r="Y116" s="72"/>
      <c r="Z116" s="73"/>
      <c r="AA116" s="71"/>
      <c r="AB116" s="72"/>
      <c r="AC116" s="73"/>
      <c r="AD116" s="71"/>
      <c r="AE116" s="72"/>
      <c r="AF116" s="73"/>
      <c r="AG116" s="71"/>
      <c r="AH116" s="72"/>
      <c r="AI116" s="73"/>
      <c r="AJ116" s="71"/>
      <c r="AK116" s="72"/>
      <c r="AL116" s="73"/>
      <c r="AM116" s="71"/>
      <c r="AN116" s="72"/>
      <c r="AO116" s="73"/>
      <c r="AP116" s="71"/>
      <c r="AQ116" s="72"/>
      <c r="AR116" s="73"/>
      <c r="AS116" s="71"/>
      <c r="AT116" s="72"/>
      <c r="AU116" s="73"/>
      <c r="AV116" s="74"/>
      <c r="AW116" s="75"/>
      <c r="AY116" s="26"/>
    </row>
    <row r="117" spans="1:51" ht="12.75" customHeight="1">
      <c r="A117">
        <v>114</v>
      </c>
      <c r="B117" s="363" t="s">
        <v>762</v>
      </c>
      <c r="C117" s="351"/>
      <c r="D117" s="29">
        <v>10</v>
      </c>
      <c r="E117" s="20">
        <f>F117/$D117</f>
        <v>1</v>
      </c>
      <c r="F117" s="21">
        <f>+F118+F127+F142</f>
        <v>10</v>
      </c>
      <c r="G117" s="22"/>
      <c r="H117" s="76"/>
      <c r="I117" s="76"/>
      <c r="J117" s="21">
        <f t="shared" ref="J117:J118" si="482">+I117+F117</f>
        <v>10</v>
      </c>
      <c r="K117" s="24" t="e">
        <f>+K118+K127+K142</f>
        <v>#VALUE!</v>
      </c>
      <c r="L117" s="46"/>
      <c r="M117" s="11"/>
      <c r="N117" s="21">
        <f t="shared" ref="N117:N125" si="483">+J117</f>
        <v>10</v>
      </c>
      <c r="O117" s="11"/>
      <c r="P117" s="21">
        <f t="shared" ref="P117:P118" si="484">+M117+J117</f>
        <v>10</v>
      </c>
      <c r="R117" s="77"/>
      <c r="S117" s="78"/>
      <c r="T117" s="78"/>
      <c r="U117" s="77"/>
      <c r="V117" s="78"/>
      <c r="W117" s="78"/>
      <c r="X117" s="77"/>
      <c r="Y117" s="78"/>
      <c r="Z117" s="78"/>
      <c r="AA117" s="77"/>
      <c r="AB117" s="78"/>
      <c r="AC117" s="78"/>
      <c r="AD117" s="77"/>
      <c r="AE117" s="78"/>
      <c r="AF117" s="78"/>
      <c r="AG117" s="77"/>
      <c r="AH117" s="78"/>
      <c r="AI117" s="78"/>
      <c r="AJ117" s="77"/>
      <c r="AK117" s="78"/>
      <c r="AL117" s="78"/>
      <c r="AM117" s="77"/>
      <c r="AN117" s="78"/>
      <c r="AO117" s="78"/>
      <c r="AP117" s="77"/>
      <c r="AQ117" s="78"/>
      <c r="AR117" s="78"/>
      <c r="AS117" s="77"/>
      <c r="AT117" s="78"/>
      <c r="AU117" s="78"/>
      <c r="AV117" s="78"/>
      <c r="AW117" s="79"/>
      <c r="AY117" s="26"/>
    </row>
    <row r="118" spans="1:51" ht="12.75" customHeight="1">
      <c r="A118">
        <v>115</v>
      </c>
      <c r="B118" s="27" t="s">
        <v>653</v>
      </c>
      <c r="C118" s="28" t="s">
        <v>763</v>
      </c>
      <c r="D118" s="29">
        <v>2</v>
      </c>
      <c r="E118" s="36">
        <f>IF($B$5="PROVINSI",SUM(F119:F125)/COUNT(F119:F125),IF($B$5="KABUPATEN KOTA",SUM(F119:F124)/COUNT(F119:F124),"Pilih LKE"))</f>
        <v>1</v>
      </c>
      <c r="F118" s="31">
        <f>E118*D118</f>
        <v>2</v>
      </c>
      <c r="G118" s="22"/>
      <c r="H118" s="76"/>
      <c r="I118" s="76"/>
      <c r="J118" s="31">
        <f t="shared" si="482"/>
        <v>2</v>
      </c>
      <c r="K118" s="33" t="e">
        <f>SUM(J119:J125)</f>
        <v>#VALUE!</v>
      </c>
      <c r="L118" s="46"/>
      <c r="M118" s="11"/>
      <c r="N118" s="31">
        <f t="shared" si="483"/>
        <v>2</v>
      </c>
      <c r="O118" s="11"/>
      <c r="P118" s="31">
        <f t="shared" si="484"/>
        <v>2</v>
      </c>
      <c r="R118" s="77"/>
      <c r="S118" s="78"/>
      <c r="T118" s="78"/>
      <c r="U118" s="77"/>
      <c r="V118" s="78"/>
      <c r="W118" s="78"/>
      <c r="X118" s="77"/>
      <c r="Y118" s="78"/>
      <c r="Z118" s="78"/>
      <c r="AA118" s="77"/>
      <c r="AB118" s="78"/>
      <c r="AC118" s="78"/>
      <c r="AD118" s="77"/>
      <c r="AE118" s="78"/>
      <c r="AF118" s="78"/>
      <c r="AG118" s="77"/>
      <c r="AH118" s="78"/>
      <c r="AI118" s="78"/>
      <c r="AJ118" s="77"/>
      <c r="AK118" s="78"/>
      <c r="AL118" s="78"/>
      <c r="AM118" s="77"/>
      <c r="AN118" s="78"/>
      <c r="AO118" s="78"/>
      <c r="AP118" s="77"/>
      <c r="AQ118" s="78"/>
      <c r="AR118" s="78"/>
      <c r="AS118" s="77"/>
      <c r="AT118" s="78"/>
      <c r="AU118" s="78"/>
      <c r="AV118" s="78"/>
      <c r="AW118" s="79"/>
      <c r="AY118" s="26"/>
    </row>
    <row r="119" spans="1:51" ht="12.75" customHeight="1">
      <c r="A119">
        <v>116</v>
      </c>
      <c r="B119" s="38">
        <v>1</v>
      </c>
      <c r="C119" s="80" t="s">
        <v>764</v>
      </c>
      <c r="D119" s="81"/>
      <c r="E119" s="41" t="s">
        <v>658</v>
      </c>
      <c r="F119" s="42">
        <f t="shared" ref="F119:F121" si="485">IF(E119="Y",1,IF(E119="T",0,IF(E119="Y/T","Belum diisi","Error")))</f>
        <v>1</v>
      </c>
      <c r="G119" s="22"/>
      <c r="H119" s="76"/>
      <c r="I119" s="76"/>
      <c r="J119" s="45">
        <f t="shared" ref="J119:J125" si="486">(+F119/COUNT($F$119:$F$125)*$D$118)</f>
        <v>0.33333333333333331</v>
      </c>
      <c r="K119" s="46"/>
      <c r="L119" s="46"/>
      <c r="M119" s="11"/>
      <c r="N119" s="45">
        <f t="shared" si="483"/>
        <v>0.33333333333333331</v>
      </c>
      <c r="O119" s="11"/>
      <c r="P119" s="45"/>
      <c r="R119" s="77"/>
      <c r="S119" s="78"/>
      <c r="T119" s="78"/>
      <c r="U119" s="77"/>
      <c r="V119" s="78"/>
      <c r="W119" s="78"/>
      <c r="X119" s="77"/>
      <c r="Y119" s="78"/>
      <c r="Z119" s="78"/>
      <c r="AA119" s="77"/>
      <c r="AB119" s="78"/>
      <c r="AC119" s="78"/>
      <c r="AD119" s="77"/>
      <c r="AE119" s="78"/>
      <c r="AF119" s="78"/>
      <c r="AG119" s="77"/>
      <c r="AH119" s="78"/>
      <c r="AI119" s="78"/>
      <c r="AJ119" s="77"/>
      <c r="AK119" s="78"/>
      <c r="AL119" s="78"/>
      <c r="AM119" s="77"/>
      <c r="AN119" s="78"/>
      <c r="AO119" s="78"/>
      <c r="AP119" s="77"/>
      <c r="AQ119" s="78"/>
      <c r="AR119" s="78"/>
      <c r="AS119" s="77"/>
      <c r="AT119" s="78"/>
      <c r="AU119" s="78"/>
      <c r="AV119" s="78"/>
      <c r="AW119" s="79"/>
      <c r="AY119" s="26"/>
    </row>
    <row r="120" spans="1:51" ht="12.75" customHeight="1">
      <c r="A120">
        <v>117</v>
      </c>
      <c r="B120" s="38">
        <v>2</v>
      </c>
      <c r="C120" s="82" t="s">
        <v>765</v>
      </c>
      <c r="D120" s="81"/>
      <c r="E120" s="41" t="s">
        <v>658</v>
      </c>
      <c r="F120" s="42">
        <f t="shared" si="485"/>
        <v>1</v>
      </c>
      <c r="G120" s="22"/>
      <c r="H120" s="76"/>
      <c r="I120" s="76"/>
      <c r="J120" s="45">
        <f t="shared" si="486"/>
        <v>0.33333333333333331</v>
      </c>
      <c r="K120" s="46"/>
      <c r="L120" s="46"/>
      <c r="M120" s="11"/>
      <c r="N120" s="45">
        <f t="shared" si="483"/>
        <v>0.33333333333333331</v>
      </c>
      <c r="O120" s="11"/>
      <c r="P120" s="45"/>
      <c r="R120" s="77"/>
      <c r="S120" s="78"/>
      <c r="T120" s="78"/>
      <c r="U120" s="77"/>
      <c r="V120" s="78"/>
      <c r="W120" s="78"/>
      <c r="X120" s="77"/>
      <c r="Y120" s="78"/>
      <c r="Z120" s="78"/>
      <c r="AA120" s="77"/>
      <c r="AB120" s="78"/>
      <c r="AC120" s="78"/>
      <c r="AD120" s="77"/>
      <c r="AE120" s="78"/>
      <c r="AF120" s="78"/>
      <c r="AG120" s="77"/>
      <c r="AH120" s="78"/>
      <c r="AI120" s="78"/>
      <c r="AJ120" s="77"/>
      <c r="AK120" s="78"/>
      <c r="AL120" s="78"/>
      <c r="AM120" s="77"/>
      <c r="AN120" s="78"/>
      <c r="AO120" s="78"/>
      <c r="AP120" s="77"/>
      <c r="AQ120" s="78"/>
      <c r="AR120" s="78"/>
      <c r="AS120" s="77"/>
      <c r="AT120" s="78"/>
      <c r="AU120" s="78"/>
      <c r="AV120" s="78"/>
      <c r="AW120" s="79"/>
      <c r="AY120" s="26"/>
    </row>
    <row r="121" spans="1:51" ht="12.75" customHeight="1">
      <c r="A121">
        <v>118</v>
      </c>
      <c r="B121" s="38">
        <v>3</v>
      </c>
      <c r="C121" s="82" t="s">
        <v>766</v>
      </c>
      <c r="D121" s="81"/>
      <c r="E121" s="41" t="s">
        <v>658</v>
      </c>
      <c r="F121" s="42">
        <f t="shared" si="485"/>
        <v>1</v>
      </c>
      <c r="G121" s="22"/>
      <c r="H121" s="76"/>
      <c r="I121" s="76"/>
      <c r="J121" s="45">
        <f t="shared" si="486"/>
        <v>0.33333333333333331</v>
      </c>
      <c r="K121" s="46"/>
      <c r="L121" s="46"/>
      <c r="M121" s="11"/>
      <c r="N121" s="45">
        <f t="shared" si="483"/>
        <v>0.33333333333333331</v>
      </c>
      <c r="O121" s="11"/>
      <c r="P121" s="45"/>
      <c r="R121" s="77"/>
      <c r="S121" s="78"/>
      <c r="T121" s="78"/>
      <c r="U121" s="77"/>
      <c r="V121" s="78"/>
      <c r="W121" s="78"/>
      <c r="X121" s="77"/>
      <c r="Y121" s="78"/>
      <c r="Z121" s="78"/>
      <c r="AA121" s="77"/>
      <c r="AB121" s="78"/>
      <c r="AC121" s="78"/>
      <c r="AD121" s="77"/>
      <c r="AE121" s="78"/>
      <c r="AF121" s="78"/>
      <c r="AG121" s="77"/>
      <c r="AH121" s="78"/>
      <c r="AI121" s="78"/>
      <c r="AJ121" s="77"/>
      <c r="AK121" s="78"/>
      <c r="AL121" s="78"/>
      <c r="AM121" s="77"/>
      <c r="AN121" s="78"/>
      <c r="AO121" s="78"/>
      <c r="AP121" s="77"/>
      <c r="AQ121" s="78"/>
      <c r="AR121" s="78"/>
      <c r="AS121" s="77"/>
      <c r="AT121" s="78"/>
      <c r="AU121" s="78"/>
      <c r="AV121" s="78"/>
      <c r="AW121" s="79"/>
      <c r="AY121" s="26"/>
    </row>
    <row r="122" spans="1:51" ht="12.75" customHeight="1">
      <c r="A122">
        <v>119</v>
      </c>
      <c r="B122" s="38">
        <v>4</v>
      </c>
      <c r="C122" s="39" t="s">
        <v>767</v>
      </c>
      <c r="D122" s="40"/>
      <c r="E122" s="41" t="s">
        <v>663</v>
      </c>
      <c r="F122" s="42">
        <f>IF(E122="a",1,IF(E122="b",0.67,IF(E122="c",0.34,IF(E122="d",0,IF(E122="a/b/c/d","Belum diisi","Error")))))</f>
        <v>1</v>
      </c>
      <c r="G122" s="22"/>
      <c r="H122" s="76"/>
      <c r="I122" s="76"/>
      <c r="J122" s="45">
        <f t="shared" si="486"/>
        <v>0.33333333333333331</v>
      </c>
      <c r="K122" s="46"/>
      <c r="L122" s="46"/>
      <c r="M122" s="11"/>
      <c r="N122" s="45">
        <f t="shared" si="483"/>
        <v>0.33333333333333331</v>
      </c>
      <c r="O122" s="11"/>
      <c r="P122" s="45"/>
      <c r="R122" s="77"/>
      <c r="S122" s="78"/>
      <c r="T122" s="78"/>
      <c r="U122" s="77"/>
      <c r="V122" s="78"/>
      <c r="W122" s="78"/>
      <c r="X122" s="77"/>
      <c r="Y122" s="78"/>
      <c r="Z122" s="78"/>
      <c r="AA122" s="77"/>
      <c r="AB122" s="78"/>
      <c r="AC122" s="78"/>
      <c r="AD122" s="77"/>
      <c r="AE122" s="78"/>
      <c r="AF122" s="78"/>
      <c r="AG122" s="77"/>
      <c r="AH122" s="78"/>
      <c r="AI122" s="78"/>
      <c r="AJ122" s="77"/>
      <c r="AK122" s="78"/>
      <c r="AL122" s="78"/>
      <c r="AM122" s="77"/>
      <c r="AN122" s="78"/>
      <c r="AO122" s="78"/>
      <c r="AP122" s="77"/>
      <c r="AQ122" s="78"/>
      <c r="AR122" s="78"/>
      <c r="AS122" s="77"/>
      <c r="AT122" s="78"/>
      <c r="AU122" s="78"/>
      <c r="AV122" s="78"/>
      <c r="AW122" s="79"/>
      <c r="AY122" s="26"/>
    </row>
    <row r="123" spans="1:51" ht="12.75" customHeight="1">
      <c r="A123">
        <v>120</v>
      </c>
      <c r="B123" s="38">
        <v>5</v>
      </c>
      <c r="C123" s="39" t="s">
        <v>768</v>
      </c>
      <c r="D123" s="40"/>
      <c r="E123" s="41" t="s">
        <v>663</v>
      </c>
      <c r="F123" s="42">
        <f t="shared" ref="F123:F125" si="487">IF(E123="a",1,IF(E123="b",0.75,IF(E123="c",0.5,IF(E123="d",0.25,IF(E123="e",0,IF(E123="A/B/C/D/E","Belum diisi","Error"))))))</f>
        <v>1</v>
      </c>
      <c r="G123" s="22"/>
      <c r="H123" s="76"/>
      <c r="I123" s="76"/>
      <c r="J123" s="45">
        <f t="shared" si="486"/>
        <v>0.33333333333333331</v>
      </c>
      <c r="K123" s="46"/>
      <c r="L123" s="46"/>
      <c r="M123" s="11"/>
      <c r="N123" s="45">
        <f t="shared" si="483"/>
        <v>0.33333333333333331</v>
      </c>
      <c r="O123" s="11"/>
      <c r="P123" s="45"/>
      <c r="R123" s="77"/>
      <c r="S123" s="78"/>
      <c r="T123" s="78"/>
      <c r="U123" s="77"/>
      <c r="V123" s="78"/>
      <c r="W123" s="78"/>
      <c r="X123" s="77"/>
      <c r="Y123" s="78"/>
      <c r="Z123" s="78"/>
      <c r="AA123" s="77"/>
      <c r="AB123" s="78"/>
      <c r="AC123" s="78"/>
      <c r="AD123" s="77"/>
      <c r="AE123" s="78"/>
      <c r="AF123" s="78"/>
      <c r="AG123" s="77"/>
      <c r="AH123" s="78"/>
      <c r="AI123" s="78"/>
      <c r="AJ123" s="77"/>
      <c r="AK123" s="78"/>
      <c r="AL123" s="78"/>
      <c r="AM123" s="77"/>
      <c r="AN123" s="78"/>
      <c r="AO123" s="78"/>
      <c r="AP123" s="77"/>
      <c r="AQ123" s="78"/>
      <c r="AR123" s="78"/>
      <c r="AS123" s="77"/>
      <c r="AT123" s="78"/>
      <c r="AU123" s="78"/>
      <c r="AV123" s="78"/>
      <c r="AW123" s="79"/>
      <c r="AY123" s="26"/>
    </row>
    <row r="124" spans="1:51" ht="12.75" customHeight="1">
      <c r="A124">
        <v>121</v>
      </c>
      <c r="B124" s="38">
        <v>6</v>
      </c>
      <c r="C124" s="80" t="s">
        <v>769</v>
      </c>
      <c r="D124" s="81"/>
      <c r="E124" s="41" t="s">
        <v>663</v>
      </c>
      <c r="F124" s="42">
        <f t="shared" si="487"/>
        <v>1</v>
      </c>
      <c r="G124" s="51" t="str">
        <f>IF(F124&gt;AVERAGE(F119:F123),"SALAH, Pelaksanaan Evaluasi masih kurang Optimal","OK")</f>
        <v>OK</v>
      </c>
      <c r="H124" s="76"/>
      <c r="I124" s="76"/>
      <c r="J124" s="45">
        <f t="shared" si="486"/>
        <v>0.33333333333333331</v>
      </c>
      <c r="K124" s="46"/>
      <c r="L124" s="46"/>
      <c r="M124" s="11"/>
      <c r="N124" s="45">
        <f t="shared" si="483"/>
        <v>0.33333333333333331</v>
      </c>
      <c r="O124" s="11"/>
      <c r="P124" s="45"/>
      <c r="R124" s="77"/>
      <c r="S124" s="78"/>
      <c r="T124" s="78"/>
      <c r="U124" s="77"/>
      <c r="V124" s="78"/>
      <c r="W124" s="78"/>
      <c r="X124" s="77"/>
      <c r="Y124" s="78"/>
      <c r="Z124" s="78"/>
      <c r="AA124" s="77"/>
      <c r="AB124" s="78"/>
      <c r="AC124" s="78"/>
      <c r="AD124" s="77"/>
      <c r="AE124" s="78"/>
      <c r="AF124" s="78"/>
      <c r="AG124" s="77"/>
      <c r="AH124" s="78"/>
      <c r="AI124" s="78"/>
      <c r="AJ124" s="77"/>
      <c r="AK124" s="78"/>
      <c r="AL124" s="78"/>
      <c r="AM124" s="77"/>
      <c r="AN124" s="78"/>
      <c r="AO124" s="78"/>
      <c r="AP124" s="77"/>
      <c r="AQ124" s="78"/>
      <c r="AR124" s="78"/>
      <c r="AS124" s="77"/>
      <c r="AT124" s="78"/>
      <c r="AU124" s="78"/>
      <c r="AV124" s="78"/>
      <c r="AW124" s="79"/>
      <c r="AY124" s="26"/>
    </row>
    <row r="125" spans="1:51" ht="12.75" hidden="1" customHeight="1">
      <c r="A125">
        <v>122</v>
      </c>
      <c r="B125" s="38">
        <v>7</v>
      </c>
      <c r="C125" s="39" t="s">
        <v>770</v>
      </c>
      <c r="D125" s="81"/>
      <c r="E125" s="41" t="s">
        <v>664</v>
      </c>
      <c r="F125" s="42" t="str">
        <f t="shared" si="487"/>
        <v>Belum diisi</v>
      </c>
      <c r="G125" s="22"/>
      <c r="H125" s="76"/>
      <c r="I125" s="76"/>
      <c r="J125" s="45" t="e">
        <f t="shared" si="486"/>
        <v>#VALUE!</v>
      </c>
      <c r="K125" s="46"/>
      <c r="L125" s="46"/>
      <c r="M125" s="11"/>
      <c r="N125" s="45" t="e">
        <f t="shared" si="483"/>
        <v>#VALUE!</v>
      </c>
      <c r="O125" s="11"/>
      <c r="P125" s="45"/>
      <c r="R125" s="77"/>
      <c r="S125" s="78"/>
      <c r="T125" s="78"/>
      <c r="U125" s="77"/>
      <c r="V125" s="78"/>
      <c r="W125" s="78"/>
      <c r="X125" s="77"/>
      <c r="Y125" s="78"/>
      <c r="Z125" s="78"/>
      <c r="AA125" s="77"/>
      <c r="AB125" s="78"/>
      <c r="AC125" s="78"/>
      <c r="AD125" s="77"/>
      <c r="AE125" s="78"/>
      <c r="AF125" s="78"/>
      <c r="AG125" s="77"/>
      <c r="AH125" s="78"/>
      <c r="AI125" s="78"/>
      <c r="AJ125" s="77"/>
      <c r="AK125" s="78"/>
      <c r="AL125" s="78"/>
      <c r="AM125" s="77"/>
      <c r="AN125" s="78"/>
      <c r="AO125" s="78"/>
      <c r="AP125" s="77"/>
      <c r="AQ125" s="78"/>
      <c r="AR125" s="78"/>
      <c r="AS125" s="77"/>
      <c r="AT125" s="78"/>
      <c r="AU125" s="78"/>
      <c r="AV125" s="78"/>
      <c r="AW125" s="79"/>
      <c r="AY125" s="26"/>
    </row>
    <row r="126" spans="1:51" ht="12.75" customHeight="1">
      <c r="A126">
        <v>123</v>
      </c>
      <c r="B126" s="38"/>
      <c r="C126" s="54"/>
      <c r="D126" s="55"/>
      <c r="E126" s="46"/>
      <c r="F126" s="46"/>
      <c r="G126" s="46"/>
      <c r="H126" s="46"/>
      <c r="I126" s="46"/>
      <c r="J126" s="46"/>
      <c r="K126" s="46"/>
      <c r="L126" s="46"/>
      <c r="M126" s="11"/>
      <c r="N126" s="46"/>
      <c r="O126" s="11"/>
      <c r="P126" s="46"/>
      <c r="R126" s="83"/>
      <c r="S126" s="84"/>
      <c r="T126" s="85"/>
      <c r="U126" s="83"/>
      <c r="V126" s="84"/>
      <c r="W126" s="85"/>
      <c r="X126" s="83"/>
      <c r="Y126" s="84"/>
      <c r="Z126" s="85"/>
      <c r="AA126" s="83"/>
      <c r="AB126" s="84"/>
      <c r="AC126" s="85"/>
      <c r="AD126" s="83"/>
      <c r="AE126" s="84"/>
      <c r="AF126" s="85"/>
      <c r="AG126" s="83"/>
      <c r="AH126" s="84"/>
      <c r="AI126" s="85"/>
      <c r="AJ126" s="83"/>
      <c r="AK126" s="84"/>
      <c r="AL126" s="85"/>
      <c r="AM126" s="83"/>
      <c r="AN126" s="84"/>
      <c r="AO126" s="85"/>
      <c r="AP126" s="83"/>
      <c r="AQ126" s="84"/>
      <c r="AR126" s="85"/>
      <c r="AS126" s="83"/>
      <c r="AT126" s="84"/>
      <c r="AU126" s="85"/>
      <c r="AV126" s="85"/>
      <c r="AW126" s="86"/>
      <c r="AY126" s="26"/>
    </row>
    <row r="127" spans="1:51" ht="12.75" customHeight="1">
      <c r="A127">
        <v>124</v>
      </c>
      <c r="B127" s="27" t="s">
        <v>688</v>
      </c>
      <c r="C127" s="28" t="s">
        <v>771</v>
      </c>
      <c r="D127" s="29">
        <v>5</v>
      </c>
      <c r="E127" s="36">
        <f>IF($B$5="PROVINSI",SUM(F128:F140)/COUNT(F128:F140),IF($B$5="KABUPATEN KOTA",SUM(F128:F132,F135:F140)/COUNT(F128:F132,F135:F140),"Pilih LKE"))</f>
        <v>1</v>
      </c>
      <c r="F127" s="31">
        <f>E127*D127</f>
        <v>5</v>
      </c>
      <c r="G127" s="22"/>
      <c r="H127" s="76"/>
      <c r="I127" s="76"/>
      <c r="J127" s="31">
        <f>+I127+F127</f>
        <v>5</v>
      </c>
      <c r="K127" s="33" t="e">
        <f>SUM(J128:J140)</f>
        <v>#VALUE!</v>
      </c>
      <c r="L127" s="46"/>
      <c r="M127" s="11"/>
      <c r="N127" s="31">
        <f t="shared" ref="N127:N140" si="488">+J127</f>
        <v>5</v>
      </c>
      <c r="O127" s="11"/>
      <c r="P127" s="31">
        <f>+M127+J127</f>
        <v>5</v>
      </c>
      <c r="R127" s="77"/>
      <c r="S127" s="78"/>
      <c r="T127" s="78"/>
      <c r="U127" s="77"/>
      <c r="V127" s="78"/>
      <c r="W127" s="78"/>
      <c r="X127" s="77"/>
      <c r="Y127" s="78"/>
      <c r="Z127" s="78"/>
      <c r="AA127" s="77"/>
      <c r="AB127" s="78"/>
      <c r="AC127" s="78"/>
      <c r="AD127" s="77"/>
      <c r="AE127" s="78"/>
      <c r="AF127" s="78"/>
      <c r="AG127" s="77"/>
      <c r="AH127" s="78"/>
      <c r="AI127" s="78"/>
      <c r="AJ127" s="77"/>
      <c r="AK127" s="78"/>
      <c r="AL127" s="78"/>
      <c r="AM127" s="77"/>
      <c r="AN127" s="78"/>
      <c r="AO127" s="78"/>
      <c r="AP127" s="77"/>
      <c r="AQ127" s="78"/>
      <c r="AR127" s="78"/>
      <c r="AS127" s="77"/>
      <c r="AT127" s="78"/>
      <c r="AU127" s="78"/>
      <c r="AV127" s="78"/>
      <c r="AW127" s="79"/>
      <c r="AY127" s="26"/>
    </row>
    <row r="128" spans="1:51" ht="12.75" customHeight="1">
      <c r="A128">
        <v>125</v>
      </c>
      <c r="B128" s="38">
        <v>8</v>
      </c>
      <c r="C128" s="39" t="s">
        <v>772</v>
      </c>
      <c r="D128" s="40"/>
      <c r="E128" s="41" t="s">
        <v>663</v>
      </c>
      <c r="F128" s="42">
        <f t="shared" ref="F128:F132" si="489">IF(E128="a",1,IF(E128="b",0.75,IF(E128="c",0.5,IF(E128="d",0.25,IF(E128="e",0,IF(E128="A/B/C/D/E","Belum diisi","Error"))))))</f>
        <v>1</v>
      </c>
      <c r="G128" s="51" t="str">
        <f>IF(F$119=0,"SALAH, Pedoman tidak ada",IF(F128&gt;F$123,"SALAH, lebih tinggi dari nilai pemenuhan","OK"))</f>
        <v>OK</v>
      </c>
      <c r="H128" s="76"/>
      <c r="I128" s="76"/>
      <c r="J128" s="45">
        <f t="shared" ref="J128:J140" si="490">(+F128/COUNT($F$128:$F$140)*$D$127)</f>
        <v>0.45454545454545459</v>
      </c>
      <c r="K128" s="46"/>
      <c r="L128" s="46"/>
      <c r="M128" s="11"/>
      <c r="N128" s="45">
        <f t="shared" si="488"/>
        <v>0.45454545454545459</v>
      </c>
      <c r="O128" s="11"/>
      <c r="P128" s="45"/>
      <c r="R128" s="77"/>
      <c r="S128" s="78"/>
      <c r="T128" s="78"/>
      <c r="U128" s="77"/>
      <c r="V128" s="78"/>
      <c r="W128" s="78"/>
      <c r="X128" s="77"/>
      <c r="Y128" s="78"/>
      <c r="Z128" s="78"/>
      <c r="AA128" s="77"/>
      <c r="AB128" s="78"/>
      <c r="AC128" s="78"/>
      <c r="AD128" s="77"/>
      <c r="AE128" s="78"/>
      <c r="AF128" s="78"/>
      <c r="AG128" s="77"/>
      <c r="AH128" s="78"/>
      <c r="AI128" s="78"/>
      <c r="AJ128" s="77"/>
      <c r="AK128" s="78"/>
      <c r="AL128" s="78"/>
      <c r="AM128" s="77"/>
      <c r="AN128" s="78"/>
      <c r="AO128" s="78"/>
      <c r="AP128" s="77"/>
      <c r="AQ128" s="78"/>
      <c r="AR128" s="78"/>
      <c r="AS128" s="77"/>
      <c r="AT128" s="78"/>
      <c r="AU128" s="78"/>
      <c r="AV128" s="78"/>
      <c r="AW128" s="79"/>
      <c r="AY128" s="26"/>
    </row>
    <row r="129" spans="1:51" ht="12.75" customHeight="1">
      <c r="A129">
        <v>126</v>
      </c>
      <c r="B129" s="38">
        <v>9</v>
      </c>
      <c r="C129" s="39" t="s">
        <v>773</v>
      </c>
      <c r="D129" s="40"/>
      <c r="E129" s="41" t="s">
        <v>663</v>
      </c>
      <c r="F129" s="42">
        <f t="shared" si="489"/>
        <v>1</v>
      </c>
      <c r="G129" s="51" t="str">
        <f t="shared" ref="G129:G130" si="491">IF(F129&gt;F$128,"SALAH, lebih tinggi dari nilai pemenuhan","OK")</f>
        <v>OK</v>
      </c>
      <c r="H129" s="76"/>
      <c r="I129" s="76"/>
      <c r="J129" s="45">
        <f t="shared" si="490"/>
        <v>0.45454545454545459</v>
      </c>
      <c r="K129" s="46"/>
      <c r="L129" s="46"/>
      <c r="M129" s="11"/>
      <c r="N129" s="45">
        <f t="shared" si="488"/>
        <v>0.45454545454545459</v>
      </c>
      <c r="O129" s="11"/>
      <c r="P129" s="45"/>
      <c r="R129" s="77"/>
      <c r="S129" s="78"/>
      <c r="T129" s="78"/>
      <c r="U129" s="77"/>
      <c r="V129" s="78"/>
      <c r="W129" s="78"/>
      <c r="X129" s="77"/>
      <c r="Y129" s="78"/>
      <c r="Z129" s="78"/>
      <c r="AA129" s="77"/>
      <c r="AB129" s="78"/>
      <c r="AC129" s="78"/>
      <c r="AD129" s="77"/>
      <c r="AE129" s="78"/>
      <c r="AF129" s="78"/>
      <c r="AG129" s="77"/>
      <c r="AH129" s="78"/>
      <c r="AI129" s="78"/>
      <c r="AJ129" s="77"/>
      <c r="AK129" s="78"/>
      <c r="AL129" s="78"/>
      <c r="AM129" s="77"/>
      <c r="AN129" s="78"/>
      <c r="AO129" s="78"/>
      <c r="AP129" s="77"/>
      <c r="AQ129" s="78"/>
      <c r="AR129" s="78"/>
      <c r="AS129" s="77"/>
      <c r="AT129" s="78"/>
      <c r="AU129" s="78"/>
      <c r="AV129" s="78"/>
      <c r="AW129" s="79"/>
      <c r="AY129" s="26"/>
    </row>
    <row r="130" spans="1:51" ht="12.75" customHeight="1">
      <c r="A130">
        <v>127</v>
      </c>
      <c r="B130" s="38">
        <v>10</v>
      </c>
      <c r="C130" s="39" t="s">
        <v>774</v>
      </c>
      <c r="D130" s="40"/>
      <c r="E130" s="41" t="s">
        <v>663</v>
      </c>
      <c r="F130" s="42">
        <f t="shared" si="489"/>
        <v>1</v>
      </c>
      <c r="G130" s="51" t="str">
        <f t="shared" si="491"/>
        <v>OK</v>
      </c>
      <c r="H130" s="76"/>
      <c r="I130" s="76"/>
      <c r="J130" s="45">
        <f t="shared" si="490"/>
        <v>0.45454545454545459</v>
      </c>
      <c r="K130" s="46"/>
      <c r="L130" s="46"/>
      <c r="M130" s="11"/>
      <c r="N130" s="45">
        <f t="shared" si="488"/>
        <v>0.45454545454545459</v>
      </c>
      <c r="O130" s="11"/>
      <c r="P130" s="45"/>
      <c r="R130" s="77"/>
      <c r="S130" s="78"/>
      <c r="T130" s="78"/>
      <c r="U130" s="77"/>
      <c r="V130" s="78"/>
      <c r="W130" s="78"/>
      <c r="X130" s="77"/>
      <c r="Y130" s="78"/>
      <c r="Z130" s="78"/>
      <c r="AA130" s="77"/>
      <c r="AB130" s="78"/>
      <c r="AC130" s="78"/>
      <c r="AD130" s="77"/>
      <c r="AE130" s="78"/>
      <c r="AF130" s="78"/>
      <c r="AG130" s="77"/>
      <c r="AH130" s="78"/>
      <c r="AI130" s="78"/>
      <c r="AJ130" s="77"/>
      <c r="AK130" s="78"/>
      <c r="AL130" s="78"/>
      <c r="AM130" s="77"/>
      <c r="AN130" s="78"/>
      <c r="AO130" s="78"/>
      <c r="AP130" s="77"/>
      <c r="AQ130" s="78"/>
      <c r="AR130" s="78"/>
      <c r="AS130" s="77"/>
      <c r="AT130" s="78"/>
      <c r="AU130" s="78"/>
      <c r="AV130" s="78"/>
      <c r="AW130" s="79"/>
      <c r="AY130" s="26"/>
    </row>
    <row r="131" spans="1:51" ht="12.75" customHeight="1">
      <c r="A131">
        <v>128</v>
      </c>
      <c r="B131" s="38">
        <v>11</v>
      </c>
      <c r="C131" s="39" t="s">
        <v>775</v>
      </c>
      <c r="D131" s="40"/>
      <c r="E131" s="41" t="s">
        <v>663</v>
      </c>
      <c r="F131" s="42">
        <f t="shared" si="489"/>
        <v>1</v>
      </c>
      <c r="G131" s="51" t="str">
        <f t="shared" ref="G131:G132" si="492">IF(F131&gt;AVERAGE($F$128:$F$130),"SALAH, Lebih tinggi dari nilai kualitas Evaluasi","OK")</f>
        <v>OK</v>
      </c>
      <c r="H131" s="76"/>
      <c r="I131" s="76"/>
      <c r="J131" s="45">
        <f t="shared" si="490"/>
        <v>0.45454545454545459</v>
      </c>
      <c r="K131" s="46"/>
      <c r="L131" s="46"/>
      <c r="M131" s="11"/>
      <c r="N131" s="45">
        <f t="shared" si="488"/>
        <v>0.45454545454545459</v>
      </c>
      <c r="O131" s="11"/>
      <c r="P131" s="45"/>
      <c r="R131" s="77"/>
      <c r="S131" s="78"/>
      <c r="T131" s="78"/>
      <c r="U131" s="77"/>
      <c r="V131" s="78"/>
      <c r="W131" s="78"/>
      <c r="X131" s="77"/>
      <c r="Y131" s="78"/>
      <c r="Z131" s="78"/>
      <c r="AA131" s="77"/>
      <c r="AB131" s="78"/>
      <c r="AC131" s="78"/>
      <c r="AD131" s="77"/>
      <c r="AE131" s="78"/>
      <c r="AF131" s="78"/>
      <c r="AG131" s="77"/>
      <c r="AH131" s="78"/>
      <c r="AI131" s="78"/>
      <c r="AJ131" s="77"/>
      <c r="AK131" s="78"/>
      <c r="AL131" s="78"/>
      <c r="AM131" s="77"/>
      <c r="AN131" s="78"/>
      <c r="AO131" s="78"/>
      <c r="AP131" s="77"/>
      <c r="AQ131" s="78"/>
      <c r="AR131" s="78"/>
      <c r="AS131" s="77"/>
      <c r="AT131" s="78"/>
      <c r="AU131" s="78"/>
      <c r="AV131" s="78"/>
      <c r="AW131" s="79"/>
      <c r="AY131" s="26"/>
    </row>
    <row r="132" spans="1:51" ht="12.75" customHeight="1">
      <c r="A132">
        <v>129</v>
      </c>
      <c r="B132" s="38">
        <v>12</v>
      </c>
      <c r="C132" s="39" t="s">
        <v>776</v>
      </c>
      <c r="D132" s="40"/>
      <c r="E132" s="41" t="s">
        <v>663</v>
      </c>
      <c r="F132" s="42">
        <f t="shared" si="489"/>
        <v>1</v>
      </c>
      <c r="G132" s="51" t="str">
        <f t="shared" si="492"/>
        <v>OK</v>
      </c>
      <c r="H132" s="76"/>
      <c r="I132" s="76"/>
      <c r="J132" s="45">
        <f t="shared" si="490"/>
        <v>0.45454545454545459</v>
      </c>
      <c r="K132" s="46"/>
      <c r="L132" s="46"/>
      <c r="M132" s="11"/>
      <c r="N132" s="45">
        <f t="shared" si="488"/>
        <v>0.45454545454545459</v>
      </c>
      <c r="O132" s="11"/>
      <c r="P132" s="45"/>
      <c r="R132" s="77"/>
      <c r="S132" s="78"/>
      <c r="T132" s="78"/>
      <c r="U132" s="77"/>
      <c r="V132" s="78"/>
      <c r="W132" s="78"/>
      <c r="X132" s="77"/>
      <c r="Y132" s="78"/>
      <c r="Z132" s="78"/>
      <c r="AA132" s="77"/>
      <c r="AB132" s="78"/>
      <c r="AC132" s="78"/>
      <c r="AD132" s="77"/>
      <c r="AE132" s="78"/>
      <c r="AF132" s="78"/>
      <c r="AG132" s="77"/>
      <c r="AH132" s="78"/>
      <c r="AI132" s="78"/>
      <c r="AJ132" s="77"/>
      <c r="AK132" s="78"/>
      <c r="AL132" s="78"/>
      <c r="AM132" s="77"/>
      <c r="AN132" s="78"/>
      <c r="AO132" s="78"/>
      <c r="AP132" s="77"/>
      <c r="AQ132" s="78"/>
      <c r="AR132" s="78"/>
      <c r="AS132" s="77"/>
      <c r="AT132" s="78"/>
      <c r="AU132" s="78"/>
      <c r="AV132" s="78"/>
      <c r="AW132" s="79"/>
      <c r="AY132" s="26"/>
    </row>
    <row r="133" spans="1:51" ht="12.75" hidden="1" customHeight="1">
      <c r="A133">
        <v>130</v>
      </c>
      <c r="B133" s="38">
        <v>13</v>
      </c>
      <c r="C133" s="39" t="s">
        <v>777</v>
      </c>
      <c r="D133" s="40"/>
      <c r="E133" s="41" t="s">
        <v>650</v>
      </c>
      <c r="F133" s="42" t="str">
        <f>IF(E133="Y",1,IF(E133="T",0,IF(E133="Y/T","Belum diisi","Error")))</f>
        <v>Belum diisi</v>
      </c>
      <c r="G133" s="22"/>
      <c r="H133" s="76"/>
      <c r="I133" s="76"/>
      <c r="J133" s="45" t="e">
        <f t="shared" si="490"/>
        <v>#VALUE!</v>
      </c>
      <c r="K133" s="46"/>
      <c r="L133" s="46"/>
      <c r="M133" s="11"/>
      <c r="N133" s="45" t="e">
        <f t="shared" si="488"/>
        <v>#VALUE!</v>
      </c>
      <c r="O133" s="11"/>
      <c r="P133" s="45"/>
      <c r="R133" s="77"/>
      <c r="S133" s="78"/>
      <c r="T133" s="78"/>
      <c r="U133" s="77"/>
      <c r="V133" s="78"/>
      <c r="W133" s="78"/>
      <c r="X133" s="77"/>
      <c r="Y133" s="78"/>
      <c r="Z133" s="78"/>
      <c r="AA133" s="77"/>
      <c r="AB133" s="78"/>
      <c r="AC133" s="78"/>
      <c r="AD133" s="77"/>
      <c r="AE133" s="78"/>
      <c r="AF133" s="78"/>
      <c r="AG133" s="77"/>
      <c r="AH133" s="78"/>
      <c r="AI133" s="78"/>
      <c r="AJ133" s="77"/>
      <c r="AK133" s="78"/>
      <c r="AL133" s="78"/>
      <c r="AM133" s="77"/>
      <c r="AN133" s="78"/>
      <c r="AO133" s="78"/>
      <c r="AP133" s="77"/>
      <c r="AQ133" s="78"/>
      <c r="AR133" s="78"/>
      <c r="AS133" s="77"/>
      <c r="AT133" s="78"/>
      <c r="AU133" s="78"/>
      <c r="AV133" s="78"/>
      <c r="AW133" s="79"/>
      <c r="AY133" s="26"/>
    </row>
    <row r="134" spans="1:51" ht="12.75" hidden="1" customHeight="1">
      <c r="A134">
        <v>131</v>
      </c>
      <c r="B134" s="38">
        <v>14</v>
      </c>
      <c r="C134" s="39" t="s">
        <v>778</v>
      </c>
      <c r="D134" s="40"/>
      <c r="E134" s="41" t="s">
        <v>664</v>
      </c>
      <c r="F134" s="42" t="str">
        <f t="shared" ref="F134:F139" si="493">IF(E134="a",1,IF(E134="b",0.75,IF(E134="c",0.5,IF(E134="d",0.25,IF(E134="e",0,IF(E134="A/B/C/D/E","Belum diisi","Error"))))))</f>
        <v>Belum diisi</v>
      </c>
      <c r="G134" s="51" t="str">
        <f>IF(F134&gt;F133,"SALAH, Tidak ada supervisi",IF(F134&gt;F$125,"SALAH, Evaluasi akuntabilitas Kab/kota belum optimal","OK"))</f>
        <v>OK</v>
      </c>
      <c r="H134" s="76"/>
      <c r="I134" s="76"/>
      <c r="J134" s="45" t="e">
        <f t="shared" si="490"/>
        <v>#VALUE!</v>
      </c>
      <c r="K134" s="46"/>
      <c r="L134" s="46"/>
      <c r="M134" s="11"/>
      <c r="N134" s="45" t="e">
        <f t="shared" si="488"/>
        <v>#VALUE!</v>
      </c>
      <c r="O134" s="11"/>
      <c r="P134" s="45"/>
      <c r="R134" s="77"/>
      <c r="S134" s="78"/>
      <c r="T134" s="78"/>
      <c r="U134" s="77"/>
      <c r="V134" s="78"/>
      <c r="W134" s="78"/>
      <c r="X134" s="77"/>
      <c r="Y134" s="78"/>
      <c r="Z134" s="78"/>
      <c r="AA134" s="77"/>
      <c r="AB134" s="78"/>
      <c r="AC134" s="78"/>
      <c r="AD134" s="77"/>
      <c r="AE134" s="78"/>
      <c r="AF134" s="78"/>
      <c r="AG134" s="77"/>
      <c r="AH134" s="78"/>
      <c r="AI134" s="78"/>
      <c r="AJ134" s="77"/>
      <c r="AK134" s="78"/>
      <c r="AL134" s="78"/>
      <c r="AM134" s="77"/>
      <c r="AN134" s="78"/>
      <c r="AO134" s="78"/>
      <c r="AP134" s="77"/>
      <c r="AQ134" s="78"/>
      <c r="AR134" s="78"/>
      <c r="AS134" s="77"/>
      <c r="AT134" s="78"/>
      <c r="AU134" s="78"/>
      <c r="AV134" s="78"/>
      <c r="AW134" s="79"/>
      <c r="AY134" s="26"/>
    </row>
    <row r="135" spans="1:51" ht="12.75" customHeight="1">
      <c r="A135">
        <v>132</v>
      </c>
      <c r="B135" s="38">
        <v>15</v>
      </c>
      <c r="C135" s="39" t="s">
        <v>779</v>
      </c>
      <c r="D135" s="40"/>
      <c r="E135" s="41" t="s">
        <v>663</v>
      </c>
      <c r="F135" s="42">
        <f t="shared" si="493"/>
        <v>1</v>
      </c>
      <c r="G135" s="51" t="str">
        <f t="shared" ref="G135:G137" si="494">IF(F135&gt;F$121,"SALAH, Evaluasi program tidak dilaksanakan",IF(F135&gt;AVERAGE($F$29,$F$49:$F$50),"SALAH, Lebih tinggi dari nilai Kualitas Program/Kegiatan",IF(F135&gt;AVERAGE($F$119:$F$125),"SALAH, Lebih tinggi dari nilai Pelaksanaan Evaluasi","OK")))</f>
        <v>OK</v>
      </c>
      <c r="H135" s="76"/>
      <c r="I135" s="76"/>
      <c r="J135" s="45">
        <f t="shared" si="490"/>
        <v>0.45454545454545459</v>
      </c>
      <c r="K135" s="46"/>
      <c r="L135" s="46"/>
      <c r="M135" s="11"/>
      <c r="N135" s="45">
        <f t="shared" si="488"/>
        <v>0.45454545454545459</v>
      </c>
      <c r="O135" s="11"/>
      <c r="P135" s="45"/>
      <c r="R135" s="77"/>
      <c r="S135" s="78"/>
      <c r="T135" s="78"/>
      <c r="U135" s="77"/>
      <c r="V135" s="78"/>
      <c r="W135" s="78"/>
      <c r="X135" s="77"/>
      <c r="Y135" s="78"/>
      <c r="Z135" s="78"/>
      <c r="AA135" s="77"/>
      <c r="AB135" s="78"/>
      <c r="AC135" s="78"/>
      <c r="AD135" s="77"/>
      <c r="AE135" s="78"/>
      <c r="AF135" s="78"/>
      <c r="AG135" s="77"/>
      <c r="AH135" s="78"/>
      <c r="AI135" s="78"/>
      <c r="AJ135" s="77"/>
      <c r="AK135" s="78"/>
      <c r="AL135" s="78"/>
      <c r="AM135" s="77"/>
      <c r="AN135" s="78"/>
      <c r="AO135" s="78"/>
      <c r="AP135" s="77"/>
      <c r="AQ135" s="78"/>
      <c r="AR135" s="78"/>
      <c r="AS135" s="77"/>
      <c r="AT135" s="78"/>
      <c r="AU135" s="78"/>
      <c r="AV135" s="78"/>
      <c r="AW135" s="79"/>
      <c r="AY135" s="26"/>
    </row>
    <row r="136" spans="1:51" ht="12.75" customHeight="1">
      <c r="A136">
        <v>133</v>
      </c>
      <c r="B136" s="38">
        <v>16</v>
      </c>
      <c r="C136" s="39" t="s">
        <v>780</v>
      </c>
      <c r="D136" s="40"/>
      <c r="E136" s="41" t="s">
        <v>663</v>
      </c>
      <c r="F136" s="42">
        <f t="shared" si="493"/>
        <v>1</v>
      </c>
      <c r="G136" s="51" t="str">
        <f t="shared" si="494"/>
        <v>OK</v>
      </c>
      <c r="H136" s="76"/>
      <c r="I136" s="76"/>
      <c r="J136" s="45">
        <f t="shared" si="490"/>
        <v>0.45454545454545459</v>
      </c>
      <c r="K136" s="46"/>
      <c r="L136" s="46"/>
      <c r="M136" s="11"/>
      <c r="N136" s="45">
        <f t="shared" si="488"/>
        <v>0.45454545454545459</v>
      </c>
      <c r="O136" s="11"/>
      <c r="P136" s="45"/>
      <c r="R136" s="77"/>
      <c r="S136" s="78"/>
      <c r="T136" s="78"/>
      <c r="U136" s="77"/>
      <c r="V136" s="78"/>
      <c r="W136" s="78"/>
      <c r="X136" s="77"/>
      <c r="Y136" s="78"/>
      <c r="Z136" s="78"/>
      <c r="AA136" s="77"/>
      <c r="AB136" s="78"/>
      <c r="AC136" s="78"/>
      <c r="AD136" s="77"/>
      <c r="AE136" s="78"/>
      <c r="AF136" s="78"/>
      <c r="AG136" s="77"/>
      <c r="AH136" s="78"/>
      <c r="AI136" s="78"/>
      <c r="AJ136" s="77"/>
      <c r="AK136" s="78"/>
      <c r="AL136" s="78"/>
      <c r="AM136" s="77"/>
      <c r="AN136" s="78"/>
      <c r="AO136" s="78"/>
      <c r="AP136" s="77"/>
      <c r="AQ136" s="78"/>
      <c r="AR136" s="78"/>
      <c r="AS136" s="77"/>
      <c r="AT136" s="78"/>
      <c r="AU136" s="78"/>
      <c r="AV136" s="78"/>
      <c r="AW136" s="79"/>
      <c r="AY136" s="26"/>
    </row>
    <row r="137" spans="1:51" ht="12.75" customHeight="1">
      <c r="A137">
        <v>134</v>
      </c>
      <c r="B137" s="38">
        <v>17</v>
      </c>
      <c r="C137" s="39" t="s">
        <v>781</v>
      </c>
      <c r="D137" s="40"/>
      <c r="E137" s="41" t="s">
        <v>663</v>
      </c>
      <c r="F137" s="42">
        <f t="shared" si="493"/>
        <v>1</v>
      </c>
      <c r="G137" s="51" t="str">
        <f t="shared" si="494"/>
        <v>OK</v>
      </c>
      <c r="H137" s="76"/>
      <c r="I137" s="76"/>
      <c r="J137" s="45">
        <f t="shared" si="490"/>
        <v>0.45454545454545459</v>
      </c>
      <c r="K137" s="46"/>
      <c r="L137" s="46"/>
      <c r="M137" s="11"/>
      <c r="N137" s="45">
        <f t="shared" si="488"/>
        <v>0.45454545454545459</v>
      </c>
      <c r="O137" s="11"/>
      <c r="P137" s="45"/>
      <c r="R137" s="77"/>
      <c r="S137" s="78"/>
      <c r="T137" s="78"/>
      <c r="U137" s="77"/>
      <c r="V137" s="78"/>
      <c r="W137" s="78"/>
      <c r="X137" s="77"/>
      <c r="Y137" s="78"/>
      <c r="Z137" s="78"/>
      <c r="AA137" s="77"/>
      <c r="AB137" s="78"/>
      <c r="AC137" s="78"/>
      <c r="AD137" s="77"/>
      <c r="AE137" s="78"/>
      <c r="AF137" s="78"/>
      <c r="AG137" s="77"/>
      <c r="AH137" s="78"/>
      <c r="AI137" s="78"/>
      <c r="AJ137" s="77"/>
      <c r="AK137" s="78"/>
      <c r="AL137" s="78"/>
      <c r="AM137" s="77"/>
      <c r="AN137" s="78"/>
      <c r="AO137" s="78"/>
      <c r="AP137" s="77"/>
      <c r="AQ137" s="78"/>
      <c r="AR137" s="78"/>
      <c r="AS137" s="77"/>
      <c r="AT137" s="78"/>
      <c r="AU137" s="78"/>
      <c r="AV137" s="78"/>
      <c r="AW137" s="79"/>
      <c r="AY137" s="26"/>
    </row>
    <row r="138" spans="1:51" ht="12.75" customHeight="1">
      <c r="A138">
        <v>135</v>
      </c>
      <c r="B138" s="38">
        <v>18</v>
      </c>
      <c r="C138" s="39" t="s">
        <v>782</v>
      </c>
      <c r="D138" s="40"/>
      <c r="E138" s="41" t="s">
        <v>663</v>
      </c>
      <c r="F138" s="42">
        <f t="shared" si="493"/>
        <v>1</v>
      </c>
      <c r="G138" s="51" t="str">
        <f>IF(F138&gt;F$122,"SALAH, Evaluasi atas Pelaksanaan Rencana Aksi belum Optimal","OK")</f>
        <v>OK</v>
      </c>
      <c r="H138" s="76"/>
      <c r="I138" s="76"/>
      <c r="J138" s="45">
        <f t="shared" si="490"/>
        <v>0.45454545454545459</v>
      </c>
      <c r="K138" s="46"/>
      <c r="L138" s="46"/>
      <c r="M138" s="11"/>
      <c r="N138" s="45">
        <f t="shared" si="488"/>
        <v>0.45454545454545459</v>
      </c>
      <c r="O138" s="11"/>
      <c r="P138" s="45"/>
      <c r="R138" s="77"/>
      <c r="S138" s="78"/>
      <c r="T138" s="78"/>
      <c r="U138" s="77"/>
      <c r="V138" s="78"/>
      <c r="W138" s="78"/>
      <c r="X138" s="77"/>
      <c r="Y138" s="78"/>
      <c r="Z138" s="78"/>
      <c r="AA138" s="77"/>
      <c r="AB138" s="78"/>
      <c r="AC138" s="78"/>
      <c r="AD138" s="77"/>
      <c r="AE138" s="78"/>
      <c r="AF138" s="78"/>
      <c r="AG138" s="77"/>
      <c r="AH138" s="78"/>
      <c r="AI138" s="78"/>
      <c r="AJ138" s="77"/>
      <c r="AK138" s="78"/>
      <c r="AL138" s="78"/>
      <c r="AM138" s="77"/>
      <c r="AN138" s="78"/>
      <c r="AO138" s="78"/>
      <c r="AP138" s="77"/>
      <c r="AQ138" s="78"/>
      <c r="AR138" s="78"/>
      <c r="AS138" s="77"/>
      <c r="AT138" s="78"/>
      <c r="AU138" s="78"/>
      <c r="AV138" s="78"/>
      <c r="AW138" s="79"/>
      <c r="AY138" s="26"/>
    </row>
    <row r="139" spans="1:51" ht="12.75" customHeight="1">
      <c r="A139">
        <v>136</v>
      </c>
      <c r="B139" s="38">
        <v>19</v>
      </c>
      <c r="C139" s="39" t="s">
        <v>783</v>
      </c>
      <c r="D139" s="40"/>
      <c r="E139" s="41" t="s">
        <v>663</v>
      </c>
      <c r="F139" s="42">
        <f t="shared" si="493"/>
        <v>1</v>
      </c>
      <c r="G139" s="51" t="str">
        <f t="shared" ref="G139:G140" si="495">IF(F139&gt;F138,"SALAH, Evaluasi atas Pelaksanaan Rencana Aksi belum Optimal","OK")</f>
        <v>OK</v>
      </c>
      <c r="H139" s="76"/>
      <c r="I139" s="76"/>
      <c r="J139" s="45">
        <f t="shared" si="490"/>
        <v>0.45454545454545459</v>
      </c>
      <c r="K139" s="46"/>
      <c r="L139" s="46"/>
      <c r="M139" s="11"/>
      <c r="N139" s="45">
        <f t="shared" si="488"/>
        <v>0.45454545454545459</v>
      </c>
      <c r="O139" s="11"/>
      <c r="P139" s="45"/>
      <c r="R139" s="77"/>
      <c r="S139" s="78"/>
      <c r="T139" s="78"/>
      <c r="U139" s="77"/>
      <c r="V139" s="78"/>
      <c r="W139" s="78"/>
      <c r="X139" s="77"/>
      <c r="Y139" s="78"/>
      <c r="Z139" s="78"/>
      <c r="AA139" s="77"/>
      <c r="AB139" s="78"/>
      <c r="AC139" s="78"/>
      <c r="AD139" s="77"/>
      <c r="AE139" s="78"/>
      <c r="AF139" s="78"/>
      <c r="AG139" s="77"/>
      <c r="AH139" s="78"/>
      <c r="AI139" s="78"/>
      <c r="AJ139" s="77"/>
      <c r="AK139" s="78"/>
      <c r="AL139" s="78"/>
      <c r="AM139" s="77"/>
      <c r="AN139" s="78"/>
      <c r="AO139" s="78"/>
      <c r="AP139" s="77"/>
      <c r="AQ139" s="78"/>
      <c r="AR139" s="78"/>
      <c r="AS139" s="77"/>
      <c r="AT139" s="78"/>
      <c r="AU139" s="78"/>
      <c r="AV139" s="78"/>
      <c r="AW139" s="79"/>
      <c r="AY139" s="26"/>
    </row>
    <row r="140" spans="1:51" ht="12.75" customHeight="1">
      <c r="A140">
        <v>137</v>
      </c>
      <c r="B140" s="38">
        <v>20</v>
      </c>
      <c r="C140" s="39" t="s">
        <v>784</v>
      </c>
      <c r="D140" s="40"/>
      <c r="E140" s="41" t="s">
        <v>663</v>
      </c>
      <c r="F140" s="42">
        <f>IF(E139&lt;0.75,"0",IF(E140="a",1,IF(E140="b",0.75,IF(E140="c",0.5,IF(E140="d",0.25,IF(E140="e",0,IF(E140="A/B/C/D/E","Belum diisi","Error")))))))</f>
        <v>1</v>
      </c>
      <c r="G140" s="51" t="str">
        <f t="shared" si="495"/>
        <v>OK</v>
      </c>
      <c r="H140" s="76"/>
      <c r="I140" s="76"/>
      <c r="J140" s="45">
        <f t="shared" si="490"/>
        <v>0.45454545454545459</v>
      </c>
      <c r="K140" s="46"/>
      <c r="L140" s="46"/>
      <c r="M140" s="11"/>
      <c r="N140" s="45">
        <f t="shared" si="488"/>
        <v>0.45454545454545459</v>
      </c>
      <c r="O140" s="11"/>
      <c r="P140" s="45"/>
      <c r="R140" s="77"/>
      <c r="S140" s="78"/>
      <c r="T140" s="78"/>
      <c r="U140" s="77"/>
      <c r="V140" s="78"/>
      <c r="W140" s="78"/>
      <c r="X140" s="77"/>
      <c r="Y140" s="78"/>
      <c r="Z140" s="78"/>
      <c r="AA140" s="77"/>
      <c r="AB140" s="78"/>
      <c r="AC140" s="78"/>
      <c r="AD140" s="77"/>
      <c r="AE140" s="78"/>
      <c r="AF140" s="78"/>
      <c r="AG140" s="77"/>
      <c r="AH140" s="78"/>
      <c r="AI140" s="78"/>
      <c r="AJ140" s="77"/>
      <c r="AK140" s="78"/>
      <c r="AL140" s="78"/>
      <c r="AM140" s="77"/>
      <c r="AN140" s="78"/>
      <c r="AO140" s="78"/>
      <c r="AP140" s="77"/>
      <c r="AQ140" s="78"/>
      <c r="AR140" s="78"/>
      <c r="AS140" s="77"/>
      <c r="AT140" s="78"/>
      <c r="AU140" s="78"/>
      <c r="AV140" s="78"/>
      <c r="AW140" s="79"/>
      <c r="AY140" s="26"/>
    </row>
    <row r="141" spans="1:51" ht="12.75" customHeight="1">
      <c r="A141">
        <v>138</v>
      </c>
      <c r="B141" s="38"/>
      <c r="C141" s="54"/>
      <c r="D141" s="55"/>
      <c r="E141" s="46"/>
      <c r="F141" s="46"/>
      <c r="G141" s="46"/>
      <c r="H141" s="46"/>
      <c r="I141" s="46"/>
      <c r="J141" s="46"/>
      <c r="K141" s="46"/>
      <c r="L141" s="46"/>
      <c r="M141" s="11"/>
      <c r="N141" s="46"/>
      <c r="O141" s="11"/>
      <c r="P141" s="46"/>
      <c r="R141" s="83"/>
      <c r="S141" s="84"/>
      <c r="T141" s="85"/>
      <c r="U141" s="83"/>
      <c r="V141" s="84"/>
      <c r="W141" s="85"/>
      <c r="X141" s="83"/>
      <c r="Y141" s="84"/>
      <c r="Z141" s="85"/>
      <c r="AA141" s="83"/>
      <c r="AB141" s="84"/>
      <c r="AC141" s="85"/>
      <c r="AD141" s="83"/>
      <c r="AE141" s="84"/>
      <c r="AF141" s="85"/>
      <c r="AG141" s="83"/>
      <c r="AH141" s="84"/>
      <c r="AI141" s="85"/>
      <c r="AJ141" s="83"/>
      <c r="AK141" s="84"/>
      <c r="AL141" s="85"/>
      <c r="AM141" s="83"/>
      <c r="AN141" s="84"/>
      <c r="AO141" s="85"/>
      <c r="AP141" s="83"/>
      <c r="AQ141" s="84"/>
      <c r="AR141" s="85"/>
      <c r="AS141" s="83"/>
      <c r="AT141" s="84"/>
      <c r="AU141" s="85"/>
      <c r="AV141" s="85"/>
      <c r="AW141" s="86"/>
      <c r="AY141" s="26"/>
    </row>
    <row r="142" spans="1:51" ht="12.75" customHeight="1">
      <c r="A142">
        <v>139</v>
      </c>
      <c r="B142" s="27" t="s">
        <v>729</v>
      </c>
      <c r="C142" s="28" t="s">
        <v>785</v>
      </c>
      <c r="D142" s="29">
        <v>3</v>
      </c>
      <c r="E142" s="36">
        <f>IF($B$5="PROVINSI",SUM(F143:F148)/COUNT(F143:F148),IF($B$5="KABUPATEN KOTA",SUM(F143:F145,F147:F148)/COUNT(F143:F145,F147:F148),"Pilih LKE"))</f>
        <v>1</v>
      </c>
      <c r="F142" s="31">
        <f>E142*D142</f>
        <v>3</v>
      </c>
      <c r="G142" s="22"/>
      <c r="H142" s="76"/>
      <c r="I142" s="76"/>
      <c r="J142" s="31">
        <f>+I142+F142</f>
        <v>3</v>
      </c>
      <c r="K142" s="33" t="e">
        <f>SUM(J143:J149)</f>
        <v>#VALUE!</v>
      </c>
      <c r="L142" s="46"/>
      <c r="M142" s="11"/>
      <c r="N142" s="31">
        <f t="shared" ref="N142:N148" si="496">+J142</f>
        <v>3</v>
      </c>
      <c r="O142" s="11"/>
      <c r="P142" s="31">
        <f>+M142+J142</f>
        <v>3</v>
      </c>
      <c r="R142" s="77"/>
      <c r="S142" s="78"/>
      <c r="T142" s="78"/>
      <c r="U142" s="77"/>
      <c r="V142" s="78"/>
      <c r="W142" s="78"/>
      <c r="X142" s="77"/>
      <c r="Y142" s="78"/>
      <c r="Z142" s="78"/>
      <c r="AA142" s="77"/>
      <c r="AB142" s="78"/>
      <c r="AC142" s="78"/>
      <c r="AD142" s="77"/>
      <c r="AE142" s="78"/>
      <c r="AF142" s="78"/>
      <c r="AG142" s="77"/>
      <c r="AH142" s="78"/>
      <c r="AI142" s="78"/>
      <c r="AJ142" s="77"/>
      <c r="AK142" s="78"/>
      <c r="AL142" s="78"/>
      <c r="AM142" s="77"/>
      <c r="AN142" s="78"/>
      <c r="AO142" s="78"/>
      <c r="AP142" s="77"/>
      <c r="AQ142" s="78"/>
      <c r="AR142" s="78"/>
      <c r="AS142" s="77"/>
      <c r="AT142" s="78"/>
      <c r="AU142" s="78"/>
      <c r="AV142" s="78"/>
      <c r="AW142" s="79"/>
      <c r="AY142" s="26"/>
    </row>
    <row r="143" spans="1:51" ht="12.75" customHeight="1">
      <c r="A143">
        <v>140</v>
      </c>
      <c r="B143" s="38">
        <v>21</v>
      </c>
      <c r="C143" s="39" t="s">
        <v>786</v>
      </c>
      <c r="D143" s="40"/>
      <c r="E143" s="41" t="s">
        <v>663</v>
      </c>
      <c r="F143" s="42">
        <f t="shared" ref="F143:F148" si="497">IF(E143="a",1,IF(E143="b",0.75,IF(E143="c",0.5,IF(E143="d",0.25,IF(E143="e",0,IF(E143="A/B/C/D/E","Belum diisi","Error"))))))</f>
        <v>1</v>
      </c>
      <c r="G143" s="51" t="str">
        <f t="shared" ref="G143:G145" si="498">IF(F143&gt;AVERAGE(F$128:F$132),"SALAH, Lebih tinggi dari nilai rata2 kualitas evaluasi akuntabilitas","OK")</f>
        <v>OK</v>
      </c>
      <c r="H143" s="76"/>
      <c r="I143" s="76"/>
      <c r="J143" s="45">
        <f t="shared" ref="J143:J148" si="499">(+F143/COUNT($F$143:$F$148)*$D$142)</f>
        <v>0.60000000000000009</v>
      </c>
      <c r="K143" s="46"/>
      <c r="L143" s="46"/>
      <c r="M143" s="11"/>
      <c r="N143" s="45">
        <f t="shared" si="496"/>
        <v>0.60000000000000009</v>
      </c>
      <c r="O143" s="11"/>
      <c r="P143" s="45"/>
      <c r="R143" s="77"/>
      <c r="S143" s="78"/>
      <c r="T143" s="78"/>
      <c r="U143" s="77"/>
      <c r="V143" s="78"/>
      <c r="W143" s="78"/>
      <c r="X143" s="77"/>
      <c r="Y143" s="78"/>
      <c r="Z143" s="78"/>
      <c r="AA143" s="77"/>
      <c r="AB143" s="78"/>
      <c r="AC143" s="78"/>
      <c r="AD143" s="77"/>
      <c r="AE143" s="78"/>
      <c r="AF143" s="78"/>
      <c r="AG143" s="77"/>
      <c r="AH143" s="78"/>
      <c r="AI143" s="78"/>
      <c r="AJ143" s="77"/>
      <c r="AK143" s="78"/>
      <c r="AL143" s="78"/>
      <c r="AM143" s="77"/>
      <c r="AN143" s="78"/>
      <c r="AO143" s="78"/>
      <c r="AP143" s="77"/>
      <c r="AQ143" s="78"/>
      <c r="AR143" s="78"/>
      <c r="AS143" s="77"/>
      <c r="AT143" s="78"/>
      <c r="AU143" s="78"/>
      <c r="AV143" s="78"/>
      <c r="AW143" s="79"/>
      <c r="AY143" s="26"/>
    </row>
    <row r="144" spans="1:51" ht="12.75" customHeight="1">
      <c r="A144">
        <v>141</v>
      </c>
      <c r="B144" s="38">
        <v>22</v>
      </c>
      <c r="C144" s="39" t="s">
        <v>787</v>
      </c>
      <c r="D144" s="40"/>
      <c r="E144" s="41" t="s">
        <v>663</v>
      </c>
      <c r="F144" s="42">
        <f t="shared" si="497"/>
        <v>1</v>
      </c>
      <c r="G144" s="51" t="str">
        <f t="shared" si="498"/>
        <v>OK</v>
      </c>
      <c r="H144" s="76"/>
      <c r="I144" s="76"/>
      <c r="J144" s="45">
        <f t="shared" si="499"/>
        <v>0.60000000000000009</v>
      </c>
      <c r="K144" s="46"/>
      <c r="L144" s="46"/>
      <c r="M144" s="11"/>
      <c r="N144" s="45">
        <f t="shared" si="496"/>
        <v>0.60000000000000009</v>
      </c>
      <c r="O144" s="11"/>
      <c r="P144" s="45"/>
      <c r="R144" s="77"/>
      <c r="S144" s="78"/>
      <c r="T144" s="78"/>
      <c r="U144" s="77"/>
      <c r="V144" s="78"/>
      <c r="W144" s="78"/>
      <c r="X144" s="77"/>
      <c r="Y144" s="78"/>
      <c r="Z144" s="78"/>
      <c r="AA144" s="77"/>
      <c r="AB144" s="78"/>
      <c r="AC144" s="78"/>
      <c r="AD144" s="77"/>
      <c r="AE144" s="78"/>
      <c r="AF144" s="78"/>
      <c r="AG144" s="77"/>
      <c r="AH144" s="78"/>
      <c r="AI144" s="78"/>
      <c r="AJ144" s="77"/>
      <c r="AK144" s="78"/>
      <c r="AL144" s="78"/>
      <c r="AM144" s="77"/>
      <c r="AN144" s="78"/>
      <c r="AO144" s="78"/>
      <c r="AP144" s="77"/>
      <c r="AQ144" s="78"/>
      <c r="AR144" s="78"/>
      <c r="AS144" s="77"/>
      <c r="AT144" s="78"/>
      <c r="AU144" s="78"/>
      <c r="AV144" s="78"/>
      <c r="AW144" s="79"/>
      <c r="AY144" s="26"/>
    </row>
    <row r="145" spans="1:51" ht="12.75" customHeight="1">
      <c r="A145">
        <v>142</v>
      </c>
      <c r="B145" s="38">
        <v>23</v>
      </c>
      <c r="C145" s="39" t="s">
        <v>788</v>
      </c>
      <c r="D145" s="40"/>
      <c r="E145" s="41" t="s">
        <v>663</v>
      </c>
      <c r="F145" s="42">
        <f t="shared" si="497"/>
        <v>1</v>
      </c>
      <c r="G145" s="51" t="str">
        <f t="shared" si="498"/>
        <v>OK</v>
      </c>
      <c r="H145" s="76"/>
      <c r="I145" s="76"/>
      <c r="J145" s="45">
        <f t="shared" si="499"/>
        <v>0.60000000000000009</v>
      </c>
      <c r="K145" s="46"/>
      <c r="L145" s="46"/>
      <c r="M145" s="11"/>
      <c r="N145" s="45">
        <f t="shared" si="496"/>
        <v>0.60000000000000009</v>
      </c>
      <c r="O145" s="11"/>
      <c r="P145" s="45"/>
      <c r="R145" s="77"/>
      <c r="S145" s="78"/>
      <c r="T145" s="78"/>
      <c r="U145" s="77"/>
      <c r="V145" s="78"/>
      <c r="W145" s="78"/>
      <c r="X145" s="77"/>
      <c r="Y145" s="78"/>
      <c r="Z145" s="78"/>
      <c r="AA145" s="77"/>
      <c r="AB145" s="78"/>
      <c r="AC145" s="78"/>
      <c r="AD145" s="77"/>
      <c r="AE145" s="78"/>
      <c r="AF145" s="78"/>
      <c r="AG145" s="77"/>
      <c r="AH145" s="78"/>
      <c r="AI145" s="78"/>
      <c r="AJ145" s="77"/>
      <c r="AK145" s="78"/>
      <c r="AL145" s="78"/>
      <c r="AM145" s="77"/>
      <c r="AN145" s="78"/>
      <c r="AO145" s="78"/>
      <c r="AP145" s="77"/>
      <c r="AQ145" s="78"/>
      <c r="AR145" s="78"/>
      <c r="AS145" s="77"/>
      <c r="AT145" s="78"/>
      <c r="AU145" s="78"/>
      <c r="AV145" s="78"/>
      <c r="AW145" s="79"/>
      <c r="AY145" s="26"/>
    </row>
    <row r="146" spans="1:51" ht="12.75" hidden="1" customHeight="1">
      <c r="A146">
        <v>143</v>
      </c>
      <c r="B146" s="38">
        <v>24</v>
      </c>
      <c r="C146" s="39" t="s">
        <v>789</v>
      </c>
      <c r="D146" s="40"/>
      <c r="E146" s="41" t="s">
        <v>664</v>
      </c>
      <c r="F146" s="42" t="str">
        <f t="shared" si="497"/>
        <v>Belum diisi</v>
      </c>
      <c r="G146" s="51" t="e">
        <f>IF(F146&gt;AVERAGE(F$133:F$134),"SALAH, Lebih tinggi dari rata2 nilai kualitas Evaluasi Kab/kota","OK")</f>
        <v>#DIV/0!</v>
      </c>
      <c r="H146" s="76"/>
      <c r="I146" s="76"/>
      <c r="J146" s="45" t="e">
        <f t="shared" si="499"/>
        <v>#VALUE!</v>
      </c>
      <c r="K146" s="46"/>
      <c r="L146" s="46"/>
      <c r="M146" s="11"/>
      <c r="N146" s="45" t="e">
        <f t="shared" si="496"/>
        <v>#VALUE!</v>
      </c>
      <c r="O146" s="11"/>
      <c r="P146" s="45"/>
      <c r="R146" s="77"/>
      <c r="S146" s="78"/>
      <c r="T146" s="78"/>
      <c r="U146" s="77"/>
      <c r="V146" s="78"/>
      <c r="W146" s="78"/>
      <c r="X146" s="77"/>
      <c r="Y146" s="78"/>
      <c r="Z146" s="78"/>
      <c r="AA146" s="77"/>
      <c r="AB146" s="78"/>
      <c r="AC146" s="78"/>
      <c r="AD146" s="77"/>
      <c r="AE146" s="78"/>
      <c r="AF146" s="78"/>
      <c r="AG146" s="77"/>
      <c r="AH146" s="78"/>
      <c r="AI146" s="78"/>
      <c r="AJ146" s="77"/>
      <c r="AK146" s="78"/>
      <c r="AL146" s="78"/>
      <c r="AM146" s="77"/>
      <c r="AN146" s="78"/>
      <c r="AO146" s="78"/>
      <c r="AP146" s="77"/>
      <c r="AQ146" s="78"/>
      <c r="AR146" s="78"/>
      <c r="AS146" s="77"/>
      <c r="AT146" s="78"/>
      <c r="AU146" s="78"/>
      <c r="AV146" s="78"/>
      <c r="AW146" s="79"/>
      <c r="AY146" s="26"/>
    </row>
    <row r="147" spans="1:51" ht="12.75" customHeight="1">
      <c r="A147">
        <v>144</v>
      </c>
      <c r="B147" s="38">
        <v>25</v>
      </c>
      <c r="C147" s="39" t="s">
        <v>790</v>
      </c>
      <c r="D147" s="40"/>
      <c r="E147" s="41" t="s">
        <v>663</v>
      </c>
      <c r="F147" s="42">
        <f t="shared" si="497"/>
        <v>1</v>
      </c>
      <c r="G147" s="51" t="str">
        <f>IF(F147&gt;AVERAGE(F$135:F$137),"SALAH, Lebih tinggi dari nilai rata2 kualitas evaluasi program","OK")</f>
        <v>OK</v>
      </c>
      <c r="H147" s="69"/>
      <c r="I147" s="76"/>
      <c r="J147" s="45">
        <f t="shared" si="499"/>
        <v>0.60000000000000009</v>
      </c>
      <c r="K147" s="46"/>
      <c r="L147" s="46"/>
      <c r="M147" s="11"/>
      <c r="N147" s="45">
        <f t="shared" si="496"/>
        <v>0.60000000000000009</v>
      </c>
      <c r="O147" s="11"/>
      <c r="P147" s="45"/>
      <c r="R147" s="77"/>
      <c r="S147" s="78"/>
      <c r="T147" s="78"/>
      <c r="U147" s="77"/>
      <c r="V147" s="78"/>
      <c r="W147" s="78"/>
      <c r="X147" s="77"/>
      <c r="Y147" s="78"/>
      <c r="Z147" s="78"/>
      <c r="AA147" s="77"/>
      <c r="AB147" s="78"/>
      <c r="AC147" s="78"/>
      <c r="AD147" s="77"/>
      <c r="AE147" s="78"/>
      <c r="AF147" s="78"/>
      <c r="AG147" s="77"/>
      <c r="AH147" s="78"/>
      <c r="AI147" s="78"/>
      <c r="AJ147" s="77"/>
      <c r="AK147" s="78"/>
      <c r="AL147" s="78"/>
      <c r="AM147" s="77"/>
      <c r="AN147" s="78"/>
      <c r="AO147" s="78"/>
      <c r="AP147" s="77"/>
      <c r="AQ147" s="78"/>
      <c r="AR147" s="78"/>
      <c r="AS147" s="77"/>
      <c r="AT147" s="78"/>
      <c r="AU147" s="78"/>
      <c r="AV147" s="78"/>
      <c r="AW147" s="79"/>
      <c r="AY147" s="26"/>
    </row>
    <row r="148" spans="1:51" ht="12.75" customHeight="1">
      <c r="A148">
        <v>145</v>
      </c>
      <c r="B148" s="38">
        <v>26</v>
      </c>
      <c r="C148" s="39" t="s">
        <v>791</v>
      </c>
      <c r="D148" s="40"/>
      <c r="E148" s="41" t="s">
        <v>663</v>
      </c>
      <c r="F148" s="42">
        <f t="shared" si="497"/>
        <v>1</v>
      </c>
      <c r="G148" s="51" t="str">
        <f>IF(F148&gt;AVERAGE(F$138:F$140),"SALAH, Lebih tinggi dari nilai rata2 kualitas evaluasi rencana aksi","OK")</f>
        <v>OK</v>
      </c>
      <c r="H148" s="76"/>
      <c r="I148" s="76"/>
      <c r="J148" s="45">
        <f t="shared" si="499"/>
        <v>0.60000000000000009</v>
      </c>
      <c r="K148" s="46"/>
      <c r="L148" s="46"/>
      <c r="M148" s="11"/>
      <c r="N148" s="45">
        <f t="shared" si="496"/>
        <v>0.60000000000000009</v>
      </c>
      <c r="O148" s="11"/>
      <c r="P148" s="45"/>
      <c r="R148" s="77"/>
      <c r="S148" s="78"/>
      <c r="T148" s="78"/>
      <c r="U148" s="77"/>
      <c r="V148" s="78"/>
      <c r="W148" s="78"/>
      <c r="X148" s="77"/>
      <c r="Y148" s="78"/>
      <c r="Z148" s="78"/>
      <c r="AA148" s="77"/>
      <c r="AB148" s="78"/>
      <c r="AC148" s="78"/>
      <c r="AD148" s="77"/>
      <c r="AE148" s="78"/>
      <c r="AF148" s="78"/>
      <c r="AG148" s="77"/>
      <c r="AH148" s="78"/>
      <c r="AI148" s="78"/>
      <c r="AJ148" s="77"/>
      <c r="AK148" s="78"/>
      <c r="AL148" s="78"/>
      <c r="AM148" s="77"/>
      <c r="AN148" s="78"/>
      <c r="AO148" s="78"/>
      <c r="AP148" s="77"/>
      <c r="AQ148" s="78"/>
      <c r="AR148" s="78"/>
      <c r="AS148" s="77"/>
      <c r="AT148" s="78"/>
      <c r="AU148" s="78"/>
      <c r="AV148" s="78"/>
      <c r="AW148" s="79"/>
      <c r="AY148" s="26"/>
    </row>
    <row r="149" spans="1:51" ht="12.75" customHeight="1">
      <c r="A149">
        <v>146</v>
      </c>
      <c r="B149" s="38"/>
      <c r="C149" s="54"/>
      <c r="D149" s="55"/>
      <c r="E149" s="46"/>
      <c r="F149" s="46"/>
      <c r="G149" s="46"/>
      <c r="H149" s="46"/>
      <c r="I149" s="46"/>
      <c r="J149" s="46"/>
      <c r="K149" s="46"/>
      <c r="L149" s="46"/>
      <c r="M149" s="11"/>
      <c r="N149" s="46"/>
      <c r="O149" s="11"/>
      <c r="P149" s="46"/>
      <c r="R149" s="83"/>
      <c r="S149" s="84"/>
      <c r="T149" s="85"/>
      <c r="U149" s="83"/>
      <c r="V149" s="84"/>
      <c r="W149" s="85"/>
      <c r="X149" s="83"/>
      <c r="Y149" s="84"/>
      <c r="Z149" s="85"/>
      <c r="AA149" s="83"/>
      <c r="AB149" s="84"/>
      <c r="AC149" s="85"/>
      <c r="AD149" s="83"/>
      <c r="AE149" s="84"/>
      <c r="AF149" s="85"/>
      <c r="AG149" s="83"/>
      <c r="AH149" s="84"/>
      <c r="AI149" s="85"/>
      <c r="AJ149" s="83"/>
      <c r="AK149" s="84"/>
      <c r="AL149" s="85"/>
      <c r="AM149" s="83"/>
      <c r="AN149" s="84"/>
      <c r="AO149" s="85"/>
      <c r="AP149" s="83"/>
      <c r="AQ149" s="84"/>
      <c r="AR149" s="85"/>
      <c r="AS149" s="83"/>
      <c r="AT149" s="84"/>
      <c r="AU149" s="85"/>
      <c r="AV149" s="85"/>
      <c r="AW149" s="86"/>
      <c r="AY149" s="26"/>
    </row>
    <row r="150" spans="1:51" ht="12.75" customHeight="1">
      <c r="A150">
        <v>147</v>
      </c>
      <c r="B150" s="363" t="s">
        <v>792</v>
      </c>
      <c r="C150" s="351"/>
      <c r="D150" s="29">
        <v>20</v>
      </c>
      <c r="E150" s="20">
        <f>F150/$D150</f>
        <v>0.86755208333333333</v>
      </c>
      <c r="F150" s="21">
        <f>+F151+F161+F168+F156</f>
        <v>17.351041666666667</v>
      </c>
      <c r="G150" s="22"/>
      <c r="H150" s="87"/>
      <c r="I150" s="87"/>
      <c r="J150" s="21">
        <f t="shared" ref="J150:J151" si="500">+I150+F150</f>
        <v>17.351041666666667</v>
      </c>
      <c r="K150" s="24">
        <f>+K151+K161+K168+K156</f>
        <v>17.351041666666667</v>
      </c>
      <c r="L150" s="25"/>
      <c r="M150" s="11"/>
      <c r="N150" s="21">
        <f t="shared" ref="N150:N154" si="501">+J150</f>
        <v>17.351041666666667</v>
      </c>
      <c r="O150" s="11"/>
      <c r="P150" s="21">
        <f t="shared" ref="P150:P151" si="502">+M150+J150</f>
        <v>17.351041666666667</v>
      </c>
      <c r="R150" s="88"/>
      <c r="S150" s="89"/>
      <c r="T150" s="89"/>
      <c r="U150" s="88"/>
      <c r="V150" s="89"/>
      <c r="W150" s="89"/>
      <c r="X150" s="88"/>
      <c r="Y150" s="89"/>
      <c r="Z150" s="89"/>
      <c r="AA150" s="88"/>
      <c r="AB150" s="89"/>
      <c r="AC150" s="89"/>
      <c r="AD150" s="88"/>
      <c r="AE150" s="89"/>
      <c r="AF150" s="89"/>
      <c r="AG150" s="88"/>
      <c r="AH150" s="89"/>
      <c r="AI150" s="89"/>
      <c r="AJ150" s="88"/>
      <c r="AK150" s="89"/>
      <c r="AL150" s="89"/>
      <c r="AM150" s="88"/>
      <c r="AN150" s="89"/>
      <c r="AO150" s="89"/>
      <c r="AP150" s="88"/>
      <c r="AQ150" s="89"/>
      <c r="AR150" s="89"/>
      <c r="AS150" s="88"/>
      <c r="AT150" s="89"/>
      <c r="AU150" s="89"/>
      <c r="AV150" s="89"/>
      <c r="AW150" s="90"/>
      <c r="AY150" s="26"/>
    </row>
    <row r="151" spans="1:51" ht="12.75" customHeight="1">
      <c r="A151">
        <v>148</v>
      </c>
      <c r="B151" s="34"/>
      <c r="C151" s="28" t="s">
        <v>793</v>
      </c>
      <c r="D151" s="29">
        <v>5</v>
      </c>
      <c r="E151" s="36">
        <f>+F151/5</f>
        <v>1</v>
      </c>
      <c r="F151" s="31">
        <f>SUM(F152:F154)</f>
        <v>5</v>
      </c>
      <c r="G151" s="22"/>
      <c r="H151" s="87"/>
      <c r="I151" s="87"/>
      <c r="J151" s="31">
        <f t="shared" si="500"/>
        <v>5</v>
      </c>
      <c r="K151" s="33">
        <f>SUM(J152:J154)</f>
        <v>5</v>
      </c>
      <c r="L151" s="25"/>
      <c r="M151" s="11"/>
      <c r="N151" s="31">
        <f t="shared" si="501"/>
        <v>5</v>
      </c>
      <c r="O151" s="11"/>
      <c r="P151" s="31">
        <f t="shared" si="502"/>
        <v>5</v>
      </c>
      <c r="R151" s="88"/>
      <c r="S151" s="89"/>
      <c r="T151" s="89"/>
      <c r="U151" s="88"/>
      <c r="V151" s="89"/>
      <c r="W151" s="89"/>
      <c r="X151" s="88"/>
      <c r="Y151" s="89"/>
      <c r="Z151" s="89"/>
      <c r="AA151" s="88"/>
      <c r="AB151" s="89"/>
      <c r="AC151" s="89"/>
      <c r="AD151" s="88"/>
      <c r="AE151" s="89"/>
      <c r="AF151" s="89"/>
      <c r="AG151" s="88"/>
      <c r="AH151" s="89"/>
      <c r="AI151" s="89"/>
      <c r="AJ151" s="88"/>
      <c r="AK151" s="89"/>
      <c r="AL151" s="89"/>
      <c r="AM151" s="88"/>
      <c r="AN151" s="89"/>
      <c r="AO151" s="89"/>
      <c r="AP151" s="88"/>
      <c r="AQ151" s="89"/>
      <c r="AR151" s="89"/>
      <c r="AS151" s="88"/>
      <c r="AT151" s="89"/>
      <c r="AU151" s="89"/>
      <c r="AV151" s="89"/>
      <c r="AW151" s="90"/>
      <c r="AY151" s="26"/>
    </row>
    <row r="152" spans="1:51" ht="12.75" customHeight="1">
      <c r="A152">
        <v>149</v>
      </c>
      <c r="B152" s="38">
        <v>1</v>
      </c>
      <c r="C152" s="39" t="s">
        <v>794</v>
      </c>
      <c r="D152" s="40"/>
      <c r="E152" s="41" t="s">
        <v>663</v>
      </c>
      <c r="F152" s="42">
        <f>IF(E152="a",2,IF(E152="b",1.5,IF(E152="c",1,IF(E152="d",0.5,IF(E152="e",0,IF(E152="A/B/C/D/E","Belum diisi","Error"))))))</f>
        <v>2</v>
      </c>
      <c r="G152" s="22"/>
      <c r="H152" s="87"/>
      <c r="I152" s="87"/>
      <c r="J152" s="45">
        <f t="shared" ref="J152:J154" si="503">+F152</f>
        <v>2</v>
      </c>
      <c r="K152" s="46"/>
      <c r="L152" s="46"/>
      <c r="M152" s="11"/>
      <c r="N152" s="45">
        <f t="shared" si="501"/>
        <v>2</v>
      </c>
      <c r="O152" s="11"/>
      <c r="P152" s="45"/>
      <c r="R152" s="88"/>
      <c r="S152" s="89"/>
      <c r="T152" s="89"/>
      <c r="U152" s="88"/>
      <c r="V152" s="89"/>
      <c r="W152" s="89"/>
      <c r="X152" s="88"/>
      <c r="Y152" s="89"/>
      <c r="Z152" s="89"/>
      <c r="AA152" s="88"/>
      <c r="AB152" s="89"/>
      <c r="AC152" s="89"/>
      <c r="AD152" s="88"/>
      <c r="AE152" s="89"/>
      <c r="AF152" s="89"/>
      <c r="AG152" s="88"/>
      <c r="AH152" s="89"/>
      <c r="AI152" s="89"/>
      <c r="AJ152" s="88"/>
      <c r="AK152" s="89"/>
      <c r="AL152" s="89"/>
      <c r="AM152" s="88"/>
      <c r="AN152" s="89"/>
      <c r="AO152" s="89"/>
      <c r="AP152" s="88"/>
      <c r="AQ152" s="89"/>
      <c r="AR152" s="89"/>
      <c r="AS152" s="88"/>
      <c r="AT152" s="89"/>
      <c r="AU152" s="89"/>
      <c r="AV152" s="89"/>
      <c r="AW152" s="90"/>
      <c r="AY152" s="26"/>
    </row>
    <row r="153" spans="1:51" ht="12.75" customHeight="1">
      <c r="A153">
        <v>150</v>
      </c>
      <c r="B153" s="38">
        <v>2</v>
      </c>
      <c r="C153" s="39" t="s">
        <v>795</v>
      </c>
      <c r="D153" s="40"/>
      <c r="E153" s="41" t="s">
        <v>663</v>
      </c>
      <c r="F153" s="42">
        <f>IF(E153="a",1,IF(E153="b",0.75,IF(E153="c",0.5,IF(E153="d",0.25,IF(E153="e",0,IF(E153="A/B/C/D/E","Belum diisi","Error"))))))</f>
        <v>1</v>
      </c>
      <c r="G153" s="22"/>
      <c r="H153" s="87"/>
      <c r="I153" s="87"/>
      <c r="J153" s="45">
        <f t="shared" si="503"/>
        <v>1</v>
      </c>
      <c r="K153" s="46"/>
      <c r="L153" s="46"/>
      <c r="M153" s="11"/>
      <c r="N153" s="45">
        <f t="shared" si="501"/>
        <v>1</v>
      </c>
      <c r="O153" s="11"/>
      <c r="P153" s="45"/>
      <c r="R153" s="88"/>
      <c r="S153" s="89"/>
      <c r="T153" s="89"/>
      <c r="U153" s="88"/>
      <c r="V153" s="89"/>
      <c r="W153" s="89"/>
      <c r="X153" s="88"/>
      <c r="Y153" s="89"/>
      <c r="Z153" s="89"/>
      <c r="AA153" s="88"/>
      <c r="AB153" s="89"/>
      <c r="AC153" s="89"/>
      <c r="AD153" s="88"/>
      <c r="AE153" s="89"/>
      <c r="AF153" s="89"/>
      <c r="AG153" s="88"/>
      <c r="AH153" s="89"/>
      <c r="AI153" s="89"/>
      <c r="AJ153" s="88"/>
      <c r="AK153" s="89"/>
      <c r="AL153" s="89"/>
      <c r="AM153" s="88"/>
      <c r="AN153" s="89"/>
      <c r="AO153" s="89"/>
      <c r="AP153" s="88"/>
      <c r="AQ153" s="89"/>
      <c r="AR153" s="89"/>
      <c r="AS153" s="88"/>
      <c r="AT153" s="89"/>
      <c r="AU153" s="89"/>
      <c r="AV153" s="89"/>
      <c r="AW153" s="90"/>
      <c r="AY153" s="26"/>
    </row>
    <row r="154" spans="1:51" ht="12.75" customHeight="1">
      <c r="A154">
        <v>151</v>
      </c>
      <c r="B154" s="38">
        <v>3</v>
      </c>
      <c r="C154" s="39" t="s">
        <v>796</v>
      </c>
      <c r="D154" s="40"/>
      <c r="E154" s="41" t="s">
        <v>663</v>
      </c>
      <c r="F154" s="91">
        <f>IF(E154="a",2,IF(E154="b",1.5,IF(E154="c",1,IF(E154="d",0.5,IF(E154="e",0,IF(E154="a/b/c/d/e","Belum diisi","Error"))))))</f>
        <v>2</v>
      </c>
      <c r="G154" s="22"/>
      <c r="H154" s="87"/>
      <c r="I154" s="87"/>
      <c r="J154" s="45">
        <f t="shared" si="503"/>
        <v>2</v>
      </c>
      <c r="K154" s="46"/>
      <c r="L154" s="46"/>
      <c r="M154" s="11"/>
      <c r="N154" s="45">
        <f t="shared" si="501"/>
        <v>2</v>
      </c>
      <c r="O154" s="11"/>
      <c r="P154" s="45"/>
      <c r="R154" s="88"/>
      <c r="S154" s="89"/>
      <c r="T154" s="89"/>
      <c r="U154" s="88"/>
      <c r="V154" s="89"/>
      <c r="W154" s="89"/>
      <c r="X154" s="88"/>
      <c r="Y154" s="89"/>
      <c r="Z154" s="89"/>
      <c r="AA154" s="88"/>
      <c r="AB154" s="89"/>
      <c r="AC154" s="89"/>
      <c r="AD154" s="88"/>
      <c r="AE154" s="89"/>
      <c r="AF154" s="89"/>
      <c r="AG154" s="88"/>
      <c r="AH154" s="89"/>
      <c r="AI154" s="89"/>
      <c r="AJ154" s="88"/>
      <c r="AK154" s="89"/>
      <c r="AL154" s="89"/>
      <c r="AM154" s="88"/>
      <c r="AN154" s="89"/>
      <c r="AO154" s="89"/>
      <c r="AP154" s="88"/>
      <c r="AQ154" s="89"/>
      <c r="AR154" s="89"/>
      <c r="AS154" s="88"/>
      <c r="AT154" s="89"/>
      <c r="AU154" s="89"/>
      <c r="AV154" s="89"/>
      <c r="AW154" s="90"/>
      <c r="AY154" s="26"/>
    </row>
    <row r="155" spans="1:51" ht="12.75" customHeight="1">
      <c r="A155">
        <v>152</v>
      </c>
      <c r="B155" s="38"/>
      <c r="C155" s="54"/>
      <c r="D155" s="55"/>
      <c r="E155" s="46"/>
      <c r="F155" s="46"/>
      <c r="G155" s="46"/>
      <c r="H155" s="46"/>
      <c r="I155" s="46"/>
      <c r="J155" s="46"/>
      <c r="K155" s="46"/>
      <c r="L155" s="46"/>
      <c r="M155" s="11"/>
      <c r="N155" s="46"/>
      <c r="O155" s="11"/>
      <c r="P155" s="46"/>
      <c r="R155" s="83"/>
      <c r="S155" s="84"/>
      <c r="T155" s="85"/>
      <c r="U155" s="83"/>
      <c r="V155" s="84"/>
      <c r="W155" s="85"/>
      <c r="X155" s="83"/>
      <c r="Y155" s="84"/>
      <c r="Z155" s="85"/>
      <c r="AA155" s="83"/>
      <c r="AB155" s="84"/>
      <c r="AC155" s="85"/>
      <c r="AD155" s="83"/>
      <c r="AE155" s="84"/>
      <c r="AF155" s="85"/>
      <c r="AG155" s="83"/>
      <c r="AH155" s="84"/>
      <c r="AI155" s="85"/>
      <c r="AJ155" s="83"/>
      <c r="AK155" s="84"/>
      <c r="AL155" s="85"/>
      <c r="AM155" s="83"/>
      <c r="AN155" s="84"/>
      <c r="AO155" s="85"/>
      <c r="AP155" s="83"/>
      <c r="AQ155" s="84"/>
      <c r="AR155" s="85"/>
      <c r="AS155" s="83"/>
      <c r="AT155" s="84"/>
      <c r="AU155" s="85"/>
      <c r="AV155" s="85"/>
      <c r="AW155" s="86"/>
      <c r="AY155" s="26"/>
    </row>
    <row r="156" spans="1:51" ht="12.75" customHeight="1">
      <c r="A156">
        <v>153</v>
      </c>
      <c r="B156" s="38"/>
      <c r="C156" s="28" t="s">
        <v>797</v>
      </c>
      <c r="D156" s="29">
        <v>5</v>
      </c>
      <c r="E156" s="36">
        <f>+F156/5</f>
        <v>1</v>
      </c>
      <c r="F156" s="31">
        <f>SUM(F157:F159)</f>
        <v>5</v>
      </c>
      <c r="G156" s="22"/>
      <c r="H156" s="87"/>
      <c r="I156" s="87"/>
      <c r="J156" s="31">
        <f>+I156+F156</f>
        <v>5</v>
      </c>
      <c r="K156" s="33">
        <f>SUM(J157:J159)</f>
        <v>5</v>
      </c>
      <c r="L156" s="25"/>
      <c r="M156" s="11"/>
      <c r="N156" s="31">
        <f t="shared" ref="N156:N159" si="504">+J156</f>
        <v>5</v>
      </c>
      <c r="O156" s="11"/>
      <c r="P156" s="31">
        <f>+M156+J156</f>
        <v>5</v>
      </c>
      <c r="R156" s="88"/>
      <c r="S156" s="89"/>
      <c r="T156" s="89"/>
      <c r="U156" s="88"/>
      <c r="V156" s="89"/>
      <c r="W156" s="89"/>
      <c r="X156" s="88"/>
      <c r="Y156" s="89"/>
      <c r="Z156" s="89"/>
      <c r="AA156" s="88"/>
      <c r="AB156" s="89"/>
      <c r="AC156" s="89"/>
      <c r="AD156" s="88"/>
      <c r="AE156" s="89"/>
      <c r="AF156" s="89"/>
      <c r="AG156" s="88"/>
      <c r="AH156" s="89"/>
      <c r="AI156" s="89"/>
      <c r="AJ156" s="88"/>
      <c r="AK156" s="89"/>
      <c r="AL156" s="89"/>
      <c r="AM156" s="88"/>
      <c r="AN156" s="89"/>
      <c r="AO156" s="89"/>
      <c r="AP156" s="88"/>
      <c r="AQ156" s="89"/>
      <c r="AR156" s="89"/>
      <c r="AS156" s="88"/>
      <c r="AT156" s="89"/>
      <c r="AU156" s="89"/>
      <c r="AV156" s="89"/>
      <c r="AW156" s="90"/>
      <c r="AY156" s="26"/>
    </row>
    <row r="157" spans="1:51" ht="12.75" customHeight="1">
      <c r="A157">
        <v>154</v>
      </c>
      <c r="B157" s="38">
        <v>4</v>
      </c>
      <c r="C157" s="39" t="s">
        <v>794</v>
      </c>
      <c r="D157" s="40"/>
      <c r="E157" s="46"/>
      <c r="F157" s="92">
        <f>'Capaian Kinerja'!$J$159*2</f>
        <v>2</v>
      </c>
      <c r="G157" s="22"/>
      <c r="H157" s="87"/>
      <c r="I157" s="87"/>
      <c r="J157" s="45">
        <f t="shared" ref="J157:J159" si="505">+F157</f>
        <v>2</v>
      </c>
      <c r="K157" s="46"/>
      <c r="L157" s="93" t="s">
        <v>798</v>
      </c>
      <c r="M157" s="11"/>
      <c r="N157" s="45">
        <f t="shared" si="504"/>
        <v>2</v>
      </c>
      <c r="O157" s="11"/>
      <c r="P157" s="45"/>
      <c r="R157" s="88"/>
      <c r="S157" s="89"/>
      <c r="T157" s="89"/>
      <c r="U157" s="88"/>
      <c r="V157" s="89"/>
      <c r="W157" s="89"/>
      <c r="X157" s="88"/>
      <c r="Y157" s="89"/>
      <c r="Z157" s="89"/>
      <c r="AA157" s="88"/>
      <c r="AB157" s="89"/>
      <c r="AC157" s="89"/>
      <c r="AD157" s="88"/>
      <c r="AE157" s="89"/>
      <c r="AF157" s="89"/>
      <c r="AG157" s="88"/>
      <c r="AH157" s="89"/>
      <c r="AI157" s="89"/>
      <c r="AJ157" s="88"/>
      <c r="AK157" s="89"/>
      <c r="AL157" s="89"/>
      <c r="AM157" s="88"/>
      <c r="AN157" s="89"/>
      <c r="AO157" s="89"/>
      <c r="AP157" s="88"/>
      <c r="AQ157" s="89"/>
      <c r="AR157" s="89"/>
      <c r="AS157" s="88"/>
      <c r="AT157" s="89"/>
      <c r="AU157" s="89"/>
      <c r="AV157" s="89"/>
      <c r="AW157" s="90"/>
      <c r="AY157" s="26"/>
    </row>
    <row r="158" spans="1:51" ht="12.75" customHeight="1">
      <c r="A158">
        <v>155</v>
      </c>
      <c r="B158" s="38">
        <v>5</v>
      </c>
      <c r="C158" s="39" t="s">
        <v>795</v>
      </c>
      <c r="D158" s="40"/>
      <c r="E158" s="46"/>
      <c r="F158" s="92">
        <f>'Capaian Kinerja'!$M$159</f>
        <v>1</v>
      </c>
      <c r="G158" s="22"/>
      <c r="H158" s="87"/>
      <c r="I158" s="87"/>
      <c r="J158" s="45">
        <f t="shared" si="505"/>
        <v>1</v>
      </c>
      <c r="K158" s="46"/>
      <c r="L158" s="93" t="s">
        <v>798</v>
      </c>
      <c r="M158" s="11"/>
      <c r="N158" s="45">
        <f t="shared" si="504"/>
        <v>1</v>
      </c>
      <c r="O158" s="11"/>
      <c r="P158" s="45"/>
      <c r="R158" s="88"/>
      <c r="S158" s="89"/>
      <c r="T158" s="89"/>
      <c r="U158" s="88"/>
      <c r="V158" s="89"/>
      <c r="W158" s="89"/>
      <c r="X158" s="88"/>
      <c r="Y158" s="89"/>
      <c r="Z158" s="89"/>
      <c r="AA158" s="88"/>
      <c r="AB158" s="89"/>
      <c r="AC158" s="89"/>
      <c r="AD158" s="88"/>
      <c r="AE158" s="89"/>
      <c r="AF158" s="89"/>
      <c r="AG158" s="88"/>
      <c r="AH158" s="89"/>
      <c r="AI158" s="89"/>
      <c r="AJ158" s="88"/>
      <c r="AK158" s="89"/>
      <c r="AL158" s="89"/>
      <c r="AM158" s="88"/>
      <c r="AN158" s="89"/>
      <c r="AO158" s="89"/>
      <c r="AP158" s="88"/>
      <c r="AQ158" s="89"/>
      <c r="AR158" s="89"/>
      <c r="AS158" s="88"/>
      <c r="AT158" s="89"/>
      <c r="AU158" s="89"/>
      <c r="AV158" s="89"/>
      <c r="AW158" s="90"/>
      <c r="AY158" s="26"/>
    </row>
    <row r="159" spans="1:51" ht="12.75" customHeight="1">
      <c r="A159">
        <v>156</v>
      </c>
      <c r="B159" s="38">
        <v>6</v>
      </c>
      <c r="C159" s="39" t="s">
        <v>796</v>
      </c>
      <c r="D159" s="40"/>
      <c r="E159" s="46"/>
      <c r="F159" s="92">
        <f>'Capaian Kinerja'!P159*2</f>
        <v>2</v>
      </c>
      <c r="G159" s="22"/>
      <c r="H159" s="87"/>
      <c r="I159" s="87"/>
      <c r="J159" s="45">
        <f t="shared" si="505"/>
        <v>2</v>
      </c>
      <c r="K159" s="46"/>
      <c r="L159" s="93" t="s">
        <v>798</v>
      </c>
      <c r="M159" s="94"/>
      <c r="N159" s="45">
        <f t="shared" si="504"/>
        <v>2</v>
      </c>
      <c r="O159" s="94"/>
      <c r="P159" s="45"/>
      <c r="R159" s="88"/>
      <c r="S159" s="89"/>
      <c r="T159" s="89"/>
      <c r="U159" s="88"/>
      <c r="V159" s="89"/>
      <c r="W159" s="89"/>
      <c r="X159" s="88"/>
      <c r="Y159" s="89"/>
      <c r="Z159" s="89"/>
      <c r="AA159" s="88"/>
      <c r="AB159" s="89"/>
      <c r="AC159" s="89"/>
      <c r="AD159" s="88"/>
      <c r="AE159" s="89"/>
      <c r="AF159" s="89"/>
      <c r="AG159" s="88"/>
      <c r="AH159" s="89"/>
      <c r="AI159" s="89"/>
      <c r="AJ159" s="88"/>
      <c r="AK159" s="89"/>
      <c r="AL159" s="89"/>
      <c r="AM159" s="88"/>
      <c r="AN159" s="89"/>
      <c r="AO159" s="89"/>
      <c r="AP159" s="88"/>
      <c r="AQ159" s="89"/>
      <c r="AR159" s="89"/>
      <c r="AS159" s="88"/>
      <c r="AT159" s="89"/>
      <c r="AU159" s="89"/>
      <c r="AV159" s="89"/>
      <c r="AW159" s="90"/>
      <c r="AY159" s="26"/>
    </row>
    <row r="160" spans="1:51" ht="12.75" customHeight="1">
      <c r="A160">
        <v>157</v>
      </c>
      <c r="B160" s="38"/>
      <c r="C160" s="54"/>
      <c r="D160" s="55"/>
      <c r="E160" s="46"/>
      <c r="F160" s="46"/>
      <c r="G160" s="46"/>
      <c r="H160" s="46"/>
      <c r="I160" s="46"/>
      <c r="J160" s="46"/>
      <c r="K160" s="46"/>
      <c r="L160" s="46"/>
      <c r="M160" s="11"/>
      <c r="N160" s="46"/>
      <c r="O160" s="11"/>
      <c r="P160" s="46"/>
      <c r="R160" s="83"/>
      <c r="S160" s="84"/>
      <c r="T160" s="85"/>
      <c r="U160" s="83"/>
      <c r="V160" s="84"/>
      <c r="W160" s="85"/>
      <c r="X160" s="83"/>
      <c r="Y160" s="84"/>
      <c r="Z160" s="85"/>
      <c r="AA160" s="83"/>
      <c r="AB160" s="84"/>
      <c r="AC160" s="85"/>
      <c r="AD160" s="83"/>
      <c r="AE160" s="84"/>
      <c r="AF160" s="85"/>
      <c r="AG160" s="83"/>
      <c r="AH160" s="84"/>
      <c r="AI160" s="85"/>
      <c r="AJ160" s="83"/>
      <c r="AK160" s="84"/>
      <c r="AL160" s="85"/>
      <c r="AM160" s="83"/>
      <c r="AN160" s="84"/>
      <c r="AO160" s="85"/>
      <c r="AP160" s="83"/>
      <c r="AQ160" s="84"/>
      <c r="AR160" s="85"/>
      <c r="AS160" s="83"/>
      <c r="AT160" s="84"/>
      <c r="AU160" s="85"/>
      <c r="AV160" s="85"/>
      <c r="AW160" s="86"/>
      <c r="AY160" s="26"/>
    </row>
    <row r="161" spans="1:51" ht="12.75" customHeight="1">
      <c r="A161">
        <v>158</v>
      </c>
      <c r="B161" s="38"/>
      <c r="C161" s="28" t="s">
        <v>799</v>
      </c>
      <c r="D161" s="29">
        <v>5</v>
      </c>
      <c r="E161" s="95">
        <f>+F161/5</f>
        <v>0.47020833333333323</v>
      </c>
      <c r="F161" s="31">
        <f>SUM(F162:F166)</f>
        <v>2.3510416666666663</v>
      </c>
      <c r="G161" s="22"/>
      <c r="H161" s="87"/>
      <c r="I161" s="87"/>
      <c r="J161" s="31">
        <f>+I161+F161</f>
        <v>2.3510416666666663</v>
      </c>
      <c r="K161" s="33">
        <f>SUM(J162:J166)</f>
        <v>2.3510416666666663</v>
      </c>
      <c r="L161" s="25"/>
      <c r="M161" s="11"/>
      <c r="N161" s="31">
        <f t="shared" ref="N161:N166" si="506">+J161</f>
        <v>2.3510416666666663</v>
      </c>
      <c r="O161" s="11"/>
      <c r="P161" s="31">
        <f>+M161+J161</f>
        <v>2.3510416666666663</v>
      </c>
      <c r="R161" s="88"/>
      <c r="S161" s="89"/>
      <c r="T161" s="89"/>
      <c r="U161" s="88"/>
      <c r="V161" s="89"/>
      <c r="W161" s="89"/>
      <c r="X161" s="88"/>
      <c r="Y161" s="89"/>
      <c r="Z161" s="89"/>
      <c r="AA161" s="88"/>
      <c r="AB161" s="89"/>
      <c r="AC161" s="89"/>
      <c r="AD161" s="88"/>
      <c r="AE161" s="89"/>
      <c r="AF161" s="89"/>
      <c r="AG161" s="88"/>
      <c r="AH161" s="89"/>
      <c r="AI161" s="89"/>
      <c r="AJ161" s="88"/>
      <c r="AK161" s="89"/>
      <c r="AL161" s="89"/>
      <c r="AM161" s="88"/>
      <c r="AN161" s="89"/>
      <c r="AO161" s="89"/>
      <c r="AP161" s="88"/>
      <c r="AQ161" s="89"/>
      <c r="AR161" s="89"/>
      <c r="AS161" s="88"/>
      <c r="AT161" s="89"/>
      <c r="AU161" s="89"/>
      <c r="AV161" s="89"/>
      <c r="AW161" s="90"/>
      <c r="AY161" s="26"/>
    </row>
    <row r="162" spans="1:51" ht="12.75" customHeight="1">
      <c r="A162">
        <v>159</v>
      </c>
      <c r="B162" s="38">
        <v>7</v>
      </c>
      <c r="C162" s="68" t="s">
        <v>800</v>
      </c>
      <c r="D162" s="58"/>
      <c r="E162" s="56"/>
      <c r="F162" s="92">
        <f>'KKE1-II KabKota'!$H$230</f>
        <v>0.484375</v>
      </c>
      <c r="G162" s="22"/>
      <c r="H162" s="87"/>
      <c r="I162" s="87"/>
      <c r="J162" s="45">
        <f t="shared" ref="J162:J166" si="507">+F162</f>
        <v>0.484375</v>
      </c>
      <c r="K162" s="46"/>
      <c r="L162" s="93" t="s">
        <v>801</v>
      </c>
      <c r="M162" s="11"/>
      <c r="N162" s="45">
        <f t="shared" si="506"/>
        <v>0.484375</v>
      </c>
      <c r="O162" s="11"/>
      <c r="P162" s="45"/>
      <c r="R162" s="88"/>
      <c r="S162" s="89"/>
      <c r="T162" s="89"/>
      <c r="U162" s="88"/>
      <c r="V162" s="89"/>
      <c r="W162" s="89"/>
      <c r="X162" s="88"/>
      <c r="Y162" s="89"/>
      <c r="Z162" s="89"/>
      <c r="AA162" s="88"/>
      <c r="AB162" s="89"/>
      <c r="AC162" s="89"/>
      <c r="AD162" s="88"/>
      <c r="AE162" s="89"/>
      <c r="AF162" s="89"/>
      <c r="AG162" s="88"/>
      <c r="AH162" s="89"/>
      <c r="AI162" s="89"/>
      <c r="AJ162" s="88"/>
      <c r="AK162" s="89"/>
      <c r="AL162" s="89"/>
      <c r="AM162" s="88"/>
      <c r="AN162" s="89"/>
      <c r="AO162" s="89"/>
      <c r="AP162" s="88"/>
      <c r="AQ162" s="89"/>
      <c r="AR162" s="89"/>
      <c r="AS162" s="88"/>
      <c r="AT162" s="89"/>
      <c r="AU162" s="89"/>
      <c r="AV162" s="89"/>
      <c r="AW162" s="90"/>
      <c r="AY162" s="26"/>
    </row>
    <row r="163" spans="1:51" ht="12.75" customHeight="1">
      <c r="A163">
        <v>160</v>
      </c>
      <c r="B163" s="38">
        <v>8</v>
      </c>
      <c r="C163" s="68" t="s">
        <v>802</v>
      </c>
      <c r="D163" s="58"/>
      <c r="E163" s="56"/>
      <c r="F163" s="92">
        <f>'KKE1-II KabKota'!$J$230</f>
        <v>0.7</v>
      </c>
      <c r="G163" s="22"/>
      <c r="H163" s="87"/>
      <c r="I163" s="87"/>
      <c r="J163" s="45">
        <f t="shared" si="507"/>
        <v>0.7</v>
      </c>
      <c r="K163" s="46"/>
      <c r="L163" s="93" t="s">
        <v>801</v>
      </c>
      <c r="M163" s="94"/>
      <c r="N163" s="45">
        <f t="shared" si="506"/>
        <v>0.7</v>
      </c>
      <c r="O163" s="94"/>
      <c r="P163" s="45"/>
      <c r="R163" s="88"/>
      <c r="S163" s="89"/>
      <c r="T163" s="89"/>
      <c r="U163" s="88"/>
      <c r="V163" s="89"/>
      <c r="W163" s="89"/>
      <c r="X163" s="88"/>
      <c r="Y163" s="89"/>
      <c r="Z163" s="89"/>
      <c r="AA163" s="88"/>
      <c r="AB163" s="89"/>
      <c r="AC163" s="89"/>
      <c r="AD163" s="88"/>
      <c r="AE163" s="89"/>
      <c r="AF163" s="89"/>
      <c r="AG163" s="88"/>
      <c r="AH163" s="89"/>
      <c r="AI163" s="89"/>
      <c r="AJ163" s="88"/>
      <c r="AK163" s="89"/>
      <c r="AL163" s="89"/>
      <c r="AM163" s="88"/>
      <c r="AN163" s="89"/>
      <c r="AO163" s="89"/>
      <c r="AP163" s="88"/>
      <c r="AQ163" s="89"/>
      <c r="AR163" s="89"/>
      <c r="AS163" s="88"/>
      <c r="AT163" s="89"/>
      <c r="AU163" s="89"/>
      <c r="AV163" s="89"/>
      <c r="AW163" s="90"/>
      <c r="AY163" s="26"/>
    </row>
    <row r="164" spans="1:51" ht="12.75" customHeight="1">
      <c r="A164">
        <v>161</v>
      </c>
      <c r="B164" s="38">
        <v>9</v>
      </c>
      <c r="C164" s="68" t="s">
        <v>803</v>
      </c>
      <c r="D164" s="58"/>
      <c r="E164" s="56"/>
      <c r="F164" s="92">
        <f>'KKE1-II KabKota'!$L$230</f>
        <v>0.33333333333333331</v>
      </c>
      <c r="G164" s="22"/>
      <c r="H164" s="87"/>
      <c r="I164" s="87"/>
      <c r="J164" s="45">
        <f t="shared" si="507"/>
        <v>0.33333333333333331</v>
      </c>
      <c r="K164" s="46"/>
      <c r="L164" s="93" t="s">
        <v>801</v>
      </c>
      <c r="M164" s="94"/>
      <c r="N164" s="45">
        <f t="shared" si="506"/>
        <v>0.33333333333333331</v>
      </c>
      <c r="O164" s="94"/>
      <c r="P164" s="45"/>
      <c r="R164" s="88"/>
      <c r="S164" s="89"/>
      <c r="T164" s="89"/>
      <c r="U164" s="88"/>
      <c r="V164" s="89"/>
      <c r="W164" s="89"/>
      <c r="X164" s="88"/>
      <c r="Y164" s="89"/>
      <c r="Z164" s="89"/>
      <c r="AA164" s="88"/>
      <c r="AB164" s="89"/>
      <c r="AC164" s="89"/>
      <c r="AD164" s="88"/>
      <c r="AE164" s="89"/>
      <c r="AF164" s="89"/>
      <c r="AG164" s="88"/>
      <c r="AH164" s="89"/>
      <c r="AI164" s="89"/>
      <c r="AJ164" s="88"/>
      <c r="AK164" s="89"/>
      <c r="AL164" s="89"/>
      <c r="AM164" s="88"/>
      <c r="AN164" s="89"/>
      <c r="AO164" s="89"/>
      <c r="AP164" s="88"/>
      <c r="AQ164" s="89"/>
      <c r="AR164" s="89"/>
      <c r="AS164" s="88"/>
      <c r="AT164" s="89"/>
      <c r="AU164" s="89"/>
      <c r="AV164" s="89"/>
      <c r="AW164" s="90"/>
      <c r="AY164" s="26"/>
    </row>
    <row r="165" spans="1:51" ht="12.75" customHeight="1">
      <c r="A165">
        <v>162</v>
      </c>
      <c r="B165" s="38">
        <v>10</v>
      </c>
      <c r="C165" s="68" t="s">
        <v>804</v>
      </c>
      <c r="D165" s="58"/>
      <c r="E165" s="56"/>
      <c r="F165" s="92">
        <f>'KKE1-II KabKota'!$N$230</f>
        <v>0.54166666666666663</v>
      </c>
      <c r="G165" s="22"/>
      <c r="H165" s="87"/>
      <c r="I165" s="87"/>
      <c r="J165" s="45">
        <f t="shared" si="507"/>
        <v>0.54166666666666663</v>
      </c>
      <c r="K165" s="46"/>
      <c r="L165" s="93" t="s">
        <v>801</v>
      </c>
      <c r="M165" s="94"/>
      <c r="N165" s="45">
        <f t="shared" si="506"/>
        <v>0.54166666666666663</v>
      </c>
      <c r="O165" s="94"/>
      <c r="P165" s="45"/>
      <c r="R165" s="88"/>
      <c r="S165" s="89"/>
      <c r="T165" s="89"/>
      <c r="U165" s="88"/>
      <c r="V165" s="89"/>
      <c r="W165" s="89"/>
      <c r="X165" s="88"/>
      <c r="Y165" s="89"/>
      <c r="Z165" s="89"/>
      <c r="AA165" s="88"/>
      <c r="AB165" s="89"/>
      <c r="AC165" s="89"/>
      <c r="AD165" s="88"/>
      <c r="AE165" s="89"/>
      <c r="AF165" s="89"/>
      <c r="AG165" s="88"/>
      <c r="AH165" s="89"/>
      <c r="AI165" s="89"/>
      <c r="AJ165" s="88"/>
      <c r="AK165" s="89"/>
      <c r="AL165" s="89"/>
      <c r="AM165" s="88"/>
      <c r="AN165" s="89"/>
      <c r="AO165" s="89"/>
      <c r="AP165" s="88"/>
      <c r="AQ165" s="89"/>
      <c r="AR165" s="89"/>
      <c r="AS165" s="88"/>
      <c r="AT165" s="89"/>
      <c r="AU165" s="89"/>
      <c r="AV165" s="89"/>
      <c r="AW165" s="90"/>
      <c r="AY165" s="26"/>
    </row>
    <row r="166" spans="1:51" ht="12.75" customHeight="1">
      <c r="A166">
        <v>163</v>
      </c>
      <c r="B166" s="38">
        <v>11</v>
      </c>
      <c r="C166" s="68" t="s">
        <v>805</v>
      </c>
      <c r="D166" s="58"/>
      <c r="E166" s="56"/>
      <c r="F166" s="92">
        <f>'KKE1-II KabKota'!$P$230</f>
        <v>0.29166666666666669</v>
      </c>
      <c r="G166" s="22"/>
      <c r="H166" s="87"/>
      <c r="I166" s="87"/>
      <c r="J166" s="45">
        <f t="shared" si="507"/>
        <v>0.29166666666666669</v>
      </c>
      <c r="K166" s="46"/>
      <c r="L166" s="93" t="s">
        <v>801</v>
      </c>
      <c r="M166" s="94"/>
      <c r="N166" s="45">
        <f t="shared" si="506"/>
        <v>0.29166666666666669</v>
      </c>
      <c r="O166" s="94"/>
      <c r="P166" s="45"/>
      <c r="R166" s="88"/>
      <c r="S166" s="89"/>
      <c r="T166" s="89"/>
      <c r="U166" s="88"/>
      <c r="V166" s="89"/>
      <c r="W166" s="89"/>
      <c r="X166" s="88"/>
      <c r="Y166" s="89"/>
      <c r="Z166" s="89"/>
      <c r="AA166" s="88"/>
      <c r="AB166" s="89"/>
      <c r="AC166" s="89"/>
      <c r="AD166" s="88"/>
      <c r="AE166" s="89"/>
      <c r="AF166" s="89"/>
      <c r="AG166" s="88"/>
      <c r="AH166" s="89"/>
      <c r="AI166" s="89"/>
      <c r="AJ166" s="88"/>
      <c r="AK166" s="89"/>
      <c r="AL166" s="89"/>
      <c r="AM166" s="88"/>
      <c r="AN166" s="89"/>
      <c r="AO166" s="89"/>
      <c r="AP166" s="88"/>
      <c r="AQ166" s="89"/>
      <c r="AR166" s="89"/>
      <c r="AS166" s="88"/>
      <c r="AT166" s="89"/>
      <c r="AU166" s="89"/>
      <c r="AV166" s="89"/>
      <c r="AW166" s="90"/>
      <c r="AY166" s="26"/>
    </row>
    <row r="167" spans="1:51" ht="12.75" customHeight="1">
      <c r="A167">
        <v>164</v>
      </c>
      <c r="B167" s="38"/>
      <c r="C167" s="54"/>
      <c r="D167" s="58"/>
      <c r="E167" s="46"/>
      <c r="F167" s="46"/>
      <c r="G167" s="46"/>
      <c r="H167" s="46"/>
      <c r="I167" s="46"/>
      <c r="J167" s="46"/>
      <c r="K167" s="46"/>
      <c r="L167" s="46"/>
      <c r="M167" s="11"/>
      <c r="N167" s="46"/>
      <c r="O167" s="11"/>
      <c r="P167" s="46"/>
      <c r="R167" s="83"/>
      <c r="S167" s="84"/>
      <c r="T167" s="85"/>
      <c r="U167" s="83"/>
      <c r="V167" s="84"/>
      <c r="W167" s="85"/>
      <c r="X167" s="83"/>
      <c r="Y167" s="84"/>
      <c r="Z167" s="85"/>
      <c r="AA167" s="83"/>
      <c r="AB167" s="84"/>
      <c r="AC167" s="85"/>
      <c r="AD167" s="83"/>
      <c r="AE167" s="84"/>
      <c r="AF167" s="85"/>
      <c r="AG167" s="83"/>
      <c r="AH167" s="84"/>
      <c r="AI167" s="85"/>
      <c r="AJ167" s="83"/>
      <c r="AK167" s="84"/>
      <c r="AL167" s="85"/>
      <c r="AM167" s="83"/>
      <c r="AN167" s="84"/>
      <c r="AO167" s="85"/>
      <c r="AP167" s="83"/>
      <c r="AQ167" s="84"/>
      <c r="AR167" s="85"/>
      <c r="AS167" s="83"/>
      <c r="AT167" s="84"/>
      <c r="AU167" s="85"/>
      <c r="AV167" s="85"/>
      <c r="AW167" s="86"/>
      <c r="AY167" s="26"/>
    </row>
    <row r="168" spans="1:51" ht="12.75" customHeight="1">
      <c r="A168">
        <v>165</v>
      </c>
      <c r="B168" s="38"/>
      <c r="C168" s="28" t="s">
        <v>806</v>
      </c>
      <c r="D168" s="29">
        <v>5</v>
      </c>
      <c r="E168" s="36">
        <f>+F168/5</f>
        <v>1</v>
      </c>
      <c r="F168" s="31">
        <f>SUM(F169:F171)/COUNT(F169:F171)*5</f>
        <v>5</v>
      </c>
      <c r="G168" s="22"/>
      <c r="H168" s="76"/>
      <c r="I168" s="76"/>
      <c r="J168" s="31">
        <f>+I168+F168</f>
        <v>5</v>
      </c>
      <c r="K168" s="33">
        <f>SUM(J169:J171)</f>
        <v>5</v>
      </c>
      <c r="L168" s="46"/>
      <c r="M168" s="94"/>
      <c r="N168" s="31">
        <f t="shared" ref="N168:N171" si="508">+J168</f>
        <v>5</v>
      </c>
      <c r="O168" s="94"/>
      <c r="P168" s="31">
        <f>+M168+J168</f>
        <v>5</v>
      </c>
      <c r="R168" s="77"/>
      <c r="S168" s="78"/>
      <c r="T168" s="78"/>
      <c r="U168" s="77"/>
      <c r="V168" s="78"/>
      <c r="W168" s="78"/>
      <c r="X168" s="77"/>
      <c r="Y168" s="78"/>
      <c r="Z168" s="78"/>
      <c r="AA168" s="77"/>
      <c r="AB168" s="78"/>
      <c r="AC168" s="78"/>
      <c r="AD168" s="77"/>
      <c r="AE168" s="78"/>
      <c r="AF168" s="78"/>
      <c r="AG168" s="77"/>
      <c r="AH168" s="78"/>
      <c r="AI168" s="78"/>
      <c r="AJ168" s="77"/>
      <c r="AK168" s="78"/>
      <c r="AL168" s="78"/>
      <c r="AM168" s="77"/>
      <c r="AN168" s="78"/>
      <c r="AO168" s="78"/>
      <c r="AP168" s="77"/>
      <c r="AQ168" s="78"/>
      <c r="AR168" s="78"/>
      <c r="AS168" s="77"/>
      <c r="AT168" s="78"/>
      <c r="AU168" s="78"/>
      <c r="AV168" s="78"/>
      <c r="AW168" s="79"/>
      <c r="AY168" s="26"/>
    </row>
    <row r="169" spans="1:51" ht="12.75" customHeight="1">
      <c r="A169">
        <v>166</v>
      </c>
      <c r="B169" s="38">
        <v>12</v>
      </c>
      <c r="C169" s="68" t="s">
        <v>807</v>
      </c>
      <c r="D169" s="58"/>
      <c r="E169" s="43"/>
      <c r="F169" s="92">
        <f>'KKE1-III Lain'!F26</f>
        <v>1</v>
      </c>
      <c r="G169" s="22"/>
      <c r="H169" s="76"/>
      <c r="I169" s="76"/>
      <c r="J169" s="45">
        <f t="shared" ref="J169:J171" si="509">(+F169/COUNT($F$169:$F$171)*5)</f>
        <v>1.6666666666666665</v>
      </c>
      <c r="K169" s="46"/>
      <c r="L169" s="93" t="s">
        <v>808</v>
      </c>
      <c r="M169" s="94"/>
      <c r="N169" s="45">
        <f t="shared" si="508"/>
        <v>1.6666666666666665</v>
      </c>
      <c r="O169" s="94"/>
      <c r="P169" s="45"/>
      <c r="R169" s="77"/>
      <c r="S169" s="78"/>
      <c r="T169" s="78"/>
      <c r="U169" s="77"/>
      <c r="V169" s="78"/>
      <c r="W169" s="78"/>
      <c r="X169" s="77"/>
      <c r="Y169" s="78"/>
      <c r="Z169" s="78"/>
      <c r="AA169" s="77"/>
      <c r="AB169" s="78"/>
      <c r="AC169" s="78"/>
      <c r="AD169" s="77"/>
      <c r="AE169" s="78"/>
      <c r="AF169" s="78"/>
      <c r="AG169" s="77"/>
      <c r="AH169" s="78"/>
      <c r="AI169" s="78"/>
      <c r="AJ169" s="77"/>
      <c r="AK169" s="78"/>
      <c r="AL169" s="78"/>
      <c r="AM169" s="77"/>
      <c r="AN169" s="78"/>
      <c r="AO169" s="78"/>
      <c r="AP169" s="77"/>
      <c r="AQ169" s="78"/>
      <c r="AR169" s="78"/>
      <c r="AS169" s="77"/>
      <c r="AT169" s="78"/>
      <c r="AU169" s="78"/>
      <c r="AV169" s="78"/>
      <c r="AW169" s="79"/>
      <c r="AY169" s="26"/>
    </row>
    <row r="170" spans="1:51" ht="12.75" customHeight="1">
      <c r="A170">
        <v>167</v>
      </c>
      <c r="B170" s="38">
        <v>13</v>
      </c>
      <c r="C170" s="68" t="s">
        <v>809</v>
      </c>
      <c r="D170" s="58"/>
      <c r="E170" s="43"/>
      <c r="F170" s="92">
        <f>'KKE1-III Lain'!H26</f>
        <v>1</v>
      </c>
      <c r="G170" s="22"/>
      <c r="H170" s="76"/>
      <c r="I170" s="76"/>
      <c r="J170" s="45">
        <f t="shared" si="509"/>
        <v>1.6666666666666665</v>
      </c>
      <c r="K170" s="46"/>
      <c r="L170" s="93" t="s">
        <v>808</v>
      </c>
      <c r="M170" s="94"/>
      <c r="N170" s="45">
        <f t="shared" si="508"/>
        <v>1.6666666666666665</v>
      </c>
      <c r="O170" s="94"/>
      <c r="P170" s="45"/>
      <c r="R170" s="77"/>
      <c r="S170" s="78"/>
      <c r="T170" s="78"/>
      <c r="U170" s="77"/>
      <c r="V170" s="78"/>
      <c r="W170" s="78"/>
      <c r="X170" s="77"/>
      <c r="Y170" s="78"/>
      <c r="Z170" s="78"/>
      <c r="AA170" s="77"/>
      <c r="AB170" s="78"/>
      <c r="AC170" s="78"/>
      <c r="AD170" s="77"/>
      <c r="AE170" s="78"/>
      <c r="AF170" s="78"/>
      <c r="AG170" s="77"/>
      <c r="AH170" s="78"/>
      <c r="AI170" s="78"/>
      <c r="AJ170" s="77"/>
      <c r="AK170" s="78"/>
      <c r="AL170" s="78"/>
      <c r="AM170" s="77"/>
      <c r="AN170" s="78"/>
      <c r="AO170" s="78"/>
      <c r="AP170" s="77"/>
      <c r="AQ170" s="78"/>
      <c r="AR170" s="78"/>
      <c r="AS170" s="77"/>
      <c r="AT170" s="78"/>
      <c r="AU170" s="78"/>
      <c r="AV170" s="78"/>
      <c r="AW170" s="79"/>
      <c r="AY170" s="26"/>
    </row>
    <row r="171" spans="1:51" ht="12.75" customHeight="1">
      <c r="A171">
        <v>168</v>
      </c>
      <c r="B171" s="38">
        <v>14</v>
      </c>
      <c r="C171" s="68" t="s">
        <v>810</v>
      </c>
      <c r="D171" s="69"/>
      <c r="E171" s="43"/>
      <c r="F171" s="92">
        <f>'KKE1-III Lain'!J26</f>
        <v>1</v>
      </c>
      <c r="G171" s="22"/>
      <c r="H171" s="76"/>
      <c r="I171" s="76"/>
      <c r="J171" s="45">
        <f t="shared" si="509"/>
        <v>1.6666666666666665</v>
      </c>
      <c r="K171" s="46"/>
      <c r="L171" s="93" t="s">
        <v>808</v>
      </c>
      <c r="M171" s="94"/>
      <c r="N171" s="45">
        <f t="shared" si="508"/>
        <v>1.6666666666666665</v>
      </c>
      <c r="O171" s="94"/>
      <c r="P171" s="45"/>
      <c r="R171" s="77"/>
      <c r="S171" s="78"/>
      <c r="T171" s="78"/>
      <c r="U171" s="77"/>
      <c r="V171" s="78"/>
      <c r="W171" s="78"/>
      <c r="X171" s="77"/>
      <c r="Y171" s="78"/>
      <c r="Z171" s="78"/>
      <c r="AA171" s="77"/>
      <c r="AB171" s="78"/>
      <c r="AC171" s="78"/>
      <c r="AD171" s="77"/>
      <c r="AE171" s="78"/>
      <c r="AF171" s="78"/>
      <c r="AG171" s="77"/>
      <c r="AH171" s="78"/>
      <c r="AI171" s="78"/>
      <c r="AJ171" s="77"/>
      <c r="AK171" s="78"/>
      <c r="AL171" s="78"/>
      <c r="AM171" s="77"/>
      <c r="AN171" s="78"/>
      <c r="AO171" s="78"/>
      <c r="AP171" s="77"/>
      <c r="AQ171" s="78"/>
      <c r="AR171" s="78"/>
      <c r="AS171" s="77"/>
      <c r="AT171" s="78"/>
      <c r="AU171" s="78"/>
      <c r="AV171" s="78"/>
      <c r="AW171" s="79"/>
      <c r="AY171" s="26"/>
    </row>
    <row r="172" spans="1:51" ht="12.75" customHeight="1">
      <c r="A172">
        <v>171</v>
      </c>
      <c r="B172" s="38"/>
      <c r="C172" s="54"/>
      <c r="D172" s="55"/>
      <c r="E172" s="46"/>
      <c r="F172" s="46"/>
      <c r="G172" s="46"/>
      <c r="H172" s="46"/>
      <c r="I172" s="46"/>
      <c r="J172" s="46"/>
      <c r="K172" s="46"/>
      <c r="L172" s="46"/>
      <c r="M172" s="11"/>
      <c r="N172" s="46"/>
      <c r="O172" s="11"/>
      <c r="P172" s="46"/>
      <c r="R172" s="96"/>
      <c r="S172" s="97"/>
      <c r="T172" s="98"/>
      <c r="U172" s="96"/>
      <c r="V172" s="97"/>
      <c r="W172" s="98"/>
      <c r="X172" s="96"/>
      <c r="Y172" s="97"/>
      <c r="Z172" s="98"/>
      <c r="AA172" s="96"/>
      <c r="AB172" s="97"/>
      <c r="AC172" s="98"/>
      <c r="AD172" s="96"/>
      <c r="AE172" s="97"/>
      <c r="AF172" s="98"/>
      <c r="AG172" s="96"/>
      <c r="AH172" s="97"/>
      <c r="AI172" s="98"/>
      <c r="AJ172" s="96"/>
      <c r="AK172" s="97"/>
      <c r="AL172" s="98"/>
      <c r="AM172" s="96"/>
      <c r="AN172" s="97"/>
      <c r="AO172" s="98"/>
      <c r="AP172" s="96"/>
      <c r="AQ172" s="97"/>
      <c r="AR172" s="98"/>
      <c r="AS172" s="96"/>
      <c r="AT172" s="97"/>
      <c r="AU172" s="98"/>
      <c r="AV172" s="99"/>
      <c r="AW172" s="100"/>
      <c r="AY172" s="26"/>
    </row>
    <row r="173" spans="1:51" ht="12.75" customHeight="1">
      <c r="A173">
        <v>172</v>
      </c>
      <c r="B173" s="363" t="s">
        <v>811</v>
      </c>
      <c r="C173" s="351"/>
      <c r="D173" s="29">
        <v>100</v>
      </c>
      <c r="E173" s="20">
        <f>F173/65</f>
        <v>0.95751602564102567</v>
      </c>
      <c r="F173" s="21">
        <f>+F9+F64+F92+F117+F150</f>
        <v>62.23854166666667</v>
      </c>
      <c r="G173" s="22"/>
      <c r="H173" s="20">
        <f>I173/$D173</f>
        <v>0.32976666666666665</v>
      </c>
      <c r="I173" s="21">
        <f t="shared" ref="I173:K173" si="510">+I9+I64+I92+I117+I150</f>
        <v>32.976666666666667</v>
      </c>
      <c r="J173" s="21">
        <f t="shared" si="510"/>
        <v>95.215208333333322</v>
      </c>
      <c r="K173" s="24" t="e">
        <f t="shared" si="510"/>
        <v>#VALUE!</v>
      </c>
      <c r="L173" s="46"/>
      <c r="M173" s="11"/>
      <c r="N173" s="21">
        <f>+J173</f>
        <v>95.215208333333322</v>
      </c>
      <c r="O173" s="11"/>
      <c r="P173" s="21">
        <f>+P9+P64+P92+P117+P150</f>
        <v>95.215208333333322</v>
      </c>
      <c r="R173" s="101">
        <f>+S173/35</f>
        <v>0.94476190476190469</v>
      </c>
      <c r="S173" s="102">
        <f>+S9+S64+S92+S117+S150</f>
        <v>33.066666666666663</v>
      </c>
      <c r="T173" s="103"/>
      <c r="U173" s="101">
        <f>+V173/35</f>
        <v>0.94476190476190469</v>
      </c>
      <c r="V173" s="102">
        <f>+V9+V64+V92+V117+V150</f>
        <v>33.066666666666663</v>
      </c>
      <c r="W173" s="103"/>
      <c r="X173" s="101">
        <f>+Y173/35</f>
        <v>0.94476190476190469</v>
      </c>
      <c r="Y173" s="102">
        <f>+Y9+Y64+Y92+Y117+Y150</f>
        <v>33.066666666666663</v>
      </c>
      <c r="Z173" s="103"/>
      <c r="AA173" s="101">
        <f>+AB173/35</f>
        <v>0.94476190476190469</v>
      </c>
      <c r="AB173" s="102">
        <f>+AB9+AB64+AB92+AB117+AB150</f>
        <v>33.066666666666663</v>
      </c>
      <c r="AC173" s="103"/>
      <c r="AD173" s="101" t="e">
        <f>+AE173/35</f>
        <v>#DIV/0!</v>
      </c>
      <c r="AE173" s="102" t="e">
        <f>+AE9+AE64+AE92+AE117+AE150</f>
        <v>#DIV/0!</v>
      </c>
      <c r="AF173" s="103"/>
      <c r="AG173" s="101" t="e">
        <f>+AH173/35</f>
        <v>#DIV/0!</v>
      </c>
      <c r="AH173" s="102" t="e">
        <f>+AH9+AH64+AH92+AH117+AH150</f>
        <v>#DIV/0!</v>
      </c>
      <c r="AI173" s="103"/>
      <c r="AJ173" s="101" t="e">
        <f>+AK173/35</f>
        <v>#DIV/0!</v>
      </c>
      <c r="AK173" s="102" t="e">
        <f>+AK9+AK64+AK92+AK117+AK150</f>
        <v>#DIV/0!</v>
      </c>
      <c r="AL173" s="103"/>
      <c r="AM173" s="101" t="e">
        <f>+AN173/35</f>
        <v>#DIV/0!</v>
      </c>
      <c r="AN173" s="102" t="e">
        <f>+AN9+AN64+AN92+AN117+AN150</f>
        <v>#DIV/0!</v>
      </c>
      <c r="AO173" s="103"/>
      <c r="AP173" s="101" t="e">
        <f>+AQ173/35</f>
        <v>#DIV/0!</v>
      </c>
      <c r="AQ173" s="102" t="e">
        <f>+AQ9+AQ64+AQ92+AQ117+AQ150</f>
        <v>#DIV/0!</v>
      </c>
      <c r="AR173" s="103"/>
      <c r="AS173" s="101" t="e">
        <f>+AT173/35</f>
        <v>#DIV/0!</v>
      </c>
      <c r="AT173" s="102" t="e">
        <f>+AT9+AT64+AT92+AT117+AT150</f>
        <v>#DIV/0!</v>
      </c>
      <c r="AU173" s="103"/>
      <c r="AV173" s="101">
        <f>+AW173/35</f>
        <v>0.94219047619047613</v>
      </c>
      <c r="AW173" s="102">
        <f>+AW9+AW64+AW92+AW117+AW150</f>
        <v>32.976666666666667</v>
      </c>
      <c r="AY173" s="26"/>
    </row>
    <row r="174" spans="1:51" ht="12.75" customHeight="1">
      <c r="A174">
        <v>173</v>
      </c>
      <c r="B174" s="104"/>
      <c r="C174" s="104"/>
      <c r="D174" s="105"/>
      <c r="E174" s="104"/>
      <c r="F174" s="104"/>
      <c r="G174" s="104"/>
      <c r="H174" s="104"/>
      <c r="I174" s="104"/>
      <c r="J174" s="104"/>
      <c r="K174" s="104"/>
      <c r="L174" s="106"/>
      <c r="N174" s="12"/>
      <c r="R174" s="12"/>
      <c r="U174" s="12"/>
      <c r="X174" s="12"/>
      <c r="AA174" s="12"/>
      <c r="AD174" s="12"/>
      <c r="AG174" s="12"/>
      <c r="AJ174" s="12"/>
      <c r="AM174" s="12"/>
      <c r="AP174" s="12"/>
      <c r="AS174" s="12"/>
    </row>
    <row r="175" spans="1:51" ht="12.75" hidden="1" customHeight="1">
      <c r="A175">
        <v>174</v>
      </c>
      <c r="B175" s="104" t="s">
        <v>812</v>
      </c>
      <c r="D175" s="107"/>
      <c r="E175" s="104"/>
      <c r="F175" s="21">
        <f>+F9+F64+F92+F117</f>
        <v>44.887500000000003</v>
      </c>
      <c r="G175" s="359"/>
      <c r="H175" s="360"/>
      <c r="I175" s="351"/>
      <c r="J175" s="21">
        <f>+J9+J64+J92+J117</f>
        <v>77.864166666666662</v>
      </c>
      <c r="K175" s="104"/>
      <c r="L175" s="106"/>
      <c r="N175" s="12"/>
      <c r="R175" s="12"/>
      <c r="U175" s="12"/>
      <c r="X175" s="12"/>
      <c r="AA175" s="12"/>
      <c r="AD175" s="12"/>
      <c r="AG175" s="12"/>
      <c r="AJ175" s="12"/>
      <c r="AM175" s="12"/>
      <c r="AP175" s="12"/>
      <c r="AS175" s="12"/>
      <c r="AW175" s="21">
        <f>+AW9+AW64+AW92+AW117</f>
        <v>32.976666666666667</v>
      </c>
    </row>
    <row r="176" spans="1:51" ht="12.75" customHeight="1">
      <c r="A176">
        <v>175</v>
      </c>
      <c r="B176" s="104"/>
      <c r="C176" s="104"/>
      <c r="D176" s="105"/>
      <c r="E176" s="104"/>
      <c r="F176" s="104"/>
      <c r="G176" s="108"/>
      <c r="H176" s="108"/>
      <c r="I176" s="108"/>
      <c r="J176" s="104"/>
      <c r="K176" s="104"/>
      <c r="L176" s="106"/>
      <c r="N176" s="12"/>
      <c r="R176" s="12"/>
      <c r="U176" s="12"/>
      <c r="X176" s="12"/>
      <c r="AA176" s="12"/>
      <c r="AD176" s="12"/>
      <c r="AG176" s="12"/>
      <c r="AJ176" s="12"/>
      <c r="AM176" s="12"/>
      <c r="AP176" s="12"/>
      <c r="AS176" s="12"/>
    </row>
  </sheetData>
  <autoFilter ref="A8:BD176"/>
  <mergeCells count="44">
    <mergeCell ref="AO6:AO7"/>
    <mergeCell ref="AJ6:AK6"/>
    <mergeCell ref="AA6:AB6"/>
    <mergeCell ref="AC6:AC7"/>
    <mergeCell ref="X6:Y6"/>
    <mergeCell ref="Z6:Z7"/>
    <mergeCell ref="AM6:AN6"/>
    <mergeCell ref="AL6:AL7"/>
    <mergeCell ref="AG6:AH6"/>
    <mergeCell ref="AI6:AI7"/>
    <mergeCell ref="AS6:AT6"/>
    <mergeCell ref="AU6:AU7"/>
    <mergeCell ref="AY6:AY7"/>
    <mergeCell ref="AV6:AW6"/>
    <mergeCell ref="AP6:AQ6"/>
    <mergeCell ref="AR6:AR7"/>
    <mergeCell ref="P6:P7"/>
    <mergeCell ref="T6:T7"/>
    <mergeCell ref="N6:N7"/>
    <mergeCell ref="G175:I175"/>
    <mergeCell ref="B9:C9"/>
    <mergeCell ref="E6:F6"/>
    <mergeCell ref="H6:I6"/>
    <mergeCell ref="B117:C117"/>
    <mergeCell ref="B173:C173"/>
    <mergeCell ref="B150:C150"/>
    <mergeCell ref="B92:C92"/>
    <mergeCell ref="B64:C64"/>
    <mergeCell ref="W6:W7"/>
    <mergeCell ref="AD6:AE6"/>
    <mergeCell ref="AF6:AF7"/>
    <mergeCell ref="B1:L1"/>
    <mergeCell ref="B2:L2"/>
    <mergeCell ref="K6:K7"/>
    <mergeCell ref="B6:B7"/>
    <mergeCell ref="D6:D7"/>
    <mergeCell ref="J6:J7"/>
    <mergeCell ref="C6:C7"/>
    <mergeCell ref="G6:G7"/>
    <mergeCell ref="B3:L3"/>
    <mergeCell ref="B4:L4"/>
    <mergeCell ref="L6:L7"/>
    <mergeCell ref="U6:V6"/>
    <mergeCell ref="R6:S6"/>
  </mergeCells>
  <conditionalFormatting sqref="G14:G21">
    <cfRule type="notContainsText" dxfId="482" priority="1" operator="notContains" text="OK">
      <formula>ISERROR(SEARCH(("OK"),(G14)))</formula>
    </cfRule>
  </conditionalFormatting>
  <conditionalFormatting sqref="G14:G21">
    <cfRule type="notContainsText" dxfId="481" priority="2" operator="notContains" text="OK">
      <formula>ISERROR(SEARCH(("OK"),(G14)))</formula>
    </cfRule>
  </conditionalFormatting>
  <conditionalFormatting sqref="G24:G31 G46:G52 AC46:AC55 AF46:AF55 AI46:AI55 AL46:AL55 AO46:AO55 AR46:AR55 AU46:AU55 W46:W55 T46:T55 Z46:Z55">
    <cfRule type="notContainsText" dxfId="480" priority="3" operator="notContains" text="OK">
      <formula>ISERROR(SEARCH(("OK"),(G24)))</formula>
    </cfRule>
  </conditionalFormatting>
  <conditionalFormatting sqref="G34:G36">
    <cfRule type="notContainsText" dxfId="479" priority="4" operator="notContains" text="OK">
      <formula>ISERROR(SEARCH(("OK"),(G34)))</formula>
    </cfRule>
  </conditionalFormatting>
  <conditionalFormatting sqref="G42:G43">
    <cfRule type="notContainsText" dxfId="478" priority="5" operator="notContains" text="OK">
      <formula>ISERROR(SEARCH(("OK"),(G42)))</formula>
    </cfRule>
  </conditionalFormatting>
  <conditionalFormatting sqref="G69">
    <cfRule type="notContainsText" dxfId="477" priority="6" operator="notContains" text="OK">
      <formula>ISERROR(SEARCH(("OK"),(G69)))</formula>
    </cfRule>
  </conditionalFormatting>
  <conditionalFormatting sqref="G73:G74">
    <cfRule type="notContainsText" dxfId="476" priority="7" operator="notContains" text="OK">
      <formula>ISERROR(SEARCH(("OK"),(G73)))</formula>
    </cfRule>
  </conditionalFormatting>
  <conditionalFormatting sqref="G80">
    <cfRule type="notContainsText" dxfId="475" priority="8" operator="notContains" text="OK">
      <formula>ISERROR(SEARCH(("OK"),(G80)))</formula>
    </cfRule>
  </conditionalFormatting>
  <conditionalFormatting sqref="G89">
    <cfRule type="notContainsText" dxfId="474" priority="9" operator="notContains" text="OK">
      <formula>ISERROR(SEARCH(("OK"),(G89)))</formula>
    </cfRule>
  </conditionalFormatting>
  <conditionalFormatting sqref="G95:G98">
    <cfRule type="notContainsText" dxfId="473" priority="10" operator="notContains" text="OK">
      <formula>ISERROR(SEARCH(("OK"),(G95)))</formula>
    </cfRule>
  </conditionalFormatting>
  <conditionalFormatting sqref="G147:G148 G143:G145">
    <cfRule type="notContainsText" dxfId="472" priority="11" operator="notContains" text="OK">
      <formula>ISERROR(SEARCH(("OK"),(G147)))</formula>
    </cfRule>
  </conditionalFormatting>
  <conditionalFormatting sqref="G128:G132 G135:G140">
    <cfRule type="notContainsText" dxfId="471" priority="12" operator="notContains" text="OK">
      <formula>ISERROR(SEARCH(("OK"),(G128)))</formula>
    </cfRule>
  </conditionalFormatting>
  <conditionalFormatting sqref="T14:T21">
    <cfRule type="notContainsText" dxfId="470" priority="13" operator="notContains" text="OK">
      <formula>ISERROR(SEARCH(("OK"),(T14)))</formula>
    </cfRule>
  </conditionalFormatting>
  <conditionalFormatting sqref="G111">
    <cfRule type="notContainsText" dxfId="469" priority="14" operator="notContains" text="OK">
      <formula>ISERROR(SEARCH(("OK"),(G111)))</formula>
    </cfRule>
  </conditionalFormatting>
  <conditionalFormatting sqref="T81">
    <cfRule type="notContainsText" dxfId="468" priority="15" operator="notContains" text="OK">
      <formula>ISERROR(SEARCH(("OK"),(T81)))</formula>
    </cfRule>
  </conditionalFormatting>
  <conditionalFormatting sqref="T86">
    <cfRule type="notContainsText" dxfId="467" priority="16" operator="notContains" text="OK">
      <formula>ISERROR(SEARCH(("OK"),(T86)))</formula>
    </cfRule>
  </conditionalFormatting>
  <conditionalFormatting sqref="G58">
    <cfRule type="notContainsText" dxfId="466" priority="17" operator="notContains" text="OK">
      <formula>ISERROR(SEARCH(("OK"),(G58)))</formula>
    </cfRule>
  </conditionalFormatting>
  <conditionalFormatting sqref="G124">
    <cfRule type="notContainsText" dxfId="465" priority="18" operator="notContains" text="OK">
      <formula>ISERROR(SEARCH(("OK"),(G124)))</formula>
    </cfRule>
  </conditionalFormatting>
  <conditionalFormatting sqref="G134">
    <cfRule type="notContainsText" dxfId="464" priority="19" operator="notContains" text="OK">
      <formula>ISERROR(SEARCH(("OK"),(G134)))</formula>
    </cfRule>
  </conditionalFormatting>
  <conditionalFormatting sqref="G146">
    <cfRule type="notContainsText" dxfId="463" priority="20" operator="notContains" text="OK">
      <formula>ISERROR(SEARCH(("OK"),(G146)))</formula>
    </cfRule>
  </conditionalFormatting>
  <conditionalFormatting sqref="Z80">
    <cfRule type="notContainsText" dxfId="462" priority="21" operator="notContains" text="OK">
      <formula>ISERROR(SEARCH(("OK"),(Z80)))</formula>
    </cfRule>
  </conditionalFormatting>
  <conditionalFormatting sqref="Z81">
    <cfRule type="notContainsText" dxfId="461" priority="22" operator="notContains" text="OK">
      <formula>ISERROR(SEARCH(("OK"),(Z81)))</formula>
    </cfRule>
  </conditionalFormatting>
  <conditionalFormatting sqref="Z79">
    <cfRule type="notContainsText" dxfId="460" priority="23" operator="notContains" text="OK">
      <formula>ISERROR(SEARCH(("OK"),(Z79)))</formula>
    </cfRule>
  </conditionalFormatting>
  <conditionalFormatting sqref="Z60:Z61">
    <cfRule type="notContainsText" dxfId="459" priority="24" operator="notContains" text="OK">
      <formula>ISERROR(SEARCH(("OK"),(Z60)))</formula>
    </cfRule>
  </conditionalFormatting>
  <conditionalFormatting sqref="Z58">
    <cfRule type="notContainsText" dxfId="458" priority="25" operator="notContains" text="OK">
      <formula>ISERROR(SEARCH(("OK"),(Z58)))</formula>
    </cfRule>
  </conditionalFormatting>
  <conditionalFormatting sqref="W59">
    <cfRule type="notContainsText" dxfId="457" priority="26" operator="notContains" text="OK">
      <formula>ISERROR(SEARCH(("OK"),(W59)))</formula>
    </cfRule>
  </conditionalFormatting>
  <conditionalFormatting sqref="W62">
    <cfRule type="notContainsText" dxfId="456" priority="27" operator="notContains" text="OK">
      <formula>ISERROR(SEARCH(("OK"),(W62)))</formula>
    </cfRule>
  </conditionalFormatting>
  <conditionalFormatting sqref="W69">
    <cfRule type="notContainsText" dxfId="455" priority="28" operator="notContains" text="OK">
      <formula>ISERROR(SEARCH(("OK"),(W69)))</formula>
    </cfRule>
  </conditionalFormatting>
  <conditionalFormatting sqref="T77">
    <cfRule type="notContainsText" dxfId="454" priority="29" operator="notContains" text="OK">
      <formula>ISERROR(SEARCH(("OK"),(T77)))</formula>
    </cfRule>
  </conditionalFormatting>
  <conditionalFormatting sqref="T85">
    <cfRule type="notContainsText" dxfId="453" priority="30" operator="notContains" text="OK">
      <formula>ISERROR(SEARCH(("OK"),(T85)))</formula>
    </cfRule>
  </conditionalFormatting>
  <conditionalFormatting sqref="G108">
    <cfRule type="notContainsText" dxfId="452" priority="31" operator="notContains" text="OK">
      <formula>ISERROR(SEARCH(("OK"),(G108)))</formula>
    </cfRule>
  </conditionalFormatting>
  <conditionalFormatting sqref="G108">
    <cfRule type="notContainsText" dxfId="451" priority="32" operator="notContains" text="OK">
      <formula>ISERROR(SEARCH(("OK"),(G108)))</formula>
    </cfRule>
  </conditionalFormatting>
  <conditionalFormatting sqref="Z108">
    <cfRule type="notContainsText" dxfId="450" priority="33" operator="notContains" text="OK">
      <formula>ISERROR(SEARCH(("OK"),(Z108)))</formula>
    </cfRule>
  </conditionalFormatting>
  <conditionalFormatting sqref="T24:T31">
    <cfRule type="notContainsText" dxfId="449" priority="34" operator="notContains" text="OK">
      <formula>ISERROR(SEARCH(("OK"),(T24)))</formula>
    </cfRule>
  </conditionalFormatting>
  <conditionalFormatting sqref="AU115">
    <cfRule type="notContainsText" dxfId="448" priority="35" operator="notContains" text="OK">
      <formula>ISERROR(SEARCH(("OK"),(AU115)))</formula>
    </cfRule>
  </conditionalFormatting>
  <conditionalFormatting sqref="T34:T36">
    <cfRule type="notContainsText" dxfId="447" priority="36" operator="notContains" text="OK">
      <formula>ISERROR(SEARCH(("OK"),(T34)))</formula>
    </cfRule>
  </conditionalFormatting>
  <conditionalFormatting sqref="T42:T43">
    <cfRule type="notContainsText" dxfId="446" priority="37" operator="notContains" text="OK">
      <formula>ISERROR(SEARCH(("OK"),(T42)))</formula>
    </cfRule>
  </conditionalFormatting>
  <conditionalFormatting sqref="T60:T61">
    <cfRule type="notContainsText" dxfId="445" priority="38" operator="notContains" text="OK">
      <formula>ISERROR(SEARCH(("OK"),(T60)))</formula>
    </cfRule>
  </conditionalFormatting>
  <conditionalFormatting sqref="T58">
    <cfRule type="notContainsText" dxfId="444" priority="39" operator="notContains" text="OK">
      <formula>ISERROR(SEARCH(("OK"),(T58)))</formula>
    </cfRule>
  </conditionalFormatting>
  <conditionalFormatting sqref="T59">
    <cfRule type="notContainsText" dxfId="443" priority="40" operator="notContains" text="OK">
      <formula>ISERROR(SEARCH(("OK"),(T59)))</formula>
    </cfRule>
  </conditionalFormatting>
  <conditionalFormatting sqref="T62">
    <cfRule type="notContainsText" dxfId="442" priority="41" operator="notContains" text="OK">
      <formula>ISERROR(SEARCH(("OK"),(T62)))</formula>
    </cfRule>
  </conditionalFormatting>
  <conditionalFormatting sqref="AU113">
    <cfRule type="notContainsText" dxfId="441" priority="42" operator="notContains" text="OK">
      <formula>ISERROR(SEARCH(("OK"),(AU113)))</formula>
    </cfRule>
  </conditionalFormatting>
  <conditionalFormatting sqref="AU114">
    <cfRule type="notContainsText" dxfId="440" priority="43" operator="notContains" text="OK">
      <formula>ISERROR(SEARCH(("OK"),(AU114)))</formula>
    </cfRule>
  </conditionalFormatting>
  <conditionalFormatting sqref="T69">
    <cfRule type="notContainsText" dxfId="439" priority="44" operator="notContains" text="OK">
      <formula>ISERROR(SEARCH(("OK"),(T69)))</formula>
    </cfRule>
  </conditionalFormatting>
  <conditionalFormatting sqref="T67">
    <cfRule type="notContainsText" dxfId="438" priority="45" operator="notContains" text="OK">
      <formula>ISERROR(SEARCH(("OK"),(T67)))</formula>
    </cfRule>
  </conditionalFormatting>
  <conditionalFormatting sqref="T68">
    <cfRule type="notContainsText" dxfId="437" priority="46" operator="notContains" text="OK">
      <formula>ISERROR(SEARCH(("OK"),(T68)))</formula>
    </cfRule>
  </conditionalFormatting>
  <conditionalFormatting sqref="T76 T73:T74">
    <cfRule type="notContainsText" dxfId="436" priority="47" operator="notContains" text="OK">
      <formula>ISERROR(SEARCH(("OK"),(T76)))</formula>
    </cfRule>
  </conditionalFormatting>
  <conditionalFormatting sqref="T78">
    <cfRule type="notContainsText" dxfId="435" priority="48" operator="notContains" text="OK">
      <formula>ISERROR(SEARCH(("OK"),(T78)))</formula>
    </cfRule>
  </conditionalFormatting>
  <conditionalFormatting sqref="T80">
    <cfRule type="notContainsText" dxfId="434" priority="49" operator="notContains" text="OK">
      <formula>ISERROR(SEARCH(("OK"),(T80)))</formula>
    </cfRule>
  </conditionalFormatting>
  <conditionalFormatting sqref="T79">
    <cfRule type="notContainsText" dxfId="433" priority="50" operator="notContains" text="OK">
      <formula>ISERROR(SEARCH(("OK"),(T79)))</formula>
    </cfRule>
  </conditionalFormatting>
  <conditionalFormatting sqref="T75">
    <cfRule type="notContainsText" dxfId="432" priority="51" operator="notContains" text="OK">
      <formula>ISERROR(SEARCH(("OK"),(T75)))</formula>
    </cfRule>
  </conditionalFormatting>
  <conditionalFormatting sqref="T88">
    <cfRule type="notContainsText" dxfId="431" priority="52" operator="notContains" text="OK">
      <formula>ISERROR(SEARCH(("OK"),(T88)))</formula>
    </cfRule>
  </conditionalFormatting>
  <conditionalFormatting sqref="T89">
    <cfRule type="notContainsText" dxfId="430" priority="53" operator="notContains" text="OK">
      <formula>ISERROR(SEARCH(("OK"),(T89)))</formula>
    </cfRule>
  </conditionalFormatting>
  <conditionalFormatting sqref="T90">
    <cfRule type="notContainsText" dxfId="429" priority="54" operator="notContains" text="OK">
      <formula>ISERROR(SEARCH(("OK"),(T90)))</formula>
    </cfRule>
  </conditionalFormatting>
  <conditionalFormatting sqref="T87">
    <cfRule type="notContainsText" dxfId="428" priority="55" operator="notContains" text="OK">
      <formula>ISERROR(SEARCH(("OK"),(T87)))</formula>
    </cfRule>
  </conditionalFormatting>
  <conditionalFormatting sqref="T95:T96 T98">
    <cfRule type="notContainsText" dxfId="427" priority="56" operator="notContains" text="OK">
      <formula>ISERROR(SEARCH(("OK"),(T95)))</formula>
    </cfRule>
  </conditionalFormatting>
  <conditionalFormatting sqref="T101">
    <cfRule type="notContainsText" dxfId="426" priority="57" operator="notContains" text="OK">
      <formula>ISERROR(SEARCH(("OK"),(T101)))</formula>
    </cfRule>
  </conditionalFormatting>
  <conditionalFormatting sqref="T102">
    <cfRule type="notContainsText" dxfId="425" priority="58" operator="notContains" text="OK">
      <formula>ISERROR(SEARCH(("OK"),(T102)))</formula>
    </cfRule>
  </conditionalFormatting>
  <conditionalFormatting sqref="T101:T104">
    <cfRule type="notContainsText" dxfId="424" priority="59" operator="notContains" text="OK">
      <formula>ISERROR(SEARCH(("OK"),(T101)))</formula>
    </cfRule>
  </conditionalFormatting>
  <conditionalFormatting sqref="T103">
    <cfRule type="notContainsText" dxfId="423" priority="60" operator="notContains" text="OK">
      <formula>ISERROR(SEARCH(("OK"),(T103)))</formula>
    </cfRule>
  </conditionalFormatting>
  <conditionalFormatting sqref="T104">
    <cfRule type="notContainsText" dxfId="422" priority="61" operator="notContains" text="OK">
      <formula>ISERROR(SEARCH(("OK"),(T104)))</formula>
    </cfRule>
  </conditionalFormatting>
  <conditionalFormatting sqref="T106">
    <cfRule type="notContainsText" dxfId="421" priority="62" operator="notContains" text="OK">
      <formula>ISERROR(SEARCH(("OK"),(T106)))</formula>
    </cfRule>
  </conditionalFormatting>
  <conditionalFormatting sqref="T106">
    <cfRule type="notContainsText" dxfId="420" priority="63" operator="notContains" text="OK">
      <formula>ISERROR(SEARCH(("OK"),(T106)))</formula>
    </cfRule>
  </conditionalFormatting>
  <conditionalFormatting sqref="T107">
    <cfRule type="notContainsText" dxfId="419" priority="64" operator="notContains" text="OK">
      <formula>ISERROR(SEARCH(("OK"),(T107)))</formula>
    </cfRule>
  </conditionalFormatting>
  <conditionalFormatting sqref="T107">
    <cfRule type="notContainsText" dxfId="418" priority="65" operator="notContains" text="OK">
      <formula>ISERROR(SEARCH(("OK"),(T107)))</formula>
    </cfRule>
  </conditionalFormatting>
  <conditionalFormatting sqref="T108">
    <cfRule type="notContainsText" dxfId="417" priority="66" operator="notContains" text="OK">
      <formula>ISERROR(SEARCH(("OK"),(T108)))</formula>
    </cfRule>
  </conditionalFormatting>
  <conditionalFormatting sqref="T108">
    <cfRule type="notContainsText" dxfId="416" priority="67" operator="notContains" text="OK">
      <formula>ISERROR(SEARCH(("OK"),(T108)))</formula>
    </cfRule>
  </conditionalFormatting>
  <conditionalFormatting sqref="AU107">
    <cfRule type="notContainsText" dxfId="415" priority="68" operator="notContains" text="OK">
      <formula>ISERROR(SEARCH(("OK"),(AU107)))</formula>
    </cfRule>
  </conditionalFormatting>
  <conditionalFormatting sqref="AU108">
    <cfRule type="notContainsText" dxfId="414" priority="69" operator="notContains" text="OK">
      <formula>ISERROR(SEARCH(("OK"),(AU108)))</formula>
    </cfRule>
  </conditionalFormatting>
  <conditionalFormatting sqref="AU108">
    <cfRule type="notContainsText" dxfId="413" priority="70" operator="notContains" text="OK">
      <formula>ISERROR(SEARCH(("OK"),(AU108)))</formula>
    </cfRule>
  </conditionalFormatting>
  <conditionalFormatting sqref="AU112">
    <cfRule type="notContainsText" dxfId="412" priority="71" operator="notContains" text="OK">
      <formula>ISERROR(SEARCH(("OK"),(AU112)))</formula>
    </cfRule>
  </conditionalFormatting>
  <conditionalFormatting sqref="T111">
    <cfRule type="notContainsText" dxfId="411" priority="72" operator="notContains" text="OK">
      <formula>ISERROR(SEARCH(("OK"),(T111)))</formula>
    </cfRule>
  </conditionalFormatting>
  <conditionalFormatting sqref="T112">
    <cfRule type="notContainsText" dxfId="410" priority="73" operator="notContains" text="OK">
      <formula>ISERROR(SEARCH(("OK"),(T112)))</formula>
    </cfRule>
  </conditionalFormatting>
  <conditionalFormatting sqref="T113">
    <cfRule type="notContainsText" dxfId="409" priority="74" operator="notContains" text="OK">
      <formula>ISERROR(SEARCH(("OK"),(T113)))</formula>
    </cfRule>
  </conditionalFormatting>
  <conditionalFormatting sqref="T114">
    <cfRule type="notContainsText" dxfId="408" priority="75" operator="notContains" text="OK">
      <formula>ISERROR(SEARCH(("OK"),(T114)))</formula>
    </cfRule>
  </conditionalFormatting>
  <conditionalFormatting sqref="T115">
    <cfRule type="notContainsText" dxfId="407" priority="76" operator="notContains" text="OK">
      <formula>ISERROR(SEARCH(("OK"),(T115)))</formula>
    </cfRule>
  </conditionalFormatting>
  <conditionalFormatting sqref="W14:W21">
    <cfRule type="notContainsText" dxfId="406" priority="77" operator="notContains" text="OK">
      <formula>ISERROR(SEARCH(("OK"),(W14)))</formula>
    </cfRule>
  </conditionalFormatting>
  <conditionalFormatting sqref="W24:W26 W28:W31">
    <cfRule type="notContainsText" dxfId="405" priority="78" operator="notContains" text="OK">
      <formula>ISERROR(SEARCH(("OK"),(W24)))</formula>
    </cfRule>
  </conditionalFormatting>
  <conditionalFormatting sqref="W34:W36">
    <cfRule type="notContainsText" dxfId="404" priority="79" operator="notContains" text="OK">
      <formula>ISERROR(SEARCH(("OK"),(W34)))</formula>
    </cfRule>
  </conditionalFormatting>
  <conditionalFormatting sqref="W42:W43">
    <cfRule type="notContainsText" dxfId="403" priority="80" operator="notContains" text="OK">
      <formula>ISERROR(SEARCH(("OK"),(W42)))</formula>
    </cfRule>
  </conditionalFormatting>
  <conditionalFormatting sqref="W60:W61">
    <cfRule type="notContainsText" dxfId="402" priority="81" operator="notContains" text="OK">
      <formula>ISERROR(SEARCH(("OK"),(W60)))</formula>
    </cfRule>
  </conditionalFormatting>
  <conditionalFormatting sqref="W58">
    <cfRule type="notContainsText" dxfId="401" priority="82" operator="notContains" text="OK">
      <formula>ISERROR(SEARCH(("OK"),(W58)))</formula>
    </cfRule>
  </conditionalFormatting>
  <conditionalFormatting sqref="W67">
    <cfRule type="notContainsText" dxfId="400" priority="83" operator="notContains" text="OK">
      <formula>ISERROR(SEARCH(("OK"),(W67)))</formula>
    </cfRule>
  </conditionalFormatting>
  <conditionalFormatting sqref="W68">
    <cfRule type="notContainsText" dxfId="399" priority="84" operator="notContains" text="OK">
      <formula>ISERROR(SEARCH(("OK"),(W68)))</formula>
    </cfRule>
  </conditionalFormatting>
  <conditionalFormatting sqref="W76 W73:W74">
    <cfRule type="notContainsText" dxfId="398" priority="85" operator="notContains" text="OK">
      <formula>ISERROR(SEARCH(("OK"),(W76)))</formula>
    </cfRule>
  </conditionalFormatting>
  <conditionalFormatting sqref="W78">
    <cfRule type="notContainsText" dxfId="397" priority="86" operator="notContains" text="OK">
      <formula>ISERROR(SEARCH(("OK"),(W78)))</formula>
    </cfRule>
  </conditionalFormatting>
  <conditionalFormatting sqref="W80">
    <cfRule type="notContainsText" dxfId="396" priority="87" operator="notContains" text="OK">
      <formula>ISERROR(SEARCH(("OK"),(W80)))</formula>
    </cfRule>
  </conditionalFormatting>
  <conditionalFormatting sqref="W81">
    <cfRule type="notContainsText" dxfId="395" priority="88" operator="notContains" text="OK">
      <formula>ISERROR(SEARCH(("OK"),(W81)))</formula>
    </cfRule>
  </conditionalFormatting>
  <conditionalFormatting sqref="W79">
    <cfRule type="notContainsText" dxfId="394" priority="89" operator="notContains" text="OK">
      <formula>ISERROR(SEARCH(("OK"),(W79)))</formula>
    </cfRule>
  </conditionalFormatting>
  <conditionalFormatting sqref="W75">
    <cfRule type="notContainsText" dxfId="393" priority="90" operator="notContains" text="OK">
      <formula>ISERROR(SEARCH(("OK"),(W75)))</formula>
    </cfRule>
  </conditionalFormatting>
  <conditionalFormatting sqref="W77">
    <cfRule type="notContainsText" dxfId="392" priority="91" operator="notContains" text="OK">
      <formula>ISERROR(SEARCH(("OK"),(W77)))</formula>
    </cfRule>
  </conditionalFormatting>
  <conditionalFormatting sqref="W85">
    <cfRule type="notContainsText" dxfId="391" priority="92" operator="notContains" text="OK">
      <formula>ISERROR(SEARCH(("OK"),(W85)))</formula>
    </cfRule>
  </conditionalFormatting>
  <conditionalFormatting sqref="W86">
    <cfRule type="notContainsText" dxfId="390" priority="93" operator="notContains" text="OK">
      <formula>ISERROR(SEARCH(("OK"),(W86)))</formula>
    </cfRule>
  </conditionalFormatting>
  <conditionalFormatting sqref="W88">
    <cfRule type="notContainsText" dxfId="389" priority="94" operator="notContains" text="OK">
      <formula>ISERROR(SEARCH(("OK"),(W88)))</formula>
    </cfRule>
  </conditionalFormatting>
  <conditionalFormatting sqref="W89">
    <cfRule type="notContainsText" dxfId="388" priority="95" operator="notContains" text="OK">
      <formula>ISERROR(SEARCH(("OK"),(W89)))</formula>
    </cfRule>
  </conditionalFormatting>
  <conditionalFormatting sqref="W90">
    <cfRule type="notContainsText" dxfId="387" priority="96" operator="notContains" text="OK">
      <formula>ISERROR(SEARCH(("OK"),(W90)))</formula>
    </cfRule>
  </conditionalFormatting>
  <conditionalFormatting sqref="W87">
    <cfRule type="notContainsText" dxfId="386" priority="97" operator="notContains" text="OK">
      <formula>ISERROR(SEARCH(("OK"),(W87)))</formula>
    </cfRule>
  </conditionalFormatting>
  <conditionalFormatting sqref="W95:W96 W98">
    <cfRule type="notContainsText" dxfId="385" priority="98" operator="notContains" text="OK">
      <formula>ISERROR(SEARCH(("OK"),(W95)))</formula>
    </cfRule>
  </conditionalFormatting>
  <conditionalFormatting sqref="W101">
    <cfRule type="notContainsText" dxfId="384" priority="99" operator="notContains" text="OK">
      <formula>ISERROR(SEARCH(("OK"),(W101)))</formula>
    </cfRule>
  </conditionalFormatting>
  <conditionalFormatting sqref="W102">
    <cfRule type="notContainsText" dxfId="383" priority="100" operator="notContains" text="OK">
      <formula>ISERROR(SEARCH(("OK"),(W102)))</formula>
    </cfRule>
  </conditionalFormatting>
  <conditionalFormatting sqref="W101:W104">
    <cfRule type="notContainsText" dxfId="382" priority="101" operator="notContains" text="OK">
      <formula>ISERROR(SEARCH(("OK"),(W101)))</formula>
    </cfRule>
  </conditionalFormatting>
  <conditionalFormatting sqref="W103">
    <cfRule type="notContainsText" dxfId="381" priority="102" operator="notContains" text="OK">
      <formula>ISERROR(SEARCH(("OK"),(W103)))</formula>
    </cfRule>
  </conditionalFormatting>
  <conditionalFormatting sqref="W104">
    <cfRule type="notContainsText" dxfId="380" priority="103" operator="notContains" text="OK">
      <formula>ISERROR(SEARCH(("OK"),(W104)))</formula>
    </cfRule>
  </conditionalFormatting>
  <conditionalFormatting sqref="W106">
    <cfRule type="notContainsText" dxfId="379" priority="104" operator="notContains" text="OK">
      <formula>ISERROR(SEARCH(("OK"),(W106)))</formula>
    </cfRule>
  </conditionalFormatting>
  <conditionalFormatting sqref="W106">
    <cfRule type="notContainsText" dxfId="378" priority="105" operator="notContains" text="OK">
      <formula>ISERROR(SEARCH(("OK"),(W106)))</formula>
    </cfRule>
  </conditionalFormatting>
  <conditionalFormatting sqref="W107">
    <cfRule type="notContainsText" dxfId="377" priority="106" operator="notContains" text="OK">
      <formula>ISERROR(SEARCH(("OK"),(W107)))</formula>
    </cfRule>
  </conditionalFormatting>
  <conditionalFormatting sqref="W107">
    <cfRule type="notContainsText" dxfId="376" priority="107" operator="notContains" text="OK">
      <formula>ISERROR(SEARCH(("OK"),(W107)))</formula>
    </cfRule>
  </conditionalFormatting>
  <conditionalFormatting sqref="W108">
    <cfRule type="notContainsText" dxfId="375" priority="108" operator="notContains" text="OK">
      <formula>ISERROR(SEARCH(("OK"),(W108)))</formula>
    </cfRule>
  </conditionalFormatting>
  <conditionalFormatting sqref="W108">
    <cfRule type="notContainsText" dxfId="374" priority="109" operator="notContains" text="OK">
      <formula>ISERROR(SEARCH(("OK"),(W108)))</formula>
    </cfRule>
  </conditionalFormatting>
  <conditionalFormatting sqref="W112">
    <cfRule type="notContainsText" dxfId="373" priority="110" operator="notContains" text="OK">
      <formula>ISERROR(SEARCH(("OK"),(W112)))</formula>
    </cfRule>
  </conditionalFormatting>
  <conditionalFormatting sqref="W113">
    <cfRule type="notContainsText" dxfId="372" priority="111" operator="notContains" text="OK">
      <formula>ISERROR(SEARCH(("OK"),(W113)))</formula>
    </cfRule>
  </conditionalFormatting>
  <conditionalFormatting sqref="W114">
    <cfRule type="notContainsText" dxfId="371" priority="112" operator="notContains" text="OK">
      <formula>ISERROR(SEARCH(("OK"),(W114)))</formula>
    </cfRule>
  </conditionalFormatting>
  <conditionalFormatting sqref="W115">
    <cfRule type="notContainsText" dxfId="370" priority="113" operator="notContains" text="OK">
      <formula>ISERROR(SEARCH(("OK"),(W115)))</formula>
    </cfRule>
  </conditionalFormatting>
  <conditionalFormatting sqref="Z14:Z21">
    <cfRule type="notContainsText" dxfId="369" priority="114" operator="notContains" text="OK">
      <formula>ISERROR(SEARCH(("OK"),(Z14)))</formula>
    </cfRule>
  </conditionalFormatting>
  <conditionalFormatting sqref="Z24:Z26 Z28:Z31">
    <cfRule type="notContainsText" dxfId="368" priority="115" operator="notContains" text="OK">
      <formula>ISERROR(SEARCH(("OK"),(Z24)))</formula>
    </cfRule>
  </conditionalFormatting>
  <conditionalFormatting sqref="Z34:Z36">
    <cfRule type="notContainsText" dxfId="367" priority="116" operator="notContains" text="OK">
      <formula>ISERROR(SEARCH(("OK"),(Z34)))</formula>
    </cfRule>
  </conditionalFormatting>
  <conditionalFormatting sqref="Z42:Z43">
    <cfRule type="notContainsText" dxfId="366" priority="117" operator="notContains" text="OK">
      <formula>ISERROR(SEARCH(("OK"),(Z42)))</formula>
    </cfRule>
  </conditionalFormatting>
  <conditionalFormatting sqref="Z59">
    <cfRule type="notContainsText" dxfId="365" priority="118" operator="notContains" text="OK">
      <formula>ISERROR(SEARCH(("OK"),(Z59)))</formula>
    </cfRule>
  </conditionalFormatting>
  <conditionalFormatting sqref="Z62">
    <cfRule type="notContainsText" dxfId="364" priority="119" operator="notContains" text="OK">
      <formula>ISERROR(SEARCH(("OK"),(Z62)))</formula>
    </cfRule>
  </conditionalFormatting>
  <conditionalFormatting sqref="Z69">
    <cfRule type="notContainsText" dxfId="363" priority="120" operator="notContains" text="OK">
      <formula>ISERROR(SEARCH(("OK"),(Z69)))</formula>
    </cfRule>
  </conditionalFormatting>
  <conditionalFormatting sqref="Z67">
    <cfRule type="notContainsText" dxfId="362" priority="121" operator="notContains" text="OK">
      <formula>ISERROR(SEARCH(("OK"),(Z67)))</formula>
    </cfRule>
  </conditionalFormatting>
  <conditionalFormatting sqref="Z68">
    <cfRule type="notContainsText" dxfId="361" priority="122" operator="notContains" text="OK">
      <formula>ISERROR(SEARCH(("OK"),(Z68)))</formula>
    </cfRule>
  </conditionalFormatting>
  <conditionalFormatting sqref="Z76 Z73:Z74">
    <cfRule type="notContainsText" dxfId="360" priority="123" operator="notContains" text="OK">
      <formula>ISERROR(SEARCH(("OK"),(Z76)))</formula>
    </cfRule>
  </conditionalFormatting>
  <conditionalFormatting sqref="Z78">
    <cfRule type="notContainsText" dxfId="359" priority="124" operator="notContains" text="OK">
      <formula>ISERROR(SEARCH(("OK"),(Z78)))</formula>
    </cfRule>
  </conditionalFormatting>
  <conditionalFormatting sqref="Z75">
    <cfRule type="notContainsText" dxfId="358" priority="125" operator="notContains" text="OK">
      <formula>ISERROR(SEARCH(("OK"),(Z75)))</formula>
    </cfRule>
  </conditionalFormatting>
  <conditionalFormatting sqref="Z77">
    <cfRule type="notContainsText" dxfId="357" priority="126" operator="notContains" text="OK">
      <formula>ISERROR(SEARCH(("OK"),(Z77)))</formula>
    </cfRule>
  </conditionalFormatting>
  <conditionalFormatting sqref="Z85">
    <cfRule type="notContainsText" dxfId="356" priority="127" operator="notContains" text="OK">
      <formula>ISERROR(SEARCH(("OK"),(Z85)))</formula>
    </cfRule>
  </conditionalFormatting>
  <conditionalFormatting sqref="Z86">
    <cfRule type="notContainsText" dxfId="355" priority="128" operator="notContains" text="OK">
      <formula>ISERROR(SEARCH(("OK"),(Z86)))</formula>
    </cfRule>
  </conditionalFormatting>
  <conditionalFormatting sqref="Z88">
    <cfRule type="notContainsText" dxfId="354" priority="129" operator="notContains" text="OK">
      <formula>ISERROR(SEARCH(("OK"),(Z88)))</formula>
    </cfRule>
  </conditionalFormatting>
  <conditionalFormatting sqref="Z89">
    <cfRule type="notContainsText" dxfId="353" priority="130" operator="notContains" text="OK">
      <formula>ISERROR(SEARCH(("OK"),(Z89)))</formula>
    </cfRule>
  </conditionalFormatting>
  <conditionalFormatting sqref="Z90">
    <cfRule type="notContainsText" dxfId="352" priority="131" operator="notContains" text="OK">
      <formula>ISERROR(SEARCH(("OK"),(Z90)))</formula>
    </cfRule>
  </conditionalFormatting>
  <conditionalFormatting sqref="Z87">
    <cfRule type="notContainsText" dxfId="351" priority="132" operator="notContains" text="OK">
      <formula>ISERROR(SEARCH(("OK"),(Z87)))</formula>
    </cfRule>
  </conditionalFormatting>
  <conditionalFormatting sqref="Z95:Z96 Z98">
    <cfRule type="notContainsText" dxfId="350" priority="133" operator="notContains" text="OK">
      <formula>ISERROR(SEARCH(("OK"),(Z95)))</formula>
    </cfRule>
  </conditionalFormatting>
  <conditionalFormatting sqref="Z101">
    <cfRule type="notContainsText" dxfId="349" priority="134" operator="notContains" text="OK">
      <formula>ISERROR(SEARCH(("OK"),(Z101)))</formula>
    </cfRule>
  </conditionalFormatting>
  <conditionalFormatting sqref="Z102">
    <cfRule type="notContainsText" dxfId="348" priority="135" operator="notContains" text="OK">
      <formula>ISERROR(SEARCH(("OK"),(Z102)))</formula>
    </cfRule>
  </conditionalFormatting>
  <conditionalFormatting sqref="Z101:Z104">
    <cfRule type="notContainsText" dxfId="347" priority="136" operator="notContains" text="OK">
      <formula>ISERROR(SEARCH(("OK"),(Z101)))</formula>
    </cfRule>
  </conditionalFormatting>
  <conditionalFormatting sqref="Z103">
    <cfRule type="notContainsText" dxfId="346" priority="137" operator="notContains" text="OK">
      <formula>ISERROR(SEARCH(("OK"),(Z103)))</formula>
    </cfRule>
  </conditionalFormatting>
  <conditionalFormatting sqref="Z104">
    <cfRule type="notContainsText" dxfId="345" priority="138" operator="notContains" text="OK">
      <formula>ISERROR(SEARCH(("OK"),(Z104)))</formula>
    </cfRule>
  </conditionalFormatting>
  <conditionalFormatting sqref="Z106">
    <cfRule type="notContainsText" dxfId="344" priority="139" operator="notContains" text="OK">
      <formula>ISERROR(SEARCH(("OK"),(Z106)))</formula>
    </cfRule>
  </conditionalFormatting>
  <conditionalFormatting sqref="Z106">
    <cfRule type="notContainsText" dxfId="343" priority="140" operator="notContains" text="OK">
      <formula>ISERROR(SEARCH(("OK"),(Z106)))</formula>
    </cfRule>
  </conditionalFormatting>
  <conditionalFormatting sqref="Z107">
    <cfRule type="notContainsText" dxfId="342" priority="141" operator="notContains" text="OK">
      <formula>ISERROR(SEARCH(("OK"),(Z107)))</formula>
    </cfRule>
  </conditionalFormatting>
  <conditionalFormatting sqref="Z107">
    <cfRule type="notContainsText" dxfId="341" priority="142" operator="notContains" text="OK">
      <formula>ISERROR(SEARCH(("OK"),(Z107)))</formula>
    </cfRule>
  </conditionalFormatting>
  <conditionalFormatting sqref="Z108">
    <cfRule type="notContainsText" dxfId="340" priority="143" operator="notContains" text="OK">
      <formula>ISERROR(SEARCH(("OK"),(Z108)))</formula>
    </cfRule>
  </conditionalFormatting>
  <conditionalFormatting sqref="Z112">
    <cfRule type="notContainsText" dxfId="339" priority="144" operator="notContains" text="OK">
      <formula>ISERROR(SEARCH(("OK"),(Z112)))</formula>
    </cfRule>
  </conditionalFormatting>
  <conditionalFormatting sqref="Z113">
    <cfRule type="notContainsText" dxfId="338" priority="145" operator="notContains" text="OK">
      <formula>ISERROR(SEARCH(("OK"),(Z113)))</formula>
    </cfRule>
  </conditionalFormatting>
  <conditionalFormatting sqref="Z114">
    <cfRule type="notContainsText" dxfId="337" priority="146" operator="notContains" text="OK">
      <formula>ISERROR(SEARCH(("OK"),(Z114)))</formula>
    </cfRule>
  </conditionalFormatting>
  <conditionalFormatting sqref="Z115">
    <cfRule type="notContainsText" dxfId="336" priority="147" operator="notContains" text="OK">
      <formula>ISERROR(SEARCH(("OK"),(Z115)))</formula>
    </cfRule>
  </conditionalFormatting>
  <conditionalFormatting sqref="AU14:AU21">
    <cfRule type="notContainsText" dxfId="335" priority="148" operator="notContains" text="OK">
      <formula>ISERROR(SEARCH(("OK"),(AU14)))</formula>
    </cfRule>
  </conditionalFormatting>
  <conditionalFormatting sqref="AU24:AU26 AU28:AU31">
    <cfRule type="notContainsText" dxfId="334" priority="149" operator="notContains" text="OK">
      <formula>ISERROR(SEARCH(("OK"),(AU24)))</formula>
    </cfRule>
  </conditionalFormatting>
  <conditionalFormatting sqref="AU34:AU36">
    <cfRule type="notContainsText" dxfId="333" priority="150" operator="notContains" text="OK">
      <formula>ISERROR(SEARCH(("OK"),(AU34)))</formula>
    </cfRule>
  </conditionalFormatting>
  <conditionalFormatting sqref="AU42:AU43">
    <cfRule type="notContainsText" dxfId="332" priority="151" operator="notContains" text="OK">
      <formula>ISERROR(SEARCH(("OK"),(AU42)))</formula>
    </cfRule>
  </conditionalFormatting>
  <conditionalFormatting sqref="AU60:AU61">
    <cfRule type="notContainsText" dxfId="331" priority="152" operator="notContains" text="OK">
      <formula>ISERROR(SEARCH(("OK"),(AU60)))</formula>
    </cfRule>
  </conditionalFormatting>
  <conditionalFormatting sqref="AU58">
    <cfRule type="notContainsText" dxfId="330" priority="153" operator="notContains" text="OK">
      <formula>ISERROR(SEARCH(("OK"),(AU58)))</formula>
    </cfRule>
  </conditionalFormatting>
  <conditionalFormatting sqref="AU59">
    <cfRule type="notContainsText" dxfId="329" priority="154" operator="notContains" text="OK">
      <formula>ISERROR(SEARCH(("OK"),(AU59)))</formula>
    </cfRule>
  </conditionalFormatting>
  <conditionalFormatting sqref="AU62">
    <cfRule type="notContainsText" dxfId="328" priority="155" operator="notContains" text="OK">
      <formula>ISERROR(SEARCH(("OK"),(AU62)))</formula>
    </cfRule>
  </conditionalFormatting>
  <conditionalFormatting sqref="AU69">
    <cfRule type="notContainsText" dxfId="327" priority="156" operator="notContains" text="OK">
      <formula>ISERROR(SEARCH(("OK"),(AU69)))</formula>
    </cfRule>
  </conditionalFormatting>
  <conditionalFormatting sqref="AU67">
    <cfRule type="notContainsText" dxfId="326" priority="157" operator="notContains" text="OK">
      <formula>ISERROR(SEARCH(("OK"),(AU67)))</formula>
    </cfRule>
  </conditionalFormatting>
  <conditionalFormatting sqref="AU68">
    <cfRule type="notContainsText" dxfId="325" priority="158" operator="notContains" text="OK">
      <formula>ISERROR(SEARCH(("OK"),(AU68)))</formula>
    </cfRule>
  </conditionalFormatting>
  <conditionalFormatting sqref="AU76 AU73:AU74">
    <cfRule type="notContainsText" dxfId="324" priority="159" operator="notContains" text="OK">
      <formula>ISERROR(SEARCH(("OK"),(AU76)))</formula>
    </cfRule>
  </conditionalFormatting>
  <conditionalFormatting sqref="AU78">
    <cfRule type="notContainsText" dxfId="323" priority="160" operator="notContains" text="OK">
      <formula>ISERROR(SEARCH(("OK"),(AU78)))</formula>
    </cfRule>
  </conditionalFormatting>
  <conditionalFormatting sqref="AU80">
    <cfRule type="notContainsText" dxfId="322" priority="161" operator="notContains" text="OK">
      <formula>ISERROR(SEARCH(("OK"),(AU80)))</formula>
    </cfRule>
  </conditionalFormatting>
  <conditionalFormatting sqref="AU81">
    <cfRule type="notContainsText" dxfId="321" priority="162" operator="notContains" text="OK">
      <formula>ISERROR(SEARCH(("OK"),(AU81)))</formula>
    </cfRule>
  </conditionalFormatting>
  <conditionalFormatting sqref="AU79">
    <cfRule type="notContainsText" dxfId="320" priority="163" operator="notContains" text="OK">
      <formula>ISERROR(SEARCH(("OK"),(AU79)))</formula>
    </cfRule>
  </conditionalFormatting>
  <conditionalFormatting sqref="AU75">
    <cfRule type="notContainsText" dxfId="319" priority="164" operator="notContains" text="OK">
      <formula>ISERROR(SEARCH(("OK"),(AU75)))</formula>
    </cfRule>
  </conditionalFormatting>
  <conditionalFormatting sqref="AU77">
    <cfRule type="notContainsText" dxfId="318" priority="165" operator="notContains" text="OK">
      <formula>ISERROR(SEARCH(("OK"),(AU77)))</formula>
    </cfRule>
  </conditionalFormatting>
  <conditionalFormatting sqref="AU85">
    <cfRule type="notContainsText" dxfId="317" priority="166" operator="notContains" text="OK">
      <formula>ISERROR(SEARCH(("OK"),(AU85)))</formula>
    </cfRule>
  </conditionalFormatting>
  <conditionalFormatting sqref="AU86">
    <cfRule type="notContainsText" dxfId="316" priority="167" operator="notContains" text="OK">
      <formula>ISERROR(SEARCH(("OK"),(AU86)))</formula>
    </cfRule>
  </conditionalFormatting>
  <conditionalFormatting sqref="AU88">
    <cfRule type="notContainsText" dxfId="315" priority="168" operator="notContains" text="OK">
      <formula>ISERROR(SEARCH(("OK"),(AU88)))</formula>
    </cfRule>
  </conditionalFormatting>
  <conditionalFormatting sqref="AU89">
    <cfRule type="notContainsText" dxfId="314" priority="169" operator="notContains" text="OK">
      <formula>ISERROR(SEARCH(("OK"),(AU89)))</formula>
    </cfRule>
  </conditionalFormatting>
  <conditionalFormatting sqref="AU90">
    <cfRule type="notContainsText" dxfId="313" priority="170" operator="notContains" text="OK">
      <formula>ISERROR(SEARCH(("OK"),(AU90)))</formula>
    </cfRule>
  </conditionalFormatting>
  <conditionalFormatting sqref="AU87">
    <cfRule type="notContainsText" dxfId="312" priority="171" operator="notContains" text="OK">
      <formula>ISERROR(SEARCH(("OK"),(AU87)))</formula>
    </cfRule>
  </conditionalFormatting>
  <conditionalFormatting sqref="AU95:AU96 AU98">
    <cfRule type="notContainsText" dxfId="311" priority="172" operator="notContains" text="OK">
      <formula>ISERROR(SEARCH(("OK"),(AU95)))</formula>
    </cfRule>
  </conditionalFormatting>
  <conditionalFormatting sqref="AU101">
    <cfRule type="notContainsText" dxfId="310" priority="173" operator="notContains" text="OK">
      <formula>ISERROR(SEARCH(("OK"),(AU101)))</formula>
    </cfRule>
  </conditionalFormatting>
  <conditionalFormatting sqref="AU102">
    <cfRule type="notContainsText" dxfId="309" priority="174" operator="notContains" text="OK">
      <formula>ISERROR(SEARCH(("OK"),(AU102)))</formula>
    </cfRule>
  </conditionalFormatting>
  <conditionalFormatting sqref="AU101:AU104">
    <cfRule type="notContainsText" dxfId="308" priority="175" operator="notContains" text="OK">
      <formula>ISERROR(SEARCH(("OK"),(AU101)))</formula>
    </cfRule>
  </conditionalFormatting>
  <conditionalFormatting sqref="AU103">
    <cfRule type="notContainsText" dxfId="307" priority="176" operator="notContains" text="OK">
      <formula>ISERROR(SEARCH(("OK"),(AU103)))</formula>
    </cfRule>
  </conditionalFormatting>
  <conditionalFormatting sqref="AU104">
    <cfRule type="notContainsText" dxfId="306" priority="177" operator="notContains" text="OK">
      <formula>ISERROR(SEARCH(("OK"),(AU104)))</formula>
    </cfRule>
  </conditionalFormatting>
  <conditionalFormatting sqref="AU106">
    <cfRule type="notContainsText" dxfId="305" priority="178" operator="notContains" text="OK">
      <formula>ISERROR(SEARCH(("OK"),(AU106)))</formula>
    </cfRule>
  </conditionalFormatting>
  <conditionalFormatting sqref="AU106">
    <cfRule type="notContainsText" dxfId="304" priority="179" operator="notContains" text="OK">
      <formula>ISERROR(SEARCH(("OK"),(AU106)))</formula>
    </cfRule>
  </conditionalFormatting>
  <conditionalFormatting sqref="AU107">
    <cfRule type="notContainsText" dxfId="303" priority="180" operator="notContains" text="OK">
      <formula>ISERROR(SEARCH(("OK"),(AU107)))</formula>
    </cfRule>
  </conditionalFormatting>
  <conditionalFormatting sqref="W27">
    <cfRule type="notContainsText" dxfId="302" priority="181" operator="notContains" text="OK">
      <formula>ISERROR(SEARCH(("OK"),(W27)))</formula>
    </cfRule>
  </conditionalFormatting>
  <conditionalFormatting sqref="Z27">
    <cfRule type="notContainsText" dxfId="301" priority="182" operator="notContains" text="OK">
      <formula>ISERROR(SEARCH(("OK"),(Z27)))</formula>
    </cfRule>
  </conditionalFormatting>
  <conditionalFormatting sqref="AU27">
    <cfRule type="notContainsText" dxfId="300" priority="183" operator="notContains" text="OK">
      <formula>ISERROR(SEARCH(("OK"),(AU27)))</formula>
    </cfRule>
  </conditionalFormatting>
  <conditionalFormatting sqref="W111">
    <cfRule type="notContainsText" dxfId="299" priority="184" operator="notContains" text="OK">
      <formula>ISERROR(SEARCH(("OK"),(W111)))</formula>
    </cfRule>
  </conditionalFormatting>
  <conditionalFormatting sqref="Z111">
    <cfRule type="notContainsText" dxfId="298" priority="185" operator="notContains" text="OK">
      <formula>ISERROR(SEARCH(("OK"),(Z111)))</formula>
    </cfRule>
  </conditionalFormatting>
  <conditionalFormatting sqref="AU111">
    <cfRule type="notContainsText" dxfId="297" priority="186" operator="notContains" text="OK">
      <formula>ISERROR(SEARCH(("OK"),(AU111)))</formula>
    </cfRule>
  </conditionalFormatting>
  <conditionalFormatting sqref="AR115">
    <cfRule type="notContainsText" dxfId="296" priority="187" operator="notContains" text="OK">
      <formula>ISERROR(SEARCH(("OK"),(AR115)))</formula>
    </cfRule>
  </conditionalFormatting>
  <conditionalFormatting sqref="AR113">
    <cfRule type="notContainsText" dxfId="295" priority="188" operator="notContains" text="OK">
      <formula>ISERROR(SEARCH(("OK"),(AR113)))</formula>
    </cfRule>
  </conditionalFormatting>
  <conditionalFormatting sqref="AR114">
    <cfRule type="notContainsText" dxfId="294" priority="189" operator="notContains" text="OK">
      <formula>ISERROR(SEARCH(("OK"),(AR114)))</formula>
    </cfRule>
  </conditionalFormatting>
  <conditionalFormatting sqref="AR107">
    <cfRule type="notContainsText" dxfId="293" priority="190" operator="notContains" text="OK">
      <formula>ISERROR(SEARCH(("OK"),(AR107)))</formula>
    </cfRule>
  </conditionalFormatting>
  <conditionalFormatting sqref="AR108">
    <cfRule type="notContainsText" dxfId="292" priority="191" operator="notContains" text="OK">
      <formula>ISERROR(SEARCH(("OK"),(AR108)))</formula>
    </cfRule>
  </conditionalFormatting>
  <conditionalFormatting sqref="AR108">
    <cfRule type="notContainsText" dxfId="291" priority="192" operator="notContains" text="OK">
      <formula>ISERROR(SEARCH(("OK"),(AR108)))</formula>
    </cfRule>
  </conditionalFormatting>
  <conditionalFormatting sqref="AR112">
    <cfRule type="notContainsText" dxfId="290" priority="193" operator="notContains" text="OK">
      <formula>ISERROR(SEARCH(("OK"),(AR112)))</formula>
    </cfRule>
  </conditionalFormatting>
  <conditionalFormatting sqref="AR14:AR21">
    <cfRule type="notContainsText" dxfId="289" priority="194" operator="notContains" text="OK">
      <formula>ISERROR(SEARCH(("OK"),(AR14)))</formula>
    </cfRule>
  </conditionalFormatting>
  <conditionalFormatting sqref="AR24:AR26 AR28:AR31">
    <cfRule type="notContainsText" dxfId="288" priority="195" operator="notContains" text="OK">
      <formula>ISERROR(SEARCH(("OK"),(AR24)))</formula>
    </cfRule>
  </conditionalFormatting>
  <conditionalFormatting sqref="AR34:AR36">
    <cfRule type="notContainsText" dxfId="287" priority="196" operator="notContains" text="OK">
      <formula>ISERROR(SEARCH(("OK"),(AR34)))</formula>
    </cfRule>
  </conditionalFormatting>
  <conditionalFormatting sqref="AR42:AR43">
    <cfRule type="notContainsText" dxfId="286" priority="197" operator="notContains" text="OK">
      <formula>ISERROR(SEARCH(("OK"),(AR42)))</formula>
    </cfRule>
  </conditionalFormatting>
  <conditionalFormatting sqref="AR60:AR61">
    <cfRule type="notContainsText" dxfId="285" priority="198" operator="notContains" text="OK">
      <formula>ISERROR(SEARCH(("OK"),(AR60)))</formula>
    </cfRule>
  </conditionalFormatting>
  <conditionalFormatting sqref="AR58">
    <cfRule type="notContainsText" dxfId="284" priority="199" operator="notContains" text="OK">
      <formula>ISERROR(SEARCH(("OK"),(AR58)))</formula>
    </cfRule>
  </conditionalFormatting>
  <conditionalFormatting sqref="AR59">
    <cfRule type="notContainsText" dxfId="283" priority="200" operator="notContains" text="OK">
      <formula>ISERROR(SEARCH(("OK"),(AR59)))</formula>
    </cfRule>
  </conditionalFormatting>
  <conditionalFormatting sqref="AR62">
    <cfRule type="notContainsText" dxfId="282" priority="201" operator="notContains" text="OK">
      <formula>ISERROR(SEARCH(("OK"),(AR62)))</formula>
    </cfRule>
  </conditionalFormatting>
  <conditionalFormatting sqref="AR69">
    <cfRule type="notContainsText" dxfId="281" priority="202" operator="notContains" text="OK">
      <formula>ISERROR(SEARCH(("OK"),(AR69)))</formula>
    </cfRule>
  </conditionalFormatting>
  <conditionalFormatting sqref="AR67">
    <cfRule type="notContainsText" dxfId="280" priority="203" operator="notContains" text="OK">
      <formula>ISERROR(SEARCH(("OK"),(AR67)))</formula>
    </cfRule>
  </conditionalFormatting>
  <conditionalFormatting sqref="AR68">
    <cfRule type="notContainsText" dxfId="279" priority="204" operator="notContains" text="OK">
      <formula>ISERROR(SEARCH(("OK"),(AR68)))</formula>
    </cfRule>
  </conditionalFormatting>
  <conditionalFormatting sqref="AR76 AR73:AR74">
    <cfRule type="notContainsText" dxfId="278" priority="205" operator="notContains" text="OK">
      <formula>ISERROR(SEARCH(("OK"),(AR76)))</formula>
    </cfRule>
  </conditionalFormatting>
  <conditionalFormatting sqref="AR78">
    <cfRule type="notContainsText" dxfId="277" priority="206" operator="notContains" text="OK">
      <formula>ISERROR(SEARCH(("OK"),(AR78)))</formula>
    </cfRule>
  </conditionalFormatting>
  <conditionalFormatting sqref="AR80">
    <cfRule type="notContainsText" dxfId="276" priority="207" operator="notContains" text="OK">
      <formula>ISERROR(SEARCH(("OK"),(AR80)))</formula>
    </cfRule>
  </conditionalFormatting>
  <conditionalFormatting sqref="AR81">
    <cfRule type="notContainsText" dxfId="275" priority="208" operator="notContains" text="OK">
      <formula>ISERROR(SEARCH(("OK"),(AR81)))</formula>
    </cfRule>
  </conditionalFormatting>
  <conditionalFormatting sqref="AR79">
    <cfRule type="notContainsText" dxfId="274" priority="209" operator="notContains" text="OK">
      <formula>ISERROR(SEARCH(("OK"),(AR79)))</formula>
    </cfRule>
  </conditionalFormatting>
  <conditionalFormatting sqref="AR75">
    <cfRule type="notContainsText" dxfId="273" priority="210" operator="notContains" text="OK">
      <formula>ISERROR(SEARCH(("OK"),(AR75)))</formula>
    </cfRule>
  </conditionalFormatting>
  <conditionalFormatting sqref="AR77">
    <cfRule type="notContainsText" dxfId="272" priority="211" operator="notContains" text="OK">
      <formula>ISERROR(SEARCH(("OK"),(AR77)))</formula>
    </cfRule>
  </conditionalFormatting>
  <conditionalFormatting sqref="AR85">
    <cfRule type="notContainsText" dxfId="271" priority="212" operator="notContains" text="OK">
      <formula>ISERROR(SEARCH(("OK"),(AR85)))</formula>
    </cfRule>
  </conditionalFormatting>
  <conditionalFormatting sqref="AR86">
    <cfRule type="notContainsText" dxfId="270" priority="213" operator="notContains" text="OK">
      <formula>ISERROR(SEARCH(("OK"),(AR86)))</formula>
    </cfRule>
  </conditionalFormatting>
  <conditionalFormatting sqref="AR88">
    <cfRule type="notContainsText" dxfId="269" priority="214" operator="notContains" text="OK">
      <formula>ISERROR(SEARCH(("OK"),(AR88)))</formula>
    </cfRule>
  </conditionalFormatting>
  <conditionalFormatting sqref="AR89">
    <cfRule type="notContainsText" dxfId="268" priority="215" operator="notContains" text="OK">
      <formula>ISERROR(SEARCH(("OK"),(AR89)))</formula>
    </cfRule>
  </conditionalFormatting>
  <conditionalFormatting sqref="AR90">
    <cfRule type="notContainsText" dxfId="267" priority="216" operator="notContains" text="OK">
      <formula>ISERROR(SEARCH(("OK"),(AR90)))</formula>
    </cfRule>
  </conditionalFormatting>
  <conditionalFormatting sqref="AR87">
    <cfRule type="notContainsText" dxfId="266" priority="217" operator="notContains" text="OK">
      <formula>ISERROR(SEARCH(("OK"),(AR87)))</formula>
    </cfRule>
  </conditionalFormatting>
  <conditionalFormatting sqref="AR95:AR96 AR98">
    <cfRule type="notContainsText" dxfId="265" priority="218" operator="notContains" text="OK">
      <formula>ISERROR(SEARCH(("OK"),(AR95)))</formula>
    </cfRule>
  </conditionalFormatting>
  <conditionalFormatting sqref="AR101">
    <cfRule type="notContainsText" dxfId="264" priority="219" operator="notContains" text="OK">
      <formula>ISERROR(SEARCH(("OK"),(AR101)))</formula>
    </cfRule>
  </conditionalFormatting>
  <conditionalFormatting sqref="AR102">
    <cfRule type="notContainsText" dxfId="263" priority="220" operator="notContains" text="OK">
      <formula>ISERROR(SEARCH(("OK"),(AR102)))</formula>
    </cfRule>
  </conditionalFormatting>
  <conditionalFormatting sqref="AR101:AR104">
    <cfRule type="notContainsText" dxfId="262" priority="221" operator="notContains" text="OK">
      <formula>ISERROR(SEARCH(("OK"),(AR101)))</formula>
    </cfRule>
  </conditionalFormatting>
  <conditionalFormatting sqref="AR103">
    <cfRule type="notContainsText" dxfId="261" priority="222" operator="notContains" text="OK">
      <formula>ISERROR(SEARCH(("OK"),(AR103)))</formula>
    </cfRule>
  </conditionalFormatting>
  <conditionalFormatting sqref="AR104">
    <cfRule type="notContainsText" dxfId="260" priority="223" operator="notContains" text="OK">
      <formula>ISERROR(SEARCH(("OK"),(AR104)))</formula>
    </cfRule>
  </conditionalFormatting>
  <conditionalFormatting sqref="AR106">
    <cfRule type="notContainsText" dxfId="259" priority="224" operator="notContains" text="OK">
      <formula>ISERROR(SEARCH(("OK"),(AR106)))</formula>
    </cfRule>
  </conditionalFormatting>
  <conditionalFormatting sqref="AR106">
    <cfRule type="notContainsText" dxfId="258" priority="225" operator="notContains" text="OK">
      <formula>ISERROR(SEARCH(("OK"),(AR106)))</formula>
    </cfRule>
  </conditionalFormatting>
  <conditionalFormatting sqref="AR107">
    <cfRule type="notContainsText" dxfId="257" priority="226" operator="notContains" text="OK">
      <formula>ISERROR(SEARCH(("OK"),(AR107)))</formula>
    </cfRule>
  </conditionalFormatting>
  <conditionalFormatting sqref="AR27">
    <cfRule type="notContainsText" dxfId="256" priority="227" operator="notContains" text="OK">
      <formula>ISERROR(SEARCH(("OK"),(AR27)))</formula>
    </cfRule>
  </conditionalFormatting>
  <conditionalFormatting sqref="AR111">
    <cfRule type="notContainsText" dxfId="255" priority="228" operator="notContains" text="OK">
      <formula>ISERROR(SEARCH(("OK"),(AR111)))</formula>
    </cfRule>
  </conditionalFormatting>
  <conditionalFormatting sqref="AO115">
    <cfRule type="notContainsText" dxfId="254" priority="229" operator="notContains" text="OK">
      <formula>ISERROR(SEARCH(("OK"),(AO115)))</formula>
    </cfRule>
  </conditionalFormatting>
  <conditionalFormatting sqref="AO113">
    <cfRule type="notContainsText" dxfId="253" priority="230" operator="notContains" text="OK">
      <formula>ISERROR(SEARCH(("OK"),(AO113)))</formula>
    </cfRule>
  </conditionalFormatting>
  <conditionalFormatting sqref="AO114">
    <cfRule type="notContainsText" dxfId="252" priority="231" operator="notContains" text="OK">
      <formula>ISERROR(SEARCH(("OK"),(AO114)))</formula>
    </cfRule>
  </conditionalFormatting>
  <conditionalFormatting sqref="AO107">
    <cfRule type="notContainsText" dxfId="251" priority="232" operator="notContains" text="OK">
      <formula>ISERROR(SEARCH(("OK"),(AO107)))</formula>
    </cfRule>
  </conditionalFormatting>
  <conditionalFormatting sqref="AO108">
    <cfRule type="notContainsText" dxfId="250" priority="233" operator="notContains" text="OK">
      <formula>ISERROR(SEARCH(("OK"),(AO108)))</formula>
    </cfRule>
  </conditionalFormatting>
  <conditionalFormatting sqref="AO108">
    <cfRule type="notContainsText" dxfId="249" priority="234" operator="notContains" text="OK">
      <formula>ISERROR(SEARCH(("OK"),(AO108)))</formula>
    </cfRule>
  </conditionalFormatting>
  <conditionalFormatting sqref="AO112">
    <cfRule type="notContainsText" dxfId="248" priority="235" operator="notContains" text="OK">
      <formula>ISERROR(SEARCH(("OK"),(AO112)))</formula>
    </cfRule>
  </conditionalFormatting>
  <conditionalFormatting sqref="AO14:AO21">
    <cfRule type="notContainsText" dxfId="247" priority="236" operator="notContains" text="OK">
      <formula>ISERROR(SEARCH(("OK"),(AO14)))</formula>
    </cfRule>
  </conditionalFormatting>
  <conditionalFormatting sqref="AO24:AO26 AO28:AO31">
    <cfRule type="notContainsText" dxfId="246" priority="237" operator="notContains" text="OK">
      <formula>ISERROR(SEARCH(("OK"),(AO24)))</formula>
    </cfRule>
  </conditionalFormatting>
  <conditionalFormatting sqref="AO34:AO36">
    <cfRule type="notContainsText" dxfId="245" priority="238" operator="notContains" text="OK">
      <formula>ISERROR(SEARCH(("OK"),(AO34)))</formula>
    </cfRule>
  </conditionalFormatting>
  <conditionalFormatting sqref="AO42:AO43">
    <cfRule type="notContainsText" dxfId="244" priority="239" operator="notContains" text="OK">
      <formula>ISERROR(SEARCH(("OK"),(AO42)))</formula>
    </cfRule>
  </conditionalFormatting>
  <conditionalFormatting sqref="AO60:AO61">
    <cfRule type="notContainsText" dxfId="243" priority="240" operator="notContains" text="OK">
      <formula>ISERROR(SEARCH(("OK"),(AO60)))</formula>
    </cfRule>
  </conditionalFormatting>
  <conditionalFormatting sqref="AO58">
    <cfRule type="notContainsText" dxfId="242" priority="241" operator="notContains" text="OK">
      <formula>ISERROR(SEARCH(("OK"),(AO58)))</formula>
    </cfRule>
  </conditionalFormatting>
  <conditionalFormatting sqref="AO59">
    <cfRule type="notContainsText" dxfId="241" priority="242" operator="notContains" text="OK">
      <formula>ISERROR(SEARCH(("OK"),(AO59)))</formula>
    </cfRule>
  </conditionalFormatting>
  <conditionalFormatting sqref="AO62">
    <cfRule type="notContainsText" dxfId="240" priority="243" operator="notContains" text="OK">
      <formula>ISERROR(SEARCH(("OK"),(AO62)))</formula>
    </cfRule>
  </conditionalFormatting>
  <conditionalFormatting sqref="AO69">
    <cfRule type="notContainsText" dxfId="239" priority="244" operator="notContains" text="OK">
      <formula>ISERROR(SEARCH(("OK"),(AO69)))</formula>
    </cfRule>
  </conditionalFormatting>
  <conditionalFormatting sqref="AO67">
    <cfRule type="notContainsText" dxfId="238" priority="245" operator="notContains" text="OK">
      <formula>ISERROR(SEARCH(("OK"),(AO67)))</formula>
    </cfRule>
  </conditionalFormatting>
  <conditionalFormatting sqref="AO68">
    <cfRule type="notContainsText" dxfId="237" priority="246" operator="notContains" text="OK">
      <formula>ISERROR(SEARCH(("OK"),(AO68)))</formula>
    </cfRule>
  </conditionalFormatting>
  <conditionalFormatting sqref="AO76 AO73:AO74">
    <cfRule type="notContainsText" dxfId="236" priority="247" operator="notContains" text="OK">
      <formula>ISERROR(SEARCH(("OK"),(AO76)))</formula>
    </cfRule>
  </conditionalFormatting>
  <conditionalFormatting sqref="AO78">
    <cfRule type="notContainsText" dxfId="235" priority="248" operator="notContains" text="OK">
      <formula>ISERROR(SEARCH(("OK"),(AO78)))</formula>
    </cfRule>
  </conditionalFormatting>
  <conditionalFormatting sqref="AO80">
    <cfRule type="notContainsText" dxfId="234" priority="249" operator="notContains" text="OK">
      <formula>ISERROR(SEARCH(("OK"),(AO80)))</formula>
    </cfRule>
  </conditionalFormatting>
  <conditionalFormatting sqref="AO81">
    <cfRule type="notContainsText" dxfId="233" priority="250" operator="notContains" text="OK">
      <formula>ISERROR(SEARCH(("OK"),(AO81)))</formula>
    </cfRule>
  </conditionalFormatting>
  <conditionalFormatting sqref="AO79">
    <cfRule type="notContainsText" dxfId="232" priority="251" operator="notContains" text="OK">
      <formula>ISERROR(SEARCH(("OK"),(AO79)))</formula>
    </cfRule>
  </conditionalFormatting>
  <conditionalFormatting sqref="AO75">
    <cfRule type="notContainsText" dxfId="231" priority="252" operator="notContains" text="OK">
      <formula>ISERROR(SEARCH(("OK"),(AO75)))</formula>
    </cfRule>
  </conditionalFormatting>
  <conditionalFormatting sqref="AO77">
    <cfRule type="notContainsText" dxfId="230" priority="253" operator="notContains" text="OK">
      <formula>ISERROR(SEARCH(("OK"),(AO77)))</formula>
    </cfRule>
  </conditionalFormatting>
  <conditionalFormatting sqref="AO85">
    <cfRule type="notContainsText" dxfId="229" priority="254" operator="notContains" text="OK">
      <formula>ISERROR(SEARCH(("OK"),(AO85)))</formula>
    </cfRule>
  </conditionalFormatting>
  <conditionalFormatting sqref="AO86">
    <cfRule type="notContainsText" dxfId="228" priority="255" operator="notContains" text="OK">
      <formula>ISERROR(SEARCH(("OK"),(AO86)))</formula>
    </cfRule>
  </conditionalFormatting>
  <conditionalFormatting sqref="AO88">
    <cfRule type="notContainsText" dxfId="227" priority="256" operator="notContains" text="OK">
      <formula>ISERROR(SEARCH(("OK"),(AO88)))</formula>
    </cfRule>
  </conditionalFormatting>
  <conditionalFormatting sqref="AO89">
    <cfRule type="notContainsText" dxfId="226" priority="257" operator="notContains" text="OK">
      <formula>ISERROR(SEARCH(("OK"),(AO89)))</formula>
    </cfRule>
  </conditionalFormatting>
  <conditionalFormatting sqref="AO90">
    <cfRule type="notContainsText" dxfId="225" priority="258" operator="notContains" text="OK">
      <formula>ISERROR(SEARCH(("OK"),(AO90)))</formula>
    </cfRule>
  </conditionalFormatting>
  <conditionalFormatting sqref="AO87">
    <cfRule type="notContainsText" dxfId="224" priority="259" operator="notContains" text="OK">
      <formula>ISERROR(SEARCH(("OK"),(AO87)))</formula>
    </cfRule>
  </conditionalFormatting>
  <conditionalFormatting sqref="AO95:AO96 AO98">
    <cfRule type="notContainsText" dxfId="223" priority="260" operator="notContains" text="OK">
      <formula>ISERROR(SEARCH(("OK"),(AO95)))</formula>
    </cfRule>
  </conditionalFormatting>
  <conditionalFormatting sqref="AO101">
    <cfRule type="notContainsText" dxfId="222" priority="261" operator="notContains" text="OK">
      <formula>ISERROR(SEARCH(("OK"),(AO101)))</formula>
    </cfRule>
  </conditionalFormatting>
  <conditionalFormatting sqref="AO102">
    <cfRule type="notContainsText" dxfId="221" priority="262" operator="notContains" text="OK">
      <formula>ISERROR(SEARCH(("OK"),(AO102)))</formula>
    </cfRule>
  </conditionalFormatting>
  <conditionalFormatting sqref="AO101:AO104">
    <cfRule type="notContainsText" dxfId="220" priority="263" operator="notContains" text="OK">
      <formula>ISERROR(SEARCH(("OK"),(AO101)))</formula>
    </cfRule>
  </conditionalFormatting>
  <conditionalFormatting sqref="AO103">
    <cfRule type="notContainsText" dxfId="219" priority="264" operator="notContains" text="OK">
      <formula>ISERROR(SEARCH(("OK"),(AO103)))</formula>
    </cfRule>
  </conditionalFormatting>
  <conditionalFormatting sqref="AO104">
    <cfRule type="notContainsText" dxfId="218" priority="265" operator="notContains" text="OK">
      <formula>ISERROR(SEARCH(("OK"),(AO104)))</formula>
    </cfRule>
  </conditionalFormatting>
  <conditionalFormatting sqref="AO106">
    <cfRule type="notContainsText" dxfId="217" priority="266" operator="notContains" text="OK">
      <formula>ISERROR(SEARCH(("OK"),(AO106)))</formula>
    </cfRule>
  </conditionalFormatting>
  <conditionalFormatting sqref="AO106">
    <cfRule type="notContainsText" dxfId="216" priority="267" operator="notContains" text="OK">
      <formula>ISERROR(SEARCH(("OK"),(AO106)))</formula>
    </cfRule>
  </conditionalFormatting>
  <conditionalFormatting sqref="AO107">
    <cfRule type="notContainsText" dxfId="215" priority="268" operator="notContains" text="OK">
      <formula>ISERROR(SEARCH(("OK"),(AO107)))</formula>
    </cfRule>
  </conditionalFormatting>
  <conditionalFormatting sqref="AO27">
    <cfRule type="notContainsText" dxfId="214" priority="269" operator="notContains" text="OK">
      <formula>ISERROR(SEARCH(("OK"),(AO27)))</formula>
    </cfRule>
  </conditionalFormatting>
  <conditionalFormatting sqref="AO111">
    <cfRule type="notContainsText" dxfId="213" priority="270" operator="notContains" text="OK">
      <formula>ISERROR(SEARCH(("OK"),(AO111)))</formula>
    </cfRule>
  </conditionalFormatting>
  <conditionalFormatting sqref="AL115">
    <cfRule type="notContainsText" dxfId="212" priority="271" operator="notContains" text="OK">
      <formula>ISERROR(SEARCH(("OK"),(AL115)))</formula>
    </cfRule>
  </conditionalFormatting>
  <conditionalFormatting sqref="AL113">
    <cfRule type="notContainsText" dxfId="211" priority="272" operator="notContains" text="OK">
      <formula>ISERROR(SEARCH(("OK"),(AL113)))</formula>
    </cfRule>
  </conditionalFormatting>
  <conditionalFormatting sqref="AL114">
    <cfRule type="notContainsText" dxfId="210" priority="273" operator="notContains" text="OK">
      <formula>ISERROR(SEARCH(("OK"),(AL114)))</formula>
    </cfRule>
  </conditionalFormatting>
  <conditionalFormatting sqref="AL107">
    <cfRule type="notContainsText" dxfId="209" priority="274" operator="notContains" text="OK">
      <formula>ISERROR(SEARCH(("OK"),(AL107)))</formula>
    </cfRule>
  </conditionalFormatting>
  <conditionalFormatting sqref="AL108">
    <cfRule type="notContainsText" dxfId="208" priority="275" operator="notContains" text="OK">
      <formula>ISERROR(SEARCH(("OK"),(AL108)))</formula>
    </cfRule>
  </conditionalFormatting>
  <conditionalFormatting sqref="AL108">
    <cfRule type="notContainsText" dxfId="207" priority="276" operator="notContains" text="OK">
      <formula>ISERROR(SEARCH(("OK"),(AL108)))</formula>
    </cfRule>
  </conditionalFormatting>
  <conditionalFormatting sqref="AL112">
    <cfRule type="notContainsText" dxfId="206" priority="277" operator="notContains" text="OK">
      <formula>ISERROR(SEARCH(("OK"),(AL112)))</formula>
    </cfRule>
  </conditionalFormatting>
  <conditionalFormatting sqref="AL14:AL21">
    <cfRule type="notContainsText" dxfId="205" priority="278" operator="notContains" text="OK">
      <formula>ISERROR(SEARCH(("OK"),(AL14)))</formula>
    </cfRule>
  </conditionalFormatting>
  <conditionalFormatting sqref="AL24:AL26 AL28:AL31">
    <cfRule type="notContainsText" dxfId="204" priority="279" operator="notContains" text="OK">
      <formula>ISERROR(SEARCH(("OK"),(AL24)))</formula>
    </cfRule>
  </conditionalFormatting>
  <conditionalFormatting sqref="AL34:AL36">
    <cfRule type="notContainsText" dxfId="203" priority="280" operator="notContains" text="OK">
      <formula>ISERROR(SEARCH(("OK"),(AL34)))</formula>
    </cfRule>
  </conditionalFormatting>
  <conditionalFormatting sqref="AL42:AL43">
    <cfRule type="notContainsText" dxfId="202" priority="281" operator="notContains" text="OK">
      <formula>ISERROR(SEARCH(("OK"),(AL42)))</formula>
    </cfRule>
  </conditionalFormatting>
  <conditionalFormatting sqref="AL60:AL61">
    <cfRule type="notContainsText" dxfId="201" priority="282" operator="notContains" text="OK">
      <formula>ISERROR(SEARCH(("OK"),(AL60)))</formula>
    </cfRule>
  </conditionalFormatting>
  <conditionalFormatting sqref="AL58">
    <cfRule type="notContainsText" dxfId="200" priority="283" operator="notContains" text="OK">
      <formula>ISERROR(SEARCH(("OK"),(AL58)))</formula>
    </cfRule>
  </conditionalFormatting>
  <conditionalFormatting sqref="AL59">
    <cfRule type="notContainsText" dxfId="199" priority="284" operator="notContains" text="OK">
      <formula>ISERROR(SEARCH(("OK"),(AL59)))</formula>
    </cfRule>
  </conditionalFormatting>
  <conditionalFormatting sqref="AL62">
    <cfRule type="notContainsText" dxfId="198" priority="285" operator="notContains" text="OK">
      <formula>ISERROR(SEARCH(("OK"),(AL62)))</formula>
    </cfRule>
  </conditionalFormatting>
  <conditionalFormatting sqref="AL69">
    <cfRule type="notContainsText" dxfId="197" priority="286" operator="notContains" text="OK">
      <formula>ISERROR(SEARCH(("OK"),(AL69)))</formula>
    </cfRule>
  </conditionalFormatting>
  <conditionalFormatting sqref="AL67">
    <cfRule type="notContainsText" dxfId="196" priority="287" operator="notContains" text="OK">
      <formula>ISERROR(SEARCH(("OK"),(AL67)))</formula>
    </cfRule>
  </conditionalFormatting>
  <conditionalFormatting sqref="AL68">
    <cfRule type="notContainsText" dxfId="195" priority="288" operator="notContains" text="OK">
      <formula>ISERROR(SEARCH(("OK"),(AL68)))</formula>
    </cfRule>
  </conditionalFormatting>
  <conditionalFormatting sqref="AL76 AL73:AL74">
    <cfRule type="notContainsText" dxfId="194" priority="289" operator="notContains" text="OK">
      <formula>ISERROR(SEARCH(("OK"),(AL76)))</formula>
    </cfRule>
  </conditionalFormatting>
  <conditionalFormatting sqref="AL78">
    <cfRule type="notContainsText" dxfId="193" priority="290" operator="notContains" text="OK">
      <formula>ISERROR(SEARCH(("OK"),(AL78)))</formula>
    </cfRule>
  </conditionalFormatting>
  <conditionalFormatting sqref="AL80">
    <cfRule type="notContainsText" dxfId="192" priority="291" operator="notContains" text="OK">
      <formula>ISERROR(SEARCH(("OK"),(AL80)))</formula>
    </cfRule>
  </conditionalFormatting>
  <conditionalFormatting sqref="AL81">
    <cfRule type="notContainsText" dxfId="191" priority="292" operator="notContains" text="OK">
      <formula>ISERROR(SEARCH(("OK"),(AL81)))</formula>
    </cfRule>
  </conditionalFormatting>
  <conditionalFormatting sqref="AL79">
    <cfRule type="notContainsText" dxfId="190" priority="293" operator="notContains" text="OK">
      <formula>ISERROR(SEARCH(("OK"),(AL79)))</formula>
    </cfRule>
  </conditionalFormatting>
  <conditionalFormatting sqref="AL75">
    <cfRule type="notContainsText" dxfId="189" priority="294" operator="notContains" text="OK">
      <formula>ISERROR(SEARCH(("OK"),(AL75)))</formula>
    </cfRule>
  </conditionalFormatting>
  <conditionalFormatting sqref="AL77">
    <cfRule type="notContainsText" dxfId="188" priority="295" operator="notContains" text="OK">
      <formula>ISERROR(SEARCH(("OK"),(AL77)))</formula>
    </cfRule>
  </conditionalFormatting>
  <conditionalFormatting sqref="AL85">
    <cfRule type="notContainsText" dxfId="187" priority="296" operator="notContains" text="OK">
      <formula>ISERROR(SEARCH(("OK"),(AL85)))</formula>
    </cfRule>
  </conditionalFormatting>
  <conditionalFormatting sqref="AL86">
    <cfRule type="notContainsText" dxfId="186" priority="297" operator="notContains" text="OK">
      <formula>ISERROR(SEARCH(("OK"),(AL86)))</formula>
    </cfRule>
  </conditionalFormatting>
  <conditionalFormatting sqref="AL88">
    <cfRule type="notContainsText" dxfId="185" priority="298" operator="notContains" text="OK">
      <formula>ISERROR(SEARCH(("OK"),(AL88)))</formula>
    </cfRule>
  </conditionalFormatting>
  <conditionalFormatting sqref="AL89">
    <cfRule type="notContainsText" dxfId="184" priority="299" operator="notContains" text="OK">
      <formula>ISERROR(SEARCH(("OK"),(AL89)))</formula>
    </cfRule>
  </conditionalFormatting>
  <conditionalFormatting sqref="AL90">
    <cfRule type="notContainsText" dxfId="183" priority="300" operator="notContains" text="OK">
      <formula>ISERROR(SEARCH(("OK"),(AL90)))</formula>
    </cfRule>
  </conditionalFormatting>
  <conditionalFormatting sqref="AL87">
    <cfRule type="notContainsText" dxfId="182" priority="301" operator="notContains" text="OK">
      <formula>ISERROR(SEARCH(("OK"),(AL87)))</formula>
    </cfRule>
  </conditionalFormatting>
  <conditionalFormatting sqref="AL95:AL96 AL98">
    <cfRule type="notContainsText" dxfId="181" priority="302" operator="notContains" text="OK">
      <formula>ISERROR(SEARCH(("OK"),(AL95)))</formula>
    </cfRule>
  </conditionalFormatting>
  <conditionalFormatting sqref="AL101">
    <cfRule type="notContainsText" dxfId="180" priority="303" operator="notContains" text="OK">
      <formula>ISERROR(SEARCH(("OK"),(AL101)))</formula>
    </cfRule>
  </conditionalFormatting>
  <conditionalFormatting sqref="AL102">
    <cfRule type="notContainsText" dxfId="179" priority="304" operator="notContains" text="OK">
      <formula>ISERROR(SEARCH(("OK"),(AL102)))</formula>
    </cfRule>
  </conditionalFormatting>
  <conditionalFormatting sqref="AL101:AL104">
    <cfRule type="notContainsText" dxfId="178" priority="305" operator="notContains" text="OK">
      <formula>ISERROR(SEARCH(("OK"),(AL101)))</formula>
    </cfRule>
  </conditionalFormatting>
  <conditionalFormatting sqref="AL103">
    <cfRule type="notContainsText" dxfId="177" priority="306" operator="notContains" text="OK">
      <formula>ISERROR(SEARCH(("OK"),(AL103)))</formula>
    </cfRule>
  </conditionalFormatting>
  <conditionalFormatting sqref="AL104">
    <cfRule type="notContainsText" dxfId="176" priority="307" operator="notContains" text="OK">
      <formula>ISERROR(SEARCH(("OK"),(AL104)))</formula>
    </cfRule>
  </conditionalFormatting>
  <conditionalFormatting sqref="AL106">
    <cfRule type="notContainsText" dxfId="175" priority="308" operator="notContains" text="OK">
      <formula>ISERROR(SEARCH(("OK"),(AL106)))</formula>
    </cfRule>
  </conditionalFormatting>
  <conditionalFormatting sqref="AL106">
    <cfRule type="notContainsText" dxfId="174" priority="309" operator="notContains" text="OK">
      <formula>ISERROR(SEARCH(("OK"),(AL106)))</formula>
    </cfRule>
  </conditionalFormatting>
  <conditionalFormatting sqref="AL107">
    <cfRule type="notContainsText" dxfId="173" priority="310" operator="notContains" text="OK">
      <formula>ISERROR(SEARCH(("OK"),(AL107)))</formula>
    </cfRule>
  </conditionalFormatting>
  <conditionalFormatting sqref="AL27">
    <cfRule type="notContainsText" dxfId="172" priority="311" operator="notContains" text="OK">
      <formula>ISERROR(SEARCH(("OK"),(AL27)))</formula>
    </cfRule>
  </conditionalFormatting>
  <conditionalFormatting sqref="AL111">
    <cfRule type="notContainsText" dxfId="171" priority="312" operator="notContains" text="OK">
      <formula>ISERROR(SEARCH(("OK"),(AL111)))</formula>
    </cfRule>
  </conditionalFormatting>
  <conditionalFormatting sqref="AI115">
    <cfRule type="notContainsText" dxfId="170" priority="313" operator="notContains" text="OK">
      <formula>ISERROR(SEARCH(("OK"),(AI115)))</formula>
    </cfRule>
  </conditionalFormatting>
  <conditionalFormatting sqref="AI113">
    <cfRule type="notContainsText" dxfId="169" priority="314" operator="notContains" text="OK">
      <formula>ISERROR(SEARCH(("OK"),(AI113)))</formula>
    </cfRule>
  </conditionalFormatting>
  <conditionalFormatting sqref="AI114">
    <cfRule type="notContainsText" dxfId="168" priority="315" operator="notContains" text="OK">
      <formula>ISERROR(SEARCH(("OK"),(AI114)))</formula>
    </cfRule>
  </conditionalFormatting>
  <conditionalFormatting sqref="AI107">
    <cfRule type="notContainsText" dxfId="167" priority="316" operator="notContains" text="OK">
      <formula>ISERROR(SEARCH(("OK"),(AI107)))</formula>
    </cfRule>
  </conditionalFormatting>
  <conditionalFormatting sqref="AI108">
    <cfRule type="notContainsText" dxfId="166" priority="317" operator="notContains" text="OK">
      <formula>ISERROR(SEARCH(("OK"),(AI108)))</formula>
    </cfRule>
  </conditionalFormatting>
  <conditionalFormatting sqref="AI108">
    <cfRule type="notContainsText" dxfId="165" priority="318" operator="notContains" text="OK">
      <formula>ISERROR(SEARCH(("OK"),(AI108)))</formula>
    </cfRule>
  </conditionalFormatting>
  <conditionalFormatting sqref="AI112">
    <cfRule type="notContainsText" dxfId="164" priority="319" operator="notContains" text="OK">
      <formula>ISERROR(SEARCH(("OK"),(AI112)))</formula>
    </cfRule>
  </conditionalFormatting>
  <conditionalFormatting sqref="AI14:AI21">
    <cfRule type="notContainsText" dxfId="163" priority="320" operator="notContains" text="OK">
      <formula>ISERROR(SEARCH(("OK"),(AI14)))</formula>
    </cfRule>
  </conditionalFormatting>
  <conditionalFormatting sqref="AI24:AI26 AI28:AI31">
    <cfRule type="notContainsText" dxfId="162" priority="321" operator="notContains" text="OK">
      <formula>ISERROR(SEARCH(("OK"),(AI24)))</formula>
    </cfRule>
  </conditionalFormatting>
  <conditionalFormatting sqref="AI34:AI36">
    <cfRule type="notContainsText" dxfId="161" priority="322" operator="notContains" text="OK">
      <formula>ISERROR(SEARCH(("OK"),(AI34)))</formula>
    </cfRule>
  </conditionalFormatting>
  <conditionalFormatting sqref="AI42:AI43">
    <cfRule type="notContainsText" dxfId="160" priority="323" operator="notContains" text="OK">
      <formula>ISERROR(SEARCH(("OK"),(AI42)))</formula>
    </cfRule>
  </conditionalFormatting>
  <conditionalFormatting sqref="AI60:AI61">
    <cfRule type="notContainsText" dxfId="159" priority="324" operator="notContains" text="OK">
      <formula>ISERROR(SEARCH(("OK"),(AI60)))</formula>
    </cfRule>
  </conditionalFormatting>
  <conditionalFormatting sqref="AI58">
    <cfRule type="notContainsText" dxfId="158" priority="325" operator="notContains" text="OK">
      <formula>ISERROR(SEARCH(("OK"),(AI58)))</formula>
    </cfRule>
  </conditionalFormatting>
  <conditionalFormatting sqref="AI59">
    <cfRule type="notContainsText" dxfId="157" priority="326" operator="notContains" text="OK">
      <formula>ISERROR(SEARCH(("OK"),(AI59)))</formula>
    </cfRule>
  </conditionalFormatting>
  <conditionalFormatting sqref="AI62">
    <cfRule type="notContainsText" dxfId="156" priority="327" operator="notContains" text="OK">
      <formula>ISERROR(SEARCH(("OK"),(AI62)))</formula>
    </cfRule>
  </conditionalFormatting>
  <conditionalFormatting sqref="AI69">
    <cfRule type="notContainsText" dxfId="155" priority="328" operator="notContains" text="OK">
      <formula>ISERROR(SEARCH(("OK"),(AI69)))</formula>
    </cfRule>
  </conditionalFormatting>
  <conditionalFormatting sqref="AI67">
    <cfRule type="notContainsText" dxfId="154" priority="329" operator="notContains" text="OK">
      <formula>ISERROR(SEARCH(("OK"),(AI67)))</formula>
    </cfRule>
  </conditionalFormatting>
  <conditionalFormatting sqref="AI68">
    <cfRule type="notContainsText" dxfId="153" priority="330" operator="notContains" text="OK">
      <formula>ISERROR(SEARCH(("OK"),(AI68)))</formula>
    </cfRule>
  </conditionalFormatting>
  <conditionalFormatting sqref="AI76 AI73:AI74">
    <cfRule type="notContainsText" dxfId="152" priority="331" operator="notContains" text="OK">
      <formula>ISERROR(SEARCH(("OK"),(AI76)))</formula>
    </cfRule>
  </conditionalFormatting>
  <conditionalFormatting sqref="AI78">
    <cfRule type="notContainsText" dxfId="151" priority="332" operator="notContains" text="OK">
      <formula>ISERROR(SEARCH(("OK"),(AI78)))</formula>
    </cfRule>
  </conditionalFormatting>
  <conditionalFormatting sqref="AI80">
    <cfRule type="notContainsText" dxfId="150" priority="333" operator="notContains" text="OK">
      <formula>ISERROR(SEARCH(("OK"),(AI80)))</formula>
    </cfRule>
  </conditionalFormatting>
  <conditionalFormatting sqref="AI81">
    <cfRule type="notContainsText" dxfId="149" priority="334" operator="notContains" text="OK">
      <formula>ISERROR(SEARCH(("OK"),(AI81)))</formula>
    </cfRule>
  </conditionalFormatting>
  <conditionalFormatting sqref="AI79">
    <cfRule type="notContainsText" dxfId="148" priority="335" operator="notContains" text="OK">
      <formula>ISERROR(SEARCH(("OK"),(AI79)))</formula>
    </cfRule>
  </conditionalFormatting>
  <conditionalFormatting sqref="AI75">
    <cfRule type="notContainsText" dxfId="147" priority="336" operator="notContains" text="OK">
      <formula>ISERROR(SEARCH(("OK"),(AI75)))</formula>
    </cfRule>
  </conditionalFormatting>
  <conditionalFormatting sqref="AI77">
    <cfRule type="notContainsText" dxfId="146" priority="337" operator="notContains" text="OK">
      <formula>ISERROR(SEARCH(("OK"),(AI77)))</formula>
    </cfRule>
  </conditionalFormatting>
  <conditionalFormatting sqref="AI85">
    <cfRule type="notContainsText" dxfId="145" priority="338" operator="notContains" text="OK">
      <formula>ISERROR(SEARCH(("OK"),(AI85)))</formula>
    </cfRule>
  </conditionalFormatting>
  <conditionalFormatting sqref="AI86">
    <cfRule type="notContainsText" dxfId="144" priority="339" operator="notContains" text="OK">
      <formula>ISERROR(SEARCH(("OK"),(AI86)))</formula>
    </cfRule>
  </conditionalFormatting>
  <conditionalFormatting sqref="AI88">
    <cfRule type="notContainsText" dxfId="143" priority="340" operator="notContains" text="OK">
      <formula>ISERROR(SEARCH(("OK"),(AI88)))</formula>
    </cfRule>
  </conditionalFormatting>
  <conditionalFormatting sqref="AI89">
    <cfRule type="notContainsText" dxfId="142" priority="341" operator="notContains" text="OK">
      <formula>ISERROR(SEARCH(("OK"),(AI89)))</formula>
    </cfRule>
  </conditionalFormatting>
  <conditionalFormatting sqref="AI90">
    <cfRule type="notContainsText" dxfId="141" priority="342" operator="notContains" text="OK">
      <formula>ISERROR(SEARCH(("OK"),(AI90)))</formula>
    </cfRule>
  </conditionalFormatting>
  <conditionalFormatting sqref="AI87">
    <cfRule type="notContainsText" dxfId="140" priority="343" operator="notContains" text="OK">
      <formula>ISERROR(SEARCH(("OK"),(AI87)))</formula>
    </cfRule>
  </conditionalFormatting>
  <conditionalFormatting sqref="AI95:AI96 AI98">
    <cfRule type="notContainsText" dxfId="139" priority="344" operator="notContains" text="OK">
      <formula>ISERROR(SEARCH(("OK"),(AI95)))</formula>
    </cfRule>
  </conditionalFormatting>
  <conditionalFormatting sqref="AI101">
    <cfRule type="notContainsText" dxfId="138" priority="345" operator="notContains" text="OK">
      <formula>ISERROR(SEARCH(("OK"),(AI101)))</formula>
    </cfRule>
  </conditionalFormatting>
  <conditionalFormatting sqref="AI102">
    <cfRule type="notContainsText" dxfId="137" priority="346" operator="notContains" text="OK">
      <formula>ISERROR(SEARCH(("OK"),(AI102)))</formula>
    </cfRule>
  </conditionalFormatting>
  <conditionalFormatting sqref="AI101:AI104">
    <cfRule type="notContainsText" dxfId="136" priority="347" operator="notContains" text="OK">
      <formula>ISERROR(SEARCH(("OK"),(AI101)))</formula>
    </cfRule>
  </conditionalFormatting>
  <conditionalFormatting sqref="AI103">
    <cfRule type="notContainsText" dxfId="135" priority="348" operator="notContains" text="OK">
      <formula>ISERROR(SEARCH(("OK"),(AI103)))</formula>
    </cfRule>
  </conditionalFormatting>
  <conditionalFormatting sqref="AI104">
    <cfRule type="notContainsText" dxfId="134" priority="349" operator="notContains" text="OK">
      <formula>ISERROR(SEARCH(("OK"),(AI104)))</formula>
    </cfRule>
  </conditionalFormatting>
  <conditionalFormatting sqref="AI106">
    <cfRule type="notContainsText" dxfId="133" priority="350" operator="notContains" text="OK">
      <formula>ISERROR(SEARCH(("OK"),(AI106)))</formula>
    </cfRule>
  </conditionalFormatting>
  <conditionalFormatting sqref="AI106">
    <cfRule type="notContainsText" dxfId="132" priority="351" operator="notContains" text="OK">
      <formula>ISERROR(SEARCH(("OK"),(AI106)))</formula>
    </cfRule>
  </conditionalFormatting>
  <conditionalFormatting sqref="AI107">
    <cfRule type="notContainsText" dxfId="131" priority="352" operator="notContains" text="OK">
      <formula>ISERROR(SEARCH(("OK"),(AI107)))</formula>
    </cfRule>
  </conditionalFormatting>
  <conditionalFormatting sqref="AI27">
    <cfRule type="notContainsText" dxfId="130" priority="353" operator="notContains" text="OK">
      <formula>ISERROR(SEARCH(("OK"),(AI27)))</formula>
    </cfRule>
  </conditionalFormatting>
  <conditionalFormatting sqref="AI111">
    <cfRule type="notContainsText" dxfId="129" priority="354" operator="notContains" text="OK">
      <formula>ISERROR(SEARCH(("OK"),(AI111)))</formula>
    </cfRule>
  </conditionalFormatting>
  <conditionalFormatting sqref="AF115">
    <cfRule type="notContainsText" dxfId="128" priority="355" operator="notContains" text="OK">
      <formula>ISERROR(SEARCH(("OK"),(AF115)))</formula>
    </cfRule>
  </conditionalFormatting>
  <conditionalFormatting sqref="AF113">
    <cfRule type="notContainsText" dxfId="127" priority="356" operator="notContains" text="OK">
      <formula>ISERROR(SEARCH(("OK"),(AF113)))</formula>
    </cfRule>
  </conditionalFormatting>
  <conditionalFormatting sqref="AF114">
    <cfRule type="notContainsText" dxfId="126" priority="357" operator="notContains" text="OK">
      <formula>ISERROR(SEARCH(("OK"),(AF114)))</formula>
    </cfRule>
  </conditionalFormatting>
  <conditionalFormatting sqref="AF107">
    <cfRule type="notContainsText" dxfId="125" priority="358" operator="notContains" text="OK">
      <formula>ISERROR(SEARCH(("OK"),(AF107)))</formula>
    </cfRule>
  </conditionalFormatting>
  <conditionalFormatting sqref="AF108">
    <cfRule type="notContainsText" dxfId="124" priority="359" operator="notContains" text="OK">
      <formula>ISERROR(SEARCH(("OK"),(AF108)))</formula>
    </cfRule>
  </conditionalFormatting>
  <conditionalFormatting sqref="AF108">
    <cfRule type="notContainsText" dxfId="123" priority="360" operator="notContains" text="OK">
      <formula>ISERROR(SEARCH(("OK"),(AF108)))</formula>
    </cfRule>
  </conditionalFormatting>
  <conditionalFormatting sqref="AF112">
    <cfRule type="notContainsText" dxfId="122" priority="361" operator="notContains" text="OK">
      <formula>ISERROR(SEARCH(("OK"),(AF112)))</formula>
    </cfRule>
  </conditionalFormatting>
  <conditionalFormatting sqref="AF14:AF21">
    <cfRule type="notContainsText" dxfId="121" priority="362" operator="notContains" text="OK">
      <formula>ISERROR(SEARCH(("OK"),(AF14)))</formula>
    </cfRule>
  </conditionalFormatting>
  <conditionalFormatting sqref="AF24:AF26 AF28:AF31">
    <cfRule type="notContainsText" dxfId="120" priority="363" operator="notContains" text="OK">
      <formula>ISERROR(SEARCH(("OK"),(AF24)))</formula>
    </cfRule>
  </conditionalFormatting>
  <conditionalFormatting sqref="AF34:AF36">
    <cfRule type="notContainsText" dxfId="119" priority="364" operator="notContains" text="OK">
      <formula>ISERROR(SEARCH(("OK"),(AF34)))</formula>
    </cfRule>
  </conditionalFormatting>
  <conditionalFormatting sqref="AF42:AF43">
    <cfRule type="notContainsText" dxfId="118" priority="365" operator="notContains" text="OK">
      <formula>ISERROR(SEARCH(("OK"),(AF42)))</formula>
    </cfRule>
  </conditionalFormatting>
  <conditionalFormatting sqref="AF60:AF61">
    <cfRule type="notContainsText" dxfId="117" priority="366" operator="notContains" text="OK">
      <formula>ISERROR(SEARCH(("OK"),(AF60)))</formula>
    </cfRule>
  </conditionalFormatting>
  <conditionalFormatting sqref="AF58">
    <cfRule type="notContainsText" dxfId="116" priority="367" operator="notContains" text="OK">
      <formula>ISERROR(SEARCH(("OK"),(AF58)))</formula>
    </cfRule>
  </conditionalFormatting>
  <conditionalFormatting sqref="AF59">
    <cfRule type="notContainsText" dxfId="115" priority="368" operator="notContains" text="OK">
      <formula>ISERROR(SEARCH(("OK"),(AF59)))</formula>
    </cfRule>
  </conditionalFormatting>
  <conditionalFormatting sqref="AF62">
    <cfRule type="notContainsText" dxfId="114" priority="369" operator="notContains" text="OK">
      <formula>ISERROR(SEARCH(("OK"),(AF62)))</formula>
    </cfRule>
  </conditionalFormatting>
  <conditionalFormatting sqref="AF69">
    <cfRule type="notContainsText" dxfId="113" priority="370" operator="notContains" text="OK">
      <formula>ISERROR(SEARCH(("OK"),(AF69)))</formula>
    </cfRule>
  </conditionalFormatting>
  <conditionalFormatting sqref="AF67">
    <cfRule type="notContainsText" dxfId="112" priority="371" operator="notContains" text="OK">
      <formula>ISERROR(SEARCH(("OK"),(AF67)))</formula>
    </cfRule>
  </conditionalFormatting>
  <conditionalFormatting sqref="AF68">
    <cfRule type="notContainsText" dxfId="111" priority="372" operator="notContains" text="OK">
      <formula>ISERROR(SEARCH(("OK"),(AF68)))</formula>
    </cfRule>
  </conditionalFormatting>
  <conditionalFormatting sqref="AF76 AF73:AF74">
    <cfRule type="notContainsText" dxfId="110" priority="373" operator="notContains" text="OK">
      <formula>ISERROR(SEARCH(("OK"),(AF76)))</formula>
    </cfRule>
  </conditionalFormatting>
  <conditionalFormatting sqref="AF78">
    <cfRule type="notContainsText" dxfId="109" priority="374" operator="notContains" text="OK">
      <formula>ISERROR(SEARCH(("OK"),(AF78)))</formula>
    </cfRule>
  </conditionalFormatting>
  <conditionalFormatting sqref="AF80">
    <cfRule type="notContainsText" dxfId="108" priority="375" operator="notContains" text="OK">
      <formula>ISERROR(SEARCH(("OK"),(AF80)))</formula>
    </cfRule>
  </conditionalFormatting>
  <conditionalFormatting sqref="AF81">
    <cfRule type="notContainsText" dxfId="107" priority="376" operator="notContains" text="OK">
      <formula>ISERROR(SEARCH(("OK"),(AF81)))</formula>
    </cfRule>
  </conditionalFormatting>
  <conditionalFormatting sqref="AF79">
    <cfRule type="notContainsText" dxfId="106" priority="377" operator="notContains" text="OK">
      <formula>ISERROR(SEARCH(("OK"),(AF79)))</formula>
    </cfRule>
  </conditionalFormatting>
  <conditionalFormatting sqref="AF75">
    <cfRule type="notContainsText" dxfId="105" priority="378" operator="notContains" text="OK">
      <formula>ISERROR(SEARCH(("OK"),(AF75)))</formula>
    </cfRule>
  </conditionalFormatting>
  <conditionalFormatting sqref="AF77">
    <cfRule type="notContainsText" dxfId="104" priority="379" operator="notContains" text="OK">
      <formula>ISERROR(SEARCH(("OK"),(AF77)))</formula>
    </cfRule>
  </conditionalFormatting>
  <conditionalFormatting sqref="AF85">
    <cfRule type="notContainsText" dxfId="103" priority="380" operator="notContains" text="OK">
      <formula>ISERROR(SEARCH(("OK"),(AF85)))</formula>
    </cfRule>
  </conditionalFormatting>
  <conditionalFormatting sqref="AF86">
    <cfRule type="notContainsText" dxfId="102" priority="381" operator="notContains" text="OK">
      <formula>ISERROR(SEARCH(("OK"),(AF86)))</formula>
    </cfRule>
  </conditionalFormatting>
  <conditionalFormatting sqref="AF88">
    <cfRule type="notContainsText" dxfId="101" priority="382" operator="notContains" text="OK">
      <formula>ISERROR(SEARCH(("OK"),(AF88)))</formula>
    </cfRule>
  </conditionalFormatting>
  <conditionalFormatting sqref="AF89">
    <cfRule type="notContainsText" dxfId="100" priority="383" operator="notContains" text="OK">
      <formula>ISERROR(SEARCH(("OK"),(AF89)))</formula>
    </cfRule>
  </conditionalFormatting>
  <conditionalFormatting sqref="AF90">
    <cfRule type="notContainsText" dxfId="99" priority="384" operator="notContains" text="OK">
      <formula>ISERROR(SEARCH(("OK"),(AF90)))</formula>
    </cfRule>
  </conditionalFormatting>
  <conditionalFormatting sqref="AF87">
    <cfRule type="notContainsText" dxfId="98" priority="385" operator="notContains" text="OK">
      <formula>ISERROR(SEARCH(("OK"),(AF87)))</formula>
    </cfRule>
  </conditionalFormatting>
  <conditionalFormatting sqref="AF95:AF96 AF98">
    <cfRule type="notContainsText" dxfId="97" priority="386" operator="notContains" text="OK">
      <formula>ISERROR(SEARCH(("OK"),(AF95)))</formula>
    </cfRule>
  </conditionalFormatting>
  <conditionalFormatting sqref="AF101">
    <cfRule type="notContainsText" dxfId="96" priority="387" operator="notContains" text="OK">
      <formula>ISERROR(SEARCH(("OK"),(AF101)))</formula>
    </cfRule>
  </conditionalFormatting>
  <conditionalFormatting sqref="AF102">
    <cfRule type="notContainsText" dxfId="95" priority="388" operator="notContains" text="OK">
      <formula>ISERROR(SEARCH(("OK"),(AF102)))</formula>
    </cfRule>
  </conditionalFormatting>
  <conditionalFormatting sqref="AF101:AF104">
    <cfRule type="notContainsText" dxfId="94" priority="389" operator="notContains" text="OK">
      <formula>ISERROR(SEARCH(("OK"),(AF101)))</formula>
    </cfRule>
  </conditionalFormatting>
  <conditionalFormatting sqref="AF103">
    <cfRule type="notContainsText" dxfId="93" priority="390" operator="notContains" text="OK">
      <formula>ISERROR(SEARCH(("OK"),(AF103)))</formula>
    </cfRule>
  </conditionalFormatting>
  <conditionalFormatting sqref="AF104">
    <cfRule type="notContainsText" dxfId="92" priority="391" operator="notContains" text="OK">
      <formula>ISERROR(SEARCH(("OK"),(AF104)))</formula>
    </cfRule>
  </conditionalFormatting>
  <conditionalFormatting sqref="AF106">
    <cfRule type="notContainsText" dxfId="91" priority="392" operator="notContains" text="OK">
      <formula>ISERROR(SEARCH(("OK"),(AF106)))</formula>
    </cfRule>
  </conditionalFormatting>
  <conditionalFormatting sqref="AF106">
    <cfRule type="notContainsText" dxfId="90" priority="393" operator="notContains" text="OK">
      <formula>ISERROR(SEARCH(("OK"),(AF106)))</formula>
    </cfRule>
  </conditionalFormatting>
  <conditionalFormatting sqref="AF107">
    <cfRule type="notContainsText" dxfId="89" priority="394" operator="notContains" text="OK">
      <formula>ISERROR(SEARCH(("OK"),(AF107)))</formula>
    </cfRule>
  </conditionalFormatting>
  <conditionalFormatting sqref="AF27">
    <cfRule type="notContainsText" dxfId="88" priority="395" operator="notContains" text="OK">
      <formula>ISERROR(SEARCH(("OK"),(AF27)))</formula>
    </cfRule>
  </conditionalFormatting>
  <conditionalFormatting sqref="AF111">
    <cfRule type="notContainsText" dxfId="87" priority="396" operator="notContains" text="OK">
      <formula>ISERROR(SEARCH(("OK"),(AF111)))</formula>
    </cfRule>
  </conditionalFormatting>
  <conditionalFormatting sqref="AC115">
    <cfRule type="notContainsText" dxfId="86" priority="397" operator="notContains" text="OK">
      <formula>ISERROR(SEARCH(("OK"),(AC115)))</formula>
    </cfRule>
  </conditionalFormatting>
  <conditionalFormatting sqref="AC113">
    <cfRule type="notContainsText" dxfId="85" priority="398" operator="notContains" text="OK">
      <formula>ISERROR(SEARCH(("OK"),(AC113)))</formula>
    </cfRule>
  </conditionalFormatting>
  <conditionalFormatting sqref="AC114">
    <cfRule type="notContainsText" dxfId="84" priority="399" operator="notContains" text="OK">
      <formula>ISERROR(SEARCH(("OK"),(AC114)))</formula>
    </cfRule>
  </conditionalFormatting>
  <conditionalFormatting sqref="AC107">
    <cfRule type="notContainsText" dxfId="83" priority="400" operator="notContains" text="OK">
      <formula>ISERROR(SEARCH(("OK"),(AC107)))</formula>
    </cfRule>
  </conditionalFormatting>
  <conditionalFormatting sqref="AC108">
    <cfRule type="notContainsText" dxfId="82" priority="401" operator="notContains" text="OK">
      <formula>ISERROR(SEARCH(("OK"),(AC108)))</formula>
    </cfRule>
  </conditionalFormatting>
  <conditionalFormatting sqref="AC108">
    <cfRule type="notContainsText" dxfId="81" priority="402" operator="notContains" text="OK">
      <formula>ISERROR(SEARCH(("OK"),(AC108)))</formula>
    </cfRule>
  </conditionalFormatting>
  <conditionalFormatting sqref="AC112">
    <cfRule type="notContainsText" dxfId="80" priority="403" operator="notContains" text="OK">
      <formula>ISERROR(SEARCH(("OK"),(AC112)))</formula>
    </cfRule>
  </conditionalFormatting>
  <conditionalFormatting sqref="AC14:AC21">
    <cfRule type="notContainsText" dxfId="79" priority="404" operator="notContains" text="OK">
      <formula>ISERROR(SEARCH(("OK"),(AC14)))</formula>
    </cfRule>
  </conditionalFormatting>
  <conditionalFormatting sqref="AC24:AC26 AC28:AC31">
    <cfRule type="notContainsText" dxfId="78" priority="405" operator="notContains" text="OK">
      <formula>ISERROR(SEARCH(("OK"),(AC24)))</formula>
    </cfRule>
  </conditionalFormatting>
  <conditionalFormatting sqref="AC34:AC36">
    <cfRule type="notContainsText" dxfId="77" priority="406" operator="notContains" text="OK">
      <formula>ISERROR(SEARCH(("OK"),(AC34)))</formula>
    </cfRule>
  </conditionalFormatting>
  <conditionalFormatting sqref="AC42:AC43">
    <cfRule type="notContainsText" dxfId="76" priority="407" operator="notContains" text="OK">
      <formula>ISERROR(SEARCH(("OK"),(AC42)))</formula>
    </cfRule>
  </conditionalFormatting>
  <conditionalFormatting sqref="AC60:AC61">
    <cfRule type="notContainsText" dxfId="75" priority="408" operator="notContains" text="OK">
      <formula>ISERROR(SEARCH(("OK"),(AC60)))</formula>
    </cfRule>
  </conditionalFormatting>
  <conditionalFormatting sqref="AC58">
    <cfRule type="notContainsText" dxfId="74" priority="409" operator="notContains" text="OK">
      <formula>ISERROR(SEARCH(("OK"),(AC58)))</formula>
    </cfRule>
  </conditionalFormatting>
  <conditionalFormatting sqref="AC59">
    <cfRule type="notContainsText" dxfId="73" priority="410" operator="notContains" text="OK">
      <formula>ISERROR(SEARCH(("OK"),(AC59)))</formula>
    </cfRule>
  </conditionalFormatting>
  <conditionalFormatting sqref="AC62">
    <cfRule type="notContainsText" dxfId="72" priority="411" operator="notContains" text="OK">
      <formula>ISERROR(SEARCH(("OK"),(AC62)))</formula>
    </cfRule>
  </conditionalFormatting>
  <conditionalFormatting sqref="AC69">
    <cfRule type="notContainsText" dxfId="71" priority="412" operator="notContains" text="OK">
      <formula>ISERROR(SEARCH(("OK"),(AC69)))</formula>
    </cfRule>
  </conditionalFormatting>
  <conditionalFormatting sqref="AC67">
    <cfRule type="notContainsText" dxfId="70" priority="413" operator="notContains" text="OK">
      <formula>ISERROR(SEARCH(("OK"),(AC67)))</formula>
    </cfRule>
  </conditionalFormatting>
  <conditionalFormatting sqref="AC68">
    <cfRule type="notContainsText" dxfId="69" priority="414" operator="notContains" text="OK">
      <formula>ISERROR(SEARCH(("OK"),(AC68)))</formula>
    </cfRule>
  </conditionalFormatting>
  <conditionalFormatting sqref="AC76 AC73:AC74">
    <cfRule type="notContainsText" dxfId="68" priority="415" operator="notContains" text="OK">
      <formula>ISERROR(SEARCH(("OK"),(AC76)))</formula>
    </cfRule>
  </conditionalFormatting>
  <conditionalFormatting sqref="AC78">
    <cfRule type="notContainsText" dxfId="67" priority="416" operator="notContains" text="OK">
      <formula>ISERROR(SEARCH(("OK"),(AC78)))</formula>
    </cfRule>
  </conditionalFormatting>
  <conditionalFormatting sqref="AC80">
    <cfRule type="notContainsText" dxfId="66" priority="417" operator="notContains" text="OK">
      <formula>ISERROR(SEARCH(("OK"),(AC80)))</formula>
    </cfRule>
  </conditionalFormatting>
  <conditionalFormatting sqref="AC81">
    <cfRule type="notContainsText" dxfId="65" priority="418" operator="notContains" text="OK">
      <formula>ISERROR(SEARCH(("OK"),(AC81)))</formula>
    </cfRule>
  </conditionalFormatting>
  <conditionalFormatting sqref="AC79">
    <cfRule type="notContainsText" dxfId="64" priority="419" operator="notContains" text="OK">
      <formula>ISERROR(SEARCH(("OK"),(AC79)))</formula>
    </cfRule>
  </conditionalFormatting>
  <conditionalFormatting sqref="AC75">
    <cfRule type="notContainsText" dxfId="63" priority="420" operator="notContains" text="OK">
      <formula>ISERROR(SEARCH(("OK"),(AC75)))</formula>
    </cfRule>
  </conditionalFormatting>
  <conditionalFormatting sqref="AC77">
    <cfRule type="notContainsText" dxfId="62" priority="421" operator="notContains" text="OK">
      <formula>ISERROR(SEARCH(("OK"),(AC77)))</formula>
    </cfRule>
  </conditionalFormatting>
  <conditionalFormatting sqref="AC85">
    <cfRule type="notContainsText" dxfId="61" priority="422" operator="notContains" text="OK">
      <formula>ISERROR(SEARCH(("OK"),(AC85)))</formula>
    </cfRule>
  </conditionalFormatting>
  <conditionalFormatting sqref="AC86">
    <cfRule type="notContainsText" dxfId="60" priority="423" operator="notContains" text="OK">
      <formula>ISERROR(SEARCH(("OK"),(AC86)))</formula>
    </cfRule>
  </conditionalFormatting>
  <conditionalFormatting sqref="AC88">
    <cfRule type="notContainsText" dxfId="59" priority="424" operator="notContains" text="OK">
      <formula>ISERROR(SEARCH(("OK"),(AC88)))</formula>
    </cfRule>
  </conditionalFormatting>
  <conditionalFormatting sqref="AC89">
    <cfRule type="notContainsText" dxfId="58" priority="425" operator="notContains" text="OK">
      <formula>ISERROR(SEARCH(("OK"),(AC89)))</formula>
    </cfRule>
  </conditionalFormatting>
  <conditionalFormatting sqref="AC90">
    <cfRule type="notContainsText" dxfId="57" priority="426" operator="notContains" text="OK">
      <formula>ISERROR(SEARCH(("OK"),(AC90)))</formula>
    </cfRule>
  </conditionalFormatting>
  <conditionalFormatting sqref="AC87">
    <cfRule type="notContainsText" dxfId="56" priority="427" operator="notContains" text="OK">
      <formula>ISERROR(SEARCH(("OK"),(AC87)))</formula>
    </cfRule>
  </conditionalFormatting>
  <conditionalFormatting sqref="AC95:AC96 AC98">
    <cfRule type="notContainsText" dxfId="55" priority="428" operator="notContains" text="OK">
      <formula>ISERROR(SEARCH(("OK"),(AC95)))</formula>
    </cfRule>
  </conditionalFormatting>
  <conditionalFormatting sqref="AC101">
    <cfRule type="notContainsText" dxfId="54" priority="429" operator="notContains" text="OK">
      <formula>ISERROR(SEARCH(("OK"),(AC101)))</formula>
    </cfRule>
  </conditionalFormatting>
  <conditionalFormatting sqref="AC102">
    <cfRule type="notContainsText" dxfId="53" priority="430" operator="notContains" text="OK">
      <formula>ISERROR(SEARCH(("OK"),(AC102)))</formula>
    </cfRule>
  </conditionalFormatting>
  <conditionalFormatting sqref="AC101:AC104">
    <cfRule type="notContainsText" dxfId="52" priority="431" operator="notContains" text="OK">
      <formula>ISERROR(SEARCH(("OK"),(AC101)))</formula>
    </cfRule>
  </conditionalFormatting>
  <conditionalFormatting sqref="AC103">
    <cfRule type="notContainsText" dxfId="51" priority="432" operator="notContains" text="OK">
      <formula>ISERROR(SEARCH(("OK"),(AC103)))</formula>
    </cfRule>
  </conditionalFormatting>
  <conditionalFormatting sqref="AC104">
    <cfRule type="notContainsText" dxfId="50" priority="433" operator="notContains" text="OK">
      <formula>ISERROR(SEARCH(("OK"),(AC104)))</formula>
    </cfRule>
  </conditionalFormatting>
  <conditionalFormatting sqref="AC106">
    <cfRule type="notContainsText" dxfId="49" priority="434" operator="notContains" text="OK">
      <formula>ISERROR(SEARCH(("OK"),(AC106)))</formula>
    </cfRule>
  </conditionalFormatting>
  <conditionalFormatting sqref="AC106">
    <cfRule type="notContainsText" dxfId="48" priority="435" operator="notContains" text="OK">
      <formula>ISERROR(SEARCH(("OK"),(AC106)))</formula>
    </cfRule>
  </conditionalFormatting>
  <conditionalFormatting sqref="AC107">
    <cfRule type="notContainsText" dxfId="47" priority="436" operator="notContains" text="OK">
      <formula>ISERROR(SEARCH(("OK"),(AC107)))</formula>
    </cfRule>
  </conditionalFormatting>
  <conditionalFormatting sqref="AC27">
    <cfRule type="notContainsText" dxfId="46" priority="437" operator="notContains" text="OK">
      <formula>ISERROR(SEARCH(("OK"),(AC27)))</formula>
    </cfRule>
  </conditionalFormatting>
  <conditionalFormatting sqref="AC111">
    <cfRule type="notContainsText" dxfId="45" priority="438" operator="notContains" text="OK">
      <formula>ISERROR(SEARCH(("OK"),(AC111)))</formula>
    </cfRule>
  </conditionalFormatting>
  <conditionalFormatting sqref="AC70">
    <cfRule type="notContainsText" dxfId="44" priority="439" operator="notContains" text="OK">
      <formula>ISERROR(SEARCH(("OK"),(AC70)))</formula>
    </cfRule>
  </conditionalFormatting>
  <conditionalFormatting sqref="T70">
    <cfRule type="notContainsText" dxfId="43" priority="440" operator="notContains" text="OK">
      <formula>ISERROR(SEARCH(("OK"),(T70)))</formula>
    </cfRule>
  </conditionalFormatting>
  <conditionalFormatting sqref="W70">
    <cfRule type="notContainsText" dxfId="42" priority="441" operator="notContains" text="OK">
      <formula>ISERROR(SEARCH(("OK"),(W70)))</formula>
    </cfRule>
  </conditionalFormatting>
  <conditionalFormatting sqref="Z70">
    <cfRule type="notContainsText" dxfId="41" priority="442" operator="notContains" text="OK">
      <formula>ISERROR(SEARCH(("OK"),(Z70)))</formula>
    </cfRule>
  </conditionalFormatting>
  <conditionalFormatting sqref="AU70">
    <cfRule type="notContainsText" dxfId="40" priority="443" operator="notContains" text="OK">
      <formula>ISERROR(SEARCH(("OK"),(AU70)))</formula>
    </cfRule>
  </conditionalFormatting>
  <conditionalFormatting sqref="AR70">
    <cfRule type="notContainsText" dxfId="39" priority="444" operator="notContains" text="OK">
      <formula>ISERROR(SEARCH(("OK"),(AR70)))</formula>
    </cfRule>
  </conditionalFormatting>
  <conditionalFormatting sqref="AO70">
    <cfRule type="notContainsText" dxfId="38" priority="445" operator="notContains" text="OK">
      <formula>ISERROR(SEARCH(("OK"),(AO70)))</formula>
    </cfRule>
  </conditionalFormatting>
  <conditionalFormatting sqref="AL70">
    <cfRule type="notContainsText" dxfId="37" priority="446" operator="notContains" text="OK">
      <formula>ISERROR(SEARCH(("OK"),(AL70)))</formula>
    </cfRule>
  </conditionalFormatting>
  <conditionalFormatting sqref="AI70">
    <cfRule type="notContainsText" dxfId="36" priority="447" operator="notContains" text="OK">
      <formula>ISERROR(SEARCH(("OK"),(AI70)))</formula>
    </cfRule>
  </conditionalFormatting>
  <conditionalFormatting sqref="AF70">
    <cfRule type="notContainsText" dxfId="35" priority="448" operator="notContains" text="OK">
      <formula>ISERROR(SEARCH(("OK"),(AF70)))</formula>
    </cfRule>
  </conditionalFormatting>
  <conditionalFormatting sqref="T105">
    <cfRule type="notContainsText" dxfId="34" priority="449" operator="notContains" text="OK">
      <formula>ISERROR(SEARCH(("OK"),(T105)))</formula>
    </cfRule>
  </conditionalFormatting>
  <conditionalFormatting sqref="T105">
    <cfRule type="notContainsText" dxfId="33" priority="450" operator="notContains" text="OK">
      <formula>ISERROR(SEARCH(("OK"),(T105)))</formula>
    </cfRule>
  </conditionalFormatting>
  <conditionalFormatting sqref="W105">
    <cfRule type="notContainsText" dxfId="32" priority="451" operator="notContains" text="OK">
      <formula>ISERROR(SEARCH(("OK"),(W105)))</formula>
    </cfRule>
  </conditionalFormatting>
  <conditionalFormatting sqref="W105">
    <cfRule type="notContainsText" dxfId="31" priority="452" operator="notContains" text="OK">
      <formula>ISERROR(SEARCH(("OK"),(W105)))</formula>
    </cfRule>
  </conditionalFormatting>
  <conditionalFormatting sqref="Z105">
    <cfRule type="notContainsText" dxfId="30" priority="453" operator="notContains" text="OK">
      <formula>ISERROR(SEARCH(("OK"),(Z105)))</formula>
    </cfRule>
  </conditionalFormatting>
  <conditionalFormatting sqref="Z105">
    <cfRule type="notContainsText" dxfId="29" priority="454" operator="notContains" text="OK">
      <formula>ISERROR(SEARCH(("OK"),(Z105)))</formula>
    </cfRule>
  </conditionalFormatting>
  <conditionalFormatting sqref="AU105">
    <cfRule type="notContainsText" dxfId="28" priority="455" operator="notContains" text="OK">
      <formula>ISERROR(SEARCH(("OK"),(AU105)))</formula>
    </cfRule>
  </conditionalFormatting>
  <conditionalFormatting sqref="AU105">
    <cfRule type="notContainsText" dxfId="27" priority="456" operator="notContains" text="OK">
      <formula>ISERROR(SEARCH(("OK"),(AU105)))</formula>
    </cfRule>
  </conditionalFormatting>
  <conditionalFormatting sqref="AR105">
    <cfRule type="notContainsText" dxfId="26" priority="457" operator="notContains" text="OK">
      <formula>ISERROR(SEARCH(("OK"),(AR105)))</formula>
    </cfRule>
  </conditionalFormatting>
  <conditionalFormatting sqref="AR105">
    <cfRule type="notContainsText" dxfId="25" priority="458" operator="notContains" text="OK">
      <formula>ISERROR(SEARCH(("OK"),(AR105)))</formula>
    </cfRule>
  </conditionalFormatting>
  <conditionalFormatting sqref="AO105">
    <cfRule type="notContainsText" dxfId="24" priority="459" operator="notContains" text="OK">
      <formula>ISERROR(SEARCH(("OK"),(AO105)))</formula>
    </cfRule>
  </conditionalFormatting>
  <conditionalFormatting sqref="AO105">
    <cfRule type="notContainsText" dxfId="23" priority="460" operator="notContains" text="OK">
      <formula>ISERROR(SEARCH(("OK"),(AO105)))</formula>
    </cfRule>
  </conditionalFormatting>
  <conditionalFormatting sqref="AL105">
    <cfRule type="notContainsText" dxfId="22" priority="461" operator="notContains" text="OK">
      <formula>ISERROR(SEARCH(("OK"),(AL105)))</formula>
    </cfRule>
  </conditionalFormatting>
  <conditionalFormatting sqref="AL105">
    <cfRule type="notContainsText" dxfId="21" priority="462" operator="notContains" text="OK">
      <formula>ISERROR(SEARCH(("OK"),(AL105)))</formula>
    </cfRule>
  </conditionalFormatting>
  <conditionalFormatting sqref="AI105">
    <cfRule type="notContainsText" dxfId="20" priority="463" operator="notContains" text="OK">
      <formula>ISERROR(SEARCH(("OK"),(AI105)))</formula>
    </cfRule>
  </conditionalFormatting>
  <conditionalFormatting sqref="AI105">
    <cfRule type="notContainsText" dxfId="19" priority="464" operator="notContains" text="OK">
      <formula>ISERROR(SEARCH(("OK"),(AI105)))</formula>
    </cfRule>
  </conditionalFormatting>
  <conditionalFormatting sqref="AF105">
    <cfRule type="notContainsText" dxfId="18" priority="465" operator="notContains" text="OK">
      <formula>ISERROR(SEARCH(("OK"),(AF105)))</formula>
    </cfRule>
  </conditionalFormatting>
  <conditionalFormatting sqref="AF105">
    <cfRule type="notContainsText" dxfId="17" priority="466" operator="notContains" text="OK">
      <formula>ISERROR(SEARCH(("OK"),(AF105)))</formula>
    </cfRule>
  </conditionalFormatting>
  <conditionalFormatting sqref="AC105">
    <cfRule type="notContainsText" dxfId="16" priority="467" operator="notContains" text="OK">
      <formula>ISERROR(SEARCH(("OK"),(AC105)))</formula>
    </cfRule>
  </conditionalFormatting>
  <conditionalFormatting sqref="AC105">
    <cfRule type="notContainsText" dxfId="15" priority="468" operator="notContains" text="OK">
      <formula>ISERROR(SEARCH(("OK"),(AC105)))</formula>
    </cfRule>
  </conditionalFormatting>
  <conditionalFormatting sqref="G59">
    <cfRule type="notContainsText" dxfId="14" priority="469" operator="notContains" text="OK">
      <formula>ISERROR(SEARCH(("OK"),(G59)))</formula>
    </cfRule>
  </conditionalFormatting>
  <conditionalFormatting sqref="G62">
    <cfRule type="notContainsText" dxfId="13" priority="470" operator="notContains" text="OK">
      <formula>ISERROR(SEARCH(("OK"),(G62)))</formula>
    </cfRule>
  </conditionalFormatting>
  <conditionalFormatting sqref="G67">
    <cfRule type="notContainsText" dxfId="12" priority="471" operator="notContains" text="OK">
      <formula>ISERROR(SEARCH(("OK"),(G67)))</formula>
    </cfRule>
  </conditionalFormatting>
  <conditionalFormatting sqref="G68">
    <cfRule type="notContainsText" dxfId="11" priority="472" operator="notContains" text="OK">
      <formula>ISERROR(SEARCH(("OK"),(G68)))</formula>
    </cfRule>
  </conditionalFormatting>
  <conditionalFormatting sqref="G101">
    <cfRule type="notContainsText" dxfId="10" priority="473" operator="notContains" text="OK">
      <formula>ISERROR(SEARCH(("OK"),(G101)))</formula>
    </cfRule>
  </conditionalFormatting>
  <conditionalFormatting sqref="G102">
    <cfRule type="notContainsText" dxfId="9" priority="474" operator="notContains" text="OK">
      <formula>ISERROR(SEARCH(("OK"),(G102)))</formula>
    </cfRule>
  </conditionalFormatting>
  <conditionalFormatting sqref="G103">
    <cfRule type="notContainsText" dxfId="8" priority="475" operator="notContains" text="OK">
      <formula>ISERROR(SEARCH(("OK"),(G103)))</formula>
    </cfRule>
  </conditionalFormatting>
  <conditionalFormatting sqref="G104">
    <cfRule type="notContainsText" dxfId="7" priority="476" operator="notContains" text="OK">
      <formula>ISERROR(SEARCH(("OK"),(G104)))</formula>
    </cfRule>
  </conditionalFormatting>
  <conditionalFormatting sqref="G105">
    <cfRule type="notContainsText" dxfId="6" priority="477" operator="notContains" text="OK">
      <formula>ISERROR(SEARCH(("OK"),(G105)))</formula>
    </cfRule>
  </conditionalFormatting>
  <conditionalFormatting sqref="G106">
    <cfRule type="notContainsText" dxfId="5" priority="478" operator="notContains" text="OK">
      <formula>ISERROR(SEARCH(("OK"),(G106)))</formula>
    </cfRule>
  </conditionalFormatting>
  <conditionalFormatting sqref="G107">
    <cfRule type="notContainsText" dxfId="4" priority="479" operator="notContains" text="OK">
      <formula>ISERROR(SEARCH(("OK"),(G107)))</formula>
    </cfRule>
  </conditionalFormatting>
  <conditionalFormatting sqref="G112">
    <cfRule type="notContainsText" dxfId="3" priority="480" operator="notContains" text="OK">
      <formula>ISERROR(SEARCH(("OK"),(G112)))</formula>
    </cfRule>
  </conditionalFormatting>
  <conditionalFormatting sqref="G113">
    <cfRule type="notContainsText" dxfId="2" priority="481" operator="notContains" text="OK">
      <formula>ISERROR(SEARCH(("OK"),(G113)))</formula>
    </cfRule>
  </conditionalFormatting>
  <conditionalFormatting sqref="G114">
    <cfRule type="notContainsText" dxfId="1" priority="482" operator="notContains" text="OK">
      <formula>ISERROR(SEARCH(("OK"),(G114)))</formula>
    </cfRule>
  </conditionalFormatting>
  <conditionalFormatting sqref="G115">
    <cfRule type="notContainsText" dxfId="0" priority="483" operator="notContains" text="OK">
      <formula>ISERROR(SEARCH(("OK"),(G115)))</formula>
    </cfRule>
  </conditionalFormatting>
  <dataValidations count="5">
    <dataValidation type="list" allowBlank="1" showErrorMessage="1" sqref="R106 U106 X106 AA106 AD106 AG106 AJ106 AM106 AP106 AS106 E122">
      <formula1>"A,B,C,D,A/B/C/D"</formula1>
    </dataValidation>
    <dataValidation type="list" allowBlank="1" showErrorMessage="1" sqref="R86 U86 X86 AA86 AD86 AG86 AJ86 AM86 AP86 AS86 R90 U90 X90 AA90 AD90 AG90 AJ90 AM90 AP90 AS90">
      <formula1>"A,B,C,A/B/C"</formula1>
    </dataValidation>
    <dataValidation type="list" allowBlank="1" showErrorMessage="1" sqref="E15:E16 R15:R16 U15:U16 X15:X16 AA15:AA16 AD15:AD16 AG15:AG16 AJ15:AJ16 AM15:AM16 AP15:AP16 AS15:AS16 E18:E20 R18:R20 U18:U20 X18:X20 AA18:AA20 AD18:AD20 AG18:AG20 AJ18:AJ20 AM18:AM20 AP18:AP20 AS18:AS20 E28:E31 R28:R31 U28:U31 X28:X31 AA28:AA31 AD28:AD31 AG28:AG31 AJ28:AJ31 AM28:AM31 AP28:AP31 AS28:AS31 E34:E36 AD34:AD36 AG34:AG36 AJ34:AJ36 AM34:AM36 AP34:AP36 AS34:AS36 R34:R37 U34:U37 X34:X37 AA34:AA37 E42 R42 U42 X42 AA42 AD42 AG42 AJ42 AM42 AP42 AS42 E48:E52 R48:R52 U48:U52 X48:X52 AA48:AA52 AD48:AD52 AG48:AG52 AJ48:AJ52 AM48:AM52 AP48:AP52 AS48:AS52 R54 U54 X54 AA54 AD54 AG54 AJ54 AM54 AP54 AS54 E59 E62 R59:R62 U59:U62 X59:X62 AA59:AA62 AD59:AD62 AG59:AG62 AJ59:AJ62 AM59:AM62 AP59:AP62 AS59:AS62 E67:E68 R67:R68 U67:U68 X67:X68 AA67:AA68 AD67:AD68 AG67:AG68 AJ67:AJ68 AM67:AM68 AP67:AP68 AS67:AS68 E80 R75:R80 U75:U80 X75:X80 AA75:AA80 AD75:AD80 AG75:AG80 AJ75:AJ80 AM75:AM80 AP75:AP80 AS75:AS80 R85 U85 X85 AA85 AD85 AG85 AJ85 AM85 AP85 AS85 E85:E86 E89 R87:R89 U87:U89 X87:X89 AA87:AA89 AD87:AD89 AG87:AG89 AJ87:AJ89 AM87:AM89 AP87:AP89 AS87:AS89 E98 R98 U98 X98 AA98 AD98 AG98 AJ98 AM98 AP98 AS98 E103:E105 R101:R105 U101:U105 X101:X105 AA101:AA105 AD101:AD105 AG101:AG105 AJ101:AJ105 AM101:AM105 AP101:AP105 AS101:AS105 E107:E108 R107:R108 U107:U108 X107:X108 AA107:AA108 AD107:AD108 AG107:AG108 AJ107:AJ108 AM107:AM108 AP107:AP108 AS107:AS108 E111:E115 R112:R115 U112:U115 X112:X115 AA112:AA115 AD112:AD115 AG112:AG115 AJ112:AJ115 AM112:AM115 AP112:AP115 AS112:AS115 E123:E125 E128:E132 E134:E140 E143:E148 E152:E154">
      <formula1>"A,B,C,D,E,A/B/C/D/E"</formula1>
    </dataValidation>
    <dataValidation type="list" allowBlank="1" showErrorMessage="1" sqref="E12 E14 R13:R14 U13:U14 X13:X14 AA13:AA14 AD13:AD14 AG13:AG14 AJ13:AJ14 AM13:AM14 AP13:AP14 AS13:AS14 E17 R17 U17 X17 AA17 AD17 AG17 AJ17 AM17 AP17 AS17 E21 R21 U21 X21 AA21 AD21 AG21 AJ21 AM21 AP21 AS21 E40:E41 R40:R41 U40:U41 X40:X41 AA40:AA41 AD40:AD41 AG40:AG41 AJ40:AJ41 AM40:AM41 AP40:AP41 AS40:AS41 E43 R43 U43 X43 AA43 AD43 AG43 AJ43 AM43 AP43 AS43 R53 U53 X53 AA53 AD53 AG53 AJ53 AM53 AP53 AS53 R55 U55 X55 AA55 AD55 AG55 AJ55 AM55 AP55 AS55 E58 R58 U58 X58 AA58 AD58 AG58 AJ58 AM58 AP58 AS58 E66 R66 U66 X66 AA66 AD66 AG66 AJ66 AM66 AP66 AS66 E69 R69:R70 U69:U70 X69:X70 AA69:AA70 AD69:AD70 AG69:AG70 AJ69:AJ70 AM69:AM70 AP69:AP70 AS69:AS70 E82 R81:R82 U81:U82 X81:X82 AA81:AA82 AD81:AD82 AG81:AG82 AJ81:AJ82 AM81:AM82 AP81:AP82 AS81:AS82 R94:R96 U94:U96 X94:X96 AA94:AA96 AD94:AD96 AG94:AG96 AJ94:AJ96 AM94:AM96 AP94:AP96 AS94:AS96 E94:E97 E106 R111 U111 X111 AA111 AD111 AG111 AJ111 AM111 AP111 AS111 E119:E121 E133">
      <formula1>"Y,T,Y/T"</formula1>
    </dataValidation>
    <dataValidation type="list" allowBlank="1" showErrorMessage="1" sqref="B5">
      <formula1>"PROVINSI,KABUPATEN KOTA"</formula1>
    </dataValidation>
  </dataValidation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4"/>
  <sheetViews>
    <sheetView workbookViewId="0"/>
  </sheetViews>
  <sheetFormatPr defaultColWidth="14.42578125" defaultRowHeight="15" customHeight="1"/>
  <cols>
    <col min="1" max="1" width="9.140625" customWidth="1"/>
    <col min="2" max="2" width="24.140625" customWidth="1"/>
    <col min="3" max="3" width="7" customWidth="1"/>
    <col min="4" max="4" width="30.140625" customWidth="1"/>
    <col min="5" max="6" width="9.140625" customWidth="1"/>
    <col min="7" max="11" width="8.7109375" customWidth="1"/>
  </cols>
  <sheetData>
    <row r="1" spans="1:11" ht="12.75" customHeight="1">
      <c r="A1" s="12"/>
      <c r="B1" s="309" t="s">
        <v>7</v>
      </c>
      <c r="C1" s="310"/>
      <c r="D1" s="12" t="s">
        <v>20</v>
      </c>
      <c r="E1" s="12"/>
      <c r="F1" s="12"/>
      <c r="G1" s="12"/>
      <c r="H1" s="12"/>
      <c r="I1" s="12"/>
      <c r="J1" s="12"/>
      <c r="K1" s="12"/>
    </row>
    <row r="2" spans="1:11" ht="12.75" customHeight="1">
      <c r="A2" s="12"/>
      <c r="B2" s="12" t="s">
        <v>349</v>
      </c>
      <c r="C2" s="12"/>
      <c r="D2" s="12" t="s">
        <v>30</v>
      </c>
      <c r="E2" s="12"/>
      <c r="F2" s="12"/>
      <c r="G2" s="12"/>
      <c r="H2" s="12"/>
      <c r="I2" s="12"/>
      <c r="J2" s="12"/>
      <c r="K2" s="12"/>
    </row>
    <row r="3" spans="1:11" ht="12.75" customHeight="1">
      <c r="A3" s="12"/>
      <c r="B3" s="12" t="s">
        <v>339</v>
      </c>
      <c r="C3" s="12"/>
      <c r="D3" s="12" t="s">
        <v>22</v>
      </c>
      <c r="E3" s="12"/>
      <c r="F3" s="12"/>
      <c r="G3" s="12"/>
      <c r="H3" s="12"/>
      <c r="I3" s="12"/>
      <c r="J3" s="12"/>
      <c r="K3" s="12"/>
    </row>
    <row r="4" spans="1:11" ht="12.75" customHeight="1">
      <c r="A4" s="12"/>
      <c r="B4" s="309" t="s">
        <v>166</v>
      </c>
      <c r="C4" s="310"/>
      <c r="D4" s="12" t="s">
        <v>38</v>
      </c>
      <c r="E4" s="12"/>
      <c r="F4" s="12"/>
      <c r="G4" s="12"/>
      <c r="H4" s="12"/>
      <c r="I4" s="12"/>
      <c r="J4" s="12"/>
      <c r="K4" s="12"/>
    </row>
    <row r="5" spans="1:11" ht="12.75" customHeight="1">
      <c r="A5" s="12"/>
      <c r="B5" s="12" t="s">
        <v>289</v>
      </c>
      <c r="C5" s="12"/>
      <c r="D5" s="12" t="s">
        <v>12</v>
      </c>
      <c r="E5" s="12"/>
      <c r="F5" s="12"/>
      <c r="G5" s="12"/>
      <c r="H5" s="12"/>
      <c r="I5" s="12"/>
      <c r="J5" s="12"/>
      <c r="K5" s="12"/>
    </row>
    <row r="6" spans="1:11" ht="12.75" customHeight="1">
      <c r="A6" s="12"/>
      <c r="B6" s="12" t="s">
        <v>213</v>
      </c>
      <c r="C6" s="12"/>
      <c r="D6" s="12" t="s">
        <v>10</v>
      </c>
      <c r="E6" s="12"/>
      <c r="F6" s="12"/>
      <c r="G6" s="12"/>
      <c r="H6" s="12"/>
      <c r="I6" s="12"/>
      <c r="J6" s="12"/>
      <c r="K6" s="12"/>
    </row>
    <row r="7" spans="1:11" ht="12.75" customHeight="1">
      <c r="A7" s="12"/>
      <c r="B7" s="12" t="s">
        <v>539</v>
      </c>
      <c r="C7" s="12"/>
      <c r="D7" s="12" t="s">
        <v>34</v>
      </c>
      <c r="E7" s="12"/>
      <c r="F7" s="12"/>
      <c r="G7" s="12"/>
      <c r="H7" s="12"/>
      <c r="I7" s="12"/>
      <c r="J7" s="12"/>
      <c r="K7" s="12"/>
    </row>
    <row r="8" spans="1:11" ht="12.75" customHeight="1">
      <c r="A8" s="12"/>
      <c r="B8" s="309" t="s">
        <v>134</v>
      </c>
      <c r="C8" s="310"/>
      <c r="D8" s="12" t="s">
        <v>18</v>
      </c>
      <c r="E8" s="12"/>
      <c r="F8" s="12"/>
      <c r="G8" s="12"/>
      <c r="H8" s="12"/>
      <c r="I8" s="12"/>
      <c r="J8" s="12"/>
      <c r="K8" s="12"/>
    </row>
    <row r="9" spans="1:11" ht="12.75" customHeight="1">
      <c r="A9" s="12"/>
      <c r="B9" s="12" t="s">
        <v>221</v>
      </c>
      <c r="C9" s="12"/>
      <c r="D9" s="12" t="s">
        <v>14</v>
      </c>
      <c r="E9" s="12"/>
      <c r="F9" s="12"/>
      <c r="G9" s="12"/>
      <c r="H9" s="12"/>
      <c r="I9" s="12"/>
      <c r="J9" s="12"/>
      <c r="K9" s="12"/>
    </row>
    <row r="10" spans="1:11" ht="12.75" customHeight="1">
      <c r="A10" s="12"/>
      <c r="B10" s="12" t="s">
        <v>250</v>
      </c>
      <c r="C10" s="12"/>
      <c r="D10" s="12" t="s">
        <v>16</v>
      </c>
      <c r="E10" s="12"/>
      <c r="F10" s="12"/>
      <c r="G10" s="12"/>
      <c r="H10" s="12"/>
      <c r="I10" s="12"/>
      <c r="J10" s="12"/>
      <c r="K10" s="12"/>
    </row>
    <row r="11" spans="1:11" ht="12.75" customHeight="1">
      <c r="A11" s="12"/>
      <c r="B11" s="12" t="s">
        <v>296</v>
      </c>
      <c r="C11" s="12"/>
      <c r="D11" s="12" t="s">
        <v>28</v>
      </c>
      <c r="E11" s="12"/>
      <c r="F11" s="12"/>
      <c r="G11" s="12"/>
      <c r="H11" s="12"/>
      <c r="I11" s="12"/>
      <c r="J11" s="12"/>
      <c r="K11" s="12"/>
    </row>
    <row r="12" spans="1:11" ht="12.75" customHeight="1">
      <c r="A12" s="12"/>
      <c r="B12" s="12" t="s">
        <v>396</v>
      </c>
      <c r="C12" s="12"/>
      <c r="D12" s="12" t="s">
        <v>106</v>
      </c>
      <c r="E12" s="12"/>
      <c r="F12" s="12"/>
      <c r="G12" s="12"/>
      <c r="H12" s="12"/>
      <c r="I12" s="12"/>
      <c r="J12" s="12"/>
      <c r="K12" s="12"/>
    </row>
    <row r="13" spans="1:11" ht="12.75" customHeight="1">
      <c r="A13" s="12"/>
      <c r="B13" s="12" t="s">
        <v>428</v>
      </c>
      <c r="C13" s="12"/>
      <c r="D13" s="12" t="s">
        <v>379</v>
      </c>
      <c r="E13" s="12"/>
      <c r="F13" s="12"/>
      <c r="G13" s="12"/>
      <c r="H13" s="12"/>
      <c r="I13" s="12"/>
      <c r="J13" s="12"/>
      <c r="K13" s="12"/>
    </row>
    <row r="14" spans="1:11" ht="12.75" customHeight="1">
      <c r="A14" s="12"/>
      <c r="B14" s="12" t="s">
        <v>412</v>
      </c>
      <c r="C14" s="12"/>
      <c r="D14" s="12" t="s">
        <v>62</v>
      </c>
      <c r="E14" s="12"/>
      <c r="F14" s="12"/>
      <c r="G14" s="12"/>
      <c r="H14" s="12"/>
      <c r="I14" s="12"/>
      <c r="J14" s="12"/>
      <c r="K14" s="12"/>
    </row>
    <row r="15" spans="1:11" ht="12.75" customHeight="1">
      <c r="A15" s="12"/>
      <c r="B15" s="12" t="s">
        <v>443</v>
      </c>
      <c r="C15" s="12"/>
      <c r="D15" s="12" t="s">
        <v>607</v>
      </c>
      <c r="E15" s="12"/>
      <c r="F15" s="12"/>
      <c r="G15" s="12"/>
      <c r="H15" s="12"/>
      <c r="I15" s="12"/>
      <c r="J15" s="12"/>
      <c r="K15" s="12"/>
    </row>
    <row r="16" spans="1:11" ht="12.75" customHeight="1">
      <c r="A16" s="12"/>
      <c r="B16" s="12" t="s">
        <v>455</v>
      </c>
      <c r="C16" s="12"/>
      <c r="D16" s="12" t="s">
        <v>352</v>
      </c>
      <c r="E16" s="12"/>
      <c r="F16" s="12"/>
      <c r="G16" s="12"/>
      <c r="H16" s="12"/>
      <c r="I16" s="12"/>
      <c r="J16" s="12"/>
      <c r="K16" s="12"/>
    </row>
    <row r="17" spans="1:11" ht="12.75" customHeight="1">
      <c r="A17" s="12"/>
      <c r="B17" s="309" t="s">
        <v>195</v>
      </c>
      <c r="C17" s="310"/>
      <c r="D17" s="12" t="s">
        <v>439</v>
      </c>
      <c r="E17" s="12"/>
      <c r="F17" s="12"/>
      <c r="G17" s="12"/>
      <c r="H17" s="12"/>
      <c r="I17" s="12"/>
      <c r="J17" s="12"/>
      <c r="K17" s="12"/>
    </row>
    <row r="18" spans="1:11" ht="12.75" customHeight="1">
      <c r="A18" s="12"/>
      <c r="B18" s="309" t="s">
        <v>204</v>
      </c>
      <c r="C18" s="310"/>
      <c r="D18" s="12" t="s">
        <v>225</v>
      </c>
      <c r="E18" s="12"/>
      <c r="F18" s="12"/>
      <c r="G18" s="12"/>
      <c r="H18" s="12"/>
      <c r="I18" s="12"/>
      <c r="J18" s="12"/>
      <c r="K18" s="12"/>
    </row>
    <row r="19" spans="1:11" ht="12.75" customHeight="1">
      <c r="A19" s="12"/>
      <c r="B19" s="309" t="s">
        <v>178</v>
      </c>
      <c r="C19" s="310"/>
      <c r="D19" s="12" t="s">
        <v>238</v>
      </c>
      <c r="E19" s="12"/>
      <c r="F19" s="12"/>
      <c r="G19" s="12"/>
      <c r="H19" s="12"/>
      <c r="I19" s="12"/>
      <c r="J19" s="12"/>
      <c r="K19" s="12"/>
    </row>
    <row r="20" spans="1:11" ht="12.75" customHeight="1">
      <c r="A20" s="12"/>
      <c r="B20" s="12" t="s">
        <v>555</v>
      </c>
      <c r="C20" s="12"/>
      <c r="D20" s="12" t="s">
        <v>481</v>
      </c>
      <c r="E20" s="12"/>
      <c r="F20" s="12"/>
      <c r="G20" s="12"/>
      <c r="H20" s="12"/>
      <c r="I20" s="12"/>
      <c r="J20" s="12"/>
      <c r="K20" s="12"/>
    </row>
    <row r="21" spans="1:11" ht="12.75" customHeight="1">
      <c r="A21" s="12"/>
      <c r="B21" s="12" t="s">
        <v>568</v>
      </c>
      <c r="C21" s="12"/>
      <c r="D21" s="12" t="s">
        <v>480</v>
      </c>
      <c r="E21" s="12"/>
      <c r="F21" s="12"/>
      <c r="G21" s="12"/>
      <c r="H21" s="12"/>
      <c r="I21" s="12"/>
      <c r="J21" s="12"/>
      <c r="K21" s="12"/>
    </row>
    <row r="22" spans="1:11" ht="12.75" customHeight="1">
      <c r="A22" s="12"/>
      <c r="B22" s="12" t="s">
        <v>360</v>
      </c>
      <c r="C22" s="12"/>
      <c r="D22" s="12" t="s">
        <v>491</v>
      </c>
      <c r="E22" s="12"/>
      <c r="F22" s="12"/>
      <c r="G22" s="12"/>
      <c r="H22" s="12"/>
      <c r="I22" s="12"/>
      <c r="J22" s="12"/>
      <c r="K22" s="12"/>
    </row>
    <row r="23" spans="1:11" ht="12.75" customHeight="1">
      <c r="A23" s="12"/>
      <c r="B23" s="12" t="s">
        <v>372</v>
      </c>
      <c r="C23" s="12"/>
      <c r="D23" s="12" t="s">
        <v>196</v>
      </c>
      <c r="E23" s="12"/>
      <c r="F23" s="12"/>
      <c r="G23" s="12"/>
      <c r="H23" s="12"/>
      <c r="I23" s="12"/>
      <c r="J23" s="12"/>
      <c r="K23" s="12"/>
    </row>
    <row r="24" spans="1:11" ht="12.75" customHeight="1">
      <c r="A24" s="12"/>
      <c r="B24" s="12" t="s">
        <v>595</v>
      </c>
      <c r="C24" s="12"/>
      <c r="D24" s="12" t="s">
        <v>198</v>
      </c>
      <c r="E24" s="12"/>
      <c r="F24" s="12"/>
      <c r="G24" s="12"/>
      <c r="H24" s="12"/>
      <c r="I24" s="12"/>
      <c r="J24" s="12"/>
      <c r="K24" s="12"/>
    </row>
    <row r="25" spans="1:11" ht="12.75" customHeight="1">
      <c r="A25" s="12"/>
      <c r="B25" s="12" t="s">
        <v>580</v>
      </c>
      <c r="C25" s="12"/>
      <c r="D25" s="12" t="s">
        <v>200</v>
      </c>
      <c r="E25" s="12"/>
      <c r="F25" s="12"/>
      <c r="G25" s="12"/>
      <c r="H25" s="12"/>
      <c r="I25" s="12"/>
      <c r="J25" s="12"/>
      <c r="K25" s="12"/>
    </row>
    <row r="26" spans="1:11" ht="12.75" customHeight="1">
      <c r="A26" s="12"/>
      <c r="B26" s="309" t="s">
        <v>120</v>
      </c>
      <c r="C26" s="310"/>
      <c r="D26" s="12" t="s">
        <v>199</v>
      </c>
      <c r="E26" s="12"/>
      <c r="F26" s="12"/>
      <c r="G26" s="12"/>
      <c r="H26" s="12"/>
      <c r="I26" s="12"/>
      <c r="J26" s="12"/>
      <c r="K26" s="12"/>
    </row>
    <row r="27" spans="1:11" ht="12.75" customHeight="1">
      <c r="A27" s="12"/>
      <c r="B27" s="12" t="s">
        <v>547</v>
      </c>
      <c r="C27" s="12"/>
      <c r="D27" s="12" t="s">
        <v>322</v>
      </c>
      <c r="E27" s="12"/>
      <c r="F27" s="12"/>
      <c r="G27" s="12"/>
      <c r="H27" s="12"/>
      <c r="I27" s="12"/>
      <c r="J27" s="12"/>
      <c r="K27" s="12"/>
    </row>
    <row r="28" spans="1:11" ht="12.75" customHeight="1">
      <c r="A28" s="12"/>
      <c r="B28" s="12" t="s">
        <v>494</v>
      </c>
      <c r="C28" s="12"/>
      <c r="D28" s="12" t="s">
        <v>355</v>
      </c>
      <c r="E28" s="12"/>
      <c r="F28" s="12"/>
      <c r="G28" s="12"/>
      <c r="H28" s="12"/>
      <c r="I28" s="12"/>
      <c r="J28" s="12"/>
      <c r="K28" s="12"/>
    </row>
    <row r="29" spans="1:11" ht="12.75" customHeight="1">
      <c r="A29" s="12"/>
      <c r="B29" s="12" t="s">
        <v>479</v>
      </c>
      <c r="C29" s="12"/>
      <c r="D29" s="12" t="s">
        <v>431</v>
      </c>
      <c r="E29" s="12"/>
      <c r="F29" s="12"/>
      <c r="G29" s="12"/>
      <c r="H29" s="12"/>
      <c r="I29" s="12"/>
      <c r="J29" s="12"/>
      <c r="K29" s="12"/>
    </row>
    <row r="30" spans="1:11" ht="12.75" customHeight="1">
      <c r="A30" s="12"/>
      <c r="B30" s="12" t="s">
        <v>520</v>
      </c>
      <c r="C30" s="12"/>
      <c r="D30" s="12" t="s">
        <v>254</v>
      </c>
      <c r="E30" s="12"/>
      <c r="F30" s="12"/>
      <c r="G30" s="12"/>
      <c r="H30" s="12"/>
      <c r="I30" s="12"/>
      <c r="J30" s="12"/>
      <c r="K30" s="12"/>
    </row>
    <row r="31" spans="1:11" ht="12.75" customHeight="1">
      <c r="A31" s="12"/>
      <c r="B31" s="12" t="s">
        <v>462</v>
      </c>
      <c r="C31" s="12"/>
      <c r="D31" s="12" t="s">
        <v>497</v>
      </c>
      <c r="E31" s="12"/>
      <c r="F31" s="12"/>
      <c r="G31" s="12"/>
      <c r="H31" s="12"/>
      <c r="I31" s="12"/>
      <c r="J31" s="12"/>
      <c r="K31" s="12"/>
    </row>
    <row r="32" spans="1:11" ht="12.75" customHeight="1">
      <c r="A32" s="12"/>
      <c r="B32" s="309" t="s">
        <v>99</v>
      </c>
      <c r="C32" s="310"/>
      <c r="D32" s="12" t="s">
        <v>291</v>
      </c>
      <c r="E32" s="12"/>
      <c r="F32" s="12"/>
      <c r="G32" s="12"/>
      <c r="H32" s="12"/>
      <c r="I32" s="12"/>
      <c r="J32" s="12"/>
      <c r="K32" s="12"/>
    </row>
    <row r="33" spans="1:11" ht="12.75" customHeight="1">
      <c r="A33" s="12"/>
      <c r="B33" s="309" t="s">
        <v>147</v>
      </c>
      <c r="C33" s="310"/>
      <c r="D33" s="12" t="s">
        <v>154</v>
      </c>
      <c r="E33" s="12"/>
      <c r="F33" s="12"/>
      <c r="G33" s="12"/>
      <c r="H33" s="12"/>
      <c r="I33" s="12"/>
      <c r="J33" s="12"/>
      <c r="K33" s="12"/>
    </row>
    <row r="34" spans="1:11" ht="12.75" customHeight="1">
      <c r="A34" s="12"/>
      <c r="B34" s="309" t="s">
        <v>54</v>
      </c>
      <c r="C34" s="310"/>
      <c r="D34" s="12" t="s">
        <v>252</v>
      </c>
      <c r="E34" s="12"/>
      <c r="F34" s="12"/>
      <c r="G34" s="12"/>
      <c r="H34" s="12"/>
      <c r="I34" s="12"/>
      <c r="J34" s="12"/>
      <c r="K34" s="12"/>
    </row>
    <row r="35" spans="1:11" ht="12.75" customHeight="1">
      <c r="A35" s="12"/>
      <c r="B35" s="12"/>
      <c r="C35" s="12"/>
      <c r="D35" s="12" t="s">
        <v>306</v>
      </c>
      <c r="E35" s="12"/>
      <c r="F35" s="12"/>
      <c r="G35" s="12"/>
      <c r="H35" s="12"/>
      <c r="I35" s="12"/>
      <c r="J35" s="12"/>
      <c r="K35" s="12"/>
    </row>
    <row r="36" spans="1:11" ht="12.75" customHeight="1">
      <c r="A36" s="12"/>
      <c r="B36" s="12"/>
      <c r="C36" s="12"/>
      <c r="D36" s="12" t="s">
        <v>432</v>
      </c>
      <c r="E36" s="12"/>
      <c r="F36" s="12"/>
      <c r="G36" s="12"/>
      <c r="H36" s="12"/>
      <c r="I36" s="12"/>
      <c r="J36" s="12"/>
      <c r="K36" s="12"/>
    </row>
    <row r="37" spans="1:11" ht="12.75" customHeight="1">
      <c r="A37" s="12"/>
      <c r="B37" s="12"/>
      <c r="C37" s="12"/>
      <c r="D37" s="12" t="s">
        <v>416</v>
      </c>
      <c r="E37" s="12"/>
      <c r="F37" s="12"/>
      <c r="G37" s="12"/>
      <c r="H37" s="12"/>
      <c r="I37" s="12"/>
      <c r="J37" s="12"/>
      <c r="K37" s="12"/>
    </row>
    <row r="38" spans="1:11" ht="12.75" customHeight="1">
      <c r="A38" s="12"/>
      <c r="B38" s="12"/>
      <c r="C38" s="12"/>
      <c r="D38" s="12" t="s">
        <v>424</v>
      </c>
      <c r="E38" s="12"/>
      <c r="F38" s="12"/>
      <c r="G38" s="12"/>
      <c r="H38" s="12"/>
      <c r="I38" s="12"/>
      <c r="J38" s="12"/>
      <c r="K38" s="12"/>
    </row>
    <row r="39" spans="1:11" ht="12.75" customHeight="1">
      <c r="A39" s="12"/>
      <c r="B39" s="12"/>
      <c r="C39" s="12"/>
      <c r="D39" s="12" t="s">
        <v>417</v>
      </c>
      <c r="E39" s="12"/>
      <c r="F39" s="12"/>
      <c r="G39" s="12"/>
      <c r="H39" s="12"/>
      <c r="I39" s="12"/>
      <c r="J39" s="12"/>
      <c r="K39" s="12"/>
    </row>
    <row r="40" spans="1:11" ht="12.75" customHeight="1">
      <c r="A40" s="12"/>
      <c r="B40" s="12"/>
      <c r="C40" s="12"/>
      <c r="D40" s="12" t="s">
        <v>504</v>
      </c>
      <c r="E40" s="12"/>
      <c r="F40" s="12"/>
      <c r="G40" s="12"/>
      <c r="H40" s="12"/>
      <c r="I40" s="12"/>
      <c r="J40" s="12"/>
      <c r="K40" s="12"/>
    </row>
    <row r="41" spans="1:11" ht="12.75" customHeight="1">
      <c r="A41" s="12"/>
      <c r="B41" s="12"/>
      <c r="C41" s="12"/>
      <c r="D41" s="12" t="s">
        <v>275</v>
      </c>
      <c r="E41" s="12"/>
      <c r="F41" s="12"/>
      <c r="G41" s="12"/>
      <c r="H41" s="12"/>
      <c r="I41" s="12"/>
      <c r="J41" s="12"/>
      <c r="K41" s="12"/>
    </row>
    <row r="42" spans="1:11" ht="12.75" customHeight="1">
      <c r="A42" s="12"/>
      <c r="B42" s="12"/>
      <c r="C42" s="12"/>
      <c r="D42" s="12" t="s">
        <v>138</v>
      </c>
      <c r="E42" s="12"/>
      <c r="F42" s="12"/>
      <c r="G42" s="12"/>
      <c r="H42" s="12"/>
      <c r="I42" s="12"/>
      <c r="J42" s="12"/>
      <c r="K42" s="12"/>
    </row>
    <row r="43" spans="1:11" ht="12.75" customHeight="1">
      <c r="A43" s="12"/>
      <c r="B43" s="12"/>
      <c r="C43" s="12"/>
      <c r="D43" s="12" t="s">
        <v>73</v>
      </c>
      <c r="E43" s="12"/>
      <c r="F43" s="12"/>
      <c r="G43" s="12"/>
      <c r="H43" s="12"/>
      <c r="I43" s="12"/>
      <c r="J43" s="12"/>
      <c r="K43" s="12"/>
    </row>
    <row r="44" spans="1:11" ht="12.75" customHeight="1">
      <c r="A44" s="12"/>
      <c r="B44" s="12"/>
      <c r="C44" s="12"/>
      <c r="D44" s="12" t="s">
        <v>237</v>
      </c>
      <c r="E44" s="12"/>
      <c r="F44" s="12"/>
      <c r="G44" s="12"/>
      <c r="H44" s="12"/>
      <c r="I44" s="12"/>
      <c r="J44" s="12"/>
      <c r="K44" s="12"/>
    </row>
    <row r="45" spans="1:11" ht="12.75" customHeight="1">
      <c r="A45" s="12"/>
      <c r="B45" s="12"/>
      <c r="C45" s="12"/>
      <c r="D45" s="12" t="s">
        <v>197</v>
      </c>
      <c r="E45" s="12"/>
      <c r="F45" s="12"/>
      <c r="G45" s="12"/>
      <c r="H45" s="12"/>
      <c r="I45" s="12"/>
      <c r="J45" s="12"/>
      <c r="K45" s="12"/>
    </row>
    <row r="46" spans="1:11" ht="12.75" customHeight="1">
      <c r="A46" s="12"/>
      <c r="B46" s="12"/>
      <c r="C46" s="12"/>
      <c r="D46" s="12" t="s">
        <v>201</v>
      </c>
      <c r="E46" s="12"/>
      <c r="F46" s="12"/>
      <c r="G46" s="12"/>
      <c r="H46" s="12"/>
      <c r="I46" s="12"/>
      <c r="J46" s="12"/>
      <c r="K46" s="12"/>
    </row>
    <row r="47" spans="1:11" ht="12.75" customHeight="1">
      <c r="A47" s="12"/>
      <c r="B47" s="12"/>
      <c r="C47" s="12"/>
      <c r="D47" s="12" t="s">
        <v>378</v>
      </c>
      <c r="E47" s="12"/>
      <c r="F47" s="12"/>
      <c r="G47" s="12"/>
      <c r="H47" s="12"/>
      <c r="I47" s="12"/>
      <c r="J47" s="12"/>
      <c r="K47" s="12"/>
    </row>
    <row r="48" spans="1:11" ht="12.75" customHeight="1">
      <c r="A48" s="12"/>
      <c r="B48" s="12"/>
      <c r="C48" s="12"/>
      <c r="D48" s="12" t="s">
        <v>40</v>
      </c>
      <c r="E48" s="12"/>
      <c r="F48" s="12"/>
      <c r="G48" s="12"/>
      <c r="H48" s="12"/>
      <c r="I48" s="12"/>
      <c r="J48" s="12"/>
      <c r="K48" s="12"/>
    </row>
    <row r="49" spans="1:11" ht="12.75" customHeight="1">
      <c r="A49" s="12"/>
      <c r="B49" s="12"/>
      <c r="C49" s="12"/>
      <c r="D49" s="12" t="s">
        <v>128</v>
      </c>
      <c r="E49" s="12"/>
      <c r="F49" s="12"/>
      <c r="G49" s="12"/>
      <c r="H49" s="12"/>
      <c r="I49" s="12"/>
      <c r="J49" s="12"/>
      <c r="K49" s="12"/>
    </row>
    <row r="50" spans="1:11" ht="12.75" customHeight="1">
      <c r="A50" s="12"/>
      <c r="B50" s="12"/>
      <c r="C50" s="12"/>
      <c r="D50" s="12" t="s">
        <v>398</v>
      </c>
      <c r="E50" s="12"/>
      <c r="F50" s="12"/>
      <c r="G50" s="12"/>
      <c r="H50" s="12"/>
      <c r="I50" s="12"/>
      <c r="J50" s="12"/>
      <c r="K50" s="12"/>
    </row>
    <row r="51" spans="1:11" ht="12.75" customHeight="1">
      <c r="A51" s="12"/>
      <c r="B51" s="12"/>
      <c r="C51" s="12"/>
      <c r="D51" s="12" t="s">
        <v>167</v>
      </c>
      <c r="E51" s="12"/>
      <c r="F51" s="12"/>
      <c r="G51" s="12"/>
      <c r="H51" s="12"/>
      <c r="I51" s="12"/>
      <c r="J51" s="12"/>
      <c r="K51" s="12"/>
    </row>
    <row r="52" spans="1:11" ht="12.75" customHeight="1">
      <c r="A52" s="12"/>
      <c r="B52" s="12"/>
      <c r="C52" s="12"/>
      <c r="D52" s="12" t="s">
        <v>175</v>
      </c>
      <c r="E52" s="12"/>
      <c r="F52" s="12"/>
      <c r="G52" s="12"/>
      <c r="H52" s="12"/>
      <c r="I52" s="12"/>
      <c r="J52" s="12"/>
      <c r="K52" s="12"/>
    </row>
    <row r="53" spans="1:11" ht="12.75" customHeight="1">
      <c r="A53" s="12"/>
      <c r="B53" s="12"/>
      <c r="C53" s="12"/>
      <c r="D53" s="12" t="s">
        <v>169</v>
      </c>
      <c r="E53" s="12"/>
      <c r="F53" s="12"/>
      <c r="G53" s="12"/>
      <c r="H53" s="12"/>
      <c r="I53" s="12"/>
      <c r="J53" s="12"/>
      <c r="K53" s="12"/>
    </row>
    <row r="54" spans="1:11" ht="12.75" customHeight="1">
      <c r="A54" s="12"/>
      <c r="B54" s="12"/>
      <c r="C54" s="12"/>
      <c r="D54" s="12" t="s">
        <v>448</v>
      </c>
      <c r="E54" s="12"/>
      <c r="F54" s="12"/>
      <c r="G54" s="12"/>
      <c r="H54" s="12"/>
      <c r="I54" s="12"/>
      <c r="J54" s="12"/>
      <c r="K54" s="12"/>
    </row>
    <row r="55" spans="1:11" ht="12.75" customHeight="1">
      <c r="A55" s="12"/>
      <c r="B55" s="12"/>
      <c r="C55" s="12"/>
      <c r="D55" s="12" t="s">
        <v>601</v>
      </c>
      <c r="E55" s="12"/>
      <c r="F55" s="12"/>
      <c r="G55" s="12"/>
      <c r="H55" s="12"/>
      <c r="I55" s="12"/>
      <c r="J55" s="12"/>
      <c r="K55" s="12"/>
    </row>
    <row r="56" spans="1:11" ht="12.75" customHeight="1">
      <c r="A56" s="12"/>
      <c r="B56" s="12"/>
      <c r="C56" s="12"/>
      <c r="D56" s="12" t="s">
        <v>366</v>
      </c>
      <c r="E56" s="12"/>
      <c r="F56" s="12"/>
      <c r="G56" s="12"/>
      <c r="H56" s="12"/>
      <c r="I56" s="12"/>
      <c r="J56" s="12"/>
      <c r="K56" s="12"/>
    </row>
    <row r="57" spans="1:11" ht="12.75" customHeight="1">
      <c r="A57" s="12"/>
      <c r="B57" s="12"/>
      <c r="C57" s="12"/>
      <c r="D57" s="12" t="s">
        <v>206</v>
      </c>
      <c r="E57" s="12"/>
      <c r="F57" s="12"/>
      <c r="G57" s="12"/>
      <c r="H57" s="12"/>
      <c r="I57" s="12"/>
      <c r="J57" s="12"/>
      <c r="K57" s="12"/>
    </row>
    <row r="58" spans="1:11" ht="12.75" customHeight="1">
      <c r="A58" s="12"/>
      <c r="B58" s="12"/>
      <c r="C58" s="12"/>
      <c r="D58" s="12" t="s">
        <v>26</v>
      </c>
      <c r="E58" s="12"/>
      <c r="F58" s="12"/>
      <c r="G58" s="12"/>
      <c r="H58" s="12"/>
      <c r="I58" s="12"/>
      <c r="J58" s="12"/>
      <c r="K58" s="12"/>
    </row>
    <row r="59" spans="1:11" ht="12.75" customHeight="1">
      <c r="A59" s="12"/>
      <c r="B59" s="12"/>
      <c r="C59" s="12"/>
      <c r="D59" s="12" t="s">
        <v>301</v>
      </c>
      <c r="E59" s="12"/>
      <c r="F59" s="12"/>
      <c r="G59" s="12"/>
      <c r="H59" s="12"/>
      <c r="I59" s="12"/>
      <c r="J59" s="12"/>
      <c r="K59" s="12"/>
    </row>
    <row r="60" spans="1:11" ht="12.75" customHeight="1">
      <c r="A60" s="12"/>
      <c r="B60" s="12"/>
      <c r="C60" s="12"/>
      <c r="D60" s="12" t="s">
        <v>266</v>
      </c>
      <c r="E60" s="12"/>
      <c r="F60" s="12"/>
      <c r="G60" s="12"/>
      <c r="H60" s="12"/>
      <c r="I60" s="12"/>
      <c r="J60" s="12"/>
      <c r="K60" s="12"/>
    </row>
    <row r="61" spans="1:11" ht="12.75" customHeight="1">
      <c r="A61" s="12"/>
      <c r="B61" s="12"/>
      <c r="C61" s="12"/>
      <c r="D61" s="12" t="s">
        <v>540</v>
      </c>
      <c r="E61" s="12"/>
      <c r="F61" s="12"/>
      <c r="G61" s="12"/>
      <c r="H61" s="12"/>
      <c r="I61" s="12"/>
      <c r="J61" s="12"/>
      <c r="K61" s="12"/>
    </row>
    <row r="62" spans="1:11" ht="12.75" customHeight="1">
      <c r="A62" s="12"/>
      <c r="B62" s="12"/>
      <c r="C62" s="12"/>
      <c r="D62" s="12" t="s">
        <v>222</v>
      </c>
      <c r="E62" s="12"/>
      <c r="F62" s="12"/>
      <c r="G62" s="12"/>
      <c r="H62" s="12"/>
      <c r="I62" s="12"/>
      <c r="J62" s="12"/>
      <c r="K62" s="12"/>
    </row>
    <row r="63" spans="1:11" ht="12.75" customHeight="1">
      <c r="A63" s="12"/>
      <c r="B63" s="12"/>
      <c r="C63" s="12"/>
      <c r="D63" s="12" t="s">
        <v>318</v>
      </c>
      <c r="E63" s="12"/>
      <c r="F63" s="12"/>
      <c r="G63" s="12"/>
      <c r="H63" s="12"/>
      <c r="I63" s="12"/>
      <c r="J63" s="12"/>
      <c r="K63" s="12"/>
    </row>
    <row r="64" spans="1:11" ht="12.75" customHeight="1">
      <c r="A64" s="12"/>
      <c r="B64" s="12"/>
      <c r="C64" s="12"/>
      <c r="D64" s="12" t="s">
        <v>463</v>
      </c>
      <c r="E64" s="12"/>
      <c r="F64" s="12"/>
      <c r="G64" s="12"/>
      <c r="H64" s="12"/>
      <c r="I64" s="12"/>
      <c r="J64" s="12"/>
      <c r="K64" s="12"/>
    </row>
    <row r="65" spans="1:11" ht="12.75" customHeight="1">
      <c r="A65" s="12"/>
      <c r="B65" s="12"/>
      <c r="C65" s="12"/>
      <c r="D65" s="12" t="s">
        <v>472</v>
      </c>
      <c r="E65" s="12"/>
      <c r="F65" s="12"/>
      <c r="G65" s="12"/>
      <c r="H65" s="12"/>
      <c r="I65" s="12"/>
      <c r="J65" s="12"/>
      <c r="K65" s="12"/>
    </row>
    <row r="66" spans="1:11" ht="12.75" customHeight="1">
      <c r="A66" s="12"/>
      <c r="B66" s="12"/>
      <c r="C66" s="12"/>
      <c r="D66" s="12" t="s">
        <v>473</v>
      </c>
      <c r="E66" s="12"/>
      <c r="F66" s="12"/>
      <c r="G66" s="12"/>
      <c r="H66" s="12"/>
      <c r="I66" s="12"/>
      <c r="J66" s="12"/>
      <c r="K66" s="12"/>
    </row>
    <row r="67" spans="1:11" ht="12.75" customHeight="1">
      <c r="A67" s="12"/>
      <c r="B67" s="12"/>
      <c r="C67" s="12"/>
      <c r="D67" s="12" t="s">
        <v>469</v>
      </c>
      <c r="E67" s="12"/>
      <c r="F67" s="12"/>
      <c r="G67" s="12"/>
      <c r="H67" s="12"/>
      <c r="I67" s="12"/>
      <c r="J67" s="12"/>
      <c r="K67" s="12"/>
    </row>
    <row r="68" spans="1:11" ht="12.75" customHeight="1">
      <c r="A68" s="12"/>
      <c r="B68" s="12"/>
      <c r="C68" s="12"/>
      <c r="D68" s="12" t="s">
        <v>526</v>
      </c>
      <c r="E68" s="12"/>
      <c r="F68" s="12"/>
      <c r="G68" s="12"/>
      <c r="H68" s="12"/>
      <c r="I68" s="12"/>
      <c r="J68" s="12"/>
      <c r="K68" s="12"/>
    </row>
    <row r="69" spans="1:11" ht="12.75" customHeight="1">
      <c r="A69" s="12"/>
      <c r="B69" s="12"/>
      <c r="C69" s="12"/>
      <c r="D69" s="12" t="s">
        <v>307</v>
      </c>
      <c r="E69" s="12"/>
      <c r="F69" s="12"/>
      <c r="G69" s="12"/>
      <c r="H69" s="12"/>
      <c r="I69" s="12"/>
      <c r="J69" s="12"/>
      <c r="K69" s="12"/>
    </row>
    <row r="70" spans="1:11" ht="12.75" customHeight="1">
      <c r="A70" s="12"/>
      <c r="B70" s="12"/>
      <c r="C70" s="12"/>
      <c r="D70" s="12" t="s">
        <v>505</v>
      </c>
      <c r="E70" s="12"/>
      <c r="F70" s="12"/>
      <c r="G70" s="12"/>
      <c r="H70" s="12"/>
      <c r="I70" s="12"/>
      <c r="J70" s="12"/>
      <c r="K70" s="12"/>
    </row>
    <row r="71" spans="1:11" ht="12.75" customHeight="1">
      <c r="A71" s="12"/>
      <c r="B71" s="12"/>
      <c r="C71" s="12"/>
      <c r="D71" s="12" t="s">
        <v>543</v>
      </c>
      <c r="E71" s="12"/>
      <c r="F71" s="12"/>
      <c r="G71" s="12"/>
      <c r="H71" s="12"/>
      <c r="I71" s="12"/>
      <c r="J71" s="12"/>
      <c r="K71" s="12"/>
    </row>
    <row r="72" spans="1:11" ht="12.75" customHeight="1">
      <c r="A72" s="12"/>
      <c r="B72" s="12"/>
      <c r="C72" s="12"/>
      <c r="D72" s="12" t="s">
        <v>605</v>
      </c>
      <c r="E72" s="12"/>
      <c r="F72" s="12"/>
      <c r="G72" s="12"/>
      <c r="H72" s="12"/>
      <c r="I72" s="12"/>
      <c r="J72" s="12"/>
      <c r="K72" s="12"/>
    </row>
    <row r="73" spans="1:11" ht="12.75" customHeight="1">
      <c r="A73" s="12"/>
      <c r="B73" s="12"/>
      <c r="C73" s="12"/>
      <c r="D73" s="12" t="s">
        <v>259</v>
      </c>
      <c r="E73" s="12"/>
      <c r="F73" s="12"/>
      <c r="G73" s="12"/>
      <c r="H73" s="12"/>
      <c r="I73" s="12"/>
      <c r="J73" s="12"/>
      <c r="K73" s="12"/>
    </row>
    <row r="74" spans="1:11" ht="12.75" customHeight="1">
      <c r="A74" s="12"/>
      <c r="B74" s="12"/>
      <c r="C74" s="12"/>
      <c r="D74" s="12" t="s">
        <v>279</v>
      </c>
      <c r="E74" s="12"/>
      <c r="F74" s="12"/>
      <c r="G74" s="12"/>
      <c r="H74" s="12"/>
      <c r="I74" s="12"/>
      <c r="J74" s="12"/>
      <c r="K74" s="12"/>
    </row>
    <row r="75" spans="1:11" ht="12.75" customHeight="1">
      <c r="A75" s="12"/>
      <c r="B75" s="12"/>
      <c r="C75" s="12"/>
      <c r="D75" s="12" t="s">
        <v>357</v>
      </c>
      <c r="E75" s="12"/>
      <c r="F75" s="12"/>
      <c r="G75" s="12"/>
      <c r="H75" s="12"/>
      <c r="I75" s="12"/>
      <c r="J75" s="12"/>
      <c r="K75" s="12"/>
    </row>
    <row r="76" spans="1:11" ht="12.75" customHeight="1">
      <c r="A76" s="12"/>
      <c r="B76" s="12"/>
      <c r="C76" s="12"/>
      <c r="D76" s="12" t="s">
        <v>496</v>
      </c>
      <c r="E76" s="12"/>
      <c r="F76" s="12"/>
      <c r="G76" s="12"/>
      <c r="H76" s="12"/>
      <c r="I76" s="12"/>
      <c r="J76" s="12"/>
      <c r="K76" s="12"/>
    </row>
    <row r="77" spans="1:11" ht="12.75" customHeight="1">
      <c r="A77" s="12"/>
      <c r="B77" s="12"/>
      <c r="C77" s="12"/>
      <c r="D77" s="12" t="s">
        <v>457</v>
      </c>
      <c r="E77" s="12"/>
      <c r="F77" s="12"/>
      <c r="G77" s="12"/>
      <c r="H77" s="12"/>
      <c r="I77" s="12"/>
      <c r="J77" s="12"/>
      <c r="K77" s="12"/>
    </row>
    <row r="78" spans="1:11" ht="12.75" customHeight="1">
      <c r="A78" s="12"/>
      <c r="B78" s="12"/>
      <c r="C78" s="12"/>
      <c r="D78" s="12" t="s">
        <v>143</v>
      </c>
      <c r="E78" s="12"/>
      <c r="F78" s="12"/>
      <c r="G78" s="12"/>
      <c r="H78" s="12"/>
      <c r="I78" s="12"/>
      <c r="J78" s="12"/>
      <c r="K78" s="12"/>
    </row>
    <row r="79" spans="1:11" ht="12.75" customHeight="1">
      <c r="A79" s="12"/>
      <c r="B79" s="12"/>
      <c r="C79" s="12"/>
      <c r="D79" s="12" t="s">
        <v>486</v>
      </c>
      <c r="E79" s="12"/>
      <c r="F79" s="12"/>
      <c r="G79" s="12"/>
      <c r="H79" s="12"/>
      <c r="I79" s="12"/>
      <c r="J79" s="12"/>
      <c r="K79" s="12"/>
    </row>
    <row r="80" spans="1:11" ht="12.75" customHeight="1">
      <c r="A80" s="12"/>
      <c r="B80" s="12"/>
      <c r="C80" s="12"/>
      <c r="D80" s="12" t="s">
        <v>559</v>
      </c>
      <c r="E80" s="12"/>
      <c r="F80" s="12"/>
      <c r="G80" s="12"/>
      <c r="H80" s="12"/>
      <c r="I80" s="12"/>
      <c r="J80" s="12"/>
      <c r="K80" s="12"/>
    </row>
    <row r="81" spans="1:11" ht="12.75" customHeight="1">
      <c r="A81" s="12"/>
      <c r="B81" s="12"/>
      <c r="C81" s="12"/>
      <c r="D81" s="12" t="s">
        <v>564</v>
      </c>
      <c r="E81" s="12"/>
      <c r="F81" s="12"/>
      <c r="G81" s="12"/>
      <c r="H81" s="12"/>
      <c r="I81" s="12"/>
      <c r="J81" s="12"/>
      <c r="K81" s="12"/>
    </row>
    <row r="82" spans="1:11" ht="12.75" customHeight="1">
      <c r="A82" s="12"/>
      <c r="B82" s="12"/>
      <c r="C82" s="12"/>
      <c r="D82" s="12" t="s">
        <v>521</v>
      </c>
      <c r="E82" s="12"/>
      <c r="F82" s="12"/>
      <c r="G82" s="12"/>
      <c r="H82" s="12"/>
      <c r="I82" s="12"/>
      <c r="J82" s="12"/>
      <c r="K82" s="12"/>
    </row>
    <row r="83" spans="1:11" ht="12.75" customHeight="1">
      <c r="A83" s="12"/>
      <c r="B83" s="12"/>
      <c r="C83" s="12"/>
      <c r="D83" s="12" t="s">
        <v>533</v>
      </c>
      <c r="E83" s="12"/>
      <c r="F83" s="12"/>
      <c r="G83" s="12"/>
      <c r="H83" s="12"/>
      <c r="I83" s="12"/>
      <c r="J83" s="12"/>
      <c r="K83" s="12"/>
    </row>
    <row r="84" spans="1:11" ht="12.75" customHeight="1">
      <c r="A84" s="12"/>
      <c r="B84" s="12"/>
      <c r="C84" s="12"/>
      <c r="D84" s="12" t="s">
        <v>534</v>
      </c>
      <c r="E84" s="12"/>
      <c r="F84" s="12"/>
      <c r="G84" s="12"/>
      <c r="H84" s="12"/>
      <c r="I84" s="12"/>
      <c r="J84" s="12"/>
      <c r="K84" s="12"/>
    </row>
    <row r="85" spans="1:11" ht="12.75" customHeight="1">
      <c r="A85" s="12"/>
      <c r="B85" s="12"/>
      <c r="C85" s="12"/>
      <c r="D85" s="12" t="s">
        <v>529</v>
      </c>
      <c r="E85" s="12"/>
      <c r="F85" s="12"/>
      <c r="G85" s="12"/>
      <c r="H85" s="12"/>
      <c r="I85" s="12"/>
      <c r="J85" s="12"/>
      <c r="K85" s="12"/>
    </row>
    <row r="86" spans="1:11" ht="12.75" customHeight="1">
      <c r="A86" s="12"/>
      <c r="B86" s="12"/>
      <c r="C86" s="12"/>
      <c r="D86" s="12" t="s">
        <v>228</v>
      </c>
      <c r="E86" s="12"/>
      <c r="F86" s="12"/>
      <c r="G86" s="12"/>
      <c r="H86" s="12"/>
      <c r="I86" s="12"/>
      <c r="J86" s="12"/>
      <c r="K86" s="12"/>
    </row>
    <row r="87" spans="1:11" ht="12.75" customHeight="1">
      <c r="A87" s="12"/>
      <c r="B87" s="12"/>
      <c r="C87" s="12"/>
      <c r="D87" s="12" t="s">
        <v>224</v>
      </c>
      <c r="E87" s="12"/>
      <c r="F87" s="12"/>
      <c r="G87" s="12"/>
      <c r="H87" s="12"/>
      <c r="I87" s="12"/>
      <c r="J87" s="12"/>
      <c r="K87" s="12"/>
    </row>
    <row r="88" spans="1:11" ht="12.75" customHeight="1">
      <c r="A88" s="12"/>
      <c r="B88" s="12"/>
      <c r="C88" s="12"/>
      <c r="D88" s="12" t="s">
        <v>251</v>
      </c>
      <c r="E88" s="12"/>
      <c r="F88" s="12"/>
      <c r="G88" s="12"/>
      <c r="H88" s="12"/>
      <c r="I88" s="12"/>
      <c r="J88" s="12"/>
      <c r="K88" s="12"/>
    </row>
    <row r="89" spans="1:11" ht="12.75" customHeight="1">
      <c r="A89" s="12"/>
      <c r="B89" s="12"/>
      <c r="C89" s="12"/>
      <c r="D89" s="12" t="s">
        <v>230</v>
      </c>
      <c r="E89" s="12"/>
      <c r="F89" s="12"/>
      <c r="G89" s="12"/>
      <c r="H89" s="12"/>
      <c r="I89" s="12"/>
      <c r="J89" s="12"/>
      <c r="K89" s="12"/>
    </row>
    <row r="90" spans="1:11" ht="12.75" customHeight="1">
      <c r="A90" s="12"/>
      <c r="B90" s="12"/>
      <c r="C90" s="12"/>
      <c r="D90" s="12" t="s">
        <v>64</v>
      </c>
      <c r="E90" s="12"/>
      <c r="F90" s="12"/>
      <c r="G90" s="12"/>
      <c r="H90" s="12"/>
      <c r="I90" s="12"/>
      <c r="J90" s="12"/>
      <c r="K90" s="12"/>
    </row>
    <row r="91" spans="1:11" ht="12.75" customHeight="1">
      <c r="A91" s="12"/>
      <c r="B91" s="12"/>
      <c r="C91" s="12"/>
      <c r="D91" s="12" t="s">
        <v>623</v>
      </c>
      <c r="E91" s="12"/>
      <c r="F91" s="12"/>
      <c r="G91" s="12"/>
      <c r="H91" s="12"/>
      <c r="I91" s="12"/>
      <c r="J91" s="12"/>
      <c r="K91" s="12"/>
    </row>
    <row r="92" spans="1:11" ht="12.75" customHeight="1">
      <c r="A92" s="12"/>
      <c r="B92" s="12"/>
      <c r="C92" s="12"/>
      <c r="D92" s="12" t="s">
        <v>66</v>
      </c>
      <c r="E92" s="12"/>
      <c r="F92" s="12"/>
      <c r="G92" s="12"/>
      <c r="H92" s="12"/>
      <c r="I92" s="12"/>
      <c r="J92" s="12"/>
      <c r="K92" s="12"/>
    </row>
    <row r="93" spans="1:11" ht="12.75" customHeight="1">
      <c r="A93" s="12"/>
      <c r="B93" s="12"/>
      <c r="C93" s="12"/>
      <c r="D93" s="12" t="s">
        <v>271</v>
      </c>
      <c r="E93" s="12"/>
      <c r="F93" s="12"/>
      <c r="G93" s="12"/>
      <c r="H93" s="12"/>
      <c r="I93" s="12"/>
      <c r="J93" s="12"/>
      <c r="K93" s="12"/>
    </row>
    <row r="94" spans="1:11" ht="12.75" customHeight="1">
      <c r="A94" s="12"/>
      <c r="B94" s="12"/>
      <c r="C94" s="12"/>
      <c r="D94" s="12" t="s">
        <v>110</v>
      </c>
      <c r="E94" s="12"/>
      <c r="F94" s="12"/>
      <c r="G94" s="12"/>
      <c r="H94" s="12"/>
      <c r="I94" s="12"/>
      <c r="J94" s="12"/>
      <c r="K94" s="12"/>
    </row>
    <row r="95" spans="1:11" ht="12.75" customHeight="1">
      <c r="A95" s="12"/>
      <c r="B95" s="12"/>
      <c r="C95" s="12"/>
      <c r="D95" s="12" t="s">
        <v>621</v>
      </c>
      <c r="E95" s="12"/>
      <c r="F95" s="12"/>
      <c r="G95" s="12"/>
      <c r="H95" s="12"/>
      <c r="I95" s="12"/>
      <c r="J95" s="12"/>
      <c r="K95" s="12"/>
    </row>
    <row r="96" spans="1:11" ht="12.75" customHeight="1">
      <c r="A96" s="12"/>
      <c r="B96" s="12"/>
      <c r="C96" s="12"/>
      <c r="D96" s="12" t="s">
        <v>365</v>
      </c>
      <c r="E96" s="12"/>
      <c r="F96" s="12"/>
      <c r="G96" s="12"/>
      <c r="H96" s="12"/>
      <c r="I96" s="12"/>
      <c r="J96" s="12"/>
      <c r="K96" s="12"/>
    </row>
    <row r="97" spans="1:11" ht="12.75" customHeight="1">
      <c r="A97" s="12"/>
      <c r="B97" s="12"/>
      <c r="C97" s="12"/>
      <c r="D97" s="12" t="s">
        <v>484</v>
      </c>
      <c r="E97" s="12"/>
      <c r="F97" s="12"/>
      <c r="G97" s="12"/>
      <c r="H97" s="12"/>
      <c r="I97" s="12"/>
      <c r="J97" s="12"/>
      <c r="K97" s="12"/>
    </row>
    <row r="98" spans="1:11" ht="12.75" customHeight="1">
      <c r="A98" s="12"/>
      <c r="B98" s="12"/>
      <c r="C98" s="12"/>
      <c r="D98" s="12" t="s">
        <v>158</v>
      </c>
      <c r="E98" s="12"/>
      <c r="F98" s="12"/>
      <c r="G98" s="12"/>
      <c r="H98" s="12"/>
      <c r="I98" s="12"/>
      <c r="J98" s="12"/>
      <c r="K98" s="12"/>
    </row>
    <row r="99" spans="1:11" ht="12.75" customHeight="1">
      <c r="A99" s="12"/>
      <c r="B99" s="12"/>
      <c r="C99" s="12"/>
      <c r="D99" s="12" t="s">
        <v>383</v>
      </c>
      <c r="E99" s="12"/>
      <c r="F99" s="12"/>
      <c r="G99" s="12"/>
      <c r="H99" s="12"/>
      <c r="I99" s="12"/>
      <c r="J99" s="12"/>
      <c r="K99" s="12"/>
    </row>
    <row r="100" spans="1:11" ht="12.75" customHeight="1">
      <c r="A100" s="12"/>
      <c r="B100" s="12"/>
      <c r="C100" s="12"/>
      <c r="D100" s="12" t="s">
        <v>510</v>
      </c>
      <c r="E100" s="12"/>
      <c r="F100" s="12"/>
      <c r="G100" s="12"/>
      <c r="H100" s="12"/>
      <c r="I100" s="12"/>
      <c r="J100" s="12"/>
      <c r="K100" s="12"/>
    </row>
    <row r="101" spans="1:11" ht="12.75" customHeight="1">
      <c r="A101" s="12"/>
      <c r="B101" s="12"/>
      <c r="C101" s="12"/>
      <c r="D101" s="12" t="s">
        <v>581</v>
      </c>
      <c r="E101" s="12"/>
      <c r="F101" s="12"/>
      <c r="G101" s="12"/>
      <c r="H101" s="12"/>
      <c r="I101" s="12"/>
      <c r="J101" s="12"/>
      <c r="K101" s="12"/>
    </row>
    <row r="102" spans="1:11" ht="12.75" customHeight="1">
      <c r="A102" s="12"/>
      <c r="B102" s="12"/>
      <c r="C102" s="12"/>
      <c r="D102" s="12" t="s">
        <v>381</v>
      </c>
      <c r="E102" s="12"/>
      <c r="F102" s="12"/>
      <c r="G102" s="12"/>
      <c r="H102" s="12"/>
      <c r="I102" s="12"/>
      <c r="J102" s="12"/>
      <c r="K102" s="12"/>
    </row>
    <row r="103" spans="1:11" ht="12.75" customHeight="1">
      <c r="A103" s="12"/>
      <c r="B103" s="12"/>
      <c r="C103" s="12"/>
      <c r="D103" s="12" t="s">
        <v>226</v>
      </c>
      <c r="E103" s="12"/>
      <c r="F103" s="12"/>
      <c r="G103" s="12"/>
      <c r="H103" s="12"/>
      <c r="I103" s="12"/>
      <c r="J103" s="12"/>
      <c r="K103" s="12"/>
    </row>
    <row r="104" spans="1:11" ht="12.75" customHeight="1">
      <c r="A104" s="12"/>
      <c r="B104" s="12"/>
      <c r="C104" s="12"/>
      <c r="D104" s="12" t="s">
        <v>32</v>
      </c>
      <c r="E104" s="12"/>
      <c r="F104" s="12"/>
      <c r="G104" s="12"/>
      <c r="H104" s="12"/>
      <c r="I104" s="12"/>
      <c r="J104" s="12"/>
      <c r="K104" s="12"/>
    </row>
    <row r="105" spans="1:11" ht="12.75" customHeight="1">
      <c r="A105" s="12"/>
      <c r="B105" s="12"/>
      <c r="C105" s="12"/>
      <c r="D105" s="12" t="s">
        <v>353</v>
      </c>
      <c r="E105" s="12"/>
      <c r="F105" s="12"/>
      <c r="G105" s="12"/>
      <c r="H105" s="12"/>
      <c r="I105" s="12"/>
      <c r="J105" s="12"/>
      <c r="K105" s="12"/>
    </row>
    <row r="106" spans="1:11" ht="12.75" customHeight="1">
      <c r="A106" s="12"/>
      <c r="B106" s="12"/>
      <c r="C106" s="12"/>
      <c r="D106" s="12" t="s">
        <v>541</v>
      </c>
      <c r="E106" s="12"/>
      <c r="F106" s="12"/>
      <c r="G106" s="12"/>
      <c r="H106" s="12"/>
      <c r="I106" s="12"/>
      <c r="J106" s="12"/>
      <c r="K106" s="12"/>
    </row>
    <row r="107" spans="1:11" ht="12.75" customHeight="1">
      <c r="A107" s="12"/>
      <c r="B107" s="12"/>
      <c r="C107" s="12"/>
      <c r="D107" s="12" t="s">
        <v>544</v>
      </c>
      <c r="E107" s="12"/>
      <c r="F107" s="12"/>
      <c r="G107" s="12"/>
      <c r="H107" s="12"/>
      <c r="I107" s="12"/>
      <c r="J107" s="12"/>
      <c r="K107" s="12"/>
    </row>
    <row r="108" spans="1:11" ht="12.75" customHeight="1">
      <c r="A108" s="12"/>
      <c r="B108" s="12"/>
      <c r="C108" s="12"/>
      <c r="D108" s="12" t="s">
        <v>500</v>
      </c>
      <c r="E108" s="12"/>
      <c r="F108" s="12"/>
      <c r="G108" s="12"/>
      <c r="H108" s="12"/>
      <c r="I108" s="12"/>
      <c r="J108" s="12"/>
      <c r="K108" s="12"/>
    </row>
    <row r="109" spans="1:11" ht="12.75" customHeight="1">
      <c r="A109" s="12"/>
      <c r="B109" s="12"/>
      <c r="C109" s="12"/>
      <c r="D109" s="12" t="s">
        <v>321</v>
      </c>
      <c r="E109" s="12"/>
      <c r="F109" s="12"/>
      <c r="G109" s="12"/>
      <c r="H109" s="12"/>
      <c r="I109" s="12"/>
      <c r="J109" s="12"/>
      <c r="K109" s="12"/>
    </row>
    <row r="110" spans="1:11" ht="12.75" customHeight="1">
      <c r="A110" s="12"/>
      <c r="B110" s="12"/>
      <c r="C110" s="12"/>
      <c r="D110" s="12" t="s">
        <v>265</v>
      </c>
      <c r="E110" s="12"/>
      <c r="F110" s="12"/>
      <c r="G110" s="12"/>
      <c r="H110" s="12"/>
      <c r="I110" s="12"/>
      <c r="J110" s="12"/>
      <c r="K110" s="12"/>
    </row>
    <row r="111" spans="1:11" ht="12.75" customHeight="1">
      <c r="A111" s="12"/>
      <c r="B111" s="12"/>
      <c r="C111" s="12"/>
      <c r="D111" s="12" t="s">
        <v>292</v>
      </c>
      <c r="E111" s="12"/>
      <c r="F111" s="12"/>
      <c r="G111" s="12"/>
      <c r="H111" s="12"/>
      <c r="I111" s="12"/>
      <c r="J111" s="12"/>
      <c r="K111" s="12"/>
    </row>
    <row r="112" spans="1:11" ht="12.75" customHeight="1">
      <c r="A112" s="12"/>
      <c r="B112" s="12"/>
      <c r="C112" s="12"/>
      <c r="D112" s="12" t="s">
        <v>423</v>
      </c>
      <c r="E112" s="12"/>
      <c r="F112" s="12"/>
      <c r="G112" s="12"/>
      <c r="H112" s="12"/>
      <c r="I112" s="12"/>
      <c r="J112" s="12"/>
      <c r="K112" s="12"/>
    </row>
    <row r="113" spans="1:11" ht="12.75" customHeight="1">
      <c r="A113" s="12"/>
      <c r="B113" s="12"/>
      <c r="C113" s="12"/>
      <c r="D113" s="12" t="s">
        <v>569</v>
      </c>
      <c r="E113" s="12"/>
      <c r="F113" s="12"/>
      <c r="G113" s="12"/>
      <c r="H113" s="12"/>
      <c r="I113" s="12"/>
      <c r="J113" s="12"/>
      <c r="K113" s="12"/>
    </row>
    <row r="114" spans="1:11" ht="12.75" customHeight="1">
      <c r="A114" s="12"/>
      <c r="B114" s="12"/>
      <c r="C114" s="12"/>
      <c r="D114" s="12" t="s">
        <v>572</v>
      </c>
      <c r="E114" s="12"/>
      <c r="F114" s="12"/>
      <c r="G114" s="12"/>
      <c r="H114" s="12"/>
      <c r="I114" s="12"/>
      <c r="J114" s="12"/>
      <c r="K114" s="12"/>
    </row>
    <row r="115" spans="1:11" ht="12.75" customHeight="1">
      <c r="A115" s="12"/>
      <c r="B115" s="12"/>
      <c r="C115" s="12"/>
      <c r="D115" s="12" t="s">
        <v>570</v>
      </c>
      <c r="E115" s="12"/>
      <c r="F115" s="12"/>
      <c r="G115" s="12"/>
      <c r="H115" s="12"/>
      <c r="I115" s="12"/>
      <c r="J115" s="12"/>
      <c r="K115" s="12"/>
    </row>
    <row r="116" spans="1:11" ht="12.75" customHeight="1">
      <c r="A116" s="12"/>
      <c r="B116" s="12"/>
      <c r="C116" s="12"/>
      <c r="D116" s="12" t="s">
        <v>574</v>
      </c>
      <c r="E116" s="12"/>
      <c r="F116" s="12"/>
      <c r="G116" s="12"/>
      <c r="H116" s="12"/>
      <c r="I116" s="12"/>
      <c r="J116" s="12"/>
      <c r="K116" s="12"/>
    </row>
    <row r="117" spans="1:11" ht="12.75" customHeight="1">
      <c r="A117" s="12"/>
      <c r="B117" s="12"/>
      <c r="C117" s="12"/>
      <c r="D117" s="12" t="s">
        <v>573</v>
      </c>
      <c r="E117" s="12"/>
      <c r="F117" s="12"/>
      <c r="G117" s="12"/>
      <c r="H117" s="12"/>
      <c r="I117" s="12"/>
      <c r="J117" s="12"/>
      <c r="K117" s="12"/>
    </row>
    <row r="118" spans="1:11" ht="12.75" customHeight="1">
      <c r="A118" s="12"/>
      <c r="B118" s="12"/>
      <c r="C118" s="12"/>
      <c r="D118" s="12" t="s">
        <v>434</v>
      </c>
      <c r="E118" s="12"/>
      <c r="F118" s="12"/>
      <c r="G118" s="12"/>
      <c r="H118" s="12"/>
      <c r="I118" s="12"/>
      <c r="J118" s="12"/>
      <c r="K118" s="12"/>
    </row>
    <row r="119" spans="1:11" ht="12.75" customHeight="1">
      <c r="A119" s="12"/>
      <c r="B119" s="12"/>
      <c r="C119" s="12"/>
      <c r="D119" s="12" t="s">
        <v>435</v>
      </c>
      <c r="E119" s="12"/>
      <c r="F119" s="12"/>
      <c r="G119" s="12"/>
      <c r="H119" s="12"/>
      <c r="I119" s="12"/>
      <c r="J119" s="12"/>
      <c r="K119" s="12"/>
    </row>
    <row r="120" spans="1:11" ht="12.75" customHeight="1">
      <c r="A120" s="12"/>
      <c r="B120" s="12"/>
      <c r="C120" s="12"/>
      <c r="D120" s="12" t="s">
        <v>436</v>
      </c>
      <c r="E120" s="12"/>
      <c r="F120" s="12"/>
      <c r="G120" s="12"/>
      <c r="H120" s="12"/>
      <c r="I120" s="12"/>
      <c r="J120" s="12"/>
      <c r="K120" s="12"/>
    </row>
    <row r="121" spans="1:11" ht="12.75" customHeight="1">
      <c r="A121" s="12"/>
      <c r="B121" s="12"/>
      <c r="C121" s="12"/>
      <c r="D121" s="12" t="s">
        <v>69</v>
      </c>
      <c r="E121" s="12"/>
      <c r="F121" s="12"/>
      <c r="G121" s="12"/>
      <c r="H121" s="12"/>
      <c r="I121" s="12"/>
      <c r="J121" s="12"/>
      <c r="K121" s="12"/>
    </row>
    <row r="122" spans="1:11" ht="12.75" customHeight="1">
      <c r="A122" s="12"/>
      <c r="B122" s="12"/>
      <c r="C122" s="12"/>
      <c r="D122" s="12" t="s">
        <v>123</v>
      </c>
      <c r="E122" s="12"/>
      <c r="F122" s="12"/>
      <c r="G122" s="12"/>
      <c r="H122" s="12"/>
      <c r="I122" s="12"/>
      <c r="J122" s="12"/>
      <c r="K122" s="12"/>
    </row>
    <row r="123" spans="1:11" ht="12.75" customHeight="1">
      <c r="A123" s="12"/>
      <c r="B123" s="12"/>
      <c r="C123" s="12"/>
      <c r="D123" s="12" t="s">
        <v>122</v>
      </c>
      <c r="E123" s="12"/>
      <c r="F123" s="12"/>
      <c r="G123" s="12"/>
      <c r="H123" s="12"/>
      <c r="I123" s="12"/>
      <c r="J123" s="12"/>
      <c r="K123" s="12"/>
    </row>
    <row r="124" spans="1:11" ht="12.75" customHeight="1">
      <c r="A124" s="12"/>
      <c r="B124" s="12"/>
      <c r="C124" s="12"/>
      <c r="D124" s="12" t="s">
        <v>233</v>
      </c>
      <c r="E124" s="12"/>
      <c r="F124" s="12"/>
      <c r="G124" s="12"/>
      <c r="H124" s="12"/>
      <c r="I124" s="12"/>
      <c r="J124" s="12"/>
      <c r="K124" s="12"/>
    </row>
    <row r="125" spans="1:11" ht="12.75" customHeight="1">
      <c r="A125" s="12"/>
      <c r="B125" s="12"/>
      <c r="C125" s="12"/>
      <c r="D125" s="12" t="s">
        <v>622</v>
      </c>
      <c r="E125" s="12"/>
      <c r="F125" s="12"/>
      <c r="G125" s="12"/>
      <c r="H125" s="12"/>
      <c r="I125" s="12"/>
      <c r="J125" s="12"/>
      <c r="K125" s="12"/>
    </row>
    <row r="126" spans="1:11" ht="12.75" customHeight="1">
      <c r="A126" s="12"/>
      <c r="B126" s="12"/>
      <c r="C126" s="12"/>
      <c r="D126" s="12" t="s">
        <v>598</v>
      </c>
      <c r="E126" s="12"/>
      <c r="F126" s="12"/>
      <c r="G126" s="12"/>
      <c r="H126" s="12"/>
      <c r="I126" s="12"/>
      <c r="J126" s="12"/>
      <c r="K126" s="12"/>
    </row>
    <row r="127" spans="1:11" ht="12.75" customHeight="1">
      <c r="A127" s="12"/>
      <c r="B127" s="12"/>
      <c r="C127" s="12"/>
      <c r="D127" s="12" t="s">
        <v>597</v>
      </c>
      <c r="E127" s="12"/>
      <c r="F127" s="12"/>
      <c r="G127" s="12"/>
      <c r="H127" s="12"/>
      <c r="I127" s="12"/>
      <c r="J127" s="12"/>
      <c r="K127" s="12"/>
    </row>
    <row r="128" spans="1:11" ht="12.75" customHeight="1">
      <c r="A128" s="12"/>
      <c r="B128" s="12"/>
      <c r="C128" s="12"/>
      <c r="D128" s="12" t="s">
        <v>305</v>
      </c>
      <c r="E128" s="12"/>
      <c r="F128" s="12"/>
      <c r="G128" s="12"/>
      <c r="H128" s="12"/>
      <c r="I128" s="12"/>
      <c r="J128" s="12"/>
      <c r="K128" s="12"/>
    </row>
    <row r="129" spans="1:11" ht="12.75" customHeight="1">
      <c r="A129" s="12"/>
      <c r="B129" s="12"/>
      <c r="C129" s="12"/>
      <c r="D129" s="12" t="s">
        <v>350</v>
      </c>
      <c r="E129" s="12"/>
      <c r="F129" s="12"/>
      <c r="G129" s="12"/>
      <c r="H129" s="12"/>
      <c r="I129" s="12"/>
      <c r="J129" s="12"/>
      <c r="K129" s="12"/>
    </row>
    <row r="130" spans="1:11" ht="12.75" customHeight="1">
      <c r="A130" s="12"/>
      <c r="B130" s="12"/>
      <c r="C130" s="12"/>
      <c r="D130" s="12" t="s">
        <v>498</v>
      </c>
      <c r="E130" s="12"/>
      <c r="F130" s="12"/>
      <c r="G130" s="12"/>
      <c r="H130" s="12"/>
      <c r="I130" s="12"/>
      <c r="J130" s="12"/>
      <c r="K130" s="12"/>
    </row>
    <row r="131" spans="1:11" ht="12.75" customHeight="1">
      <c r="A131" s="12"/>
      <c r="B131" s="12"/>
      <c r="C131" s="12"/>
      <c r="D131" s="12" t="s">
        <v>270</v>
      </c>
      <c r="E131" s="12"/>
      <c r="F131" s="12"/>
      <c r="G131" s="12"/>
      <c r="H131" s="12"/>
      <c r="I131" s="12"/>
      <c r="J131" s="12"/>
      <c r="K131" s="12"/>
    </row>
    <row r="132" spans="1:11" ht="12.75" customHeight="1">
      <c r="A132" s="12"/>
      <c r="B132" s="12"/>
      <c r="C132" s="12"/>
      <c r="D132" s="12" t="s">
        <v>313</v>
      </c>
      <c r="E132" s="12"/>
      <c r="F132" s="12"/>
      <c r="G132" s="12"/>
      <c r="H132" s="12"/>
      <c r="I132" s="12"/>
      <c r="J132" s="12"/>
      <c r="K132" s="12"/>
    </row>
    <row r="133" spans="1:11" ht="12.75" customHeight="1">
      <c r="A133" s="12"/>
      <c r="B133" s="12"/>
      <c r="C133" s="12"/>
      <c r="D133" s="12" t="s">
        <v>582</v>
      </c>
      <c r="E133" s="12"/>
      <c r="F133" s="12"/>
      <c r="G133" s="12"/>
      <c r="H133" s="12"/>
      <c r="I133" s="12"/>
      <c r="J133" s="12"/>
      <c r="K133" s="12"/>
    </row>
    <row r="134" spans="1:11" ht="12.75" customHeight="1">
      <c r="A134" s="12"/>
      <c r="B134" s="12"/>
      <c r="C134" s="12"/>
      <c r="D134" s="12" t="s">
        <v>126</v>
      </c>
      <c r="E134" s="12"/>
      <c r="F134" s="12"/>
      <c r="G134" s="12"/>
      <c r="H134" s="12"/>
      <c r="I134" s="12"/>
      <c r="J134" s="12"/>
      <c r="K134" s="12"/>
    </row>
    <row r="135" spans="1:11" ht="12.75" customHeight="1">
      <c r="A135" s="12"/>
      <c r="B135" s="12"/>
      <c r="C135" s="12"/>
      <c r="D135" s="12" t="s">
        <v>415</v>
      </c>
      <c r="E135" s="12"/>
      <c r="F135" s="12"/>
      <c r="G135" s="12"/>
      <c r="H135" s="12"/>
      <c r="I135" s="12"/>
      <c r="J135" s="12"/>
      <c r="K135" s="12"/>
    </row>
    <row r="136" spans="1:11" ht="12.75" customHeight="1">
      <c r="A136" s="12"/>
      <c r="B136" s="12"/>
      <c r="C136" s="12"/>
      <c r="D136" s="12" t="s">
        <v>404</v>
      </c>
      <c r="E136" s="12"/>
      <c r="F136" s="12"/>
      <c r="G136" s="12"/>
      <c r="H136" s="12"/>
      <c r="I136" s="12"/>
      <c r="J136" s="12"/>
      <c r="K136" s="12"/>
    </row>
    <row r="137" spans="1:11" ht="12.75" customHeight="1">
      <c r="A137" s="12"/>
      <c r="B137" s="12"/>
      <c r="C137" s="12"/>
      <c r="D137" s="12" t="s">
        <v>356</v>
      </c>
      <c r="E137" s="12"/>
      <c r="F137" s="12"/>
      <c r="G137" s="12"/>
      <c r="H137" s="12"/>
      <c r="I137" s="12"/>
      <c r="J137" s="12"/>
      <c r="K137" s="12"/>
    </row>
    <row r="138" spans="1:11" ht="12.75" customHeight="1">
      <c r="A138" s="12"/>
      <c r="B138" s="12"/>
      <c r="C138" s="12"/>
      <c r="D138" s="12" t="s">
        <v>263</v>
      </c>
      <c r="E138" s="12"/>
      <c r="F138" s="12"/>
      <c r="G138" s="12"/>
      <c r="H138" s="12"/>
      <c r="I138" s="12"/>
      <c r="J138" s="12"/>
      <c r="K138" s="12"/>
    </row>
    <row r="139" spans="1:11" ht="12.75" customHeight="1">
      <c r="A139" s="12"/>
      <c r="B139" s="12"/>
      <c r="C139" s="12"/>
      <c r="D139" s="12" t="s">
        <v>236</v>
      </c>
      <c r="E139" s="12"/>
      <c r="F139" s="12"/>
      <c r="G139" s="12"/>
      <c r="H139" s="12"/>
      <c r="I139" s="12"/>
      <c r="J139" s="12"/>
      <c r="K139" s="12"/>
    </row>
    <row r="140" spans="1:11" ht="12.75" customHeight="1">
      <c r="A140" s="12"/>
      <c r="B140" s="12"/>
      <c r="C140" s="12"/>
      <c r="D140" s="12" t="s">
        <v>205</v>
      </c>
      <c r="E140" s="12"/>
      <c r="F140" s="12"/>
      <c r="G140" s="12"/>
      <c r="H140" s="12"/>
      <c r="I140" s="12"/>
      <c r="J140" s="12"/>
      <c r="K140" s="12"/>
    </row>
    <row r="141" spans="1:11" ht="12.75" customHeight="1">
      <c r="A141" s="12"/>
      <c r="B141" s="12"/>
      <c r="C141" s="12"/>
      <c r="D141" s="12" t="s">
        <v>65</v>
      </c>
      <c r="E141" s="12"/>
      <c r="F141" s="12"/>
      <c r="G141" s="12"/>
      <c r="H141" s="12"/>
      <c r="I141" s="12"/>
      <c r="J141" s="12"/>
      <c r="K141" s="12"/>
    </row>
    <row r="142" spans="1:11" ht="12.75" customHeight="1">
      <c r="A142" s="12"/>
      <c r="B142" s="12"/>
      <c r="C142" s="12"/>
      <c r="D142" s="12" t="s">
        <v>421</v>
      </c>
      <c r="E142" s="12"/>
      <c r="F142" s="12"/>
      <c r="G142" s="12"/>
      <c r="H142" s="12"/>
      <c r="I142" s="12"/>
      <c r="J142" s="12"/>
      <c r="K142" s="12"/>
    </row>
    <row r="143" spans="1:11" ht="12.75" customHeight="1">
      <c r="A143" s="12"/>
      <c r="B143" s="12"/>
      <c r="C143" s="12"/>
      <c r="D143" s="12" t="s">
        <v>170</v>
      </c>
      <c r="E143" s="12"/>
      <c r="F143" s="12"/>
      <c r="G143" s="12"/>
      <c r="H143" s="12"/>
      <c r="I143" s="12"/>
      <c r="J143" s="12"/>
      <c r="K143" s="12"/>
    </row>
    <row r="144" spans="1:11" ht="12.75" customHeight="1">
      <c r="A144" s="12"/>
      <c r="B144" s="12"/>
      <c r="C144" s="12"/>
      <c r="D144" s="12" t="s">
        <v>407</v>
      </c>
      <c r="E144" s="12"/>
      <c r="F144" s="12"/>
      <c r="G144" s="12"/>
      <c r="H144" s="12"/>
      <c r="I144" s="12"/>
      <c r="J144" s="12"/>
      <c r="K144" s="12"/>
    </row>
    <row r="145" spans="1:11" ht="12.75" customHeight="1">
      <c r="A145" s="12"/>
      <c r="B145" s="12"/>
      <c r="C145" s="12"/>
      <c r="D145" s="12" t="s">
        <v>255</v>
      </c>
      <c r="E145" s="12"/>
      <c r="F145" s="12"/>
      <c r="G145" s="12"/>
      <c r="H145" s="12"/>
      <c r="I145" s="12"/>
      <c r="J145" s="12"/>
      <c r="K145" s="12"/>
    </row>
    <row r="146" spans="1:11" ht="12.75" customHeight="1">
      <c r="A146" s="12"/>
      <c r="B146" s="12"/>
      <c r="C146" s="12"/>
      <c r="D146" s="12" t="s">
        <v>302</v>
      </c>
      <c r="E146" s="12"/>
      <c r="F146" s="12"/>
      <c r="G146" s="12"/>
      <c r="H146" s="12"/>
      <c r="I146" s="12"/>
      <c r="J146" s="12"/>
      <c r="K146" s="12"/>
    </row>
    <row r="147" spans="1:11" ht="12.75" customHeight="1">
      <c r="A147" s="12"/>
      <c r="B147" s="12"/>
      <c r="C147" s="12"/>
      <c r="D147" s="12" t="s">
        <v>612</v>
      </c>
      <c r="E147" s="12"/>
      <c r="F147" s="12"/>
      <c r="G147" s="12"/>
      <c r="H147" s="12"/>
      <c r="I147" s="12"/>
      <c r="J147" s="12"/>
      <c r="K147" s="12"/>
    </row>
    <row r="148" spans="1:11" ht="12.75" customHeight="1">
      <c r="A148" s="12"/>
      <c r="B148" s="12"/>
      <c r="C148" s="12"/>
      <c r="D148" s="12" t="s">
        <v>274</v>
      </c>
      <c r="E148" s="12"/>
      <c r="F148" s="12"/>
      <c r="G148" s="12"/>
      <c r="H148" s="12"/>
      <c r="I148" s="12"/>
      <c r="J148" s="12"/>
      <c r="K148" s="12"/>
    </row>
    <row r="149" spans="1:11" ht="12.75" customHeight="1">
      <c r="A149" s="12"/>
      <c r="B149" s="12"/>
      <c r="C149" s="12"/>
      <c r="D149" s="12" t="s">
        <v>100</v>
      </c>
      <c r="E149" s="12"/>
      <c r="F149" s="12"/>
      <c r="G149" s="12"/>
      <c r="H149" s="12"/>
      <c r="I149" s="12"/>
      <c r="J149" s="12"/>
      <c r="K149" s="12"/>
    </row>
    <row r="150" spans="1:11" ht="12.75" customHeight="1">
      <c r="A150" s="12"/>
      <c r="B150" s="12"/>
      <c r="C150" s="12"/>
      <c r="D150" s="12" t="s">
        <v>470</v>
      </c>
      <c r="E150" s="12"/>
      <c r="F150" s="12"/>
      <c r="G150" s="12"/>
      <c r="H150" s="12"/>
      <c r="I150" s="12"/>
      <c r="J150" s="12"/>
      <c r="K150" s="12"/>
    </row>
    <row r="151" spans="1:11" ht="12.75" customHeight="1">
      <c r="A151" s="12"/>
      <c r="B151" s="12"/>
      <c r="C151" s="12"/>
      <c r="D151" s="12" t="s">
        <v>600</v>
      </c>
      <c r="E151" s="12"/>
      <c r="F151" s="12"/>
      <c r="G151" s="12"/>
      <c r="H151" s="12"/>
      <c r="I151" s="12"/>
      <c r="J151" s="12"/>
      <c r="K151" s="12"/>
    </row>
    <row r="152" spans="1:11" ht="12.75" customHeight="1">
      <c r="A152" s="12"/>
      <c r="B152" s="12"/>
      <c r="C152" s="12"/>
      <c r="D152" s="12" t="s">
        <v>174</v>
      </c>
      <c r="E152" s="12"/>
      <c r="F152" s="12"/>
      <c r="G152" s="12"/>
      <c r="H152" s="12"/>
      <c r="I152" s="12"/>
      <c r="J152" s="12"/>
      <c r="K152" s="12"/>
    </row>
    <row r="153" spans="1:11" ht="12.75" customHeight="1">
      <c r="A153" s="12"/>
      <c r="B153" s="12"/>
      <c r="C153" s="12"/>
      <c r="D153" s="12" t="s">
        <v>209</v>
      </c>
      <c r="E153" s="12"/>
      <c r="F153" s="12"/>
      <c r="G153" s="12"/>
      <c r="H153" s="12"/>
      <c r="I153" s="12"/>
      <c r="J153" s="12"/>
      <c r="K153" s="12"/>
    </row>
    <row r="154" spans="1:11" ht="12.75" customHeight="1">
      <c r="A154" s="12"/>
      <c r="B154" s="12"/>
      <c r="C154" s="12"/>
      <c r="D154" s="12" t="s">
        <v>560</v>
      </c>
      <c r="E154" s="12"/>
      <c r="F154" s="12"/>
      <c r="G154" s="12"/>
      <c r="H154" s="12"/>
      <c r="I154" s="12"/>
      <c r="J154" s="12"/>
      <c r="K154" s="12"/>
    </row>
    <row r="155" spans="1:11" ht="12.75" customHeight="1">
      <c r="A155" s="12"/>
      <c r="B155" s="12"/>
      <c r="C155" s="12"/>
      <c r="D155" s="12" t="s">
        <v>130</v>
      </c>
      <c r="E155" s="12"/>
      <c r="F155" s="12"/>
      <c r="G155" s="12"/>
      <c r="H155" s="12"/>
      <c r="I155" s="12"/>
      <c r="J155" s="12"/>
      <c r="K155" s="12"/>
    </row>
    <row r="156" spans="1:11" ht="12.75" customHeight="1">
      <c r="A156" s="12"/>
      <c r="B156" s="12"/>
      <c r="C156" s="12"/>
      <c r="D156" s="12" t="s">
        <v>465</v>
      </c>
      <c r="E156" s="12"/>
      <c r="F156" s="12"/>
      <c r="G156" s="12"/>
      <c r="H156" s="12"/>
      <c r="I156" s="12"/>
      <c r="J156" s="12"/>
      <c r="K156" s="12"/>
    </row>
    <row r="157" spans="1:11" ht="12.75" customHeight="1">
      <c r="A157" s="12"/>
      <c r="B157" s="12"/>
      <c r="C157" s="12"/>
      <c r="D157" s="12" t="s">
        <v>495</v>
      </c>
      <c r="E157" s="12"/>
      <c r="F157" s="12"/>
      <c r="G157" s="12"/>
      <c r="H157" s="12"/>
      <c r="I157" s="12"/>
      <c r="J157" s="12"/>
      <c r="K157" s="12"/>
    </row>
    <row r="158" spans="1:11" ht="12.75" customHeight="1">
      <c r="A158" s="12"/>
      <c r="B158" s="12"/>
      <c r="C158" s="12"/>
      <c r="D158" s="12" t="s">
        <v>214</v>
      </c>
      <c r="E158" s="12"/>
      <c r="F158" s="12"/>
      <c r="G158" s="12"/>
      <c r="H158" s="12"/>
      <c r="I158" s="12"/>
      <c r="J158" s="12"/>
      <c r="K158" s="12"/>
    </row>
    <row r="159" spans="1:11" ht="12.75" customHeight="1">
      <c r="A159" s="12"/>
      <c r="B159" s="12"/>
      <c r="C159" s="12"/>
      <c r="D159" s="12" t="s">
        <v>571</v>
      </c>
      <c r="E159" s="12"/>
      <c r="F159" s="12"/>
      <c r="G159" s="12"/>
      <c r="H159" s="12"/>
      <c r="I159" s="12"/>
      <c r="J159" s="12"/>
      <c r="K159" s="12"/>
    </row>
    <row r="160" spans="1:11" ht="12.75" customHeight="1">
      <c r="A160" s="12"/>
      <c r="B160" s="12"/>
      <c r="C160" s="12"/>
      <c r="D160" s="12" t="s">
        <v>466</v>
      </c>
      <c r="E160" s="12"/>
      <c r="F160" s="12"/>
      <c r="G160" s="12"/>
      <c r="H160" s="12"/>
      <c r="I160" s="12"/>
      <c r="J160" s="12"/>
      <c r="K160" s="12"/>
    </row>
    <row r="161" spans="1:11" ht="12.75" customHeight="1">
      <c r="A161" s="12"/>
      <c r="B161" s="12"/>
      <c r="C161" s="12"/>
      <c r="D161" s="12" t="s">
        <v>135</v>
      </c>
      <c r="E161" s="12"/>
      <c r="F161" s="12"/>
      <c r="G161" s="12"/>
      <c r="H161" s="12"/>
      <c r="I161" s="12"/>
      <c r="J161" s="12"/>
      <c r="K161" s="12"/>
    </row>
    <row r="162" spans="1:11" ht="12.75" customHeight="1">
      <c r="A162" s="12"/>
      <c r="B162" s="12"/>
      <c r="C162" s="12"/>
      <c r="D162" s="12" t="s">
        <v>402</v>
      </c>
      <c r="E162" s="12"/>
      <c r="F162" s="12"/>
      <c r="G162" s="12"/>
      <c r="H162" s="12"/>
      <c r="I162" s="12"/>
      <c r="J162" s="12"/>
      <c r="K162" s="12"/>
    </row>
    <row r="163" spans="1:11" ht="12.75" customHeight="1">
      <c r="A163" s="12"/>
      <c r="B163" s="12"/>
      <c r="C163" s="12"/>
      <c r="D163" s="12" t="s">
        <v>260</v>
      </c>
      <c r="E163" s="12"/>
      <c r="F163" s="12"/>
      <c r="G163" s="12"/>
      <c r="H163" s="12"/>
      <c r="I163" s="12"/>
      <c r="J163" s="12"/>
      <c r="K163" s="12"/>
    </row>
    <row r="164" spans="1:11" ht="12.75" customHeight="1">
      <c r="A164" s="12"/>
      <c r="B164" s="12"/>
      <c r="C164" s="12"/>
      <c r="D164" s="12" t="s">
        <v>354</v>
      </c>
      <c r="E164" s="12"/>
      <c r="F164" s="12"/>
      <c r="G164" s="12"/>
      <c r="H164" s="12"/>
      <c r="I164" s="12"/>
      <c r="J164" s="12"/>
      <c r="K164" s="12"/>
    </row>
    <row r="165" spans="1:11" ht="12.75" customHeight="1">
      <c r="A165" s="12"/>
      <c r="B165" s="12"/>
      <c r="C165" s="12"/>
      <c r="D165" s="12" t="s">
        <v>524</v>
      </c>
      <c r="E165" s="12"/>
      <c r="F165" s="12"/>
      <c r="G165" s="12"/>
      <c r="H165" s="12"/>
      <c r="I165" s="12"/>
      <c r="J165" s="12"/>
      <c r="K165" s="12"/>
    </row>
    <row r="166" spans="1:11" ht="12.75" customHeight="1">
      <c r="A166" s="12"/>
      <c r="B166" s="12"/>
      <c r="C166" s="12"/>
      <c r="D166" s="12" t="s">
        <v>535</v>
      </c>
      <c r="E166" s="12"/>
      <c r="F166" s="12"/>
      <c r="G166" s="12"/>
      <c r="H166" s="12"/>
      <c r="I166" s="12"/>
      <c r="J166" s="12"/>
      <c r="K166" s="12"/>
    </row>
    <row r="167" spans="1:11" ht="12.75" customHeight="1">
      <c r="A167" s="12"/>
      <c r="B167" s="12"/>
      <c r="C167" s="12"/>
      <c r="D167" s="12" t="s">
        <v>528</v>
      </c>
      <c r="E167" s="12"/>
      <c r="F167" s="12"/>
      <c r="G167" s="12"/>
      <c r="H167" s="12"/>
      <c r="I167" s="12"/>
      <c r="J167" s="12"/>
      <c r="K167" s="12"/>
    </row>
    <row r="168" spans="1:11" ht="12.75" customHeight="1">
      <c r="A168" s="12"/>
      <c r="B168" s="12"/>
      <c r="C168" s="12"/>
      <c r="D168" s="12" t="s">
        <v>523</v>
      </c>
      <c r="E168" s="12"/>
      <c r="F168" s="12"/>
      <c r="G168" s="12"/>
      <c r="H168" s="12"/>
      <c r="I168" s="12"/>
      <c r="J168" s="12"/>
      <c r="K168" s="12"/>
    </row>
    <row r="169" spans="1:11" ht="12.75" customHeight="1">
      <c r="A169" s="12"/>
      <c r="B169" s="12"/>
      <c r="C169" s="12"/>
      <c r="D169" s="12" t="s">
        <v>536</v>
      </c>
      <c r="E169" s="12"/>
      <c r="F169" s="12"/>
      <c r="G169" s="12"/>
      <c r="H169" s="12"/>
      <c r="I169" s="12"/>
      <c r="J169" s="12"/>
      <c r="K169" s="12"/>
    </row>
    <row r="170" spans="1:11" ht="12.75" customHeight="1">
      <c r="A170" s="12"/>
      <c r="B170" s="12"/>
      <c r="C170" s="12"/>
      <c r="D170" s="12" t="s">
        <v>525</v>
      </c>
      <c r="E170" s="12"/>
      <c r="F170" s="12"/>
      <c r="G170" s="12"/>
      <c r="H170" s="12"/>
      <c r="I170" s="12"/>
      <c r="J170" s="12"/>
      <c r="K170" s="12"/>
    </row>
    <row r="171" spans="1:11" ht="12.75" customHeight="1">
      <c r="A171" s="12"/>
      <c r="B171" s="12"/>
      <c r="C171" s="12"/>
      <c r="D171" s="12" t="s">
        <v>530</v>
      </c>
      <c r="E171" s="12"/>
      <c r="F171" s="12"/>
      <c r="G171" s="12"/>
      <c r="H171" s="12"/>
      <c r="I171" s="12"/>
      <c r="J171" s="12"/>
      <c r="K171" s="12"/>
    </row>
    <row r="172" spans="1:11" ht="12.75" customHeight="1">
      <c r="A172" s="12"/>
      <c r="B172" s="12"/>
      <c r="C172" s="12"/>
      <c r="D172" s="12" t="s">
        <v>430</v>
      </c>
      <c r="E172" s="12"/>
      <c r="F172" s="12"/>
      <c r="G172" s="12"/>
      <c r="H172" s="12"/>
      <c r="I172" s="12"/>
      <c r="J172" s="12"/>
      <c r="K172" s="12"/>
    </row>
    <row r="173" spans="1:11" ht="12.75" customHeight="1">
      <c r="A173" s="12"/>
      <c r="B173" s="12"/>
      <c r="C173" s="12"/>
      <c r="D173" s="12" t="s">
        <v>413</v>
      </c>
      <c r="E173" s="12"/>
      <c r="F173" s="12"/>
      <c r="G173" s="12"/>
      <c r="H173" s="12"/>
      <c r="I173" s="12"/>
      <c r="J173" s="12"/>
      <c r="K173" s="12"/>
    </row>
    <row r="174" spans="1:11" ht="12.75" customHeight="1">
      <c r="A174" s="12"/>
      <c r="B174" s="12"/>
      <c r="C174" s="12"/>
      <c r="D174" s="12" t="s">
        <v>414</v>
      </c>
      <c r="E174" s="12"/>
      <c r="F174" s="12"/>
      <c r="G174" s="12"/>
      <c r="H174" s="12"/>
      <c r="I174" s="12"/>
      <c r="J174" s="12"/>
      <c r="K174" s="12"/>
    </row>
    <row r="175" spans="1:11" ht="12.75" customHeight="1">
      <c r="A175" s="12"/>
      <c r="B175" s="12"/>
      <c r="C175" s="12"/>
      <c r="D175" s="12" t="s">
        <v>121</v>
      </c>
      <c r="E175" s="12"/>
      <c r="F175" s="12"/>
      <c r="G175" s="12"/>
      <c r="H175" s="12"/>
      <c r="I175" s="12"/>
      <c r="J175" s="12"/>
      <c r="K175" s="12"/>
    </row>
    <row r="176" spans="1:11" ht="12.75" customHeight="1">
      <c r="A176" s="12"/>
      <c r="B176" s="12"/>
      <c r="C176" s="12"/>
      <c r="D176" s="12" t="s">
        <v>408</v>
      </c>
      <c r="E176" s="12"/>
      <c r="F176" s="12"/>
      <c r="G176" s="12"/>
      <c r="H176" s="12"/>
      <c r="I176" s="12"/>
      <c r="J176" s="12"/>
      <c r="K176" s="12"/>
    </row>
    <row r="177" spans="1:11" ht="12.75" customHeight="1">
      <c r="A177" s="12"/>
      <c r="B177" s="12"/>
      <c r="C177" s="12"/>
      <c r="D177" s="12" t="s">
        <v>269</v>
      </c>
      <c r="E177" s="12"/>
      <c r="F177" s="12"/>
      <c r="G177" s="12"/>
      <c r="H177" s="12"/>
      <c r="I177" s="12"/>
      <c r="J177" s="12"/>
      <c r="K177" s="12"/>
    </row>
    <row r="178" spans="1:11" ht="12.75" customHeight="1">
      <c r="A178" s="12"/>
      <c r="B178" s="12"/>
      <c r="C178" s="12"/>
      <c r="D178" s="12" t="s">
        <v>290</v>
      </c>
      <c r="E178" s="12"/>
      <c r="F178" s="12"/>
      <c r="G178" s="12"/>
      <c r="H178" s="12"/>
      <c r="I178" s="12"/>
      <c r="J178" s="12"/>
      <c r="K178" s="12"/>
    </row>
    <row r="179" spans="1:11" ht="12.75" customHeight="1">
      <c r="A179" s="12"/>
      <c r="B179" s="12"/>
      <c r="C179" s="12"/>
      <c r="D179" s="12" t="s">
        <v>229</v>
      </c>
      <c r="E179" s="12"/>
      <c r="F179" s="12"/>
      <c r="G179" s="12"/>
      <c r="H179" s="12"/>
      <c r="I179" s="12"/>
      <c r="J179" s="12"/>
      <c r="K179" s="12"/>
    </row>
    <row r="180" spans="1:11" ht="12.75" customHeight="1">
      <c r="A180" s="12"/>
      <c r="B180" s="12"/>
      <c r="C180" s="12"/>
      <c r="D180" s="12" t="s">
        <v>375</v>
      </c>
      <c r="E180" s="12"/>
      <c r="F180" s="12"/>
      <c r="G180" s="12"/>
      <c r="H180" s="12"/>
      <c r="I180" s="12"/>
      <c r="J180" s="12"/>
      <c r="K180" s="12"/>
    </row>
    <row r="181" spans="1:11" ht="12.75" customHeight="1">
      <c r="A181" s="12"/>
      <c r="B181" s="12"/>
      <c r="C181" s="12"/>
      <c r="D181" s="12" t="s">
        <v>445</v>
      </c>
      <c r="E181" s="12"/>
      <c r="F181" s="12"/>
      <c r="G181" s="12"/>
      <c r="H181" s="12"/>
      <c r="I181" s="12"/>
      <c r="J181" s="12"/>
      <c r="K181" s="12"/>
    </row>
    <row r="182" spans="1:11" ht="12.75" customHeight="1">
      <c r="A182" s="12"/>
      <c r="B182" s="12"/>
      <c r="C182" s="12"/>
      <c r="D182" s="12" t="s">
        <v>446</v>
      </c>
      <c r="E182" s="12"/>
      <c r="F182" s="12"/>
      <c r="G182" s="12"/>
      <c r="H182" s="12"/>
      <c r="I182" s="12"/>
      <c r="J182" s="12"/>
      <c r="K182" s="12"/>
    </row>
    <row r="183" spans="1:11" ht="12.75" customHeight="1">
      <c r="A183" s="12"/>
      <c r="B183" s="12"/>
      <c r="C183" s="12"/>
      <c r="D183" s="12" t="s">
        <v>447</v>
      </c>
      <c r="E183" s="12"/>
      <c r="F183" s="12"/>
      <c r="G183" s="12"/>
      <c r="H183" s="12"/>
      <c r="I183" s="12"/>
      <c r="J183" s="12"/>
      <c r="K183" s="12"/>
    </row>
    <row r="184" spans="1:11" ht="12.75" customHeight="1">
      <c r="A184" s="12"/>
      <c r="B184" s="12"/>
      <c r="C184" s="12"/>
      <c r="D184" s="12" t="s">
        <v>61</v>
      </c>
      <c r="E184" s="12"/>
      <c r="F184" s="12"/>
      <c r="G184" s="12"/>
      <c r="H184" s="12"/>
      <c r="I184" s="12"/>
      <c r="J184" s="12"/>
      <c r="K184" s="12"/>
    </row>
    <row r="185" spans="1:11" ht="12.75" customHeight="1">
      <c r="A185" s="12"/>
      <c r="B185" s="12"/>
      <c r="C185" s="12"/>
      <c r="D185" s="12" t="s">
        <v>76</v>
      </c>
      <c r="E185" s="12"/>
      <c r="F185" s="12"/>
      <c r="G185" s="12"/>
      <c r="H185" s="12"/>
      <c r="I185" s="12"/>
      <c r="J185" s="12"/>
      <c r="K185" s="12"/>
    </row>
    <row r="186" spans="1:11" ht="12.75" customHeight="1">
      <c r="A186" s="12"/>
      <c r="B186" s="12"/>
      <c r="C186" s="12"/>
      <c r="D186" s="12" t="s">
        <v>77</v>
      </c>
      <c r="E186" s="12"/>
      <c r="F186" s="12"/>
      <c r="G186" s="12"/>
      <c r="H186" s="12"/>
      <c r="I186" s="12"/>
      <c r="J186" s="12"/>
      <c r="K186" s="12"/>
    </row>
    <row r="187" spans="1:11" ht="12.75" customHeight="1">
      <c r="A187" s="12"/>
      <c r="B187" s="12"/>
      <c r="C187" s="12"/>
      <c r="D187" s="12" t="s">
        <v>151</v>
      </c>
      <c r="E187" s="12"/>
      <c r="F187" s="12"/>
      <c r="G187" s="12"/>
      <c r="H187" s="12"/>
      <c r="I187" s="12"/>
      <c r="J187" s="12"/>
      <c r="K187" s="12"/>
    </row>
    <row r="188" spans="1:11" ht="12.75" customHeight="1">
      <c r="A188" s="12"/>
      <c r="B188" s="12"/>
      <c r="C188" s="12"/>
      <c r="D188" s="12" t="s">
        <v>419</v>
      </c>
      <c r="E188" s="12"/>
      <c r="F188" s="12"/>
      <c r="G188" s="12"/>
      <c r="H188" s="12"/>
      <c r="I188" s="12"/>
      <c r="J188" s="12"/>
      <c r="K188" s="12"/>
    </row>
    <row r="189" spans="1:11" ht="12.75" customHeight="1">
      <c r="A189" s="12"/>
      <c r="B189" s="12"/>
      <c r="C189" s="12"/>
      <c r="D189" s="12" t="s">
        <v>320</v>
      </c>
      <c r="E189" s="12"/>
      <c r="F189" s="12"/>
      <c r="G189" s="12"/>
      <c r="H189" s="12"/>
      <c r="I189" s="12"/>
      <c r="J189" s="12"/>
      <c r="K189" s="12"/>
    </row>
    <row r="190" spans="1:11" ht="12.75" customHeight="1">
      <c r="A190" s="12"/>
      <c r="B190" s="12"/>
      <c r="C190" s="12"/>
      <c r="D190" s="12" t="s">
        <v>179</v>
      </c>
      <c r="E190" s="12"/>
      <c r="F190" s="12"/>
      <c r="G190" s="12"/>
      <c r="H190" s="12"/>
      <c r="I190" s="12"/>
      <c r="J190" s="12"/>
      <c r="K190" s="12"/>
    </row>
    <row r="191" spans="1:11" ht="12.75" customHeight="1">
      <c r="A191" s="12"/>
      <c r="B191" s="12"/>
      <c r="C191" s="12"/>
      <c r="D191" s="12" t="s">
        <v>181</v>
      </c>
      <c r="E191" s="12"/>
      <c r="F191" s="12"/>
      <c r="G191" s="12"/>
      <c r="H191" s="12"/>
      <c r="I191" s="12"/>
      <c r="J191" s="12"/>
      <c r="K191" s="12"/>
    </row>
    <row r="192" spans="1:11" ht="12.75" customHeight="1">
      <c r="A192" s="12"/>
      <c r="B192" s="12"/>
      <c r="C192" s="12"/>
      <c r="D192" s="12" t="s">
        <v>183</v>
      </c>
      <c r="E192" s="12"/>
      <c r="F192" s="12"/>
      <c r="G192" s="12"/>
      <c r="H192" s="12"/>
      <c r="I192" s="12"/>
      <c r="J192" s="12"/>
      <c r="K192" s="12"/>
    </row>
    <row r="193" spans="1:11" ht="12.75" customHeight="1">
      <c r="A193" s="12"/>
      <c r="B193" s="12"/>
      <c r="C193" s="12"/>
      <c r="D193" s="12" t="s">
        <v>182</v>
      </c>
      <c r="E193" s="12"/>
      <c r="F193" s="12"/>
      <c r="G193" s="12"/>
      <c r="H193" s="12"/>
      <c r="I193" s="12"/>
      <c r="J193" s="12"/>
      <c r="K193" s="12"/>
    </row>
    <row r="194" spans="1:11" ht="12.75" customHeight="1">
      <c r="A194" s="12"/>
      <c r="B194" s="12"/>
      <c r="C194" s="12"/>
      <c r="D194" s="12" t="s">
        <v>184</v>
      </c>
      <c r="E194" s="12"/>
      <c r="F194" s="12"/>
      <c r="G194" s="12"/>
      <c r="H194" s="12"/>
      <c r="I194" s="12"/>
      <c r="J194" s="12"/>
      <c r="K194" s="12"/>
    </row>
    <row r="195" spans="1:11" ht="12.75" customHeight="1">
      <c r="A195" s="12"/>
      <c r="B195" s="12"/>
      <c r="C195" s="12"/>
      <c r="D195" s="12" t="s">
        <v>399</v>
      </c>
      <c r="E195" s="12"/>
      <c r="F195" s="12"/>
      <c r="G195" s="12"/>
      <c r="H195" s="12"/>
      <c r="I195" s="12"/>
      <c r="J195" s="12"/>
      <c r="K195" s="12"/>
    </row>
    <row r="196" spans="1:11" ht="12.75" customHeight="1">
      <c r="A196" s="12"/>
      <c r="B196" s="12"/>
      <c r="C196" s="12"/>
      <c r="D196" s="12" t="s">
        <v>67</v>
      </c>
      <c r="E196" s="12"/>
      <c r="F196" s="12"/>
      <c r="G196" s="12"/>
      <c r="H196" s="12"/>
      <c r="I196" s="12"/>
      <c r="J196" s="12"/>
      <c r="K196" s="12"/>
    </row>
    <row r="197" spans="1:11" ht="12.75" customHeight="1">
      <c r="A197" s="12"/>
      <c r="B197" s="12"/>
      <c r="C197" s="12"/>
      <c r="D197" s="12" t="s">
        <v>617</v>
      </c>
      <c r="E197" s="12"/>
      <c r="F197" s="12"/>
      <c r="G197" s="12"/>
      <c r="H197" s="12"/>
      <c r="I197" s="12"/>
      <c r="J197" s="12"/>
      <c r="K197" s="12"/>
    </row>
    <row r="198" spans="1:11" ht="12.75" customHeight="1">
      <c r="A198" s="12"/>
      <c r="B198" s="12"/>
      <c r="C198" s="12"/>
      <c r="D198" s="12" t="s">
        <v>341</v>
      </c>
      <c r="E198" s="12"/>
      <c r="F198" s="12"/>
      <c r="G198" s="12"/>
      <c r="H198" s="12"/>
      <c r="I198" s="12"/>
      <c r="J198" s="12"/>
      <c r="K198" s="12"/>
    </row>
    <row r="199" spans="1:11" ht="12.75" customHeight="1">
      <c r="A199" s="12"/>
      <c r="B199" s="12"/>
      <c r="C199" s="12"/>
      <c r="D199" s="12" t="s">
        <v>173</v>
      </c>
      <c r="E199" s="12"/>
      <c r="F199" s="12"/>
      <c r="G199" s="12"/>
      <c r="H199" s="12"/>
      <c r="I199" s="12"/>
      <c r="J199" s="12"/>
      <c r="K199" s="12"/>
    </row>
    <row r="200" spans="1:11" ht="12.75" customHeight="1">
      <c r="A200" s="12"/>
      <c r="B200" s="12"/>
      <c r="C200" s="12"/>
      <c r="D200" s="12" t="s">
        <v>380</v>
      </c>
      <c r="E200" s="12"/>
      <c r="F200" s="12"/>
      <c r="G200" s="12"/>
      <c r="H200" s="12"/>
      <c r="I200" s="12"/>
      <c r="J200" s="12"/>
      <c r="K200" s="12"/>
    </row>
    <row r="201" spans="1:11" ht="12.75" customHeight="1">
      <c r="A201" s="12"/>
      <c r="B201" s="12"/>
      <c r="C201" s="12"/>
      <c r="D201" s="12" t="s">
        <v>107</v>
      </c>
      <c r="E201" s="12"/>
      <c r="F201" s="12"/>
      <c r="G201" s="12"/>
      <c r="H201" s="12"/>
      <c r="I201" s="12"/>
      <c r="J201" s="12"/>
      <c r="K201" s="12"/>
    </row>
    <row r="202" spans="1:11" ht="12.75" customHeight="1">
      <c r="A202" s="12"/>
      <c r="B202" s="12"/>
      <c r="C202" s="12"/>
      <c r="D202" s="12" t="s">
        <v>208</v>
      </c>
      <c r="E202" s="12"/>
      <c r="F202" s="12"/>
      <c r="G202" s="12"/>
      <c r="H202" s="12"/>
      <c r="I202" s="12"/>
      <c r="J202" s="12"/>
      <c r="K202" s="12"/>
    </row>
    <row r="203" spans="1:11" ht="12.75" customHeight="1">
      <c r="A203" s="12"/>
      <c r="B203" s="12"/>
      <c r="C203" s="12"/>
      <c r="D203" s="12" t="s">
        <v>361</v>
      </c>
      <c r="E203" s="12"/>
      <c r="F203" s="12"/>
      <c r="G203" s="12"/>
      <c r="H203" s="12"/>
      <c r="I203" s="12"/>
      <c r="J203" s="12"/>
      <c r="K203" s="12"/>
    </row>
    <row r="204" spans="1:11" ht="12.75" customHeight="1">
      <c r="A204" s="12"/>
      <c r="B204" s="12"/>
      <c r="C204" s="12"/>
      <c r="D204" s="12" t="s">
        <v>362</v>
      </c>
      <c r="E204" s="12"/>
      <c r="F204" s="12"/>
      <c r="G204" s="12"/>
      <c r="H204" s="12"/>
      <c r="I204" s="12"/>
      <c r="J204" s="12"/>
      <c r="K204" s="12"/>
    </row>
    <row r="205" spans="1:11" ht="12.75" customHeight="1">
      <c r="A205" s="12"/>
      <c r="B205" s="12"/>
      <c r="C205" s="12"/>
      <c r="D205" s="12" t="s">
        <v>363</v>
      </c>
      <c r="E205" s="12"/>
      <c r="F205" s="12"/>
      <c r="G205" s="12"/>
      <c r="H205" s="12"/>
      <c r="I205" s="12"/>
      <c r="J205" s="12"/>
      <c r="K205" s="12"/>
    </row>
    <row r="206" spans="1:11" ht="12.75" customHeight="1">
      <c r="A206" s="12"/>
      <c r="B206" s="12"/>
      <c r="C206" s="12"/>
      <c r="D206" s="12" t="s">
        <v>368</v>
      </c>
      <c r="E206" s="12"/>
      <c r="F206" s="12"/>
      <c r="G206" s="12"/>
      <c r="H206" s="12"/>
      <c r="I206" s="12"/>
      <c r="J206" s="12"/>
      <c r="K206" s="12"/>
    </row>
    <row r="207" spans="1:11" ht="12.75" customHeight="1">
      <c r="A207" s="12"/>
      <c r="B207" s="12"/>
      <c r="C207" s="12"/>
      <c r="D207" s="12" t="s">
        <v>304</v>
      </c>
      <c r="E207" s="12"/>
      <c r="F207" s="12"/>
      <c r="G207" s="12"/>
      <c r="H207" s="12"/>
      <c r="I207" s="12"/>
      <c r="J207" s="12"/>
      <c r="K207" s="12"/>
    </row>
    <row r="208" spans="1:11" ht="12.75" customHeight="1">
      <c r="A208" s="12"/>
      <c r="B208" s="12"/>
      <c r="C208" s="12"/>
      <c r="D208" s="12" t="s">
        <v>511</v>
      </c>
      <c r="E208" s="12"/>
      <c r="F208" s="12"/>
      <c r="G208" s="12"/>
      <c r="H208" s="12"/>
      <c r="I208" s="12"/>
      <c r="J208" s="12"/>
      <c r="K208" s="12"/>
    </row>
    <row r="209" spans="1:11" ht="12.75" customHeight="1">
      <c r="A209" s="12"/>
      <c r="B209" s="12"/>
      <c r="C209" s="12"/>
      <c r="D209" s="12" t="s">
        <v>514</v>
      </c>
      <c r="E209" s="12"/>
      <c r="F209" s="12"/>
      <c r="G209" s="12"/>
      <c r="H209" s="12"/>
      <c r="I209" s="12"/>
      <c r="J209" s="12"/>
      <c r="K209" s="12"/>
    </row>
    <row r="210" spans="1:11" ht="12.75" customHeight="1">
      <c r="A210" s="12"/>
      <c r="B210" s="12"/>
      <c r="C210" s="12"/>
      <c r="D210" s="12" t="s">
        <v>513</v>
      </c>
      <c r="E210" s="12"/>
      <c r="F210" s="12"/>
      <c r="G210" s="12"/>
      <c r="H210" s="12"/>
      <c r="I210" s="12"/>
      <c r="J210" s="12"/>
      <c r="K210" s="12"/>
    </row>
    <row r="211" spans="1:11" ht="12.75" customHeight="1">
      <c r="A211" s="12"/>
      <c r="B211" s="12"/>
      <c r="C211" s="12"/>
      <c r="D211" s="12" t="s">
        <v>315</v>
      </c>
      <c r="E211" s="12"/>
      <c r="F211" s="12"/>
      <c r="G211" s="12"/>
      <c r="H211" s="12"/>
      <c r="I211" s="12"/>
      <c r="J211" s="12"/>
      <c r="K211" s="12"/>
    </row>
    <row r="212" spans="1:11" ht="12.75" customHeight="1">
      <c r="A212" s="12"/>
      <c r="B212" s="12"/>
      <c r="C212" s="12"/>
      <c r="D212" s="12" t="s">
        <v>258</v>
      </c>
      <c r="E212" s="12"/>
      <c r="F212" s="12"/>
      <c r="G212" s="12"/>
      <c r="H212" s="12"/>
      <c r="I212" s="12"/>
      <c r="J212" s="12"/>
      <c r="K212" s="12"/>
    </row>
    <row r="213" spans="1:11" ht="12.75" customHeight="1">
      <c r="A213" s="12"/>
      <c r="B213" s="12"/>
      <c r="C213" s="12"/>
      <c r="D213" s="12" t="s">
        <v>316</v>
      </c>
      <c r="E213" s="12"/>
      <c r="F213" s="12"/>
      <c r="G213" s="12"/>
      <c r="H213" s="12"/>
      <c r="I213" s="12"/>
      <c r="J213" s="12"/>
      <c r="K213" s="12"/>
    </row>
    <row r="214" spans="1:11" ht="12.75" customHeight="1">
      <c r="A214" s="12"/>
      <c r="B214" s="12"/>
      <c r="C214" s="12"/>
      <c r="D214" s="12" t="s">
        <v>449</v>
      </c>
      <c r="E214" s="12"/>
      <c r="F214" s="12"/>
      <c r="G214" s="12"/>
      <c r="H214" s="12"/>
      <c r="I214" s="12"/>
      <c r="J214" s="12"/>
      <c r="K214" s="12"/>
    </row>
    <row r="215" spans="1:11" ht="12.75" customHeight="1">
      <c r="A215" s="12"/>
      <c r="B215" s="12"/>
      <c r="C215" s="12"/>
      <c r="D215" s="12" t="s">
        <v>231</v>
      </c>
      <c r="E215" s="12"/>
      <c r="F215" s="12"/>
      <c r="G215" s="12"/>
      <c r="H215" s="12"/>
      <c r="I215" s="12"/>
      <c r="J215" s="12"/>
      <c r="K215" s="12"/>
    </row>
    <row r="216" spans="1:11" ht="12.75" customHeight="1">
      <c r="A216" s="12"/>
      <c r="B216" s="12"/>
      <c r="C216" s="12"/>
      <c r="D216" s="12" t="s">
        <v>548</v>
      </c>
      <c r="E216" s="12"/>
      <c r="F216" s="12"/>
      <c r="G216" s="12"/>
      <c r="H216" s="12"/>
      <c r="I216" s="12"/>
      <c r="J216" s="12"/>
      <c r="K216" s="12"/>
    </row>
    <row r="217" spans="1:11" ht="12.75" customHeight="1">
      <c r="A217" s="12"/>
      <c r="B217" s="12"/>
      <c r="C217" s="12"/>
      <c r="D217" s="12" t="s">
        <v>394</v>
      </c>
      <c r="E217" s="12"/>
      <c r="F217" s="12"/>
      <c r="G217" s="12"/>
      <c r="H217" s="12"/>
      <c r="I217" s="12"/>
      <c r="J217" s="12"/>
      <c r="K217" s="12"/>
    </row>
    <row r="218" spans="1:11" ht="12.75" customHeight="1">
      <c r="A218" s="12"/>
      <c r="B218" s="12"/>
      <c r="C218" s="12"/>
      <c r="D218" s="12" t="s">
        <v>303</v>
      </c>
      <c r="E218" s="12"/>
      <c r="F218" s="12"/>
      <c r="G218" s="12"/>
      <c r="H218" s="12"/>
      <c r="I218" s="12"/>
      <c r="J218" s="12"/>
      <c r="K218" s="12"/>
    </row>
    <row r="219" spans="1:11" ht="12.75" customHeight="1">
      <c r="A219" s="12"/>
      <c r="B219" s="12"/>
      <c r="C219" s="12"/>
      <c r="D219" s="12" t="s">
        <v>456</v>
      </c>
      <c r="E219" s="12"/>
      <c r="F219" s="12"/>
      <c r="G219" s="12"/>
      <c r="H219" s="12"/>
      <c r="I219" s="12"/>
      <c r="J219" s="12"/>
      <c r="K219" s="12"/>
    </row>
    <row r="220" spans="1:11" ht="12.75" customHeight="1">
      <c r="A220" s="12"/>
      <c r="B220" s="12"/>
      <c r="C220" s="12"/>
      <c r="D220" s="12" t="s">
        <v>563</v>
      </c>
      <c r="E220" s="12"/>
      <c r="F220" s="12"/>
      <c r="G220" s="12"/>
      <c r="H220" s="12"/>
      <c r="I220" s="12"/>
      <c r="J220" s="12"/>
      <c r="K220" s="12"/>
    </row>
    <row r="221" spans="1:11" ht="12.75" customHeight="1">
      <c r="A221" s="12"/>
      <c r="B221" s="12"/>
      <c r="C221" s="12"/>
      <c r="D221" s="12" t="s">
        <v>558</v>
      </c>
      <c r="E221" s="12"/>
      <c r="F221" s="12"/>
      <c r="G221" s="12"/>
      <c r="H221" s="12"/>
      <c r="I221" s="12"/>
      <c r="J221" s="12"/>
      <c r="K221" s="12"/>
    </row>
    <row r="222" spans="1:11" ht="12.75" customHeight="1">
      <c r="A222" s="12"/>
      <c r="B222" s="12"/>
      <c r="C222" s="12"/>
      <c r="D222" s="12" t="s">
        <v>557</v>
      </c>
      <c r="E222" s="12"/>
      <c r="F222" s="12"/>
      <c r="G222" s="12"/>
      <c r="H222" s="12"/>
      <c r="I222" s="12"/>
      <c r="J222" s="12"/>
      <c r="K222" s="12"/>
    </row>
    <row r="223" spans="1:11" ht="12.75" customHeight="1">
      <c r="A223" s="12"/>
      <c r="B223" s="12"/>
      <c r="C223" s="12"/>
      <c r="D223" s="12" t="s">
        <v>556</v>
      </c>
      <c r="E223" s="12"/>
      <c r="F223" s="12"/>
      <c r="G223" s="12"/>
      <c r="H223" s="12"/>
      <c r="I223" s="12"/>
      <c r="J223" s="12"/>
      <c r="K223" s="12"/>
    </row>
    <row r="224" spans="1:11" ht="12.75" customHeight="1">
      <c r="A224" s="12"/>
      <c r="B224" s="12"/>
      <c r="C224" s="12"/>
      <c r="D224" s="12" t="s">
        <v>550</v>
      </c>
      <c r="E224" s="12"/>
      <c r="F224" s="12"/>
      <c r="G224" s="12"/>
      <c r="H224" s="12"/>
      <c r="I224" s="12"/>
      <c r="J224" s="12"/>
      <c r="K224" s="12"/>
    </row>
    <row r="225" spans="1:11" ht="12.75" customHeight="1">
      <c r="A225" s="12"/>
      <c r="B225" s="12"/>
      <c r="C225" s="12"/>
      <c r="D225" s="12" t="s">
        <v>615</v>
      </c>
      <c r="E225" s="12"/>
      <c r="F225" s="12"/>
      <c r="G225" s="12"/>
      <c r="H225" s="12"/>
      <c r="I225" s="12"/>
      <c r="J225" s="12"/>
      <c r="K225" s="12"/>
    </row>
    <row r="226" spans="1:11" ht="12.75" customHeight="1">
      <c r="A226" s="12"/>
      <c r="B226" s="12"/>
      <c r="C226" s="12"/>
      <c r="D226" s="12" t="s">
        <v>618</v>
      </c>
      <c r="E226" s="12"/>
      <c r="F226" s="12"/>
      <c r="G226" s="12"/>
      <c r="H226" s="12"/>
      <c r="I226" s="12"/>
      <c r="J226" s="12"/>
      <c r="K226" s="12"/>
    </row>
    <row r="227" spans="1:11" ht="12.75" customHeight="1">
      <c r="A227" s="12"/>
      <c r="B227" s="12"/>
      <c r="C227" s="12"/>
      <c r="D227" s="12" t="s">
        <v>551</v>
      </c>
      <c r="E227" s="12"/>
      <c r="F227" s="12"/>
      <c r="G227" s="12"/>
      <c r="H227" s="12"/>
      <c r="I227" s="12"/>
      <c r="J227" s="12"/>
      <c r="K227" s="12"/>
    </row>
    <row r="228" spans="1:11" ht="12.75" customHeight="1">
      <c r="A228" s="12"/>
      <c r="B228" s="12"/>
      <c r="C228" s="12"/>
      <c r="D228" s="12" t="s">
        <v>553</v>
      </c>
      <c r="E228" s="12"/>
      <c r="F228" s="12"/>
      <c r="G228" s="12"/>
      <c r="H228" s="12"/>
      <c r="I228" s="12"/>
      <c r="J228" s="12"/>
      <c r="K228" s="12"/>
    </row>
    <row r="229" spans="1:11" ht="12.75" customHeight="1">
      <c r="A229" s="12"/>
      <c r="B229" s="12"/>
      <c r="C229" s="12"/>
      <c r="D229" s="12" t="s">
        <v>552</v>
      </c>
      <c r="E229" s="12"/>
      <c r="F229" s="12"/>
      <c r="G229" s="12"/>
      <c r="H229" s="12"/>
      <c r="I229" s="12"/>
      <c r="J229" s="12"/>
      <c r="K229" s="12"/>
    </row>
    <row r="230" spans="1:11" ht="12.75" customHeight="1">
      <c r="A230" s="12"/>
      <c r="B230" s="12"/>
      <c r="C230" s="12"/>
      <c r="D230" s="12" t="s">
        <v>56</v>
      </c>
      <c r="E230" s="12"/>
      <c r="F230" s="12"/>
      <c r="G230" s="12"/>
      <c r="H230" s="12"/>
      <c r="I230" s="12"/>
      <c r="J230" s="12"/>
      <c r="K230" s="12"/>
    </row>
    <row r="231" spans="1:11" ht="12.75" customHeight="1">
      <c r="A231" s="12"/>
      <c r="B231" s="12"/>
      <c r="C231" s="12"/>
      <c r="D231" s="12" t="s">
        <v>385</v>
      </c>
      <c r="E231" s="12"/>
      <c r="F231" s="12"/>
      <c r="G231" s="12"/>
      <c r="H231" s="12"/>
      <c r="I231" s="12"/>
      <c r="J231" s="12"/>
      <c r="K231" s="12"/>
    </row>
    <row r="232" spans="1:11" ht="12.75" customHeight="1">
      <c r="A232" s="12"/>
      <c r="B232" s="12"/>
      <c r="C232" s="12"/>
      <c r="D232" s="12" t="s">
        <v>387</v>
      </c>
      <c r="E232" s="12"/>
      <c r="F232" s="12"/>
      <c r="G232" s="12"/>
      <c r="H232" s="12"/>
      <c r="I232" s="12"/>
      <c r="J232" s="12"/>
      <c r="K232" s="12"/>
    </row>
    <row r="233" spans="1:11" ht="12.75" customHeight="1">
      <c r="A233" s="12"/>
      <c r="B233" s="12"/>
      <c r="C233" s="12"/>
      <c r="D233" s="12" t="s">
        <v>391</v>
      </c>
      <c r="E233" s="12"/>
      <c r="F233" s="12"/>
      <c r="G233" s="12"/>
      <c r="H233" s="12"/>
      <c r="I233" s="12"/>
      <c r="J233" s="12"/>
      <c r="K233" s="12"/>
    </row>
    <row r="234" spans="1:11" ht="12.75" customHeight="1">
      <c r="A234" s="12"/>
      <c r="B234" s="12"/>
      <c r="C234" s="12"/>
      <c r="D234" s="12" t="s">
        <v>585</v>
      </c>
      <c r="E234" s="12"/>
      <c r="F234" s="12"/>
      <c r="G234" s="12"/>
      <c r="H234" s="12"/>
      <c r="I234" s="12"/>
      <c r="J234" s="12"/>
      <c r="K234" s="12"/>
    </row>
    <row r="235" spans="1:11" ht="12.75" customHeight="1">
      <c r="A235" s="12"/>
      <c r="B235" s="12"/>
      <c r="C235" s="12"/>
      <c r="D235" s="12" t="s">
        <v>592</v>
      </c>
      <c r="E235" s="12"/>
      <c r="F235" s="12"/>
      <c r="G235" s="12"/>
      <c r="H235" s="12"/>
      <c r="I235" s="12"/>
      <c r="J235" s="12"/>
      <c r="K235" s="12"/>
    </row>
    <row r="236" spans="1:11" ht="12.75" customHeight="1">
      <c r="A236" s="12"/>
      <c r="B236" s="12"/>
      <c r="C236" s="12"/>
      <c r="D236" s="12" t="s">
        <v>606</v>
      </c>
      <c r="E236" s="12"/>
      <c r="F236" s="12"/>
      <c r="G236" s="12"/>
      <c r="H236" s="12"/>
      <c r="I236" s="12"/>
      <c r="J236" s="12"/>
      <c r="K236" s="12"/>
    </row>
    <row r="237" spans="1:11" ht="12.75" customHeight="1">
      <c r="A237" s="12"/>
      <c r="B237" s="12"/>
      <c r="C237" s="12"/>
      <c r="D237" s="12" t="s">
        <v>502</v>
      </c>
      <c r="E237" s="12"/>
      <c r="F237" s="12"/>
      <c r="G237" s="12"/>
      <c r="H237" s="12"/>
      <c r="I237" s="12"/>
      <c r="J237" s="12"/>
      <c r="K237" s="12"/>
    </row>
    <row r="238" spans="1:11" ht="12.75" customHeight="1">
      <c r="A238" s="12"/>
      <c r="B238" s="12"/>
      <c r="C238" s="12"/>
      <c r="D238" s="12" t="s">
        <v>590</v>
      </c>
      <c r="E238" s="12"/>
      <c r="F238" s="12"/>
      <c r="G238" s="12"/>
      <c r="H238" s="12"/>
      <c r="I238" s="12"/>
      <c r="J238" s="12"/>
      <c r="K238" s="12"/>
    </row>
    <row r="239" spans="1:11" ht="12.75" customHeight="1">
      <c r="A239" s="12"/>
      <c r="B239" s="12"/>
      <c r="C239" s="12"/>
      <c r="D239" s="12" t="s">
        <v>406</v>
      </c>
      <c r="E239" s="12"/>
      <c r="F239" s="12"/>
      <c r="G239" s="12"/>
      <c r="H239" s="12"/>
      <c r="I239" s="12"/>
      <c r="J239" s="12"/>
      <c r="K239" s="12"/>
    </row>
    <row r="240" spans="1:11" ht="12.75" customHeight="1">
      <c r="A240" s="12"/>
      <c r="B240" s="12"/>
      <c r="C240" s="12"/>
      <c r="D240" s="12" t="s">
        <v>136</v>
      </c>
      <c r="E240" s="12"/>
      <c r="F240" s="12"/>
      <c r="G240" s="12"/>
      <c r="H240" s="12"/>
      <c r="I240" s="12"/>
      <c r="J240" s="12"/>
      <c r="K240" s="12"/>
    </row>
    <row r="241" spans="1:11" ht="12.75" customHeight="1">
      <c r="A241" s="12"/>
      <c r="B241" s="12"/>
      <c r="C241" s="12"/>
      <c r="D241" s="12" t="s">
        <v>596</v>
      </c>
      <c r="E241" s="12"/>
      <c r="F241" s="12"/>
      <c r="G241" s="12"/>
      <c r="H241" s="12"/>
      <c r="I241" s="12"/>
      <c r="J241" s="12"/>
      <c r="K241" s="12"/>
    </row>
    <row r="242" spans="1:11" ht="12.75" customHeight="1">
      <c r="A242" s="12"/>
      <c r="B242" s="12"/>
      <c r="C242" s="12"/>
      <c r="D242" s="12" t="s">
        <v>189</v>
      </c>
      <c r="E242" s="12"/>
      <c r="F242" s="12"/>
      <c r="G242" s="12"/>
      <c r="H242" s="12"/>
      <c r="I242" s="12"/>
      <c r="J242" s="12"/>
      <c r="K242" s="12"/>
    </row>
    <row r="243" spans="1:11" ht="12.75" customHeight="1">
      <c r="A243" s="12"/>
      <c r="B243" s="12"/>
      <c r="C243" s="12"/>
      <c r="D243" s="12" t="s">
        <v>604</v>
      </c>
      <c r="E243" s="12"/>
      <c r="F243" s="12"/>
      <c r="G243" s="12"/>
      <c r="H243" s="12"/>
      <c r="I243" s="12"/>
      <c r="J243" s="12"/>
      <c r="K243" s="12"/>
    </row>
    <row r="244" spans="1:11" ht="12.75" customHeight="1">
      <c r="A244" s="12"/>
      <c r="B244" s="12"/>
      <c r="C244" s="12"/>
      <c r="D244" s="12" t="s">
        <v>464</v>
      </c>
      <c r="E244" s="12"/>
      <c r="F244" s="12"/>
      <c r="G244" s="12"/>
      <c r="H244" s="12"/>
      <c r="I244" s="12"/>
      <c r="J244" s="12"/>
      <c r="K244" s="12"/>
    </row>
    <row r="245" spans="1:11" ht="12.75" customHeight="1">
      <c r="A245" s="12"/>
      <c r="B245" s="12"/>
      <c r="C245" s="12"/>
      <c r="D245" s="12" t="s">
        <v>467</v>
      </c>
      <c r="E245" s="12"/>
      <c r="F245" s="12"/>
      <c r="G245" s="12"/>
      <c r="H245" s="12"/>
      <c r="I245" s="12"/>
      <c r="J245" s="12"/>
      <c r="K245" s="12"/>
    </row>
    <row r="246" spans="1:11" ht="12.75" customHeight="1">
      <c r="A246" s="12"/>
      <c r="B246" s="12"/>
      <c r="C246" s="12"/>
      <c r="D246" s="12" t="s">
        <v>471</v>
      </c>
      <c r="E246" s="12"/>
      <c r="F246" s="12"/>
      <c r="G246" s="12"/>
      <c r="H246" s="12"/>
      <c r="I246" s="12"/>
      <c r="J246" s="12"/>
      <c r="K246" s="12"/>
    </row>
    <row r="247" spans="1:11" ht="12.75" customHeight="1">
      <c r="A247" s="12"/>
      <c r="B247" s="12"/>
      <c r="C247" s="12"/>
      <c r="D247" s="12" t="s">
        <v>468</v>
      </c>
      <c r="E247" s="12"/>
      <c r="F247" s="12"/>
      <c r="G247" s="12"/>
      <c r="H247" s="12"/>
      <c r="I247" s="12"/>
      <c r="J247" s="12"/>
      <c r="K247" s="12"/>
    </row>
    <row r="248" spans="1:11" ht="12.75" customHeight="1">
      <c r="A248" s="12"/>
      <c r="B248" s="12"/>
      <c r="C248" s="12"/>
      <c r="D248" s="12" t="s">
        <v>312</v>
      </c>
      <c r="E248" s="12"/>
      <c r="F248" s="12"/>
      <c r="G248" s="12"/>
      <c r="H248" s="12"/>
      <c r="I248" s="12"/>
      <c r="J248" s="12"/>
      <c r="K248" s="12"/>
    </row>
    <row r="249" spans="1:11" ht="12.75" customHeight="1">
      <c r="A249" s="12"/>
      <c r="B249" s="12"/>
      <c r="C249" s="12"/>
      <c r="D249" s="12" t="s">
        <v>575</v>
      </c>
      <c r="E249" s="12"/>
      <c r="F249" s="12"/>
      <c r="G249" s="12"/>
      <c r="H249" s="12"/>
      <c r="I249" s="12"/>
      <c r="J249" s="12"/>
      <c r="K249" s="12"/>
    </row>
    <row r="250" spans="1:11" ht="12.75" customHeight="1">
      <c r="A250" s="12"/>
      <c r="B250" s="12"/>
      <c r="C250" s="12"/>
      <c r="D250" s="12" t="s">
        <v>482</v>
      </c>
      <c r="E250" s="12"/>
      <c r="F250" s="12"/>
      <c r="G250" s="12"/>
      <c r="H250" s="12"/>
      <c r="I250" s="12"/>
      <c r="J250" s="12"/>
      <c r="K250" s="12"/>
    </row>
    <row r="251" spans="1:11" ht="12.75" customHeight="1">
      <c r="A251" s="12"/>
      <c r="B251" s="12"/>
      <c r="C251" s="12"/>
      <c r="D251" s="12" t="s">
        <v>492</v>
      </c>
      <c r="E251" s="12"/>
      <c r="F251" s="12"/>
      <c r="G251" s="12"/>
      <c r="H251" s="12"/>
      <c r="I251" s="12"/>
      <c r="J251" s="12"/>
      <c r="K251" s="12"/>
    </row>
    <row r="252" spans="1:11" ht="12.75" customHeight="1">
      <c r="A252" s="12"/>
      <c r="B252" s="12"/>
      <c r="C252" s="12"/>
      <c r="D252" s="12" t="s">
        <v>150</v>
      </c>
      <c r="E252" s="12"/>
      <c r="F252" s="12"/>
      <c r="G252" s="12"/>
      <c r="H252" s="12"/>
      <c r="I252" s="12"/>
      <c r="J252" s="12"/>
      <c r="K252" s="12"/>
    </row>
    <row r="253" spans="1:11" ht="12.75" customHeight="1">
      <c r="A253" s="12"/>
      <c r="B253" s="12"/>
      <c r="C253" s="12"/>
      <c r="D253" s="12" t="s">
        <v>139</v>
      </c>
      <c r="E253" s="12"/>
      <c r="F253" s="12"/>
      <c r="G253" s="12"/>
      <c r="H253" s="12"/>
      <c r="I253" s="12"/>
      <c r="J253" s="12"/>
      <c r="K253" s="12"/>
    </row>
    <row r="254" spans="1:11" ht="12.75" customHeight="1">
      <c r="A254" s="12"/>
      <c r="B254" s="12"/>
      <c r="C254" s="12"/>
      <c r="D254" s="12" t="s">
        <v>172</v>
      </c>
      <c r="E254" s="12"/>
      <c r="F254" s="12"/>
      <c r="G254" s="12"/>
      <c r="H254" s="12"/>
      <c r="I254" s="12"/>
      <c r="J254" s="12"/>
      <c r="K254" s="12"/>
    </row>
    <row r="255" spans="1:11" ht="12.75" customHeight="1">
      <c r="A255" s="12"/>
      <c r="B255" s="12"/>
      <c r="C255" s="12"/>
      <c r="D255" s="12" t="s">
        <v>522</v>
      </c>
      <c r="E255" s="12"/>
      <c r="F255" s="12"/>
      <c r="G255" s="12"/>
      <c r="H255" s="12"/>
      <c r="I255" s="12"/>
      <c r="J255" s="12"/>
      <c r="K255" s="12"/>
    </row>
    <row r="256" spans="1:11" ht="12.75" customHeight="1">
      <c r="A256" s="12"/>
      <c r="B256" s="12"/>
      <c r="C256" s="12"/>
      <c r="D256" s="12" t="s">
        <v>537</v>
      </c>
      <c r="E256" s="12"/>
      <c r="F256" s="12"/>
      <c r="G256" s="12"/>
      <c r="H256" s="12"/>
      <c r="I256" s="12"/>
      <c r="J256" s="12"/>
      <c r="K256" s="12"/>
    </row>
    <row r="257" spans="1:11" ht="12.75" customHeight="1">
      <c r="A257" s="12"/>
      <c r="B257" s="12"/>
      <c r="C257" s="12"/>
      <c r="D257" s="12" t="s">
        <v>425</v>
      </c>
      <c r="E257" s="12"/>
      <c r="F257" s="12"/>
      <c r="G257" s="12"/>
      <c r="H257" s="12"/>
      <c r="I257" s="12"/>
      <c r="J257" s="12"/>
      <c r="K257" s="12"/>
    </row>
    <row r="258" spans="1:11" ht="12.75" customHeight="1">
      <c r="A258" s="12"/>
      <c r="B258" s="12"/>
      <c r="C258" s="12"/>
      <c r="D258" s="12" t="s">
        <v>153</v>
      </c>
      <c r="E258" s="12"/>
      <c r="F258" s="12"/>
      <c r="G258" s="12"/>
      <c r="H258" s="12"/>
      <c r="I258" s="12"/>
      <c r="J258" s="12"/>
      <c r="K258" s="12"/>
    </row>
    <row r="259" spans="1:11" ht="12.75" customHeight="1">
      <c r="A259" s="12"/>
      <c r="B259" s="12"/>
      <c r="C259" s="12"/>
      <c r="D259" s="12" t="s">
        <v>152</v>
      </c>
      <c r="E259" s="12"/>
      <c r="F259" s="12"/>
      <c r="G259" s="12"/>
      <c r="H259" s="12"/>
      <c r="I259" s="12"/>
      <c r="J259" s="12"/>
      <c r="K259" s="12"/>
    </row>
    <row r="260" spans="1:11" ht="12.75" customHeight="1">
      <c r="A260" s="12"/>
      <c r="B260" s="12"/>
      <c r="C260" s="12"/>
      <c r="D260" s="12" t="s">
        <v>163</v>
      </c>
      <c r="E260" s="12"/>
      <c r="F260" s="12"/>
      <c r="G260" s="12"/>
      <c r="H260" s="12"/>
      <c r="I260" s="12"/>
      <c r="J260" s="12"/>
      <c r="K260" s="12"/>
    </row>
    <row r="261" spans="1:11" ht="12.75" customHeight="1">
      <c r="A261" s="12"/>
      <c r="B261" s="12"/>
      <c r="C261" s="12"/>
      <c r="D261" s="12" t="s">
        <v>599</v>
      </c>
      <c r="E261" s="12"/>
      <c r="F261" s="12"/>
      <c r="G261" s="12"/>
      <c r="H261" s="12"/>
      <c r="I261" s="12"/>
      <c r="J261" s="12"/>
      <c r="K261" s="12"/>
    </row>
    <row r="262" spans="1:11" ht="12.75" customHeight="1">
      <c r="A262" s="12"/>
      <c r="B262" s="12"/>
      <c r="C262" s="12"/>
      <c r="D262" s="12" t="s">
        <v>36</v>
      </c>
      <c r="E262" s="12"/>
      <c r="F262" s="12"/>
      <c r="G262" s="12"/>
      <c r="H262" s="12"/>
      <c r="I262" s="12"/>
      <c r="J262" s="12"/>
      <c r="K262" s="12"/>
    </row>
    <row r="263" spans="1:11" ht="12.75" customHeight="1">
      <c r="A263" s="12"/>
      <c r="B263" s="12"/>
      <c r="C263" s="12"/>
      <c r="D263" s="12" t="s">
        <v>390</v>
      </c>
      <c r="E263" s="12"/>
      <c r="F263" s="12"/>
      <c r="G263" s="12"/>
      <c r="H263" s="12"/>
      <c r="I263" s="12"/>
      <c r="J263" s="12"/>
      <c r="K263" s="12"/>
    </row>
    <row r="264" spans="1:11" ht="12.75" customHeight="1">
      <c r="A264" s="12"/>
      <c r="B264" s="12"/>
      <c r="C264" s="12"/>
      <c r="D264" s="12" t="s">
        <v>207</v>
      </c>
      <c r="E264" s="12"/>
      <c r="F264" s="12"/>
      <c r="G264" s="12"/>
      <c r="H264" s="12"/>
      <c r="I264" s="12"/>
      <c r="J264" s="12"/>
      <c r="K264" s="12"/>
    </row>
    <row r="265" spans="1:11" ht="12.75" customHeight="1">
      <c r="A265" s="12"/>
      <c r="B265" s="12"/>
      <c r="C265" s="12"/>
      <c r="D265" s="12" t="s">
        <v>616</v>
      </c>
      <c r="E265" s="12"/>
      <c r="F265" s="12"/>
      <c r="G265" s="12"/>
      <c r="H265" s="12"/>
      <c r="I265" s="12"/>
      <c r="J265" s="12"/>
      <c r="K265" s="12"/>
    </row>
    <row r="266" spans="1:11" ht="12.75" customHeight="1">
      <c r="A266" s="12"/>
      <c r="B266" s="12"/>
      <c r="C266" s="12"/>
      <c r="D266" s="12" t="s">
        <v>384</v>
      </c>
      <c r="E266" s="12"/>
      <c r="F266" s="12"/>
      <c r="G266" s="12"/>
      <c r="H266" s="12"/>
      <c r="I266" s="12"/>
      <c r="J266" s="12"/>
      <c r="K266" s="12"/>
    </row>
    <row r="267" spans="1:11" ht="12.75" customHeight="1">
      <c r="A267" s="12"/>
      <c r="B267" s="12"/>
      <c r="C267" s="12"/>
      <c r="D267" s="12" t="s">
        <v>314</v>
      </c>
      <c r="E267" s="12"/>
      <c r="F267" s="12"/>
      <c r="G267" s="12"/>
      <c r="H267" s="12"/>
      <c r="I267" s="12"/>
      <c r="J267" s="12"/>
      <c r="K267" s="12"/>
    </row>
    <row r="268" spans="1:11" ht="12.75" customHeight="1">
      <c r="A268" s="12"/>
      <c r="B268" s="12"/>
      <c r="C268" s="12"/>
      <c r="D268" s="12" t="s">
        <v>317</v>
      </c>
      <c r="E268" s="12"/>
      <c r="F268" s="12"/>
      <c r="G268" s="12"/>
      <c r="H268" s="12"/>
      <c r="I268" s="12"/>
      <c r="J268" s="12"/>
      <c r="K268" s="12"/>
    </row>
    <row r="269" spans="1:11" ht="12.75" customHeight="1">
      <c r="A269" s="12"/>
      <c r="B269" s="12"/>
      <c r="C269" s="12"/>
      <c r="D269" s="12" t="s">
        <v>55</v>
      </c>
      <c r="E269" s="12"/>
      <c r="F269" s="12"/>
      <c r="G269" s="12"/>
      <c r="H269" s="12"/>
      <c r="I269" s="12"/>
      <c r="J269" s="12"/>
      <c r="K269" s="12"/>
    </row>
    <row r="270" spans="1:11" ht="12.75" customHeight="1">
      <c r="A270" s="12"/>
      <c r="B270" s="12"/>
      <c r="C270" s="12"/>
      <c r="D270" s="12" t="s">
        <v>81</v>
      </c>
      <c r="E270" s="12"/>
      <c r="F270" s="12"/>
      <c r="G270" s="12"/>
      <c r="H270" s="12"/>
      <c r="I270" s="12"/>
      <c r="J270" s="12"/>
      <c r="K270" s="12"/>
    </row>
    <row r="271" spans="1:11" ht="12.75" customHeight="1">
      <c r="A271" s="12"/>
      <c r="B271" s="12"/>
      <c r="C271" s="12"/>
      <c r="D271" s="12" t="s">
        <v>68</v>
      </c>
      <c r="E271" s="12"/>
      <c r="F271" s="12"/>
      <c r="G271" s="12"/>
      <c r="H271" s="12"/>
      <c r="I271" s="12"/>
      <c r="J271" s="12"/>
      <c r="K271" s="12"/>
    </row>
    <row r="272" spans="1:11" ht="12.75" customHeight="1">
      <c r="A272" s="12"/>
      <c r="B272" s="12"/>
      <c r="C272" s="12"/>
      <c r="D272" s="12" t="s">
        <v>79</v>
      </c>
      <c r="E272" s="12"/>
      <c r="F272" s="12"/>
      <c r="G272" s="12"/>
      <c r="H272" s="12"/>
      <c r="I272" s="12"/>
      <c r="J272" s="12"/>
      <c r="K272" s="12"/>
    </row>
    <row r="273" spans="1:11" ht="12.75" customHeight="1">
      <c r="A273" s="12"/>
      <c r="B273" s="12"/>
      <c r="C273" s="12"/>
      <c r="D273" s="12" t="s">
        <v>458</v>
      </c>
      <c r="E273" s="12"/>
      <c r="F273" s="12"/>
      <c r="G273" s="12"/>
      <c r="H273" s="12"/>
      <c r="I273" s="12"/>
      <c r="J273" s="12"/>
      <c r="K273" s="12"/>
    </row>
    <row r="274" spans="1:11" ht="12.75" customHeight="1">
      <c r="A274" s="12"/>
      <c r="B274" s="12"/>
      <c r="C274" s="12"/>
      <c r="D274" s="12" t="s">
        <v>157</v>
      </c>
      <c r="E274" s="12"/>
      <c r="F274" s="12"/>
      <c r="G274" s="12"/>
      <c r="H274" s="12"/>
      <c r="I274" s="12"/>
      <c r="J274" s="12"/>
      <c r="K274" s="12"/>
    </row>
    <row r="275" spans="1:11" ht="12.75" customHeight="1">
      <c r="A275" s="12"/>
      <c r="B275" s="12"/>
      <c r="C275" s="12"/>
      <c r="D275" s="12" t="s">
        <v>149</v>
      </c>
      <c r="E275" s="12"/>
      <c r="F275" s="12"/>
      <c r="G275" s="12"/>
      <c r="H275" s="12"/>
      <c r="I275" s="12"/>
      <c r="J275" s="12"/>
      <c r="K275" s="12"/>
    </row>
    <row r="276" spans="1:11" ht="12.75" customHeight="1">
      <c r="A276" s="12"/>
      <c r="B276" s="12"/>
      <c r="C276" s="12"/>
      <c r="D276" s="12" t="s">
        <v>148</v>
      </c>
      <c r="E276" s="12"/>
      <c r="F276" s="12"/>
      <c r="G276" s="12"/>
      <c r="H276" s="12"/>
      <c r="I276" s="12"/>
      <c r="J276" s="12"/>
      <c r="K276" s="12"/>
    </row>
    <row r="277" spans="1:11" ht="12.75" customHeight="1">
      <c r="A277" s="12"/>
      <c r="B277" s="12"/>
      <c r="C277" s="12"/>
      <c r="D277" s="12" t="s">
        <v>155</v>
      </c>
      <c r="E277" s="12"/>
      <c r="F277" s="12"/>
      <c r="G277" s="12"/>
      <c r="H277" s="12"/>
      <c r="I277" s="12"/>
      <c r="J277" s="12"/>
      <c r="K277" s="12"/>
    </row>
    <row r="278" spans="1:11" ht="12.75" customHeight="1">
      <c r="A278" s="12"/>
      <c r="B278" s="12"/>
      <c r="C278" s="12"/>
      <c r="D278" s="12" t="s">
        <v>156</v>
      </c>
      <c r="E278" s="12"/>
      <c r="F278" s="12"/>
      <c r="G278" s="12"/>
      <c r="H278" s="12"/>
      <c r="I278" s="12"/>
      <c r="J278" s="12"/>
      <c r="K278" s="12"/>
    </row>
    <row r="279" spans="1:11" ht="12.75" customHeight="1">
      <c r="A279" s="12"/>
      <c r="B279" s="12"/>
      <c r="C279" s="12"/>
      <c r="D279" s="12" t="s">
        <v>297</v>
      </c>
      <c r="E279" s="12"/>
      <c r="F279" s="12"/>
      <c r="G279" s="12"/>
      <c r="H279" s="12"/>
      <c r="I279" s="12"/>
      <c r="J279" s="12"/>
      <c r="K279" s="12"/>
    </row>
    <row r="280" spans="1:11" ht="12.75" customHeight="1">
      <c r="A280" s="12"/>
      <c r="B280" s="12"/>
      <c r="C280" s="12"/>
      <c r="D280" s="12" t="s">
        <v>75</v>
      </c>
      <c r="E280" s="12"/>
      <c r="F280" s="12"/>
      <c r="G280" s="12"/>
      <c r="H280" s="12"/>
      <c r="I280" s="12"/>
      <c r="J280" s="12"/>
      <c r="K280" s="12"/>
    </row>
    <row r="281" spans="1:11" ht="12.75" customHeight="1">
      <c r="A281" s="12"/>
      <c r="B281" s="12"/>
      <c r="C281" s="12"/>
      <c r="D281" s="12" t="s">
        <v>74</v>
      </c>
      <c r="E281" s="12"/>
      <c r="F281" s="12"/>
      <c r="G281" s="12"/>
      <c r="H281" s="12"/>
      <c r="I281" s="12"/>
      <c r="J281" s="12"/>
      <c r="K281" s="12"/>
    </row>
    <row r="282" spans="1:11" ht="12.75" customHeight="1">
      <c r="A282" s="12"/>
      <c r="B282" s="12"/>
      <c r="C282" s="12"/>
      <c r="D282" s="12" t="s">
        <v>105</v>
      </c>
      <c r="E282" s="12"/>
      <c r="F282" s="12"/>
      <c r="G282" s="12"/>
      <c r="H282" s="12"/>
      <c r="I282" s="12"/>
      <c r="J282" s="12"/>
      <c r="K282" s="12"/>
    </row>
    <row r="283" spans="1:11" ht="12.75" customHeight="1">
      <c r="A283" s="12"/>
      <c r="B283" s="12"/>
      <c r="C283" s="12"/>
      <c r="D283" s="12" t="s">
        <v>70</v>
      </c>
      <c r="E283" s="12"/>
      <c r="F283" s="12"/>
      <c r="G283" s="12"/>
      <c r="H283" s="12"/>
      <c r="I283" s="12"/>
      <c r="J283" s="12"/>
      <c r="K283" s="12"/>
    </row>
    <row r="284" spans="1:11" ht="12.75" customHeight="1">
      <c r="A284" s="12"/>
      <c r="B284" s="12"/>
      <c r="C284" s="12"/>
      <c r="D284" s="12" t="s">
        <v>324</v>
      </c>
      <c r="E284" s="12"/>
      <c r="F284" s="12"/>
      <c r="G284" s="12"/>
      <c r="H284" s="12"/>
      <c r="I284" s="12"/>
      <c r="J284" s="12"/>
      <c r="K284" s="12"/>
    </row>
    <row r="285" spans="1:11" ht="12.75" customHeight="1">
      <c r="A285" s="12"/>
      <c r="B285" s="12"/>
      <c r="C285" s="12"/>
      <c r="D285" s="12" t="s">
        <v>340</v>
      </c>
      <c r="E285" s="12"/>
      <c r="F285" s="12"/>
      <c r="G285" s="12"/>
      <c r="H285" s="12"/>
      <c r="I285" s="12"/>
      <c r="J285" s="12"/>
      <c r="K285" s="12"/>
    </row>
    <row r="286" spans="1:11" ht="12.75" customHeight="1">
      <c r="A286" s="12"/>
      <c r="B286" s="12"/>
      <c r="C286" s="12"/>
      <c r="D286" s="12" t="s">
        <v>248</v>
      </c>
      <c r="E286" s="12"/>
      <c r="F286" s="12"/>
      <c r="G286" s="12"/>
      <c r="H286" s="12"/>
      <c r="I286" s="12"/>
      <c r="J286" s="12"/>
      <c r="K286" s="12"/>
    </row>
    <row r="287" spans="1:11" ht="12.75" customHeight="1">
      <c r="A287" s="12"/>
      <c r="B287" s="12"/>
      <c r="C287" s="12"/>
      <c r="D287" s="12" t="s">
        <v>503</v>
      </c>
      <c r="E287" s="12"/>
      <c r="F287" s="12"/>
      <c r="G287" s="12"/>
      <c r="H287" s="12"/>
      <c r="I287" s="12"/>
      <c r="J287" s="12"/>
      <c r="K287" s="12"/>
    </row>
    <row r="288" spans="1:11" ht="12.75" customHeight="1">
      <c r="A288" s="12"/>
      <c r="B288" s="12"/>
      <c r="C288" s="12"/>
      <c r="D288" s="12" t="s">
        <v>602</v>
      </c>
      <c r="E288" s="12"/>
      <c r="F288" s="12"/>
      <c r="G288" s="12"/>
      <c r="H288" s="12"/>
      <c r="I288" s="12"/>
      <c r="J288" s="12"/>
      <c r="K288" s="12"/>
    </row>
    <row r="289" spans="1:11" ht="12.75" customHeight="1">
      <c r="A289" s="12"/>
      <c r="B289" s="12"/>
      <c r="C289" s="12"/>
      <c r="D289" s="12" t="s">
        <v>487</v>
      </c>
      <c r="E289" s="12"/>
      <c r="F289" s="12"/>
      <c r="G289" s="12"/>
      <c r="H289" s="12"/>
      <c r="I289" s="12"/>
      <c r="J289" s="12"/>
      <c r="K289" s="12"/>
    </row>
    <row r="290" spans="1:11" ht="12.75" customHeight="1">
      <c r="A290" s="12"/>
      <c r="B290" s="12"/>
      <c r="C290" s="12"/>
      <c r="D290" s="12" t="s">
        <v>108</v>
      </c>
      <c r="E290" s="12"/>
      <c r="F290" s="12"/>
      <c r="G290" s="12"/>
      <c r="H290" s="12"/>
      <c r="I290" s="12"/>
      <c r="J290" s="12"/>
      <c r="K290" s="12"/>
    </row>
    <row r="291" spans="1:11" ht="12.75" customHeight="1">
      <c r="A291" s="12"/>
      <c r="B291" s="12"/>
      <c r="C291" s="12"/>
      <c r="D291" s="12" t="s">
        <v>111</v>
      </c>
      <c r="E291" s="12"/>
      <c r="F291" s="12"/>
      <c r="G291" s="12"/>
      <c r="H291" s="12"/>
      <c r="I291" s="12"/>
      <c r="J291" s="12"/>
      <c r="K291" s="12"/>
    </row>
    <row r="292" spans="1:11" ht="12.75" customHeight="1">
      <c r="A292" s="12"/>
      <c r="B292" s="12"/>
      <c r="C292" s="12"/>
      <c r="D292" s="12" t="s">
        <v>444</v>
      </c>
      <c r="E292" s="12"/>
      <c r="F292" s="12"/>
      <c r="G292" s="12"/>
      <c r="H292" s="12"/>
      <c r="I292" s="12"/>
      <c r="J292" s="12"/>
      <c r="K292" s="12"/>
    </row>
    <row r="293" spans="1:11" ht="12.75" customHeight="1">
      <c r="A293" s="12"/>
      <c r="B293" s="12"/>
      <c r="C293" s="12"/>
      <c r="D293" s="12" t="s">
        <v>310</v>
      </c>
      <c r="E293" s="12"/>
      <c r="F293" s="12"/>
      <c r="G293" s="12"/>
      <c r="H293" s="12"/>
      <c r="I293" s="12"/>
      <c r="J293" s="12"/>
      <c r="K293" s="12"/>
    </row>
    <row r="294" spans="1:11" ht="12.75" customHeight="1">
      <c r="A294" s="12"/>
      <c r="B294" s="12"/>
      <c r="C294" s="12"/>
      <c r="D294" s="12" t="s">
        <v>268</v>
      </c>
      <c r="E294" s="12"/>
      <c r="F294" s="12"/>
      <c r="G294" s="12"/>
      <c r="H294" s="12"/>
      <c r="I294" s="12"/>
      <c r="J294" s="12"/>
      <c r="K294" s="12"/>
    </row>
    <row r="295" spans="1:11" ht="12.75" customHeight="1">
      <c r="A295" s="12"/>
      <c r="B295" s="12"/>
      <c r="C295" s="12"/>
      <c r="D295" s="12" t="s">
        <v>593</v>
      </c>
      <c r="E295" s="12"/>
      <c r="F295" s="12"/>
      <c r="G295" s="12"/>
      <c r="H295" s="12"/>
      <c r="I295" s="12"/>
      <c r="J295" s="12"/>
      <c r="K295" s="12"/>
    </row>
    <row r="296" spans="1:11" ht="12.75" customHeight="1">
      <c r="A296" s="12"/>
      <c r="B296" s="12"/>
      <c r="C296" s="12"/>
      <c r="D296" s="12" t="s">
        <v>609</v>
      </c>
      <c r="E296" s="12"/>
      <c r="F296" s="12"/>
      <c r="G296" s="12"/>
      <c r="H296" s="12"/>
      <c r="I296" s="12"/>
      <c r="J296" s="12"/>
      <c r="K296" s="12"/>
    </row>
    <row r="297" spans="1:11" ht="12.75" customHeight="1">
      <c r="A297" s="12"/>
      <c r="B297" s="12"/>
      <c r="C297" s="12"/>
      <c r="D297" s="12" t="s">
        <v>276</v>
      </c>
      <c r="E297" s="12"/>
      <c r="F297" s="12"/>
      <c r="G297" s="12"/>
      <c r="H297" s="12"/>
      <c r="I297" s="12"/>
      <c r="J297" s="12"/>
      <c r="K297" s="12"/>
    </row>
    <row r="298" spans="1:11" ht="12.75" customHeight="1">
      <c r="A298" s="12"/>
      <c r="B298" s="12"/>
      <c r="C298" s="12"/>
      <c r="D298" s="12" t="s">
        <v>124</v>
      </c>
      <c r="E298" s="12"/>
      <c r="F298" s="12"/>
      <c r="G298" s="12"/>
      <c r="H298" s="12"/>
      <c r="I298" s="12"/>
      <c r="J298" s="12"/>
      <c r="K298" s="12"/>
    </row>
    <row r="299" spans="1:11" ht="12.75" customHeight="1">
      <c r="A299" s="12"/>
      <c r="B299" s="12"/>
      <c r="C299" s="12"/>
      <c r="D299" s="12" t="s">
        <v>277</v>
      </c>
      <c r="E299" s="12"/>
      <c r="F299" s="12"/>
      <c r="G299" s="12"/>
      <c r="H299" s="12"/>
      <c r="I299" s="12"/>
      <c r="J299" s="12"/>
      <c r="K299" s="12"/>
    </row>
    <row r="300" spans="1:11" ht="12.75" customHeight="1">
      <c r="A300" s="12"/>
      <c r="B300" s="12"/>
      <c r="C300" s="12"/>
      <c r="D300" s="12" t="s">
        <v>450</v>
      </c>
      <c r="E300" s="12"/>
      <c r="F300" s="12"/>
      <c r="G300" s="12"/>
      <c r="H300" s="12"/>
      <c r="I300" s="12"/>
      <c r="J300" s="12"/>
      <c r="K300" s="12"/>
    </row>
    <row r="301" spans="1:11" ht="12.75" customHeight="1">
      <c r="A301" s="12"/>
      <c r="B301" s="12"/>
      <c r="C301" s="12"/>
      <c r="D301" s="12" t="s">
        <v>164</v>
      </c>
      <c r="E301" s="12"/>
      <c r="F301" s="12"/>
      <c r="G301" s="12"/>
      <c r="H301" s="12"/>
      <c r="I301" s="12"/>
      <c r="J301" s="12"/>
      <c r="K301" s="12"/>
    </row>
    <row r="302" spans="1:11" ht="12.75" customHeight="1">
      <c r="A302" s="12"/>
      <c r="B302" s="12"/>
      <c r="C302" s="12"/>
      <c r="D302" s="12" t="s">
        <v>187</v>
      </c>
      <c r="E302" s="12"/>
      <c r="F302" s="12"/>
      <c r="G302" s="12"/>
      <c r="H302" s="12"/>
      <c r="I302" s="12"/>
      <c r="J302" s="12"/>
      <c r="K302" s="12"/>
    </row>
    <row r="303" spans="1:11" ht="12.75" customHeight="1">
      <c r="A303" s="12"/>
      <c r="B303" s="12"/>
      <c r="C303" s="12"/>
      <c r="D303" s="12" t="s">
        <v>193</v>
      </c>
      <c r="E303" s="12"/>
      <c r="F303" s="12"/>
      <c r="G303" s="12"/>
      <c r="H303" s="12"/>
      <c r="I303" s="12"/>
      <c r="J303" s="12"/>
      <c r="K303" s="12"/>
    </row>
    <row r="304" spans="1:11" ht="12.75" customHeight="1">
      <c r="A304" s="12"/>
      <c r="B304" s="12"/>
      <c r="C304" s="12"/>
      <c r="D304" s="12" t="s">
        <v>101</v>
      </c>
      <c r="E304" s="12"/>
      <c r="F304" s="12"/>
      <c r="G304" s="12"/>
      <c r="H304" s="12"/>
      <c r="I304" s="12"/>
      <c r="J304" s="12"/>
      <c r="K304" s="12"/>
    </row>
    <row r="305" spans="1:11" ht="12.75" customHeight="1">
      <c r="A305" s="12"/>
      <c r="B305" s="12"/>
      <c r="C305" s="12"/>
      <c r="D305" s="12" t="s">
        <v>24</v>
      </c>
      <c r="E305" s="12"/>
      <c r="F305" s="12"/>
      <c r="G305" s="12"/>
      <c r="H305" s="12"/>
      <c r="I305" s="12"/>
      <c r="J305" s="12"/>
      <c r="K305" s="12"/>
    </row>
    <row r="306" spans="1:11" ht="12.75" customHeight="1">
      <c r="A306" s="12"/>
      <c r="B306" s="12"/>
      <c r="C306" s="12"/>
      <c r="D306" s="12" t="s">
        <v>42</v>
      </c>
      <c r="E306" s="12"/>
      <c r="F306" s="12"/>
      <c r="G306" s="12"/>
      <c r="H306" s="12"/>
      <c r="I306" s="12"/>
      <c r="J306" s="12"/>
      <c r="K306" s="12"/>
    </row>
    <row r="307" spans="1:11" ht="12.75" customHeight="1">
      <c r="A307" s="12"/>
      <c r="B307" s="12"/>
      <c r="C307" s="12"/>
      <c r="D307" s="12" t="s">
        <v>509</v>
      </c>
      <c r="E307" s="12"/>
      <c r="F307" s="12"/>
      <c r="G307" s="12"/>
      <c r="H307" s="12"/>
      <c r="I307" s="12"/>
      <c r="J307" s="12"/>
      <c r="K307" s="12"/>
    </row>
    <row r="308" spans="1:11" ht="12.75" customHeight="1">
      <c r="A308" s="12"/>
      <c r="B308" s="12"/>
      <c r="C308" s="12"/>
      <c r="D308" s="12" t="s">
        <v>542</v>
      </c>
      <c r="E308" s="12"/>
      <c r="F308" s="12"/>
      <c r="G308" s="12"/>
      <c r="H308" s="12"/>
      <c r="I308" s="12"/>
      <c r="J308" s="12"/>
      <c r="K308" s="12"/>
    </row>
    <row r="309" spans="1:11" ht="12.75" customHeight="1">
      <c r="A309" s="12"/>
      <c r="B309" s="12"/>
      <c r="C309" s="12"/>
      <c r="D309" s="12" t="s">
        <v>549</v>
      </c>
      <c r="E309" s="12"/>
      <c r="F309" s="12"/>
      <c r="G309" s="12"/>
      <c r="H309" s="12"/>
      <c r="I309" s="12"/>
      <c r="J309" s="12"/>
      <c r="K309" s="12"/>
    </row>
    <row r="310" spans="1:11" ht="12.75" customHeight="1">
      <c r="A310" s="12"/>
      <c r="B310" s="12"/>
      <c r="C310" s="12"/>
      <c r="D310" s="12" t="s">
        <v>298</v>
      </c>
      <c r="E310" s="12"/>
      <c r="F310" s="12"/>
      <c r="G310" s="12"/>
      <c r="H310" s="12"/>
      <c r="I310" s="12"/>
      <c r="J310" s="12"/>
      <c r="K310" s="12"/>
    </row>
    <row r="311" spans="1:11" ht="12.75" customHeight="1">
      <c r="A311" s="12"/>
      <c r="B311" s="12"/>
      <c r="C311" s="12"/>
      <c r="D311" s="12" t="s">
        <v>400</v>
      </c>
      <c r="E311" s="12"/>
      <c r="F311" s="12"/>
      <c r="G311" s="12"/>
      <c r="H311" s="12"/>
      <c r="I311" s="12"/>
      <c r="J311" s="12"/>
      <c r="K311" s="12"/>
    </row>
    <row r="312" spans="1:11" ht="12.75" customHeight="1">
      <c r="A312" s="12"/>
      <c r="B312" s="12"/>
      <c r="C312" s="12"/>
      <c r="D312" s="12" t="s">
        <v>483</v>
      </c>
      <c r="E312" s="12"/>
      <c r="F312" s="12"/>
      <c r="G312" s="12"/>
      <c r="H312" s="12"/>
      <c r="I312" s="12"/>
      <c r="J312" s="12"/>
      <c r="K312" s="12"/>
    </row>
    <row r="313" spans="1:11" ht="12.75" customHeight="1">
      <c r="A313" s="12"/>
      <c r="B313" s="12"/>
      <c r="C313" s="12"/>
      <c r="D313" s="12" t="s">
        <v>188</v>
      </c>
      <c r="E313" s="12"/>
      <c r="F313" s="12"/>
      <c r="G313" s="12"/>
      <c r="H313" s="12"/>
      <c r="I313" s="12"/>
      <c r="J313" s="12"/>
      <c r="K313" s="12"/>
    </row>
    <row r="314" spans="1:11" ht="12.75" customHeight="1">
      <c r="A314" s="12"/>
      <c r="B314" s="12"/>
      <c r="C314" s="12"/>
      <c r="D314" s="12" t="s">
        <v>309</v>
      </c>
      <c r="E314" s="12"/>
      <c r="F314" s="12"/>
      <c r="G314" s="12"/>
      <c r="H314" s="12"/>
      <c r="I314" s="12"/>
      <c r="J314" s="12"/>
      <c r="K314" s="12"/>
    </row>
    <row r="315" spans="1:11" ht="12.75" customHeight="1">
      <c r="A315" s="12"/>
      <c r="B315" s="12"/>
      <c r="C315" s="12"/>
      <c r="D315" s="12" t="s">
        <v>422</v>
      </c>
      <c r="E315" s="12"/>
      <c r="F315" s="12"/>
      <c r="G315" s="12"/>
      <c r="H315" s="12"/>
      <c r="I315" s="12"/>
      <c r="J315" s="12"/>
      <c r="K315" s="12"/>
    </row>
    <row r="316" spans="1:11" ht="12.75" customHeight="1">
      <c r="A316" s="12"/>
      <c r="B316" s="12"/>
      <c r="C316" s="12"/>
      <c r="D316" s="12" t="s">
        <v>578</v>
      </c>
      <c r="E316" s="12"/>
      <c r="F316" s="12"/>
      <c r="G316" s="12"/>
      <c r="H316" s="12"/>
      <c r="I316" s="12"/>
      <c r="J316" s="12"/>
      <c r="K316" s="12"/>
    </row>
    <row r="317" spans="1:11" ht="12.75" customHeight="1">
      <c r="A317" s="12"/>
      <c r="B317" s="12"/>
      <c r="C317" s="12"/>
      <c r="D317" s="12" t="s">
        <v>620</v>
      </c>
      <c r="E317" s="12"/>
      <c r="F317" s="12"/>
      <c r="G317" s="12"/>
      <c r="H317" s="12"/>
      <c r="I317" s="12"/>
      <c r="J317" s="12"/>
      <c r="K317" s="12"/>
    </row>
    <row r="318" spans="1:11" ht="12.75" customHeight="1">
      <c r="A318" s="12"/>
      <c r="B318" s="12"/>
      <c r="C318" s="12"/>
      <c r="D318" s="12" t="s">
        <v>603</v>
      </c>
      <c r="E318" s="12"/>
      <c r="F318" s="12"/>
      <c r="G318" s="12"/>
      <c r="H318" s="12"/>
      <c r="I318" s="12"/>
      <c r="J318" s="12"/>
      <c r="K318" s="12"/>
    </row>
    <row r="319" spans="1:11" ht="12.75" customHeight="1">
      <c r="A319" s="12"/>
      <c r="B319" s="12"/>
      <c r="C319" s="12"/>
      <c r="D319" s="12" t="s">
        <v>253</v>
      </c>
      <c r="E319" s="12"/>
      <c r="F319" s="12"/>
      <c r="G319" s="12"/>
      <c r="H319" s="12"/>
      <c r="I319" s="12"/>
      <c r="J319" s="12"/>
      <c r="K319" s="12"/>
    </row>
    <row r="320" spans="1:11" ht="12.75" customHeight="1">
      <c r="A320" s="12"/>
      <c r="B320" s="12"/>
      <c r="C320" s="12"/>
      <c r="D320" s="12" t="s">
        <v>235</v>
      </c>
      <c r="E320" s="12"/>
      <c r="F320" s="12"/>
      <c r="G320" s="12"/>
      <c r="H320" s="12"/>
      <c r="I320" s="12"/>
      <c r="J320" s="12"/>
      <c r="K320" s="12"/>
    </row>
    <row r="321" spans="1:11" ht="12.75" customHeight="1">
      <c r="A321" s="12"/>
      <c r="B321" s="12"/>
      <c r="C321" s="12"/>
      <c r="D321" s="12" t="s">
        <v>256</v>
      </c>
      <c r="E321" s="12"/>
      <c r="F321" s="12"/>
      <c r="G321" s="12"/>
      <c r="H321" s="12"/>
      <c r="I321" s="12"/>
      <c r="J321" s="12"/>
      <c r="K321" s="12"/>
    </row>
    <row r="322" spans="1:11" ht="12.75" customHeight="1">
      <c r="A322" s="12"/>
      <c r="B322" s="12"/>
      <c r="C322" s="12"/>
      <c r="D322" s="12" t="s">
        <v>588</v>
      </c>
      <c r="E322" s="12"/>
      <c r="F322" s="12"/>
      <c r="G322" s="12"/>
      <c r="H322" s="12"/>
      <c r="I322" s="12"/>
      <c r="J322" s="12"/>
      <c r="K322" s="12"/>
    </row>
    <row r="323" spans="1:11" ht="12.75" customHeight="1">
      <c r="A323" s="12"/>
      <c r="B323" s="12"/>
      <c r="C323" s="12"/>
      <c r="D323" s="12" t="s">
        <v>168</v>
      </c>
      <c r="E323" s="12"/>
      <c r="F323" s="12"/>
      <c r="G323" s="12"/>
      <c r="H323" s="12"/>
      <c r="I323" s="12"/>
      <c r="J323" s="12"/>
      <c r="K323" s="12"/>
    </row>
    <row r="324" spans="1:11" ht="12.75" customHeight="1">
      <c r="A324" s="12"/>
      <c r="B324" s="12"/>
      <c r="C324" s="12"/>
      <c r="D324" s="12" t="s">
        <v>267</v>
      </c>
      <c r="E324" s="12"/>
      <c r="F324" s="12"/>
      <c r="G324" s="12"/>
      <c r="H324" s="12"/>
      <c r="I324" s="12"/>
      <c r="J324" s="12"/>
      <c r="K324" s="12"/>
    </row>
    <row r="325" spans="1:11" ht="12.75" customHeight="1">
      <c r="A325" s="12"/>
      <c r="B325" s="12"/>
      <c r="C325" s="12"/>
      <c r="D325" s="12" t="s">
        <v>129</v>
      </c>
      <c r="E325" s="12"/>
      <c r="F325" s="12"/>
      <c r="G325" s="12"/>
      <c r="H325" s="12"/>
      <c r="I325" s="12"/>
      <c r="J325" s="12"/>
      <c r="K325" s="12"/>
    </row>
    <row r="326" spans="1:11" ht="12.75" customHeight="1">
      <c r="A326" s="12"/>
      <c r="B326" s="12"/>
      <c r="C326" s="12"/>
      <c r="D326" s="12" t="s">
        <v>127</v>
      </c>
      <c r="E326" s="12"/>
      <c r="F326" s="12"/>
      <c r="G326" s="12"/>
      <c r="H326" s="12"/>
      <c r="I326" s="12"/>
      <c r="J326" s="12"/>
      <c r="K326" s="12"/>
    </row>
    <row r="327" spans="1:11" ht="12.75" customHeight="1">
      <c r="A327" s="12"/>
      <c r="B327" s="12"/>
      <c r="C327" s="12"/>
      <c r="D327" s="12" t="s">
        <v>386</v>
      </c>
      <c r="E327" s="12"/>
      <c r="F327" s="12"/>
      <c r="G327" s="12"/>
      <c r="H327" s="12"/>
      <c r="I327" s="12"/>
      <c r="J327" s="12"/>
      <c r="K327" s="12"/>
    </row>
    <row r="328" spans="1:11" ht="12.75" customHeight="1">
      <c r="A328" s="12"/>
      <c r="B328" s="12"/>
      <c r="C328" s="12"/>
      <c r="D328" s="12" t="s">
        <v>392</v>
      </c>
      <c r="E328" s="12"/>
      <c r="F328" s="12"/>
      <c r="G328" s="12"/>
      <c r="H328" s="12"/>
      <c r="I328" s="12"/>
      <c r="J328" s="12"/>
      <c r="K328" s="12"/>
    </row>
    <row r="329" spans="1:11" ht="12.75" customHeight="1">
      <c r="A329" s="12"/>
      <c r="B329" s="12"/>
      <c r="C329" s="12"/>
      <c r="D329" s="12" t="s">
        <v>397</v>
      </c>
      <c r="E329" s="12"/>
      <c r="F329" s="12"/>
      <c r="G329" s="12"/>
      <c r="H329" s="12"/>
      <c r="I329" s="12"/>
      <c r="J329" s="12"/>
      <c r="K329" s="12"/>
    </row>
    <row r="330" spans="1:11" ht="12.75" customHeight="1">
      <c r="A330" s="12"/>
      <c r="B330" s="12"/>
      <c r="C330" s="12"/>
      <c r="D330" s="12" t="s">
        <v>71</v>
      </c>
      <c r="E330" s="12"/>
      <c r="F330" s="12"/>
      <c r="G330" s="12"/>
      <c r="H330" s="12"/>
      <c r="I330" s="12"/>
      <c r="J330" s="12"/>
      <c r="K330" s="12"/>
    </row>
    <row r="331" spans="1:11" ht="12.75" customHeight="1">
      <c r="A331" s="12"/>
      <c r="B331" s="12"/>
      <c r="C331" s="12"/>
      <c r="D331" s="12" t="s">
        <v>323</v>
      </c>
      <c r="E331" s="12"/>
      <c r="F331" s="12"/>
      <c r="G331" s="12"/>
      <c r="H331" s="12"/>
      <c r="I331" s="12"/>
      <c r="J331" s="12"/>
      <c r="K331" s="12"/>
    </row>
    <row r="332" spans="1:11" ht="12.75" customHeight="1">
      <c r="A332" s="12"/>
      <c r="B332" s="12"/>
      <c r="C332" s="12"/>
      <c r="D332" s="12" t="s">
        <v>401</v>
      </c>
      <c r="E332" s="12"/>
      <c r="F332" s="12"/>
      <c r="G332" s="12"/>
      <c r="H332" s="12"/>
      <c r="I332" s="12"/>
      <c r="J332" s="12"/>
      <c r="K332" s="12"/>
    </row>
    <row r="333" spans="1:11" ht="12.75" customHeight="1">
      <c r="A333" s="12"/>
      <c r="B333" s="12"/>
      <c r="C333" s="12"/>
      <c r="D333" s="12" t="s">
        <v>611</v>
      </c>
      <c r="E333" s="12"/>
      <c r="F333" s="12"/>
      <c r="G333" s="12"/>
      <c r="H333" s="12"/>
      <c r="I333" s="12"/>
      <c r="J333" s="12"/>
      <c r="K333" s="12"/>
    </row>
    <row r="334" spans="1:11" ht="12.75" customHeight="1">
      <c r="A334" s="12"/>
      <c r="B334" s="12"/>
      <c r="C334" s="12"/>
      <c r="D334" s="12" t="s">
        <v>137</v>
      </c>
      <c r="E334" s="12"/>
      <c r="F334" s="12"/>
      <c r="G334" s="12"/>
      <c r="H334" s="12"/>
      <c r="I334" s="12"/>
      <c r="J334" s="12"/>
      <c r="K334" s="12"/>
    </row>
    <row r="335" spans="1:11" ht="12.75" customHeight="1">
      <c r="A335" s="12"/>
      <c r="B335" s="12"/>
      <c r="C335" s="12"/>
      <c r="D335" s="12" t="s">
        <v>405</v>
      </c>
      <c r="E335" s="12"/>
      <c r="F335" s="12"/>
      <c r="G335" s="12"/>
      <c r="H335" s="12"/>
      <c r="I335" s="12"/>
      <c r="J335" s="12"/>
      <c r="K335" s="12"/>
    </row>
    <row r="336" spans="1:11" ht="12.75" customHeight="1">
      <c r="A336" s="12"/>
      <c r="B336" s="12"/>
      <c r="C336" s="12"/>
      <c r="D336" s="12" t="s">
        <v>171</v>
      </c>
      <c r="E336" s="12"/>
      <c r="F336" s="12"/>
      <c r="G336" s="12"/>
      <c r="H336" s="12"/>
      <c r="I336" s="12"/>
      <c r="J336" s="12"/>
      <c r="K336" s="12"/>
    </row>
    <row r="337" spans="1:11" ht="12.75" customHeight="1">
      <c r="A337" s="12"/>
      <c r="B337" s="12"/>
      <c r="C337" s="12"/>
      <c r="D337" s="12" t="s">
        <v>272</v>
      </c>
      <c r="E337" s="12"/>
      <c r="F337" s="12"/>
      <c r="G337" s="12"/>
      <c r="H337" s="12"/>
      <c r="I337" s="12"/>
      <c r="J337" s="12"/>
      <c r="K337" s="12"/>
    </row>
    <row r="338" spans="1:11" ht="12.75" customHeight="1">
      <c r="A338" s="12"/>
      <c r="B338" s="12"/>
      <c r="C338" s="12"/>
      <c r="D338" s="12" t="s">
        <v>561</v>
      </c>
      <c r="E338" s="12"/>
      <c r="F338" s="12"/>
      <c r="G338" s="12"/>
      <c r="H338" s="12"/>
      <c r="I338" s="12"/>
      <c r="J338" s="12"/>
      <c r="K338" s="12"/>
    </row>
    <row r="339" spans="1:11" ht="12.75" customHeight="1">
      <c r="A339" s="12"/>
      <c r="B339" s="12"/>
      <c r="C339" s="12"/>
      <c r="D339" s="12" t="s">
        <v>562</v>
      </c>
      <c r="E339" s="12"/>
      <c r="F339" s="12"/>
      <c r="G339" s="12"/>
      <c r="H339" s="12"/>
      <c r="I339" s="12"/>
      <c r="J339" s="12"/>
      <c r="K339" s="12"/>
    </row>
    <row r="340" spans="1:11" ht="12.75" customHeight="1">
      <c r="A340" s="12"/>
      <c r="B340" s="12"/>
      <c r="C340" s="12"/>
      <c r="D340" s="12" t="s">
        <v>343</v>
      </c>
      <c r="E340" s="12"/>
      <c r="F340" s="12"/>
      <c r="G340" s="12"/>
      <c r="H340" s="12"/>
      <c r="I340" s="12"/>
      <c r="J340" s="12"/>
      <c r="K340" s="12"/>
    </row>
    <row r="341" spans="1:11" ht="12.75" customHeight="1">
      <c r="A341" s="12"/>
      <c r="B341" s="12"/>
      <c r="C341" s="12"/>
      <c r="D341" s="12" t="s">
        <v>72</v>
      </c>
      <c r="E341" s="12"/>
      <c r="F341" s="12"/>
      <c r="G341" s="12"/>
      <c r="H341" s="12"/>
      <c r="I341" s="12"/>
      <c r="J341" s="12"/>
      <c r="K341" s="12"/>
    </row>
    <row r="342" spans="1:11" ht="12.75" customHeight="1">
      <c r="A342" s="12"/>
      <c r="B342" s="12"/>
      <c r="C342" s="12"/>
      <c r="D342" s="12" t="s">
        <v>420</v>
      </c>
      <c r="E342" s="12"/>
      <c r="F342" s="12"/>
      <c r="G342" s="12"/>
      <c r="H342" s="12"/>
      <c r="I342" s="12"/>
      <c r="J342" s="12"/>
      <c r="K342" s="12"/>
    </row>
    <row r="343" spans="1:11" ht="12.75" customHeight="1">
      <c r="A343" s="12"/>
      <c r="B343" s="12"/>
      <c r="C343" s="12"/>
      <c r="D343" s="12" t="s">
        <v>125</v>
      </c>
      <c r="E343" s="12"/>
      <c r="F343" s="12"/>
      <c r="G343" s="12"/>
      <c r="H343" s="12"/>
      <c r="I343" s="12"/>
      <c r="J343" s="12"/>
      <c r="K343" s="12"/>
    </row>
    <row r="344" spans="1:11" ht="12.75" customHeight="1">
      <c r="A344" s="12"/>
      <c r="B344" s="12"/>
      <c r="C344" s="12"/>
      <c r="D344" s="12" t="s">
        <v>508</v>
      </c>
      <c r="E344" s="12"/>
      <c r="F344" s="12"/>
      <c r="G344" s="12"/>
      <c r="H344" s="12"/>
      <c r="I344" s="12"/>
      <c r="J344" s="12"/>
      <c r="K344" s="12"/>
    </row>
    <row r="345" spans="1:11" ht="12.75" customHeight="1">
      <c r="A345" s="12"/>
      <c r="B345" s="12"/>
      <c r="C345" s="12"/>
      <c r="D345" s="12" t="s">
        <v>311</v>
      </c>
      <c r="E345" s="12"/>
      <c r="F345" s="12"/>
      <c r="G345" s="12"/>
      <c r="H345" s="12"/>
      <c r="I345" s="12"/>
      <c r="J345" s="12"/>
      <c r="K345" s="12"/>
    </row>
    <row r="346" spans="1:11" ht="12.75" customHeight="1">
      <c r="A346" s="12"/>
      <c r="B346" s="12"/>
      <c r="C346" s="12"/>
      <c r="D346" s="12" t="s">
        <v>489</v>
      </c>
      <c r="E346" s="12"/>
      <c r="F346" s="12"/>
      <c r="G346" s="12"/>
      <c r="H346" s="12"/>
      <c r="I346" s="12"/>
      <c r="J346" s="12"/>
      <c r="K346" s="12"/>
    </row>
    <row r="347" spans="1:11" ht="12.75" customHeight="1">
      <c r="A347" s="12"/>
      <c r="B347" s="12"/>
      <c r="C347" s="12"/>
      <c r="D347" s="12" t="s">
        <v>103</v>
      </c>
      <c r="E347" s="12"/>
      <c r="F347" s="12"/>
      <c r="G347" s="12"/>
      <c r="H347" s="12"/>
      <c r="I347" s="12"/>
      <c r="J347" s="12"/>
      <c r="K347" s="12"/>
    </row>
    <row r="348" spans="1:11" ht="12.75" customHeight="1">
      <c r="A348" s="12"/>
      <c r="B348" s="12"/>
      <c r="C348" s="12"/>
      <c r="D348" s="12" t="s">
        <v>382</v>
      </c>
      <c r="E348" s="12"/>
      <c r="F348" s="12"/>
      <c r="G348" s="12"/>
      <c r="H348" s="12"/>
      <c r="I348" s="12"/>
      <c r="J348" s="12"/>
      <c r="K348" s="12"/>
    </row>
    <row r="349" spans="1:11" ht="12.75" customHeight="1">
      <c r="A349" s="12"/>
      <c r="B349" s="12"/>
      <c r="C349" s="12"/>
      <c r="D349" s="12" t="s">
        <v>63</v>
      </c>
      <c r="E349" s="12"/>
      <c r="F349" s="12"/>
      <c r="G349" s="12"/>
      <c r="H349" s="12"/>
      <c r="I349" s="12"/>
      <c r="J349" s="12"/>
      <c r="K349" s="12"/>
    </row>
    <row r="350" spans="1:11" ht="12.75" customHeight="1">
      <c r="A350" s="12"/>
      <c r="B350" s="12"/>
      <c r="C350" s="12"/>
      <c r="D350" s="12" t="s">
        <v>8</v>
      </c>
      <c r="E350" s="12"/>
      <c r="F350" s="12"/>
      <c r="G350" s="12"/>
      <c r="H350" s="12"/>
      <c r="I350" s="12"/>
      <c r="J350" s="12"/>
      <c r="K350" s="12"/>
    </row>
    <row r="351" spans="1:11" ht="12.75" customHeight="1">
      <c r="A351" s="12"/>
      <c r="B351" s="12"/>
      <c r="C351" s="12"/>
      <c r="D351" s="12" t="s">
        <v>501</v>
      </c>
      <c r="E351" s="12"/>
      <c r="F351" s="12"/>
      <c r="G351" s="12"/>
      <c r="H351" s="12"/>
      <c r="I351" s="12"/>
      <c r="J351" s="12"/>
      <c r="K351" s="12"/>
    </row>
    <row r="352" spans="1:11" ht="12.75" customHeight="1">
      <c r="A352" s="12"/>
      <c r="B352" s="12"/>
      <c r="C352" s="12"/>
      <c r="D352" s="12" t="s">
        <v>403</v>
      </c>
      <c r="E352" s="12"/>
      <c r="F352" s="12"/>
      <c r="G352" s="12"/>
      <c r="H352" s="12"/>
      <c r="I352" s="12"/>
      <c r="J352" s="12"/>
      <c r="K352" s="12"/>
    </row>
    <row r="353" spans="1:11" ht="12.75" customHeight="1">
      <c r="A353" s="12"/>
      <c r="B353" s="12"/>
      <c r="C353" s="12"/>
      <c r="D353" s="12" t="s">
        <v>308</v>
      </c>
      <c r="E353" s="12"/>
      <c r="F353" s="12"/>
      <c r="G353" s="12"/>
      <c r="H353" s="12"/>
      <c r="I353" s="12"/>
      <c r="J353" s="12"/>
      <c r="K353" s="12"/>
    </row>
    <row r="354" spans="1:11" ht="12.75" customHeight="1">
      <c r="A354" s="12"/>
      <c r="B354" s="12"/>
      <c r="C354" s="12"/>
      <c r="D354" s="12" t="s">
        <v>293</v>
      </c>
      <c r="E354" s="12"/>
      <c r="F354" s="12"/>
      <c r="G354" s="12"/>
      <c r="H354" s="12"/>
      <c r="I354" s="12"/>
      <c r="J354" s="12"/>
      <c r="K354" s="12"/>
    </row>
    <row r="355" spans="1:11" ht="12.75" customHeight="1">
      <c r="A355" s="12"/>
      <c r="B355" s="12"/>
      <c r="C355" s="12"/>
      <c r="D355" s="12" t="s">
        <v>102</v>
      </c>
      <c r="E355" s="12"/>
      <c r="F355" s="12"/>
      <c r="G355" s="12"/>
      <c r="H355" s="12"/>
      <c r="I355" s="12"/>
      <c r="J355" s="12"/>
      <c r="K355" s="12"/>
    </row>
    <row r="356" spans="1:11" ht="12.75" customHeight="1">
      <c r="A356" s="12"/>
      <c r="B356" s="12"/>
      <c r="C356" s="12"/>
      <c r="D356" s="12" t="s">
        <v>109</v>
      </c>
      <c r="E356" s="12"/>
      <c r="F356" s="12"/>
      <c r="G356" s="12"/>
      <c r="H356" s="12"/>
      <c r="I356" s="12"/>
      <c r="J356" s="12"/>
      <c r="K356" s="12"/>
    </row>
    <row r="357" spans="1:11" ht="12.75" customHeight="1">
      <c r="A357" s="12"/>
      <c r="B357" s="12"/>
      <c r="C357" s="12"/>
      <c r="D357" s="12" t="s">
        <v>506</v>
      </c>
      <c r="E357" s="12"/>
      <c r="F357" s="12"/>
      <c r="G357" s="12"/>
      <c r="H357" s="12"/>
      <c r="I357" s="12"/>
      <c r="J357" s="12"/>
      <c r="K357" s="12"/>
    </row>
    <row r="358" spans="1:11" ht="12.75" customHeight="1">
      <c r="A358" s="12"/>
      <c r="B358" s="12"/>
      <c r="C358" s="12"/>
      <c r="D358" s="12" t="s">
        <v>587</v>
      </c>
      <c r="E358" s="12"/>
      <c r="F358" s="12"/>
      <c r="G358" s="12"/>
      <c r="H358" s="12"/>
      <c r="I358" s="12"/>
      <c r="J358" s="12"/>
      <c r="K358" s="12"/>
    </row>
    <row r="359" spans="1:11" ht="12.75" customHeight="1">
      <c r="A359" s="12"/>
      <c r="B359" s="12"/>
      <c r="C359" s="12"/>
      <c r="D359" s="12" t="s">
        <v>586</v>
      </c>
      <c r="E359" s="12"/>
      <c r="F359" s="12"/>
      <c r="G359" s="12"/>
      <c r="H359" s="12"/>
      <c r="I359" s="12"/>
      <c r="J359" s="12"/>
      <c r="K359" s="12"/>
    </row>
    <row r="360" spans="1:11" ht="12.75" customHeight="1">
      <c r="A360" s="12"/>
      <c r="B360" s="12"/>
      <c r="C360" s="12"/>
      <c r="D360" s="12" t="s">
        <v>264</v>
      </c>
      <c r="E360" s="12"/>
      <c r="F360" s="12"/>
      <c r="G360" s="12"/>
      <c r="H360" s="12"/>
      <c r="I360" s="12"/>
      <c r="J360" s="12"/>
      <c r="K360" s="12"/>
    </row>
    <row r="361" spans="1:11" ht="12.75" customHeight="1">
      <c r="A361" s="12"/>
      <c r="B361" s="12"/>
      <c r="C361" s="12"/>
      <c r="D361" s="12" t="s">
        <v>234</v>
      </c>
      <c r="E361" s="12"/>
      <c r="F361" s="12"/>
      <c r="G361" s="12"/>
      <c r="H361" s="12"/>
      <c r="I361" s="12"/>
      <c r="J361" s="12"/>
      <c r="K361" s="12"/>
    </row>
    <row r="362" spans="1:11" ht="12.75" customHeight="1">
      <c r="A362" s="12"/>
      <c r="B362" s="12"/>
      <c r="C362" s="12"/>
      <c r="D362" s="12" t="s">
        <v>223</v>
      </c>
      <c r="E362" s="12"/>
      <c r="F362" s="12"/>
      <c r="G362" s="12"/>
      <c r="H362" s="12"/>
      <c r="I362" s="12"/>
      <c r="J362" s="12"/>
      <c r="K362" s="12"/>
    </row>
    <row r="363" spans="1:11" ht="12.75" customHeight="1">
      <c r="A363" s="12"/>
      <c r="B363" s="12"/>
      <c r="C363" s="12"/>
      <c r="D363" s="12" t="s">
        <v>418</v>
      </c>
      <c r="E363" s="12"/>
      <c r="F363" s="12"/>
      <c r="G363" s="12"/>
      <c r="H363" s="12"/>
      <c r="I363" s="12"/>
      <c r="J363" s="12"/>
      <c r="K363" s="12"/>
    </row>
    <row r="364" spans="1:11" ht="12.75" customHeight="1">
      <c r="A364" s="12"/>
      <c r="B364" s="12"/>
      <c r="C364" s="12"/>
      <c r="D364" s="12" t="s">
        <v>261</v>
      </c>
      <c r="E364" s="12"/>
      <c r="F364" s="12"/>
      <c r="G364" s="12"/>
      <c r="H364" s="12"/>
      <c r="I364" s="12"/>
      <c r="J364" s="12"/>
      <c r="K364" s="12"/>
    </row>
    <row r="365" spans="1:11" ht="12.75" customHeight="1">
      <c r="A365" s="12"/>
      <c r="B365" s="12"/>
      <c r="C365" s="12"/>
      <c r="D365" s="12" t="s">
        <v>373</v>
      </c>
      <c r="E365" s="12"/>
      <c r="F365" s="12"/>
      <c r="G365" s="12"/>
      <c r="H365" s="12"/>
      <c r="I365" s="12"/>
      <c r="J365" s="12"/>
      <c r="K365" s="12"/>
    </row>
    <row r="366" spans="1:11" ht="12.75" customHeight="1">
      <c r="A366" s="12"/>
      <c r="B366" s="12"/>
      <c r="C366" s="12"/>
      <c r="D366" s="12" t="s">
        <v>389</v>
      </c>
      <c r="E366" s="12"/>
      <c r="F366" s="12"/>
      <c r="G366" s="12"/>
      <c r="H366" s="12"/>
      <c r="I366" s="12"/>
      <c r="J366" s="12"/>
      <c r="K366" s="12"/>
    </row>
    <row r="367" spans="1:11" ht="12.75" customHeight="1">
      <c r="A367" s="12"/>
      <c r="B367" s="12"/>
      <c r="C367" s="12"/>
      <c r="D367" s="12" t="s">
        <v>388</v>
      </c>
      <c r="E367" s="12"/>
      <c r="F367" s="12"/>
      <c r="G367" s="12"/>
      <c r="H367" s="12"/>
      <c r="I367" s="12"/>
      <c r="J367" s="12"/>
      <c r="K367" s="12"/>
    </row>
    <row r="368" spans="1:11" ht="12.75" customHeight="1">
      <c r="A368" s="12"/>
      <c r="B368" s="12"/>
      <c r="C368" s="12"/>
      <c r="D368" s="12" t="s">
        <v>374</v>
      </c>
      <c r="E368" s="12"/>
      <c r="F368" s="12"/>
      <c r="G368" s="12"/>
      <c r="H368" s="12"/>
      <c r="I368" s="12"/>
      <c r="J368" s="12"/>
      <c r="K368" s="12"/>
    </row>
    <row r="369" spans="1:11" ht="12.75" customHeight="1">
      <c r="A369" s="12"/>
      <c r="B369" s="12"/>
      <c r="C369" s="12"/>
      <c r="D369" s="12" t="s">
        <v>364</v>
      </c>
      <c r="E369" s="12"/>
      <c r="F369" s="12"/>
      <c r="G369" s="12"/>
      <c r="H369" s="12"/>
      <c r="I369" s="12"/>
      <c r="J369" s="12"/>
      <c r="K369" s="12"/>
    </row>
    <row r="370" spans="1:11" ht="12.75" customHeight="1">
      <c r="A370" s="12"/>
      <c r="B370" s="12"/>
      <c r="C370" s="12"/>
      <c r="D370" s="12" t="s">
        <v>367</v>
      </c>
      <c r="E370" s="12"/>
      <c r="F370" s="12"/>
      <c r="G370" s="12"/>
      <c r="H370" s="12"/>
      <c r="I370" s="12"/>
      <c r="J370" s="12"/>
      <c r="K370" s="12"/>
    </row>
    <row r="371" spans="1:11" ht="12.75" customHeight="1">
      <c r="A371" s="12"/>
      <c r="B371" s="12"/>
      <c r="C371" s="12"/>
      <c r="D371" s="12" t="s">
        <v>232</v>
      </c>
      <c r="E371" s="12"/>
      <c r="F371" s="12"/>
      <c r="G371" s="12"/>
      <c r="H371" s="12"/>
      <c r="I371" s="12"/>
      <c r="J371" s="12"/>
      <c r="K371" s="12"/>
    </row>
    <row r="372" spans="1:11" ht="12.75" customHeight="1">
      <c r="A372" s="12"/>
      <c r="B372" s="12"/>
      <c r="C372" s="12"/>
      <c r="D372" s="12" t="s">
        <v>325</v>
      </c>
      <c r="E372" s="12"/>
      <c r="F372" s="12"/>
      <c r="G372" s="12"/>
      <c r="H372" s="12"/>
      <c r="I372" s="12"/>
      <c r="J372" s="12"/>
      <c r="K372" s="12"/>
    </row>
    <row r="373" spans="1:11" ht="12.75" customHeight="1">
      <c r="A373" s="12"/>
      <c r="B373" s="12"/>
      <c r="C373" s="12"/>
      <c r="D373" s="12" t="s">
        <v>614</v>
      </c>
      <c r="E373" s="12"/>
      <c r="F373" s="12"/>
      <c r="G373" s="12"/>
      <c r="H373" s="12"/>
      <c r="I373" s="12"/>
      <c r="J373" s="12"/>
      <c r="K373" s="12"/>
    </row>
    <row r="374" spans="1:11" ht="12.75" customHeight="1">
      <c r="A374" s="12"/>
      <c r="B374" s="12"/>
      <c r="C374" s="12"/>
      <c r="D374" s="12" t="s">
        <v>437</v>
      </c>
      <c r="E374" s="12"/>
      <c r="F374" s="12"/>
      <c r="G374" s="12"/>
      <c r="H374" s="12"/>
      <c r="I374" s="12"/>
      <c r="J374" s="12"/>
      <c r="K374" s="12"/>
    </row>
    <row r="375" spans="1:11" ht="12.75" customHeight="1">
      <c r="A375" s="12"/>
      <c r="B375" s="12"/>
      <c r="C375" s="12"/>
      <c r="D375" s="12" t="s">
        <v>351</v>
      </c>
      <c r="E375" s="12"/>
      <c r="F375" s="12"/>
      <c r="G375" s="12"/>
      <c r="H375" s="12"/>
      <c r="I375" s="12"/>
      <c r="J375" s="12"/>
      <c r="K375" s="12"/>
    </row>
    <row r="376" spans="1:11" ht="12.75" customHeight="1">
      <c r="A376" s="12"/>
      <c r="B376" s="12"/>
      <c r="C376" s="12"/>
      <c r="D376" s="12" t="s">
        <v>499</v>
      </c>
      <c r="E376" s="12"/>
      <c r="F376" s="12"/>
      <c r="G376" s="12"/>
      <c r="H376" s="12"/>
      <c r="I376" s="12"/>
      <c r="J376" s="12"/>
      <c r="K376" s="12"/>
    </row>
    <row r="377" spans="1:11" ht="12.75" customHeight="1">
      <c r="A377" s="12"/>
      <c r="B377" s="12"/>
      <c r="C377" s="12"/>
      <c r="D377" s="12" t="s">
        <v>589</v>
      </c>
      <c r="E377" s="12"/>
      <c r="F377" s="12"/>
      <c r="G377" s="12"/>
      <c r="H377" s="12"/>
      <c r="I377" s="12"/>
      <c r="J377" s="12"/>
      <c r="K377" s="12"/>
    </row>
    <row r="378" spans="1:11" ht="12.75" customHeight="1">
      <c r="A378" s="12"/>
      <c r="B378" s="12"/>
      <c r="C378" s="12"/>
      <c r="D378" s="12" t="s">
        <v>459</v>
      </c>
      <c r="E378" s="12"/>
      <c r="F378" s="12"/>
      <c r="G378" s="12"/>
      <c r="H378" s="12"/>
      <c r="I378" s="12"/>
      <c r="J378" s="12"/>
      <c r="K378" s="12"/>
    </row>
    <row r="379" spans="1:11" ht="12.75" customHeight="1">
      <c r="A379" s="12"/>
      <c r="B379" s="12"/>
      <c r="C379" s="12"/>
      <c r="D379" s="12" t="s">
        <v>512</v>
      </c>
      <c r="E379" s="12"/>
      <c r="F379" s="12"/>
      <c r="G379" s="12"/>
      <c r="H379" s="12"/>
      <c r="I379" s="12"/>
      <c r="J379" s="12"/>
      <c r="K379" s="12"/>
    </row>
    <row r="380" spans="1:11" ht="12.75" customHeight="1">
      <c r="A380" s="12"/>
      <c r="B380" s="12"/>
      <c r="C380" s="12"/>
      <c r="D380" s="12" t="s">
        <v>438</v>
      </c>
      <c r="E380" s="12"/>
      <c r="F380" s="12"/>
      <c r="G380" s="12"/>
      <c r="H380" s="12"/>
      <c r="I380" s="12"/>
      <c r="J380" s="12"/>
      <c r="K380" s="12"/>
    </row>
    <row r="381" spans="1:11" ht="12.75" customHeight="1">
      <c r="A381" s="12"/>
      <c r="B381" s="12"/>
      <c r="C381" s="12"/>
      <c r="D381" s="12" t="s">
        <v>104</v>
      </c>
      <c r="E381" s="12"/>
      <c r="F381" s="12"/>
      <c r="G381" s="12"/>
      <c r="H381" s="12"/>
      <c r="I381" s="12"/>
      <c r="J381" s="12"/>
      <c r="K381" s="12"/>
    </row>
    <row r="382" spans="1:11" ht="12.75" customHeight="1">
      <c r="A382" s="12"/>
      <c r="B382" s="12"/>
      <c r="C382" s="12"/>
      <c r="D382" s="12" t="s">
        <v>429</v>
      </c>
      <c r="E382" s="12"/>
      <c r="F382" s="12"/>
      <c r="G382" s="12"/>
      <c r="H382" s="12"/>
      <c r="I382" s="12"/>
      <c r="J382" s="12"/>
      <c r="K382" s="12"/>
    </row>
    <row r="383" spans="1:11" ht="12.75" customHeight="1">
      <c r="A383" s="12"/>
      <c r="B383" s="12"/>
      <c r="C383" s="12"/>
      <c r="D383" s="12" t="s">
        <v>342</v>
      </c>
      <c r="E383" s="12"/>
      <c r="F383" s="12"/>
      <c r="G383" s="12"/>
      <c r="H383" s="12"/>
      <c r="I383" s="12"/>
      <c r="J383" s="12"/>
      <c r="K383" s="12"/>
    </row>
    <row r="384" spans="1:11" ht="12.75" customHeight="1">
      <c r="A384" s="12"/>
      <c r="B384" s="12"/>
      <c r="C384" s="12"/>
      <c r="D384" s="12" t="s">
        <v>180</v>
      </c>
      <c r="E384" s="12"/>
      <c r="F384" s="12"/>
      <c r="G384" s="12"/>
      <c r="H384" s="12"/>
      <c r="I384" s="12"/>
      <c r="J384" s="12"/>
      <c r="K384" s="12"/>
    </row>
    <row r="385" spans="1:11" ht="12.75" customHeight="1">
      <c r="A385" s="12"/>
      <c r="B385" s="12"/>
      <c r="C385" s="12"/>
      <c r="D385" s="12" t="s">
        <v>141</v>
      </c>
      <c r="E385" s="12"/>
      <c r="F385" s="12"/>
      <c r="G385" s="12"/>
      <c r="H385" s="12"/>
      <c r="I385" s="12"/>
      <c r="J385" s="12"/>
      <c r="K385" s="12"/>
    </row>
    <row r="386" spans="1:11" ht="12.75" customHeight="1">
      <c r="A386" s="12"/>
      <c r="B386" s="12"/>
      <c r="C386" s="12"/>
      <c r="D386" s="12" t="s">
        <v>140</v>
      </c>
      <c r="E386" s="12"/>
      <c r="F386" s="12"/>
      <c r="G386" s="12"/>
      <c r="H386" s="12"/>
      <c r="I386" s="12"/>
      <c r="J386" s="12"/>
      <c r="K386" s="12"/>
    </row>
    <row r="387" spans="1:11" ht="12.75" customHeight="1">
      <c r="A387" s="12"/>
      <c r="B387" s="12"/>
      <c r="C387" s="12"/>
      <c r="D387" s="12" t="s">
        <v>57</v>
      </c>
      <c r="E387" s="12"/>
      <c r="F387" s="12"/>
      <c r="G387" s="12"/>
      <c r="H387" s="12"/>
      <c r="I387" s="12"/>
      <c r="J387" s="12"/>
      <c r="K387" s="12"/>
    </row>
    <row r="388" spans="1:11" ht="12.75" customHeight="1">
      <c r="A388" s="12"/>
      <c r="B388" s="12"/>
      <c r="C388" s="12"/>
      <c r="D388" s="12" t="s">
        <v>58</v>
      </c>
      <c r="E388" s="12"/>
      <c r="F388" s="12"/>
      <c r="G388" s="12"/>
      <c r="H388" s="12"/>
      <c r="I388" s="12"/>
      <c r="J388" s="12"/>
      <c r="K388" s="12"/>
    </row>
    <row r="389" spans="1:11" ht="12.75" customHeight="1">
      <c r="A389" s="12"/>
      <c r="B389" s="12"/>
      <c r="C389" s="12"/>
      <c r="D389" s="12" t="s">
        <v>59</v>
      </c>
      <c r="E389" s="12"/>
      <c r="F389" s="12"/>
      <c r="G389" s="12"/>
      <c r="H389" s="12"/>
      <c r="I389" s="12"/>
      <c r="J389" s="12"/>
      <c r="K389" s="12"/>
    </row>
    <row r="390" spans="1:11" ht="12.75" customHeight="1">
      <c r="A390" s="12"/>
      <c r="B390" s="12"/>
      <c r="C390" s="12"/>
      <c r="D390" s="12" t="s">
        <v>433</v>
      </c>
      <c r="E390" s="12"/>
      <c r="F390" s="12"/>
      <c r="G390" s="12"/>
      <c r="H390" s="12"/>
      <c r="I390" s="12"/>
      <c r="J390" s="12"/>
      <c r="K390" s="12"/>
    </row>
    <row r="391" spans="1:11" ht="12.75" customHeight="1">
      <c r="A391" s="12"/>
      <c r="B391" s="12"/>
      <c r="C391" s="12"/>
      <c r="D391" s="12" t="s">
        <v>227</v>
      </c>
      <c r="E391" s="12"/>
      <c r="F391" s="12"/>
      <c r="G391" s="12"/>
      <c r="H391" s="12"/>
      <c r="I391" s="12"/>
      <c r="J391" s="12"/>
      <c r="K391" s="12"/>
    </row>
    <row r="392" spans="1:11" ht="12.75" customHeight="1">
      <c r="A392" s="12"/>
      <c r="B392" s="12"/>
      <c r="C392" s="12"/>
      <c r="D392" s="12" t="s">
        <v>142</v>
      </c>
      <c r="E392" s="12"/>
      <c r="F392" s="12"/>
      <c r="G392" s="12"/>
      <c r="H392" s="12"/>
      <c r="I392" s="12"/>
      <c r="J392" s="12"/>
      <c r="K392" s="12"/>
    </row>
    <row r="393" spans="1:11" ht="12.75" customHeight="1">
      <c r="A393" s="12"/>
      <c r="B393" s="12"/>
      <c r="C393" s="12"/>
      <c r="D393" s="12" t="s">
        <v>278</v>
      </c>
      <c r="E393" s="12"/>
      <c r="F393" s="12"/>
      <c r="G393" s="12"/>
      <c r="H393" s="12"/>
      <c r="I393" s="12"/>
      <c r="J393" s="12"/>
      <c r="K393" s="12"/>
    </row>
    <row r="394" spans="1:11" ht="12.75" customHeight="1">
      <c r="A394" s="12"/>
      <c r="B394" s="12"/>
      <c r="C394" s="12"/>
      <c r="D394" s="12" t="s">
        <v>584</v>
      </c>
      <c r="E394" s="12"/>
      <c r="F394" s="12"/>
      <c r="G394" s="12"/>
      <c r="H394" s="12"/>
      <c r="I394" s="12"/>
      <c r="J394" s="12"/>
      <c r="K394" s="12"/>
    </row>
    <row r="395" spans="1:11" ht="12.75" customHeight="1">
      <c r="A395" s="12"/>
      <c r="B395" s="12"/>
      <c r="C395" s="12"/>
      <c r="D395" s="12" t="s">
        <v>583</v>
      </c>
      <c r="E395" s="12"/>
      <c r="F395" s="12"/>
      <c r="G395" s="12"/>
      <c r="H395" s="12"/>
      <c r="I395" s="12"/>
      <c r="J395" s="12"/>
      <c r="K395" s="12"/>
    </row>
    <row r="396" spans="1:11" ht="12.75" customHeight="1">
      <c r="A396" s="12"/>
      <c r="B396" s="12"/>
      <c r="C396" s="12"/>
      <c r="D396" s="12" t="s">
        <v>273</v>
      </c>
      <c r="E396" s="12"/>
      <c r="F396" s="12"/>
      <c r="G396" s="12"/>
      <c r="H396" s="12"/>
      <c r="I396" s="12"/>
      <c r="J396" s="12"/>
      <c r="K396" s="12"/>
    </row>
    <row r="397" spans="1:11" ht="12.75" customHeight="1">
      <c r="A397" s="12"/>
      <c r="B397" s="12"/>
      <c r="C397" s="12"/>
      <c r="D397" s="12" t="s">
        <v>376</v>
      </c>
      <c r="E397" s="12"/>
      <c r="F397" s="12"/>
      <c r="G397" s="12"/>
      <c r="H397" s="12"/>
      <c r="I397" s="12"/>
      <c r="J397" s="12"/>
      <c r="K397" s="12"/>
    </row>
    <row r="398" spans="1:11" ht="12.75" customHeight="1">
      <c r="A398" s="12"/>
      <c r="B398" s="12"/>
      <c r="C398" s="12"/>
      <c r="D398" s="12" t="s">
        <v>377</v>
      </c>
      <c r="E398" s="12"/>
      <c r="F398" s="12"/>
      <c r="G398" s="12"/>
      <c r="H398" s="12"/>
      <c r="I398" s="12"/>
      <c r="J398" s="12"/>
      <c r="K398" s="12"/>
    </row>
    <row r="399" spans="1:11" ht="12.75" customHeight="1">
      <c r="A399" s="12"/>
      <c r="B399" s="12"/>
      <c r="C399" s="12"/>
      <c r="D399" s="12" t="s">
        <v>60</v>
      </c>
      <c r="E399" s="12"/>
      <c r="F399" s="12"/>
      <c r="G399" s="12"/>
      <c r="H399" s="12"/>
      <c r="I399" s="12"/>
      <c r="J399" s="12"/>
      <c r="K399" s="12"/>
    </row>
    <row r="400" spans="1:11" ht="12.75" customHeight="1">
      <c r="A400" s="12"/>
      <c r="B400" s="12"/>
      <c r="C400" s="12"/>
      <c r="D400" s="12" t="s">
        <v>488</v>
      </c>
      <c r="E400" s="12"/>
      <c r="F400" s="12"/>
      <c r="G400" s="12"/>
      <c r="H400" s="12"/>
      <c r="I400" s="12"/>
      <c r="J400" s="12"/>
      <c r="K400" s="12"/>
    </row>
    <row r="401" spans="1:11" ht="12.75" customHeight="1">
      <c r="A401" s="12"/>
      <c r="B401" s="12"/>
      <c r="C401" s="12"/>
      <c r="D401" s="12" t="s">
        <v>485</v>
      </c>
      <c r="E401" s="12"/>
      <c r="F401" s="12"/>
      <c r="G401" s="12"/>
      <c r="H401" s="12"/>
      <c r="I401" s="12"/>
      <c r="J401" s="12"/>
      <c r="K401" s="12"/>
    </row>
    <row r="402" spans="1:11" ht="12.75" customHeight="1">
      <c r="A402" s="12"/>
      <c r="B402" s="12"/>
      <c r="C402" s="12"/>
      <c r="D402" s="12" t="s">
        <v>610</v>
      </c>
      <c r="E402" s="12"/>
      <c r="F402" s="12"/>
      <c r="G402" s="12"/>
      <c r="H402" s="12"/>
      <c r="I402" s="12"/>
      <c r="J402" s="12"/>
      <c r="K402" s="12"/>
    </row>
    <row r="403" spans="1:11" ht="12.75" customHeight="1">
      <c r="A403" s="12"/>
      <c r="B403" s="12"/>
      <c r="C403" s="12"/>
      <c r="D403" s="12" t="s">
        <v>515</v>
      </c>
      <c r="E403" s="12"/>
      <c r="F403" s="12"/>
      <c r="G403" s="12"/>
      <c r="H403" s="12"/>
      <c r="I403" s="12"/>
      <c r="J403" s="12"/>
      <c r="K403" s="12"/>
    </row>
    <row r="404" spans="1:11" ht="12.75" customHeight="1">
      <c r="A404" s="12"/>
      <c r="B404" s="12"/>
      <c r="C404" s="12"/>
      <c r="D404" s="12" t="s">
        <v>299</v>
      </c>
      <c r="E404" s="12"/>
      <c r="F404" s="12"/>
      <c r="G404" s="12"/>
      <c r="H404" s="12"/>
      <c r="I404" s="12"/>
      <c r="J404" s="12"/>
      <c r="K404" s="12"/>
    </row>
    <row r="405" spans="1:11" ht="12.75" customHeight="1">
      <c r="A405" s="12"/>
      <c r="B405" s="12"/>
      <c r="C405" s="12"/>
      <c r="D405" s="12" t="s">
        <v>319</v>
      </c>
      <c r="E405" s="12"/>
      <c r="F405" s="12"/>
      <c r="G405" s="12"/>
      <c r="H405" s="12"/>
      <c r="I405" s="12"/>
      <c r="J405" s="12"/>
      <c r="K405" s="12"/>
    </row>
    <row r="406" spans="1:11" ht="12.75" customHeight="1">
      <c r="A406" s="12"/>
      <c r="B406" s="12"/>
      <c r="C406" s="12"/>
      <c r="D406" s="12" t="s">
        <v>186</v>
      </c>
      <c r="E406" s="12"/>
      <c r="F406" s="12"/>
      <c r="G406" s="12"/>
      <c r="H406" s="12"/>
      <c r="I406" s="12"/>
      <c r="J406" s="12"/>
      <c r="K406" s="12"/>
    </row>
    <row r="407" spans="1:11" ht="12.75" customHeight="1">
      <c r="A407" s="12"/>
      <c r="B407" s="12"/>
      <c r="C407" s="12"/>
      <c r="D407" s="12" t="s">
        <v>190</v>
      </c>
      <c r="E407" s="12"/>
      <c r="F407" s="12"/>
      <c r="G407" s="12"/>
      <c r="H407" s="12"/>
      <c r="I407" s="12"/>
      <c r="J407" s="12"/>
      <c r="K407" s="12"/>
    </row>
    <row r="408" spans="1:11" ht="12.75" customHeight="1">
      <c r="A408" s="12"/>
      <c r="B408" s="12"/>
      <c r="C408" s="12"/>
      <c r="D408" s="12" t="s">
        <v>300</v>
      </c>
      <c r="E408" s="12"/>
      <c r="F408" s="12"/>
      <c r="G408" s="12"/>
      <c r="H408" s="12"/>
      <c r="I408" s="12"/>
      <c r="J408" s="12"/>
      <c r="K408" s="12"/>
    </row>
    <row r="409" spans="1:11" ht="12.75" customHeight="1">
      <c r="A409" s="12"/>
      <c r="B409" s="12"/>
      <c r="C409" s="12"/>
      <c r="D409" s="12" t="s">
        <v>507</v>
      </c>
      <c r="E409" s="12"/>
      <c r="F409" s="12"/>
      <c r="G409" s="12"/>
      <c r="H409" s="12"/>
      <c r="I409" s="12"/>
      <c r="J409" s="12"/>
      <c r="K409" s="12"/>
    </row>
    <row r="410" spans="1:11" ht="12.75" customHeight="1">
      <c r="A410" s="12"/>
      <c r="B410" s="12"/>
      <c r="C410" s="12"/>
      <c r="D410" s="12" t="s">
        <v>527</v>
      </c>
      <c r="E410" s="12"/>
      <c r="F410" s="12"/>
      <c r="G410" s="12"/>
      <c r="H410" s="12"/>
      <c r="I410" s="12"/>
      <c r="J410" s="12"/>
      <c r="K410" s="12"/>
    </row>
    <row r="411" spans="1:11" ht="12.75" customHeight="1">
      <c r="A411" s="12"/>
      <c r="B411" s="12"/>
      <c r="C411" s="12"/>
      <c r="D411" s="12" t="s">
        <v>613</v>
      </c>
      <c r="E411" s="12"/>
      <c r="F411" s="12"/>
      <c r="G411" s="12"/>
      <c r="H411" s="12"/>
      <c r="I411" s="12"/>
      <c r="J411" s="12"/>
      <c r="K411" s="12"/>
    </row>
    <row r="412" spans="1:11" ht="12.75" customHeight="1">
      <c r="A412" s="12"/>
      <c r="B412" s="12"/>
      <c r="C412" s="12"/>
      <c r="D412" s="12" t="s">
        <v>185</v>
      </c>
      <c r="E412" s="12"/>
      <c r="F412" s="12"/>
      <c r="G412" s="12"/>
      <c r="H412" s="12"/>
      <c r="I412" s="12"/>
      <c r="J412" s="12"/>
      <c r="K412" s="12"/>
    </row>
    <row r="413" spans="1:11" ht="12.75" customHeight="1">
      <c r="A413" s="12"/>
      <c r="B413" s="12"/>
      <c r="C413" s="12"/>
      <c r="D413" s="12" t="s">
        <v>262</v>
      </c>
      <c r="E413" s="12"/>
      <c r="F413" s="12"/>
      <c r="G413" s="12"/>
      <c r="H413" s="12"/>
      <c r="I413" s="12"/>
      <c r="J413" s="12"/>
      <c r="K413" s="12"/>
    </row>
    <row r="414" spans="1:11" ht="12.75" customHeight="1">
      <c r="A414" s="12"/>
      <c r="B414" s="12"/>
      <c r="C414" s="12"/>
      <c r="D414" s="12" t="s">
        <v>257</v>
      </c>
      <c r="E414" s="12"/>
      <c r="F414" s="12"/>
      <c r="G414" s="12"/>
      <c r="H414" s="12"/>
      <c r="I414" s="12"/>
      <c r="J414" s="12"/>
      <c r="K414" s="12"/>
    </row>
    <row r="415" spans="1:11" ht="12.75" customHeight="1">
      <c r="A415" s="12"/>
      <c r="B415" s="12"/>
      <c r="C415" s="12"/>
      <c r="D415" s="12" t="s">
        <v>608</v>
      </c>
      <c r="E415" s="12"/>
      <c r="F415" s="12"/>
      <c r="G415" s="12"/>
      <c r="H415" s="12"/>
      <c r="I415" s="12"/>
      <c r="J415" s="12"/>
      <c r="K415" s="12"/>
    </row>
    <row r="416" spans="1:11" ht="12.75" customHeight="1">
      <c r="A416" s="12"/>
      <c r="B416" s="12"/>
      <c r="C416" s="12"/>
      <c r="D416" s="12" t="s">
        <v>619</v>
      </c>
      <c r="E416" s="12"/>
      <c r="F416" s="12"/>
      <c r="G416" s="12"/>
      <c r="H416" s="12"/>
      <c r="I416" s="12"/>
      <c r="J416" s="12"/>
      <c r="K416" s="12"/>
    </row>
    <row r="417" spans="1:11" ht="12.75" customHeight="1">
      <c r="A417" s="12"/>
      <c r="B417" s="12"/>
      <c r="C417" s="12"/>
      <c r="D417" s="12" t="s">
        <v>565</v>
      </c>
      <c r="E417" s="12"/>
      <c r="F417" s="12"/>
      <c r="G417" s="12"/>
      <c r="H417" s="12"/>
      <c r="I417" s="12"/>
      <c r="J417" s="12"/>
      <c r="K417" s="12"/>
    </row>
    <row r="418" spans="1:11" ht="12.75" customHeight="1">
      <c r="A418" s="12"/>
      <c r="B418" s="12"/>
      <c r="C418" s="12"/>
      <c r="D418" s="12" t="s">
        <v>451</v>
      </c>
      <c r="E418" s="12"/>
      <c r="F418" s="12"/>
      <c r="G418" s="12"/>
      <c r="H418" s="12"/>
      <c r="I418" s="12"/>
      <c r="J418" s="12"/>
      <c r="K418" s="12"/>
    </row>
    <row r="419" spans="1:11" ht="12.75" customHeight="1">
      <c r="A419" s="12"/>
      <c r="B419" s="12"/>
      <c r="C419" s="12"/>
      <c r="D419" s="12" t="s">
        <v>44</v>
      </c>
      <c r="E419" s="12"/>
      <c r="F419" s="12"/>
      <c r="G419" s="12"/>
      <c r="H419" s="12"/>
      <c r="I419" s="12"/>
      <c r="J419" s="12"/>
      <c r="K419" s="12"/>
    </row>
    <row r="420" spans="1:11" ht="12.75" customHeight="1">
      <c r="A420" s="12"/>
      <c r="B420" s="12"/>
      <c r="C420" s="12"/>
      <c r="D420" s="12" t="s">
        <v>191</v>
      </c>
      <c r="E420" s="12"/>
      <c r="F420" s="12"/>
      <c r="G420" s="12"/>
      <c r="H420" s="12"/>
      <c r="I420" s="12"/>
      <c r="J420" s="12"/>
      <c r="K420" s="12"/>
    </row>
    <row r="421" spans="1:11" ht="12.75" customHeight="1">
      <c r="A421" s="12"/>
      <c r="B421" s="12"/>
      <c r="C421" s="12"/>
      <c r="D421" s="12" t="s">
        <v>241</v>
      </c>
      <c r="E421" s="12"/>
      <c r="F421" s="12"/>
      <c r="G421" s="12"/>
      <c r="H421" s="12"/>
      <c r="I421" s="12"/>
      <c r="J421" s="12"/>
      <c r="K421" s="12"/>
    </row>
    <row r="422" spans="1:11" ht="12.75" customHeight="1">
      <c r="A422" s="12"/>
      <c r="B422" s="12"/>
      <c r="C422" s="12"/>
      <c r="D422" s="12" t="s">
        <v>247</v>
      </c>
      <c r="E422" s="12"/>
      <c r="F422" s="12"/>
      <c r="G422" s="12"/>
      <c r="H422" s="12"/>
      <c r="I422" s="12"/>
      <c r="J422" s="12"/>
      <c r="K422" s="12"/>
    </row>
    <row r="423" spans="1:11" ht="12.75" customHeight="1">
      <c r="A423" s="12"/>
      <c r="B423" s="12"/>
      <c r="C423" s="12"/>
      <c r="D423" s="12" t="s">
        <v>441</v>
      </c>
      <c r="E423" s="12"/>
      <c r="F423" s="12"/>
      <c r="G423" s="12"/>
      <c r="H423" s="12"/>
      <c r="I423" s="12"/>
      <c r="J423" s="12"/>
      <c r="K423" s="12"/>
    </row>
    <row r="424" spans="1:11" ht="12.75" customHeight="1">
      <c r="A424" s="12"/>
      <c r="B424" s="12"/>
      <c r="C424" s="12"/>
      <c r="D424" s="12" t="s">
        <v>440</v>
      </c>
      <c r="E424" s="12"/>
      <c r="F424" s="12"/>
      <c r="G424" s="12"/>
      <c r="H424" s="12"/>
      <c r="I424" s="12"/>
      <c r="J424" s="12"/>
      <c r="K424" s="12"/>
    </row>
    <row r="425" spans="1:11" ht="12.75" customHeight="1">
      <c r="A425" s="12"/>
      <c r="B425" s="12"/>
      <c r="C425" s="12"/>
      <c r="D425" s="12" t="s">
        <v>210</v>
      </c>
      <c r="E425" s="12"/>
      <c r="F425" s="12"/>
      <c r="G425" s="12"/>
      <c r="H425" s="12"/>
      <c r="I425" s="12"/>
      <c r="J425" s="12"/>
      <c r="K425" s="12"/>
    </row>
    <row r="426" spans="1:11" ht="12.75" customHeight="1">
      <c r="A426" s="12"/>
      <c r="B426" s="12"/>
      <c r="C426" s="12"/>
      <c r="D426" s="12" t="s">
        <v>337</v>
      </c>
      <c r="E426" s="12"/>
      <c r="F426" s="12"/>
      <c r="G426" s="12"/>
      <c r="H426" s="12"/>
      <c r="I426" s="12"/>
      <c r="J426" s="12"/>
      <c r="K426" s="12"/>
    </row>
    <row r="427" spans="1:11" ht="12.75" customHeight="1">
      <c r="A427" s="12"/>
      <c r="B427" s="12"/>
      <c r="C427" s="12"/>
      <c r="D427" s="12" t="s">
        <v>532</v>
      </c>
      <c r="E427" s="12"/>
      <c r="F427" s="12"/>
      <c r="G427" s="12"/>
      <c r="H427" s="12"/>
      <c r="I427" s="12"/>
      <c r="J427" s="12"/>
      <c r="K427" s="12"/>
    </row>
    <row r="428" spans="1:11" ht="12.75" customHeight="1">
      <c r="A428" s="12"/>
      <c r="B428" s="12"/>
      <c r="C428" s="12"/>
      <c r="D428" s="12" t="s">
        <v>243</v>
      </c>
      <c r="E428" s="12"/>
      <c r="F428" s="12"/>
      <c r="G428" s="12"/>
      <c r="H428" s="12"/>
      <c r="I428" s="12"/>
      <c r="J428" s="12"/>
      <c r="K428" s="12"/>
    </row>
    <row r="429" spans="1:11" ht="12.75" customHeight="1">
      <c r="A429" s="12"/>
      <c r="B429" s="12"/>
      <c r="C429" s="12"/>
      <c r="D429" s="12" t="s">
        <v>176</v>
      </c>
      <c r="E429" s="12"/>
      <c r="F429" s="12"/>
      <c r="G429" s="12"/>
      <c r="H429" s="12"/>
      <c r="I429" s="12"/>
      <c r="J429" s="12"/>
      <c r="K429" s="12"/>
    </row>
    <row r="430" spans="1:11" ht="12.75" customHeight="1">
      <c r="A430" s="12"/>
      <c r="B430" s="12"/>
      <c r="C430" s="12"/>
      <c r="D430" s="12" t="s">
        <v>370</v>
      </c>
      <c r="E430" s="12"/>
      <c r="F430" s="12"/>
      <c r="G430" s="12"/>
      <c r="H430" s="12"/>
      <c r="I430" s="12"/>
      <c r="J430" s="12"/>
      <c r="K430" s="12"/>
    </row>
    <row r="431" spans="1:11" ht="12.75" customHeight="1">
      <c r="A431" s="12"/>
      <c r="B431" s="12"/>
      <c r="C431" s="12"/>
      <c r="D431" s="12" t="s">
        <v>93</v>
      </c>
      <c r="E431" s="12"/>
      <c r="F431" s="12"/>
      <c r="G431" s="12"/>
      <c r="H431" s="12"/>
      <c r="I431" s="12"/>
      <c r="J431" s="12"/>
      <c r="K431" s="12"/>
    </row>
    <row r="432" spans="1:11" ht="12.75" customHeight="1">
      <c r="A432" s="12"/>
      <c r="B432" s="12"/>
      <c r="C432" s="12"/>
      <c r="D432" s="12" t="s">
        <v>475</v>
      </c>
      <c r="E432" s="12"/>
      <c r="F432" s="12"/>
      <c r="G432" s="12"/>
      <c r="H432" s="12"/>
      <c r="I432" s="12"/>
      <c r="J432" s="12"/>
      <c r="K432" s="12"/>
    </row>
    <row r="433" spans="1:11" ht="12.75" customHeight="1">
      <c r="A433" s="12"/>
      <c r="B433" s="12"/>
      <c r="C433" s="12"/>
      <c r="D433" s="12" t="s">
        <v>327</v>
      </c>
      <c r="E433" s="12"/>
      <c r="F433" s="12"/>
      <c r="G433" s="12"/>
      <c r="H433" s="12"/>
      <c r="I433" s="12"/>
      <c r="J433" s="12"/>
      <c r="K433" s="12"/>
    </row>
    <row r="434" spans="1:11" ht="12.75" customHeight="1">
      <c r="A434" s="12"/>
      <c r="B434" s="12"/>
      <c r="C434" s="12"/>
      <c r="D434" s="12" t="s">
        <v>239</v>
      </c>
      <c r="E434" s="12"/>
      <c r="F434" s="12"/>
      <c r="G434" s="12"/>
      <c r="H434" s="12"/>
      <c r="I434" s="12"/>
      <c r="J434" s="12"/>
      <c r="K434" s="12"/>
    </row>
    <row r="435" spans="1:11" ht="12.75" customHeight="1">
      <c r="A435" s="12"/>
      <c r="B435" s="12"/>
      <c r="C435" s="12"/>
      <c r="D435" s="12" t="s">
        <v>453</v>
      </c>
      <c r="E435" s="12"/>
      <c r="F435" s="12"/>
      <c r="G435" s="12"/>
      <c r="H435" s="12"/>
      <c r="I435" s="12"/>
      <c r="J435" s="12"/>
      <c r="K435" s="12"/>
    </row>
    <row r="436" spans="1:11" ht="12.75" customHeight="1">
      <c r="A436" s="12"/>
      <c r="B436" s="12"/>
      <c r="C436" s="12"/>
      <c r="D436" s="12" t="s">
        <v>116</v>
      </c>
      <c r="E436" s="12"/>
      <c r="F436" s="12"/>
      <c r="G436" s="12"/>
      <c r="H436" s="12"/>
      <c r="I436" s="12"/>
      <c r="J436" s="12"/>
      <c r="K436" s="12"/>
    </row>
    <row r="437" spans="1:11" ht="12.75" customHeight="1">
      <c r="A437" s="12"/>
      <c r="B437" s="12"/>
      <c r="C437" s="12"/>
      <c r="D437" s="12" t="s">
        <v>345</v>
      </c>
      <c r="E437" s="12"/>
      <c r="F437" s="12"/>
      <c r="G437" s="12"/>
      <c r="H437" s="12"/>
      <c r="I437" s="12"/>
      <c r="J437" s="12"/>
      <c r="K437" s="12"/>
    </row>
    <row r="438" spans="1:11" ht="12.75" customHeight="1">
      <c r="A438" s="12"/>
      <c r="B438" s="12"/>
      <c r="C438" s="12"/>
      <c r="D438" s="12" t="s">
        <v>245</v>
      </c>
      <c r="E438" s="12"/>
      <c r="F438" s="12"/>
      <c r="G438" s="12"/>
      <c r="H438" s="12"/>
      <c r="I438" s="12"/>
      <c r="J438" s="12"/>
      <c r="K438" s="12"/>
    </row>
    <row r="439" spans="1:11" ht="12.75" customHeight="1">
      <c r="A439" s="12"/>
      <c r="B439" s="12"/>
      <c r="C439" s="12"/>
      <c r="D439" s="12" t="s">
        <v>242</v>
      </c>
      <c r="E439" s="12"/>
      <c r="F439" s="12"/>
      <c r="G439" s="12"/>
      <c r="H439" s="12"/>
      <c r="I439" s="12"/>
      <c r="J439" s="12"/>
      <c r="K439" s="12"/>
    </row>
    <row r="440" spans="1:11" ht="12.75" customHeight="1">
      <c r="A440" s="12"/>
      <c r="B440" s="12"/>
      <c r="C440" s="12"/>
      <c r="D440" s="12" t="s">
        <v>358</v>
      </c>
      <c r="E440" s="12"/>
      <c r="F440" s="12"/>
      <c r="G440" s="12"/>
      <c r="H440" s="12"/>
      <c r="I440" s="12"/>
      <c r="J440" s="12"/>
      <c r="K440" s="12"/>
    </row>
    <row r="441" spans="1:11" ht="12.75" customHeight="1">
      <c r="A441" s="12"/>
      <c r="B441" s="12"/>
      <c r="C441" s="12"/>
      <c r="D441" s="12" t="s">
        <v>244</v>
      </c>
      <c r="E441" s="12"/>
      <c r="F441" s="12"/>
      <c r="G441" s="12"/>
      <c r="H441" s="12"/>
      <c r="I441" s="12"/>
      <c r="J441" s="12"/>
      <c r="K441" s="12"/>
    </row>
    <row r="442" spans="1:11" ht="12.75" customHeight="1">
      <c r="A442" s="12"/>
      <c r="B442" s="12"/>
      <c r="C442" s="12"/>
      <c r="D442" s="12" t="s">
        <v>132</v>
      </c>
      <c r="E442" s="12"/>
      <c r="F442" s="12"/>
      <c r="G442" s="12"/>
      <c r="H442" s="12"/>
      <c r="I442" s="12"/>
      <c r="J442" s="12"/>
      <c r="K442" s="12"/>
    </row>
    <row r="443" spans="1:11" ht="12.75" customHeight="1">
      <c r="A443" s="12"/>
      <c r="B443" s="12"/>
      <c r="C443" s="12"/>
      <c r="D443" s="12" t="s">
        <v>545</v>
      </c>
      <c r="E443" s="12"/>
      <c r="F443" s="12"/>
      <c r="G443" s="12"/>
      <c r="H443" s="12"/>
      <c r="I443" s="12"/>
      <c r="J443" s="12"/>
      <c r="K443" s="12"/>
    </row>
    <row r="444" spans="1:11" ht="12.75" customHeight="1">
      <c r="A444" s="12"/>
      <c r="B444" s="12"/>
      <c r="C444" s="12"/>
      <c r="D444" s="12" t="s">
        <v>97</v>
      </c>
      <c r="E444" s="12"/>
      <c r="F444" s="12"/>
      <c r="G444" s="12"/>
      <c r="H444" s="12"/>
      <c r="I444" s="12"/>
      <c r="J444" s="12"/>
      <c r="K444" s="12"/>
    </row>
    <row r="445" spans="1:11" ht="12.75" customHeight="1">
      <c r="A445" s="12"/>
      <c r="B445" s="12"/>
      <c r="C445" s="12"/>
      <c r="D445" s="12" t="s">
        <v>218</v>
      </c>
      <c r="E445" s="12"/>
      <c r="F445" s="12"/>
      <c r="G445" s="12"/>
      <c r="H445" s="12"/>
      <c r="I445" s="12"/>
      <c r="J445" s="12"/>
      <c r="K445" s="12"/>
    </row>
    <row r="446" spans="1:11" ht="12.75" customHeight="1">
      <c r="A446" s="12"/>
      <c r="B446" s="12"/>
      <c r="C446" s="12"/>
      <c r="D446" s="12" t="s">
        <v>217</v>
      </c>
      <c r="E446" s="12"/>
      <c r="F446" s="12"/>
      <c r="G446" s="12"/>
      <c r="H446" s="12"/>
      <c r="I446" s="12"/>
      <c r="J446" s="12"/>
      <c r="K446" s="12"/>
    </row>
    <row r="447" spans="1:11" ht="12.75" customHeight="1">
      <c r="A447" s="12"/>
      <c r="B447" s="12"/>
      <c r="C447" s="12"/>
      <c r="D447" s="12" t="s">
        <v>215</v>
      </c>
      <c r="E447" s="12"/>
      <c r="F447" s="12"/>
      <c r="G447" s="12"/>
      <c r="H447" s="12"/>
      <c r="I447" s="12"/>
      <c r="J447" s="12"/>
      <c r="K447" s="12"/>
    </row>
    <row r="448" spans="1:11" ht="12.75" customHeight="1">
      <c r="A448" s="12"/>
      <c r="B448" s="12"/>
      <c r="C448" s="12"/>
      <c r="D448" s="12" t="s">
        <v>216</v>
      </c>
      <c r="E448" s="12"/>
      <c r="F448" s="12"/>
      <c r="G448" s="12"/>
      <c r="H448" s="12"/>
      <c r="I448" s="12"/>
      <c r="J448" s="12"/>
      <c r="K448" s="12"/>
    </row>
    <row r="449" spans="1:11" ht="12.75" customHeight="1">
      <c r="A449" s="12"/>
      <c r="B449" s="12"/>
      <c r="C449" s="12"/>
      <c r="D449" s="12" t="s">
        <v>219</v>
      </c>
      <c r="E449" s="12"/>
      <c r="F449" s="12"/>
      <c r="G449" s="12"/>
      <c r="H449" s="12"/>
      <c r="I449" s="12"/>
      <c r="J449" s="12"/>
      <c r="K449" s="12"/>
    </row>
    <row r="450" spans="1:11" ht="12.75" customHeight="1">
      <c r="A450" s="12"/>
      <c r="B450" s="12"/>
      <c r="C450" s="12"/>
      <c r="D450" s="12" t="s">
        <v>144</v>
      </c>
      <c r="E450" s="12"/>
      <c r="F450" s="12"/>
      <c r="G450" s="12"/>
      <c r="H450" s="12"/>
      <c r="I450" s="12"/>
      <c r="J450" s="12"/>
      <c r="K450" s="12"/>
    </row>
    <row r="451" spans="1:11" ht="12.75" customHeight="1">
      <c r="A451" s="12"/>
      <c r="B451" s="12"/>
      <c r="C451" s="12"/>
      <c r="D451" s="12" t="s">
        <v>624</v>
      </c>
      <c r="E451" s="12"/>
      <c r="F451" s="12"/>
      <c r="G451" s="12"/>
      <c r="H451" s="12"/>
      <c r="I451" s="12"/>
      <c r="J451" s="12"/>
      <c r="K451" s="12"/>
    </row>
    <row r="452" spans="1:11" ht="12.75" customHeight="1">
      <c r="A452" s="12"/>
      <c r="B452" s="12"/>
      <c r="C452" s="12"/>
      <c r="D452" s="12" t="s">
        <v>326</v>
      </c>
      <c r="E452" s="12"/>
      <c r="F452" s="12"/>
      <c r="G452" s="12"/>
      <c r="H452" s="12"/>
      <c r="I452" s="12"/>
      <c r="J452" s="12"/>
      <c r="K452" s="12"/>
    </row>
    <row r="453" spans="1:11" ht="12.75" customHeight="1">
      <c r="A453" s="12"/>
      <c r="B453" s="12"/>
      <c r="C453" s="12"/>
      <c r="D453" s="12" t="s">
        <v>531</v>
      </c>
      <c r="E453" s="12"/>
      <c r="F453" s="12"/>
      <c r="G453" s="12"/>
      <c r="H453" s="12"/>
      <c r="I453" s="12"/>
      <c r="J453" s="12"/>
      <c r="K453" s="12"/>
    </row>
    <row r="454" spans="1:11" ht="12.75" customHeight="1">
      <c r="A454" s="12"/>
      <c r="B454" s="12"/>
      <c r="C454" s="12"/>
      <c r="D454" s="12" t="s">
        <v>477</v>
      </c>
      <c r="E454" s="12"/>
      <c r="F454" s="12"/>
      <c r="G454" s="12"/>
      <c r="H454" s="12"/>
      <c r="I454" s="12"/>
      <c r="J454" s="12"/>
      <c r="K454" s="12"/>
    </row>
    <row r="455" spans="1:11" ht="12.75" customHeight="1">
      <c r="A455" s="12"/>
      <c r="B455" s="12"/>
      <c r="C455" s="12"/>
      <c r="D455" s="12" t="s">
        <v>393</v>
      </c>
      <c r="E455" s="12"/>
      <c r="F455" s="12"/>
      <c r="G455" s="12"/>
      <c r="H455" s="12"/>
      <c r="I455" s="12"/>
      <c r="J455" s="12"/>
      <c r="K455" s="12"/>
    </row>
    <row r="456" spans="1:11" ht="12.75" customHeight="1">
      <c r="A456" s="12"/>
      <c r="B456" s="12"/>
      <c r="C456" s="12"/>
      <c r="D456" s="12" t="s">
        <v>48</v>
      </c>
      <c r="E456" s="12"/>
      <c r="F456" s="12"/>
      <c r="G456" s="12"/>
      <c r="H456" s="12"/>
      <c r="I456" s="12"/>
      <c r="J456" s="12"/>
      <c r="K456" s="12"/>
    </row>
    <row r="457" spans="1:11" ht="12.75" customHeight="1">
      <c r="A457" s="12"/>
      <c r="B457" s="12"/>
      <c r="C457" s="12"/>
      <c r="D457" s="12" t="s">
        <v>50</v>
      </c>
      <c r="E457" s="12"/>
      <c r="F457" s="12"/>
      <c r="G457" s="12"/>
      <c r="H457" s="12"/>
      <c r="I457" s="12"/>
      <c r="J457" s="12"/>
      <c r="K457" s="12"/>
    </row>
    <row r="458" spans="1:11" ht="12.75" customHeight="1">
      <c r="A458" s="12"/>
      <c r="B458" s="12"/>
      <c r="C458" s="12"/>
      <c r="D458" s="12" t="s">
        <v>162</v>
      </c>
      <c r="E458" s="12"/>
      <c r="F458" s="12"/>
      <c r="G458" s="12"/>
      <c r="H458" s="12"/>
      <c r="I458" s="12"/>
      <c r="J458" s="12"/>
      <c r="K458" s="12"/>
    </row>
    <row r="459" spans="1:11" ht="12.75" customHeight="1">
      <c r="A459" s="12"/>
      <c r="B459" s="12"/>
      <c r="C459" s="12"/>
      <c r="D459" s="12" t="s">
        <v>333</v>
      </c>
      <c r="E459" s="12"/>
      <c r="F459" s="12"/>
      <c r="G459" s="12"/>
      <c r="H459" s="12"/>
      <c r="I459" s="12"/>
      <c r="J459" s="12"/>
      <c r="K459" s="12"/>
    </row>
    <row r="460" spans="1:11" ht="12.75" customHeight="1">
      <c r="A460" s="12"/>
      <c r="B460" s="12"/>
      <c r="C460" s="12"/>
      <c r="D460" s="12" t="s">
        <v>280</v>
      </c>
      <c r="E460" s="12"/>
      <c r="F460" s="12"/>
      <c r="G460" s="12"/>
      <c r="H460" s="12"/>
      <c r="I460" s="12"/>
      <c r="J460" s="12"/>
      <c r="K460" s="12"/>
    </row>
    <row r="461" spans="1:11" ht="12.75" customHeight="1">
      <c r="A461" s="12"/>
      <c r="B461" s="12"/>
      <c r="C461" s="12"/>
      <c r="D461" s="12" t="s">
        <v>516</v>
      </c>
      <c r="E461" s="12"/>
      <c r="F461" s="12"/>
      <c r="G461" s="12"/>
      <c r="H461" s="12"/>
      <c r="I461" s="12"/>
      <c r="J461" s="12"/>
      <c r="K461" s="12"/>
    </row>
    <row r="462" spans="1:11" ht="12.75" customHeight="1">
      <c r="A462" s="12"/>
      <c r="B462" s="12"/>
      <c r="C462" s="12"/>
      <c r="D462" s="12" t="s">
        <v>328</v>
      </c>
      <c r="E462" s="12"/>
      <c r="F462" s="12"/>
      <c r="G462" s="12"/>
      <c r="H462" s="12"/>
      <c r="I462" s="12"/>
      <c r="J462" s="12"/>
      <c r="K462" s="12"/>
    </row>
    <row r="463" spans="1:11" ht="12.75" customHeight="1">
      <c r="A463" s="12"/>
      <c r="B463" s="12"/>
      <c r="C463" s="12"/>
      <c r="D463" s="12" t="s">
        <v>474</v>
      </c>
      <c r="E463" s="12"/>
      <c r="F463" s="12"/>
      <c r="G463" s="12"/>
      <c r="H463" s="12"/>
      <c r="I463" s="12"/>
      <c r="J463" s="12"/>
      <c r="K463" s="12"/>
    </row>
    <row r="464" spans="1:11" ht="12.75" customHeight="1">
      <c r="A464" s="12"/>
      <c r="B464" s="12"/>
      <c r="C464" s="12"/>
      <c r="D464" s="12" t="s">
        <v>369</v>
      </c>
      <c r="E464" s="12"/>
      <c r="F464" s="12"/>
      <c r="G464" s="12"/>
      <c r="H464" s="12"/>
      <c r="I464" s="12"/>
      <c r="J464" s="12"/>
      <c r="K464" s="12"/>
    </row>
    <row r="465" spans="1:11" ht="12.75" customHeight="1">
      <c r="A465" s="12"/>
      <c r="B465" s="12"/>
      <c r="C465" s="12"/>
      <c r="D465" s="12" t="s">
        <v>91</v>
      </c>
      <c r="E465" s="12"/>
      <c r="F465" s="12"/>
      <c r="G465" s="12"/>
      <c r="H465" s="12"/>
      <c r="I465" s="12"/>
      <c r="J465" s="12"/>
      <c r="K465" s="12"/>
    </row>
    <row r="466" spans="1:11" ht="12.75" customHeight="1">
      <c r="A466" s="12"/>
      <c r="B466" s="12"/>
      <c r="C466" s="12"/>
      <c r="D466" s="12" t="s">
        <v>192</v>
      </c>
      <c r="E466" s="12"/>
      <c r="F466" s="12"/>
      <c r="G466" s="12"/>
      <c r="H466" s="12"/>
      <c r="I466" s="12"/>
      <c r="J466" s="12"/>
      <c r="K466" s="12"/>
    </row>
    <row r="467" spans="1:11" ht="12.75" customHeight="1">
      <c r="A467" s="12"/>
      <c r="B467" s="12"/>
      <c r="C467" s="12"/>
      <c r="D467" s="12" t="s">
        <v>331</v>
      </c>
      <c r="E467" s="12"/>
      <c r="F467" s="12"/>
      <c r="G467" s="12"/>
      <c r="H467" s="12"/>
      <c r="I467" s="12"/>
      <c r="J467" s="12"/>
      <c r="K467" s="12"/>
    </row>
    <row r="468" spans="1:11" ht="12.75" customHeight="1">
      <c r="A468" s="12"/>
      <c r="B468" s="12"/>
      <c r="C468" s="12"/>
      <c r="D468" s="12" t="s">
        <v>112</v>
      </c>
      <c r="E468" s="12"/>
      <c r="F468" s="12"/>
      <c r="G468" s="12"/>
      <c r="H468" s="12"/>
      <c r="I468" s="12"/>
      <c r="J468" s="12"/>
      <c r="K468" s="12"/>
    </row>
    <row r="469" spans="1:11" ht="12.75" customHeight="1">
      <c r="A469" s="12"/>
      <c r="B469" s="12"/>
      <c r="C469" s="12"/>
      <c r="D469" s="12" t="s">
        <v>115</v>
      </c>
      <c r="E469" s="12"/>
      <c r="F469" s="12"/>
      <c r="G469" s="12"/>
      <c r="H469" s="12"/>
      <c r="I469" s="12"/>
      <c r="J469" s="12"/>
      <c r="K469" s="12"/>
    </row>
    <row r="470" spans="1:11" ht="12.75" customHeight="1">
      <c r="A470" s="12"/>
      <c r="B470" s="12"/>
      <c r="C470" s="12"/>
      <c r="D470" s="12" t="s">
        <v>95</v>
      </c>
      <c r="E470" s="12"/>
      <c r="F470" s="12"/>
      <c r="G470" s="12"/>
      <c r="H470" s="12"/>
      <c r="I470" s="12"/>
      <c r="J470" s="12"/>
      <c r="K470" s="12"/>
    </row>
    <row r="471" spans="1:11" ht="12.75" customHeight="1">
      <c r="A471" s="12"/>
      <c r="B471" s="12"/>
      <c r="C471" s="12"/>
      <c r="D471" s="12" t="s">
        <v>161</v>
      </c>
      <c r="E471" s="12"/>
      <c r="F471" s="12"/>
      <c r="G471" s="12"/>
      <c r="H471" s="12"/>
      <c r="I471" s="12"/>
      <c r="J471" s="12"/>
      <c r="K471" s="12"/>
    </row>
    <row r="472" spans="1:11" ht="12.75" customHeight="1">
      <c r="A472" s="12"/>
      <c r="B472" s="12"/>
      <c r="C472" s="12"/>
      <c r="D472" s="12" t="s">
        <v>426</v>
      </c>
      <c r="E472" s="12"/>
      <c r="F472" s="12"/>
      <c r="G472" s="12"/>
      <c r="H472" s="12"/>
      <c r="I472" s="12"/>
      <c r="J472" s="12"/>
      <c r="K472" s="12"/>
    </row>
    <row r="473" spans="1:11" ht="12.75" customHeight="1">
      <c r="A473" s="12"/>
      <c r="B473" s="12"/>
      <c r="C473" s="12"/>
      <c r="D473" s="12" t="s">
        <v>159</v>
      </c>
      <c r="E473" s="12"/>
      <c r="F473" s="12"/>
      <c r="G473" s="12"/>
      <c r="H473" s="12"/>
      <c r="I473" s="12"/>
      <c r="J473" s="12"/>
      <c r="K473" s="12"/>
    </row>
    <row r="474" spans="1:11" ht="12.75" customHeight="1">
      <c r="A474" s="12"/>
      <c r="B474" s="12"/>
      <c r="C474" s="12"/>
      <c r="D474" s="12" t="s">
        <v>518</v>
      </c>
      <c r="E474" s="12"/>
      <c r="F474" s="12"/>
      <c r="G474" s="12"/>
      <c r="H474" s="12"/>
      <c r="I474" s="12"/>
      <c r="J474" s="12"/>
      <c r="K474" s="12"/>
    </row>
    <row r="475" spans="1:11" ht="12.75" customHeight="1">
      <c r="A475" s="12"/>
      <c r="B475" s="12"/>
      <c r="C475" s="12"/>
      <c r="D475" s="12" t="s">
        <v>490</v>
      </c>
      <c r="E475" s="12"/>
      <c r="F475" s="12"/>
      <c r="G475" s="12"/>
      <c r="H475" s="12"/>
      <c r="I475" s="12"/>
      <c r="J475" s="12"/>
      <c r="K475" s="12"/>
    </row>
    <row r="476" spans="1:11" ht="12.75" customHeight="1">
      <c r="A476" s="12"/>
      <c r="B476" s="12"/>
      <c r="C476" s="12"/>
      <c r="D476" s="12" t="s">
        <v>202</v>
      </c>
      <c r="E476" s="12"/>
      <c r="F476" s="12"/>
      <c r="G476" s="12"/>
      <c r="H476" s="12"/>
      <c r="I476" s="12"/>
      <c r="J476" s="12"/>
      <c r="K476" s="12"/>
    </row>
    <row r="477" spans="1:11" ht="12.75" customHeight="1">
      <c r="A477" s="12"/>
      <c r="B477" s="12"/>
      <c r="C477" s="12"/>
      <c r="D477" s="12" t="s">
        <v>517</v>
      </c>
      <c r="E477" s="12"/>
      <c r="F477" s="12"/>
      <c r="G477" s="12"/>
      <c r="H477" s="12"/>
      <c r="I477" s="12"/>
      <c r="J477" s="12"/>
      <c r="K477" s="12"/>
    </row>
    <row r="478" spans="1:11" ht="12.75" customHeight="1">
      <c r="A478" s="12"/>
      <c r="B478" s="12"/>
      <c r="C478" s="12"/>
      <c r="D478" s="12" t="s">
        <v>118</v>
      </c>
      <c r="E478" s="12"/>
      <c r="F478" s="12"/>
      <c r="G478" s="12"/>
      <c r="H478" s="12"/>
      <c r="I478" s="12"/>
      <c r="J478" s="12"/>
      <c r="K478" s="12"/>
    </row>
    <row r="479" spans="1:11" ht="12.75" customHeight="1">
      <c r="A479" s="12"/>
      <c r="B479" s="12"/>
      <c r="C479" s="12"/>
      <c r="D479" s="12" t="s">
        <v>330</v>
      </c>
      <c r="E479" s="12"/>
      <c r="F479" s="12"/>
      <c r="G479" s="12"/>
      <c r="H479" s="12"/>
      <c r="I479" s="12"/>
      <c r="J479" s="12"/>
      <c r="K479" s="12"/>
    </row>
    <row r="480" spans="1:11" ht="12.75" customHeight="1">
      <c r="A480" s="12"/>
      <c r="B480" s="12"/>
      <c r="C480" s="12"/>
      <c r="D480" s="12" t="s">
        <v>117</v>
      </c>
      <c r="E480" s="12"/>
      <c r="F480" s="12"/>
      <c r="G480" s="12"/>
      <c r="H480" s="12"/>
      <c r="I480" s="12"/>
      <c r="J480" s="12"/>
      <c r="K480" s="12"/>
    </row>
    <row r="481" spans="1:11" ht="12.75" customHeight="1">
      <c r="A481" s="12"/>
      <c r="B481" s="12"/>
      <c r="C481" s="12"/>
      <c r="D481" s="12" t="s">
        <v>285</v>
      </c>
      <c r="E481" s="12"/>
      <c r="F481" s="12"/>
      <c r="G481" s="12"/>
      <c r="H481" s="12"/>
      <c r="I481" s="12"/>
      <c r="J481" s="12"/>
      <c r="K481" s="12"/>
    </row>
    <row r="482" spans="1:11" ht="12.75" customHeight="1">
      <c r="A482" s="12"/>
      <c r="B482" s="12"/>
      <c r="C482" s="12"/>
      <c r="D482" s="12" t="s">
        <v>131</v>
      </c>
      <c r="E482" s="12"/>
      <c r="F482" s="12"/>
      <c r="G482" s="12"/>
      <c r="H482" s="12"/>
      <c r="I482" s="12"/>
      <c r="J482" s="12"/>
      <c r="K482" s="12"/>
    </row>
    <row r="483" spans="1:11" ht="12.75" customHeight="1">
      <c r="A483" s="12"/>
      <c r="B483" s="12"/>
      <c r="C483" s="12"/>
      <c r="D483" s="12" t="s">
        <v>87</v>
      </c>
      <c r="E483" s="12"/>
      <c r="F483" s="12"/>
      <c r="G483" s="12"/>
      <c r="H483" s="12"/>
      <c r="I483" s="12"/>
      <c r="J483" s="12"/>
      <c r="K483" s="12"/>
    </row>
    <row r="484" spans="1:11" ht="12.75" customHeight="1">
      <c r="A484" s="12"/>
      <c r="B484" s="12"/>
      <c r="C484" s="12"/>
      <c r="D484" s="12" t="s">
        <v>409</v>
      </c>
      <c r="E484" s="12"/>
      <c r="F484" s="12"/>
      <c r="G484" s="12"/>
      <c r="H484" s="12"/>
      <c r="I484" s="12"/>
      <c r="J484" s="12"/>
      <c r="K484" s="12"/>
    </row>
    <row r="485" spans="1:11" ht="12.75" customHeight="1">
      <c r="A485" s="12"/>
      <c r="B485" s="12"/>
      <c r="C485" s="12"/>
      <c r="D485" s="12" t="s">
        <v>160</v>
      </c>
      <c r="E485" s="12"/>
      <c r="F485" s="12"/>
      <c r="G485" s="12"/>
      <c r="H485" s="12"/>
      <c r="I485" s="12"/>
      <c r="J485" s="12"/>
      <c r="K485" s="12"/>
    </row>
    <row r="486" spans="1:11" ht="12.75" customHeight="1">
      <c r="A486" s="12"/>
      <c r="B486" s="12"/>
      <c r="C486" s="12"/>
      <c r="D486" s="12" t="s">
        <v>329</v>
      </c>
      <c r="E486" s="12"/>
      <c r="F486" s="12"/>
      <c r="G486" s="12"/>
      <c r="H486" s="12"/>
      <c r="I486" s="12"/>
      <c r="J486" s="12"/>
      <c r="K486" s="12"/>
    </row>
    <row r="487" spans="1:11" ht="12.75" customHeight="1">
      <c r="A487" s="12"/>
      <c r="B487" s="12"/>
      <c r="C487" s="12"/>
      <c r="D487" s="12" t="s">
        <v>46</v>
      </c>
      <c r="E487" s="12"/>
      <c r="F487" s="12"/>
      <c r="G487" s="12"/>
      <c r="H487" s="12"/>
      <c r="I487" s="12"/>
      <c r="J487" s="12"/>
      <c r="K487" s="12"/>
    </row>
    <row r="488" spans="1:11" ht="12.75" customHeight="1">
      <c r="A488" s="12"/>
      <c r="B488" s="12"/>
      <c r="C488" s="12"/>
      <c r="D488" s="12" t="s">
        <v>282</v>
      </c>
      <c r="E488" s="12"/>
      <c r="F488" s="12"/>
      <c r="G488" s="12"/>
      <c r="H488" s="12"/>
      <c r="I488" s="12"/>
      <c r="J488" s="12"/>
      <c r="K488" s="12"/>
    </row>
    <row r="489" spans="1:11" ht="12.75" customHeight="1">
      <c r="A489" s="12"/>
      <c r="B489" s="12"/>
      <c r="C489" s="12"/>
      <c r="D489" s="12" t="s">
        <v>452</v>
      </c>
      <c r="E489" s="12"/>
      <c r="F489" s="12"/>
      <c r="G489" s="12"/>
      <c r="H489" s="12"/>
      <c r="I489" s="12"/>
      <c r="J489" s="12"/>
      <c r="K489" s="12"/>
    </row>
    <row r="490" spans="1:11" ht="12.75" customHeight="1">
      <c r="A490" s="12"/>
      <c r="B490" s="12"/>
      <c r="C490" s="12"/>
      <c r="D490" s="12" t="s">
        <v>114</v>
      </c>
      <c r="E490" s="12"/>
      <c r="F490" s="12"/>
      <c r="G490" s="12"/>
      <c r="H490" s="12"/>
      <c r="I490" s="12"/>
      <c r="J490" s="12"/>
      <c r="K490" s="12"/>
    </row>
    <row r="491" spans="1:11" ht="12.75" customHeight="1">
      <c r="A491" s="12"/>
      <c r="B491" s="12"/>
      <c r="C491" s="12"/>
      <c r="D491" s="12" t="s">
        <v>283</v>
      </c>
      <c r="E491" s="12"/>
      <c r="F491" s="12"/>
      <c r="G491" s="12"/>
      <c r="H491" s="12"/>
      <c r="I491" s="12"/>
      <c r="J491" s="12"/>
      <c r="K491" s="12"/>
    </row>
    <row r="492" spans="1:11" ht="12.75" customHeight="1">
      <c r="A492" s="12"/>
      <c r="B492" s="12"/>
      <c r="C492" s="12"/>
      <c r="D492" s="12" t="s">
        <v>346</v>
      </c>
      <c r="E492" s="12"/>
      <c r="F492" s="12"/>
      <c r="G492" s="12"/>
      <c r="H492" s="12"/>
      <c r="I492" s="12"/>
      <c r="J492" s="12"/>
      <c r="K492" s="12"/>
    </row>
    <row r="493" spans="1:11" ht="12.75" customHeight="1">
      <c r="A493" s="12"/>
      <c r="B493" s="12"/>
      <c r="C493" s="12"/>
      <c r="D493" s="12" t="s">
        <v>83</v>
      </c>
      <c r="E493" s="12"/>
      <c r="F493" s="12"/>
      <c r="G493" s="12"/>
      <c r="H493" s="12"/>
      <c r="I493" s="12"/>
      <c r="J493" s="12"/>
      <c r="K493" s="12"/>
    </row>
    <row r="494" spans="1:11" ht="12.75" customHeight="1">
      <c r="A494" s="12"/>
      <c r="B494" s="12"/>
      <c r="C494" s="12"/>
      <c r="D494" s="12" t="s">
        <v>410</v>
      </c>
      <c r="E494" s="12"/>
      <c r="F494" s="12"/>
      <c r="G494" s="12"/>
      <c r="H494" s="12"/>
      <c r="I494" s="12"/>
      <c r="J494" s="12"/>
      <c r="K494" s="12"/>
    </row>
    <row r="495" spans="1:11" ht="12.75" customHeight="1">
      <c r="A495" s="12"/>
      <c r="B495" s="12"/>
      <c r="C495" s="12"/>
      <c r="D495" s="12" t="s">
        <v>113</v>
      </c>
      <c r="E495" s="12"/>
      <c r="F495" s="12"/>
      <c r="G495" s="12"/>
      <c r="H495" s="12"/>
      <c r="I495" s="12"/>
      <c r="J495" s="12"/>
      <c r="K495" s="12"/>
    </row>
    <row r="496" spans="1:11" ht="12.75" customHeight="1">
      <c r="A496" s="12"/>
      <c r="B496" s="12"/>
      <c r="C496" s="12"/>
      <c r="D496" s="12" t="s">
        <v>591</v>
      </c>
      <c r="E496" s="12"/>
      <c r="F496" s="12"/>
      <c r="G496" s="12"/>
      <c r="H496" s="12"/>
      <c r="I496" s="12"/>
      <c r="J496" s="12"/>
      <c r="K496" s="12"/>
    </row>
    <row r="497" spans="1:11" ht="12.75" customHeight="1">
      <c r="A497" s="12"/>
      <c r="B497" s="12"/>
      <c r="C497" s="12"/>
      <c r="D497" s="12" t="s">
        <v>52</v>
      </c>
      <c r="E497" s="12"/>
      <c r="F497" s="12"/>
      <c r="G497" s="12"/>
      <c r="H497" s="12"/>
      <c r="I497" s="12"/>
      <c r="J497" s="12"/>
      <c r="K497" s="12"/>
    </row>
    <row r="498" spans="1:11" ht="12.75" customHeight="1">
      <c r="A498" s="12"/>
      <c r="B498" s="12"/>
      <c r="C498" s="12"/>
      <c r="D498" s="12" t="s">
        <v>240</v>
      </c>
      <c r="E498" s="12"/>
      <c r="F498" s="12"/>
      <c r="G498" s="12"/>
      <c r="H498" s="12"/>
      <c r="I498" s="12"/>
      <c r="J498" s="12"/>
      <c r="K498" s="12"/>
    </row>
    <row r="499" spans="1:11" ht="12.75" customHeight="1">
      <c r="A499" s="12"/>
      <c r="B499" s="12"/>
      <c r="C499" s="12"/>
      <c r="D499" s="12" t="s">
        <v>145</v>
      </c>
      <c r="E499" s="12"/>
      <c r="F499" s="12"/>
      <c r="G499" s="12"/>
      <c r="H499" s="12"/>
      <c r="I499" s="12"/>
      <c r="J499" s="12"/>
      <c r="K499" s="12"/>
    </row>
    <row r="500" spans="1:11" ht="12.75" customHeight="1">
      <c r="A500" s="12"/>
      <c r="B500" s="12"/>
      <c r="C500" s="12"/>
      <c r="D500" s="12" t="s">
        <v>335</v>
      </c>
      <c r="E500" s="12"/>
      <c r="F500" s="12"/>
      <c r="G500" s="12"/>
      <c r="H500" s="12"/>
      <c r="I500" s="12"/>
      <c r="J500" s="12"/>
      <c r="K500" s="12"/>
    </row>
    <row r="501" spans="1:11" ht="12.75" customHeight="1">
      <c r="A501" s="12"/>
      <c r="B501" s="12"/>
      <c r="C501" s="12"/>
      <c r="D501" s="12" t="s">
        <v>281</v>
      </c>
      <c r="E501" s="12"/>
      <c r="F501" s="12"/>
      <c r="G501" s="12"/>
      <c r="H501" s="12"/>
      <c r="I501" s="12"/>
      <c r="J501" s="12"/>
      <c r="K501" s="12"/>
    </row>
    <row r="502" spans="1:11" ht="12.75" customHeight="1">
      <c r="A502" s="12"/>
      <c r="B502" s="12"/>
      <c r="C502" s="12"/>
      <c r="D502" s="12" t="s">
        <v>344</v>
      </c>
      <c r="E502" s="12"/>
      <c r="F502" s="12"/>
      <c r="G502" s="12"/>
      <c r="H502" s="12"/>
      <c r="I502" s="12"/>
      <c r="J502" s="12"/>
      <c r="K502" s="12"/>
    </row>
    <row r="503" spans="1:11" ht="12.75" customHeight="1">
      <c r="A503" s="12"/>
      <c r="B503" s="12"/>
      <c r="C503" s="12"/>
      <c r="D503" s="12" t="s">
        <v>347</v>
      </c>
      <c r="E503" s="12"/>
      <c r="F503" s="12"/>
      <c r="G503" s="12"/>
      <c r="H503" s="12"/>
      <c r="I503" s="12"/>
      <c r="J503" s="12"/>
      <c r="K503" s="12"/>
    </row>
    <row r="504" spans="1:11" ht="12.75" customHeight="1">
      <c r="A504" s="12"/>
      <c r="B504" s="12"/>
      <c r="C504" s="12"/>
      <c r="D504" s="12" t="s">
        <v>85</v>
      </c>
      <c r="E504" s="12"/>
      <c r="F504" s="12"/>
      <c r="G504" s="12"/>
      <c r="H504" s="12"/>
      <c r="I504" s="12"/>
      <c r="J504" s="12"/>
      <c r="K504" s="12"/>
    </row>
    <row r="505" spans="1:11" ht="12.75" customHeight="1">
      <c r="A505" s="12"/>
      <c r="B505" s="12"/>
      <c r="C505" s="12"/>
      <c r="D505" s="12" t="s">
        <v>211</v>
      </c>
      <c r="E505" s="12"/>
      <c r="F505" s="12"/>
      <c r="G505" s="12"/>
      <c r="H505" s="12"/>
      <c r="I505" s="12"/>
      <c r="J505" s="12"/>
      <c r="K505" s="12"/>
    </row>
    <row r="506" spans="1:11" ht="12.75" customHeight="1">
      <c r="A506" s="12"/>
      <c r="B506" s="12"/>
      <c r="C506" s="12"/>
      <c r="D506" s="12" t="s">
        <v>460</v>
      </c>
      <c r="E506" s="12"/>
      <c r="F506" s="12"/>
      <c r="G506" s="12"/>
      <c r="H506" s="12"/>
      <c r="I506" s="12"/>
      <c r="J506" s="12"/>
      <c r="K506" s="12"/>
    </row>
    <row r="507" spans="1:11" ht="12.75" customHeight="1">
      <c r="A507" s="12"/>
      <c r="B507" s="12"/>
      <c r="C507" s="12"/>
      <c r="D507" s="12" t="s">
        <v>246</v>
      </c>
      <c r="E507" s="12"/>
      <c r="F507" s="12"/>
      <c r="G507" s="12"/>
      <c r="H507" s="12"/>
      <c r="I507" s="12"/>
      <c r="J507" s="12"/>
      <c r="K507" s="12"/>
    </row>
    <row r="508" spans="1:11" ht="12.75" customHeight="1">
      <c r="A508" s="12"/>
      <c r="B508" s="12"/>
      <c r="C508" s="12"/>
      <c r="D508" s="12" t="s">
        <v>89</v>
      </c>
      <c r="E508" s="12"/>
      <c r="F508" s="12"/>
      <c r="G508" s="12"/>
      <c r="H508" s="12"/>
      <c r="I508" s="12"/>
      <c r="J508" s="12"/>
      <c r="K508" s="12"/>
    </row>
    <row r="509" spans="1:11" ht="12.75" customHeight="1">
      <c r="A509" s="12"/>
      <c r="B509" s="12"/>
      <c r="C509" s="12"/>
      <c r="D509" s="12" t="s">
        <v>287</v>
      </c>
      <c r="E509" s="12"/>
      <c r="F509" s="12"/>
      <c r="G509" s="12"/>
      <c r="H509" s="12"/>
      <c r="I509" s="12"/>
      <c r="J509" s="12"/>
      <c r="K509" s="12"/>
    </row>
    <row r="510" spans="1:11" ht="12.75" customHeight="1">
      <c r="A510" s="12"/>
      <c r="B510" s="12"/>
      <c r="C510" s="12"/>
      <c r="D510" s="12" t="s">
        <v>576</v>
      </c>
      <c r="E510" s="12"/>
      <c r="F510" s="12"/>
      <c r="G510" s="12"/>
      <c r="H510" s="12"/>
      <c r="I510" s="12"/>
      <c r="J510" s="12"/>
      <c r="K510" s="12"/>
    </row>
    <row r="511" spans="1:11" ht="12.75" customHeight="1">
      <c r="A511" s="12"/>
      <c r="B511" s="12"/>
      <c r="C511" s="12"/>
      <c r="D511" s="12" t="s">
        <v>577</v>
      </c>
      <c r="E511" s="12"/>
      <c r="F511" s="12"/>
      <c r="G511" s="12"/>
      <c r="H511" s="12"/>
      <c r="I511" s="12"/>
      <c r="J511" s="12"/>
      <c r="K511" s="12"/>
    </row>
    <row r="512" spans="1:11" ht="12.75" customHeight="1">
      <c r="A512" s="12"/>
      <c r="B512" s="12"/>
      <c r="C512" s="12"/>
      <c r="D512" s="12" t="s">
        <v>476</v>
      </c>
      <c r="E512" s="12"/>
      <c r="F512" s="12"/>
      <c r="G512" s="12"/>
      <c r="H512" s="12"/>
      <c r="I512" s="12"/>
      <c r="J512" s="12"/>
      <c r="K512" s="12"/>
    </row>
    <row r="513" spans="1:11" ht="12.75" customHeight="1">
      <c r="A513" s="12"/>
      <c r="B513" s="12"/>
      <c r="C513" s="12"/>
      <c r="D513" s="12" t="s">
        <v>566</v>
      </c>
      <c r="E513" s="12"/>
      <c r="F513" s="12"/>
      <c r="G513" s="12"/>
      <c r="H513" s="12"/>
      <c r="I513" s="12"/>
      <c r="J513" s="12"/>
      <c r="K513" s="12"/>
    </row>
    <row r="514" spans="1:11" ht="12.75" customHeight="1">
      <c r="A514" s="12"/>
      <c r="B514" s="12"/>
      <c r="C514" s="12"/>
      <c r="D514" s="12" t="s">
        <v>294</v>
      </c>
      <c r="E514" s="12"/>
      <c r="F514" s="12"/>
      <c r="G514" s="12"/>
      <c r="H514" s="12"/>
      <c r="I514" s="12"/>
      <c r="J514" s="12"/>
      <c r="K514" s="12"/>
    </row>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19"/>
  <sheetViews>
    <sheetView workbookViewId="0">
      <pane xSplit="5" ySplit="3" topLeftCell="F4" activePane="bottomRight" state="frozen"/>
      <selection pane="topRight" activeCell="F1" sqref="F1"/>
      <selection pane="bottomLeft" activeCell="A4" sqref="A4"/>
      <selection pane="bottomRight" activeCell="F4" sqref="F4"/>
    </sheetView>
  </sheetViews>
  <sheetFormatPr defaultColWidth="14.42578125" defaultRowHeight="15" customHeight="1"/>
  <cols>
    <col min="1" max="1" width="4" customWidth="1"/>
    <col min="2" max="3" width="5.28515625" customWidth="1"/>
    <col min="4" max="4" width="24.140625" customWidth="1"/>
    <col min="5" max="5" width="30.140625" customWidth="1"/>
    <col min="6" max="6" width="15.140625" customWidth="1"/>
    <col min="7" max="7" width="9.140625" customWidth="1"/>
    <col min="8" max="8" width="8.7109375" customWidth="1"/>
    <col min="9" max="9" width="9.5703125" customWidth="1"/>
    <col min="10" max="10" width="6.85546875" customWidth="1"/>
    <col min="11" max="11" width="7.5703125" customWidth="1"/>
    <col min="12" max="12" width="14.85546875" customWidth="1"/>
    <col min="13" max="14" width="7.5703125" customWidth="1"/>
    <col min="15" max="15" width="6.140625" customWidth="1"/>
    <col min="16" max="16" width="6.85546875" customWidth="1"/>
    <col min="17" max="17" width="5.5703125" customWidth="1"/>
    <col min="18" max="18" width="10.85546875" customWidth="1"/>
    <col min="19" max="19" width="12.85546875" customWidth="1"/>
    <col min="20" max="20" width="9.7109375" customWidth="1"/>
    <col min="21" max="21" width="13.28515625" customWidth="1"/>
    <col min="22" max="24" width="10.42578125" customWidth="1"/>
    <col min="25" max="26" width="11.28515625" customWidth="1"/>
    <col min="27" max="27" width="15.85546875" customWidth="1"/>
  </cols>
  <sheetData>
    <row r="1" spans="1:27" ht="12.75" customHeight="1">
      <c r="A1" s="304">
        <v>1</v>
      </c>
      <c r="B1" s="454" t="s">
        <v>1</v>
      </c>
      <c r="C1" s="454" t="s">
        <v>2</v>
      </c>
      <c r="D1" s="454" t="s">
        <v>3</v>
      </c>
      <c r="E1" s="454" t="s">
        <v>4</v>
      </c>
      <c r="F1" s="456" t="s">
        <v>1288</v>
      </c>
      <c r="G1" s="360"/>
      <c r="H1" s="360"/>
      <c r="I1" s="360"/>
      <c r="J1" s="360"/>
      <c r="K1" s="360"/>
      <c r="L1" s="360"/>
      <c r="M1" s="351"/>
      <c r="N1" s="455" t="s">
        <v>1289</v>
      </c>
      <c r="O1" s="360"/>
      <c r="P1" s="360"/>
      <c r="Q1" s="360"/>
      <c r="R1" s="351"/>
      <c r="S1" s="457" t="s">
        <v>1290</v>
      </c>
      <c r="T1" s="360"/>
      <c r="U1" s="351"/>
      <c r="V1" s="458" t="s">
        <v>1291</v>
      </c>
      <c r="W1" s="360"/>
      <c r="X1" s="351"/>
      <c r="Y1" s="453" t="s">
        <v>1292</v>
      </c>
      <c r="Z1" s="360"/>
      <c r="AA1" s="351"/>
    </row>
    <row r="2" spans="1:27" ht="51" customHeight="1">
      <c r="A2" s="311">
        <v>2</v>
      </c>
      <c r="B2" s="349"/>
      <c r="C2" s="349"/>
      <c r="D2" s="349"/>
      <c r="E2" s="349"/>
      <c r="F2" s="312" t="s">
        <v>1293</v>
      </c>
      <c r="G2" s="312" t="s">
        <v>1294</v>
      </c>
      <c r="H2" s="312" t="s">
        <v>1295</v>
      </c>
      <c r="I2" s="312" t="s">
        <v>1296</v>
      </c>
      <c r="J2" s="312" t="s">
        <v>1297</v>
      </c>
      <c r="K2" s="312" t="s">
        <v>1298</v>
      </c>
      <c r="L2" s="312" t="s">
        <v>1299</v>
      </c>
      <c r="M2" s="312" t="s">
        <v>1300</v>
      </c>
      <c r="N2" s="313" t="s">
        <v>1301</v>
      </c>
      <c r="O2" s="313" t="s">
        <v>1302</v>
      </c>
      <c r="P2" s="313" t="s">
        <v>1303</v>
      </c>
      <c r="Q2" s="313" t="s">
        <v>1304</v>
      </c>
      <c r="R2" s="313" t="s">
        <v>1305</v>
      </c>
      <c r="S2" s="314" t="s">
        <v>1306</v>
      </c>
      <c r="T2" s="314" t="s">
        <v>1307</v>
      </c>
      <c r="U2" s="314" t="s">
        <v>1308</v>
      </c>
      <c r="V2" s="315" t="s">
        <v>1309</v>
      </c>
      <c r="W2" s="315" t="s">
        <v>1310</v>
      </c>
      <c r="X2" s="315" t="s">
        <v>1311</v>
      </c>
      <c r="Y2" s="316" t="s">
        <v>1312</v>
      </c>
      <c r="Z2" s="316" t="s">
        <v>1313</v>
      </c>
      <c r="AA2" s="316" t="s">
        <v>1314</v>
      </c>
    </row>
    <row r="3" spans="1:27" ht="12.75">
      <c r="A3" s="311">
        <v>4</v>
      </c>
      <c r="B3" s="4"/>
      <c r="C3" s="4"/>
      <c r="D3" s="5"/>
      <c r="E3" s="4"/>
      <c r="F3" s="4">
        <v>2015</v>
      </c>
      <c r="G3" s="4">
        <v>2015</v>
      </c>
      <c r="H3" s="4">
        <v>2015</v>
      </c>
      <c r="I3" s="4"/>
      <c r="J3" s="4">
        <v>2015</v>
      </c>
      <c r="K3" s="4">
        <v>2015</v>
      </c>
      <c r="L3" s="4">
        <v>2015</v>
      </c>
      <c r="M3" s="4"/>
      <c r="N3" s="4">
        <v>2013</v>
      </c>
      <c r="O3" s="4">
        <v>2014</v>
      </c>
      <c r="P3" s="4">
        <v>2014</v>
      </c>
      <c r="Q3" s="4">
        <v>2014</v>
      </c>
      <c r="R3" s="4"/>
      <c r="S3" s="4"/>
      <c r="T3" s="4">
        <v>2014</v>
      </c>
      <c r="U3" s="4">
        <v>2013</v>
      </c>
      <c r="V3" s="4"/>
      <c r="W3" s="4"/>
      <c r="X3" s="4"/>
      <c r="Y3" s="4">
        <v>2013</v>
      </c>
      <c r="Z3" s="4">
        <v>2013</v>
      </c>
      <c r="AA3" s="4"/>
    </row>
    <row r="4" spans="1:27" ht="12.75" customHeight="1">
      <c r="A4" s="304">
        <v>5</v>
      </c>
      <c r="B4" s="8" t="s">
        <v>5</v>
      </c>
      <c r="C4" s="8" t="s">
        <v>6</v>
      </c>
      <c r="D4" s="9" t="s">
        <v>7</v>
      </c>
      <c r="E4" s="10" t="s">
        <v>8</v>
      </c>
      <c r="F4" s="317">
        <v>5</v>
      </c>
      <c r="G4" s="317">
        <v>16</v>
      </c>
      <c r="H4" s="317">
        <v>3</v>
      </c>
      <c r="I4" s="317">
        <v>52.49</v>
      </c>
      <c r="J4" s="317">
        <v>0</v>
      </c>
      <c r="K4" s="317">
        <v>0</v>
      </c>
      <c r="L4" s="317">
        <v>29</v>
      </c>
      <c r="M4" s="10">
        <v>63.32</v>
      </c>
      <c r="N4" s="10">
        <v>99.79</v>
      </c>
      <c r="O4" s="318">
        <v>116.90496379309401</v>
      </c>
      <c r="P4" s="318">
        <v>105.78048570698056</v>
      </c>
      <c r="Q4" s="318">
        <v>105.41297506547484</v>
      </c>
      <c r="R4" s="10">
        <v>93.17</v>
      </c>
      <c r="S4" s="10">
        <v>38.39</v>
      </c>
      <c r="T4" s="319">
        <v>53.406853777940377</v>
      </c>
      <c r="U4" s="10">
        <v>29.28</v>
      </c>
      <c r="V4" s="10">
        <v>20.57</v>
      </c>
      <c r="W4" s="10">
        <v>3.46</v>
      </c>
      <c r="X4" s="10">
        <v>0.91</v>
      </c>
      <c r="Y4" s="320">
        <v>725</v>
      </c>
      <c r="Z4" s="320">
        <v>302</v>
      </c>
      <c r="AA4" s="10">
        <v>5.44</v>
      </c>
    </row>
    <row r="5" spans="1:27" ht="12.75" customHeight="1">
      <c r="A5" s="311">
        <v>6</v>
      </c>
      <c r="B5" s="8" t="s">
        <v>5</v>
      </c>
      <c r="C5" s="8" t="s">
        <v>9</v>
      </c>
      <c r="D5" s="9" t="s">
        <v>7</v>
      </c>
      <c r="E5" s="10" t="s">
        <v>10</v>
      </c>
      <c r="F5" s="317">
        <v>2</v>
      </c>
      <c r="G5" s="317">
        <v>9</v>
      </c>
      <c r="H5" s="317">
        <v>2</v>
      </c>
      <c r="I5" s="317">
        <v>64.14</v>
      </c>
      <c r="J5" s="317">
        <v>1</v>
      </c>
      <c r="K5" s="317">
        <v>2</v>
      </c>
      <c r="L5" s="317">
        <v>10</v>
      </c>
      <c r="M5" s="10">
        <v>65.58</v>
      </c>
      <c r="N5" s="10">
        <v>96.27</v>
      </c>
      <c r="O5" s="318">
        <v>113.50721827403569</v>
      </c>
      <c r="P5" s="318">
        <v>96.790953998810224</v>
      </c>
      <c r="Q5" s="318">
        <v>81.257796232747836</v>
      </c>
      <c r="R5" s="10">
        <v>78.53</v>
      </c>
      <c r="S5" s="10">
        <v>43.63</v>
      </c>
      <c r="T5" s="319">
        <v>65.171260523584365</v>
      </c>
      <c r="U5" s="10">
        <v>42.65</v>
      </c>
      <c r="V5" s="10">
        <v>18.73</v>
      </c>
      <c r="W5" s="10">
        <v>2.77</v>
      </c>
      <c r="X5" s="10">
        <v>0.66</v>
      </c>
      <c r="Y5" s="320">
        <v>1027</v>
      </c>
      <c r="Z5" s="320">
        <v>562</v>
      </c>
      <c r="AA5" s="10">
        <v>5.01</v>
      </c>
    </row>
    <row r="6" spans="1:27" ht="12.75" customHeight="1">
      <c r="A6" s="304">
        <v>7</v>
      </c>
      <c r="B6" s="8" t="s">
        <v>5</v>
      </c>
      <c r="C6" s="8" t="s">
        <v>11</v>
      </c>
      <c r="D6" s="9" t="s">
        <v>7</v>
      </c>
      <c r="E6" s="10" t="s">
        <v>12</v>
      </c>
      <c r="F6" s="317">
        <v>8</v>
      </c>
      <c r="G6" s="317">
        <v>22</v>
      </c>
      <c r="H6" s="317">
        <v>1</v>
      </c>
      <c r="I6" s="317">
        <v>53.34</v>
      </c>
      <c r="J6" s="317">
        <v>1</v>
      </c>
      <c r="K6" s="317">
        <v>28</v>
      </c>
      <c r="L6" s="317">
        <v>120</v>
      </c>
      <c r="M6" s="10">
        <v>67.540000000000006</v>
      </c>
      <c r="N6" s="10">
        <v>96.6</v>
      </c>
      <c r="O6" s="318">
        <v>118.15161931661808</v>
      </c>
      <c r="P6" s="318">
        <v>85.820868679347385</v>
      </c>
      <c r="Q6" s="318">
        <v>82.715642804741307</v>
      </c>
      <c r="R6" s="10">
        <v>100</v>
      </c>
      <c r="S6" s="10">
        <v>40.590000000000003</v>
      </c>
      <c r="T6" s="319">
        <v>63.660725293121459</v>
      </c>
      <c r="U6" s="10">
        <v>40.53</v>
      </c>
      <c r="V6" s="10">
        <v>13.44</v>
      </c>
      <c r="W6" s="10">
        <v>2.09</v>
      </c>
      <c r="X6" s="10">
        <v>0.44</v>
      </c>
      <c r="Y6" s="320">
        <v>3125</v>
      </c>
      <c r="Z6" s="320">
        <v>1482</v>
      </c>
      <c r="AA6" s="10">
        <v>4.5999999999999996</v>
      </c>
    </row>
    <row r="7" spans="1:27" ht="12.75" customHeight="1">
      <c r="A7" s="311">
        <v>8</v>
      </c>
      <c r="B7" s="8" t="s">
        <v>5</v>
      </c>
      <c r="C7" s="8" t="s">
        <v>13</v>
      </c>
      <c r="D7" s="9" t="s">
        <v>7</v>
      </c>
      <c r="E7" s="10" t="s">
        <v>14</v>
      </c>
      <c r="F7" s="317">
        <v>0</v>
      </c>
      <c r="G7" s="317">
        <v>0</v>
      </c>
      <c r="H7" s="317">
        <v>0</v>
      </c>
      <c r="I7" s="317">
        <v>59.03</v>
      </c>
      <c r="J7" s="317">
        <v>0</v>
      </c>
      <c r="K7" s="317">
        <v>0</v>
      </c>
      <c r="L7" s="317">
        <v>0</v>
      </c>
      <c r="M7" s="10">
        <v>69.69</v>
      </c>
      <c r="N7" s="10">
        <v>98.08</v>
      </c>
      <c r="O7" s="318">
        <v>108.48941384797746</v>
      </c>
      <c r="P7" s="318">
        <v>97.879241320930916</v>
      </c>
      <c r="Q7" s="318">
        <v>92.653449996020058</v>
      </c>
      <c r="R7" s="10">
        <v>90.82</v>
      </c>
      <c r="S7" s="10">
        <v>34.979999999999997</v>
      </c>
      <c r="T7" s="319">
        <v>71.366982455587262</v>
      </c>
      <c r="U7" s="10">
        <v>32.130000000000003</v>
      </c>
      <c r="V7" s="10">
        <v>14.39</v>
      </c>
      <c r="W7" s="10">
        <v>1.78</v>
      </c>
      <c r="X7" s="10">
        <v>0.37</v>
      </c>
      <c r="Y7" s="320">
        <v>2023</v>
      </c>
      <c r="Z7" s="320">
        <v>874</v>
      </c>
      <c r="AA7" s="10">
        <v>5.41</v>
      </c>
    </row>
    <row r="8" spans="1:27" ht="12.75" customHeight="1">
      <c r="A8" s="304">
        <v>9</v>
      </c>
      <c r="B8" s="8" t="s">
        <v>5</v>
      </c>
      <c r="C8" s="8" t="s">
        <v>15</v>
      </c>
      <c r="D8" s="9" t="s">
        <v>7</v>
      </c>
      <c r="E8" s="10" t="s">
        <v>16</v>
      </c>
      <c r="F8" s="317">
        <v>6</v>
      </c>
      <c r="G8" s="317">
        <v>38</v>
      </c>
      <c r="H8" s="317">
        <v>4</v>
      </c>
      <c r="I8" s="317">
        <v>60.33</v>
      </c>
      <c r="J8" s="317">
        <v>0</v>
      </c>
      <c r="K8" s="317">
        <v>3</v>
      </c>
      <c r="L8" s="317">
        <v>0</v>
      </c>
      <c r="M8" s="10">
        <v>70.260000000000005</v>
      </c>
      <c r="N8" s="10">
        <v>98.33</v>
      </c>
      <c r="O8" s="318">
        <v>112.6253254185513</v>
      </c>
      <c r="P8" s="318">
        <v>93.359430565406967</v>
      </c>
      <c r="Q8" s="318">
        <v>68.968590042131709</v>
      </c>
      <c r="R8" s="10">
        <v>91.57</v>
      </c>
      <c r="S8" s="10">
        <v>38.25</v>
      </c>
      <c r="T8" s="319">
        <v>67.873429393919437</v>
      </c>
      <c r="U8" s="10">
        <v>51.97</v>
      </c>
      <c r="V8" s="10">
        <v>16.59</v>
      </c>
      <c r="W8" s="10">
        <v>2.92</v>
      </c>
      <c r="X8" s="10">
        <v>0.8</v>
      </c>
      <c r="Y8" s="320">
        <v>7718</v>
      </c>
      <c r="Z8" s="320">
        <v>1881</v>
      </c>
      <c r="AA8" s="10">
        <v>2.23</v>
      </c>
    </row>
    <row r="9" spans="1:27" ht="12.75" customHeight="1">
      <c r="A9" s="311">
        <v>10</v>
      </c>
      <c r="B9" s="8" t="s">
        <v>5</v>
      </c>
      <c r="C9" s="8" t="s">
        <v>17</v>
      </c>
      <c r="D9" s="9" t="s">
        <v>7</v>
      </c>
      <c r="E9" s="10" t="s">
        <v>18</v>
      </c>
      <c r="F9" s="317">
        <v>0</v>
      </c>
      <c r="G9" s="317">
        <v>0</v>
      </c>
      <c r="H9" s="317">
        <v>0</v>
      </c>
      <c r="I9" s="317">
        <v>77.38</v>
      </c>
      <c r="J9" s="317">
        <v>0</v>
      </c>
      <c r="K9" s="317">
        <v>0</v>
      </c>
      <c r="L9" s="317">
        <v>0</v>
      </c>
      <c r="M9" s="10">
        <v>70.260000000000005</v>
      </c>
      <c r="N9" s="10">
        <v>98.98</v>
      </c>
      <c r="O9" s="318">
        <v>106.64280507488488</v>
      </c>
      <c r="P9" s="318">
        <v>99.019350269569586</v>
      </c>
      <c r="Q9" s="318">
        <v>96.637792958899126</v>
      </c>
      <c r="R9" s="10">
        <v>92.49</v>
      </c>
      <c r="S9" s="10">
        <v>21.36</v>
      </c>
      <c r="T9" s="319">
        <v>72.228699378450372</v>
      </c>
      <c r="U9" s="10">
        <v>21.76</v>
      </c>
      <c r="V9" s="10">
        <v>17.760000000000002</v>
      </c>
      <c r="W9" s="10">
        <v>2.21</v>
      </c>
      <c r="X9" s="10">
        <v>0.39</v>
      </c>
      <c r="Y9" s="320">
        <v>3702</v>
      </c>
      <c r="Z9" s="320">
        <v>1368</v>
      </c>
      <c r="AA9" s="10">
        <v>4.38</v>
      </c>
    </row>
    <row r="10" spans="1:27" ht="12.75" customHeight="1">
      <c r="A10" s="304">
        <v>11</v>
      </c>
      <c r="B10" s="8" t="s">
        <v>5</v>
      </c>
      <c r="C10" s="8" t="s">
        <v>19</v>
      </c>
      <c r="D10" s="9" t="s">
        <v>7</v>
      </c>
      <c r="E10" s="10" t="s">
        <v>20</v>
      </c>
      <c r="F10" s="317">
        <v>0</v>
      </c>
      <c r="G10" s="317">
        <v>0</v>
      </c>
      <c r="H10" s="317">
        <v>0</v>
      </c>
      <c r="I10" s="317">
        <v>50.02</v>
      </c>
      <c r="J10" s="317">
        <v>0</v>
      </c>
      <c r="K10" s="317">
        <v>0</v>
      </c>
      <c r="L10" s="317">
        <v>0</v>
      </c>
      <c r="M10" s="10">
        <v>70.55</v>
      </c>
      <c r="N10" s="10">
        <v>95.12</v>
      </c>
      <c r="O10" s="318">
        <v>112.93585997565332</v>
      </c>
      <c r="P10" s="318">
        <v>89.317181073352884</v>
      </c>
      <c r="Q10" s="318">
        <v>98.024786305244788</v>
      </c>
      <c r="R10" s="10">
        <v>96.16</v>
      </c>
      <c r="S10" s="10">
        <v>43.57</v>
      </c>
      <c r="T10" s="319">
        <v>61.424686608741794</v>
      </c>
      <c r="U10" s="10">
        <v>42.61</v>
      </c>
      <c r="V10" s="10">
        <v>23.7</v>
      </c>
      <c r="W10" s="10">
        <v>3.68</v>
      </c>
      <c r="X10" s="10">
        <v>0.85</v>
      </c>
      <c r="Y10" s="320">
        <v>3859</v>
      </c>
      <c r="Z10" s="320">
        <v>1463</v>
      </c>
      <c r="AA10" s="10">
        <v>5</v>
      </c>
    </row>
    <row r="11" spans="1:27" ht="12.75" customHeight="1">
      <c r="A11" s="311">
        <v>12</v>
      </c>
      <c r="B11" s="8" t="s">
        <v>5</v>
      </c>
      <c r="C11" s="8" t="s">
        <v>21</v>
      </c>
      <c r="D11" s="9" t="s">
        <v>7</v>
      </c>
      <c r="E11" s="10" t="s">
        <v>22</v>
      </c>
      <c r="F11" s="317">
        <v>9</v>
      </c>
      <c r="G11" s="317">
        <v>27</v>
      </c>
      <c r="H11" s="317">
        <v>1</v>
      </c>
      <c r="I11" s="317">
        <v>55.75</v>
      </c>
      <c r="J11" s="317">
        <v>2</v>
      </c>
      <c r="K11" s="317">
        <v>0</v>
      </c>
      <c r="L11" s="317">
        <v>93</v>
      </c>
      <c r="M11" s="10">
        <v>71.17</v>
      </c>
      <c r="N11" s="10">
        <v>97</v>
      </c>
      <c r="O11" s="318">
        <v>113.85422419663152</v>
      </c>
      <c r="P11" s="318">
        <v>93.761047026703309</v>
      </c>
      <c r="Q11" s="318">
        <v>88.755506958543492</v>
      </c>
      <c r="R11" s="10">
        <v>98.55</v>
      </c>
      <c r="S11" s="10">
        <v>47.04</v>
      </c>
      <c r="T11" s="319">
        <v>59.091161232346309</v>
      </c>
      <c r="U11" s="10">
        <v>39.299999999999997</v>
      </c>
      <c r="V11" s="10">
        <v>16.88</v>
      </c>
      <c r="W11" s="10">
        <v>2.89</v>
      </c>
      <c r="X11" s="10">
        <v>0.76</v>
      </c>
      <c r="Y11" s="320">
        <v>7526</v>
      </c>
      <c r="Z11" s="320">
        <v>2860</v>
      </c>
      <c r="AA11" s="10">
        <v>4.7</v>
      </c>
    </row>
    <row r="12" spans="1:27" ht="12.75" customHeight="1">
      <c r="A12" s="304">
        <v>13</v>
      </c>
      <c r="B12" s="8" t="s">
        <v>5</v>
      </c>
      <c r="C12" s="8" t="s">
        <v>23</v>
      </c>
      <c r="D12" s="9" t="s">
        <v>7</v>
      </c>
      <c r="E12" s="10" t="s">
        <v>24</v>
      </c>
      <c r="F12" s="317">
        <v>6</v>
      </c>
      <c r="G12" s="317">
        <v>57</v>
      </c>
      <c r="H12" s="317">
        <v>7</v>
      </c>
      <c r="I12" s="317">
        <v>44.57</v>
      </c>
      <c r="J12" s="317">
        <v>1</v>
      </c>
      <c r="K12" s="317">
        <v>0</v>
      </c>
      <c r="L12" s="317">
        <v>127</v>
      </c>
      <c r="M12" s="10">
        <v>70.34</v>
      </c>
      <c r="N12" s="10">
        <v>96.32</v>
      </c>
      <c r="O12" s="318">
        <v>120.21627889932431</v>
      </c>
      <c r="P12" s="318">
        <v>101.23241193380419</v>
      </c>
      <c r="Q12" s="318">
        <v>68.269648288698676</v>
      </c>
      <c r="R12" s="10">
        <v>97.87</v>
      </c>
      <c r="S12" s="10">
        <v>37.36</v>
      </c>
      <c r="T12" s="319">
        <v>65.595537699527725</v>
      </c>
      <c r="U12" s="10">
        <v>43.64</v>
      </c>
      <c r="V12" s="10">
        <v>21.12</v>
      </c>
      <c r="W12" s="10">
        <v>2.99</v>
      </c>
      <c r="X12" s="10">
        <v>0.67</v>
      </c>
      <c r="Y12" s="320">
        <v>6198</v>
      </c>
      <c r="Z12" s="320">
        <v>1959</v>
      </c>
      <c r="AA12" s="10">
        <v>4.5599999999999996</v>
      </c>
    </row>
    <row r="13" spans="1:27" ht="12.75" customHeight="1">
      <c r="A13" s="311">
        <v>14</v>
      </c>
      <c r="B13" s="8" t="s">
        <v>5</v>
      </c>
      <c r="C13" s="8" t="s">
        <v>25</v>
      </c>
      <c r="D13" s="9" t="s">
        <v>7</v>
      </c>
      <c r="E13" s="10" t="s">
        <v>26</v>
      </c>
      <c r="F13" s="317">
        <v>7</v>
      </c>
      <c r="G13" s="317">
        <v>74</v>
      </c>
      <c r="H13" s="317">
        <v>8</v>
      </c>
      <c r="I13" s="317">
        <v>44.82</v>
      </c>
      <c r="J13" s="317">
        <v>3</v>
      </c>
      <c r="K13" s="317">
        <v>1</v>
      </c>
      <c r="L13" s="317">
        <v>125</v>
      </c>
      <c r="M13" s="10">
        <v>72.63</v>
      </c>
      <c r="N13" s="10">
        <v>98.55</v>
      </c>
      <c r="O13" s="318">
        <v>112.45566945608705</v>
      </c>
      <c r="P13" s="318">
        <v>93.328114569373938</v>
      </c>
      <c r="Q13" s="318">
        <v>72.229269865683165</v>
      </c>
      <c r="R13" s="10">
        <v>96.1</v>
      </c>
      <c r="S13" s="10">
        <v>42.03</v>
      </c>
      <c r="T13" s="319">
        <v>63.954951638274373</v>
      </c>
      <c r="U13" s="10">
        <v>42.41</v>
      </c>
      <c r="V13" s="10">
        <v>5.54</v>
      </c>
      <c r="W13" s="10">
        <v>0.69</v>
      </c>
      <c r="X13" s="10">
        <v>0.14000000000000001</v>
      </c>
      <c r="Y13" s="320">
        <v>7986</v>
      </c>
      <c r="Z13" s="320">
        <v>3067</v>
      </c>
      <c r="AA13" s="10">
        <v>5.65</v>
      </c>
    </row>
    <row r="14" spans="1:27" ht="12.75" customHeight="1">
      <c r="A14" s="304">
        <v>15</v>
      </c>
      <c r="B14" s="8" t="s">
        <v>5</v>
      </c>
      <c r="C14" s="8" t="s">
        <v>27</v>
      </c>
      <c r="D14" s="9" t="s">
        <v>7</v>
      </c>
      <c r="E14" s="10" t="s">
        <v>28</v>
      </c>
      <c r="F14" s="317">
        <v>0</v>
      </c>
      <c r="G14" s="317">
        <v>0</v>
      </c>
      <c r="H14" s="317">
        <v>0</v>
      </c>
      <c r="I14" s="317">
        <v>53.81</v>
      </c>
      <c r="J14" s="317">
        <v>0</v>
      </c>
      <c r="K14" s="317">
        <v>0</v>
      </c>
      <c r="L14" s="317">
        <v>0</v>
      </c>
      <c r="M14" s="10">
        <v>70.260000000000005</v>
      </c>
      <c r="N14" s="10">
        <v>97.87</v>
      </c>
      <c r="O14" s="318">
        <v>111.67217257025337</v>
      </c>
      <c r="P14" s="318">
        <v>89.806320845660579</v>
      </c>
      <c r="Q14" s="318">
        <v>80.004076534329585</v>
      </c>
      <c r="R14" s="10">
        <v>82.62</v>
      </c>
      <c r="S14" s="10">
        <v>53.94</v>
      </c>
      <c r="T14" s="319">
        <v>55.884388839282273</v>
      </c>
      <c r="U14" s="10">
        <v>50.15</v>
      </c>
      <c r="V14" s="10">
        <v>20.34</v>
      </c>
      <c r="W14" s="10">
        <v>2.65</v>
      </c>
      <c r="X14" s="10">
        <v>0.54</v>
      </c>
      <c r="Y14" s="320">
        <v>12528</v>
      </c>
      <c r="Z14" s="320">
        <v>4425</v>
      </c>
      <c r="AA14" s="10">
        <v>1.51</v>
      </c>
    </row>
    <row r="15" spans="1:27" ht="12.75" customHeight="1">
      <c r="A15" s="311">
        <v>16</v>
      </c>
      <c r="B15" s="8" t="s">
        <v>5</v>
      </c>
      <c r="C15" s="8" t="s">
        <v>29</v>
      </c>
      <c r="D15" s="9" t="s">
        <v>7</v>
      </c>
      <c r="E15" s="10" t="s">
        <v>30</v>
      </c>
      <c r="F15" s="317">
        <v>6</v>
      </c>
      <c r="G15" s="317">
        <v>11</v>
      </c>
      <c r="H15" s="317">
        <v>0</v>
      </c>
      <c r="I15" s="317">
        <v>61.6</v>
      </c>
      <c r="J15" s="317">
        <v>0</v>
      </c>
      <c r="K15" s="317">
        <v>7</v>
      </c>
      <c r="L15" s="317">
        <v>77</v>
      </c>
      <c r="M15" s="10">
        <v>67.78</v>
      </c>
      <c r="N15" s="10">
        <v>96.51</v>
      </c>
      <c r="O15" s="318">
        <v>111.702188816622</v>
      </c>
      <c r="P15" s="318">
        <v>95.583096630827285</v>
      </c>
      <c r="Q15" s="318">
        <v>84.181814531006111</v>
      </c>
      <c r="R15" s="10">
        <v>96.15</v>
      </c>
      <c r="S15" s="10">
        <v>55.26</v>
      </c>
      <c r="T15" s="319">
        <v>55.300014438646073</v>
      </c>
      <c r="U15" s="10">
        <v>46.25</v>
      </c>
      <c r="V15" s="10">
        <v>18.920000000000002</v>
      </c>
      <c r="W15" s="10">
        <v>2.64</v>
      </c>
      <c r="X15" s="10">
        <v>0.63</v>
      </c>
      <c r="Y15" s="320">
        <v>2057</v>
      </c>
      <c r="Z15" s="320">
        <v>775</v>
      </c>
      <c r="AA15" s="10">
        <v>5.27</v>
      </c>
    </row>
    <row r="16" spans="1:27" ht="12.75" customHeight="1">
      <c r="A16" s="304">
        <v>17</v>
      </c>
      <c r="B16" s="8" t="s">
        <v>5</v>
      </c>
      <c r="C16" s="8" t="s">
        <v>31</v>
      </c>
      <c r="D16" s="9" t="s">
        <v>7</v>
      </c>
      <c r="E16" s="10" t="s">
        <v>32</v>
      </c>
      <c r="F16" s="317">
        <v>0</v>
      </c>
      <c r="G16" s="317">
        <v>9</v>
      </c>
      <c r="H16" s="317">
        <v>0</v>
      </c>
      <c r="I16" s="317">
        <v>74.41</v>
      </c>
      <c r="J16" s="317">
        <v>0</v>
      </c>
      <c r="K16" s="317">
        <v>0</v>
      </c>
      <c r="L16" s="317">
        <v>0</v>
      </c>
      <c r="M16" s="10">
        <v>67.62</v>
      </c>
      <c r="N16" s="10">
        <v>88.19</v>
      </c>
      <c r="O16" s="318">
        <v>108.91054381583736</v>
      </c>
      <c r="P16" s="318">
        <v>95.757231120829601</v>
      </c>
      <c r="Q16" s="318">
        <v>82.92712537773329</v>
      </c>
      <c r="R16" s="10">
        <v>87.44</v>
      </c>
      <c r="S16" s="10">
        <v>25.37</v>
      </c>
      <c r="T16" s="319">
        <v>77.299766305502445</v>
      </c>
      <c r="U16" s="10">
        <v>21.58</v>
      </c>
      <c r="V16" s="10">
        <v>22.33</v>
      </c>
      <c r="W16" s="10">
        <v>4.0999999999999996</v>
      </c>
      <c r="X16" s="10">
        <v>1.06</v>
      </c>
      <c r="Y16" s="320">
        <v>1121</v>
      </c>
      <c r="Z16" s="320">
        <v>495</v>
      </c>
      <c r="AA16" s="10">
        <v>4.41</v>
      </c>
    </row>
    <row r="17" spans="1:27" ht="12.75" customHeight="1">
      <c r="A17" s="311">
        <v>18</v>
      </c>
      <c r="B17" s="8" t="s">
        <v>5</v>
      </c>
      <c r="C17" s="8" t="s">
        <v>33</v>
      </c>
      <c r="D17" s="9" t="s">
        <v>7</v>
      </c>
      <c r="E17" s="10" t="s">
        <v>34</v>
      </c>
      <c r="F17" s="317">
        <v>2</v>
      </c>
      <c r="G17" s="317">
        <v>17</v>
      </c>
      <c r="H17" s="317">
        <v>2</v>
      </c>
      <c r="I17" s="317">
        <v>77.22</v>
      </c>
      <c r="J17" s="317">
        <v>0</v>
      </c>
      <c r="K17" s="317">
        <v>4</v>
      </c>
      <c r="L17" s="317">
        <v>50</v>
      </c>
      <c r="M17" s="10">
        <v>68.75</v>
      </c>
      <c r="N17" s="10">
        <v>98.38</v>
      </c>
      <c r="O17" s="318">
        <v>108.21720064169085</v>
      </c>
      <c r="P17" s="318">
        <v>98.362339897091587</v>
      </c>
      <c r="Q17" s="318">
        <v>71.626660300736475</v>
      </c>
      <c r="R17" s="10">
        <v>93.61</v>
      </c>
      <c r="S17" s="10">
        <v>46.13</v>
      </c>
      <c r="T17" s="319">
        <v>62.160820197192166</v>
      </c>
      <c r="U17" s="10">
        <v>46.45</v>
      </c>
      <c r="V17" s="10">
        <v>15.13</v>
      </c>
      <c r="W17" s="10">
        <v>2.09</v>
      </c>
      <c r="X17" s="10">
        <v>0.56000000000000005</v>
      </c>
      <c r="Y17" s="320">
        <v>2903</v>
      </c>
      <c r="Z17" s="320">
        <v>1493</v>
      </c>
      <c r="AA17" s="10">
        <v>5.57</v>
      </c>
    </row>
    <row r="18" spans="1:27" ht="12.75" customHeight="1">
      <c r="A18" s="304">
        <v>19</v>
      </c>
      <c r="B18" s="8" t="s">
        <v>5</v>
      </c>
      <c r="C18" s="8" t="s">
        <v>35</v>
      </c>
      <c r="D18" s="9" t="s">
        <v>7</v>
      </c>
      <c r="E18" s="10" t="s">
        <v>36</v>
      </c>
      <c r="F18" s="317">
        <v>6</v>
      </c>
      <c r="G18" s="317">
        <v>14</v>
      </c>
      <c r="H18" s="317">
        <v>2</v>
      </c>
      <c r="I18" s="317">
        <v>63.06</v>
      </c>
      <c r="J18" s="317">
        <v>10</v>
      </c>
      <c r="K18" s="317">
        <v>4</v>
      </c>
      <c r="L18" s="317">
        <v>55</v>
      </c>
      <c r="M18" s="10">
        <v>70.260000000000005</v>
      </c>
      <c r="N18" s="10">
        <v>92.12</v>
      </c>
      <c r="O18" s="318">
        <v>105.63628297219252</v>
      </c>
      <c r="P18" s="318">
        <v>105.84960005795307</v>
      </c>
      <c r="Q18" s="318">
        <v>93.548168736190391</v>
      </c>
      <c r="R18" s="10">
        <v>87.37</v>
      </c>
      <c r="S18" s="10">
        <v>31.83</v>
      </c>
      <c r="T18" s="319">
        <v>63.735660523059458</v>
      </c>
      <c r="U18" s="10">
        <v>42.25</v>
      </c>
      <c r="V18" s="10">
        <v>21.75</v>
      </c>
      <c r="W18" s="10">
        <v>3.34</v>
      </c>
      <c r="X18" s="10">
        <v>0.87</v>
      </c>
      <c r="Y18" s="320">
        <v>3316</v>
      </c>
      <c r="Z18" s="320">
        <v>1135</v>
      </c>
      <c r="AA18" s="10">
        <v>5.08</v>
      </c>
    </row>
    <row r="19" spans="1:27" ht="12.75" customHeight="1">
      <c r="A19" s="311">
        <v>20</v>
      </c>
      <c r="B19" s="8" t="s">
        <v>5</v>
      </c>
      <c r="C19" s="8" t="s">
        <v>37</v>
      </c>
      <c r="D19" s="9" t="s">
        <v>7</v>
      </c>
      <c r="E19" s="10" t="s">
        <v>38</v>
      </c>
      <c r="F19" s="317">
        <v>0</v>
      </c>
      <c r="G19" s="317">
        <v>6</v>
      </c>
      <c r="H19" s="317">
        <v>0</v>
      </c>
      <c r="I19" s="317">
        <v>71.89</v>
      </c>
      <c r="J19" s="317">
        <v>0</v>
      </c>
      <c r="K19" s="317">
        <v>11</v>
      </c>
      <c r="L19" s="317">
        <v>30</v>
      </c>
      <c r="M19" s="10">
        <v>68.53</v>
      </c>
      <c r="N19" s="10">
        <v>95.67</v>
      </c>
      <c r="O19" s="318">
        <v>110.73036891700127</v>
      </c>
      <c r="P19" s="318">
        <v>96.72581317497297</v>
      </c>
      <c r="Q19" s="318">
        <v>91.458267186971682</v>
      </c>
      <c r="R19" s="10">
        <v>94.23</v>
      </c>
      <c r="S19" s="10">
        <v>29.9</v>
      </c>
      <c r="T19" s="319">
        <v>65.469736907544643</v>
      </c>
      <c r="U19" s="10">
        <v>42.63</v>
      </c>
      <c r="V19" s="10">
        <v>17.53</v>
      </c>
      <c r="W19" s="10">
        <v>3.04</v>
      </c>
      <c r="X19" s="10">
        <v>0.83</v>
      </c>
      <c r="Y19" s="320">
        <v>1272</v>
      </c>
      <c r="Z19" s="320">
        <v>313</v>
      </c>
      <c r="AA19" s="10">
        <v>4.1100000000000003</v>
      </c>
    </row>
    <row r="20" spans="1:27" ht="12.75" customHeight="1">
      <c r="A20" s="304">
        <v>21</v>
      </c>
      <c r="B20" s="8" t="s">
        <v>5</v>
      </c>
      <c r="C20" s="8" t="s">
        <v>39</v>
      </c>
      <c r="D20" s="9" t="s">
        <v>7</v>
      </c>
      <c r="E20" s="10" t="s">
        <v>40</v>
      </c>
      <c r="F20" s="317">
        <v>0</v>
      </c>
      <c r="G20" s="317">
        <v>0</v>
      </c>
      <c r="H20" s="317">
        <v>0</v>
      </c>
      <c r="I20" s="317">
        <v>82.08</v>
      </c>
      <c r="J20" s="317">
        <v>0</v>
      </c>
      <c r="K20" s="317">
        <v>0</v>
      </c>
      <c r="L20" s="317">
        <v>0</v>
      </c>
      <c r="M20" s="10">
        <v>68.040000000000006</v>
      </c>
      <c r="N20" s="10">
        <v>98.94</v>
      </c>
      <c r="O20" s="318">
        <v>104.21812876921253</v>
      </c>
      <c r="P20" s="318">
        <v>96.386823634204916</v>
      </c>
      <c r="Q20" s="318">
        <v>90.150365366477828</v>
      </c>
      <c r="R20" s="10">
        <v>97.17</v>
      </c>
      <c r="S20" s="10">
        <v>25.25</v>
      </c>
      <c r="T20" s="319">
        <v>78.568106827291444</v>
      </c>
      <c r="U20" s="10">
        <v>20.88</v>
      </c>
      <c r="V20" s="10">
        <v>23.47</v>
      </c>
      <c r="W20" s="10">
        <v>3.34</v>
      </c>
      <c r="X20" s="10">
        <v>0.73</v>
      </c>
      <c r="Y20" s="320">
        <v>2394</v>
      </c>
      <c r="Z20" s="320">
        <v>877</v>
      </c>
      <c r="AA20" s="10">
        <v>5.28</v>
      </c>
    </row>
    <row r="21" spans="1:27" ht="12.75" customHeight="1">
      <c r="A21" s="311">
        <v>22</v>
      </c>
      <c r="B21" s="8" t="s">
        <v>5</v>
      </c>
      <c r="C21" s="8" t="s">
        <v>41</v>
      </c>
      <c r="D21" s="9" t="s">
        <v>7</v>
      </c>
      <c r="E21" s="10" t="s">
        <v>42</v>
      </c>
      <c r="F21" s="317">
        <v>0</v>
      </c>
      <c r="G21" s="317">
        <v>0</v>
      </c>
      <c r="H21" s="317">
        <v>0</v>
      </c>
      <c r="I21" s="317">
        <v>48.17</v>
      </c>
      <c r="J21" s="317">
        <v>0</v>
      </c>
      <c r="K21" s="317">
        <v>0</v>
      </c>
      <c r="L21" s="317">
        <v>0</v>
      </c>
      <c r="M21" s="10">
        <v>69.760000000000005</v>
      </c>
      <c r="N21" s="10">
        <v>95.54</v>
      </c>
      <c r="O21" s="318">
        <v>106.34092135638842</v>
      </c>
      <c r="P21" s="318">
        <v>99.761788522750024</v>
      </c>
      <c r="Q21" s="318">
        <v>79.494286749698219</v>
      </c>
      <c r="R21" s="10">
        <v>84.08</v>
      </c>
      <c r="S21" s="10">
        <v>41.33</v>
      </c>
      <c r="T21" s="319">
        <v>62.657772610379247</v>
      </c>
      <c r="U21" s="10">
        <v>43.44</v>
      </c>
      <c r="V21" s="10">
        <v>22.7</v>
      </c>
      <c r="W21" s="10">
        <v>3.34</v>
      </c>
      <c r="X21" s="10">
        <v>0.83</v>
      </c>
      <c r="Y21" s="320">
        <v>1639</v>
      </c>
      <c r="Z21" s="320">
        <v>754</v>
      </c>
      <c r="AA21" s="10">
        <v>5.01</v>
      </c>
    </row>
    <row r="22" spans="1:27" ht="12.75" customHeight="1">
      <c r="A22" s="304">
        <v>23</v>
      </c>
      <c r="B22" s="8" t="s">
        <v>5</v>
      </c>
      <c r="C22" s="8" t="s">
        <v>43</v>
      </c>
      <c r="D22" s="9" t="s">
        <v>7</v>
      </c>
      <c r="E22" s="10" t="s">
        <v>44</v>
      </c>
      <c r="F22" s="317">
        <v>2</v>
      </c>
      <c r="G22" s="317">
        <v>8</v>
      </c>
      <c r="H22" s="317">
        <v>2</v>
      </c>
      <c r="I22" s="317">
        <v>78.349999999999994</v>
      </c>
      <c r="J22" s="317">
        <v>2</v>
      </c>
      <c r="K22" s="317">
        <v>0</v>
      </c>
      <c r="L22" s="317">
        <v>126</v>
      </c>
      <c r="M22" s="10">
        <v>71.72</v>
      </c>
      <c r="N22" s="10">
        <v>99.39</v>
      </c>
      <c r="O22" s="318">
        <v>114.95882465292402</v>
      </c>
      <c r="P22" s="318">
        <v>100.80618578766583</v>
      </c>
      <c r="Q22" s="318">
        <v>61.868424106840713</v>
      </c>
      <c r="R22" s="10">
        <v>100</v>
      </c>
      <c r="S22" s="10">
        <v>47.53</v>
      </c>
      <c r="T22" s="319">
        <v>59.584434366044412</v>
      </c>
      <c r="U22" s="10">
        <v>42.05</v>
      </c>
      <c r="V22" s="10">
        <v>8.0299999999999994</v>
      </c>
      <c r="W22" s="10">
        <v>1.41</v>
      </c>
      <c r="X22" s="10">
        <v>0.35</v>
      </c>
      <c r="Y22" s="320">
        <v>11782</v>
      </c>
      <c r="Z22" s="320">
        <v>3652</v>
      </c>
      <c r="AA22" s="10">
        <v>6.17</v>
      </c>
    </row>
    <row r="23" spans="1:27" ht="12.75" customHeight="1">
      <c r="A23" s="311">
        <v>24</v>
      </c>
      <c r="B23" s="8" t="s">
        <v>5</v>
      </c>
      <c r="C23" s="8" t="s">
        <v>45</v>
      </c>
      <c r="D23" s="9" t="s">
        <v>7</v>
      </c>
      <c r="E23" s="10" t="s">
        <v>46</v>
      </c>
      <c r="F23" s="317">
        <v>0</v>
      </c>
      <c r="G23" s="317">
        <v>0</v>
      </c>
      <c r="H23" s="317">
        <v>0</v>
      </c>
      <c r="I23" s="317">
        <v>77.91</v>
      </c>
      <c r="J23" s="317">
        <v>0</v>
      </c>
      <c r="K23" s="317">
        <v>0</v>
      </c>
      <c r="L23" s="317">
        <v>0</v>
      </c>
      <c r="M23" s="10">
        <v>71.89</v>
      </c>
      <c r="N23" s="10">
        <v>99.14</v>
      </c>
      <c r="O23" s="318">
        <v>120.88530752057925</v>
      </c>
      <c r="P23" s="318">
        <v>85.522667046913909</v>
      </c>
      <c r="Q23" s="318">
        <v>86.913305173092141</v>
      </c>
      <c r="R23" s="10">
        <v>100</v>
      </c>
      <c r="S23" s="10">
        <v>43.44</v>
      </c>
      <c r="T23" s="319">
        <v>64.876868953386108</v>
      </c>
      <c r="U23" s="10">
        <v>44</v>
      </c>
      <c r="V23" s="10">
        <v>18.309999999999999</v>
      </c>
      <c r="W23" s="10">
        <v>4.0599999999999996</v>
      </c>
      <c r="X23" s="10">
        <v>1.2</v>
      </c>
      <c r="Y23" s="320">
        <v>663</v>
      </c>
      <c r="Z23" s="320">
        <v>280</v>
      </c>
      <c r="AA23" s="10">
        <v>4.34</v>
      </c>
    </row>
    <row r="24" spans="1:27" ht="12.75" customHeight="1">
      <c r="A24" s="304">
        <v>25</v>
      </c>
      <c r="B24" s="8" t="s">
        <v>5</v>
      </c>
      <c r="C24" s="8" t="s">
        <v>47</v>
      </c>
      <c r="D24" s="9" t="s">
        <v>7</v>
      </c>
      <c r="E24" s="10" t="s">
        <v>48</v>
      </c>
      <c r="F24" s="317">
        <v>0</v>
      </c>
      <c r="G24" s="317">
        <v>23</v>
      </c>
      <c r="H24" s="317">
        <v>2</v>
      </c>
      <c r="I24" s="317">
        <v>65.069999999999993</v>
      </c>
      <c r="J24" s="317">
        <v>0</v>
      </c>
      <c r="K24" s="317">
        <v>0</v>
      </c>
      <c r="L24" s="317">
        <v>60</v>
      </c>
      <c r="M24" s="10">
        <v>71.23</v>
      </c>
      <c r="N24" s="10">
        <v>99.36</v>
      </c>
      <c r="O24" s="318">
        <v>106.89482190000079</v>
      </c>
      <c r="P24" s="318">
        <v>95.408655477310205</v>
      </c>
      <c r="Q24" s="318">
        <v>88.940077530334122</v>
      </c>
      <c r="R24" s="10">
        <v>92.27</v>
      </c>
      <c r="S24" s="10">
        <v>43.13</v>
      </c>
      <c r="T24" s="319">
        <v>57.938284043188695</v>
      </c>
      <c r="U24" s="10">
        <v>34.65</v>
      </c>
      <c r="V24" s="10">
        <v>12.62</v>
      </c>
      <c r="W24" s="10">
        <v>1.89</v>
      </c>
      <c r="X24" s="10">
        <v>0.39</v>
      </c>
      <c r="Y24" s="320">
        <v>2366</v>
      </c>
      <c r="Z24" s="320">
        <v>1018</v>
      </c>
      <c r="AA24" s="10">
        <v>4.6500000000000004</v>
      </c>
    </row>
    <row r="25" spans="1:27" ht="12.75" customHeight="1">
      <c r="A25" s="311">
        <v>26</v>
      </c>
      <c r="B25" s="8" t="s">
        <v>5</v>
      </c>
      <c r="C25" s="8" t="s">
        <v>49</v>
      </c>
      <c r="D25" s="9" t="s">
        <v>7</v>
      </c>
      <c r="E25" s="10" t="s">
        <v>50</v>
      </c>
      <c r="F25" s="317">
        <v>9</v>
      </c>
      <c r="G25" s="317">
        <v>17</v>
      </c>
      <c r="H25" s="317">
        <v>6</v>
      </c>
      <c r="I25" s="317">
        <v>72.11</v>
      </c>
      <c r="J25" s="317">
        <v>0</v>
      </c>
      <c r="K25" s="317">
        <v>0</v>
      </c>
      <c r="L25" s="317">
        <v>0</v>
      </c>
      <c r="M25" s="10">
        <v>72.03</v>
      </c>
      <c r="N25" s="10">
        <v>99.69</v>
      </c>
      <c r="O25" s="318">
        <v>105.31567579221471</v>
      </c>
      <c r="P25" s="318">
        <v>108.81229064269493</v>
      </c>
      <c r="Q25" s="318">
        <v>91.616664824437166</v>
      </c>
      <c r="R25" s="10">
        <v>94.61</v>
      </c>
      <c r="S25" s="10">
        <v>51.71</v>
      </c>
      <c r="T25" s="319">
        <v>59.095898302182015</v>
      </c>
      <c r="U25" s="10">
        <v>49.66</v>
      </c>
      <c r="V25" s="10">
        <v>12.47</v>
      </c>
      <c r="W25" s="10">
        <v>2.0499999999999998</v>
      </c>
      <c r="X25" s="10">
        <v>0.49</v>
      </c>
      <c r="Y25" s="320">
        <v>11935</v>
      </c>
      <c r="Z25" s="320">
        <v>4102</v>
      </c>
      <c r="AA25" s="10">
        <v>0.12</v>
      </c>
    </row>
    <row r="26" spans="1:27" ht="12.75" customHeight="1">
      <c r="A26" s="304">
        <v>27</v>
      </c>
      <c r="B26" s="8" t="s">
        <v>5</v>
      </c>
      <c r="C26" s="8" t="s">
        <v>51</v>
      </c>
      <c r="D26" s="9" t="s">
        <v>7</v>
      </c>
      <c r="E26" s="10" t="s">
        <v>52</v>
      </c>
      <c r="F26" s="317">
        <v>0</v>
      </c>
      <c r="G26" s="317">
        <v>0</v>
      </c>
      <c r="H26" s="317">
        <v>0</v>
      </c>
      <c r="I26" s="317">
        <v>80.2</v>
      </c>
      <c r="J26" s="317">
        <v>0</v>
      </c>
      <c r="K26" s="317">
        <v>0</v>
      </c>
      <c r="L26" s="317">
        <v>0</v>
      </c>
      <c r="M26" s="10">
        <v>66.63</v>
      </c>
      <c r="N26" s="10">
        <v>96.57</v>
      </c>
      <c r="O26" s="318">
        <v>109.06070594249486</v>
      </c>
      <c r="P26" s="318">
        <v>98.228577068105153</v>
      </c>
      <c r="Q26" s="318">
        <v>100.93967835341195</v>
      </c>
      <c r="R26" s="10">
        <v>91.75</v>
      </c>
      <c r="S26" s="10">
        <v>43.89</v>
      </c>
      <c r="T26" s="319">
        <v>66.707700724935023</v>
      </c>
      <c r="U26" s="10">
        <v>44.23</v>
      </c>
      <c r="V26" s="10">
        <v>20.69</v>
      </c>
      <c r="W26" s="10">
        <v>2.39</v>
      </c>
      <c r="X26" s="10">
        <v>0.42</v>
      </c>
      <c r="Y26" s="320">
        <v>474</v>
      </c>
      <c r="Z26" s="320">
        <v>310</v>
      </c>
      <c r="AA26" s="10">
        <v>6.02</v>
      </c>
    </row>
    <row r="27" spans="1:27" ht="12.75" customHeight="1">
      <c r="A27" s="311">
        <v>28</v>
      </c>
      <c r="B27" s="8" t="s">
        <v>53</v>
      </c>
      <c r="C27" s="8" t="s">
        <v>6</v>
      </c>
      <c r="D27" s="9" t="s">
        <v>54</v>
      </c>
      <c r="E27" s="10" t="s">
        <v>55</v>
      </c>
      <c r="F27" s="317">
        <v>23</v>
      </c>
      <c r="G27" s="317">
        <v>3</v>
      </c>
      <c r="H27" s="317">
        <v>2</v>
      </c>
      <c r="I27" s="317">
        <v>60.16</v>
      </c>
      <c r="J27" s="317">
        <v>0</v>
      </c>
      <c r="K27" s="317">
        <v>4</v>
      </c>
      <c r="L27" s="317">
        <v>315</v>
      </c>
      <c r="M27" s="10">
        <v>70.12</v>
      </c>
      <c r="N27" s="10">
        <v>84.48</v>
      </c>
      <c r="O27" s="318">
        <v>112.74028804492077</v>
      </c>
      <c r="P27" s="318">
        <v>76.994345629198307</v>
      </c>
      <c r="Q27" s="318">
        <v>60.403955845206006</v>
      </c>
      <c r="R27" s="10">
        <v>69.53</v>
      </c>
      <c r="S27" s="10">
        <v>11.89</v>
      </c>
      <c r="T27" s="319">
        <v>90.837065964640857</v>
      </c>
      <c r="U27" s="10">
        <v>15.58</v>
      </c>
      <c r="V27" s="10">
        <v>17.28</v>
      </c>
      <c r="W27" s="10">
        <v>1.93</v>
      </c>
      <c r="X27" s="10">
        <v>0.33</v>
      </c>
      <c r="Y27" s="320">
        <v>1639</v>
      </c>
      <c r="Z27" s="320">
        <v>617</v>
      </c>
      <c r="AA27" s="10">
        <v>6.24</v>
      </c>
    </row>
    <row r="28" spans="1:27" ht="12.75" customHeight="1">
      <c r="A28" s="304">
        <v>29</v>
      </c>
      <c r="B28" s="8" t="s">
        <v>53</v>
      </c>
      <c r="C28" s="8" t="s">
        <v>9</v>
      </c>
      <c r="D28" s="9" t="s">
        <v>54</v>
      </c>
      <c r="E28" s="10" t="s">
        <v>56</v>
      </c>
      <c r="F28" s="317">
        <v>0</v>
      </c>
      <c r="G28" s="317">
        <v>0</v>
      </c>
      <c r="H28" s="317">
        <v>0</v>
      </c>
      <c r="I28" s="317">
        <v>61.73</v>
      </c>
      <c r="J28" s="317">
        <v>0</v>
      </c>
      <c r="K28" s="317">
        <v>0</v>
      </c>
      <c r="L28" s="317">
        <v>0</v>
      </c>
      <c r="M28" s="10">
        <v>63.79</v>
      </c>
      <c r="N28" s="10">
        <v>99.36</v>
      </c>
      <c r="O28" s="318">
        <v>108.23820923827618</v>
      </c>
      <c r="P28" s="318">
        <v>96.375384314853335</v>
      </c>
      <c r="Q28" s="318">
        <v>77.574645974578701</v>
      </c>
      <c r="R28" s="10">
        <v>63.36</v>
      </c>
      <c r="S28" s="10">
        <v>21.6</v>
      </c>
      <c r="T28" s="319">
        <v>73.357930350580418</v>
      </c>
      <c r="U28" s="10">
        <v>26.48</v>
      </c>
      <c r="V28" s="10">
        <v>9.6199999999999992</v>
      </c>
      <c r="W28" s="10">
        <v>1.61</v>
      </c>
      <c r="X28" s="10">
        <v>0.39</v>
      </c>
      <c r="Y28" s="320">
        <v>5573</v>
      </c>
      <c r="Z28" s="320">
        <v>2448</v>
      </c>
      <c r="AA28" s="10">
        <v>6.41</v>
      </c>
    </row>
    <row r="29" spans="1:27" ht="12.75" customHeight="1">
      <c r="A29" s="311">
        <v>30</v>
      </c>
      <c r="B29" s="8" t="s">
        <v>53</v>
      </c>
      <c r="C29" s="8" t="s">
        <v>11</v>
      </c>
      <c r="D29" s="9" t="s">
        <v>54</v>
      </c>
      <c r="E29" s="10" t="s">
        <v>57</v>
      </c>
      <c r="F29" s="317">
        <v>0</v>
      </c>
      <c r="G29" s="317">
        <v>0</v>
      </c>
      <c r="H29" s="317">
        <v>0</v>
      </c>
      <c r="I29" s="317">
        <v>47.37</v>
      </c>
      <c r="J29" s="317">
        <v>0</v>
      </c>
      <c r="K29" s="317">
        <v>0</v>
      </c>
      <c r="L29" s="317">
        <v>0</v>
      </c>
      <c r="M29" s="10">
        <v>67.61</v>
      </c>
      <c r="N29" s="10">
        <v>0</v>
      </c>
      <c r="O29" s="318">
        <v>103.56308738837545</v>
      </c>
      <c r="P29" s="318">
        <v>100.66907151518198</v>
      </c>
      <c r="Q29" s="318">
        <v>75.991231577286328</v>
      </c>
      <c r="R29" s="10">
        <v>75.8</v>
      </c>
      <c r="S29" s="10">
        <v>10.63</v>
      </c>
      <c r="T29" s="319">
        <v>76.209267529382203</v>
      </c>
      <c r="U29" s="10">
        <v>7.41</v>
      </c>
      <c r="V29" s="10">
        <v>11.33</v>
      </c>
      <c r="W29" s="10">
        <v>1.91</v>
      </c>
      <c r="X29" s="10">
        <v>0.47</v>
      </c>
      <c r="Y29" s="320">
        <v>4486</v>
      </c>
      <c r="Z29" s="320">
        <v>2099</v>
      </c>
      <c r="AA29" s="10">
        <v>5.22</v>
      </c>
    </row>
    <row r="30" spans="1:27" ht="12.75" customHeight="1">
      <c r="A30" s="304">
        <v>31</v>
      </c>
      <c r="B30" s="8" t="s">
        <v>53</v>
      </c>
      <c r="C30" s="8" t="s">
        <v>13</v>
      </c>
      <c r="D30" s="9" t="s">
        <v>54</v>
      </c>
      <c r="E30" s="10" t="s">
        <v>58</v>
      </c>
      <c r="F30" s="317">
        <v>0</v>
      </c>
      <c r="G30" s="317">
        <v>0</v>
      </c>
      <c r="H30" s="317">
        <v>0</v>
      </c>
      <c r="I30" s="317">
        <v>69.09</v>
      </c>
      <c r="J30" s="317">
        <v>0</v>
      </c>
      <c r="K30" s="317">
        <v>0</v>
      </c>
      <c r="L30" s="317">
        <v>0</v>
      </c>
      <c r="M30" s="10">
        <v>68.569999999999993</v>
      </c>
      <c r="N30" s="10">
        <v>0</v>
      </c>
      <c r="O30" s="318">
        <v>114.31465685669056</v>
      </c>
      <c r="P30" s="318">
        <v>84.825556055900847</v>
      </c>
      <c r="Q30" s="318">
        <v>91.819816303280959</v>
      </c>
      <c r="R30" s="10">
        <v>56.83</v>
      </c>
      <c r="S30" s="10">
        <v>25.53</v>
      </c>
      <c r="T30" s="319">
        <v>70.977522997930294</v>
      </c>
      <c r="U30" s="10">
        <v>25.13</v>
      </c>
      <c r="V30" s="10">
        <v>15.41</v>
      </c>
      <c r="W30" s="10">
        <v>2.58</v>
      </c>
      <c r="X30" s="10">
        <v>0.65</v>
      </c>
      <c r="Y30" s="320">
        <v>3304</v>
      </c>
      <c r="Z30" s="320">
        <v>1447</v>
      </c>
      <c r="AA30" s="10">
        <v>6.35</v>
      </c>
    </row>
    <row r="31" spans="1:27" ht="12.75" customHeight="1">
      <c r="A31" s="311">
        <v>32</v>
      </c>
      <c r="B31" s="8" t="s">
        <v>53</v>
      </c>
      <c r="C31" s="8" t="s">
        <v>15</v>
      </c>
      <c r="D31" s="9" t="s">
        <v>54</v>
      </c>
      <c r="E31" s="10" t="s">
        <v>59</v>
      </c>
      <c r="F31" s="317">
        <v>29</v>
      </c>
      <c r="G31" s="317">
        <v>6</v>
      </c>
      <c r="H31" s="317">
        <v>1</v>
      </c>
      <c r="I31" s="317">
        <v>44.89</v>
      </c>
      <c r="J31" s="317">
        <v>0</v>
      </c>
      <c r="K31" s="317">
        <v>28</v>
      </c>
      <c r="L31" s="317">
        <v>0</v>
      </c>
      <c r="M31" s="10">
        <v>70.47</v>
      </c>
      <c r="N31" s="10">
        <v>0</v>
      </c>
      <c r="O31" s="318">
        <v>115.76988394944566</v>
      </c>
      <c r="P31" s="318">
        <v>100.40385793128961</v>
      </c>
      <c r="Q31" s="318">
        <v>93.51439269379533</v>
      </c>
      <c r="R31" s="10">
        <v>100</v>
      </c>
      <c r="S31" s="10">
        <v>9.0500000000000007</v>
      </c>
      <c r="T31" s="319">
        <v>83.980901319897498</v>
      </c>
      <c r="U31" s="10">
        <v>18.97</v>
      </c>
      <c r="V31" s="10">
        <v>11.68</v>
      </c>
      <c r="W31" s="10">
        <v>1.44</v>
      </c>
      <c r="X31" s="10">
        <v>0.39</v>
      </c>
      <c r="Y31" s="320">
        <v>5121</v>
      </c>
      <c r="Z31" s="320">
        <v>1914</v>
      </c>
      <c r="AA31" s="10">
        <v>5.95</v>
      </c>
    </row>
    <row r="32" spans="1:27" ht="12.75" customHeight="1">
      <c r="A32" s="304">
        <v>33</v>
      </c>
      <c r="B32" s="8" t="s">
        <v>53</v>
      </c>
      <c r="C32" s="8" t="s">
        <v>17</v>
      </c>
      <c r="D32" s="9" t="s">
        <v>54</v>
      </c>
      <c r="E32" s="10" t="s">
        <v>60</v>
      </c>
      <c r="F32" s="317">
        <v>10</v>
      </c>
      <c r="G32" s="317">
        <v>15</v>
      </c>
      <c r="H32" s="317">
        <v>0</v>
      </c>
      <c r="I32" s="317">
        <v>54.56</v>
      </c>
      <c r="J32" s="317">
        <v>11</v>
      </c>
      <c r="K32" s="317">
        <v>1</v>
      </c>
      <c r="L32" s="317">
        <v>0</v>
      </c>
      <c r="M32" s="10">
        <v>70.86</v>
      </c>
      <c r="N32" s="10">
        <v>0</v>
      </c>
      <c r="O32" s="318">
        <v>109.39830420319059</v>
      </c>
      <c r="P32" s="318">
        <v>99.897963087204673</v>
      </c>
      <c r="Q32" s="318">
        <v>100.18053106027938</v>
      </c>
      <c r="R32" s="10">
        <v>100</v>
      </c>
      <c r="S32" s="10">
        <v>23.6</v>
      </c>
      <c r="T32" s="319">
        <v>78.126502713471183</v>
      </c>
      <c r="U32" s="10">
        <v>14.65</v>
      </c>
      <c r="V32" s="10">
        <v>9.5399999999999991</v>
      </c>
      <c r="W32" s="10">
        <v>1.56</v>
      </c>
      <c r="X32" s="10">
        <v>0.38</v>
      </c>
      <c r="Y32" s="320">
        <v>5011</v>
      </c>
      <c r="Z32" s="320">
        <v>2057</v>
      </c>
      <c r="AA32" s="10">
        <v>5.52</v>
      </c>
    </row>
    <row r="33" spans="1:27" ht="12.75" customHeight="1">
      <c r="A33" s="311">
        <v>34</v>
      </c>
      <c r="B33" s="8" t="s">
        <v>53</v>
      </c>
      <c r="C33" s="8" t="s">
        <v>19</v>
      </c>
      <c r="D33" s="9" t="s">
        <v>54</v>
      </c>
      <c r="E33" s="10" t="s">
        <v>61</v>
      </c>
      <c r="F33" s="317">
        <v>6</v>
      </c>
      <c r="G33" s="317">
        <v>31</v>
      </c>
      <c r="H33" s="317">
        <v>5</v>
      </c>
      <c r="I33" s="317">
        <v>79.39</v>
      </c>
      <c r="J33" s="317">
        <v>30</v>
      </c>
      <c r="K33" s="317">
        <v>21</v>
      </c>
      <c r="L33" s="317">
        <v>142</v>
      </c>
      <c r="M33" s="10">
        <v>70.25</v>
      </c>
      <c r="N33" s="10">
        <v>0</v>
      </c>
      <c r="O33" s="318">
        <v>106.40093749872072</v>
      </c>
      <c r="P33" s="318">
        <v>96.361098438232659</v>
      </c>
      <c r="Q33" s="318">
        <v>78.749197017099277</v>
      </c>
      <c r="R33" s="10">
        <v>100</v>
      </c>
      <c r="S33" s="10">
        <v>38.42</v>
      </c>
      <c r="T33" s="319">
        <v>63.219109097496684</v>
      </c>
      <c r="U33" s="10">
        <v>50.47</v>
      </c>
      <c r="V33" s="10">
        <v>12.36</v>
      </c>
      <c r="W33" s="10">
        <v>1.69</v>
      </c>
      <c r="X33" s="10">
        <v>0.38</v>
      </c>
      <c r="Y33" s="320">
        <v>10895</v>
      </c>
      <c r="Z33" s="320">
        <v>3879</v>
      </c>
      <c r="AA33" s="10">
        <v>6.11</v>
      </c>
    </row>
    <row r="34" spans="1:27" ht="12.75" customHeight="1">
      <c r="A34" s="304">
        <v>35</v>
      </c>
      <c r="B34" s="8" t="s">
        <v>53</v>
      </c>
      <c r="C34" s="8" t="s">
        <v>21</v>
      </c>
      <c r="D34" s="9" t="s">
        <v>54</v>
      </c>
      <c r="E34" s="10" t="s">
        <v>62</v>
      </c>
      <c r="F34" s="317">
        <v>68</v>
      </c>
      <c r="G34" s="317">
        <v>9</v>
      </c>
      <c r="H34" s="317">
        <v>2</v>
      </c>
      <c r="I34" s="317">
        <v>74.59</v>
      </c>
      <c r="J34" s="317">
        <v>2</v>
      </c>
      <c r="K34" s="317">
        <v>269</v>
      </c>
      <c r="L34" s="317">
        <v>206</v>
      </c>
      <c r="M34" s="10">
        <v>69.319999999999993</v>
      </c>
      <c r="N34" s="10">
        <v>98.27</v>
      </c>
      <c r="O34" s="318">
        <v>109.50846603033095</v>
      </c>
      <c r="P34" s="318">
        <v>93.583594801426912</v>
      </c>
      <c r="Q34" s="318">
        <v>82.405239698105618</v>
      </c>
      <c r="R34" s="10">
        <v>68.12</v>
      </c>
      <c r="S34" s="10">
        <v>51.33</v>
      </c>
      <c r="T34" s="319">
        <v>60.039842651010389</v>
      </c>
      <c r="U34" s="10">
        <v>44.68</v>
      </c>
      <c r="V34" s="10">
        <v>11.6</v>
      </c>
      <c r="W34" s="10">
        <v>1.83</v>
      </c>
      <c r="X34" s="10">
        <v>0.46</v>
      </c>
      <c r="Y34" s="320">
        <v>17526</v>
      </c>
      <c r="Z34" s="320">
        <v>6345</v>
      </c>
      <c r="AA34" s="10">
        <v>5.57</v>
      </c>
    </row>
    <row r="35" spans="1:27" ht="12.75" customHeight="1">
      <c r="A35" s="311">
        <v>36</v>
      </c>
      <c r="B35" s="8" t="s">
        <v>53</v>
      </c>
      <c r="C35" s="8" t="s">
        <v>23</v>
      </c>
      <c r="D35" s="9" t="s">
        <v>54</v>
      </c>
      <c r="E35" s="10" t="s">
        <v>63</v>
      </c>
      <c r="F35" s="317">
        <v>0</v>
      </c>
      <c r="G35" s="317">
        <v>0</v>
      </c>
      <c r="H35" s="317">
        <v>1</v>
      </c>
      <c r="I35" s="317">
        <v>58.54</v>
      </c>
      <c r="J35" s="317">
        <v>0</v>
      </c>
      <c r="K35" s="317">
        <v>0</v>
      </c>
      <c r="L35" s="317">
        <v>0</v>
      </c>
      <c r="M35" s="10">
        <v>69.239999999999995</v>
      </c>
      <c r="N35" s="10">
        <v>0</v>
      </c>
      <c r="O35" s="318">
        <v>113.88614509917277</v>
      </c>
      <c r="P35" s="318">
        <v>76.021989594473624</v>
      </c>
      <c r="Q35" s="318">
        <v>105.48927719851717</v>
      </c>
      <c r="R35" s="10">
        <v>87.26</v>
      </c>
      <c r="S35" s="10">
        <v>37.97</v>
      </c>
      <c r="T35" s="319">
        <v>68.409127217943848</v>
      </c>
      <c r="U35" s="10">
        <v>36.869999999999997</v>
      </c>
      <c r="V35" s="10">
        <v>10.45</v>
      </c>
      <c r="W35" s="10">
        <v>1.47</v>
      </c>
      <c r="X35" s="10">
        <v>0.34</v>
      </c>
      <c r="Y35" s="320">
        <v>14695</v>
      </c>
      <c r="Z35" s="320">
        <v>6532</v>
      </c>
      <c r="AA35" s="10">
        <v>6.06</v>
      </c>
    </row>
    <row r="36" spans="1:27" ht="12.75" customHeight="1">
      <c r="A36" s="304">
        <v>37</v>
      </c>
      <c r="B36" s="8" t="s">
        <v>53</v>
      </c>
      <c r="C36" s="8" t="s">
        <v>25</v>
      </c>
      <c r="D36" s="9" t="s">
        <v>54</v>
      </c>
      <c r="E36" s="10" t="s">
        <v>64</v>
      </c>
      <c r="F36" s="317">
        <v>0</v>
      </c>
      <c r="G36" s="317">
        <v>0</v>
      </c>
      <c r="H36" s="317">
        <v>0</v>
      </c>
      <c r="I36" s="317">
        <v>69.150000000000006</v>
      </c>
      <c r="J36" s="317">
        <v>0</v>
      </c>
      <c r="K36" s="317">
        <v>0</v>
      </c>
      <c r="L36" s="317">
        <v>0</v>
      </c>
      <c r="M36" s="10">
        <v>68.989999999999995</v>
      </c>
      <c r="N36" s="10">
        <v>0</v>
      </c>
      <c r="O36" s="318">
        <v>112.01221815850748</v>
      </c>
      <c r="P36" s="318">
        <v>93.867042068215028</v>
      </c>
      <c r="Q36" s="318">
        <v>81.62494393655534</v>
      </c>
      <c r="R36" s="10">
        <v>100</v>
      </c>
      <c r="S36" s="10">
        <v>8.06</v>
      </c>
      <c r="T36" s="319">
        <v>85.781030371664485</v>
      </c>
      <c r="U36" s="10">
        <v>8.5399999999999991</v>
      </c>
      <c r="V36" s="10">
        <v>8.68</v>
      </c>
      <c r="W36" s="10">
        <v>1.25</v>
      </c>
      <c r="X36" s="10">
        <v>0.26</v>
      </c>
      <c r="Y36" s="320">
        <v>5345</v>
      </c>
      <c r="Z36" s="320">
        <v>2400</v>
      </c>
      <c r="AA36" s="10">
        <v>5.44</v>
      </c>
    </row>
    <row r="37" spans="1:27" ht="12.75" customHeight="1">
      <c r="A37" s="311">
        <v>38</v>
      </c>
      <c r="B37" s="8" t="s">
        <v>53</v>
      </c>
      <c r="C37" s="8" t="s">
        <v>27</v>
      </c>
      <c r="D37" s="9" t="s">
        <v>54</v>
      </c>
      <c r="E37" s="10" t="s">
        <v>65</v>
      </c>
      <c r="F37" s="317">
        <v>0</v>
      </c>
      <c r="G37" s="317">
        <v>0</v>
      </c>
      <c r="H37" s="317">
        <v>0</v>
      </c>
      <c r="I37" s="317">
        <v>71.11</v>
      </c>
      <c r="J37" s="317">
        <v>0</v>
      </c>
      <c r="K37" s="317">
        <v>0</v>
      </c>
      <c r="L37" s="317">
        <v>0</v>
      </c>
      <c r="M37" s="10">
        <v>72.44</v>
      </c>
      <c r="N37" s="10">
        <v>0</v>
      </c>
      <c r="O37" s="318">
        <v>113.7977198243177</v>
      </c>
      <c r="P37" s="318">
        <v>83.517354756954873</v>
      </c>
      <c r="Q37" s="318">
        <v>83.75898103389811</v>
      </c>
      <c r="R37" s="10">
        <v>65.349999999999994</v>
      </c>
      <c r="S37" s="10">
        <v>11.38</v>
      </c>
      <c r="T37" s="319">
        <v>79.744239860091795</v>
      </c>
      <c r="U37" s="10">
        <v>18.11</v>
      </c>
      <c r="V37" s="10">
        <v>9.7899999999999991</v>
      </c>
      <c r="W37" s="10">
        <v>1.42</v>
      </c>
      <c r="X37" s="10">
        <v>0.35</v>
      </c>
      <c r="Y37" s="320">
        <v>9551</v>
      </c>
      <c r="Z37" s="320">
        <v>3997</v>
      </c>
      <c r="AA37" s="10">
        <v>6.34</v>
      </c>
    </row>
    <row r="38" spans="1:27" ht="12.75" customHeight="1">
      <c r="A38" s="304">
        <v>39</v>
      </c>
      <c r="B38" s="8" t="s">
        <v>53</v>
      </c>
      <c r="C38" s="8" t="s">
        <v>29</v>
      </c>
      <c r="D38" s="9" t="s">
        <v>54</v>
      </c>
      <c r="E38" s="10" t="s">
        <v>66</v>
      </c>
      <c r="F38" s="317">
        <v>1</v>
      </c>
      <c r="G38" s="317">
        <v>12</v>
      </c>
      <c r="H38" s="317">
        <v>4</v>
      </c>
      <c r="I38" s="317">
        <v>93.05</v>
      </c>
      <c r="J38" s="317">
        <v>0</v>
      </c>
      <c r="K38" s="317">
        <v>1</v>
      </c>
      <c r="L38" s="317">
        <v>0</v>
      </c>
      <c r="M38" s="10">
        <v>71.31</v>
      </c>
      <c r="N38" s="10">
        <v>0</v>
      </c>
      <c r="O38" s="318">
        <v>108.035422611721</v>
      </c>
      <c r="P38" s="318">
        <v>85.103869489134681</v>
      </c>
      <c r="Q38" s="318">
        <v>81.47304466762931</v>
      </c>
      <c r="R38" s="10">
        <v>36.99</v>
      </c>
      <c r="S38" s="10">
        <v>43.26</v>
      </c>
      <c r="T38" s="319">
        <v>65.12095882374696</v>
      </c>
      <c r="U38" s="10">
        <v>40.85</v>
      </c>
      <c r="V38" s="10">
        <v>4.71</v>
      </c>
      <c r="W38" s="10">
        <v>0.52</v>
      </c>
      <c r="X38" s="10">
        <v>0.13</v>
      </c>
      <c r="Y38" s="320">
        <v>59863</v>
      </c>
      <c r="Z38" s="320">
        <v>18410</v>
      </c>
      <c r="AA38" s="10">
        <v>6.06</v>
      </c>
    </row>
    <row r="39" spans="1:27" ht="12.75" customHeight="1">
      <c r="A39" s="311">
        <v>40</v>
      </c>
      <c r="B39" s="8" t="s">
        <v>53</v>
      </c>
      <c r="C39" s="8" t="s">
        <v>31</v>
      </c>
      <c r="D39" s="9" t="s">
        <v>54</v>
      </c>
      <c r="E39" s="10" t="s">
        <v>67</v>
      </c>
      <c r="F39" s="317">
        <v>0</v>
      </c>
      <c r="G39" s="317">
        <v>0</v>
      </c>
      <c r="H39" s="317">
        <v>0</v>
      </c>
      <c r="I39" s="317">
        <v>92.27</v>
      </c>
      <c r="J39" s="317">
        <v>0</v>
      </c>
      <c r="K39" s="317">
        <v>0</v>
      </c>
      <c r="L39" s="317">
        <v>0</v>
      </c>
      <c r="M39" s="10">
        <v>69.25</v>
      </c>
      <c r="N39" s="10">
        <v>0</v>
      </c>
      <c r="O39" s="318">
        <v>114.09037746549502</v>
      </c>
      <c r="P39" s="318">
        <v>81.537644416113693</v>
      </c>
      <c r="Q39" s="318">
        <v>79.11838395874959</v>
      </c>
      <c r="R39" s="10">
        <v>75.58</v>
      </c>
      <c r="S39" s="10">
        <v>40.17</v>
      </c>
      <c r="T39" s="319">
        <v>62.804906929380003</v>
      </c>
      <c r="U39" s="10">
        <v>41.87</v>
      </c>
      <c r="V39" s="10">
        <v>10.44</v>
      </c>
      <c r="W39" s="10">
        <v>1.49</v>
      </c>
      <c r="X39" s="10">
        <v>0.31</v>
      </c>
      <c r="Y39" s="320">
        <v>25190</v>
      </c>
      <c r="Z39" s="320">
        <v>8527</v>
      </c>
      <c r="AA39" s="10">
        <v>5.66</v>
      </c>
    </row>
    <row r="40" spans="1:27" ht="12.75" customHeight="1">
      <c r="A40" s="304">
        <v>41</v>
      </c>
      <c r="B40" s="8" t="s">
        <v>53</v>
      </c>
      <c r="C40" s="8" t="s">
        <v>33</v>
      </c>
      <c r="D40" s="9" t="s">
        <v>54</v>
      </c>
      <c r="E40" s="10" t="s">
        <v>68</v>
      </c>
      <c r="F40" s="317">
        <v>0</v>
      </c>
      <c r="G40" s="317">
        <v>0</v>
      </c>
      <c r="H40" s="317">
        <v>0</v>
      </c>
      <c r="I40" s="317">
        <v>54.82</v>
      </c>
      <c r="J40" s="317">
        <v>0</v>
      </c>
      <c r="K40" s="317">
        <v>0</v>
      </c>
      <c r="L40" s="317">
        <v>0</v>
      </c>
      <c r="M40" s="10">
        <v>70.86</v>
      </c>
      <c r="N40" s="10">
        <v>0</v>
      </c>
      <c r="O40" s="318">
        <v>108.49614685066207</v>
      </c>
      <c r="P40" s="318">
        <v>90.381929357918537</v>
      </c>
      <c r="Q40" s="318">
        <v>83.700293728333691</v>
      </c>
      <c r="R40" s="10">
        <v>79.930000000000007</v>
      </c>
      <c r="S40" s="10">
        <v>9.48</v>
      </c>
      <c r="T40" s="319">
        <v>84.571256201285237</v>
      </c>
      <c r="U40" s="10">
        <v>12.97</v>
      </c>
      <c r="V40" s="10">
        <v>18.829999999999998</v>
      </c>
      <c r="W40" s="10">
        <v>1.94</v>
      </c>
      <c r="X40" s="10">
        <v>0.33</v>
      </c>
      <c r="Y40" s="320">
        <v>2947</v>
      </c>
      <c r="Z40" s="320">
        <v>1431</v>
      </c>
      <c r="AA40" s="10">
        <v>5.78</v>
      </c>
    </row>
    <row r="41" spans="1:27" ht="12.75" customHeight="1">
      <c r="A41" s="311">
        <v>42</v>
      </c>
      <c r="B41" s="8" t="s">
        <v>53</v>
      </c>
      <c r="C41" s="8" t="s">
        <v>35</v>
      </c>
      <c r="D41" s="9" t="s">
        <v>54</v>
      </c>
      <c r="E41" s="10" t="s">
        <v>69</v>
      </c>
      <c r="F41" s="317">
        <v>0</v>
      </c>
      <c r="G41" s="317">
        <v>0</v>
      </c>
      <c r="H41" s="317">
        <v>0</v>
      </c>
      <c r="I41" s="317">
        <v>48.47</v>
      </c>
      <c r="J41" s="317">
        <v>0</v>
      </c>
      <c r="K41" s="317">
        <v>0</v>
      </c>
      <c r="L41" s="317">
        <v>0</v>
      </c>
      <c r="M41" s="10">
        <v>68.09</v>
      </c>
      <c r="N41" s="10">
        <v>0</v>
      </c>
      <c r="O41" s="318">
        <v>113.83414032054966</v>
      </c>
      <c r="P41" s="318">
        <v>92.927923015467911</v>
      </c>
      <c r="Q41" s="318">
        <v>98.120482221842906</v>
      </c>
      <c r="R41" s="10">
        <v>87.47</v>
      </c>
      <c r="S41" s="10">
        <v>4.1399999999999997</v>
      </c>
      <c r="T41" s="319">
        <v>91.59174563748121</v>
      </c>
      <c r="U41" s="10">
        <v>0.9</v>
      </c>
      <c r="V41" s="10">
        <v>10</v>
      </c>
      <c r="W41" s="10">
        <v>1.1399999999999999</v>
      </c>
      <c r="X41" s="10">
        <v>0.26</v>
      </c>
      <c r="Y41" s="320">
        <v>3612</v>
      </c>
      <c r="Z41" s="320">
        <v>1198</v>
      </c>
      <c r="AA41" s="10">
        <v>5.99</v>
      </c>
    </row>
    <row r="42" spans="1:27" ht="12.75" customHeight="1">
      <c r="A42" s="304">
        <v>43</v>
      </c>
      <c r="B42" s="8" t="s">
        <v>53</v>
      </c>
      <c r="C42" s="8" t="s">
        <v>37</v>
      </c>
      <c r="D42" s="9" t="s">
        <v>54</v>
      </c>
      <c r="E42" s="10" t="s">
        <v>70</v>
      </c>
      <c r="F42" s="317">
        <v>21</v>
      </c>
      <c r="G42" s="317">
        <v>1</v>
      </c>
      <c r="H42" s="317">
        <v>0</v>
      </c>
      <c r="I42" s="317">
        <v>74.319999999999993</v>
      </c>
      <c r="J42" s="317">
        <v>0</v>
      </c>
      <c r="K42" s="317">
        <v>0</v>
      </c>
      <c r="L42" s="317">
        <v>39</v>
      </c>
      <c r="M42" s="10">
        <v>68.2</v>
      </c>
      <c r="N42" s="10">
        <v>0</v>
      </c>
      <c r="O42" s="318">
        <v>116.65534710725464</v>
      </c>
      <c r="P42" s="318">
        <v>104.64956357576816</v>
      </c>
      <c r="Q42" s="318">
        <v>84.566048287604829</v>
      </c>
      <c r="R42" s="10">
        <v>100</v>
      </c>
      <c r="S42" s="10">
        <v>9.66</v>
      </c>
      <c r="T42" s="319">
        <v>89.087047277254911</v>
      </c>
      <c r="U42" s="10">
        <v>2.02</v>
      </c>
      <c r="V42" s="10">
        <v>11.28</v>
      </c>
      <c r="W42" s="10">
        <v>1.3</v>
      </c>
      <c r="X42" s="10">
        <v>0.24</v>
      </c>
      <c r="Y42" s="320">
        <v>479</v>
      </c>
      <c r="Z42" s="320">
        <v>196</v>
      </c>
      <c r="AA42" s="10">
        <v>6.02</v>
      </c>
    </row>
    <row r="43" spans="1:27" ht="12.75" customHeight="1">
      <c r="A43" s="311">
        <v>44</v>
      </c>
      <c r="B43" s="8" t="s">
        <v>53</v>
      </c>
      <c r="C43" s="8" t="s">
        <v>39</v>
      </c>
      <c r="D43" s="9" t="s">
        <v>54</v>
      </c>
      <c r="E43" s="10" t="s">
        <v>71</v>
      </c>
      <c r="F43" s="317">
        <v>9</v>
      </c>
      <c r="G43" s="317">
        <v>10</v>
      </c>
      <c r="H43" s="317">
        <v>0</v>
      </c>
      <c r="I43" s="317">
        <v>71.849999999999994</v>
      </c>
      <c r="J43" s="317">
        <v>0</v>
      </c>
      <c r="K43" s="317">
        <v>0</v>
      </c>
      <c r="L43" s="317">
        <v>44</v>
      </c>
      <c r="M43" s="10">
        <v>70.010000000000005</v>
      </c>
      <c r="N43" s="10">
        <v>0</v>
      </c>
      <c r="O43" s="318">
        <v>115.84562754494185</v>
      </c>
      <c r="P43" s="318">
        <v>96.420519847556818</v>
      </c>
      <c r="Q43" s="318">
        <v>94.753850395072902</v>
      </c>
      <c r="R43" s="10">
        <v>100</v>
      </c>
      <c r="S43" s="10">
        <v>2.82</v>
      </c>
      <c r="T43" s="319">
        <v>89.916714349291112</v>
      </c>
      <c r="U43" s="10">
        <v>8.15</v>
      </c>
      <c r="V43" s="10">
        <v>14.01</v>
      </c>
      <c r="W43" s="10">
        <v>1.1399999999999999</v>
      </c>
      <c r="X43" s="10">
        <v>0.16</v>
      </c>
      <c r="Y43" s="320">
        <v>2241</v>
      </c>
      <c r="Z43" s="320">
        <v>1267</v>
      </c>
      <c r="AA43" s="10">
        <v>6.07</v>
      </c>
    </row>
    <row r="44" spans="1:27" ht="12.75" customHeight="1">
      <c r="A44" s="304">
        <v>45</v>
      </c>
      <c r="B44" s="8" t="s">
        <v>53</v>
      </c>
      <c r="C44" s="8" t="s">
        <v>41</v>
      </c>
      <c r="D44" s="9" t="s">
        <v>54</v>
      </c>
      <c r="E44" s="10" t="s">
        <v>72</v>
      </c>
      <c r="F44" s="317">
        <v>20</v>
      </c>
      <c r="G44" s="317">
        <v>16</v>
      </c>
      <c r="H44" s="317">
        <v>3</v>
      </c>
      <c r="I44" s="317">
        <v>85.12</v>
      </c>
      <c r="J44" s="317">
        <v>0</v>
      </c>
      <c r="K44" s="317">
        <v>2</v>
      </c>
      <c r="L44" s="317">
        <v>193</v>
      </c>
      <c r="M44" s="10">
        <v>69.27</v>
      </c>
      <c r="N44" s="10">
        <v>0</v>
      </c>
      <c r="O44" s="318">
        <v>110.48930702704465</v>
      </c>
      <c r="P44" s="318">
        <v>88.062692420224067</v>
      </c>
      <c r="Q44" s="318">
        <v>94.337287821103814</v>
      </c>
      <c r="R44" s="10">
        <v>86.31</v>
      </c>
      <c r="S44" s="10">
        <v>40.630000000000003</v>
      </c>
      <c r="T44" s="319">
        <v>65.471045600840355</v>
      </c>
      <c r="U44" s="10">
        <v>42.45</v>
      </c>
      <c r="V44" s="10">
        <v>9.35</v>
      </c>
      <c r="W44" s="10">
        <v>1.22</v>
      </c>
      <c r="X44" s="10">
        <v>0.25</v>
      </c>
      <c r="Y44" s="320">
        <v>14042</v>
      </c>
      <c r="Z44" s="320">
        <v>5417</v>
      </c>
      <c r="AA44" s="10">
        <v>6</v>
      </c>
    </row>
    <row r="45" spans="1:27" ht="12.75" customHeight="1">
      <c r="A45" s="311">
        <v>46</v>
      </c>
      <c r="B45" s="8" t="s">
        <v>53</v>
      </c>
      <c r="C45" s="8" t="s">
        <v>43</v>
      </c>
      <c r="D45" s="9" t="s">
        <v>54</v>
      </c>
      <c r="E45" s="10" t="s">
        <v>73</v>
      </c>
      <c r="F45" s="317">
        <v>21</v>
      </c>
      <c r="G45" s="317">
        <v>1</v>
      </c>
      <c r="H45" s="317">
        <v>1</v>
      </c>
      <c r="I45" s="317">
        <v>81.16</v>
      </c>
      <c r="J45" s="317">
        <v>0</v>
      </c>
      <c r="K45" s="317">
        <v>116</v>
      </c>
      <c r="L45" s="317">
        <v>0</v>
      </c>
      <c r="M45" s="10">
        <v>68.92</v>
      </c>
      <c r="N45" s="10">
        <v>0</v>
      </c>
      <c r="O45" s="318">
        <v>110.41507869399965</v>
      </c>
      <c r="P45" s="318">
        <v>84.64859582439567</v>
      </c>
      <c r="Q45" s="318">
        <v>78.952903105003912</v>
      </c>
      <c r="R45" s="10">
        <v>64.45</v>
      </c>
      <c r="S45" s="10">
        <v>46.12</v>
      </c>
      <c r="T45" s="319">
        <v>57.418091436318441</v>
      </c>
      <c r="U45" s="10">
        <v>62.53</v>
      </c>
      <c r="V45" s="10">
        <v>11.92</v>
      </c>
      <c r="W45" s="10">
        <v>2.3199999999999998</v>
      </c>
      <c r="X45" s="10">
        <v>0.67</v>
      </c>
      <c r="Y45" s="320">
        <v>22419</v>
      </c>
      <c r="Z45" s="320">
        <v>8383</v>
      </c>
      <c r="AA45" s="10">
        <v>4.37</v>
      </c>
    </row>
    <row r="46" spans="1:27" ht="12.75" customHeight="1">
      <c r="A46" s="304">
        <v>47</v>
      </c>
      <c r="B46" s="8" t="s">
        <v>53</v>
      </c>
      <c r="C46" s="8" t="s">
        <v>45</v>
      </c>
      <c r="D46" s="9" t="s">
        <v>54</v>
      </c>
      <c r="E46" s="10" t="s">
        <v>74</v>
      </c>
      <c r="F46" s="317">
        <v>0</v>
      </c>
      <c r="G46" s="317">
        <v>0</v>
      </c>
      <c r="H46" s="317">
        <v>0</v>
      </c>
      <c r="I46" s="317">
        <v>79.91</v>
      </c>
      <c r="J46" s="317">
        <v>0</v>
      </c>
      <c r="K46" s="317">
        <v>0</v>
      </c>
      <c r="L46" s="317">
        <v>0</v>
      </c>
      <c r="M46" s="10">
        <v>66.760000000000005</v>
      </c>
      <c r="N46" s="10">
        <v>0</v>
      </c>
      <c r="O46" s="318">
        <v>109.43356027215951</v>
      </c>
      <c r="P46" s="318">
        <v>81.097056821227255</v>
      </c>
      <c r="Q46" s="318">
        <v>72.817645211470889</v>
      </c>
      <c r="R46" s="10">
        <v>80.739999999999995</v>
      </c>
      <c r="S46" s="10">
        <v>11.88</v>
      </c>
      <c r="T46" s="319">
        <v>74.457500643279872</v>
      </c>
      <c r="U46" s="10">
        <v>11.33</v>
      </c>
      <c r="V46" s="10">
        <v>10.28</v>
      </c>
      <c r="W46" s="10">
        <v>1.62</v>
      </c>
      <c r="X46" s="10">
        <v>0.35</v>
      </c>
      <c r="Y46" s="320">
        <v>2488</v>
      </c>
      <c r="Z46" s="320">
        <v>945</v>
      </c>
      <c r="AA46" s="10">
        <v>6.38</v>
      </c>
    </row>
    <row r="47" spans="1:27" ht="12.75" customHeight="1">
      <c r="A47" s="311">
        <v>48</v>
      </c>
      <c r="B47" s="8" t="s">
        <v>53</v>
      </c>
      <c r="C47" s="8" t="s">
        <v>47</v>
      </c>
      <c r="D47" s="9" t="s">
        <v>54</v>
      </c>
      <c r="E47" s="10" t="s">
        <v>75</v>
      </c>
      <c r="F47" s="317">
        <v>0</v>
      </c>
      <c r="G47" s="317">
        <v>0</v>
      </c>
      <c r="H47" s="317">
        <v>0</v>
      </c>
      <c r="I47" s="317">
        <v>42.53</v>
      </c>
      <c r="J47" s="317">
        <v>0</v>
      </c>
      <c r="K47" s="317">
        <v>0</v>
      </c>
      <c r="L47" s="317">
        <v>0</v>
      </c>
      <c r="M47" s="10">
        <v>67.19</v>
      </c>
      <c r="N47" s="10">
        <v>0</v>
      </c>
      <c r="O47" s="318">
        <v>112.62260548771759</v>
      </c>
      <c r="P47" s="318">
        <v>95.662872233128923</v>
      </c>
      <c r="Q47" s="318">
        <v>73.122668489858668</v>
      </c>
      <c r="R47" s="10">
        <v>71.78</v>
      </c>
      <c r="S47" s="10">
        <v>40.33</v>
      </c>
      <c r="T47" s="319">
        <v>62.664821905466717</v>
      </c>
      <c r="U47" s="10">
        <v>42.72</v>
      </c>
      <c r="V47" s="10">
        <v>8.59</v>
      </c>
      <c r="W47" s="10">
        <v>1.33</v>
      </c>
      <c r="X47" s="10">
        <v>0.33</v>
      </c>
      <c r="Y47" s="320">
        <v>2334</v>
      </c>
      <c r="Z47" s="320">
        <v>901</v>
      </c>
      <c r="AA47" s="10">
        <v>6.31</v>
      </c>
    </row>
    <row r="48" spans="1:27" ht="12.75" customHeight="1">
      <c r="A48" s="304">
        <v>49</v>
      </c>
      <c r="B48" s="8" t="s">
        <v>53</v>
      </c>
      <c r="C48" s="8" t="s">
        <v>49</v>
      </c>
      <c r="D48" s="9" t="s">
        <v>54</v>
      </c>
      <c r="E48" s="10" t="s">
        <v>76</v>
      </c>
      <c r="F48" s="317">
        <v>0</v>
      </c>
      <c r="G48" s="317">
        <v>0</v>
      </c>
      <c r="H48" s="317">
        <v>0</v>
      </c>
      <c r="I48" s="317">
        <v>73.42</v>
      </c>
      <c r="J48" s="317">
        <v>0</v>
      </c>
      <c r="K48" s="317">
        <v>0</v>
      </c>
      <c r="L48" s="317">
        <v>0</v>
      </c>
      <c r="M48" s="10">
        <v>70.67</v>
      </c>
      <c r="N48" s="10">
        <v>0</v>
      </c>
      <c r="O48" s="318">
        <v>107.20213300915107</v>
      </c>
      <c r="P48" s="318">
        <v>92.417093520963917</v>
      </c>
      <c r="Q48" s="318">
        <v>83.218469187126757</v>
      </c>
      <c r="R48" s="10">
        <v>92.49</v>
      </c>
      <c r="S48" s="10">
        <v>49.2</v>
      </c>
      <c r="T48" s="319">
        <v>62.577037321424967</v>
      </c>
      <c r="U48" s="10">
        <v>52.84</v>
      </c>
      <c r="V48" s="10">
        <v>13.96</v>
      </c>
      <c r="W48" s="10">
        <v>1.84</v>
      </c>
      <c r="X48" s="10">
        <v>0.39</v>
      </c>
      <c r="Y48" s="320">
        <v>9189</v>
      </c>
      <c r="Z48" s="320">
        <v>3394</v>
      </c>
      <c r="AA48" s="10">
        <v>6.33</v>
      </c>
    </row>
    <row r="49" spans="1:27" ht="12.75" customHeight="1">
      <c r="A49" s="311">
        <v>50</v>
      </c>
      <c r="B49" s="8" t="s">
        <v>53</v>
      </c>
      <c r="C49" s="8" t="s">
        <v>51</v>
      </c>
      <c r="D49" s="9" t="s">
        <v>54</v>
      </c>
      <c r="E49" s="10" t="s">
        <v>77</v>
      </c>
      <c r="F49" s="317">
        <v>0</v>
      </c>
      <c r="G49" s="317">
        <v>0</v>
      </c>
      <c r="H49" s="317">
        <v>0</v>
      </c>
      <c r="I49" s="317">
        <v>67.150000000000006</v>
      </c>
      <c r="J49" s="317">
        <v>0</v>
      </c>
      <c r="K49" s="317">
        <v>0</v>
      </c>
      <c r="L49" s="317">
        <v>0</v>
      </c>
      <c r="M49" s="10">
        <v>70.47</v>
      </c>
      <c r="N49" s="10">
        <v>0</v>
      </c>
      <c r="O49" s="318">
        <v>109.99936057773989</v>
      </c>
      <c r="P49" s="318">
        <v>93.968642127526351</v>
      </c>
      <c r="Q49" s="318">
        <v>73.295282709839</v>
      </c>
      <c r="R49" s="10">
        <v>81.22</v>
      </c>
      <c r="S49" s="10">
        <v>47.3</v>
      </c>
      <c r="T49" s="319">
        <v>61.632019094921766</v>
      </c>
      <c r="U49" s="10">
        <v>46.71</v>
      </c>
      <c r="V49" s="10">
        <v>11.34</v>
      </c>
      <c r="W49" s="10">
        <v>1.75</v>
      </c>
      <c r="X49" s="10">
        <v>0.38</v>
      </c>
      <c r="Y49" s="320">
        <v>10502</v>
      </c>
      <c r="Z49" s="320">
        <v>3800</v>
      </c>
      <c r="AA49" s="10">
        <v>6.38</v>
      </c>
    </row>
    <row r="50" spans="1:27" ht="12.75" customHeight="1">
      <c r="A50" s="304">
        <v>51</v>
      </c>
      <c r="B50" s="8" t="s">
        <v>53</v>
      </c>
      <c r="C50" s="8" t="s">
        <v>78</v>
      </c>
      <c r="D50" s="9" t="s">
        <v>54</v>
      </c>
      <c r="E50" s="10" t="s">
        <v>79</v>
      </c>
      <c r="F50" s="317">
        <v>0</v>
      </c>
      <c r="G50" s="317">
        <v>0</v>
      </c>
      <c r="H50" s="317">
        <v>0</v>
      </c>
      <c r="I50" s="317">
        <v>72.55</v>
      </c>
      <c r="J50" s="317">
        <v>0</v>
      </c>
      <c r="K50" s="317">
        <v>0</v>
      </c>
      <c r="L50" s="317">
        <v>0</v>
      </c>
      <c r="M50" s="10">
        <v>69.39</v>
      </c>
      <c r="N50" s="10">
        <v>0</v>
      </c>
      <c r="O50" s="318">
        <v>109.16683236919273</v>
      </c>
      <c r="P50" s="318">
        <v>91.272461837387468</v>
      </c>
      <c r="Q50" s="318">
        <v>71.382299250507202</v>
      </c>
      <c r="R50" s="10">
        <v>76.55</v>
      </c>
      <c r="S50" s="10">
        <v>25.59</v>
      </c>
      <c r="T50" s="319">
        <v>81.736545721344982</v>
      </c>
      <c r="U50" s="10">
        <v>16.53</v>
      </c>
      <c r="V50" s="10">
        <v>30.94</v>
      </c>
      <c r="W50" s="10">
        <v>5.43</v>
      </c>
      <c r="X50" s="10">
        <v>1.31</v>
      </c>
      <c r="Y50" s="320">
        <v>1618</v>
      </c>
      <c r="Z50" s="320">
        <v>588</v>
      </c>
      <c r="AA50" s="10">
        <v>5.88</v>
      </c>
    </row>
    <row r="51" spans="1:27" ht="12.75" customHeight="1">
      <c r="A51" s="311">
        <v>52</v>
      </c>
      <c r="B51" s="8" t="s">
        <v>53</v>
      </c>
      <c r="C51" s="8" t="s">
        <v>80</v>
      </c>
      <c r="D51" s="9" t="s">
        <v>54</v>
      </c>
      <c r="E51" s="10" t="s">
        <v>81</v>
      </c>
      <c r="F51" s="317">
        <v>0</v>
      </c>
      <c r="G51" s="317">
        <v>0</v>
      </c>
      <c r="H51" s="317">
        <v>0</v>
      </c>
      <c r="I51" s="317">
        <v>59.03</v>
      </c>
      <c r="J51" s="317">
        <v>0</v>
      </c>
      <c r="K51" s="317">
        <v>0</v>
      </c>
      <c r="L51" s="317">
        <v>0</v>
      </c>
      <c r="M51" s="10">
        <v>69.400000000000006</v>
      </c>
      <c r="N51" s="10">
        <v>0</v>
      </c>
      <c r="O51" s="318">
        <v>117.35124088085196</v>
      </c>
      <c r="P51" s="318">
        <v>83.868314480087719</v>
      </c>
      <c r="Q51" s="318">
        <v>96.889051237810946</v>
      </c>
      <c r="R51" s="10">
        <v>89.86</v>
      </c>
      <c r="S51" s="10">
        <v>22.71</v>
      </c>
      <c r="T51" s="319">
        <v>86.92871994037111</v>
      </c>
      <c r="U51" s="10">
        <v>17.55</v>
      </c>
      <c r="V51" s="10">
        <v>29.65</v>
      </c>
      <c r="W51" s="10">
        <v>5.23</v>
      </c>
      <c r="X51" s="10">
        <v>1.19</v>
      </c>
      <c r="Y51" s="320">
        <v>845</v>
      </c>
      <c r="Z51" s="320">
        <v>301</v>
      </c>
      <c r="AA51" s="10">
        <v>4.93</v>
      </c>
    </row>
    <row r="52" spans="1:27" ht="12.75" customHeight="1">
      <c r="A52" s="304">
        <v>53</v>
      </c>
      <c r="B52" s="8" t="s">
        <v>53</v>
      </c>
      <c r="C52" s="8" t="s">
        <v>82</v>
      </c>
      <c r="D52" s="9" t="s">
        <v>54</v>
      </c>
      <c r="E52" s="10" t="s">
        <v>83</v>
      </c>
      <c r="F52" s="317">
        <v>0</v>
      </c>
      <c r="G52" s="317">
        <v>0</v>
      </c>
      <c r="H52" s="317">
        <v>0</v>
      </c>
      <c r="I52" s="317">
        <v>82.28</v>
      </c>
      <c r="J52" s="317">
        <v>0</v>
      </c>
      <c r="K52" s="317">
        <v>0</v>
      </c>
      <c r="L52" s="317">
        <v>0</v>
      </c>
      <c r="M52" s="10">
        <v>70.39</v>
      </c>
      <c r="N52" s="10">
        <v>0</v>
      </c>
      <c r="O52" s="318">
        <v>113.17844622063649</v>
      </c>
      <c r="P52" s="318">
        <v>83.327237335432301</v>
      </c>
      <c r="Q52" s="318">
        <v>89.169918126786072</v>
      </c>
      <c r="R52" s="10">
        <v>83.18</v>
      </c>
      <c r="S52" s="10">
        <v>31.77</v>
      </c>
      <c r="T52" s="319">
        <v>70.350251893485037</v>
      </c>
      <c r="U52" s="10">
        <v>49.83</v>
      </c>
      <c r="V52" s="10">
        <v>12.9</v>
      </c>
      <c r="W52" s="10">
        <v>1.71</v>
      </c>
      <c r="X52" s="10">
        <v>0.32</v>
      </c>
      <c r="Y52" s="320">
        <v>2126</v>
      </c>
      <c r="Z52" s="320">
        <v>867</v>
      </c>
      <c r="AA52" s="10">
        <v>5.34</v>
      </c>
    </row>
    <row r="53" spans="1:27" ht="12.75" customHeight="1">
      <c r="A53" s="311">
        <v>54</v>
      </c>
      <c r="B53" s="8" t="s">
        <v>53</v>
      </c>
      <c r="C53" s="8" t="s">
        <v>84</v>
      </c>
      <c r="D53" s="9" t="s">
        <v>54</v>
      </c>
      <c r="E53" s="10" t="s">
        <v>85</v>
      </c>
      <c r="F53" s="317">
        <v>19</v>
      </c>
      <c r="G53" s="317">
        <v>1</v>
      </c>
      <c r="H53" s="317">
        <v>0</v>
      </c>
      <c r="I53" s="317">
        <v>70.739999999999995</v>
      </c>
      <c r="J53" s="317">
        <v>1</v>
      </c>
      <c r="K53" s="317">
        <v>0</v>
      </c>
      <c r="L53" s="317">
        <v>0</v>
      </c>
      <c r="M53" s="10">
        <v>71.25</v>
      </c>
      <c r="N53" s="10">
        <v>0</v>
      </c>
      <c r="O53" s="318">
        <v>106.74804280937356</v>
      </c>
      <c r="P53" s="318">
        <v>81.211917682521289</v>
      </c>
      <c r="Q53" s="318">
        <v>79.168264759061557</v>
      </c>
      <c r="R53" s="10">
        <v>84.76</v>
      </c>
      <c r="S53" s="10">
        <v>43.12</v>
      </c>
      <c r="T53" s="319">
        <v>62.764923731299504</v>
      </c>
      <c r="U53" s="10">
        <v>41.25</v>
      </c>
      <c r="V53" s="10">
        <v>14.85</v>
      </c>
      <c r="W53" s="10">
        <v>2.63</v>
      </c>
      <c r="X53" s="10">
        <v>0.64</v>
      </c>
      <c r="Y53" s="320">
        <v>4025</v>
      </c>
      <c r="Z53" s="320">
        <v>1607</v>
      </c>
      <c r="AA53" s="10">
        <v>4.99</v>
      </c>
    </row>
    <row r="54" spans="1:27" ht="12.75" customHeight="1">
      <c r="A54" s="304">
        <v>55</v>
      </c>
      <c r="B54" s="8" t="s">
        <v>53</v>
      </c>
      <c r="C54" s="8" t="s">
        <v>86</v>
      </c>
      <c r="D54" s="9" t="s">
        <v>54</v>
      </c>
      <c r="E54" s="10" t="s">
        <v>87</v>
      </c>
      <c r="F54" s="317">
        <v>3</v>
      </c>
      <c r="G54" s="317">
        <v>7</v>
      </c>
      <c r="H54" s="317">
        <v>2</v>
      </c>
      <c r="I54" s="317">
        <v>65.64</v>
      </c>
      <c r="J54" s="317">
        <v>12</v>
      </c>
      <c r="K54" s="317">
        <v>0</v>
      </c>
      <c r="L54" s="317">
        <v>153</v>
      </c>
      <c r="M54" s="10">
        <v>72.540000000000006</v>
      </c>
      <c r="N54" s="10">
        <v>0</v>
      </c>
      <c r="O54" s="318">
        <v>109.7718611402757</v>
      </c>
      <c r="P54" s="318">
        <v>97.533947194146009</v>
      </c>
      <c r="Q54" s="318">
        <v>85.17207229762343</v>
      </c>
      <c r="R54" s="10">
        <v>87.17</v>
      </c>
      <c r="S54" s="10">
        <v>41.99</v>
      </c>
      <c r="T54" s="319">
        <v>57.469468900880429</v>
      </c>
      <c r="U54" s="10">
        <v>37.08</v>
      </c>
      <c r="V54" s="10">
        <v>10.93</v>
      </c>
      <c r="W54" s="10">
        <v>1.79</v>
      </c>
      <c r="X54" s="10">
        <v>0.48</v>
      </c>
      <c r="Y54" s="320">
        <v>5281</v>
      </c>
      <c r="Z54" s="320">
        <v>2403</v>
      </c>
      <c r="AA54" s="10">
        <v>5.71</v>
      </c>
    </row>
    <row r="55" spans="1:27" ht="12.75" customHeight="1">
      <c r="A55" s="311">
        <v>56</v>
      </c>
      <c r="B55" s="8" t="s">
        <v>53</v>
      </c>
      <c r="C55" s="8" t="s">
        <v>88</v>
      </c>
      <c r="D55" s="9" t="s">
        <v>54</v>
      </c>
      <c r="E55" s="10" t="s">
        <v>89</v>
      </c>
      <c r="F55" s="317">
        <v>0</v>
      </c>
      <c r="G55" s="317">
        <v>0</v>
      </c>
      <c r="H55" s="317">
        <v>0</v>
      </c>
      <c r="I55" s="317">
        <v>64.83</v>
      </c>
      <c r="J55" s="317">
        <v>0</v>
      </c>
      <c r="K55" s="317">
        <v>0</v>
      </c>
      <c r="L55" s="317">
        <v>0</v>
      </c>
      <c r="M55" s="10">
        <v>71.680000000000007</v>
      </c>
      <c r="N55" s="10">
        <v>0</v>
      </c>
      <c r="O55" s="318">
        <v>109.78231044657669</v>
      </c>
      <c r="P55" s="318">
        <v>100.6348634842214</v>
      </c>
      <c r="Q55" s="318">
        <v>80.78915995635397</v>
      </c>
      <c r="R55" s="10">
        <v>80.95</v>
      </c>
      <c r="S55" s="10">
        <v>43.9</v>
      </c>
      <c r="T55" s="319">
        <v>64.438395935401928</v>
      </c>
      <c r="U55" s="10">
        <v>52.59</v>
      </c>
      <c r="V55" s="10">
        <v>11.74</v>
      </c>
      <c r="W55" s="10">
        <v>1.1299999999999999</v>
      </c>
      <c r="X55" s="10">
        <v>0.17</v>
      </c>
      <c r="Y55" s="320">
        <v>3454</v>
      </c>
      <c r="Z55" s="320">
        <v>1419</v>
      </c>
      <c r="AA55" s="10">
        <v>6.75</v>
      </c>
    </row>
    <row r="56" spans="1:27" ht="12.75" customHeight="1">
      <c r="A56" s="304">
        <v>57</v>
      </c>
      <c r="B56" s="8" t="s">
        <v>53</v>
      </c>
      <c r="C56" s="8" t="s">
        <v>90</v>
      </c>
      <c r="D56" s="9" t="s">
        <v>54</v>
      </c>
      <c r="E56" s="10" t="s">
        <v>91</v>
      </c>
      <c r="F56" s="317">
        <v>0</v>
      </c>
      <c r="G56" s="317">
        <v>0</v>
      </c>
      <c r="H56" s="317">
        <v>0</v>
      </c>
      <c r="I56" s="317">
        <v>67.400000000000006</v>
      </c>
      <c r="J56" s="317">
        <v>0</v>
      </c>
      <c r="K56" s="317">
        <v>0</v>
      </c>
      <c r="L56" s="317">
        <v>0</v>
      </c>
      <c r="M56" s="10">
        <v>72.37</v>
      </c>
      <c r="N56" s="10">
        <v>0</v>
      </c>
      <c r="O56" s="318">
        <v>109.75122162367681</v>
      </c>
      <c r="P56" s="318">
        <v>98.736513501507972</v>
      </c>
      <c r="Q56" s="318">
        <v>78.412235647121094</v>
      </c>
      <c r="R56" s="10">
        <v>74.88</v>
      </c>
      <c r="S56" s="10">
        <v>40.5</v>
      </c>
      <c r="T56" s="319">
        <v>60.406484822650043</v>
      </c>
      <c r="U56" s="10">
        <v>47.14</v>
      </c>
      <c r="V56" s="10">
        <v>9.64</v>
      </c>
      <c r="W56" s="10">
        <v>1.52</v>
      </c>
      <c r="X56" s="10">
        <v>0.34</v>
      </c>
      <c r="Y56" s="320">
        <v>119715</v>
      </c>
      <c r="Z56" s="320">
        <v>43304</v>
      </c>
      <c r="AA56" s="10">
        <v>7.63</v>
      </c>
    </row>
    <row r="57" spans="1:27" ht="12.75" customHeight="1">
      <c r="A57" s="311">
        <v>58</v>
      </c>
      <c r="B57" s="8" t="s">
        <v>53</v>
      </c>
      <c r="C57" s="8" t="s">
        <v>92</v>
      </c>
      <c r="D57" s="9" t="s">
        <v>54</v>
      </c>
      <c r="E57" s="10" t="s">
        <v>93</v>
      </c>
      <c r="F57" s="317">
        <v>0</v>
      </c>
      <c r="G57" s="317">
        <v>0</v>
      </c>
      <c r="H57" s="317">
        <v>0</v>
      </c>
      <c r="I57" s="317">
        <v>98.25</v>
      </c>
      <c r="J57" s="317">
        <v>0</v>
      </c>
      <c r="K57" s="317">
        <v>0</v>
      </c>
      <c r="L57" s="317">
        <v>0</v>
      </c>
      <c r="M57" s="10">
        <v>72.069999999999993</v>
      </c>
      <c r="N57" s="10">
        <v>0</v>
      </c>
      <c r="O57" s="318">
        <v>103.53019573443432</v>
      </c>
      <c r="P57" s="318">
        <v>104.07108572015593</v>
      </c>
      <c r="Q57" s="318">
        <v>83.845659308384327</v>
      </c>
      <c r="R57" s="10">
        <v>91.64</v>
      </c>
      <c r="S57" s="10">
        <v>38.44</v>
      </c>
      <c r="T57" s="319">
        <v>63.851207914066144</v>
      </c>
      <c r="U57" s="10">
        <v>50.23</v>
      </c>
      <c r="V57" s="10">
        <v>6.75</v>
      </c>
      <c r="W57" s="10">
        <v>0.88</v>
      </c>
      <c r="X57" s="10">
        <v>0.21</v>
      </c>
      <c r="Y57" s="320">
        <v>7429</v>
      </c>
      <c r="Z57" s="320">
        <v>2426</v>
      </c>
      <c r="AA57" s="10">
        <v>6.34</v>
      </c>
    </row>
    <row r="58" spans="1:27" ht="12.75" customHeight="1">
      <c r="A58" s="304">
        <v>59</v>
      </c>
      <c r="B58" s="8" t="s">
        <v>53</v>
      </c>
      <c r="C58" s="8" t="s">
        <v>94</v>
      </c>
      <c r="D58" s="9" t="s">
        <v>54</v>
      </c>
      <c r="E58" s="10" t="s">
        <v>95</v>
      </c>
      <c r="F58" s="317">
        <v>0</v>
      </c>
      <c r="G58" s="317">
        <v>0</v>
      </c>
      <c r="H58" s="317">
        <v>0</v>
      </c>
      <c r="I58" s="317">
        <v>66.81</v>
      </c>
      <c r="J58" s="317">
        <v>0</v>
      </c>
      <c r="K58" s="317">
        <v>0</v>
      </c>
      <c r="L58" s="317">
        <v>0</v>
      </c>
      <c r="M58" s="10">
        <v>69.89</v>
      </c>
      <c r="N58" s="10">
        <v>0</v>
      </c>
      <c r="O58" s="318">
        <v>110.04826066716673</v>
      </c>
      <c r="P58" s="318">
        <v>89.417484495773479</v>
      </c>
      <c r="Q58" s="318">
        <v>86.130175358639974</v>
      </c>
      <c r="R58" s="10">
        <v>80.09</v>
      </c>
      <c r="S58" s="10">
        <v>36.81</v>
      </c>
      <c r="T58" s="319">
        <v>70.23046241259361</v>
      </c>
      <c r="U58" s="10">
        <v>29.61</v>
      </c>
      <c r="V58" s="10">
        <v>9.0399999999999991</v>
      </c>
      <c r="W58" s="10">
        <v>0.9</v>
      </c>
      <c r="X58" s="10">
        <v>0.14000000000000001</v>
      </c>
      <c r="Y58" s="320">
        <v>2866</v>
      </c>
      <c r="Z58" s="320">
        <v>1118</v>
      </c>
      <c r="AA58" s="10">
        <v>6.23</v>
      </c>
    </row>
    <row r="59" spans="1:27" ht="12.75" customHeight="1">
      <c r="A59" s="311">
        <v>60</v>
      </c>
      <c r="B59" s="8" t="s">
        <v>53</v>
      </c>
      <c r="C59" s="8" t="s">
        <v>96</v>
      </c>
      <c r="D59" s="9" t="s">
        <v>54</v>
      </c>
      <c r="E59" s="10" t="s">
        <v>97</v>
      </c>
      <c r="F59" s="317">
        <v>0</v>
      </c>
      <c r="G59" s="317">
        <v>0</v>
      </c>
      <c r="H59" s="317">
        <v>0</v>
      </c>
      <c r="I59" s="317">
        <v>54.47</v>
      </c>
      <c r="J59" s="317">
        <v>0</v>
      </c>
      <c r="K59" s="317">
        <v>0</v>
      </c>
      <c r="L59" s="317">
        <v>0</v>
      </c>
      <c r="M59" s="10">
        <v>70.819999999999993</v>
      </c>
      <c r="N59" s="10">
        <v>0</v>
      </c>
      <c r="O59" s="318">
        <v>119.04834782605369</v>
      </c>
      <c r="P59" s="318">
        <v>86.156418516609051</v>
      </c>
      <c r="Q59" s="318">
        <v>84.563974482855315</v>
      </c>
      <c r="R59" s="10">
        <v>90.25</v>
      </c>
      <c r="S59" s="10">
        <v>35.76</v>
      </c>
      <c r="T59" s="319">
        <v>65.380506432695356</v>
      </c>
      <c r="U59" s="10">
        <v>37.81</v>
      </c>
      <c r="V59" s="10">
        <v>30.94</v>
      </c>
      <c r="W59" s="10">
        <v>5.72</v>
      </c>
      <c r="X59" s="10">
        <v>1.53</v>
      </c>
      <c r="Y59" s="320">
        <v>2927</v>
      </c>
      <c r="Z59" s="320">
        <v>1045</v>
      </c>
      <c r="AA59" s="10">
        <v>6.28</v>
      </c>
    </row>
    <row r="60" spans="1:27" ht="12.75" customHeight="1">
      <c r="A60" s="304">
        <v>61</v>
      </c>
      <c r="B60" s="8" t="s">
        <v>98</v>
      </c>
      <c r="C60" s="8" t="s">
        <v>6</v>
      </c>
      <c r="D60" s="9" t="s">
        <v>99</v>
      </c>
      <c r="E60" s="10" t="s">
        <v>100</v>
      </c>
      <c r="F60" s="317">
        <v>53</v>
      </c>
      <c r="G60" s="317">
        <v>14</v>
      </c>
      <c r="H60" s="317">
        <v>2</v>
      </c>
      <c r="I60" s="317">
        <v>52.3</v>
      </c>
      <c r="J60" s="317">
        <v>0</v>
      </c>
      <c r="K60" s="317">
        <v>172</v>
      </c>
      <c r="L60" s="317">
        <v>68</v>
      </c>
      <c r="M60" s="10">
        <v>68.72</v>
      </c>
      <c r="N60" s="10">
        <v>88.69</v>
      </c>
      <c r="O60" s="318">
        <v>122.01589413152469</v>
      </c>
      <c r="P60" s="318">
        <v>79.527047138638224</v>
      </c>
      <c r="Q60" s="318">
        <v>67.929406933509</v>
      </c>
      <c r="R60" s="10">
        <v>62.28</v>
      </c>
      <c r="S60" s="10">
        <v>24.64</v>
      </c>
      <c r="T60" s="319">
        <v>75.473909017028589</v>
      </c>
      <c r="U60" s="10">
        <v>9.1300000000000008</v>
      </c>
      <c r="V60" s="10">
        <v>16.12</v>
      </c>
      <c r="W60" s="10">
        <v>2.04</v>
      </c>
      <c r="X60" s="10">
        <v>0.46</v>
      </c>
      <c r="Y60" s="320">
        <v>2077</v>
      </c>
      <c r="Z60" s="320">
        <v>622</v>
      </c>
      <c r="AA60" s="10">
        <v>5.25</v>
      </c>
    </row>
    <row r="61" spans="1:27" ht="12.75" customHeight="1">
      <c r="A61" s="311">
        <v>62</v>
      </c>
      <c r="B61" s="8" t="s">
        <v>98</v>
      </c>
      <c r="C61" s="8" t="s">
        <v>9</v>
      </c>
      <c r="D61" s="9" t="s">
        <v>99</v>
      </c>
      <c r="E61" s="10" t="s">
        <v>101</v>
      </c>
      <c r="F61" s="317">
        <v>8</v>
      </c>
      <c r="G61" s="317">
        <v>23</v>
      </c>
      <c r="H61" s="317">
        <v>1</v>
      </c>
      <c r="I61" s="317">
        <v>76.69</v>
      </c>
      <c r="J61" s="317">
        <v>1</v>
      </c>
      <c r="K61" s="317">
        <v>71</v>
      </c>
      <c r="L61" s="317">
        <v>157</v>
      </c>
      <c r="M61" s="10">
        <v>67.92</v>
      </c>
      <c r="N61" s="10">
        <v>100</v>
      </c>
      <c r="O61" s="318">
        <v>113.32945687416307</v>
      </c>
      <c r="P61" s="318">
        <v>86.800056849250709</v>
      </c>
      <c r="Q61" s="318">
        <v>81.730737097650234</v>
      </c>
      <c r="R61" s="10">
        <v>91.76</v>
      </c>
      <c r="S61" s="10">
        <v>49.6</v>
      </c>
      <c r="T61" s="319">
        <v>60.434030149838321</v>
      </c>
      <c r="U61" s="10">
        <v>56.02</v>
      </c>
      <c r="V61" s="10">
        <v>8.64</v>
      </c>
      <c r="W61" s="10">
        <v>0.88</v>
      </c>
      <c r="X61" s="10">
        <v>0.14000000000000001</v>
      </c>
      <c r="Y61" s="320">
        <v>6649</v>
      </c>
      <c r="Z61" s="320">
        <v>2488</v>
      </c>
      <c r="AA61" s="10">
        <v>5.66</v>
      </c>
    </row>
    <row r="62" spans="1:27" ht="12.75" customHeight="1">
      <c r="A62" s="304">
        <v>63</v>
      </c>
      <c r="B62" s="8" t="s">
        <v>98</v>
      </c>
      <c r="C62" s="8" t="s">
        <v>11</v>
      </c>
      <c r="D62" s="9" t="s">
        <v>99</v>
      </c>
      <c r="E62" s="10" t="s">
        <v>102</v>
      </c>
      <c r="F62" s="317">
        <v>3</v>
      </c>
      <c r="G62" s="317">
        <v>52</v>
      </c>
      <c r="H62" s="317">
        <v>5</v>
      </c>
      <c r="I62" s="317">
        <v>56.94</v>
      </c>
      <c r="J62" s="317">
        <v>0</v>
      </c>
      <c r="K62" s="317">
        <v>0</v>
      </c>
      <c r="L62" s="317">
        <v>143</v>
      </c>
      <c r="M62" s="10">
        <v>67.33</v>
      </c>
      <c r="N62" s="10">
        <v>95.39</v>
      </c>
      <c r="O62" s="318">
        <v>112.70116052294472</v>
      </c>
      <c r="P62" s="318">
        <v>75.408828182830533</v>
      </c>
      <c r="Q62" s="318">
        <v>89.063142582120236</v>
      </c>
      <c r="R62" s="10">
        <v>78.739999999999995</v>
      </c>
      <c r="S62" s="10">
        <v>31.3</v>
      </c>
      <c r="T62" s="319">
        <v>64.99854371288491</v>
      </c>
      <c r="U62" s="10">
        <v>31.94</v>
      </c>
      <c r="V62" s="10">
        <v>10.26</v>
      </c>
      <c r="W62" s="10">
        <v>1.37</v>
      </c>
      <c r="X62" s="10">
        <v>0.28999999999999998</v>
      </c>
      <c r="Y62" s="320">
        <v>7821</v>
      </c>
      <c r="Z62" s="320">
        <v>2602</v>
      </c>
      <c r="AA62" s="10">
        <v>6.26</v>
      </c>
    </row>
    <row r="63" spans="1:27" ht="12.75" customHeight="1">
      <c r="A63" s="311">
        <v>64</v>
      </c>
      <c r="B63" s="8" t="s">
        <v>98</v>
      </c>
      <c r="C63" s="8" t="s">
        <v>13</v>
      </c>
      <c r="D63" s="9" t="s">
        <v>99</v>
      </c>
      <c r="E63" s="10" t="s">
        <v>103</v>
      </c>
      <c r="F63" s="317">
        <v>12</v>
      </c>
      <c r="G63" s="317">
        <v>24</v>
      </c>
      <c r="H63" s="317">
        <v>1</v>
      </c>
      <c r="I63" s="317">
        <v>0</v>
      </c>
      <c r="J63" s="317">
        <v>1</v>
      </c>
      <c r="K63" s="317">
        <v>1</v>
      </c>
      <c r="L63" s="317">
        <v>104</v>
      </c>
      <c r="M63" s="10">
        <v>67.63</v>
      </c>
      <c r="N63" s="10">
        <v>0</v>
      </c>
      <c r="O63" s="318">
        <v>108.53</v>
      </c>
      <c r="P63" s="318">
        <v>74.400000000000006</v>
      </c>
      <c r="Q63" s="318">
        <v>72.790000000000006</v>
      </c>
      <c r="R63" s="10">
        <v>0</v>
      </c>
      <c r="S63" s="10">
        <v>0</v>
      </c>
      <c r="T63" s="319">
        <v>66.482128785888918</v>
      </c>
      <c r="U63" s="10">
        <v>31.48</v>
      </c>
      <c r="V63" s="10">
        <v>0</v>
      </c>
      <c r="W63" s="10">
        <v>0</v>
      </c>
      <c r="X63" s="10">
        <v>0</v>
      </c>
      <c r="Y63" s="320">
        <v>0</v>
      </c>
      <c r="Z63" s="320">
        <v>0</v>
      </c>
      <c r="AA63" s="10">
        <v>0</v>
      </c>
    </row>
    <row r="64" spans="1:27" ht="12.75" customHeight="1">
      <c r="A64" s="304">
        <v>65</v>
      </c>
      <c r="B64" s="8" t="s">
        <v>98</v>
      </c>
      <c r="C64" s="8" t="s">
        <v>15</v>
      </c>
      <c r="D64" s="9" t="s">
        <v>99</v>
      </c>
      <c r="E64" s="10" t="s">
        <v>104</v>
      </c>
      <c r="F64" s="317">
        <v>20</v>
      </c>
      <c r="G64" s="317">
        <v>32</v>
      </c>
      <c r="H64" s="317">
        <v>4</v>
      </c>
      <c r="I64" s="317">
        <v>51.09</v>
      </c>
      <c r="J64" s="317">
        <v>0</v>
      </c>
      <c r="K64" s="317">
        <v>19</v>
      </c>
      <c r="L64" s="317">
        <v>137</v>
      </c>
      <c r="M64" s="10">
        <v>71.75</v>
      </c>
      <c r="N64" s="10">
        <v>100</v>
      </c>
      <c r="O64" s="318">
        <v>114.81708837513627</v>
      </c>
      <c r="P64" s="318">
        <v>88.150177836442765</v>
      </c>
      <c r="Q64" s="318">
        <v>80.727105686487945</v>
      </c>
      <c r="R64" s="10">
        <v>94.06</v>
      </c>
      <c r="S64" s="10">
        <v>30.94</v>
      </c>
      <c r="T64" s="319">
        <v>68.488138745676423</v>
      </c>
      <c r="U64" s="10">
        <v>38.33</v>
      </c>
      <c r="V64" s="10">
        <v>5.77</v>
      </c>
      <c r="W64" s="10">
        <v>0.35</v>
      </c>
      <c r="X64" s="10">
        <v>0.04</v>
      </c>
      <c r="Y64" s="320">
        <v>7715</v>
      </c>
      <c r="Z64" s="320">
        <v>3098</v>
      </c>
      <c r="AA64" s="10">
        <v>5.71</v>
      </c>
    </row>
    <row r="65" spans="1:27" ht="12.75" customHeight="1">
      <c r="A65" s="311">
        <v>66</v>
      </c>
      <c r="B65" s="8" t="s">
        <v>98</v>
      </c>
      <c r="C65" s="8" t="s">
        <v>17</v>
      </c>
      <c r="D65" s="9" t="s">
        <v>99</v>
      </c>
      <c r="E65" s="10" t="s">
        <v>105</v>
      </c>
      <c r="F65" s="317">
        <v>25</v>
      </c>
      <c r="G65" s="317">
        <v>18</v>
      </c>
      <c r="H65" s="317">
        <v>0</v>
      </c>
      <c r="I65" s="317">
        <v>46.15</v>
      </c>
      <c r="J65" s="317">
        <v>0</v>
      </c>
      <c r="K65" s="317">
        <v>0</v>
      </c>
      <c r="L65" s="317">
        <v>308</v>
      </c>
      <c r="M65" s="10">
        <v>69.44</v>
      </c>
      <c r="N65" s="10">
        <v>90.17</v>
      </c>
      <c r="O65" s="318">
        <v>109.39289659975569</v>
      </c>
      <c r="P65" s="318">
        <v>90.733690030659247</v>
      </c>
      <c r="Q65" s="318">
        <v>88.734666930757626</v>
      </c>
      <c r="R65" s="10">
        <v>76.27</v>
      </c>
      <c r="S65" s="10">
        <v>40.270000000000003</v>
      </c>
      <c r="T65" s="319">
        <v>65.123405183381195</v>
      </c>
      <c r="U65" s="10">
        <v>48</v>
      </c>
      <c r="V65" s="10">
        <v>9.17</v>
      </c>
      <c r="W65" s="10">
        <v>1.19</v>
      </c>
      <c r="X65" s="10">
        <v>0.23</v>
      </c>
      <c r="Y65" s="320">
        <v>9144</v>
      </c>
      <c r="Z65" s="320">
        <v>3454</v>
      </c>
      <c r="AA65" s="10">
        <v>6.03</v>
      </c>
    </row>
    <row r="66" spans="1:27" ht="12.75" customHeight="1">
      <c r="A66" s="304">
        <v>67</v>
      </c>
      <c r="B66" s="8" t="s">
        <v>98</v>
      </c>
      <c r="C66" s="8" t="s">
        <v>19</v>
      </c>
      <c r="D66" s="9" t="s">
        <v>99</v>
      </c>
      <c r="E66" s="10" t="s">
        <v>106</v>
      </c>
      <c r="F66" s="317">
        <v>8</v>
      </c>
      <c r="G66" s="317">
        <v>54</v>
      </c>
      <c r="H66" s="317">
        <v>1</v>
      </c>
      <c r="I66" s="317">
        <v>58.16</v>
      </c>
      <c r="J66" s="317">
        <v>2</v>
      </c>
      <c r="K66" s="317">
        <v>0</v>
      </c>
      <c r="L66" s="317">
        <v>114</v>
      </c>
      <c r="M66" s="10">
        <v>69.430000000000007</v>
      </c>
      <c r="N66" s="10">
        <v>98.44</v>
      </c>
      <c r="O66" s="318">
        <v>108.78222806326339</v>
      </c>
      <c r="P66" s="318">
        <v>89.558198397585855</v>
      </c>
      <c r="Q66" s="318">
        <v>84.857373106863747</v>
      </c>
      <c r="R66" s="10">
        <v>93</v>
      </c>
      <c r="S66" s="10">
        <v>32.729999999999997</v>
      </c>
      <c r="T66" s="319">
        <v>67.578960100391583</v>
      </c>
      <c r="U66" s="10">
        <v>27.21</v>
      </c>
      <c r="V66" s="10">
        <v>7.68</v>
      </c>
      <c r="W66" s="10">
        <v>0.98</v>
      </c>
      <c r="X66" s="10">
        <v>0.18</v>
      </c>
      <c r="Y66" s="320">
        <v>9610</v>
      </c>
      <c r="Z66" s="320">
        <v>3726</v>
      </c>
      <c r="AA66" s="10">
        <v>6.82</v>
      </c>
    </row>
    <row r="67" spans="1:27" ht="12.75" customHeight="1">
      <c r="A67" s="311">
        <v>68</v>
      </c>
      <c r="B67" s="8" t="s">
        <v>98</v>
      </c>
      <c r="C67" s="8" t="s">
        <v>21</v>
      </c>
      <c r="D67" s="9" t="s">
        <v>99</v>
      </c>
      <c r="E67" s="10" t="s">
        <v>107</v>
      </c>
      <c r="F67" s="317">
        <v>9</v>
      </c>
      <c r="G67" s="317">
        <v>42</v>
      </c>
      <c r="H67" s="317">
        <v>2</v>
      </c>
      <c r="I67" s="317">
        <v>77.45</v>
      </c>
      <c r="J67" s="317">
        <v>1</v>
      </c>
      <c r="K67" s="317">
        <v>11</v>
      </c>
      <c r="L67" s="317">
        <v>79</v>
      </c>
      <c r="M67" s="10">
        <v>69.2</v>
      </c>
      <c r="N67" s="10">
        <v>94.43</v>
      </c>
      <c r="O67" s="318">
        <v>114.26548405913583</v>
      </c>
      <c r="P67" s="318">
        <v>80.614484452445453</v>
      </c>
      <c r="Q67" s="318">
        <v>67.695685940350927</v>
      </c>
      <c r="R67" s="10">
        <v>73.13</v>
      </c>
      <c r="S67" s="10">
        <v>45.23</v>
      </c>
      <c r="T67" s="319">
        <v>69.788182831661089</v>
      </c>
      <c r="U67" s="10">
        <v>29.04</v>
      </c>
      <c r="V67" s="10">
        <v>8.26</v>
      </c>
      <c r="W67" s="10">
        <v>1.08</v>
      </c>
      <c r="X67" s="10">
        <v>0.25</v>
      </c>
      <c r="Y67" s="320">
        <v>9226</v>
      </c>
      <c r="Z67" s="320">
        <v>3422</v>
      </c>
      <c r="AA67" s="10">
        <v>6.37</v>
      </c>
    </row>
    <row r="68" spans="1:27" ht="12.75" customHeight="1">
      <c r="A68" s="304">
        <v>69</v>
      </c>
      <c r="B68" s="8" t="s">
        <v>98</v>
      </c>
      <c r="C68" s="8" t="s">
        <v>23</v>
      </c>
      <c r="D68" s="9" t="s">
        <v>99</v>
      </c>
      <c r="E68" s="10" t="s">
        <v>108</v>
      </c>
      <c r="F68" s="317">
        <v>4</v>
      </c>
      <c r="G68" s="317">
        <v>12</v>
      </c>
      <c r="H68" s="317">
        <v>2</v>
      </c>
      <c r="I68" s="317">
        <v>56.91</v>
      </c>
      <c r="J68" s="317">
        <v>0</v>
      </c>
      <c r="K68" s="317">
        <v>0</v>
      </c>
      <c r="L68" s="317">
        <v>0</v>
      </c>
      <c r="M68" s="10">
        <v>68.17</v>
      </c>
      <c r="N68" s="10">
        <v>93.18</v>
      </c>
      <c r="O68" s="318">
        <v>113.25238904023578</v>
      </c>
      <c r="P68" s="318">
        <v>90.218890741277136</v>
      </c>
      <c r="Q68" s="318">
        <v>69.637842848401888</v>
      </c>
      <c r="R68" s="10">
        <v>71.75</v>
      </c>
      <c r="S68" s="10">
        <v>30.03</v>
      </c>
      <c r="T68" s="319">
        <v>77.786366354844887</v>
      </c>
      <c r="U68" s="10">
        <v>33.340000000000003</v>
      </c>
      <c r="V68" s="10">
        <v>8.3699999999999992</v>
      </c>
      <c r="W68" s="10">
        <v>1.1599999999999999</v>
      </c>
      <c r="X68" s="10">
        <v>0.22</v>
      </c>
      <c r="Y68" s="320">
        <v>4865</v>
      </c>
      <c r="Z68" s="320">
        <v>1637</v>
      </c>
      <c r="AA68" s="10">
        <v>6.16</v>
      </c>
    </row>
    <row r="69" spans="1:27" ht="12.75" customHeight="1">
      <c r="A69" s="311">
        <v>70</v>
      </c>
      <c r="B69" s="8" t="s">
        <v>98</v>
      </c>
      <c r="C69" s="8" t="s">
        <v>25</v>
      </c>
      <c r="D69" s="9" t="s">
        <v>99</v>
      </c>
      <c r="E69" s="10" t="s">
        <v>109</v>
      </c>
      <c r="F69" s="317">
        <v>6</v>
      </c>
      <c r="G69" s="317">
        <v>0</v>
      </c>
      <c r="H69" s="317">
        <v>0</v>
      </c>
      <c r="I69" s="317">
        <v>63.45</v>
      </c>
      <c r="J69" s="317">
        <v>3</v>
      </c>
      <c r="K69" s="317">
        <v>4</v>
      </c>
      <c r="L69" s="317">
        <v>35</v>
      </c>
      <c r="M69" s="10">
        <v>64.94</v>
      </c>
      <c r="N69" s="10">
        <v>100</v>
      </c>
      <c r="O69" s="318">
        <v>114.13182789132341</v>
      </c>
      <c r="P69" s="318">
        <v>94.42681327920171</v>
      </c>
      <c r="Q69" s="318">
        <v>74.907653245134284</v>
      </c>
      <c r="R69" s="10">
        <v>77.53</v>
      </c>
      <c r="S69" s="10">
        <v>45.16</v>
      </c>
      <c r="T69" s="319">
        <v>65.29683798924691</v>
      </c>
      <c r="U69" s="10">
        <v>35.54</v>
      </c>
      <c r="V69" s="10">
        <v>8.1199999999999992</v>
      </c>
      <c r="W69" s="10">
        <v>1.21</v>
      </c>
      <c r="X69" s="10">
        <v>0.26</v>
      </c>
      <c r="Y69" s="320">
        <v>2147</v>
      </c>
      <c r="Z69" s="320">
        <v>787</v>
      </c>
      <c r="AA69" s="10">
        <v>6.44</v>
      </c>
    </row>
    <row r="70" spans="1:27" ht="12.75" customHeight="1">
      <c r="A70" s="304">
        <v>71</v>
      </c>
      <c r="B70" s="8" t="s">
        <v>98</v>
      </c>
      <c r="C70" s="8" t="s">
        <v>27</v>
      </c>
      <c r="D70" s="9" t="s">
        <v>99</v>
      </c>
      <c r="E70" s="10" t="s">
        <v>110</v>
      </c>
      <c r="F70" s="317">
        <v>3</v>
      </c>
      <c r="G70" s="317">
        <v>25</v>
      </c>
      <c r="H70" s="317">
        <v>5</v>
      </c>
      <c r="I70" s="317">
        <v>65.319999999999993</v>
      </c>
      <c r="J70" s="317">
        <v>3</v>
      </c>
      <c r="K70" s="317">
        <v>8</v>
      </c>
      <c r="L70" s="317">
        <v>70</v>
      </c>
      <c r="M70" s="10">
        <v>66.55</v>
      </c>
      <c r="N70" s="10">
        <v>100</v>
      </c>
      <c r="O70" s="318">
        <v>110.37697702578353</v>
      </c>
      <c r="P70" s="318">
        <v>80.986124879534245</v>
      </c>
      <c r="Q70" s="318">
        <v>82.995161980264598</v>
      </c>
      <c r="R70" s="10">
        <v>88.49</v>
      </c>
      <c r="S70" s="10">
        <v>36.450000000000003</v>
      </c>
      <c r="T70" s="319">
        <v>69.589750705332776</v>
      </c>
      <c r="U70" s="10">
        <v>30.24</v>
      </c>
      <c r="V70" s="10">
        <v>7.74</v>
      </c>
      <c r="W70" s="10">
        <v>1.1499999999999999</v>
      </c>
      <c r="X70" s="10">
        <v>0.25</v>
      </c>
      <c r="Y70" s="320">
        <v>3942</v>
      </c>
      <c r="Z70" s="320">
        <v>1402</v>
      </c>
      <c r="AA70" s="10">
        <v>6.62</v>
      </c>
    </row>
    <row r="71" spans="1:27" ht="12.75" customHeight="1">
      <c r="A71" s="311">
        <v>72</v>
      </c>
      <c r="B71" s="8" t="s">
        <v>98</v>
      </c>
      <c r="C71" s="8" t="s">
        <v>29</v>
      </c>
      <c r="D71" s="9" t="s">
        <v>99</v>
      </c>
      <c r="E71" s="10" t="s">
        <v>111</v>
      </c>
      <c r="F71" s="317">
        <v>23</v>
      </c>
      <c r="G71" s="317">
        <v>49</v>
      </c>
      <c r="H71" s="317">
        <v>7</v>
      </c>
      <c r="I71" s="317">
        <v>76.52</v>
      </c>
      <c r="J71" s="317">
        <v>1</v>
      </c>
      <c r="K71" s="317">
        <v>5</v>
      </c>
      <c r="L71" s="317">
        <v>157</v>
      </c>
      <c r="M71" s="10">
        <v>65.77</v>
      </c>
      <c r="N71" s="10">
        <v>100</v>
      </c>
      <c r="O71" s="318">
        <v>108.83391838809237</v>
      </c>
      <c r="P71" s="318">
        <v>83.419770237586178</v>
      </c>
      <c r="Q71" s="318">
        <v>73.846082173508037</v>
      </c>
      <c r="R71" s="10">
        <v>73.489999999999995</v>
      </c>
      <c r="S71" s="10">
        <v>31.56</v>
      </c>
      <c r="T71" s="319">
        <v>61.342611852804353</v>
      </c>
      <c r="U71" s="10">
        <v>56.04</v>
      </c>
      <c r="V71" s="10">
        <v>7.86</v>
      </c>
      <c r="W71" s="10">
        <v>0.74</v>
      </c>
      <c r="X71" s="10">
        <v>0.13</v>
      </c>
      <c r="Y71" s="320">
        <v>9453</v>
      </c>
      <c r="Z71" s="320">
        <v>3268</v>
      </c>
      <c r="AA71" s="10">
        <v>6.47</v>
      </c>
    </row>
    <row r="72" spans="1:27" ht="12.75" customHeight="1">
      <c r="A72" s="304">
        <v>73</v>
      </c>
      <c r="B72" s="8" t="s">
        <v>98</v>
      </c>
      <c r="C72" s="8" t="s">
        <v>31</v>
      </c>
      <c r="D72" s="9" t="s">
        <v>99</v>
      </c>
      <c r="E72" s="10" t="s">
        <v>112</v>
      </c>
      <c r="F72" s="317">
        <v>39</v>
      </c>
      <c r="G72" s="317">
        <v>33</v>
      </c>
      <c r="H72" s="317">
        <v>9</v>
      </c>
      <c r="I72" s="317">
        <v>80.02</v>
      </c>
      <c r="J72" s="317">
        <v>38</v>
      </c>
      <c r="K72" s="317">
        <v>69</v>
      </c>
      <c r="L72" s="317">
        <v>453</v>
      </c>
      <c r="M72" s="10">
        <v>71.44</v>
      </c>
      <c r="N72" s="10">
        <v>100</v>
      </c>
      <c r="O72" s="318">
        <v>106.11971110174156</v>
      </c>
      <c r="P72" s="318">
        <v>98.345443457516083</v>
      </c>
      <c r="Q72" s="318">
        <v>80.494241224888341</v>
      </c>
      <c r="R72" s="10">
        <v>84.08</v>
      </c>
      <c r="S72" s="10">
        <v>48.44</v>
      </c>
      <c r="T72" s="319">
        <v>59.291315598232771</v>
      </c>
      <c r="U72" s="10">
        <v>45.92</v>
      </c>
      <c r="V72" s="10">
        <v>5.0199999999999996</v>
      </c>
      <c r="W72" s="10">
        <v>0.54</v>
      </c>
      <c r="X72" s="10">
        <v>0.11</v>
      </c>
      <c r="Y72" s="320">
        <v>35861</v>
      </c>
      <c r="Z72" s="320">
        <v>14517</v>
      </c>
      <c r="AA72" s="10">
        <v>6.61</v>
      </c>
    </row>
    <row r="73" spans="1:27" ht="12.75" customHeight="1">
      <c r="A73" s="311">
        <v>74</v>
      </c>
      <c r="B73" s="8" t="s">
        <v>98</v>
      </c>
      <c r="C73" s="8" t="s">
        <v>33</v>
      </c>
      <c r="D73" s="9" t="s">
        <v>99</v>
      </c>
      <c r="E73" s="10" t="s">
        <v>113</v>
      </c>
      <c r="F73" s="317">
        <v>4</v>
      </c>
      <c r="G73" s="317">
        <v>3</v>
      </c>
      <c r="H73" s="317">
        <v>1</v>
      </c>
      <c r="I73" s="317">
        <v>85.26</v>
      </c>
      <c r="J73" s="317">
        <v>0</v>
      </c>
      <c r="K73" s="317">
        <v>0</v>
      </c>
      <c r="L73" s="317">
        <v>100</v>
      </c>
      <c r="M73" s="10">
        <v>70.05</v>
      </c>
      <c r="N73" s="10">
        <v>100</v>
      </c>
      <c r="O73" s="318">
        <v>109.53190579620669</v>
      </c>
      <c r="P73" s="318">
        <v>95.961627621163274</v>
      </c>
      <c r="Q73" s="318">
        <v>91.13170471590422</v>
      </c>
      <c r="R73" s="10">
        <v>100</v>
      </c>
      <c r="S73" s="10">
        <v>43.85</v>
      </c>
      <c r="T73" s="319">
        <v>62.620982923966253</v>
      </c>
      <c r="U73" s="10">
        <v>37.18</v>
      </c>
      <c r="V73" s="10">
        <v>4.5999999999999996</v>
      </c>
      <c r="W73" s="10">
        <v>0.49</v>
      </c>
      <c r="X73" s="10">
        <v>0.1</v>
      </c>
      <c r="Y73" s="320">
        <v>1573</v>
      </c>
      <c r="Z73" s="320">
        <v>633</v>
      </c>
      <c r="AA73" s="10">
        <v>6.33</v>
      </c>
    </row>
    <row r="74" spans="1:27" ht="12.75" customHeight="1">
      <c r="A74" s="304">
        <v>75</v>
      </c>
      <c r="B74" s="8" t="s">
        <v>98</v>
      </c>
      <c r="C74" s="8" t="s">
        <v>35</v>
      </c>
      <c r="D74" s="9" t="s">
        <v>99</v>
      </c>
      <c r="E74" s="10" t="s">
        <v>114</v>
      </c>
      <c r="F74" s="317">
        <v>7</v>
      </c>
      <c r="G74" s="317">
        <v>6</v>
      </c>
      <c r="H74" s="317">
        <v>1</v>
      </c>
      <c r="I74" s="317">
        <v>64.650000000000006</v>
      </c>
      <c r="J74" s="317">
        <v>0</v>
      </c>
      <c r="K74" s="317">
        <v>0</v>
      </c>
      <c r="L74" s="317">
        <v>36</v>
      </c>
      <c r="M74" s="10">
        <v>72.11</v>
      </c>
      <c r="N74" s="10">
        <v>0</v>
      </c>
      <c r="O74" s="318">
        <v>112.98633978468018</v>
      </c>
      <c r="P74" s="318">
        <v>89.134418331868844</v>
      </c>
      <c r="Q74" s="318">
        <v>79.766081429275232</v>
      </c>
      <c r="R74" s="10">
        <v>100</v>
      </c>
      <c r="S74" s="10">
        <v>33.68</v>
      </c>
      <c r="T74" s="319">
        <v>65.504651984454128</v>
      </c>
      <c r="U74" s="10">
        <v>29.82</v>
      </c>
      <c r="V74" s="10">
        <v>2.2799999999999998</v>
      </c>
      <c r="W74" s="10">
        <v>0.32</v>
      </c>
      <c r="X74" s="10">
        <v>0.08</v>
      </c>
      <c r="Y74" s="320">
        <v>1631</v>
      </c>
      <c r="Z74" s="320">
        <v>618</v>
      </c>
      <c r="AA74" s="10">
        <v>5.98</v>
      </c>
    </row>
    <row r="75" spans="1:27" ht="12.75" customHeight="1">
      <c r="A75" s="311">
        <v>76</v>
      </c>
      <c r="B75" s="8" t="s">
        <v>98</v>
      </c>
      <c r="C75" s="8" t="s">
        <v>37</v>
      </c>
      <c r="D75" s="9" t="s">
        <v>99</v>
      </c>
      <c r="E75" s="10" t="s">
        <v>115</v>
      </c>
      <c r="F75" s="317">
        <v>7</v>
      </c>
      <c r="G75" s="317">
        <v>0</v>
      </c>
      <c r="H75" s="317">
        <v>1</v>
      </c>
      <c r="I75" s="317">
        <v>75.92</v>
      </c>
      <c r="J75" s="317">
        <v>1</v>
      </c>
      <c r="K75" s="317">
        <v>0</v>
      </c>
      <c r="L75" s="317">
        <v>20</v>
      </c>
      <c r="M75" s="10">
        <v>72.08</v>
      </c>
      <c r="N75" s="10">
        <v>100</v>
      </c>
      <c r="O75" s="318">
        <v>111.47040440509528</v>
      </c>
      <c r="P75" s="318">
        <v>93.660576783857735</v>
      </c>
      <c r="Q75" s="318">
        <v>76.973142774642795</v>
      </c>
      <c r="R75" s="10">
        <v>100</v>
      </c>
      <c r="S75" s="10">
        <v>33.42</v>
      </c>
      <c r="T75" s="319">
        <v>63.141430375387444</v>
      </c>
      <c r="U75" s="10">
        <v>29.22</v>
      </c>
      <c r="V75" s="10">
        <v>6.66</v>
      </c>
      <c r="W75" s="10">
        <v>0.81</v>
      </c>
      <c r="X75" s="10">
        <v>0.15</v>
      </c>
      <c r="Y75" s="320">
        <v>1348</v>
      </c>
      <c r="Z75" s="320">
        <v>504</v>
      </c>
      <c r="AA75" s="10">
        <v>6.24</v>
      </c>
    </row>
    <row r="76" spans="1:27" ht="12.75" customHeight="1">
      <c r="A76" s="304">
        <v>77</v>
      </c>
      <c r="B76" s="8" t="s">
        <v>98</v>
      </c>
      <c r="C76" s="8" t="s">
        <v>39</v>
      </c>
      <c r="D76" s="9" t="s">
        <v>99</v>
      </c>
      <c r="E76" s="10" t="s">
        <v>116</v>
      </c>
      <c r="F76" s="317">
        <v>5</v>
      </c>
      <c r="G76" s="317">
        <v>14</v>
      </c>
      <c r="H76" s="317">
        <v>3</v>
      </c>
      <c r="I76" s="317">
        <v>66.900000000000006</v>
      </c>
      <c r="J76" s="317">
        <v>0</v>
      </c>
      <c r="K76" s="317">
        <v>0</v>
      </c>
      <c r="L76" s="317">
        <v>21</v>
      </c>
      <c r="M76" s="10">
        <v>71.89</v>
      </c>
      <c r="N76" s="10">
        <v>91.49</v>
      </c>
      <c r="O76" s="318">
        <v>107.59004613707235</v>
      </c>
      <c r="P76" s="318">
        <v>94.31734024678228</v>
      </c>
      <c r="Q76" s="318">
        <v>91.623644134404444</v>
      </c>
      <c r="R76" s="10">
        <v>73.61</v>
      </c>
      <c r="S76" s="10">
        <v>33.93</v>
      </c>
      <c r="T76" s="319">
        <v>65.448954771793751</v>
      </c>
      <c r="U76" s="10">
        <v>32.369999999999997</v>
      </c>
      <c r="V76" s="10">
        <v>5.73</v>
      </c>
      <c r="W76" s="10">
        <v>0.96</v>
      </c>
      <c r="X76" s="10">
        <v>0.28000000000000003</v>
      </c>
      <c r="Y76" s="320">
        <v>3103</v>
      </c>
      <c r="Z76" s="320">
        <v>1235</v>
      </c>
      <c r="AA76" s="10">
        <v>6.39</v>
      </c>
    </row>
    <row r="77" spans="1:27" ht="12.75" customHeight="1">
      <c r="A77" s="311">
        <v>78</v>
      </c>
      <c r="B77" s="8" t="s">
        <v>98</v>
      </c>
      <c r="C77" s="8" t="s">
        <v>41</v>
      </c>
      <c r="D77" s="9" t="s">
        <v>99</v>
      </c>
      <c r="E77" s="10" t="s">
        <v>117</v>
      </c>
      <c r="F77" s="317">
        <v>3</v>
      </c>
      <c r="G77" s="317">
        <v>9</v>
      </c>
      <c r="H77" s="317">
        <v>0</v>
      </c>
      <c r="I77" s="317">
        <v>87.67</v>
      </c>
      <c r="J77" s="317">
        <v>0</v>
      </c>
      <c r="K77" s="317">
        <v>0</v>
      </c>
      <c r="L77" s="317">
        <v>35</v>
      </c>
      <c r="M77" s="10">
        <v>70.959999999999994</v>
      </c>
      <c r="N77" s="10">
        <v>100</v>
      </c>
      <c r="O77" s="318">
        <v>115.28425707101353</v>
      </c>
      <c r="P77" s="318">
        <v>86.57824811983842</v>
      </c>
      <c r="Q77" s="318">
        <v>88.24611660907992</v>
      </c>
      <c r="R77" s="10">
        <v>60.34</v>
      </c>
      <c r="S77" s="10">
        <v>37.92</v>
      </c>
      <c r="T77" s="319">
        <v>69.372263764607396</v>
      </c>
      <c r="U77" s="10">
        <v>34</v>
      </c>
      <c r="V77" s="10">
        <v>7.81</v>
      </c>
      <c r="W77" s="10">
        <v>0.45</v>
      </c>
      <c r="X77" s="10">
        <v>0.04</v>
      </c>
      <c r="Y77" s="320">
        <v>2816</v>
      </c>
      <c r="Z77" s="320">
        <v>1061</v>
      </c>
      <c r="AA77" s="10">
        <v>6.82</v>
      </c>
    </row>
    <row r="78" spans="1:27" ht="12.75" customHeight="1">
      <c r="A78" s="304">
        <v>79</v>
      </c>
      <c r="B78" s="8" t="s">
        <v>98</v>
      </c>
      <c r="C78" s="8" t="s">
        <v>43</v>
      </c>
      <c r="D78" s="9" t="s">
        <v>99</v>
      </c>
      <c r="E78" s="10" t="s">
        <v>118</v>
      </c>
      <c r="F78" s="317">
        <v>13</v>
      </c>
      <c r="G78" s="317">
        <v>8</v>
      </c>
      <c r="H78" s="317">
        <v>1</v>
      </c>
      <c r="I78" s="317">
        <v>56.4</v>
      </c>
      <c r="J78" s="317">
        <v>1</v>
      </c>
      <c r="K78" s="317">
        <v>0</v>
      </c>
      <c r="L78" s="317">
        <v>70</v>
      </c>
      <c r="M78" s="10">
        <v>69.540000000000006</v>
      </c>
      <c r="N78" s="10">
        <v>100</v>
      </c>
      <c r="O78" s="318">
        <v>115.61838342609695</v>
      </c>
      <c r="P78" s="318">
        <v>100.12683818103893</v>
      </c>
      <c r="Q78" s="318">
        <v>78.083250029469127</v>
      </c>
      <c r="R78" s="10">
        <v>100</v>
      </c>
      <c r="S78" s="10">
        <v>28.49</v>
      </c>
      <c r="T78" s="319">
        <v>61.482240437158474</v>
      </c>
      <c r="U78" s="10">
        <v>52.33</v>
      </c>
      <c r="V78" s="10">
        <v>5.35</v>
      </c>
      <c r="W78" s="10">
        <v>0.48</v>
      </c>
      <c r="X78" s="10">
        <v>0.1</v>
      </c>
      <c r="Y78" s="320">
        <v>2344</v>
      </c>
      <c r="Z78" s="320">
        <v>860</v>
      </c>
      <c r="AA78" s="10">
        <v>6.02</v>
      </c>
    </row>
    <row r="79" spans="1:27" ht="12.75" customHeight="1">
      <c r="A79" s="311">
        <v>80</v>
      </c>
      <c r="B79" s="8" t="s">
        <v>119</v>
      </c>
      <c r="C79" s="8" t="s">
        <v>6</v>
      </c>
      <c r="D79" s="9" t="s">
        <v>120</v>
      </c>
      <c r="E79" s="10" t="s">
        <v>121</v>
      </c>
      <c r="F79" s="317">
        <v>3</v>
      </c>
      <c r="G79" s="317">
        <v>0</v>
      </c>
      <c r="H79" s="317">
        <v>3</v>
      </c>
      <c r="I79" s="317">
        <v>73.62</v>
      </c>
      <c r="J79" s="317">
        <v>0</v>
      </c>
      <c r="K79" s="317">
        <v>2</v>
      </c>
      <c r="L79" s="317">
        <v>0</v>
      </c>
      <c r="M79" s="10">
        <v>68.61</v>
      </c>
      <c r="N79" s="10">
        <v>100</v>
      </c>
      <c r="O79" s="318">
        <v>109.31747745079166</v>
      </c>
      <c r="P79" s="318">
        <v>81.181242124061626</v>
      </c>
      <c r="Q79" s="318">
        <v>77.457850002529852</v>
      </c>
      <c r="R79" s="10">
        <v>76.02</v>
      </c>
      <c r="S79" s="10">
        <v>35.4</v>
      </c>
      <c r="T79" s="319">
        <v>62.892851587875242</v>
      </c>
      <c r="U79" s="10">
        <v>41.9</v>
      </c>
      <c r="V79" s="10">
        <v>11.28</v>
      </c>
      <c r="W79" s="10">
        <v>1.89</v>
      </c>
      <c r="X79" s="10">
        <v>0.51</v>
      </c>
      <c r="Y79" s="320">
        <v>20366</v>
      </c>
      <c r="Z79" s="320">
        <v>3843</v>
      </c>
      <c r="AA79" s="10">
        <v>7.39</v>
      </c>
    </row>
    <row r="80" spans="1:27" ht="12.75" customHeight="1">
      <c r="A80" s="304">
        <v>81</v>
      </c>
      <c r="B80" s="8" t="s">
        <v>119</v>
      </c>
      <c r="C80" s="8" t="s">
        <v>9</v>
      </c>
      <c r="D80" s="9" t="s">
        <v>120</v>
      </c>
      <c r="E80" s="10" t="s">
        <v>122</v>
      </c>
      <c r="F80" s="317">
        <v>4</v>
      </c>
      <c r="G80" s="317">
        <v>15</v>
      </c>
      <c r="H80" s="317">
        <v>8</v>
      </c>
      <c r="I80" s="317">
        <v>69.09</v>
      </c>
      <c r="J80" s="317">
        <v>0</v>
      </c>
      <c r="K80" s="317">
        <v>4</v>
      </c>
      <c r="L80" s="317">
        <v>0</v>
      </c>
      <c r="M80" s="10">
        <v>69.03</v>
      </c>
      <c r="N80" s="10">
        <v>96.61</v>
      </c>
      <c r="O80" s="318">
        <v>109.38962134305955</v>
      </c>
      <c r="P80" s="318">
        <v>86.363922317091735</v>
      </c>
      <c r="Q80" s="318">
        <v>74.842162031361596</v>
      </c>
      <c r="R80" s="10">
        <v>68.87</v>
      </c>
      <c r="S80" s="10">
        <v>39.21</v>
      </c>
      <c r="T80" s="319">
        <v>63.038812505851759</v>
      </c>
      <c r="U80" s="10">
        <v>31.78</v>
      </c>
      <c r="V80" s="10">
        <v>7.5</v>
      </c>
      <c r="W80" s="10">
        <v>1</v>
      </c>
      <c r="X80" s="10">
        <v>0.23</v>
      </c>
      <c r="Y80" s="320">
        <v>29572</v>
      </c>
      <c r="Z80" s="320">
        <v>5198</v>
      </c>
      <c r="AA80" s="10">
        <v>7.36</v>
      </c>
    </row>
    <row r="81" spans="1:27" ht="12.75" customHeight="1">
      <c r="A81" s="311">
        <v>82</v>
      </c>
      <c r="B81" s="8" t="s">
        <v>119</v>
      </c>
      <c r="C81" s="8" t="s">
        <v>11</v>
      </c>
      <c r="D81" s="9" t="s">
        <v>120</v>
      </c>
      <c r="E81" s="10" t="s">
        <v>123</v>
      </c>
      <c r="F81" s="317">
        <v>7</v>
      </c>
      <c r="G81" s="317">
        <v>70</v>
      </c>
      <c r="H81" s="317">
        <v>9</v>
      </c>
      <c r="I81" s="317">
        <v>73.94</v>
      </c>
      <c r="J81" s="317">
        <v>7</v>
      </c>
      <c r="K81" s="317">
        <v>13</v>
      </c>
      <c r="L81" s="317">
        <v>0</v>
      </c>
      <c r="M81" s="10">
        <v>71.95</v>
      </c>
      <c r="N81" s="10">
        <v>100</v>
      </c>
      <c r="O81" s="318">
        <v>106.20061229376189</v>
      </c>
      <c r="P81" s="318">
        <v>86.01720301744831</v>
      </c>
      <c r="Q81" s="318">
        <v>62.819842874130686</v>
      </c>
      <c r="R81" s="10">
        <v>77.48</v>
      </c>
      <c r="S81" s="10">
        <v>26.5</v>
      </c>
      <c r="T81" s="319">
        <v>59.695967330270548</v>
      </c>
      <c r="U81" s="10">
        <v>43.19</v>
      </c>
      <c r="V81" s="10">
        <v>7.88</v>
      </c>
      <c r="W81" s="10">
        <v>1.19</v>
      </c>
      <c r="X81" s="10">
        <v>0.28999999999999998</v>
      </c>
      <c r="Y81" s="320">
        <v>41693</v>
      </c>
      <c r="Z81" s="320">
        <v>8303</v>
      </c>
      <c r="AA81" s="10">
        <v>7.47</v>
      </c>
    </row>
    <row r="82" spans="1:27" ht="12.75" customHeight="1">
      <c r="A82" s="304">
        <v>83</v>
      </c>
      <c r="B82" s="8" t="s">
        <v>119</v>
      </c>
      <c r="C82" s="8" t="s">
        <v>13</v>
      </c>
      <c r="D82" s="9" t="s">
        <v>120</v>
      </c>
      <c r="E82" s="10" t="s">
        <v>124</v>
      </c>
      <c r="F82" s="317">
        <v>6</v>
      </c>
      <c r="G82" s="317">
        <v>22</v>
      </c>
      <c r="H82" s="317">
        <v>1</v>
      </c>
      <c r="I82" s="317">
        <v>74.14</v>
      </c>
      <c r="J82" s="317">
        <v>9</v>
      </c>
      <c r="K82" s="317">
        <v>200</v>
      </c>
      <c r="L82" s="317">
        <v>0</v>
      </c>
      <c r="M82" s="10">
        <v>69.17</v>
      </c>
      <c r="N82" s="10">
        <v>97.37</v>
      </c>
      <c r="O82" s="318">
        <v>113.02852289590702</v>
      </c>
      <c r="P82" s="318">
        <v>75.397450272267307</v>
      </c>
      <c r="Q82" s="318">
        <v>75.889363468700424</v>
      </c>
      <c r="R82" s="10">
        <v>39.21</v>
      </c>
      <c r="S82" s="10">
        <v>35.83</v>
      </c>
      <c r="T82" s="319">
        <v>67.612974359375372</v>
      </c>
      <c r="U82" s="10">
        <v>35.51</v>
      </c>
      <c r="V82" s="10">
        <v>12</v>
      </c>
      <c r="W82" s="10">
        <v>2.16</v>
      </c>
      <c r="X82" s="10">
        <v>0.61</v>
      </c>
      <c r="Y82" s="320">
        <v>24513</v>
      </c>
      <c r="Z82" s="320">
        <v>4034</v>
      </c>
      <c r="AA82" s="10">
        <v>7.03</v>
      </c>
    </row>
    <row r="83" spans="1:27" ht="12.75" customHeight="1">
      <c r="A83" s="311">
        <v>84</v>
      </c>
      <c r="B83" s="8" t="s">
        <v>119</v>
      </c>
      <c r="C83" s="8" t="s">
        <v>15</v>
      </c>
      <c r="D83" s="9" t="s">
        <v>120</v>
      </c>
      <c r="E83" s="10" t="s">
        <v>125</v>
      </c>
      <c r="F83" s="317">
        <v>9</v>
      </c>
      <c r="G83" s="317">
        <v>12</v>
      </c>
      <c r="H83" s="317">
        <v>4</v>
      </c>
      <c r="I83" s="317">
        <v>82.02</v>
      </c>
      <c r="J83" s="317">
        <v>1</v>
      </c>
      <c r="K83" s="317">
        <v>3</v>
      </c>
      <c r="L83" s="317">
        <v>74</v>
      </c>
      <c r="M83" s="10">
        <v>72.069999999999993</v>
      </c>
      <c r="N83" s="10">
        <v>100</v>
      </c>
      <c r="O83" s="318">
        <v>114.52616473601542</v>
      </c>
      <c r="P83" s="318">
        <v>96.260504280540886</v>
      </c>
      <c r="Q83" s="318">
        <v>79.197602520759474</v>
      </c>
      <c r="R83" s="10">
        <v>100</v>
      </c>
      <c r="S83" s="10">
        <v>56.41</v>
      </c>
      <c r="T83" s="319">
        <v>61.454390978605076</v>
      </c>
      <c r="U83" s="10">
        <v>51.18</v>
      </c>
      <c r="V83" s="10">
        <v>5.54</v>
      </c>
      <c r="W83" s="10">
        <v>0.69</v>
      </c>
      <c r="X83" s="10">
        <v>0.14000000000000001</v>
      </c>
      <c r="Y83" s="320">
        <v>57516</v>
      </c>
      <c r="Z83" s="320">
        <v>13464</v>
      </c>
      <c r="AA83" s="10">
        <v>-0.09</v>
      </c>
    </row>
    <row r="84" spans="1:27" ht="12.75" customHeight="1">
      <c r="A84" s="304">
        <v>85</v>
      </c>
      <c r="B84" s="8" t="s">
        <v>119</v>
      </c>
      <c r="C84" s="8" t="s">
        <v>17</v>
      </c>
      <c r="D84" s="9" t="s">
        <v>120</v>
      </c>
      <c r="E84" s="10" t="s">
        <v>126</v>
      </c>
      <c r="F84" s="317">
        <v>3</v>
      </c>
      <c r="G84" s="317">
        <v>99</v>
      </c>
      <c r="H84" s="317">
        <v>12</v>
      </c>
      <c r="I84" s="317">
        <v>70</v>
      </c>
      <c r="J84" s="317">
        <v>0</v>
      </c>
      <c r="K84" s="317">
        <v>5</v>
      </c>
      <c r="L84" s="317">
        <v>0</v>
      </c>
      <c r="M84" s="10">
        <v>68.92</v>
      </c>
      <c r="N84" s="10">
        <v>100</v>
      </c>
      <c r="O84" s="318">
        <v>110.06123306623357</v>
      </c>
      <c r="P84" s="318">
        <v>90.803265857739319</v>
      </c>
      <c r="Q84" s="318">
        <v>77.976173862210558</v>
      </c>
      <c r="R84" s="10">
        <v>79.2</v>
      </c>
      <c r="S84" s="10">
        <v>41.86</v>
      </c>
      <c r="T84" s="319">
        <v>62.778139766845072</v>
      </c>
      <c r="U84" s="10">
        <v>38.36</v>
      </c>
      <c r="V84" s="10">
        <v>9.0399999999999991</v>
      </c>
      <c r="W84" s="10">
        <v>0.86</v>
      </c>
      <c r="X84" s="10">
        <v>0.15</v>
      </c>
      <c r="Y84" s="320">
        <v>40350</v>
      </c>
      <c r="Z84" s="320">
        <v>10723</v>
      </c>
      <c r="AA84" s="10">
        <v>5.3</v>
      </c>
    </row>
    <row r="85" spans="1:27" ht="12.75" customHeight="1">
      <c r="A85" s="311">
        <v>86</v>
      </c>
      <c r="B85" s="8" t="s">
        <v>119</v>
      </c>
      <c r="C85" s="8" t="s">
        <v>19</v>
      </c>
      <c r="D85" s="9" t="s">
        <v>120</v>
      </c>
      <c r="E85" s="10" t="s">
        <v>127</v>
      </c>
      <c r="F85" s="317">
        <v>4</v>
      </c>
      <c r="G85" s="317">
        <v>5</v>
      </c>
      <c r="H85" s="317">
        <v>2</v>
      </c>
      <c r="I85" s="317">
        <v>62.74</v>
      </c>
      <c r="J85" s="317">
        <v>0</v>
      </c>
      <c r="K85" s="317">
        <v>0</v>
      </c>
      <c r="L85" s="317">
        <v>158</v>
      </c>
      <c r="M85" s="10">
        <v>67.28</v>
      </c>
      <c r="N85" s="10">
        <v>100</v>
      </c>
      <c r="O85" s="318">
        <v>114.38746520635857</v>
      </c>
      <c r="P85" s="318">
        <v>92.152650628918835</v>
      </c>
      <c r="Q85" s="318">
        <v>75.371767039579041</v>
      </c>
      <c r="R85" s="10">
        <v>92.96</v>
      </c>
      <c r="S85" s="10">
        <v>48.61</v>
      </c>
      <c r="T85" s="319">
        <v>63.366278915710538</v>
      </c>
      <c r="U85" s="10">
        <v>44.27</v>
      </c>
      <c r="V85" s="10">
        <v>10.86</v>
      </c>
      <c r="W85" s="10">
        <v>1.42</v>
      </c>
      <c r="X85" s="10">
        <v>0.34</v>
      </c>
      <c r="Y85" s="320">
        <v>18905</v>
      </c>
      <c r="Z85" s="320">
        <v>3323</v>
      </c>
      <c r="AA85" s="10">
        <v>5.83</v>
      </c>
    </row>
    <row r="86" spans="1:27" ht="12.75" customHeight="1">
      <c r="A86" s="304">
        <v>87</v>
      </c>
      <c r="B86" s="8" t="s">
        <v>119</v>
      </c>
      <c r="C86" s="8" t="s">
        <v>21</v>
      </c>
      <c r="D86" s="9" t="s">
        <v>120</v>
      </c>
      <c r="E86" s="10" t="s">
        <v>128</v>
      </c>
      <c r="F86" s="317">
        <v>3</v>
      </c>
      <c r="G86" s="317">
        <v>27</v>
      </c>
      <c r="H86" s="317">
        <v>10</v>
      </c>
      <c r="I86" s="317">
        <v>77.099999999999994</v>
      </c>
      <c r="J86" s="317">
        <v>1</v>
      </c>
      <c r="K86" s="317">
        <v>0</v>
      </c>
      <c r="L86" s="317">
        <v>148</v>
      </c>
      <c r="M86" s="10">
        <v>70.61</v>
      </c>
      <c r="N86" s="10">
        <v>100</v>
      </c>
      <c r="O86" s="318">
        <v>106.26243953384906</v>
      </c>
      <c r="P86" s="318">
        <v>99.725272329123882</v>
      </c>
      <c r="Q86" s="318">
        <v>84.892851915029297</v>
      </c>
      <c r="R86" s="10">
        <v>49.25</v>
      </c>
      <c r="S86" s="10">
        <v>33.58</v>
      </c>
      <c r="T86" s="319">
        <v>70.613562970936499</v>
      </c>
      <c r="U86" s="10">
        <v>35.53</v>
      </c>
      <c r="V86" s="10">
        <v>7.57</v>
      </c>
      <c r="W86" s="10">
        <v>0.82</v>
      </c>
      <c r="X86" s="10">
        <v>0.15</v>
      </c>
      <c r="Y86" s="320">
        <v>112782</v>
      </c>
      <c r="Z86" s="320">
        <v>28038</v>
      </c>
      <c r="AA86" s="10">
        <v>-1.66</v>
      </c>
    </row>
    <row r="87" spans="1:27" ht="12.75" customHeight="1">
      <c r="A87" s="311">
        <v>88</v>
      </c>
      <c r="B87" s="8" t="s">
        <v>119</v>
      </c>
      <c r="C87" s="8" t="s">
        <v>23</v>
      </c>
      <c r="D87" s="9" t="s">
        <v>120</v>
      </c>
      <c r="E87" s="10" t="s">
        <v>129</v>
      </c>
      <c r="F87" s="317">
        <v>27881</v>
      </c>
      <c r="G87" s="317">
        <v>3</v>
      </c>
      <c r="H87" s="317">
        <v>1</v>
      </c>
      <c r="I87" s="317">
        <v>63.33</v>
      </c>
      <c r="J87" s="317">
        <v>1</v>
      </c>
      <c r="K87" s="317">
        <v>21</v>
      </c>
      <c r="L87" s="317">
        <v>0</v>
      </c>
      <c r="M87" s="10">
        <v>67.41</v>
      </c>
      <c r="N87" s="10">
        <v>97</v>
      </c>
      <c r="O87" s="318">
        <v>105.81260354471821</v>
      </c>
      <c r="P87" s="318">
        <v>96.423795076951919</v>
      </c>
      <c r="Q87" s="318">
        <v>78.582939013453469</v>
      </c>
      <c r="R87" s="10">
        <v>72.8</v>
      </c>
      <c r="S87" s="10">
        <v>48.36</v>
      </c>
      <c r="T87" s="319">
        <v>61.764505832454788</v>
      </c>
      <c r="U87" s="10">
        <v>49.69</v>
      </c>
      <c r="V87" s="10">
        <v>7.73</v>
      </c>
      <c r="W87" s="10">
        <v>1.1399999999999999</v>
      </c>
      <c r="X87" s="10">
        <v>0.26</v>
      </c>
      <c r="Y87" s="320">
        <v>49903</v>
      </c>
      <c r="Z87" s="320">
        <v>11761</v>
      </c>
      <c r="AA87" s="10">
        <v>0.65</v>
      </c>
    </row>
    <row r="88" spans="1:27" ht="12.75" customHeight="1">
      <c r="A88" s="304">
        <v>89</v>
      </c>
      <c r="B88" s="8" t="s">
        <v>119</v>
      </c>
      <c r="C88" s="8" t="s">
        <v>25</v>
      </c>
      <c r="D88" s="9" t="s">
        <v>120</v>
      </c>
      <c r="E88" s="10" t="s">
        <v>130</v>
      </c>
      <c r="F88" s="317">
        <v>1</v>
      </c>
      <c r="G88" s="317">
        <v>41</v>
      </c>
      <c r="H88" s="317">
        <v>2</v>
      </c>
      <c r="I88" s="317">
        <v>58.01</v>
      </c>
      <c r="J88" s="317">
        <v>5</v>
      </c>
      <c r="K88" s="317">
        <v>5</v>
      </c>
      <c r="L88" s="317">
        <v>54</v>
      </c>
      <c r="M88" s="10">
        <v>69</v>
      </c>
      <c r="N88" s="10">
        <v>98.24</v>
      </c>
      <c r="O88" s="318">
        <v>106.43623437126368</v>
      </c>
      <c r="P88" s="318">
        <v>103.3538033787585</v>
      </c>
      <c r="Q88" s="318">
        <v>80.133168800860545</v>
      </c>
      <c r="R88" s="10">
        <v>78.650000000000006</v>
      </c>
      <c r="S88" s="10">
        <v>36.17</v>
      </c>
      <c r="T88" s="319">
        <v>68.824131684649913</v>
      </c>
      <c r="U88" s="10">
        <v>35.94</v>
      </c>
      <c r="V88" s="10">
        <v>35.74</v>
      </c>
      <c r="W88" s="10">
        <v>6.14</v>
      </c>
      <c r="X88" s="10">
        <v>1.51</v>
      </c>
      <c r="Y88" s="320">
        <v>12394</v>
      </c>
      <c r="Z88" s="320">
        <v>2441</v>
      </c>
      <c r="AA88" s="10">
        <v>4.99</v>
      </c>
    </row>
    <row r="89" spans="1:27" ht="12.75" customHeight="1">
      <c r="A89" s="311">
        <v>90</v>
      </c>
      <c r="B89" s="8" t="s">
        <v>119</v>
      </c>
      <c r="C89" s="8" t="s">
        <v>27</v>
      </c>
      <c r="D89" s="9" t="s">
        <v>120</v>
      </c>
      <c r="E89" s="10" t="s">
        <v>131</v>
      </c>
      <c r="F89" s="317">
        <v>6</v>
      </c>
      <c r="G89" s="317">
        <v>21</v>
      </c>
      <c r="H89" s="317">
        <v>5</v>
      </c>
      <c r="I89" s="317">
        <v>68.23</v>
      </c>
      <c r="J89" s="317">
        <v>39</v>
      </c>
      <c r="K89" s="317">
        <v>0</v>
      </c>
      <c r="L89" s="317">
        <v>405</v>
      </c>
      <c r="M89" s="10">
        <v>71.94</v>
      </c>
      <c r="N89" s="10">
        <v>100</v>
      </c>
      <c r="O89" s="318">
        <v>109.38305031532134</v>
      </c>
      <c r="P89" s="318">
        <v>94.804532240633762</v>
      </c>
      <c r="Q89" s="318">
        <v>70.993444540964305</v>
      </c>
      <c r="R89" s="10">
        <v>84.26</v>
      </c>
      <c r="S89" s="10">
        <v>26.92</v>
      </c>
      <c r="T89" s="319">
        <v>61.296276102720682</v>
      </c>
      <c r="U89" s="10">
        <v>30.97</v>
      </c>
      <c r="V89" s="10">
        <v>3.27</v>
      </c>
      <c r="W89" s="10">
        <v>0.37</v>
      </c>
      <c r="X89" s="10">
        <v>7.0000000000000007E-2</v>
      </c>
      <c r="Y89" s="320">
        <v>66116</v>
      </c>
      <c r="Z89" s="320">
        <v>11949</v>
      </c>
      <c r="AA89" s="10">
        <v>10.57</v>
      </c>
    </row>
    <row r="90" spans="1:27" ht="12.75" customHeight="1">
      <c r="A90" s="304">
        <v>91</v>
      </c>
      <c r="B90" s="8" t="s">
        <v>119</v>
      </c>
      <c r="C90" s="8" t="s">
        <v>29</v>
      </c>
      <c r="D90" s="9" t="s">
        <v>120</v>
      </c>
      <c r="E90" s="10" t="s">
        <v>132</v>
      </c>
      <c r="F90" s="317">
        <v>1</v>
      </c>
      <c r="G90" s="317">
        <v>41</v>
      </c>
      <c r="H90" s="317">
        <v>8</v>
      </c>
      <c r="I90" s="317">
        <v>61.68</v>
      </c>
      <c r="J90" s="317">
        <v>13</v>
      </c>
      <c r="K90" s="317">
        <v>12</v>
      </c>
      <c r="L90" s="317">
        <v>83</v>
      </c>
      <c r="M90" s="10">
        <v>72.290000000000006</v>
      </c>
      <c r="N90" s="10">
        <v>100</v>
      </c>
      <c r="O90" s="318">
        <v>110.94543443217549</v>
      </c>
      <c r="P90" s="318">
        <v>79.486893364844903</v>
      </c>
      <c r="Q90" s="318">
        <v>97.414537626606773</v>
      </c>
      <c r="R90" s="10">
        <v>75.88</v>
      </c>
      <c r="S90" s="10">
        <v>47.5</v>
      </c>
      <c r="T90" s="319">
        <v>65.258862667636961</v>
      </c>
      <c r="U90" s="10">
        <v>39.15</v>
      </c>
      <c r="V90" s="10">
        <v>4.9800000000000004</v>
      </c>
      <c r="W90" s="10">
        <v>0.76</v>
      </c>
      <c r="X90" s="10">
        <v>0.16</v>
      </c>
      <c r="Y90" s="320">
        <v>20773</v>
      </c>
      <c r="Z90" s="320">
        <v>4329</v>
      </c>
      <c r="AA90" s="10">
        <v>5.39</v>
      </c>
    </row>
    <row r="91" spans="1:27" ht="12.75" customHeight="1">
      <c r="A91" s="311">
        <v>92</v>
      </c>
      <c r="B91" s="8" t="s">
        <v>133</v>
      </c>
      <c r="C91" s="8" t="s">
        <v>6</v>
      </c>
      <c r="D91" s="9" t="s">
        <v>134</v>
      </c>
      <c r="E91" s="10" t="s">
        <v>135</v>
      </c>
      <c r="F91" s="317">
        <v>6</v>
      </c>
      <c r="G91" s="317">
        <v>4</v>
      </c>
      <c r="H91" s="317">
        <v>0</v>
      </c>
      <c r="I91" s="317">
        <v>77.41</v>
      </c>
      <c r="J91" s="317">
        <v>1</v>
      </c>
      <c r="K91" s="317">
        <v>4</v>
      </c>
      <c r="L91" s="317">
        <v>32</v>
      </c>
      <c r="M91" s="10">
        <v>71.19</v>
      </c>
      <c r="N91" s="10">
        <v>100</v>
      </c>
      <c r="O91" s="318">
        <v>107.71010296490246</v>
      </c>
      <c r="P91" s="318">
        <v>89.809104268915462</v>
      </c>
      <c r="Q91" s="318">
        <v>90.205096848300641</v>
      </c>
      <c r="R91" s="10">
        <v>79.77</v>
      </c>
      <c r="S91" s="10">
        <v>36.65</v>
      </c>
      <c r="T91" s="319">
        <v>67.598370999196959</v>
      </c>
      <c r="U91" s="10">
        <v>30.22</v>
      </c>
      <c r="V91" s="10">
        <v>7.35</v>
      </c>
      <c r="W91" s="10">
        <v>1.1599999999999999</v>
      </c>
      <c r="X91" s="10">
        <v>0.3</v>
      </c>
      <c r="Y91" s="320">
        <v>4649</v>
      </c>
      <c r="Z91" s="320">
        <v>1345</v>
      </c>
      <c r="AA91" s="10">
        <v>6.51</v>
      </c>
    </row>
    <row r="92" spans="1:27" ht="12.75" customHeight="1">
      <c r="A92" s="304">
        <v>93</v>
      </c>
      <c r="B92" s="8" t="s">
        <v>133</v>
      </c>
      <c r="C92" s="8" t="s">
        <v>9</v>
      </c>
      <c r="D92" s="9" t="s">
        <v>134</v>
      </c>
      <c r="E92" s="10" t="s">
        <v>136</v>
      </c>
      <c r="F92" s="317">
        <v>0</v>
      </c>
      <c r="G92" s="317">
        <v>0</v>
      </c>
      <c r="H92" s="317">
        <v>0</v>
      </c>
      <c r="I92" s="317">
        <v>60.42</v>
      </c>
      <c r="J92" s="317">
        <v>0</v>
      </c>
      <c r="K92" s="317">
        <v>0</v>
      </c>
      <c r="L92" s="317">
        <v>0</v>
      </c>
      <c r="M92" s="10">
        <v>69.150000000000006</v>
      </c>
      <c r="N92" s="10">
        <v>94.37</v>
      </c>
      <c r="O92" s="318">
        <v>111.6793045883439</v>
      </c>
      <c r="P92" s="318">
        <v>74.416937108719523</v>
      </c>
      <c r="Q92" s="318">
        <v>71.409399900015984</v>
      </c>
      <c r="R92" s="10">
        <v>70.83</v>
      </c>
      <c r="S92" s="10">
        <v>39.04</v>
      </c>
      <c r="T92" s="319">
        <v>63.604113536119577</v>
      </c>
      <c r="U92" s="10">
        <v>41.58</v>
      </c>
      <c r="V92" s="10">
        <v>9.31</v>
      </c>
      <c r="W92" s="10">
        <v>1.49</v>
      </c>
      <c r="X92" s="10">
        <v>0.37</v>
      </c>
      <c r="Y92" s="320">
        <v>5241</v>
      </c>
      <c r="Z92" s="320">
        <v>1436</v>
      </c>
      <c r="AA92" s="10">
        <v>6.47</v>
      </c>
    </row>
    <row r="93" spans="1:27" ht="12.75" customHeight="1">
      <c r="A93" s="311">
        <v>94</v>
      </c>
      <c r="B93" s="8" t="s">
        <v>133</v>
      </c>
      <c r="C93" s="8" t="s">
        <v>11</v>
      </c>
      <c r="D93" s="9" t="s">
        <v>134</v>
      </c>
      <c r="E93" s="10" t="s">
        <v>137</v>
      </c>
      <c r="F93" s="317">
        <v>4</v>
      </c>
      <c r="G93" s="317">
        <v>12</v>
      </c>
      <c r="H93" s="317">
        <v>0</v>
      </c>
      <c r="I93" s="317">
        <v>70.510000000000005</v>
      </c>
      <c r="J93" s="317">
        <v>0</v>
      </c>
      <c r="K93" s="317">
        <v>97</v>
      </c>
      <c r="L93" s="317">
        <v>0</v>
      </c>
      <c r="M93" s="10">
        <v>69.849999999999994</v>
      </c>
      <c r="N93" s="10">
        <v>96.37</v>
      </c>
      <c r="O93" s="318">
        <v>114.3759743077247</v>
      </c>
      <c r="P93" s="318">
        <v>86.645777756160115</v>
      </c>
      <c r="Q93" s="318">
        <v>58.059496028443156</v>
      </c>
      <c r="R93" s="10">
        <v>49.58</v>
      </c>
      <c r="S93" s="10">
        <v>38.61</v>
      </c>
      <c r="T93" s="319">
        <v>66.757269413360461</v>
      </c>
      <c r="U93" s="10">
        <v>33.270000000000003</v>
      </c>
      <c r="V93" s="10">
        <v>10.51</v>
      </c>
      <c r="W93" s="10">
        <v>1.63</v>
      </c>
      <c r="X93" s="10">
        <v>0.41</v>
      </c>
      <c r="Y93" s="320">
        <v>6432</v>
      </c>
      <c r="Z93" s="320">
        <v>1559</v>
      </c>
      <c r="AA93" s="10">
        <v>7.82</v>
      </c>
    </row>
    <row r="94" spans="1:27" ht="12.75" customHeight="1">
      <c r="A94" s="304">
        <v>95</v>
      </c>
      <c r="B94" s="8" t="s">
        <v>133</v>
      </c>
      <c r="C94" s="8" t="s">
        <v>13</v>
      </c>
      <c r="D94" s="9" t="s">
        <v>134</v>
      </c>
      <c r="E94" s="10" t="s">
        <v>138</v>
      </c>
      <c r="F94" s="317">
        <v>1</v>
      </c>
      <c r="G94" s="317">
        <v>9</v>
      </c>
      <c r="H94" s="317">
        <v>1</v>
      </c>
      <c r="I94" s="317">
        <v>71</v>
      </c>
      <c r="J94" s="317">
        <v>0</v>
      </c>
      <c r="K94" s="317">
        <v>45</v>
      </c>
      <c r="L94" s="317">
        <v>0</v>
      </c>
      <c r="M94" s="10">
        <v>69.8</v>
      </c>
      <c r="N94" s="10">
        <v>100</v>
      </c>
      <c r="O94" s="318">
        <v>110.04146457577393</v>
      </c>
      <c r="P94" s="318">
        <v>89.570157474337861</v>
      </c>
      <c r="Q94" s="318">
        <v>69.228779226695892</v>
      </c>
      <c r="R94" s="10">
        <v>76.22</v>
      </c>
      <c r="S94" s="10">
        <v>41.97</v>
      </c>
      <c r="T94" s="319">
        <v>64.216710827312667</v>
      </c>
      <c r="U94" s="10">
        <v>45.07</v>
      </c>
      <c r="V94" s="10">
        <v>10.42</v>
      </c>
      <c r="W94" s="10">
        <v>0.95</v>
      </c>
      <c r="X94" s="10">
        <v>0.14000000000000001</v>
      </c>
      <c r="Y94" s="320">
        <v>6049</v>
      </c>
      <c r="Z94" s="320">
        <v>1473</v>
      </c>
      <c r="AA94" s="10">
        <v>7.11</v>
      </c>
    </row>
    <row r="95" spans="1:27" ht="12.75" customHeight="1">
      <c r="A95" s="311">
        <v>96</v>
      </c>
      <c r="B95" s="8" t="s">
        <v>133</v>
      </c>
      <c r="C95" s="8" t="s">
        <v>15</v>
      </c>
      <c r="D95" s="9" t="s">
        <v>134</v>
      </c>
      <c r="E95" s="10" t="s">
        <v>139</v>
      </c>
      <c r="F95" s="317">
        <v>0</v>
      </c>
      <c r="G95" s="317">
        <v>8</v>
      </c>
      <c r="H95" s="317">
        <v>1</v>
      </c>
      <c r="I95" s="317">
        <v>90.06</v>
      </c>
      <c r="J95" s="317">
        <v>0</v>
      </c>
      <c r="K95" s="317">
        <v>47</v>
      </c>
      <c r="L95" s="317">
        <v>0</v>
      </c>
      <c r="M95" s="10">
        <v>69.489999999999995</v>
      </c>
      <c r="N95" s="10">
        <v>100</v>
      </c>
      <c r="O95" s="318">
        <v>105.15193139366086</v>
      </c>
      <c r="P95" s="318">
        <v>90.199906731420782</v>
      </c>
      <c r="Q95" s="318">
        <v>86.26666280890845</v>
      </c>
      <c r="R95" s="10">
        <v>100</v>
      </c>
      <c r="S95" s="10">
        <v>37.75</v>
      </c>
      <c r="T95" s="319">
        <v>61.190228130052091</v>
      </c>
      <c r="U95" s="10">
        <v>42.61</v>
      </c>
      <c r="V95" s="10">
        <v>4.58</v>
      </c>
      <c r="W95" s="10">
        <v>0.5</v>
      </c>
      <c r="X95" s="10">
        <v>0.1</v>
      </c>
      <c r="Y95" s="320">
        <v>6494</v>
      </c>
      <c r="Z95" s="320">
        <v>1511</v>
      </c>
      <c r="AA95" s="10">
        <v>7.55</v>
      </c>
    </row>
    <row r="96" spans="1:27" ht="12.75" customHeight="1">
      <c r="A96" s="304">
        <v>97</v>
      </c>
      <c r="B96" s="8" t="s">
        <v>133</v>
      </c>
      <c r="C96" s="8" t="s">
        <v>17</v>
      </c>
      <c r="D96" s="9" t="s">
        <v>134</v>
      </c>
      <c r="E96" s="10" t="s">
        <v>140</v>
      </c>
      <c r="F96" s="317">
        <v>0</v>
      </c>
      <c r="G96" s="317">
        <v>0</v>
      </c>
      <c r="H96" s="317">
        <v>1</v>
      </c>
      <c r="I96" s="317">
        <v>72.58</v>
      </c>
      <c r="J96" s="317">
        <v>0</v>
      </c>
      <c r="K96" s="317">
        <v>9</v>
      </c>
      <c r="L96" s="317">
        <v>43</v>
      </c>
      <c r="M96" s="10">
        <v>71.23</v>
      </c>
      <c r="N96" s="10">
        <v>97.12</v>
      </c>
      <c r="O96" s="318">
        <v>118.49314535962685</v>
      </c>
      <c r="P96" s="318">
        <v>85.602212141267444</v>
      </c>
      <c r="Q96" s="318">
        <v>65.334976035066475</v>
      </c>
      <c r="R96" s="10">
        <v>90.73</v>
      </c>
      <c r="S96" s="10">
        <v>37.85</v>
      </c>
      <c r="T96" s="319">
        <v>70.303359734948486</v>
      </c>
      <c r="U96" s="10">
        <v>41.87</v>
      </c>
      <c r="V96" s="10">
        <v>13.42</v>
      </c>
      <c r="W96" s="10">
        <v>1.67</v>
      </c>
      <c r="X96" s="10">
        <v>0.36</v>
      </c>
      <c r="Y96" s="320">
        <v>13384</v>
      </c>
      <c r="Z96" s="320">
        <v>2871</v>
      </c>
      <c r="AA96" s="10">
        <v>7.44</v>
      </c>
    </row>
    <row r="97" spans="1:27" ht="12.75" customHeight="1">
      <c r="A97" s="311">
        <v>98</v>
      </c>
      <c r="B97" s="8" t="s">
        <v>133</v>
      </c>
      <c r="C97" s="8" t="s">
        <v>19</v>
      </c>
      <c r="D97" s="9" t="s">
        <v>134</v>
      </c>
      <c r="E97" s="10" t="s">
        <v>141</v>
      </c>
      <c r="F97" s="317">
        <v>0</v>
      </c>
      <c r="G97" s="317">
        <v>12</v>
      </c>
      <c r="H97" s="317">
        <v>3</v>
      </c>
      <c r="I97" s="317">
        <v>54.75</v>
      </c>
      <c r="J97" s="317">
        <v>1</v>
      </c>
      <c r="K97" s="317">
        <v>48</v>
      </c>
      <c r="L97" s="317">
        <v>79</v>
      </c>
      <c r="M97" s="10">
        <v>70.290000000000006</v>
      </c>
      <c r="N97" s="10">
        <v>94.34</v>
      </c>
      <c r="O97" s="318">
        <v>111.02837629789006</v>
      </c>
      <c r="P97" s="318">
        <v>83.32764217464053</v>
      </c>
      <c r="Q97" s="318">
        <v>74.443955281732784</v>
      </c>
      <c r="R97" s="10">
        <v>69.91</v>
      </c>
      <c r="S97" s="10">
        <v>29.88</v>
      </c>
      <c r="T97" s="319">
        <v>66.830651290970906</v>
      </c>
      <c r="U97" s="10">
        <v>35.32</v>
      </c>
      <c r="V97" s="10">
        <v>11.61</v>
      </c>
      <c r="W97" s="10">
        <v>1.94</v>
      </c>
      <c r="X97" s="10">
        <v>0.53</v>
      </c>
      <c r="Y97" s="320">
        <v>10389</v>
      </c>
      <c r="Z97" s="320">
        <v>2838</v>
      </c>
      <c r="AA97" s="10">
        <v>7.68</v>
      </c>
    </row>
    <row r="98" spans="1:27" ht="12.75" customHeight="1">
      <c r="A98" s="304">
        <v>99</v>
      </c>
      <c r="B98" s="8" t="s">
        <v>133</v>
      </c>
      <c r="C98" s="8" t="s">
        <v>21</v>
      </c>
      <c r="D98" s="9" t="s">
        <v>134</v>
      </c>
      <c r="E98" s="10" t="s">
        <v>142</v>
      </c>
      <c r="F98" s="317">
        <v>0</v>
      </c>
      <c r="G98" s="317">
        <v>0</v>
      </c>
      <c r="H98" s="317">
        <v>0</v>
      </c>
      <c r="I98" s="317">
        <v>64.599999999999994</v>
      </c>
      <c r="J98" s="317">
        <v>0</v>
      </c>
      <c r="K98" s="317">
        <v>0</v>
      </c>
      <c r="L98" s="317">
        <v>0</v>
      </c>
      <c r="M98" s="10">
        <v>69.47</v>
      </c>
      <c r="N98" s="10">
        <v>100</v>
      </c>
      <c r="O98" s="318">
        <v>113.25659232442644</v>
      </c>
      <c r="P98" s="318">
        <v>83.91012162301331</v>
      </c>
      <c r="Q98" s="318">
        <v>63.269948944025664</v>
      </c>
      <c r="R98" s="10">
        <v>100</v>
      </c>
      <c r="S98" s="10">
        <v>37.36</v>
      </c>
      <c r="T98" s="319">
        <v>72.749191234816578</v>
      </c>
      <c r="U98" s="10">
        <v>34.58</v>
      </c>
      <c r="V98" s="10">
        <v>6.86</v>
      </c>
      <c r="W98" s="10">
        <v>0.67</v>
      </c>
      <c r="X98" s="10">
        <v>0.1</v>
      </c>
      <c r="Y98" s="320">
        <v>3963</v>
      </c>
      <c r="Z98" s="320">
        <v>1104</v>
      </c>
      <c r="AA98" s="10">
        <v>6.52</v>
      </c>
    </row>
    <row r="99" spans="1:27" ht="12.75" customHeight="1">
      <c r="A99" s="311">
        <v>100</v>
      </c>
      <c r="B99" s="8" t="s">
        <v>133</v>
      </c>
      <c r="C99" s="8" t="s">
        <v>23</v>
      </c>
      <c r="D99" s="9" t="s">
        <v>134</v>
      </c>
      <c r="E99" s="10" t="s">
        <v>143</v>
      </c>
      <c r="F99" s="317">
        <v>2</v>
      </c>
      <c r="G99" s="317">
        <v>5</v>
      </c>
      <c r="H99" s="317">
        <v>3</v>
      </c>
      <c r="I99" s="317">
        <v>71.17</v>
      </c>
      <c r="J99" s="317">
        <v>4</v>
      </c>
      <c r="K99" s="317">
        <v>18</v>
      </c>
      <c r="L99" s="317">
        <v>132</v>
      </c>
      <c r="M99" s="10">
        <v>67.95</v>
      </c>
      <c r="N99" s="10">
        <v>100</v>
      </c>
      <c r="O99" s="318">
        <v>112.94366065055075</v>
      </c>
      <c r="P99" s="318">
        <v>89.902883927752185</v>
      </c>
      <c r="Q99" s="318">
        <v>64.266597615931218</v>
      </c>
      <c r="R99" s="10">
        <v>91.59</v>
      </c>
      <c r="S99" s="10">
        <v>37.33</v>
      </c>
      <c r="T99" s="319">
        <v>66.092482365650625</v>
      </c>
      <c r="U99" s="10">
        <v>36.94</v>
      </c>
      <c r="V99" s="10">
        <v>5.25</v>
      </c>
      <c r="W99" s="10">
        <v>0.68</v>
      </c>
      <c r="X99" s="10">
        <v>0.13</v>
      </c>
      <c r="Y99" s="320">
        <v>6199</v>
      </c>
      <c r="Z99" s="320">
        <v>1604</v>
      </c>
      <c r="AA99" s="10">
        <v>7.51</v>
      </c>
    </row>
    <row r="100" spans="1:27" ht="12.75" customHeight="1">
      <c r="A100" s="304">
        <v>101</v>
      </c>
      <c r="B100" s="8" t="s">
        <v>133</v>
      </c>
      <c r="C100" s="8" t="s">
        <v>25</v>
      </c>
      <c r="D100" s="9" t="s">
        <v>134</v>
      </c>
      <c r="E100" s="10" t="s">
        <v>144</v>
      </c>
      <c r="F100" s="317">
        <v>0</v>
      </c>
      <c r="G100" s="317">
        <v>3</v>
      </c>
      <c r="H100" s="317">
        <v>1</v>
      </c>
      <c r="I100" s="317">
        <v>83.51</v>
      </c>
      <c r="J100" s="317">
        <v>3</v>
      </c>
      <c r="K100" s="317">
        <v>38</v>
      </c>
      <c r="L100" s="317">
        <v>147</v>
      </c>
      <c r="M100" s="10">
        <v>70.150000000000006</v>
      </c>
      <c r="N100" s="10">
        <v>100</v>
      </c>
      <c r="O100" s="318">
        <v>108.66847149220442</v>
      </c>
      <c r="P100" s="318">
        <v>96.130597724636459</v>
      </c>
      <c r="Q100" s="318">
        <v>85.603180953380658</v>
      </c>
      <c r="R100" s="10">
        <v>98.18</v>
      </c>
      <c r="S100" s="10">
        <v>41.83</v>
      </c>
      <c r="T100" s="319">
        <v>62.386663114730702</v>
      </c>
      <c r="U100" s="10">
        <v>39.380000000000003</v>
      </c>
      <c r="V100" s="10">
        <v>8.91</v>
      </c>
      <c r="W100" s="10">
        <v>1.23</v>
      </c>
      <c r="X100" s="10">
        <v>0.26</v>
      </c>
      <c r="Y100" s="320">
        <v>14629</v>
      </c>
      <c r="Z100" s="320">
        <v>4232</v>
      </c>
      <c r="AA100" s="10">
        <v>7.05</v>
      </c>
    </row>
    <row r="101" spans="1:27" ht="12.75" customHeight="1">
      <c r="A101" s="311">
        <v>102</v>
      </c>
      <c r="B101" s="8" t="s">
        <v>133</v>
      </c>
      <c r="C101" s="8" t="s">
        <v>27</v>
      </c>
      <c r="D101" s="9" t="s">
        <v>134</v>
      </c>
      <c r="E101" s="10" t="s">
        <v>145</v>
      </c>
      <c r="F101" s="317">
        <v>1</v>
      </c>
      <c r="G101" s="317">
        <v>6</v>
      </c>
      <c r="H101" s="317">
        <v>0</v>
      </c>
      <c r="I101" s="317">
        <v>74.510000000000005</v>
      </c>
      <c r="J101" s="317">
        <v>8</v>
      </c>
      <c r="K101" s="317">
        <v>0</v>
      </c>
      <c r="L101" s="317">
        <v>16</v>
      </c>
      <c r="M101" s="10">
        <v>71.19</v>
      </c>
      <c r="N101" s="10">
        <v>100</v>
      </c>
      <c r="O101" s="318">
        <v>109.90439355897273</v>
      </c>
      <c r="P101" s="318">
        <v>93.220125952978563</v>
      </c>
      <c r="Q101" s="318">
        <v>89.962705681625806</v>
      </c>
      <c r="R101" s="10">
        <v>79.77</v>
      </c>
      <c r="S101" s="10">
        <v>33.840000000000003</v>
      </c>
      <c r="T101" s="319">
        <v>65.411236813213037</v>
      </c>
      <c r="U101" s="10">
        <v>37.130000000000003</v>
      </c>
      <c r="V101" s="10">
        <v>3.3</v>
      </c>
      <c r="W101" s="10">
        <v>0.38</v>
      </c>
      <c r="X101" s="10">
        <v>7.0000000000000007E-2</v>
      </c>
      <c r="Y101" s="320">
        <v>2309</v>
      </c>
      <c r="Z101" s="320">
        <v>671</v>
      </c>
      <c r="AA101" s="10">
        <v>6.87</v>
      </c>
    </row>
    <row r="102" spans="1:27" ht="12.75" customHeight="1">
      <c r="A102" s="304">
        <v>103</v>
      </c>
      <c r="B102" s="8" t="s">
        <v>146</v>
      </c>
      <c r="C102" s="8" t="s">
        <v>6</v>
      </c>
      <c r="D102" s="9" t="s">
        <v>147</v>
      </c>
      <c r="E102" s="10" t="s">
        <v>148</v>
      </c>
      <c r="F102" s="317">
        <v>37</v>
      </c>
      <c r="G102" s="317">
        <v>10</v>
      </c>
      <c r="H102" s="317">
        <v>1</v>
      </c>
      <c r="I102" s="317">
        <v>69.83</v>
      </c>
      <c r="J102" s="317">
        <v>0</v>
      </c>
      <c r="K102" s="317">
        <v>14</v>
      </c>
      <c r="L102" s="317">
        <v>92</v>
      </c>
      <c r="M102" s="10">
        <v>69.7</v>
      </c>
      <c r="N102" s="10">
        <v>96.75</v>
      </c>
      <c r="O102" s="318">
        <v>111.85066916266079</v>
      </c>
      <c r="P102" s="318">
        <v>91.093014752569232</v>
      </c>
      <c r="Q102" s="318">
        <v>71.278884091799526</v>
      </c>
      <c r="R102" s="10">
        <v>92.17</v>
      </c>
      <c r="S102" s="10">
        <v>46.48</v>
      </c>
      <c r="T102" s="319">
        <v>63.331860326521017</v>
      </c>
      <c r="U102" s="10">
        <v>31.62</v>
      </c>
      <c r="V102" s="10">
        <v>12.31</v>
      </c>
      <c r="W102" s="10">
        <v>2.02</v>
      </c>
      <c r="X102" s="10">
        <v>0.48</v>
      </c>
      <c r="Y102" s="320">
        <v>8820</v>
      </c>
      <c r="Z102" s="320">
        <v>3435</v>
      </c>
      <c r="AA102" s="10">
        <v>7.32</v>
      </c>
    </row>
    <row r="103" spans="1:27" ht="12.75" customHeight="1">
      <c r="A103" s="311">
        <v>104</v>
      </c>
      <c r="B103" s="8" t="s">
        <v>146</v>
      </c>
      <c r="C103" s="8" t="s">
        <v>9</v>
      </c>
      <c r="D103" s="9" t="s">
        <v>147</v>
      </c>
      <c r="E103" s="10" t="s">
        <v>149</v>
      </c>
      <c r="F103" s="317">
        <v>0</v>
      </c>
      <c r="G103" s="317">
        <v>0</v>
      </c>
      <c r="H103" s="317">
        <v>0</v>
      </c>
      <c r="I103" s="317">
        <v>76.180000000000007</v>
      </c>
      <c r="J103" s="317">
        <v>0</v>
      </c>
      <c r="K103" s="317">
        <v>0</v>
      </c>
      <c r="L103" s="317">
        <v>0</v>
      </c>
      <c r="M103" s="10">
        <v>68.52</v>
      </c>
      <c r="N103" s="10">
        <v>100</v>
      </c>
      <c r="O103" s="318">
        <v>110.90823587775095</v>
      </c>
      <c r="P103" s="318">
        <v>83.5323958736886</v>
      </c>
      <c r="Q103" s="318">
        <v>59.32023356770928</v>
      </c>
      <c r="R103" s="10">
        <v>71.88</v>
      </c>
      <c r="S103" s="10">
        <v>34.42</v>
      </c>
      <c r="T103" s="319">
        <v>70.722376443308207</v>
      </c>
      <c r="U103" s="10">
        <v>32.53</v>
      </c>
      <c r="V103" s="10">
        <v>15.82</v>
      </c>
      <c r="W103" s="10">
        <v>2.34</v>
      </c>
      <c r="X103" s="10">
        <v>0.52</v>
      </c>
      <c r="Y103" s="320">
        <v>10471</v>
      </c>
      <c r="Z103" s="320">
        <v>4021</v>
      </c>
      <c r="AA103" s="10">
        <v>6.57</v>
      </c>
    </row>
    <row r="104" spans="1:27" ht="12.75" customHeight="1">
      <c r="A104" s="304">
        <v>105</v>
      </c>
      <c r="B104" s="8" t="s">
        <v>146</v>
      </c>
      <c r="C104" s="8" t="s">
        <v>11</v>
      </c>
      <c r="D104" s="9" t="s">
        <v>147</v>
      </c>
      <c r="E104" s="10" t="s">
        <v>150</v>
      </c>
      <c r="F104" s="317">
        <v>0</v>
      </c>
      <c r="G104" s="317">
        <v>0</v>
      </c>
      <c r="H104" s="317">
        <v>0</v>
      </c>
      <c r="I104" s="317">
        <v>75.069999999999993</v>
      </c>
      <c r="J104" s="317">
        <v>0</v>
      </c>
      <c r="K104" s="317">
        <v>0</v>
      </c>
      <c r="L104" s="317">
        <v>0</v>
      </c>
      <c r="M104" s="10">
        <v>68.11</v>
      </c>
      <c r="N104" s="10">
        <v>97.37</v>
      </c>
      <c r="O104" s="318">
        <v>112.47397839707473</v>
      </c>
      <c r="P104" s="318">
        <v>81.802118976851645</v>
      </c>
      <c r="Q104" s="318">
        <v>70.161876157738632</v>
      </c>
      <c r="R104" s="10">
        <v>68.5</v>
      </c>
      <c r="S104" s="10">
        <v>29.76</v>
      </c>
      <c r="T104" s="319">
        <v>70.059218049993774</v>
      </c>
      <c r="U104" s="10">
        <v>34.26</v>
      </c>
      <c r="V104" s="10">
        <v>14.26</v>
      </c>
      <c r="W104" s="10">
        <v>2.62</v>
      </c>
      <c r="X104" s="10">
        <v>0.76</v>
      </c>
      <c r="Y104" s="320">
        <v>23955</v>
      </c>
      <c r="Z104" s="320">
        <v>8261</v>
      </c>
      <c r="AA104" s="10">
        <v>5.42</v>
      </c>
    </row>
    <row r="105" spans="1:27" ht="12.75" customHeight="1">
      <c r="A105" s="311">
        <v>106</v>
      </c>
      <c r="B105" s="8" t="s">
        <v>146</v>
      </c>
      <c r="C105" s="8" t="s">
        <v>13</v>
      </c>
      <c r="D105" s="9" t="s">
        <v>147</v>
      </c>
      <c r="E105" s="10" t="s">
        <v>151</v>
      </c>
      <c r="F105" s="317">
        <v>0</v>
      </c>
      <c r="G105" s="317">
        <v>0</v>
      </c>
      <c r="H105" s="317">
        <v>0</v>
      </c>
      <c r="I105" s="317">
        <v>91.16</v>
      </c>
      <c r="J105" s="317">
        <v>0</v>
      </c>
      <c r="K105" s="317">
        <v>0</v>
      </c>
      <c r="L105" s="317">
        <v>0</v>
      </c>
      <c r="M105" s="10">
        <v>68.989999999999995</v>
      </c>
      <c r="N105" s="10">
        <v>100</v>
      </c>
      <c r="O105" s="318">
        <v>119.22695587434455</v>
      </c>
      <c r="P105" s="318">
        <v>87.156839815210859</v>
      </c>
      <c r="Q105" s="318">
        <v>92.040859990173345</v>
      </c>
      <c r="R105" s="10">
        <v>96.18</v>
      </c>
      <c r="S105" s="10">
        <v>29.97</v>
      </c>
      <c r="T105" s="319">
        <v>70.656108678940214</v>
      </c>
      <c r="U105" s="10">
        <v>24.17</v>
      </c>
      <c r="V105" s="10">
        <v>18.61</v>
      </c>
      <c r="W105" s="10">
        <v>2.82</v>
      </c>
      <c r="X105" s="10">
        <v>0.7</v>
      </c>
      <c r="Y105" s="320">
        <v>8321</v>
      </c>
      <c r="Z105" s="320">
        <v>3237</v>
      </c>
      <c r="AA105" s="10">
        <v>6.04</v>
      </c>
    </row>
    <row r="106" spans="1:27" ht="12.75" customHeight="1">
      <c r="A106" s="304">
        <v>107</v>
      </c>
      <c r="B106" s="8" t="s">
        <v>146</v>
      </c>
      <c r="C106" s="8" t="s">
        <v>15</v>
      </c>
      <c r="D106" s="9" t="s">
        <v>147</v>
      </c>
      <c r="E106" s="10" t="s">
        <v>152</v>
      </c>
      <c r="F106" s="317">
        <v>13</v>
      </c>
      <c r="G106" s="317">
        <v>109</v>
      </c>
      <c r="H106" s="317">
        <v>8</v>
      </c>
      <c r="I106" s="317">
        <v>80.91</v>
      </c>
      <c r="J106" s="317">
        <v>0</v>
      </c>
      <c r="K106" s="317">
        <v>46</v>
      </c>
      <c r="L106" s="317">
        <v>0</v>
      </c>
      <c r="M106" s="10">
        <v>65.56</v>
      </c>
      <c r="N106" s="10">
        <v>97.61</v>
      </c>
      <c r="O106" s="318">
        <v>113.87545843071976</v>
      </c>
      <c r="P106" s="318">
        <v>83.517594062298002</v>
      </c>
      <c r="Q106" s="318">
        <v>54.937579146545204</v>
      </c>
      <c r="R106" s="10">
        <v>77.459999999999994</v>
      </c>
      <c r="S106" s="10">
        <v>29.93</v>
      </c>
      <c r="T106" s="319">
        <v>80.604355378921028</v>
      </c>
      <c r="U106" s="10">
        <v>30.8</v>
      </c>
      <c r="V106" s="10">
        <v>17.850000000000001</v>
      </c>
      <c r="W106" s="10">
        <v>2.2000000000000002</v>
      </c>
      <c r="X106" s="10">
        <v>0.44</v>
      </c>
      <c r="Y106" s="320">
        <v>8243</v>
      </c>
      <c r="Z106" s="320">
        <v>3155</v>
      </c>
      <c r="AA106" s="10">
        <v>5.49</v>
      </c>
    </row>
    <row r="107" spans="1:27" ht="12.75" customHeight="1">
      <c r="A107" s="311">
        <v>108</v>
      </c>
      <c r="B107" s="8" t="s">
        <v>146</v>
      </c>
      <c r="C107" s="8" t="s">
        <v>17</v>
      </c>
      <c r="D107" s="9" t="s">
        <v>147</v>
      </c>
      <c r="E107" s="10" t="s">
        <v>153</v>
      </c>
      <c r="F107" s="317">
        <v>8</v>
      </c>
      <c r="G107" s="317">
        <v>16</v>
      </c>
      <c r="H107" s="317">
        <v>5</v>
      </c>
      <c r="I107" s="317">
        <v>81.069999999999993</v>
      </c>
      <c r="J107" s="317">
        <v>2</v>
      </c>
      <c r="K107" s="317">
        <v>70</v>
      </c>
      <c r="L107" s="317">
        <v>110</v>
      </c>
      <c r="M107" s="10">
        <v>70.44</v>
      </c>
      <c r="N107" s="10">
        <v>100</v>
      </c>
      <c r="O107" s="318">
        <v>114.48770031730962</v>
      </c>
      <c r="P107" s="318">
        <v>82.297290514361407</v>
      </c>
      <c r="Q107" s="318">
        <v>67.720469749090284</v>
      </c>
      <c r="R107" s="10">
        <v>63.61</v>
      </c>
      <c r="S107" s="10">
        <v>42.22</v>
      </c>
      <c r="T107" s="319">
        <v>66.67296117641996</v>
      </c>
      <c r="U107" s="10">
        <v>43.05</v>
      </c>
      <c r="V107" s="10">
        <v>18.02</v>
      </c>
      <c r="W107" s="10">
        <v>3.1</v>
      </c>
      <c r="X107" s="10">
        <v>0.83</v>
      </c>
      <c r="Y107" s="320">
        <v>38130</v>
      </c>
      <c r="Z107" s="320">
        <v>12787</v>
      </c>
      <c r="AA107" s="10">
        <v>4</v>
      </c>
    </row>
    <row r="108" spans="1:27" ht="12.75" customHeight="1">
      <c r="A108" s="304">
        <v>109</v>
      </c>
      <c r="B108" s="8" t="s">
        <v>146</v>
      </c>
      <c r="C108" s="8" t="s">
        <v>19</v>
      </c>
      <c r="D108" s="9" t="s">
        <v>147</v>
      </c>
      <c r="E108" s="10" t="s">
        <v>154</v>
      </c>
      <c r="F108" s="317">
        <v>0</v>
      </c>
      <c r="G108" s="317">
        <v>0</v>
      </c>
      <c r="H108" s="317">
        <v>0</v>
      </c>
      <c r="I108" s="317">
        <v>84.93</v>
      </c>
      <c r="J108" s="317">
        <v>0</v>
      </c>
      <c r="K108" s="317">
        <v>0</v>
      </c>
      <c r="L108" s="317">
        <v>0</v>
      </c>
      <c r="M108" s="10">
        <v>67.84</v>
      </c>
      <c r="N108" s="10">
        <v>98.82</v>
      </c>
      <c r="O108" s="318">
        <v>113.92295881285885</v>
      </c>
      <c r="P108" s="318">
        <v>86.489982078905115</v>
      </c>
      <c r="Q108" s="318">
        <v>61.658374061860044</v>
      </c>
      <c r="R108" s="10">
        <v>80.489999999999995</v>
      </c>
      <c r="S108" s="10">
        <v>32.86</v>
      </c>
      <c r="T108" s="319">
        <v>67.484166506372574</v>
      </c>
      <c r="U108" s="10">
        <v>18.89</v>
      </c>
      <c r="V108" s="10">
        <v>12.28</v>
      </c>
      <c r="W108" s="10">
        <v>2.16</v>
      </c>
      <c r="X108" s="10">
        <v>0.55000000000000004</v>
      </c>
      <c r="Y108" s="320">
        <v>16919</v>
      </c>
      <c r="Z108" s="320">
        <v>5690</v>
      </c>
      <c r="AA108" s="10">
        <v>6.23</v>
      </c>
    </row>
    <row r="109" spans="1:27" ht="12.75" customHeight="1">
      <c r="A109" s="311">
        <v>110</v>
      </c>
      <c r="B109" s="8" t="s">
        <v>146</v>
      </c>
      <c r="C109" s="8" t="s">
        <v>21</v>
      </c>
      <c r="D109" s="9" t="s">
        <v>147</v>
      </c>
      <c r="E109" s="10" t="s">
        <v>155</v>
      </c>
      <c r="F109" s="317">
        <v>0</v>
      </c>
      <c r="G109" s="317">
        <v>0</v>
      </c>
      <c r="H109" s="317">
        <v>0</v>
      </c>
      <c r="I109" s="317">
        <v>92.35</v>
      </c>
      <c r="J109" s="317">
        <v>0</v>
      </c>
      <c r="K109" s="317">
        <v>0</v>
      </c>
      <c r="L109" s="317">
        <v>0</v>
      </c>
      <c r="M109" s="10">
        <v>69.59</v>
      </c>
      <c r="N109" s="10">
        <v>100</v>
      </c>
      <c r="O109" s="318">
        <v>111.0954457895087</v>
      </c>
      <c r="P109" s="318">
        <v>85.306674212385929</v>
      </c>
      <c r="Q109" s="318">
        <v>71.427336829851797</v>
      </c>
      <c r="R109" s="10">
        <v>80.099999999999994</v>
      </c>
      <c r="S109" s="10">
        <v>27.78</v>
      </c>
      <c r="T109" s="319">
        <v>78.549891720806258</v>
      </c>
      <c r="U109" s="10">
        <v>22.75</v>
      </c>
      <c r="V109" s="10">
        <v>11.57</v>
      </c>
      <c r="W109" s="10">
        <v>1.57</v>
      </c>
      <c r="X109" s="10">
        <v>0.34</v>
      </c>
      <c r="Y109" s="320">
        <v>4527</v>
      </c>
      <c r="Z109" s="320">
        <v>1543</v>
      </c>
      <c r="AA109" s="10">
        <v>6.51</v>
      </c>
    </row>
    <row r="110" spans="1:27" ht="12.75" customHeight="1">
      <c r="A110" s="304">
        <v>111</v>
      </c>
      <c r="B110" s="8" t="s">
        <v>146</v>
      </c>
      <c r="C110" s="8" t="s">
        <v>23</v>
      </c>
      <c r="D110" s="9" t="s">
        <v>147</v>
      </c>
      <c r="E110" s="10" t="s">
        <v>156</v>
      </c>
      <c r="F110" s="317">
        <v>0</v>
      </c>
      <c r="G110" s="317">
        <v>0</v>
      </c>
      <c r="H110" s="317">
        <v>0</v>
      </c>
      <c r="I110" s="317">
        <v>73.739999999999995</v>
      </c>
      <c r="J110" s="317">
        <v>0</v>
      </c>
      <c r="K110" s="317">
        <v>0</v>
      </c>
      <c r="L110" s="317">
        <v>0</v>
      </c>
      <c r="M110" s="10">
        <v>68.56</v>
      </c>
      <c r="N110" s="10">
        <v>100</v>
      </c>
      <c r="O110" s="318">
        <v>112.0957628498771</v>
      </c>
      <c r="P110" s="318">
        <v>86.105143849418013</v>
      </c>
      <c r="Q110" s="318">
        <v>70.43442293574526</v>
      </c>
      <c r="R110" s="10">
        <v>61.88</v>
      </c>
      <c r="S110" s="10">
        <v>37.83</v>
      </c>
      <c r="T110" s="319">
        <v>66.451593412284637</v>
      </c>
      <c r="U110" s="10">
        <v>39.43</v>
      </c>
      <c r="V110" s="10">
        <v>10.28</v>
      </c>
      <c r="W110" s="10">
        <v>1.1499999999999999</v>
      </c>
      <c r="X110" s="10">
        <v>0.23</v>
      </c>
      <c r="Y110" s="320">
        <v>7997</v>
      </c>
      <c r="Z110" s="320">
        <v>2856</v>
      </c>
      <c r="AA110" s="10">
        <v>7.17</v>
      </c>
    </row>
    <row r="111" spans="1:27" ht="12.75" customHeight="1">
      <c r="A111" s="311">
        <v>112</v>
      </c>
      <c r="B111" s="8" t="s">
        <v>146</v>
      </c>
      <c r="C111" s="8" t="s">
        <v>25</v>
      </c>
      <c r="D111" s="9" t="s">
        <v>147</v>
      </c>
      <c r="E111" s="10" t="s">
        <v>157</v>
      </c>
      <c r="F111" s="317">
        <v>2</v>
      </c>
      <c r="G111" s="317">
        <v>0</v>
      </c>
      <c r="H111" s="317">
        <v>1</v>
      </c>
      <c r="I111" s="317">
        <v>76.05</v>
      </c>
      <c r="J111" s="317">
        <v>0</v>
      </c>
      <c r="K111" s="317">
        <v>1</v>
      </c>
      <c r="L111" s="317">
        <v>121</v>
      </c>
      <c r="M111" s="10">
        <v>66.900000000000006</v>
      </c>
      <c r="N111" s="10">
        <v>97.83</v>
      </c>
      <c r="O111" s="318">
        <v>111.04765622205359</v>
      </c>
      <c r="P111" s="318">
        <v>75.523510600221485</v>
      </c>
      <c r="Q111" s="318">
        <v>74.176197285609476</v>
      </c>
      <c r="R111" s="10">
        <v>69.91</v>
      </c>
      <c r="S111" s="10">
        <v>23.11</v>
      </c>
      <c r="T111" s="319">
        <v>74.073128686767674</v>
      </c>
      <c r="U111" s="10">
        <v>23.64</v>
      </c>
      <c r="V111" s="10">
        <v>13.86</v>
      </c>
      <c r="W111" s="10">
        <v>1.71</v>
      </c>
      <c r="X111" s="10">
        <v>0.36</v>
      </c>
      <c r="Y111" s="320">
        <v>5799</v>
      </c>
      <c r="Z111" s="320">
        <v>2151</v>
      </c>
      <c r="AA111" s="10">
        <v>6.91</v>
      </c>
    </row>
    <row r="112" spans="1:27" ht="12.75" customHeight="1">
      <c r="A112" s="304">
        <v>113</v>
      </c>
      <c r="B112" s="8" t="s">
        <v>146</v>
      </c>
      <c r="C112" s="8" t="s">
        <v>27</v>
      </c>
      <c r="D112" s="9" t="s">
        <v>147</v>
      </c>
      <c r="E112" s="10" t="s">
        <v>158</v>
      </c>
      <c r="F112" s="317">
        <v>0</v>
      </c>
      <c r="G112" s="317">
        <v>0</v>
      </c>
      <c r="H112" s="317">
        <v>0</v>
      </c>
      <c r="I112" s="317">
        <v>80</v>
      </c>
      <c r="J112" s="317">
        <v>0</v>
      </c>
      <c r="K112" s="317">
        <v>0</v>
      </c>
      <c r="L112" s="317">
        <v>0</v>
      </c>
      <c r="M112" s="10">
        <v>65.78</v>
      </c>
      <c r="N112" s="10">
        <v>100</v>
      </c>
      <c r="O112" s="318">
        <v>119.514346323144</v>
      </c>
      <c r="P112" s="318">
        <v>87.490777927245205</v>
      </c>
      <c r="Q112" s="318">
        <v>82.433219509972972</v>
      </c>
      <c r="R112" s="10">
        <v>67.89</v>
      </c>
      <c r="S112" s="10">
        <v>26.6</v>
      </c>
      <c r="T112" s="319">
        <v>69.900113148321623</v>
      </c>
      <c r="U112" s="10">
        <v>36.450000000000003</v>
      </c>
      <c r="V112" s="10">
        <v>13.1</v>
      </c>
      <c r="W112" s="10">
        <v>1.76</v>
      </c>
      <c r="X112" s="10">
        <v>0.38</v>
      </c>
      <c r="Y112" s="320">
        <v>2968</v>
      </c>
      <c r="Z112" s="320">
        <v>1140</v>
      </c>
      <c r="AA112" s="10">
        <v>6.16</v>
      </c>
    </row>
    <row r="113" spans="1:27" ht="12.75" customHeight="1">
      <c r="A113" s="311">
        <v>114</v>
      </c>
      <c r="B113" s="8" t="s">
        <v>146</v>
      </c>
      <c r="C113" s="8" t="s">
        <v>29</v>
      </c>
      <c r="D113" s="9" t="s">
        <v>147</v>
      </c>
      <c r="E113" s="10" t="s">
        <v>159</v>
      </c>
      <c r="F113" s="317">
        <v>6</v>
      </c>
      <c r="G113" s="317">
        <v>8</v>
      </c>
      <c r="H113" s="317">
        <v>7</v>
      </c>
      <c r="I113" s="317">
        <v>75.73</v>
      </c>
      <c r="J113" s="317">
        <v>19</v>
      </c>
      <c r="K113" s="317">
        <v>0</v>
      </c>
      <c r="L113" s="317">
        <v>564</v>
      </c>
      <c r="M113" s="10">
        <v>71.67</v>
      </c>
      <c r="N113" s="10">
        <v>100</v>
      </c>
      <c r="O113" s="318">
        <v>106.90879188342146</v>
      </c>
      <c r="P113" s="318">
        <v>108.36408742482642</v>
      </c>
      <c r="Q113" s="318">
        <v>80.185428608741432</v>
      </c>
      <c r="R113" s="10">
        <v>89.57</v>
      </c>
      <c r="S113" s="10">
        <v>42.29</v>
      </c>
      <c r="T113" s="319">
        <v>63.630008831671134</v>
      </c>
      <c r="U113" s="10">
        <v>44.94</v>
      </c>
      <c r="V113" s="10">
        <v>13.36</v>
      </c>
      <c r="W113" s="10">
        <v>2.0299999999999998</v>
      </c>
      <c r="X113" s="10">
        <v>0.46</v>
      </c>
      <c r="Y113" s="320">
        <v>77547</v>
      </c>
      <c r="Z113" s="320">
        <v>23349</v>
      </c>
      <c r="AA113" s="10">
        <v>8.86</v>
      </c>
    </row>
    <row r="114" spans="1:27" ht="12.75" customHeight="1">
      <c r="A114" s="304">
        <v>115</v>
      </c>
      <c r="B114" s="8" t="s">
        <v>146</v>
      </c>
      <c r="C114" s="8" t="s">
        <v>31</v>
      </c>
      <c r="D114" s="9" t="s">
        <v>147</v>
      </c>
      <c r="E114" s="10" t="s">
        <v>160</v>
      </c>
      <c r="F114" s="317">
        <v>0</v>
      </c>
      <c r="G114" s="317">
        <v>0</v>
      </c>
      <c r="H114" s="317">
        <v>0</v>
      </c>
      <c r="I114" s="317">
        <v>74.77</v>
      </c>
      <c r="J114" s="317">
        <v>0</v>
      </c>
      <c r="K114" s="317">
        <v>0</v>
      </c>
      <c r="L114" s="317">
        <v>0</v>
      </c>
      <c r="M114" s="10">
        <v>72.8</v>
      </c>
      <c r="N114" s="10">
        <v>100</v>
      </c>
      <c r="O114" s="318">
        <v>113.41345866647829</v>
      </c>
      <c r="P114" s="318">
        <v>82.180672007549504</v>
      </c>
      <c r="Q114" s="318">
        <v>87.537969489463563</v>
      </c>
      <c r="R114" s="10">
        <v>83.43</v>
      </c>
      <c r="S114" s="10">
        <v>39.32</v>
      </c>
      <c r="T114" s="319">
        <v>68.203946725715596</v>
      </c>
      <c r="U114" s="10">
        <v>42.7</v>
      </c>
      <c r="V114" s="10">
        <v>11.23</v>
      </c>
      <c r="W114" s="10">
        <v>1.88</v>
      </c>
      <c r="X114" s="10">
        <v>0.41</v>
      </c>
      <c r="Y114" s="320">
        <v>4375</v>
      </c>
      <c r="Z114" s="320">
        <v>1641</v>
      </c>
      <c r="AA114" s="10">
        <v>5.69</v>
      </c>
    </row>
    <row r="115" spans="1:27" ht="12.75" customHeight="1">
      <c r="A115" s="311">
        <v>116</v>
      </c>
      <c r="B115" s="8" t="s">
        <v>146</v>
      </c>
      <c r="C115" s="8" t="s">
        <v>33</v>
      </c>
      <c r="D115" s="9" t="s">
        <v>147</v>
      </c>
      <c r="E115" s="10" t="s">
        <v>161</v>
      </c>
      <c r="F115" s="317">
        <v>0</v>
      </c>
      <c r="G115" s="317">
        <v>0</v>
      </c>
      <c r="H115" s="317">
        <v>0</v>
      </c>
      <c r="I115" s="317">
        <v>82.83</v>
      </c>
      <c r="J115" s="317">
        <v>0</v>
      </c>
      <c r="K115" s="317">
        <v>1</v>
      </c>
      <c r="L115" s="317">
        <v>65</v>
      </c>
      <c r="M115" s="10">
        <v>70.7</v>
      </c>
      <c r="N115" s="10">
        <v>100</v>
      </c>
      <c r="O115" s="318">
        <v>115.07933607637864</v>
      </c>
      <c r="P115" s="318">
        <v>92.489136766328912</v>
      </c>
      <c r="Q115" s="318">
        <v>83.868949877528337</v>
      </c>
      <c r="R115" s="10">
        <v>100</v>
      </c>
      <c r="S115" s="10">
        <v>23.48</v>
      </c>
      <c r="T115" s="319">
        <v>68.59220866075907</v>
      </c>
      <c r="U115" s="10">
        <v>39.47</v>
      </c>
      <c r="V115" s="10">
        <v>9</v>
      </c>
      <c r="W115" s="10">
        <v>1.02</v>
      </c>
      <c r="X115" s="10">
        <v>0.16</v>
      </c>
      <c r="Y115" s="320">
        <v>1836</v>
      </c>
      <c r="Z115" s="320">
        <v>722</v>
      </c>
      <c r="AA115" s="10">
        <v>6.33</v>
      </c>
    </row>
    <row r="116" spans="1:27" ht="12.75" customHeight="1">
      <c r="A116" s="304">
        <v>117</v>
      </c>
      <c r="B116" s="8" t="s">
        <v>146</v>
      </c>
      <c r="C116" s="8" t="s">
        <v>35</v>
      </c>
      <c r="D116" s="9" t="s">
        <v>147</v>
      </c>
      <c r="E116" s="10" t="s">
        <v>162</v>
      </c>
      <c r="F116" s="317">
        <v>0</v>
      </c>
      <c r="G116" s="317">
        <v>5</v>
      </c>
      <c r="H116" s="317">
        <v>8</v>
      </c>
      <c r="I116" s="317">
        <v>79.02</v>
      </c>
      <c r="J116" s="317">
        <v>0</v>
      </c>
      <c r="K116" s="317">
        <v>416</v>
      </c>
      <c r="L116" s="317">
        <v>76</v>
      </c>
      <c r="M116" s="10">
        <v>66.05</v>
      </c>
      <c r="N116" s="10">
        <v>100</v>
      </c>
      <c r="O116" s="318">
        <v>106.07657789837846</v>
      </c>
      <c r="P116" s="318">
        <v>90.595339687985842</v>
      </c>
      <c r="Q116" s="318">
        <v>81.753306960380968</v>
      </c>
      <c r="R116" s="10">
        <v>70.790000000000006</v>
      </c>
      <c r="S116" s="10">
        <v>35.89</v>
      </c>
      <c r="T116" s="319">
        <v>65.387430722576596</v>
      </c>
      <c r="U116" s="10">
        <v>39.47</v>
      </c>
      <c r="V116" s="10">
        <v>14.37</v>
      </c>
      <c r="W116" s="10">
        <v>2.4700000000000002</v>
      </c>
      <c r="X116" s="10">
        <v>0.6</v>
      </c>
      <c r="Y116" s="320">
        <v>3177</v>
      </c>
      <c r="Z116" s="320">
        <v>1361</v>
      </c>
      <c r="AA116" s="10">
        <v>6.52</v>
      </c>
    </row>
    <row r="117" spans="1:27" ht="12.75" customHeight="1">
      <c r="A117" s="311">
        <v>118</v>
      </c>
      <c r="B117" s="8" t="s">
        <v>146</v>
      </c>
      <c r="C117" s="8" t="s">
        <v>37</v>
      </c>
      <c r="D117" s="9" t="s">
        <v>147</v>
      </c>
      <c r="E117" s="10" t="s">
        <v>163</v>
      </c>
      <c r="F117" s="317">
        <v>0</v>
      </c>
      <c r="G117" s="317">
        <v>0</v>
      </c>
      <c r="H117" s="317">
        <v>0</v>
      </c>
      <c r="I117" s="317">
        <v>0</v>
      </c>
      <c r="J117" s="317">
        <v>0</v>
      </c>
      <c r="K117" s="317">
        <v>0</v>
      </c>
      <c r="L117" s="317">
        <v>0</v>
      </c>
      <c r="M117" s="10">
        <v>63.82</v>
      </c>
      <c r="N117" s="10">
        <v>0</v>
      </c>
      <c r="O117" s="318">
        <v>0</v>
      </c>
      <c r="P117" s="318">
        <v>0</v>
      </c>
      <c r="Q117" s="318">
        <v>0</v>
      </c>
      <c r="R117" s="10">
        <v>0</v>
      </c>
      <c r="S117" s="10">
        <v>0</v>
      </c>
      <c r="T117" s="319">
        <v>0</v>
      </c>
      <c r="U117" s="10">
        <v>0</v>
      </c>
      <c r="V117" s="10">
        <v>0</v>
      </c>
      <c r="W117" s="10">
        <v>0</v>
      </c>
      <c r="X117" s="10">
        <v>0</v>
      </c>
      <c r="Y117" s="320">
        <v>0</v>
      </c>
      <c r="Z117" s="320">
        <v>0</v>
      </c>
      <c r="AA117" s="10">
        <v>0</v>
      </c>
    </row>
    <row r="118" spans="1:27" ht="12.75" customHeight="1">
      <c r="A118" s="304">
        <v>119</v>
      </c>
      <c r="B118" s="8" t="s">
        <v>146</v>
      </c>
      <c r="C118" s="8" t="s">
        <v>39</v>
      </c>
      <c r="D118" s="9" t="s">
        <v>147</v>
      </c>
      <c r="E118" s="10" t="s">
        <v>164</v>
      </c>
      <c r="F118" s="317">
        <v>0</v>
      </c>
      <c r="G118" s="317">
        <v>0</v>
      </c>
      <c r="H118" s="317">
        <v>0</v>
      </c>
      <c r="I118" s="317">
        <v>0</v>
      </c>
      <c r="J118" s="317">
        <v>0</v>
      </c>
      <c r="K118" s="317">
        <v>0</v>
      </c>
      <c r="L118" s="317">
        <v>0</v>
      </c>
      <c r="M118" s="10">
        <v>64.95</v>
      </c>
      <c r="N118" s="10">
        <v>0</v>
      </c>
      <c r="O118" s="318">
        <v>0</v>
      </c>
      <c r="P118" s="318">
        <v>0</v>
      </c>
      <c r="Q118" s="318">
        <v>0</v>
      </c>
      <c r="R118" s="10">
        <v>0</v>
      </c>
      <c r="S118" s="10">
        <v>0</v>
      </c>
      <c r="T118" s="319">
        <v>0</v>
      </c>
      <c r="U118" s="10">
        <v>0</v>
      </c>
      <c r="V118" s="10">
        <v>0</v>
      </c>
      <c r="W118" s="10">
        <v>0</v>
      </c>
      <c r="X118" s="10">
        <v>0</v>
      </c>
      <c r="Y118" s="320">
        <v>0</v>
      </c>
      <c r="Z118" s="320">
        <v>0</v>
      </c>
      <c r="AA118" s="10">
        <v>0</v>
      </c>
    </row>
    <row r="119" spans="1:27" ht="12.75" customHeight="1">
      <c r="A119" s="311">
        <v>120</v>
      </c>
      <c r="B119" s="8" t="s">
        <v>165</v>
      </c>
      <c r="C119" s="8" t="s">
        <v>6</v>
      </c>
      <c r="D119" s="9" t="s">
        <v>166</v>
      </c>
      <c r="E119" s="10" t="s">
        <v>167</v>
      </c>
      <c r="F119" s="317">
        <v>3</v>
      </c>
      <c r="G119" s="317">
        <v>14</v>
      </c>
      <c r="H119" s="317">
        <v>0</v>
      </c>
      <c r="I119" s="317">
        <v>68.41</v>
      </c>
      <c r="J119" s="317">
        <v>0</v>
      </c>
      <c r="K119" s="317">
        <v>207</v>
      </c>
      <c r="L119" s="317">
        <v>32</v>
      </c>
      <c r="M119" s="10">
        <v>67.77</v>
      </c>
      <c r="N119" s="10">
        <v>100</v>
      </c>
      <c r="O119" s="318">
        <v>116.86441144577825</v>
      </c>
      <c r="P119" s="318">
        <v>87.288817273349167</v>
      </c>
      <c r="Q119" s="318">
        <v>98.101027729854806</v>
      </c>
      <c r="R119" s="10">
        <v>88.43</v>
      </c>
      <c r="S119" s="10">
        <v>25.25</v>
      </c>
      <c r="T119" s="319">
        <v>69.088637804377811</v>
      </c>
      <c r="U119" s="10">
        <v>29.4</v>
      </c>
      <c r="V119" s="10">
        <v>22.59</v>
      </c>
      <c r="W119" s="10">
        <v>4.16</v>
      </c>
      <c r="X119" s="10">
        <v>1.1000000000000001</v>
      </c>
      <c r="Y119" s="320">
        <v>1746</v>
      </c>
      <c r="Z119" s="320">
        <v>689</v>
      </c>
      <c r="AA119" s="10">
        <v>6.42</v>
      </c>
    </row>
    <row r="120" spans="1:27" ht="12.75" customHeight="1">
      <c r="A120" s="304">
        <v>121</v>
      </c>
      <c r="B120" s="8" t="s">
        <v>165</v>
      </c>
      <c r="C120" s="8" t="s">
        <v>9</v>
      </c>
      <c r="D120" s="9" t="s">
        <v>166</v>
      </c>
      <c r="E120" s="10" t="s">
        <v>168</v>
      </c>
      <c r="F120" s="317">
        <v>3</v>
      </c>
      <c r="G120" s="317">
        <v>7</v>
      </c>
      <c r="H120" s="317">
        <v>2</v>
      </c>
      <c r="I120" s="317">
        <v>86.92</v>
      </c>
      <c r="J120" s="317">
        <v>0</v>
      </c>
      <c r="K120" s="317">
        <v>5</v>
      </c>
      <c r="L120" s="317">
        <v>0</v>
      </c>
      <c r="M120" s="10">
        <v>68.03</v>
      </c>
      <c r="N120" s="10">
        <v>100</v>
      </c>
      <c r="O120" s="318">
        <v>116.99346326289159</v>
      </c>
      <c r="P120" s="318">
        <v>82.924287001692647</v>
      </c>
      <c r="Q120" s="318">
        <v>73.631584274708104</v>
      </c>
      <c r="R120" s="10">
        <v>76.790000000000006</v>
      </c>
      <c r="S120" s="10">
        <v>38.130000000000003</v>
      </c>
      <c r="T120" s="319">
        <v>71.481160321329824</v>
      </c>
      <c r="U120" s="10">
        <v>30</v>
      </c>
      <c r="V120" s="10">
        <v>18.48</v>
      </c>
      <c r="W120" s="10">
        <v>2.82</v>
      </c>
      <c r="X120" s="10">
        <v>0.66</v>
      </c>
      <c r="Y120" s="320">
        <v>5284</v>
      </c>
      <c r="Z120" s="320">
        <v>2091</v>
      </c>
      <c r="AA120" s="10">
        <v>6.67</v>
      </c>
    </row>
    <row r="121" spans="1:27" ht="12.75" customHeight="1">
      <c r="A121" s="311">
        <v>122</v>
      </c>
      <c r="B121" s="8" t="s">
        <v>165</v>
      </c>
      <c r="C121" s="8" t="s">
        <v>11</v>
      </c>
      <c r="D121" s="9" t="s">
        <v>166</v>
      </c>
      <c r="E121" s="10" t="s">
        <v>169</v>
      </c>
      <c r="F121" s="317">
        <v>0</v>
      </c>
      <c r="G121" s="317">
        <v>10</v>
      </c>
      <c r="H121" s="317">
        <v>1</v>
      </c>
      <c r="I121" s="317">
        <v>81.39</v>
      </c>
      <c r="J121" s="317">
        <v>0</v>
      </c>
      <c r="K121" s="317">
        <v>604</v>
      </c>
      <c r="L121" s="317">
        <v>46</v>
      </c>
      <c r="M121" s="10">
        <v>69.97</v>
      </c>
      <c r="N121" s="10">
        <v>100</v>
      </c>
      <c r="O121" s="318">
        <v>117.50538288052299</v>
      </c>
      <c r="P121" s="318">
        <v>82.854528334667108</v>
      </c>
      <c r="Q121" s="318">
        <v>78.296064711383693</v>
      </c>
      <c r="R121" s="10">
        <v>84.53</v>
      </c>
      <c r="S121" s="10">
        <v>31.65</v>
      </c>
      <c r="T121" s="319">
        <v>71.12292279439211</v>
      </c>
      <c r="U121" s="10">
        <v>32.54</v>
      </c>
      <c r="V121" s="10">
        <v>14.5</v>
      </c>
      <c r="W121" s="10">
        <v>2.48</v>
      </c>
      <c r="X121" s="10">
        <v>0.67</v>
      </c>
      <c r="Y121" s="320">
        <v>2355</v>
      </c>
      <c r="Z121" s="320">
        <v>946</v>
      </c>
      <c r="AA121" s="10">
        <v>6.13</v>
      </c>
    </row>
    <row r="122" spans="1:27" ht="12.75" customHeight="1">
      <c r="A122" s="304">
        <v>123</v>
      </c>
      <c r="B122" s="8" t="s">
        <v>165</v>
      </c>
      <c r="C122" s="8" t="s">
        <v>13</v>
      </c>
      <c r="D122" s="9" t="s">
        <v>166</v>
      </c>
      <c r="E122" s="10" t="s">
        <v>170</v>
      </c>
      <c r="F122" s="317">
        <v>2</v>
      </c>
      <c r="G122" s="317">
        <v>6</v>
      </c>
      <c r="H122" s="317">
        <v>0</v>
      </c>
      <c r="I122" s="317">
        <v>84.25</v>
      </c>
      <c r="J122" s="317">
        <v>0</v>
      </c>
      <c r="K122" s="317">
        <v>238</v>
      </c>
      <c r="L122" s="317">
        <v>39</v>
      </c>
      <c r="M122" s="10">
        <v>67.930000000000007</v>
      </c>
      <c r="N122" s="10">
        <v>100</v>
      </c>
      <c r="O122" s="318">
        <v>112.46743584573196</v>
      </c>
      <c r="P122" s="318">
        <v>96.564099285534567</v>
      </c>
      <c r="Q122" s="318">
        <v>73.169320053289212</v>
      </c>
      <c r="R122" s="10">
        <v>100</v>
      </c>
      <c r="S122" s="10">
        <v>30.34</v>
      </c>
      <c r="T122" s="319">
        <v>68.238020685659336</v>
      </c>
      <c r="U122" s="10">
        <v>30.03</v>
      </c>
      <c r="V122" s="10">
        <v>23.25</v>
      </c>
      <c r="W122" s="10">
        <v>3.82</v>
      </c>
      <c r="X122" s="10">
        <v>0.98</v>
      </c>
      <c r="Y122" s="320">
        <v>737</v>
      </c>
      <c r="Z122" s="320">
        <v>289</v>
      </c>
      <c r="AA122" s="10">
        <v>5.54</v>
      </c>
    </row>
    <row r="123" spans="1:27" ht="12.75" customHeight="1">
      <c r="A123" s="311">
        <v>124</v>
      </c>
      <c r="B123" s="8" t="s">
        <v>165</v>
      </c>
      <c r="C123" s="8" t="s">
        <v>15</v>
      </c>
      <c r="D123" s="9" t="s">
        <v>166</v>
      </c>
      <c r="E123" s="10" t="s">
        <v>171</v>
      </c>
      <c r="F123" s="317">
        <v>5</v>
      </c>
      <c r="G123" s="317">
        <v>9</v>
      </c>
      <c r="H123" s="317">
        <v>2</v>
      </c>
      <c r="I123" s="317">
        <v>83.81</v>
      </c>
      <c r="J123" s="317">
        <v>0</v>
      </c>
      <c r="K123" s="317">
        <v>45</v>
      </c>
      <c r="L123" s="317">
        <v>15</v>
      </c>
      <c r="M123" s="10">
        <v>66.260000000000005</v>
      </c>
      <c r="N123" s="10">
        <v>97.47</v>
      </c>
      <c r="O123" s="318">
        <v>114.83035038149747</v>
      </c>
      <c r="P123" s="318">
        <v>90.490896261856008</v>
      </c>
      <c r="Q123" s="318">
        <v>73.858728928553191</v>
      </c>
      <c r="R123" s="10">
        <v>89.38</v>
      </c>
      <c r="S123" s="10">
        <v>23.27</v>
      </c>
      <c r="T123" s="319">
        <v>70.314375403933155</v>
      </c>
      <c r="U123" s="10">
        <v>21.11</v>
      </c>
      <c r="V123" s="10">
        <v>21.84</v>
      </c>
      <c r="W123" s="10">
        <v>4.5999999999999996</v>
      </c>
      <c r="X123" s="10">
        <v>1.53</v>
      </c>
      <c r="Y123" s="320">
        <v>1099</v>
      </c>
      <c r="Z123" s="320">
        <v>418</v>
      </c>
      <c r="AA123" s="10">
        <v>5.73</v>
      </c>
    </row>
    <row r="124" spans="1:27" ht="12.75" customHeight="1">
      <c r="A124" s="304">
        <v>125</v>
      </c>
      <c r="B124" s="8" t="s">
        <v>165</v>
      </c>
      <c r="C124" s="8" t="s">
        <v>17</v>
      </c>
      <c r="D124" s="9" t="s">
        <v>166</v>
      </c>
      <c r="E124" s="10" t="s">
        <v>172</v>
      </c>
      <c r="F124" s="317">
        <v>0</v>
      </c>
      <c r="G124" s="317">
        <v>6</v>
      </c>
      <c r="H124" s="317">
        <v>6</v>
      </c>
      <c r="I124" s="317">
        <v>82.73</v>
      </c>
      <c r="J124" s="317">
        <v>0</v>
      </c>
      <c r="K124" s="317">
        <v>162</v>
      </c>
      <c r="L124" s="317">
        <v>58</v>
      </c>
      <c r="M124" s="10">
        <v>68.17</v>
      </c>
      <c r="N124" s="10">
        <v>97.87</v>
      </c>
      <c r="O124" s="318">
        <v>110.60953603710098</v>
      </c>
      <c r="P124" s="318">
        <v>101.71804459700849</v>
      </c>
      <c r="Q124" s="318">
        <v>74.219876720631845</v>
      </c>
      <c r="R124" s="10">
        <v>91.23</v>
      </c>
      <c r="S124" s="10">
        <v>44.93</v>
      </c>
      <c r="T124" s="319">
        <v>64.020914150784279</v>
      </c>
      <c r="U124" s="10">
        <v>40.18</v>
      </c>
      <c r="V124" s="10">
        <v>12.98</v>
      </c>
      <c r="W124" s="10">
        <v>1.66</v>
      </c>
      <c r="X124" s="10">
        <v>0.34</v>
      </c>
      <c r="Y124" s="320">
        <v>1905</v>
      </c>
      <c r="Z124" s="320">
        <v>681</v>
      </c>
      <c r="AA124" s="10">
        <v>6.64</v>
      </c>
    </row>
    <row r="125" spans="1:27" ht="12.75" customHeight="1">
      <c r="A125" s="311">
        <v>126</v>
      </c>
      <c r="B125" s="8" t="s">
        <v>165</v>
      </c>
      <c r="C125" s="8" t="s">
        <v>19</v>
      </c>
      <c r="D125" s="9" t="s">
        <v>166</v>
      </c>
      <c r="E125" s="10" t="s">
        <v>173</v>
      </c>
      <c r="F125" s="317">
        <v>8</v>
      </c>
      <c r="G125" s="317">
        <v>3</v>
      </c>
      <c r="H125" s="317">
        <v>0</v>
      </c>
      <c r="I125" s="317">
        <v>79.12</v>
      </c>
      <c r="J125" s="317">
        <v>0</v>
      </c>
      <c r="K125" s="317">
        <v>0</v>
      </c>
      <c r="L125" s="317">
        <v>39</v>
      </c>
      <c r="M125" s="10">
        <v>67.489999999999995</v>
      </c>
      <c r="N125" s="10">
        <v>100</v>
      </c>
      <c r="O125" s="318">
        <v>113.13835662199023</v>
      </c>
      <c r="P125" s="318">
        <v>89.802997483024214</v>
      </c>
      <c r="Q125" s="318">
        <v>81.329662134880593</v>
      </c>
      <c r="R125" s="10">
        <v>72.97</v>
      </c>
      <c r="S125" s="10">
        <v>32.21</v>
      </c>
      <c r="T125" s="319">
        <v>70.647485730519904</v>
      </c>
      <c r="U125" s="10">
        <v>23.95</v>
      </c>
      <c r="V125" s="10">
        <v>12.89</v>
      </c>
      <c r="W125" s="10">
        <v>2.21</v>
      </c>
      <c r="X125" s="10">
        <v>0.55000000000000004</v>
      </c>
      <c r="Y125" s="320">
        <v>1506</v>
      </c>
      <c r="Z125" s="320">
        <v>608</v>
      </c>
      <c r="AA125" s="10">
        <v>5.94</v>
      </c>
    </row>
    <row r="126" spans="1:27" ht="12.75" customHeight="1">
      <c r="A126" s="304">
        <v>127</v>
      </c>
      <c r="B126" s="8" t="s">
        <v>165</v>
      </c>
      <c r="C126" s="8" t="s">
        <v>21</v>
      </c>
      <c r="D126" s="9" t="s">
        <v>166</v>
      </c>
      <c r="E126" s="10" t="s">
        <v>174</v>
      </c>
      <c r="F126" s="317">
        <v>2</v>
      </c>
      <c r="G126" s="317">
        <v>15</v>
      </c>
      <c r="H126" s="317">
        <v>0</v>
      </c>
      <c r="I126" s="317">
        <v>78.709999999999994</v>
      </c>
      <c r="J126" s="317">
        <v>0</v>
      </c>
      <c r="K126" s="317">
        <v>0</v>
      </c>
      <c r="L126" s="317">
        <v>23</v>
      </c>
      <c r="M126" s="10">
        <v>64.930000000000007</v>
      </c>
      <c r="N126" s="10">
        <v>100</v>
      </c>
      <c r="O126" s="318">
        <v>109.30058581047228</v>
      </c>
      <c r="P126" s="318">
        <v>79.845930847757913</v>
      </c>
      <c r="Q126" s="318">
        <v>87.112534060376632</v>
      </c>
      <c r="R126" s="10">
        <v>80.53</v>
      </c>
      <c r="S126" s="10">
        <v>28.28</v>
      </c>
      <c r="T126" s="319">
        <v>69.81518200807983</v>
      </c>
      <c r="U126" s="10">
        <v>18.53</v>
      </c>
      <c r="V126" s="10">
        <v>16.13</v>
      </c>
      <c r="W126" s="10">
        <v>2.4300000000000002</v>
      </c>
      <c r="X126" s="10">
        <v>0.56000000000000005</v>
      </c>
      <c r="Y126" s="320">
        <v>2333</v>
      </c>
      <c r="Z126" s="320">
        <v>900</v>
      </c>
      <c r="AA126" s="10">
        <v>6.6</v>
      </c>
    </row>
    <row r="127" spans="1:27" ht="12.75" customHeight="1">
      <c r="A127" s="311">
        <v>128</v>
      </c>
      <c r="B127" s="8" t="s">
        <v>165</v>
      </c>
      <c r="C127" s="8" t="s">
        <v>23</v>
      </c>
      <c r="D127" s="9" t="s">
        <v>166</v>
      </c>
      <c r="E127" s="10" t="s">
        <v>175</v>
      </c>
      <c r="F127" s="317">
        <v>0</v>
      </c>
      <c r="G127" s="317">
        <v>4</v>
      </c>
      <c r="H127" s="317">
        <v>6870</v>
      </c>
      <c r="I127" s="317">
        <v>55.53</v>
      </c>
      <c r="J127" s="317">
        <v>0</v>
      </c>
      <c r="K127" s="317">
        <v>9</v>
      </c>
      <c r="L127" s="317">
        <v>10</v>
      </c>
      <c r="M127" s="10">
        <v>70.28</v>
      </c>
      <c r="N127" s="10">
        <v>95.96</v>
      </c>
      <c r="O127" s="318">
        <v>116.93216884876863</v>
      </c>
      <c r="P127" s="318">
        <v>83.676173139984229</v>
      </c>
      <c r="Q127" s="318">
        <v>66.619430189191547</v>
      </c>
      <c r="R127" s="10">
        <v>58.83</v>
      </c>
      <c r="S127" s="10">
        <v>27.48</v>
      </c>
      <c r="T127" s="319">
        <v>66.219611021069696</v>
      </c>
      <c r="U127" s="10">
        <v>21.76</v>
      </c>
      <c r="V127" s="10">
        <v>7.24</v>
      </c>
      <c r="W127" s="10">
        <v>0.74</v>
      </c>
      <c r="X127" s="10">
        <v>0.14000000000000001</v>
      </c>
      <c r="Y127" s="320">
        <v>1257</v>
      </c>
      <c r="Z127" s="320">
        <v>468</v>
      </c>
      <c r="AA127" s="10">
        <v>6.74</v>
      </c>
    </row>
    <row r="128" spans="1:27" ht="12.75" customHeight="1">
      <c r="A128" s="304">
        <v>129</v>
      </c>
      <c r="B128" s="8" t="s">
        <v>165</v>
      </c>
      <c r="C128" s="8" t="s">
        <v>25</v>
      </c>
      <c r="D128" s="9" t="s">
        <v>166</v>
      </c>
      <c r="E128" s="10" t="s">
        <v>176</v>
      </c>
      <c r="F128" s="317">
        <v>3</v>
      </c>
      <c r="G128" s="317">
        <v>11</v>
      </c>
      <c r="H128" s="317">
        <v>1</v>
      </c>
      <c r="I128" s="317">
        <v>87.72</v>
      </c>
      <c r="J128" s="317">
        <v>10</v>
      </c>
      <c r="K128" s="317">
        <v>21</v>
      </c>
      <c r="L128" s="317">
        <v>169</v>
      </c>
      <c r="M128" s="10">
        <v>70.86</v>
      </c>
      <c r="N128" s="10">
        <v>99.15</v>
      </c>
      <c r="O128" s="318">
        <v>110.08497463288742</v>
      </c>
      <c r="P128" s="318">
        <v>91.014894124165565</v>
      </c>
      <c r="Q128" s="318">
        <v>84.801434557464205</v>
      </c>
      <c r="R128" s="10">
        <v>84.74</v>
      </c>
      <c r="S128" s="10">
        <v>33.71</v>
      </c>
      <c r="T128" s="319">
        <v>63.640963730611233</v>
      </c>
      <c r="U128" s="10">
        <v>38.549999999999997</v>
      </c>
      <c r="V128" s="10">
        <v>21.51</v>
      </c>
      <c r="W128" s="10">
        <v>3.74</v>
      </c>
      <c r="X128" s="10">
        <v>0.98</v>
      </c>
      <c r="Y128" s="320">
        <v>6745</v>
      </c>
      <c r="Z128" s="320">
        <v>2558</v>
      </c>
      <c r="AA128" s="10">
        <v>6.79</v>
      </c>
    </row>
    <row r="129" spans="1:27" ht="12.75" customHeight="1">
      <c r="A129" s="311">
        <v>130</v>
      </c>
      <c r="B129" s="8" t="s">
        <v>177</v>
      </c>
      <c r="C129" s="8" t="s">
        <v>6</v>
      </c>
      <c r="D129" s="9" t="s">
        <v>178</v>
      </c>
      <c r="E129" s="10" t="s">
        <v>179</v>
      </c>
      <c r="F129" s="317">
        <v>1</v>
      </c>
      <c r="G129" s="317">
        <v>7</v>
      </c>
      <c r="H129" s="317">
        <v>0</v>
      </c>
      <c r="I129" s="317">
        <v>82.44</v>
      </c>
      <c r="J129" s="317">
        <v>0</v>
      </c>
      <c r="K129" s="317">
        <v>28</v>
      </c>
      <c r="L129" s="317">
        <v>38</v>
      </c>
      <c r="M129" s="10">
        <v>67.81</v>
      </c>
      <c r="N129" s="10">
        <v>98.21</v>
      </c>
      <c r="O129" s="318">
        <v>104.88222980953957</v>
      </c>
      <c r="P129" s="318">
        <v>85.924771212384229</v>
      </c>
      <c r="Q129" s="318">
        <v>68.808056553598405</v>
      </c>
      <c r="R129" s="10">
        <v>75.84</v>
      </c>
      <c r="S129" s="10">
        <v>22.78</v>
      </c>
      <c r="T129" s="319">
        <v>74.709827975774147</v>
      </c>
      <c r="U129" s="10">
        <v>21.19</v>
      </c>
      <c r="V129" s="10">
        <v>15.13</v>
      </c>
      <c r="W129" s="10">
        <v>2.41</v>
      </c>
      <c r="X129" s="10">
        <v>0.56000000000000005</v>
      </c>
      <c r="Y129" s="320">
        <v>2831</v>
      </c>
      <c r="Z129" s="320">
        <v>1194</v>
      </c>
      <c r="AA129" s="10">
        <v>6.65</v>
      </c>
    </row>
    <row r="130" spans="1:27" ht="12.75" customHeight="1">
      <c r="A130" s="304">
        <v>131</v>
      </c>
      <c r="B130" s="8" t="s">
        <v>177</v>
      </c>
      <c r="C130" s="8" t="s">
        <v>9</v>
      </c>
      <c r="D130" s="9" t="s">
        <v>178</v>
      </c>
      <c r="E130" s="10" t="s">
        <v>180</v>
      </c>
      <c r="F130" s="317">
        <v>115260</v>
      </c>
      <c r="G130" s="317">
        <v>1137</v>
      </c>
      <c r="H130" s="317">
        <v>17</v>
      </c>
      <c r="I130" s="317">
        <v>72.959999999999994</v>
      </c>
      <c r="J130" s="317">
        <v>3</v>
      </c>
      <c r="K130" s="317">
        <v>7</v>
      </c>
      <c r="L130" s="317">
        <v>136</v>
      </c>
      <c r="M130" s="10">
        <v>70.209999999999994</v>
      </c>
      <c r="N130" s="10">
        <v>100</v>
      </c>
      <c r="O130" s="318">
        <v>111.11803109630532</v>
      </c>
      <c r="P130" s="318">
        <v>96.74578518597464</v>
      </c>
      <c r="Q130" s="318">
        <v>63.702879656435762</v>
      </c>
      <c r="R130" s="10">
        <v>80.91</v>
      </c>
      <c r="S130" s="10">
        <v>32.729999999999997</v>
      </c>
      <c r="T130" s="319">
        <v>71.335349316017655</v>
      </c>
      <c r="U130" s="10">
        <v>33.74</v>
      </c>
      <c r="V130" s="10">
        <v>15.24</v>
      </c>
      <c r="W130" s="10">
        <v>1.71</v>
      </c>
      <c r="X130" s="10">
        <v>0.34</v>
      </c>
      <c r="Y130" s="320">
        <v>7898</v>
      </c>
      <c r="Z130" s="320">
        <v>2900</v>
      </c>
      <c r="AA130" s="10">
        <v>6.49</v>
      </c>
    </row>
    <row r="131" spans="1:27" ht="12.75" customHeight="1">
      <c r="A131" s="311">
        <v>132</v>
      </c>
      <c r="B131" s="8" t="s">
        <v>177</v>
      </c>
      <c r="C131" s="8" t="s">
        <v>11</v>
      </c>
      <c r="D131" s="9" t="s">
        <v>178</v>
      </c>
      <c r="E131" s="10" t="s">
        <v>181</v>
      </c>
      <c r="F131" s="317">
        <v>0</v>
      </c>
      <c r="G131" s="317">
        <v>0</v>
      </c>
      <c r="H131" s="317">
        <v>0</v>
      </c>
      <c r="I131" s="317">
        <v>68.72</v>
      </c>
      <c r="J131" s="317">
        <v>0</v>
      </c>
      <c r="K131" s="317">
        <v>0</v>
      </c>
      <c r="L131" s="317">
        <v>0</v>
      </c>
      <c r="M131" s="10">
        <v>69.05</v>
      </c>
      <c r="N131" s="10">
        <v>98.95</v>
      </c>
      <c r="O131" s="318">
        <v>115.28935875121498</v>
      </c>
      <c r="P131" s="318">
        <v>85.288127323232004</v>
      </c>
      <c r="Q131" s="318">
        <v>67.967855900753023</v>
      </c>
      <c r="R131" s="10">
        <v>82.84</v>
      </c>
      <c r="S131" s="10">
        <v>36.270000000000003</v>
      </c>
      <c r="T131" s="319">
        <v>64.731308806793507</v>
      </c>
      <c r="U131" s="10">
        <v>33.909999999999997</v>
      </c>
      <c r="V131" s="10">
        <v>17.09</v>
      </c>
      <c r="W131" s="10">
        <v>2.77</v>
      </c>
      <c r="X131" s="10">
        <v>0.74</v>
      </c>
      <c r="Y131" s="320">
        <v>15645</v>
      </c>
      <c r="Z131" s="320">
        <v>5201</v>
      </c>
      <c r="AA131" s="10">
        <v>6.3</v>
      </c>
    </row>
    <row r="132" spans="1:27" ht="12.75" customHeight="1">
      <c r="A132" s="304">
        <v>133</v>
      </c>
      <c r="B132" s="8" t="s">
        <v>177</v>
      </c>
      <c r="C132" s="8" t="s">
        <v>13</v>
      </c>
      <c r="D132" s="9" t="s">
        <v>178</v>
      </c>
      <c r="E132" s="10" t="s">
        <v>182</v>
      </c>
      <c r="F132" s="317">
        <v>15</v>
      </c>
      <c r="G132" s="317">
        <v>45</v>
      </c>
      <c r="H132" s="317">
        <v>6</v>
      </c>
      <c r="I132" s="317">
        <v>75.8</v>
      </c>
      <c r="J132" s="317">
        <v>5</v>
      </c>
      <c r="K132" s="317">
        <v>4</v>
      </c>
      <c r="L132" s="317">
        <v>230</v>
      </c>
      <c r="M132" s="10">
        <v>70.739999999999995</v>
      </c>
      <c r="N132" s="10">
        <v>98.18</v>
      </c>
      <c r="O132" s="318">
        <v>112.90514676483787</v>
      </c>
      <c r="P132" s="318">
        <v>82.533956204055542</v>
      </c>
      <c r="Q132" s="318">
        <v>68.55584487729358</v>
      </c>
      <c r="R132" s="10">
        <v>86.61</v>
      </c>
      <c r="S132" s="10">
        <v>36.65</v>
      </c>
      <c r="T132" s="319">
        <v>65.642115600255437</v>
      </c>
      <c r="U132" s="10">
        <v>37.14</v>
      </c>
      <c r="V132" s="10">
        <v>17.38</v>
      </c>
      <c r="W132" s="10">
        <v>2.4900000000000002</v>
      </c>
      <c r="X132" s="10">
        <v>0.6</v>
      </c>
      <c r="Y132" s="320">
        <v>14908</v>
      </c>
      <c r="Z132" s="320">
        <v>5058</v>
      </c>
      <c r="AA132" s="10">
        <v>5.3</v>
      </c>
    </row>
    <row r="133" spans="1:27" ht="12.75" customHeight="1">
      <c r="A133" s="311">
        <v>134</v>
      </c>
      <c r="B133" s="8" t="s">
        <v>177</v>
      </c>
      <c r="C133" s="8" t="s">
        <v>15</v>
      </c>
      <c r="D133" s="9" t="s">
        <v>178</v>
      </c>
      <c r="E133" s="10" t="s">
        <v>183</v>
      </c>
      <c r="F133" s="317">
        <v>11</v>
      </c>
      <c r="G133" s="317">
        <v>38</v>
      </c>
      <c r="H133" s="317">
        <v>2</v>
      </c>
      <c r="I133" s="317">
        <v>68.28</v>
      </c>
      <c r="J133" s="317">
        <v>12</v>
      </c>
      <c r="K133" s="317">
        <v>0</v>
      </c>
      <c r="L133" s="317">
        <v>614</v>
      </c>
      <c r="M133" s="10">
        <v>69.72</v>
      </c>
      <c r="N133" s="10">
        <v>100</v>
      </c>
      <c r="O133" s="318">
        <v>112.34860957184229</v>
      </c>
      <c r="P133" s="318">
        <v>90.927418906922711</v>
      </c>
      <c r="Q133" s="318">
        <v>62.432125340441125</v>
      </c>
      <c r="R133" s="10">
        <v>93.3</v>
      </c>
      <c r="S133" s="10">
        <v>35.630000000000003</v>
      </c>
      <c r="T133" s="319">
        <v>71.312217600732453</v>
      </c>
      <c r="U133" s="10">
        <v>33.25</v>
      </c>
      <c r="V133" s="10">
        <v>13.37</v>
      </c>
      <c r="W133" s="10">
        <v>2.14</v>
      </c>
      <c r="X133" s="10">
        <v>0.56999999999999995</v>
      </c>
      <c r="Y133" s="320">
        <v>25021</v>
      </c>
      <c r="Z133" s="320">
        <v>7436</v>
      </c>
      <c r="AA133" s="10">
        <v>6.37</v>
      </c>
    </row>
    <row r="134" spans="1:27" ht="12.75" customHeight="1">
      <c r="A134" s="304">
        <v>135</v>
      </c>
      <c r="B134" s="8" t="s">
        <v>177</v>
      </c>
      <c r="C134" s="8" t="s">
        <v>17</v>
      </c>
      <c r="D134" s="9" t="s">
        <v>178</v>
      </c>
      <c r="E134" s="10" t="s">
        <v>184</v>
      </c>
      <c r="F134" s="317">
        <v>0</v>
      </c>
      <c r="G134" s="317">
        <v>0</v>
      </c>
      <c r="H134" s="317">
        <v>0</v>
      </c>
      <c r="I134" s="317">
        <v>68.459999999999994</v>
      </c>
      <c r="J134" s="317">
        <v>0</v>
      </c>
      <c r="K134" s="317">
        <v>0</v>
      </c>
      <c r="L134" s="317">
        <v>0</v>
      </c>
      <c r="M134" s="10">
        <v>68.489999999999995</v>
      </c>
      <c r="N134" s="10">
        <v>97.51</v>
      </c>
      <c r="O134" s="318">
        <v>116.04334397231217</v>
      </c>
      <c r="P134" s="318">
        <v>86.9843528116415</v>
      </c>
      <c r="Q134" s="318">
        <v>71.128671646773199</v>
      </c>
      <c r="R134" s="10">
        <v>83.08</v>
      </c>
      <c r="S134" s="10">
        <v>37.53</v>
      </c>
      <c r="T134" s="319">
        <v>70.424830444611914</v>
      </c>
      <c r="U134" s="10">
        <v>37.450000000000003</v>
      </c>
      <c r="V134" s="10">
        <v>23.67</v>
      </c>
      <c r="W134" s="10">
        <v>3.3</v>
      </c>
      <c r="X134" s="10">
        <v>0.75</v>
      </c>
      <c r="Y134" s="320">
        <v>14410</v>
      </c>
      <c r="Z134" s="320">
        <v>3998</v>
      </c>
      <c r="AA134" s="10">
        <v>6.03</v>
      </c>
    </row>
    <row r="135" spans="1:27" ht="12.75" customHeight="1">
      <c r="A135" s="311">
        <v>136</v>
      </c>
      <c r="B135" s="8" t="s">
        <v>177</v>
      </c>
      <c r="C135" s="8" t="s">
        <v>19</v>
      </c>
      <c r="D135" s="9" t="s">
        <v>178</v>
      </c>
      <c r="E135" s="10" t="s">
        <v>185</v>
      </c>
      <c r="F135" s="317">
        <v>0</v>
      </c>
      <c r="G135" s="317">
        <v>10</v>
      </c>
      <c r="H135" s="317">
        <v>0</v>
      </c>
      <c r="I135" s="317">
        <v>66.709999999999994</v>
      </c>
      <c r="J135" s="317">
        <v>0</v>
      </c>
      <c r="K135" s="317">
        <v>3</v>
      </c>
      <c r="L135" s="317">
        <v>89</v>
      </c>
      <c r="M135" s="10">
        <v>69.959999999999994</v>
      </c>
      <c r="N135" s="10">
        <v>100</v>
      </c>
      <c r="O135" s="318">
        <v>110.19357633417258</v>
      </c>
      <c r="P135" s="318">
        <v>83.489243161237439</v>
      </c>
      <c r="Q135" s="318">
        <v>74.34526940347412</v>
      </c>
      <c r="R135" s="10">
        <v>82.47</v>
      </c>
      <c r="S135" s="10">
        <v>36.19</v>
      </c>
      <c r="T135" s="319">
        <v>71.270411033720364</v>
      </c>
      <c r="U135" s="10">
        <v>32.96</v>
      </c>
      <c r="V135" s="10">
        <v>15.36</v>
      </c>
      <c r="W135" s="10">
        <v>1.88</v>
      </c>
      <c r="X135" s="10">
        <v>0.42</v>
      </c>
      <c r="Y135" s="320">
        <v>4577</v>
      </c>
      <c r="Z135" s="320">
        <v>1655</v>
      </c>
      <c r="AA135" s="10">
        <v>5.67</v>
      </c>
    </row>
    <row r="136" spans="1:27" ht="12.75" customHeight="1">
      <c r="A136" s="304">
        <v>137</v>
      </c>
      <c r="B136" s="8" t="s">
        <v>177</v>
      </c>
      <c r="C136" s="8" t="s">
        <v>21</v>
      </c>
      <c r="D136" s="9" t="s">
        <v>178</v>
      </c>
      <c r="E136" s="10" t="s">
        <v>186</v>
      </c>
      <c r="F136" s="317">
        <v>2</v>
      </c>
      <c r="G136" s="317">
        <v>11</v>
      </c>
      <c r="H136" s="317">
        <v>2</v>
      </c>
      <c r="I136" s="317">
        <v>83.95</v>
      </c>
      <c r="J136" s="317">
        <v>2</v>
      </c>
      <c r="K136" s="317">
        <v>1</v>
      </c>
      <c r="L136" s="317">
        <v>121</v>
      </c>
      <c r="M136" s="10">
        <v>69.459999999999994</v>
      </c>
      <c r="N136" s="10">
        <v>100</v>
      </c>
      <c r="O136" s="318">
        <v>115.52873217846607</v>
      </c>
      <c r="P136" s="318">
        <v>83.480796766024739</v>
      </c>
      <c r="Q136" s="318">
        <v>59.871794392566969</v>
      </c>
      <c r="R136" s="10">
        <v>60.22</v>
      </c>
      <c r="S136" s="10">
        <v>34</v>
      </c>
      <c r="T136" s="319">
        <v>67.434366250524121</v>
      </c>
      <c r="U136" s="10">
        <v>41.71</v>
      </c>
      <c r="V136" s="10">
        <v>8.0399999999999991</v>
      </c>
      <c r="W136" s="10">
        <v>0.9</v>
      </c>
      <c r="X136" s="10">
        <v>0.17</v>
      </c>
      <c r="Y136" s="320">
        <v>9123</v>
      </c>
      <c r="Z136" s="320">
        <v>2637</v>
      </c>
      <c r="AA136" s="10">
        <v>6.93</v>
      </c>
    </row>
    <row r="137" spans="1:27" ht="12.75" customHeight="1">
      <c r="A137" s="311">
        <v>138</v>
      </c>
      <c r="B137" s="8" t="s">
        <v>177</v>
      </c>
      <c r="C137" s="8" t="s">
        <v>23</v>
      </c>
      <c r="D137" s="9" t="s">
        <v>178</v>
      </c>
      <c r="E137" s="10" t="s">
        <v>187</v>
      </c>
      <c r="F137" s="317">
        <v>5</v>
      </c>
      <c r="G137" s="317">
        <v>11</v>
      </c>
      <c r="H137" s="317">
        <v>4</v>
      </c>
      <c r="I137" s="317">
        <v>76.930000000000007</v>
      </c>
      <c r="J137" s="317">
        <v>1</v>
      </c>
      <c r="K137" s="317">
        <v>961</v>
      </c>
      <c r="L137" s="317">
        <v>101</v>
      </c>
      <c r="M137" s="10">
        <v>68.709999999999994</v>
      </c>
      <c r="N137" s="10">
        <v>98.95</v>
      </c>
      <c r="O137" s="318">
        <v>114.0842818955299</v>
      </c>
      <c r="P137" s="318">
        <v>83.99776506584368</v>
      </c>
      <c r="Q137" s="318">
        <v>79.604195521121497</v>
      </c>
      <c r="R137" s="10">
        <v>78.349999999999994</v>
      </c>
      <c r="S137" s="10">
        <v>41.72</v>
      </c>
      <c r="T137" s="319">
        <v>65.439646201873046</v>
      </c>
      <c r="U137" s="10">
        <v>41.97</v>
      </c>
      <c r="V137" s="10">
        <v>17.86</v>
      </c>
      <c r="W137" s="10">
        <v>2.66</v>
      </c>
      <c r="X137" s="10">
        <v>0.66</v>
      </c>
      <c r="Y137" s="320">
        <v>7692</v>
      </c>
      <c r="Z137" s="320">
        <v>1995</v>
      </c>
      <c r="AA137" s="10">
        <v>6.42</v>
      </c>
    </row>
    <row r="138" spans="1:27" ht="12.75" customHeight="1">
      <c r="A138" s="304">
        <v>139</v>
      </c>
      <c r="B138" s="8" t="s">
        <v>177</v>
      </c>
      <c r="C138" s="8" t="s">
        <v>25</v>
      </c>
      <c r="D138" s="9" t="s">
        <v>178</v>
      </c>
      <c r="E138" s="10" t="s">
        <v>188</v>
      </c>
      <c r="F138" s="317">
        <v>0</v>
      </c>
      <c r="G138" s="317">
        <v>11</v>
      </c>
      <c r="H138" s="317">
        <v>1</v>
      </c>
      <c r="I138" s="317">
        <v>78.42</v>
      </c>
      <c r="J138" s="317">
        <v>0</v>
      </c>
      <c r="K138" s="317">
        <v>5</v>
      </c>
      <c r="L138" s="317">
        <v>0</v>
      </c>
      <c r="M138" s="10">
        <v>68.77</v>
      </c>
      <c r="N138" s="10">
        <v>100</v>
      </c>
      <c r="O138" s="318">
        <v>112.44331042281388</v>
      </c>
      <c r="P138" s="318">
        <v>87.916207547734686</v>
      </c>
      <c r="Q138" s="318">
        <v>79.387412202781974</v>
      </c>
      <c r="R138" s="10">
        <v>84.15</v>
      </c>
      <c r="S138" s="10">
        <v>34.57</v>
      </c>
      <c r="T138" s="319">
        <v>61.662971255366784</v>
      </c>
      <c r="U138" s="10">
        <v>38.85</v>
      </c>
      <c r="V138" s="10">
        <v>9.81</v>
      </c>
      <c r="W138" s="10">
        <v>0.99</v>
      </c>
      <c r="X138" s="10">
        <v>0.15</v>
      </c>
      <c r="Y138" s="320">
        <v>4474</v>
      </c>
      <c r="Z138" s="320">
        <v>1632</v>
      </c>
      <c r="AA138" s="10">
        <v>6.88</v>
      </c>
    </row>
    <row r="139" spans="1:27" ht="12.75" customHeight="1">
      <c r="A139" s="311">
        <v>140</v>
      </c>
      <c r="B139" s="8" t="s">
        <v>177</v>
      </c>
      <c r="C139" s="8" t="s">
        <v>27</v>
      </c>
      <c r="D139" s="9" t="s">
        <v>178</v>
      </c>
      <c r="E139" s="10" t="s">
        <v>189</v>
      </c>
      <c r="F139" s="317">
        <v>1</v>
      </c>
      <c r="G139" s="317">
        <v>23</v>
      </c>
      <c r="H139" s="317">
        <v>0</v>
      </c>
      <c r="I139" s="317">
        <v>90.01</v>
      </c>
      <c r="J139" s="317">
        <v>0</v>
      </c>
      <c r="K139" s="317">
        <v>0</v>
      </c>
      <c r="L139" s="317">
        <v>46</v>
      </c>
      <c r="M139" s="10">
        <v>68.5</v>
      </c>
      <c r="N139" s="10">
        <v>95.02</v>
      </c>
      <c r="O139" s="318">
        <v>113.52712277569414</v>
      </c>
      <c r="P139" s="318">
        <v>84.307961201879294</v>
      </c>
      <c r="Q139" s="318">
        <v>54.845750281257487</v>
      </c>
      <c r="R139" s="10">
        <v>61.79</v>
      </c>
      <c r="S139" s="10">
        <v>37.71</v>
      </c>
      <c r="T139" s="319">
        <v>65.64695677316756</v>
      </c>
      <c r="U139" s="10">
        <v>32.72</v>
      </c>
      <c r="V139" s="10">
        <v>7.69</v>
      </c>
      <c r="W139" s="10">
        <v>0.93</v>
      </c>
      <c r="X139" s="10">
        <v>0.18</v>
      </c>
      <c r="Y139" s="320">
        <v>4222</v>
      </c>
      <c r="Z139" s="320">
        <v>1486</v>
      </c>
      <c r="AA139" s="10">
        <v>6.88</v>
      </c>
    </row>
    <row r="140" spans="1:27" ht="12.75" customHeight="1">
      <c r="A140" s="304">
        <v>141</v>
      </c>
      <c r="B140" s="8" t="s">
        <v>177</v>
      </c>
      <c r="C140" s="8" t="s">
        <v>29</v>
      </c>
      <c r="D140" s="9" t="s">
        <v>178</v>
      </c>
      <c r="E140" s="10" t="s">
        <v>190</v>
      </c>
      <c r="F140" s="317">
        <v>8</v>
      </c>
      <c r="G140" s="317">
        <v>10</v>
      </c>
      <c r="H140" s="317">
        <v>3</v>
      </c>
      <c r="I140" s="317">
        <v>57.7</v>
      </c>
      <c r="J140" s="317">
        <v>5</v>
      </c>
      <c r="K140" s="317">
        <v>1</v>
      </c>
      <c r="L140" s="317">
        <v>38</v>
      </c>
      <c r="M140" s="10">
        <v>68.78</v>
      </c>
      <c r="N140" s="10">
        <v>100</v>
      </c>
      <c r="O140" s="318">
        <v>114.74324886773751</v>
      </c>
      <c r="P140" s="318">
        <v>88.734087004649808</v>
      </c>
      <c r="Q140" s="318">
        <v>64.779917594633289</v>
      </c>
      <c r="R140" s="10">
        <v>59.1</v>
      </c>
      <c r="S140" s="10">
        <v>35.39</v>
      </c>
      <c r="T140" s="319">
        <v>65.533718852744968</v>
      </c>
      <c r="U140" s="10">
        <v>32.39</v>
      </c>
      <c r="V140" s="10">
        <v>6.31</v>
      </c>
      <c r="W140" s="10">
        <v>0.97</v>
      </c>
      <c r="X140" s="10">
        <v>0.25</v>
      </c>
      <c r="Y140" s="320">
        <v>5412</v>
      </c>
      <c r="Z140" s="320">
        <v>1344</v>
      </c>
      <c r="AA140" s="10">
        <v>6.53</v>
      </c>
    </row>
    <row r="141" spans="1:27" ht="12.75" customHeight="1">
      <c r="A141" s="311">
        <v>142</v>
      </c>
      <c r="B141" s="8" t="s">
        <v>177</v>
      </c>
      <c r="C141" s="8" t="s">
        <v>31</v>
      </c>
      <c r="D141" s="9" t="s">
        <v>178</v>
      </c>
      <c r="E141" s="10" t="s">
        <v>191</v>
      </c>
      <c r="F141" s="317">
        <v>3</v>
      </c>
      <c r="G141" s="317">
        <v>11</v>
      </c>
      <c r="H141" s="317">
        <v>8</v>
      </c>
      <c r="I141" s="317">
        <v>80.680000000000007</v>
      </c>
      <c r="J141" s="317">
        <v>2476</v>
      </c>
      <c r="K141" s="317">
        <v>237</v>
      </c>
      <c r="L141" s="317">
        <v>310</v>
      </c>
      <c r="M141" s="10">
        <v>71.680000000000007</v>
      </c>
      <c r="N141" s="10">
        <v>100</v>
      </c>
      <c r="O141" s="318">
        <v>112.21027821624972</v>
      </c>
      <c r="P141" s="318">
        <v>83.242791696784408</v>
      </c>
      <c r="Q141" s="318">
        <v>70.288064917144823</v>
      </c>
      <c r="R141" s="10">
        <v>88.25</v>
      </c>
      <c r="S141" s="10">
        <v>36.03</v>
      </c>
      <c r="T141" s="319">
        <v>59.582500995969333</v>
      </c>
      <c r="U141" s="10">
        <v>35.11</v>
      </c>
      <c r="V141" s="10">
        <v>10.85</v>
      </c>
      <c r="W141" s="10">
        <v>1.76</v>
      </c>
      <c r="X141" s="10">
        <v>0.43</v>
      </c>
      <c r="Y141" s="320">
        <v>29137</v>
      </c>
      <c r="Z141" s="320">
        <v>7906</v>
      </c>
      <c r="AA141" s="10">
        <v>6.54</v>
      </c>
    </row>
    <row r="142" spans="1:27" ht="12.75" customHeight="1">
      <c r="A142" s="304">
        <v>143</v>
      </c>
      <c r="B142" s="8" t="s">
        <v>177</v>
      </c>
      <c r="C142" s="8" t="s">
        <v>33</v>
      </c>
      <c r="D142" s="9" t="s">
        <v>178</v>
      </c>
      <c r="E142" s="10" t="s">
        <v>192</v>
      </c>
      <c r="F142" s="317">
        <v>0</v>
      </c>
      <c r="G142" s="317">
        <v>5</v>
      </c>
      <c r="H142" s="317">
        <v>0</v>
      </c>
      <c r="I142" s="317">
        <v>85.79</v>
      </c>
      <c r="J142" s="317">
        <v>3</v>
      </c>
      <c r="K142" s="317">
        <v>0</v>
      </c>
      <c r="L142" s="317">
        <v>125</v>
      </c>
      <c r="M142" s="10">
        <v>72.98</v>
      </c>
      <c r="N142" s="10">
        <v>100</v>
      </c>
      <c r="O142" s="318">
        <v>111.12000243437816</v>
      </c>
      <c r="P142" s="318">
        <v>102.92634992367348</v>
      </c>
      <c r="Q142" s="318">
        <v>74.045841888107176</v>
      </c>
      <c r="R142" s="10">
        <v>100</v>
      </c>
      <c r="S142" s="10">
        <v>40.56</v>
      </c>
      <c r="T142" s="319">
        <v>60.322558364414981</v>
      </c>
      <c r="U142" s="10">
        <v>35.99</v>
      </c>
      <c r="V142" s="10">
        <v>11.08</v>
      </c>
      <c r="W142" s="10">
        <v>1.54</v>
      </c>
      <c r="X142" s="10">
        <v>0.3</v>
      </c>
      <c r="Y142" s="320">
        <v>1712</v>
      </c>
      <c r="Z142" s="320">
        <v>674</v>
      </c>
      <c r="AA142" s="10">
        <v>5.9</v>
      </c>
    </row>
    <row r="143" spans="1:27" ht="12.75" customHeight="1">
      <c r="A143" s="311">
        <v>144</v>
      </c>
      <c r="B143" s="8" t="s">
        <v>177</v>
      </c>
      <c r="C143" s="8" t="s">
        <v>35</v>
      </c>
      <c r="D143" s="9" t="s">
        <v>178</v>
      </c>
      <c r="E143" s="10" t="s">
        <v>193</v>
      </c>
      <c r="F143" s="317">
        <v>1</v>
      </c>
      <c r="G143" s="317">
        <v>2</v>
      </c>
      <c r="H143" s="317">
        <v>3</v>
      </c>
      <c r="I143" s="317">
        <v>0</v>
      </c>
      <c r="J143" s="317">
        <v>0</v>
      </c>
      <c r="K143" s="317">
        <v>256</v>
      </c>
      <c r="L143" s="317">
        <v>76</v>
      </c>
      <c r="M143" s="10">
        <v>63.98</v>
      </c>
      <c r="N143" s="10">
        <v>0</v>
      </c>
      <c r="O143" s="318">
        <v>0</v>
      </c>
      <c r="P143" s="318">
        <v>0</v>
      </c>
      <c r="Q143" s="318">
        <v>0</v>
      </c>
      <c r="R143" s="10">
        <v>0</v>
      </c>
      <c r="S143" s="10">
        <v>0</v>
      </c>
      <c r="T143" s="319">
        <v>0</v>
      </c>
      <c r="U143" s="10">
        <v>0</v>
      </c>
      <c r="V143" s="10">
        <v>0</v>
      </c>
      <c r="W143" s="10">
        <v>0</v>
      </c>
      <c r="X143" s="10">
        <v>0</v>
      </c>
      <c r="Y143" s="320">
        <v>0</v>
      </c>
      <c r="Z143" s="320">
        <v>0</v>
      </c>
      <c r="AA143" s="10">
        <v>0</v>
      </c>
    </row>
    <row r="144" spans="1:27" ht="12.75" customHeight="1">
      <c r="A144" s="304">
        <v>145</v>
      </c>
      <c r="B144" s="8" t="s">
        <v>194</v>
      </c>
      <c r="C144" s="8" t="s">
        <v>6</v>
      </c>
      <c r="D144" s="9" t="s">
        <v>195</v>
      </c>
      <c r="E144" s="10" t="s">
        <v>196</v>
      </c>
      <c r="F144" s="317">
        <v>0</v>
      </c>
      <c r="G144" s="317">
        <v>0</v>
      </c>
      <c r="H144" s="317">
        <v>0</v>
      </c>
      <c r="I144" s="317">
        <v>84.25</v>
      </c>
      <c r="J144" s="317">
        <v>0</v>
      </c>
      <c r="K144" s="317">
        <v>0</v>
      </c>
      <c r="L144" s="317">
        <v>0</v>
      </c>
      <c r="M144" s="10">
        <v>68.260000000000005</v>
      </c>
      <c r="N144" s="10">
        <v>79.05</v>
      </c>
      <c r="O144" s="318">
        <v>120.75328840263542</v>
      </c>
      <c r="P144" s="318">
        <v>79.224920947461868</v>
      </c>
      <c r="Q144" s="318">
        <v>79.860434227167048</v>
      </c>
      <c r="R144" s="10">
        <v>78.53</v>
      </c>
      <c r="S144" s="10">
        <v>34.979999999999997</v>
      </c>
      <c r="T144" s="319">
        <v>65.455890898525453</v>
      </c>
      <c r="U144" s="10">
        <v>35.56</v>
      </c>
      <c r="V144" s="10">
        <v>5.4</v>
      </c>
      <c r="W144" s="10">
        <v>0.74</v>
      </c>
      <c r="X144" s="10">
        <v>0.24</v>
      </c>
      <c r="Y144" s="320">
        <v>6973</v>
      </c>
      <c r="Z144" s="320">
        <v>2418</v>
      </c>
      <c r="AA144" s="10">
        <v>6.07</v>
      </c>
    </row>
    <row r="145" spans="1:27" ht="12.75" customHeight="1">
      <c r="A145" s="311">
        <v>146</v>
      </c>
      <c r="B145" s="8" t="s">
        <v>194</v>
      </c>
      <c r="C145" s="8" t="s">
        <v>9</v>
      </c>
      <c r="D145" s="9" t="s">
        <v>195</v>
      </c>
      <c r="E145" s="10" t="s">
        <v>197</v>
      </c>
      <c r="F145" s="317">
        <v>0</v>
      </c>
      <c r="G145" s="317">
        <v>10</v>
      </c>
      <c r="H145" s="317">
        <v>1</v>
      </c>
      <c r="I145" s="317">
        <v>73.010000000000005</v>
      </c>
      <c r="J145" s="317">
        <v>6</v>
      </c>
      <c r="K145" s="317">
        <v>11</v>
      </c>
      <c r="L145" s="317">
        <v>13267</v>
      </c>
      <c r="M145" s="10">
        <v>69.56</v>
      </c>
      <c r="N145" s="10">
        <v>100</v>
      </c>
      <c r="O145" s="318">
        <v>119.72957068023695</v>
      </c>
      <c r="P145" s="318">
        <v>80.450608353926071</v>
      </c>
      <c r="Q145" s="318">
        <v>70.616777318787342</v>
      </c>
      <c r="R145" s="10">
        <v>72.62</v>
      </c>
      <c r="S145" s="10">
        <v>43.32</v>
      </c>
      <c r="T145" s="319">
        <v>67.083260962245987</v>
      </c>
      <c r="U145" s="10">
        <v>33.78</v>
      </c>
      <c r="V145" s="10">
        <v>8.48</v>
      </c>
      <c r="W145" s="10">
        <v>0.66</v>
      </c>
      <c r="X145" s="10">
        <v>0.1</v>
      </c>
      <c r="Y145" s="320">
        <v>4324</v>
      </c>
      <c r="Z145" s="320">
        <v>1479</v>
      </c>
      <c r="AA145" s="10">
        <v>7.71</v>
      </c>
    </row>
    <row r="146" spans="1:27" ht="12.75" customHeight="1">
      <c r="A146" s="304">
        <v>147</v>
      </c>
      <c r="B146" s="8" t="s">
        <v>194</v>
      </c>
      <c r="C146" s="8" t="s">
        <v>11</v>
      </c>
      <c r="D146" s="9" t="s">
        <v>195</v>
      </c>
      <c r="E146" s="10" t="s">
        <v>198</v>
      </c>
      <c r="F146" s="317">
        <v>7</v>
      </c>
      <c r="G146" s="317">
        <v>7</v>
      </c>
      <c r="H146" s="317">
        <v>2</v>
      </c>
      <c r="I146" s="317">
        <v>58.59</v>
      </c>
      <c r="J146" s="317">
        <v>1</v>
      </c>
      <c r="K146" s="317">
        <v>25</v>
      </c>
      <c r="L146" s="317">
        <v>10</v>
      </c>
      <c r="M146" s="10">
        <v>68.319999999999993</v>
      </c>
      <c r="N146" s="10">
        <v>100</v>
      </c>
      <c r="O146" s="318">
        <v>105.60063419221872</v>
      </c>
      <c r="P146" s="318">
        <v>85.154017754231305</v>
      </c>
      <c r="Q146" s="318">
        <v>73.975773555364768</v>
      </c>
      <c r="R146" s="10">
        <v>63.47</v>
      </c>
      <c r="S146" s="10">
        <v>28.35</v>
      </c>
      <c r="T146" s="319">
        <v>63.483733270961096</v>
      </c>
      <c r="U146" s="10">
        <v>28.81</v>
      </c>
      <c r="V146" s="10">
        <v>3.26</v>
      </c>
      <c r="W146" s="10">
        <v>0.33</v>
      </c>
      <c r="X146" s="10">
        <v>0.04</v>
      </c>
      <c r="Y146" s="320">
        <v>9108</v>
      </c>
      <c r="Z146" s="320">
        <v>3318</v>
      </c>
      <c r="AA146" s="10">
        <v>5.92</v>
      </c>
    </row>
    <row r="147" spans="1:27" ht="12.75" customHeight="1">
      <c r="A147" s="311">
        <v>148</v>
      </c>
      <c r="B147" s="8" t="s">
        <v>194</v>
      </c>
      <c r="C147" s="8" t="s">
        <v>13</v>
      </c>
      <c r="D147" s="9" t="s">
        <v>195</v>
      </c>
      <c r="E147" s="10" t="s">
        <v>199</v>
      </c>
      <c r="F147" s="317">
        <v>3</v>
      </c>
      <c r="G147" s="317">
        <v>14</v>
      </c>
      <c r="H147" s="317">
        <v>0</v>
      </c>
      <c r="I147" s="317">
        <v>73.42</v>
      </c>
      <c r="J147" s="317">
        <v>2</v>
      </c>
      <c r="K147" s="317">
        <v>34</v>
      </c>
      <c r="L147" s="317">
        <v>0</v>
      </c>
      <c r="M147" s="10">
        <v>68.39</v>
      </c>
      <c r="N147" s="10">
        <v>100</v>
      </c>
      <c r="O147" s="318">
        <v>110.59501588091611</v>
      </c>
      <c r="P147" s="318">
        <v>82.554429694915413</v>
      </c>
      <c r="Q147" s="318">
        <v>71.924534019955942</v>
      </c>
      <c r="R147" s="10">
        <v>89.97</v>
      </c>
      <c r="S147" s="10">
        <v>38.65</v>
      </c>
      <c r="T147" s="319">
        <v>62.475238860470483</v>
      </c>
      <c r="U147" s="10">
        <v>41.49</v>
      </c>
      <c r="V147" s="10">
        <v>5.46</v>
      </c>
      <c r="W147" s="10">
        <v>0.85</v>
      </c>
      <c r="X147" s="10">
        <v>0.22</v>
      </c>
      <c r="Y147" s="320">
        <v>4773</v>
      </c>
      <c r="Z147" s="320">
        <v>1543</v>
      </c>
      <c r="AA147" s="10">
        <v>5.95</v>
      </c>
    </row>
    <row r="148" spans="1:27" ht="12.75" customHeight="1">
      <c r="A148" s="304">
        <v>149</v>
      </c>
      <c r="B148" s="8" t="s">
        <v>194</v>
      </c>
      <c r="C148" s="8" t="s">
        <v>15</v>
      </c>
      <c r="D148" s="9" t="s">
        <v>195</v>
      </c>
      <c r="E148" s="10" t="s">
        <v>200</v>
      </c>
      <c r="F148" s="317">
        <v>6</v>
      </c>
      <c r="G148" s="317">
        <v>1</v>
      </c>
      <c r="H148" s="317">
        <v>1</v>
      </c>
      <c r="I148" s="317">
        <v>74.64</v>
      </c>
      <c r="J148" s="317">
        <v>0</v>
      </c>
      <c r="K148" s="317">
        <v>40</v>
      </c>
      <c r="L148" s="317">
        <v>26</v>
      </c>
      <c r="M148" s="10">
        <v>68.33</v>
      </c>
      <c r="N148" s="10">
        <v>100</v>
      </c>
      <c r="O148" s="318">
        <v>106.73148676287762</v>
      </c>
      <c r="P148" s="318">
        <v>81.360618038307678</v>
      </c>
      <c r="Q148" s="318">
        <v>68.897409327088837</v>
      </c>
      <c r="R148" s="10">
        <v>37.56</v>
      </c>
      <c r="S148" s="10">
        <v>49.15</v>
      </c>
      <c r="T148" s="319">
        <v>67.115733787630845</v>
      </c>
      <c r="U148" s="10">
        <v>33.36</v>
      </c>
      <c r="V148" s="10">
        <v>4.01</v>
      </c>
      <c r="W148" s="10">
        <v>0.38</v>
      </c>
      <c r="X148" s="10">
        <v>0.06</v>
      </c>
      <c r="Y148" s="320">
        <v>4768</v>
      </c>
      <c r="Z148" s="320">
        <v>1602</v>
      </c>
      <c r="AA148" s="10">
        <v>4.84</v>
      </c>
    </row>
    <row r="149" spans="1:27" ht="12.75" customHeight="1">
      <c r="A149" s="311">
        <v>150</v>
      </c>
      <c r="B149" s="8" t="s">
        <v>194</v>
      </c>
      <c r="C149" s="8" t="s">
        <v>17</v>
      </c>
      <c r="D149" s="9" t="s">
        <v>195</v>
      </c>
      <c r="E149" s="10" t="s">
        <v>201</v>
      </c>
      <c r="F149" s="317">
        <v>0</v>
      </c>
      <c r="G149" s="317">
        <v>1</v>
      </c>
      <c r="H149" s="317">
        <v>0</v>
      </c>
      <c r="I149" s="317">
        <v>82.25</v>
      </c>
      <c r="J149" s="317">
        <v>2</v>
      </c>
      <c r="K149" s="317">
        <v>4</v>
      </c>
      <c r="L149" s="317">
        <v>9</v>
      </c>
      <c r="M149" s="10">
        <v>69.5</v>
      </c>
      <c r="N149" s="10">
        <v>100</v>
      </c>
      <c r="O149" s="318">
        <v>116.17275857415423</v>
      </c>
      <c r="P149" s="318">
        <v>88.746808101311288</v>
      </c>
      <c r="Q149" s="318">
        <v>64.500910392502959</v>
      </c>
      <c r="R149" s="10">
        <v>71.36</v>
      </c>
      <c r="S149" s="10">
        <v>47.59</v>
      </c>
      <c r="T149" s="319">
        <v>68.790607283724896</v>
      </c>
      <c r="U149" s="10">
        <v>35.69</v>
      </c>
      <c r="V149" s="10">
        <v>6.9</v>
      </c>
      <c r="W149" s="10">
        <v>0.92</v>
      </c>
      <c r="X149" s="10">
        <v>0.19</v>
      </c>
      <c r="Y149" s="320">
        <v>3507</v>
      </c>
      <c r="Z149" s="320">
        <v>1050</v>
      </c>
      <c r="AA149" s="10">
        <v>6.09</v>
      </c>
    </row>
    <row r="150" spans="1:27" ht="12.75" customHeight="1">
      <c r="A150" s="304">
        <v>151</v>
      </c>
      <c r="B150" s="8" t="s">
        <v>194</v>
      </c>
      <c r="C150" s="8" t="s">
        <v>19</v>
      </c>
      <c r="D150" s="9" t="s">
        <v>195</v>
      </c>
      <c r="E150" s="10" t="s">
        <v>202</v>
      </c>
      <c r="F150" s="317">
        <v>1</v>
      </c>
      <c r="G150" s="317">
        <v>4</v>
      </c>
      <c r="H150" s="317">
        <v>1</v>
      </c>
      <c r="I150" s="317">
        <v>57.82</v>
      </c>
      <c r="J150" s="317">
        <v>4</v>
      </c>
      <c r="K150" s="317">
        <v>8</v>
      </c>
      <c r="L150" s="317">
        <v>87</v>
      </c>
      <c r="M150" s="10">
        <v>70.95</v>
      </c>
      <c r="N150" s="10">
        <v>100</v>
      </c>
      <c r="O150" s="318">
        <v>111.73457083258818</v>
      </c>
      <c r="P150" s="318">
        <v>83.593733685582734</v>
      </c>
      <c r="Q150" s="318">
        <v>91.566967924627946</v>
      </c>
      <c r="R150" s="10">
        <v>100</v>
      </c>
      <c r="S150" s="10">
        <v>37.75</v>
      </c>
      <c r="T150" s="319">
        <v>64.903112976565239</v>
      </c>
      <c r="U150" s="10">
        <v>37.97</v>
      </c>
      <c r="V150" s="10">
        <v>4.1500000000000004</v>
      </c>
      <c r="W150" s="10">
        <v>0.43</v>
      </c>
      <c r="X150" s="10">
        <v>7.0000000000000007E-2</v>
      </c>
      <c r="Y150" s="320">
        <v>4931</v>
      </c>
      <c r="Z150" s="320">
        <v>1547</v>
      </c>
      <c r="AA150" s="10">
        <v>6.09</v>
      </c>
    </row>
    <row r="151" spans="1:27" ht="12.75" customHeight="1">
      <c r="A151" s="311">
        <v>152</v>
      </c>
      <c r="B151" s="8" t="s">
        <v>203</v>
      </c>
      <c r="C151" s="8" t="s">
        <v>6</v>
      </c>
      <c r="D151" s="9" t="s">
        <v>204</v>
      </c>
      <c r="E151" s="10" t="s">
        <v>205</v>
      </c>
      <c r="F151" s="317">
        <v>2</v>
      </c>
      <c r="G151" s="317">
        <v>17</v>
      </c>
      <c r="H151" s="317">
        <v>0</v>
      </c>
      <c r="I151" s="317">
        <v>84.65</v>
      </c>
      <c r="J151" s="317">
        <v>2</v>
      </c>
      <c r="K151" s="317">
        <v>0</v>
      </c>
      <c r="L151" s="317">
        <v>0</v>
      </c>
      <c r="M151" s="10">
        <v>70.11</v>
      </c>
      <c r="N151" s="10">
        <v>100</v>
      </c>
      <c r="O151" s="318">
        <v>110.42652066389044</v>
      </c>
      <c r="P151" s="318">
        <v>87.333841858523712</v>
      </c>
      <c r="Q151" s="318">
        <v>77.942709933862631</v>
      </c>
      <c r="R151" s="10">
        <v>76.84</v>
      </c>
      <c r="S151" s="10">
        <v>47.94</v>
      </c>
      <c r="T151" s="319">
        <v>63.974400835891075</v>
      </c>
      <c r="U151" s="10">
        <v>46.67</v>
      </c>
      <c r="V151" s="10">
        <v>6.69</v>
      </c>
      <c r="W151" s="10">
        <v>0.83</v>
      </c>
      <c r="X151" s="10">
        <v>0.16</v>
      </c>
      <c r="Y151" s="320">
        <v>6109</v>
      </c>
      <c r="Z151" s="320">
        <v>2511</v>
      </c>
      <c r="AA151" s="10">
        <v>7.26</v>
      </c>
    </row>
    <row r="152" spans="1:27" ht="12.75" customHeight="1">
      <c r="A152" s="304">
        <v>153</v>
      </c>
      <c r="B152" s="8" t="s">
        <v>203</v>
      </c>
      <c r="C152" s="8" t="s">
        <v>9</v>
      </c>
      <c r="D152" s="9" t="s">
        <v>204</v>
      </c>
      <c r="E152" s="10" t="s">
        <v>206</v>
      </c>
      <c r="F152" s="317">
        <v>6</v>
      </c>
      <c r="G152" s="317">
        <v>1</v>
      </c>
      <c r="H152" s="317">
        <v>2</v>
      </c>
      <c r="I152" s="317">
        <v>82.95</v>
      </c>
      <c r="J152" s="317">
        <v>0</v>
      </c>
      <c r="K152" s="317">
        <v>7</v>
      </c>
      <c r="L152" s="317">
        <v>0</v>
      </c>
      <c r="M152" s="10">
        <v>69.91</v>
      </c>
      <c r="N152" s="10">
        <v>100</v>
      </c>
      <c r="O152" s="318">
        <v>107.1603275211834</v>
      </c>
      <c r="P152" s="318">
        <v>95.314396495385907</v>
      </c>
      <c r="Q152" s="318">
        <v>86.645838972418559</v>
      </c>
      <c r="R152" s="10">
        <v>91.53</v>
      </c>
      <c r="S152" s="10">
        <v>49.91</v>
      </c>
      <c r="T152" s="319">
        <v>64.948423958892548</v>
      </c>
      <c r="U152" s="10">
        <v>48.02</v>
      </c>
      <c r="V152" s="10">
        <v>6.23</v>
      </c>
      <c r="W152" s="10">
        <v>0.85</v>
      </c>
      <c r="X152" s="10">
        <v>0.22</v>
      </c>
      <c r="Y152" s="320">
        <v>5823</v>
      </c>
      <c r="Z152" s="320">
        <v>3746</v>
      </c>
      <c r="AA152" s="10">
        <v>6.02</v>
      </c>
    </row>
    <row r="153" spans="1:27" ht="12.75" customHeight="1">
      <c r="A153" s="311">
        <v>154</v>
      </c>
      <c r="B153" s="8" t="s">
        <v>203</v>
      </c>
      <c r="C153" s="8" t="s">
        <v>11</v>
      </c>
      <c r="D153" s="9" t="s">
        <v>204</v>
      </c>
      <c r="E153" s="10" t="s">
        <v>207</v>
      </c>
      <c r="F153" s="317">
        <v>8</v>
      </c>
      <c r="G153" s="317">
        <v>4</v>
      </c>
      <c r="H153" s="317">
        <v>0</v>
      </c>
      <c r="I153" s="317">
        <v>65.8</v>
      </c>
      <c r="J153" s="317">
        <v>0</v>
      </c>
      <c r="K153" s="317">
        <v>6</v>
      </c>
      <c r="L153" s="317">
        <v>0</v>
      </c>
      <c r="M153" s="10">
        <v>68.569999999999993</v>
      </c>
      <c r="N153" s="10">
        <v>100</v>
      </c>
      <c r="O153" s="318">
        <v>111.90264218862839</v>
      </c>
      <c r="P153" s="318">
        <v>97.970633542225954</v>
      </c>
      <c r="Q153" s="318">
        <v>92.079950021932689</v>
      </c>
      <c r="R153" s="10">
        <v>100</v>
      </c>
      <c r="S153" s="10">
        <v>46.45</v>
      </c>
      <c r="T153" s="319">
        <v>66.481082618767019</v>
      </c>
      <c r="U153" s="10">
        <v>49.13</v>
      </c>
      <c r="V153" s="10">
        <v>3.78</v>
      </c>
      <c r="W153" s="10">
        <v>0.57999999999999996</v>
      </c>
      <c r="X153" s="10">
        <v>0.11</v>
      </c>
      <c r="Y153" s="320">
        <v>5334</v>
      </c>
      <c r="Z153" s="320">
        <v>1658</v>
      </c>
      <c r="AA153" s="10">
        <v>6.62</v>
      </c>
    </row>
    <row r="154" spans="1:27" ht="12.75" customHeight="1">
      <c r="A154" s="304">
        <v>155</v>
      </c>
      <c r="B154" s="8" t="s">
        <v>203</v>
      </c>
      <c r="C154" s="8" t="s">
        <v>13</v>
      </c>
      <c r="D154" s="9" t="s">
        <v>204</v>
      </c>
      <c r="E154" s="10" t="s">
        <v>208</v>
      </c>
      <c r="F154" s="317">
        <v>39366</v>
      </c>
      <c r="G154" s="317">
        <v>6</v>
      </c>
      <c r="H154" s="317">
        <v>0</v>
      </c>
      <c r="I154" s="317">
        <v>74.11</v>
      </c>
      <c r="J154" s="317">
        <v>0</v>
      </c>
      <c r="K154" s="317">
        <v>0</v>
      </c>
      <c r="L154" s="317">
        <v>0</v>
      </c>
      <c r="M154" s="10">
        <v>70.48</v>
      </c>
      <c r="N154" s="10">
        <v>90.45</v>
      </c>
      <c r="O154" s="318">
        <v>112.01961544911319</v>
      </c>
      <c r="P154" s="318">
        <v>70.035678566272907</v>
      </c>
      <c r="Q154" s="318">
        <v>83.324227804215866</v>
      </c>
      <c r="R154" s="10">
        <v>75.31</v>
      </c>
      <c r="S154" s="10">
        <v>37.659999999999997</v>
      </c>
      <c r="T154" s="319">
        <v>60.324049492365376</v>
      </c>
      <c r="U154" s="10">
        <v>43.73</v>
      </c>
      <c r="V154" s="10">
        <v>14.03</v>
      </c>
      <c r="W154" s="10">
        <v>2.12</v>
      </c>
      <c r="X154" s="10">
        <v>0.51</v>
      </c>
      <c r="Y154" s="320">
        <v>1444</v>
      </c>
      <c r="Z154" s="320">
        <v>729</v>
      </c>
      <c r="AA154" s="10">
        <v>6.66</v>
      </c>
    </row>
    <row r="155" spans="1:27" ht="12.75" customHeight="1">
      <c r="A155" s="311">
        <v>156</v>
      </c>
      <c r="B155" s="8" t="s">
        <v>203</v>
      </c>
      <c r="C155" s="8" t="s">
        <v>15</v>
      </c>
      <c r="D155" s="9" t="s">
        <v>204</v>
      </c>
      <c r="E155" s="10" t="s">
        <v>209</v>
      </c>
      <c r="F155" s="317">
        <v>0</v>
      </c>
      <c r="G155" s="317">
        <v>17</v>
      </c>
      <c r="H155" s="317">
        <v>1</v>
      </c>
      <c r="I155" s="317">
        <v>57.83</v>
      </c>
      <c r="J155" s="317">
        <v>8</v>
      </c>
      <c r="K155" s="317">
        <v>49</v>
      </c>
      <c r="L155" s="317">
        <v>0</v>
      </c>
      <c r="M155" s="10">
        <v>67.8</v>
      </c>
      <c r="N155" s="10">
        <v>100</v>
      </c>
      <c r="O155" s="318">
        <v>117.86198956802146</v>
      </c>
      <c r="P155" s="318">
        <v>88.858283790918392</v>
      </c>
      <c r="Q155" s="318">
        <v>87.715805910783843</v>
      </c>
      <c r="R155" s="10">
        <v>63.96</v>
      </c>
      <c r="S155" s="10">
        <v>41.26</v>
      </c>
      <c r="T155" s="319">
        <v>59.11565133099694</v>
      </c>
      <c r="U155" s="10">
        <v>42.78</v>
      </c>
      <c r="V155" s="10">
        <v>4.47</v>
      </c>
      <c r="W155" s="10">
        <v>0.6</v>
      </c>
      <c r="X155" s="10">
        <v>0.18</v>
      </c>
      <c r="Y155" s="320">
        <v>3439</v>
      </c>
      <c r="Z155" s="320">
        <v>1039</v>
      </c>
      <c r="AA155" s="10">
        <v>2.66</v>
      </c>
    </row>
    <row r="156" spans="1:27" ht="12.75" customHeight="1">
      <c r="A156" s="304">
        <v>157</v>
      </c>
      <c r="B156" s="8" t="s">
        <v>203</v>
      </c>
      <c r="C156" s="8" t="s">
        <v>17</v>
      </c>
      <c r="D156" s="9" t="s">
        <v>204</v>
      </c>
      <c r="E156" s="10" t="s">
        <v>210</v>
      </c>
      <c r="F156" s="317">
        <v>103</v>
      </c>
      <c r="G156" s="317">
        <v>57</v>
      </c>
      <c r="H156" s="317">
        <v>24</v>
      </c>
      <c r="I156" s="317">
        <v>83.45</v>
      </c>
      <c r="J156" s="317">
        <v>144</v>
      </c>
      <c r="K156" s="317">
        <v>0</v>
      </c>
      <c r="L156" s="317">
        <v>310</v>
      </c>
      <c r="M156" s="10">
        <v>70.959999999999994</v>
      </c>
      <c r="N156" s="10">
        <v>100</v>
      </c>
      <c r="O156" s="318">
        <v>107.88805008971285</v>
      </c>
      <c r="P156" s="318">
        <v>93.432984674299632</v>
      </c>
      <c r="Q156" s="318">
        <v>73.534948459515249</v>
      </c>
      <c r="R156" s="10">
        <v>94.78</v>
      </c>
      <c r="S156" s="10">
        <v>39.700000000000003</v>
      </c>
      <c r="T156" s="319">
        <v>67.63380873168849</v>
      </c>
      <c r="U156" s="10">
        <v>38.75</v>
      </c>
      <c r="V156" s="10">
        <v>5.2</v>
      </c>
      <c r="W156" s="10">
        <v>0.75</v>
      </c>
      <c r="X156" s="10">
        <v>0.16</v>
      </c>
      <c r="Y156" s="320">
        <v>65558</v>
      </c>
      <c r="Z156" s="320">
        <v>34051</v>
      </c>
      <c r="AA156" s="10">
        <v>6.78</v>
      </c>
    </row>
    <row r="157" spans="1:27" ht="12.75" customHeight="1">
      <c r="A157" s="311">
        <v>158</v>
      </c>
      <c r="B157" s="8" t="s">
        <v>203</v>
      </c>
      <c r="C157" s="8" t="s">
        <v>19</v>
      </c>
      <c r="D157" s="9" t="s">
        <v>204</v>
      </c>
      <c r="E157" s="10" t="s">
        <v>211</v>
      </c>
      <c r="F157" s="317">
        <v>19</v>
      </c>
      <c r="G157" s="317">
        <v>2</v>
      </c>
      <c r="H157" s="317">
        <v>3</v>
      </c>
      <c r="I157" s="317">
        <v>77.91</v>
      </c>
      <c r="J157" s="317">
        <v>57</v>
      </c>
      <c r="K157" s="317">
        <v>0</v>
      </c>
      <c r="L157" s="317">
        <v>0</v>
      </c>
      <c r="M157" s="10">
        <v>69.75</v>
      </c>
      <c r="N157" s="10">
        <v>100</v>
      </c>
      <c r="O157" s="318">
        <v>109.73582752850358</v>
      </c>
      <c r="P157" s="318">
        <v>90.610246362975971</v>
      </c>
      <c r="Q157" s="318">
        <v>99.92989797734765</v>
      </c>
      <c r="R157" s="10">
        <v>100</v>
      </c>
      <c r="S157" s="10">
        <v>39.07</v>
      </c>
      <c r="T157" s="319">
        <v>62.892181186644926</v>
      </c>
      <c r="U157" s="10">
        <v>40.74</v>
      </c>
      <c r="V157" s="10">
        <v>10.4</v>
      </c>
      <c r="W157" s="10">
        <v>1.21</v>
      </c>
      <c r="X157" s="10">
        <v>0.28999999999999998</v>
      </c>
      <c r="Y157" s="320">
        <v>6571</v>
      </c>
      <c r="Z157" s="320">
        <v>3096</v>
      </c>
      <c r="AA157" s="10">
        <v>7.08</v>
      </c>
    </row>
    <row r="158" spans="1:27" ht="12.75" customHeight="1">
      <c r="A158" s="304">
        <v>159</v>
      </c>
      <c r="B158" s="8" t="s">
        <v>212</v>
      </c>
      <c r="C158" s="8" t="s">
        <v>6</v>
      </c>
      <c r="D158" s="10" t="s">
        <v>213</v>
      </c>
      <c r="E158" s="10" t="s">
        <v>214</v>
      </c>
      <c r="F158" s="317">
        <v>0</v>
      </c>
      <c r="G158" s="317">
        <v>0</v>
      </c>
      <c r="H158" s="317">
        <v>0</v>
      </c>
      <c r="I158" s="317">
        <v>91.34</v>
      </c>
      <c r="J158" s="317">
        <v>0</v>
      </c>
      <c r="K158" s="317">
        <v>0</v>
      </c>
      <c r="L158" s="317">
        <v>0</v>
      </c>
      <c r="M158" s="10">
        <v>70.84</v>
      </c>
      <c r="N158" s="10">
        <v>100</v>
      </c>
      <c r="O158" s="318">
        <v>114.40881918443935</v>
      </c>
      <c r="P158" s="318">
        <v>99.60582743586582</v>
      </c>
      <c r="Q158" s="318">
        <v>80.999899146329824</v>
      </c>
      <c r="R158" s="10">
        <v>90.27</v>
      </c>
      <c r="S158" s="10">
        <v>50.27</v>
      </c>
      <c r="T158" s="319">
        <v>68.041836141778035</v>
      </c>
      <c r="U158" s="10">
        <v>42.12</v>
      </c>
      <c r="V158" s="10">
        <v>11.01</v>
      </c>
      <c r="W158" s="10">
        <v>0.34</v>
      </c>
      <c r="X158" s="10">
        <v>0.02</v>
      </c>
      <c r="Y158" s="320">
        <v>6011</v>
      </c>
      <c r="Z158" s="320">
        <v>1173</v>
      </c>
      <c r="AA158" s="10">
        <v>0.1</v>
      </c>
    </row>
    <row r="159" spans="1:27" ht="12.75" customHeight="1">
      <c r="A159" s="311">
        <v>160</v>
      </c>
      <c r="B159" s="8" t="s">
        <v>212</v>
      </c>
      <c r="C159" s="8" t="s">
        <v>9</v>
      </c>
      <c r="D159" s="10" t="s">
        <v>213</v>
      </c>
      <c r="E159" s="10" t="s">
        <v>215</v>
      </c>
      <c r="F159" s="317">
        <v>32</v>
      </c>
      <c r="G159" s="317">
        <v>7</v>
      </c>
      <c r="H159" s="317">
        <v>1</v>
      </c>
      <c r="I159" s="317">
        <v>69.23</v>
      </c>
      <c r="J159" s="317">
        <v>0</v>
      </c>
      <c r="K159" s="317">
        <v>0</v>
      </c>
      <c r="L159" s="317">
        <v>0</v>
      </c>
      <c r="M159" s="10">
        <v>73.959999999999994</v>
      </c>
      <c r="N159" s="10">
        <v>100</v>
      </c>
      <c r="O159" s="318">
        <v>103.60596475126525</v>
      </c>
      <c r="P159" s="318">
        <v>95.813310177129011</v>
      </c>
      <c r="Q159" s="318">
        <v>74.796746381000347</v>
      </c>
      <c r="R159" s="10">
        <v>71.66</v>
      </c>
      <c r="S159" s="10">
        <v>47.28</v>
      </c>
      <c r="T159" s="319">
        <v>66.622534794214076</v>
      </c>
      <c r="U159" s="10">
        <v>40.92</v>
      </c>
      <c r="V159" s="10">
        <v>3.47</v>
      </c>
      <c r="W159" s="10">
        <v>0.41</v>
      </c>
      <c r="X159" s="10">
        <v>0.08</v>
      </c>
      <c r="Y159" s="320">
        <v>275275</v>
      </c>
      <c r="Z159" s="320">
        <v>107508</v>
      </c>
      <c r="AA159" s="10">
        <v>6.69</v>
      </c>
    </row>
    <row r="160" spans="1:27" ht="12.75" customHeight="1">
      <c r="A160" s="304">
        <v>161</v>
      </c>
      <c r="B160" s="8" t="s">
        <v>212</v>
      </c>
      <c r="C160" s="8" t="s">
        <v>11</v>
      </c>
      <c r="D160" s="10" t="s">
        <v>213</v>
      </c>
      <c r="E160" s="10" t="s">
        <v>216</v>
      </c>
      <c r="F160" s="317">
        <v>77</v>
      </c>
      <c r="G160" s="317">
        <v>5</v>
      </c>
      <c r="H160" s="317">
        <v>2</v>
      </c>
      <c r="I160" s="317">
        <v>88.74</v>
      </c>
      <c r="J160" s="317">
        <v>4</v>
      </c>
      <c r="K160" s="317">
        <v>0</v>
      </c>
      <c r="L160" s="317">
        <v>0</v>
      </c>
      <c r="M160" s="10">
        <v>73.75</v>
      </c>
      <c r="N160" s="10">
        <v>100</v>
      </c>
      <c r="O160" s="318">
        <v>100.67419232109633</v>
      </c>
      <c r="P160" s="318">
        <v>93.459972393832331</v>
      </c>
      <c r="Q160" s="318">
        <v>82.299883151347643</v>
      </c>
      <c r="R160" s="10">
        <v>91.6</v>
      </c>
      <c r="S160" s="10">
        <v>37.75</v>
      </c>
      <c r="T160" s="319">
        <v>64.829908999239677</v>
      </c>
      <c r="U160" s="10">
        <v>59.14</v>
      </c>
      <c r="V160" s="10">
        <v>3.1</v>
      </c>
      <c r="W160" s="10">
        <v>0.45</v>
      </c>
      <c r="X160" s="10">
        <v>0.11</v>
      </c>
      <c r="Y160" s="320">
        <v>211920</v>
      </c>
      <c r="Z160" s="320">
        <v>80118</v>
      </c>
      <c r="AA160" s="10">
        <v>6.56</v>
      </c>
    </row>
    <row r="161" spans="1:27" ht="12.75" customHeight="1">
      <c r="A161" s="311">
        <v>162</v>
      </c>
      <c r="B161" s="8" t="s">
        <v>212</v>
      </c>
      <c r="C161" s="8" t="s">
        <v>13</v>
      </c>
      <c r="D161" s="10" t="s">
        <v>213</v>
      </c>
      <c r="E161" s="10" t="s">
        <v>217</v>
      </c>
      <c r="F161" s="317">
        <v>0</v>
      </c>
      <c r="G161" s="317">
        <v>0</v>
      </c>
      <c r="H161" s="317">
        <v>0</v>
      </c>
      <c r="I161" s="317">
        <v>74.34</v>
      </c>
      <c r="J161" s="317">
        <v>0</v>
      </c>
      <c r="K161" s="317">
        <v>0</v>
      </c>
      <c r="L161" s="317">
        <v>0</v>
      </c>
      <c r="M161" s="10">
        <v>72.569999999999993</v>
      </c>
      <c r="N161" s="10">
        <v>100</v>
      </c>
      <c r="O161" s="318">
        <v>108.25304268581428</v>
      </c>
      <c r="P161" s="318">
        <v>93.962609229761924</v>
      </c>
      <c r="Q161" s="318">
        <v>70.46538205324768</v>
      </c>
      <c r="R161" s="10">
        <v>92.15</v>
      </c>
      <c r="S161" s="10">
        <v>44.18</v>
      </c>
      <c r="T161" s="319">
        <v>67.745820982641717</v>
      </c>
      <c r="U161" s="10">
        <v>45.33</v>
      </c>
      <c r="V161" s="10">
        <v>3.7</v>
      </c>
      <c r="W161" s="10">
        <v>0.41</v>
      </c>
      <c r="X161" s="10">
        <v>7.0000000000000007E-2</v>
      </c>
      <c r="Y161" s="320">
        <v>336286</v>
      </c>
      <c r="Z161" s="320">
        <v>124999</v>
      </c>
      <c r="AA161" s="10">
        <v>6.76</v>
      </c>
    </row>
    <row r="162" spans="1:27" ht="12.75" customHeight="1">
      <c r="A162" s="304">
        <v>163</v>
      </c>
      <c r="B162" s="8" t="s">
        <v>212</v>
      </c>
      <c r="C162" s="8" t="s">
        <v>15</v>
      </c>
      <c r="D162" s="10" t="s">
        <v>213</v>
      </c>
      <c r="E162" s="10" t="s">
        <v>218</v>
      </c>
      <c r="F162" s="317">
        <v>140</v>
      </c>
      <c r="G162" s="317">
        <v>16</v>
      </c>
      <c r="H162" s="317">
        <v>3</v>
      </c>
      <c r="I162" s="317">
        <v>90.17</v>
      </c>
      <c r="J162" s="317">
        <v>2286</v>
      </c>
      <c r="K162" s="317">
        <v>0</v>
      </c>
      <c r="L162" s="317">
        <v>0</v>
      </c>
      <c r="M162" s="10">
        <v>73.88</v>
      </c>
      <c r="N162" s="10">
        <v>94.92</v>
      </c>
      <c r="O162" s="318">
        <v>107.55595811511813</v>
      </c>
      <c r="P162" s="318">
        <v>84.971727660369979</v>
      </c>
      <c r="Q162" s="318">
        <v>73.032535077914147</v>
      </c>
      <c r="R162" s="10">
        <v>82.41</v>
      </c>
      <c r="S162" s="10">
        <v>32.29</v>
      </c>
      <c r="T162" s="319">
        <v>68.139230607680901</v>
      </c>
      <c r="U162" s="10">
        <v>38.33</v>
      </c>
      <c r="V162" s="10">
        <v>3.46</v>
      </c>
      <c r="W162" s="10">
        <v>0.52</v>
      </c>
      <c r="X162" s="10">
        <v>0.13</v>
      </c>
      <c r="Y162" s="320">
        <v>186018</v>
      </c>
      <c r="Z162" s="320">
        <v>70525</v>
      </c>
      <c r="AA162" s="10">
        <v>6.39</v>
      </c>
    </row>
    <row r="163" spans="1:27" ht="12.75" customHeight="1">
      <c r="A163" s="311">
        <v>164</v>
      </c>
      <c r="B163" s="8" t="s">
        <v>212</v>
      </c>
      <c r="C163" s="8" t="s">
        <v>17</v>
      </c>
      <c r="D163" s="10" t="s">
        <v>213</v>
      </c>
      <c r="E163" s="10" t="s">
        <v>219</v>
      </c>
      <c r="F163" s="317">
        <v>91</v>
      </c>
      <c r="G163" s="317">
        <v>4</v>
      </c>
      <c r="H163" s="317">
        <v>3</v>
      </c>
      <c r="I163" s="317">
        <v>86.97</v>
      </c>
      <c r="J163" s="317">
        <v>27</v>
      </c>
      <c r="K163" s="317">
        <v>1</v>
      </c>
      <c r="L163" s="317">
        <v>381</v>
      </c>
      <c r="M163" s="10">
        <v>73.12</v>
      </c>
      <c r="N163" s="10">
        <v>100</v>
      </c>
      <c r="O163" s="318">
        <v>104.29666630779491</v>
      </c>
      <c r="P163" s="318">
        <v>86.845798230056133</v>
      </c>
      <c r="Q163" s="318">
        <v>67.220608945334362</v>
      </c>
      <c r="R163" s="10">
        <v>79.44</v>
      </c>
      <c r="S163" s="10">
        <v>34.380000000000003</v>
      </c>
      <c r="T163" s="319">
        <v>66.678239356956951</v>
      </c>
      <c r="U163" s="10">
        <v>42.64</v>
      </c>
      <c r="V163" s="10">
        <v>5.3</v>
      </c>
      <c r="W163" s="10">
        <v>0.69</v>
      </c>
      <c r="X163" s="10">
        <v>0.13</v>
      </c>
      <c r="Y163" s="320">
        <v>236012</v>
      </c>
      <c r="Z163" s="320">
        <v>87560</v>
      </c>
      <c r="AA163" s="10">
        <v>6.01</v>
      </c>
    </row>
    <row r="164" spans="1:27" ht="12.75" customHeight="1">
      <c r="A164" s="304">
        <v>165</v>
      </c>
      <c r="B164" s="8" t="s">
        <v>220</v>
      </c>
      <c r="C164" s="8" t="s">
        <v>6</v>
      </c>
      <c r="D164" s="10" t="s">
        <v>221</v>
      </c>
      <c r="E164" s="10" t="s">
        <v>222</v>
      </c>
      <c r="F164" s="317">
        <v>47</v>
      </c>
      <c r="G164" s="317">
        <v>76</v>
      </c>
      <c r="H164" s="317">
        <v>36</v>
      </c>
      <c r="I164" s="317">
        <v>70.14</v>
      </c>
      <c r="J164" s="317">
        <v>22</v>
      </c>
      <c r="K164" s="317">
        <v>0</v>
      </c>
      <c r="L164" s="317">
        <v>1871</v>
      </c>
      <c r="M164" s="10">
        <v>70.2</v>
      </c>
      <c r="N164" s="10">
        <v>98.9</v>
      </c>
      <c r="O164" s="318">
        <v>109.6918595480025</v>
      </c>
      <c r="P164" s="318">
        <v>76.118533845049512</v>
      </c>
      <c r="Q164" s="318">
        <v>66.762439234660008</v>
      </c>
      <c r="R164" s="10">
        <v>65.98</v>
      </c>
      <c r="S164" s="10">
        <v>48.93</v>
      </c>
      <c r="T164" s="319">
        <v>61.855221693368364</v>
      </c>
      <c r="U164" s="10">
        <v>47.81</v>
      </c>
      <c r="V164" s="10">
        <v>9.5399999999999991</v>
      </c>
      <c r="W164" s="10">
        <v>1.39</v>
      </c>
      <c r="X164" s="10">
        <v>0.33</v>
      </c>
      <c r="Y164" s="320">
        <v>109671</v>
      </c>
      <c r="Z164" s="320">
        <v>38738</v>
      </c>
      <c r="AA164" s="10">
        <v>5.99</v>
      </c>
    </row>
    <row r="165" spans="1:27" ht="12.75" customHeight="1">
      <c r="A165" s="311">
        <v>166</v>
      </c>
      <c r="B165" s="8" t="s">
        <v>220</v>
      </c>
      <c r="C165" s="8" t="s">
        <v>9</v>
      </c>
      <c r="D165" s="10" t="s">
        <v>221</v>
      </c>
      <c r="E165" s="10" t="s">
        <v>223</v>
      </c>
      <c r="F165" s="317">
        <v>42</v>
      </c>
      <c r="G165" s="317">
        <v>18</v>
      </c>
      <c r="H165" s="317">
        <v>7</v>
      </c>
      <c r="I165" s="317">
        <v>70.61</v>
      </c>
      <c r="J165" s="317">
        <v>0</v>
      </c>
      <c r="K165" s="317">
        <v>26</v>
      </c>
      <c r="L165" s="317">
        <v>0</v>
      </c>
      <c r="M165" s="10">
        <v>67.900000000000006</v>
      </c>
      <c r="N165" s="10">
        <v>100</v>
      </c>
      <c r="O165" s="318">
        <v>106.83788654644557</v>
      </c>
      <c r="P165" s="318">
        <v>84.752521248804953</v>
      </c>
      <c r="Q165" s="318">
        <v>61.711478879760229</v>
      </c>
      <c r="R165" s="10">
        <v>81</v>
      </c>
      <c r="S165" s="10">
        <v>41.04</v>
      </c>
      <c r="T165" s="319">
        <v>63.708700352279912</v>
      </c>
      <c r="U165" s="10">
        <v>49.12</v>
      </c>
      <c r="V165" s="10">
        <v>9.24</v>
      </c>
      <c r="W165" s="10">
        <v>1.5</v>
      </c>
      <c r="X165" s="10">
        <v>0.38</v>
      </c>
      <c r="Y165" s="320">
        <v>23951</v>
      </c>
      <c r="Z165" s="320">
        <v>9824</v>
      </c>
      <c r="AA165" s="10">
        <v>4.34</v>
      </c>
    </row>
    <row r="166" spans="1:27" ht="12.75" customHeight="1">
      <c r="A166" s="304">
        <v>167</v>
      </c>
      <c r="B166" s="8" t="s">
        <v>220</v>
      </c>
      <c r="C166" s="8" t="s">
        <v>11</v>
      </c>
      <c r="D166" s="10" t="s">
        <v>221</v>
      </c>
      <c r="E166" s="10" t="s">
        <v>224</v>
      </c>
      <c r="F166" s="317">
        <v>52</v>
      </c>
      <c r="G166" s="317">
        <v>83</v>
      </c>
      <c r="H166" s="317">
        <v>20</v>
      </c>
      <c r="I166" s="317">
        <v>73.040000000000006</v>
      </c>
      <c r="J166" s="317">
        <v>0</v>
      </c>
      <c r="K166" s="317">
        <v>0</v>
      </c>
      <c r="L166" s="317">
        <v>0</v>
      </c>
      <c r="M166" s="10">
        <v>66.8</v>
      </c>
      <c r="N166" s="10">
        <v>100</v>
      </c>
      <c r="O166" s="318">
        <v>106.35951063101786</v>
      </c>
      <c r="P166" s="318">
        <v>88.393495454393786</v>
      </c>
      <c r="Q166" s="318">
        <v>63.362510384634277</v>
      </c>
      <c r="R166" s="10">
        <v>84.99</v>
      </c>
      <c r="S166" s="10">
        <v>52.01</v>
      </c>
      <c r="T166" s="319">
        <v>65.379759831471347</v>
      </c>
      <c r="U166" s="10">
        <v>41.5</v>
      </c>
      <c r="V166" s="10">
        <v>12.02</v>
      </c>
      <c r="W166" s="10">
        <v>1.7</v>
      </c>
      <c r="X166" s="10">
        <v>0.39</v>
      </c>
      <c r="Y166" s="320">
        <v>24893</v>
      </c>
      <c r="Z166" s="320">
        <v>9561</v>
      </c>
      <c r="AA166" s="10">
        <v>5.08</v>
      </c>
    </row>
    <row r="167" spans="1:27" ht="12.75" customHeight="1">
      <c r="A167" s="311">
        <v>168</v>
      </c>
      <c r="B167" s="8" t="s">
        <v>220</v>
      </c>
      <c r="C167" s="8" t="s">
        <v>13</v>
      </c>
      <c r="D167" s="10" t="s">
        <v>221</v>
      </c>
      <c r="E167" s="10" t="s">
        <v>225</v>
      </c>
      <c r="F167" s="317">
        <v>0</v>
      </c>
      <c r="G167" s="317">
        <v>0</v>
      </c>
      <c r="H167" s="317">
        <v>0</v>
      </c>
      <c r="I167" s="317">
        <v>88.16</v>
      </c>
      <c r="J167" s="317">
        <v>0</v>
      </c>
      <c r="K167" s="317">
        <v>0</v>
      </c>
      <c r="L167" s="317">
        <v>0</v>
      </c>
      <c r="M167" s="10">
        <v>69.37</v>
      </c>
      <c r="N167" s="10">
        <v>98.11</v>
      </c>
      <c r="O167" s="318">
        <v>108.29987989904386</v>
      </c>
      <c r="P167" s="318">
        <v>89.558780210930138</v>
      </c>
      <c r="Q167" s="318">
        <v>55.054862581509809</v>
      </c>
      <c r="R167" s="10">
        <v>62.08</v>
      </c>
      <c r="S167" s="10">
        <v>45.2</v>
      </c>
      <c r="T167" s="319">
        <v>66.155542787391369</v>
      </c>
      <c r="U167" s="10">
        <v>38.19</v>
      </c>
      <c r="V167" s="10">
        <v>7.94</v>
      </c>
      <c r="W167" s="10">
        <v>1.1299999999999999</v>
      </c>
      <c r="X167" s="10">
        <v>0.25</v>
      </c>
      <c r="Y167" s="320">
        <v>64660</v>
      </c>
      <c r="Z167" s="320">
        <v>25899</v>
      </c>
      <c r="AA167" s="10">
        <v>6.15</v>
      </c>
    </row>
    <row r="168" spans="1:27" ht="12.75" customHeight="1">
      <c r="A168" s="304">
        <v>169</v>
      </c>
      <c r="B168" s="8" t="s">
        <v>220</v>
      </c>
      <c r="C168" s="8" t="s">
        <v>15</v>
      </c>
      <c r="D168" s="10" t="s">
        <v>221</v>
      </c>
      <c r="E168" s="10" t="s">
        <v>226</v>
      </c>
      <c r="F168" s="317">
        <v>35</v>
      </c>
      <c r="G168" s="317">
        <v>54</v>
      </c>
      <c r="H168" s="317">
        <v>10</v>
      </c>
      <c r="I168" s="317">
        <v>69.66</v>
      </c>
      <c r="J168" s="317">
        <v>2</v>
      </c>
      <c r="K168" s="317">
        <v>3</v>
      </c>
      <c r="L168" s="317">
        <v>304</v>
      </c>
      <c r="M168" s="10">
        <v>66.510000000000005</v>
      </c>
      <c r="N168" s="10">
        <v>100</v>
      </c>
      <c r="O168" s="318">
        <v>106.27716602639119</v>
      </c>
      <c r="P168" s="318">
        <v>82.79944565311196</v>
      </c>
      <c r="Q168" s="318">
        <v>62.172773270155034</v>
      </c>
      <c r="R168" s="10">
        <v>69.92</v>
      </c>
      <c r="S168" s="10">
        <v>45.73</v>
      </c>
      <c r="T168" s="319">
        <v>59.053158208720767</v>
      </c>
      <c r="U168" s="10">
        <v>42.46</v>
      </c>
      <c r="V168" s="10">
        <v>12.79</v>
      </c>
      <c r="W168" s="10">
        <v>1.73</v>
      </c>
      <c r="X168" s="10">
        <v>0.41</v>
      </c>
      <c r="Y168" s="320">
        <v>33635</v>
      </c>
      <c r="Z168" s="320">
        <v>12876</v>
      </c>
      <c r="AA168" s="10">
        <v>4.6100000000000003</v>
      </c>
    </row>
    <row r="169" spans="1:27" ht="12.75" customHeight="1">
      <c r="A169" s="311">
        <v>170</v>
      </c>
      <c r="B169" s="8" t="s">
        <v>220</v>
      </c>
      <c r="C169" s="8" t="s">
        <v>17</v>
      </c>
      <c r="D169" s="10" t="s">
        <v>221</v>
      </c>
      <c r="E169" s="10" t="s">
        <v>227</v>
      </c>
      <c r="F169" s="317">
        <v>0</v>
      </c>
      <c r="G169" s="317">
        <v>0</v>
      </c>
      <c r="H169" s="317">
        <v>0</v>
      </c>
      <c r="I169" s="317">
        <v>78.900000000000006</v>
      </c>
      <c r="J169" s="317">
        <v>0</v>
      </c>
      <c r="K169" s="317">
        <v>0</v>
      </c>
      <c r="L169" s="317">
        <v>0</v>
      </c>
      <c r="M169" s="10">
        <v>68.8</v>
      </c>
      <c r="N169" s="10">
        <v>97.68</v>
      </c>
      <c r="O169" s="318">
        <v>105.06301416303081</v>
      </c>
      <c r="P169" s="318">
        <v>90.581586549593851</v>
      </c>
      <c r="Q169" s="318">
        <v>60.378352088811461</v>
      </c>
      <c r="R169" s="10">
        <v>71.34</v>
      </c>
      <c r="S169" s="10">
        <v>34.15</v>
      </c>
      <c r="T169" s="319">
        <v>67.597272035648302</v>
      </c>
      <c r="U169" s="10">
        <v>37.4</v>
      </c>
      <c r="V169" s="10">
        <v>11.57</v>
      </c>
      <c r="W169" s="10">
        <v>1.47</v>
      </c>
      <c r="X169" s="10">
        <v>0.28000000000000003</v>
      </c>
      <c r="Y169" s="320">
        <v>16728</v>
      </c>
      <c r="Z169" s="320">
        <v>6263</v>
      </c>
      <c r="AA169" s="10">
        <v>4.32</v>
      </c>
    </row>
    <row r="170" spans="1:27" ht="12.75" customHeight="1">
      <c r="A170" s="304">
        <v>171</v>
      </c>
      <c r="B170" s="8" t="s">
        <v>220</v>
      </c>
      <c r="C170" s="8" t="s">
        <v>19</v>
      </c>
      <c r="D170" s="10" t="s">
        <v>221</v>
      </c>
      <c r="E170" s="10" t="s">
        <v>228</v>
      </c>
      <c r="F170" s="317">
        <v>655</v>
      </c>
      <c r="G170" s="317">
        <v>103</v>
      </c>
      <c r="H170" s="317">
        <v>4</v>
      </c>
      <c r="I170" s="317">
        <v>83.85</v>
      </c>
      <c r="J170" s="317">
        <v>7</v>
      </c>
      <c r="K170" s="317">
        <v>5</v>
      </c>
      <c r="L170" s="317">
        <v>766</v>
      </c>
      <c r="M170" s="10">
        <v>67.73</v>
      </c>
      <c r="N170" s="10">
        <v>100</v>
      </c>
      <c r="O170" s="318">
        <v>104.6196725561217</v>
      </c>
      <c r="P170" s="318">
        <v>93.109429600851684</v>
      </c>
      <c r="Q170" s="318">
        <v>79.867392419629752</v>
      </c>
      <c r="R170" s="10">
        <v>75.55</v>
      </c>
      <c r="S170" s="10">
        <v>40.89</v>
      </c>
      <c r="T170" s="319">
        <v>65.425357240033406</v>
      </c>
      <c r="U170" s="10">
        <v>34.9</v>
      </c>
      <c r="V170" s="10">
        <v>8.6199999999999992</v>
      </c>
      <c r="W170" s="10">
        <v>1.28</v>
      </c>
      <c r="X170" s="10">
        <v>0.28999999999999998</v>
      </c>
      <c r="Y170" s="320">
        <v>17429</v>
      </c>
      <c r="Z170" s="320">
        <v>6246</v>
      </c>
      <c r="AA170" s="10">
        <v>4.99</v>
      </c>
    </row>
    <row r="171" spans="1:27" ht="12.75" customHeight="1">
      <c r="A171" s="311">
        <v>172</v>
      </c>
      <c r="B171" s="8" t="s">
        <v>220</v>
      </c>
      <c r="C171" s="8" t="s">
        <v>21</v>
      </c>
      <c r="D171" s="10" t="s">
        <v>221</v>
      </c>
      <c r="E171" s="10" t="s">
        <v>229</v>
      </c>
      <c r="F171" s="317">
        <v>184306</v>
      </c>
      <c r="G171" s="317">
        <v>62</v>
      </c>
      <c r="H171" s="317">
        <v>14</v>
      </c>
      <c r="I171" s="317">
        <v>73.959999999999994</v>
      </c>
      <c r="J171" s="317">
        <v>26</v>
      </c>
      <c r="K171" s="317">
        <v>0</v>
      </c>
      <c r="L171" s="317">
        <v>1072</v>
      </c>
      <c r="M171" s="10">
        <v>68.11</v>
      </c>
      <c r="N171" s="10">
        <v>96.31</v>
      </c>
      <c r="O171" s="318">
        <v>103.72331167346873</v>
      </c>
      <c r="P171" s="318">
        <v>81.915522534361585</v>
      </c>
      <c r="Q171" s="318">
        <v>81.840864969734213</v>
      </c>
      <c r="R171" s="10">
        <v>83.24</v>
      </c>
      <c r="S171" s="10">
        <v>46.54</v>
      </c>
      <c r="T171" s="319">
        <v>60.212273059524378</v>
      </c>
      <c r="U171" s="10">
        <v>47.5</v>
      </c>
      <c r="V171" s="10">
        <v>13.34</v>
      </c>
      <c r="W171" s="10">
        <v>2.09</v>
      </c>
      <c r="X171" s="10">
        <v>0.47</v>
      </c>
      <c r="Y171" s="320">
        <v>12250</v>
      </c>
      <c r="Z171" s="320">
        <v>4592</v>
      </c>
      <c r="AA171" s="10">
        <v>4.7300000000000004</v>
      </c>
    </row>
    <row r="172" spans="1:27" ht="12.75" customHeight="1">
      <c r="A172" s="304">
        <v>173</v>
      </c>
      <c r="B172" s="8" t="s">
        <v>220</v>
      </c>
      <c r="C172" s="8" t="s">
        <v>23</v>
      </c>
      <c r="D172" s="10" t="s">
        <v>221</v>
      </c>
      <c r="E172" s="10" t="s">
        <v>230</v>
      </c>
      <c r="F172" s="317">
        <v>2</v>
      </c>
      <c r="G172" s="317">
        <v>68</v>
      </c>
      <c r="H172" s="317">
        <v>16</v>
      </c>
      <c r="I172" s="317">
        <v>73.66</v>
      </c>
      <c r="J172" s="317">
        <v>0</v>
      </c>
      <c r="K172" s="317">
        <v>0</v>
      </c>
      <c r="L172" s="317">
        <v>798</v>
      </c>
      <c r="M172" s="10">
        <v>66.040000000000006</v>
      </c>
      <c r="N172" s="10">
        <v>100</v>
      </c>
      <c r="O172" s="318">
        <v>109.4814243083834</v>
      </c>
      <c r="P172" s="318">
        <v>82.425014422315101</v>
      </c>
      <c r="Q172" s="318">
        <v>66.576999569234957</v>
      </c>
      <c r="R172" s="10">
        <v>81.069999999999993</v>
      </c>
      <c r="S172" s="10">
        <v>51.62</v>
      </c>
      <c r="T172" s="319">
        <v>59.548832596851398</v>
      </c>
      <c r="U172" s="10">
        <v>51.47</v>
      </c>
      <c r="V172" s="10">
        <v>14.65</v>
      </c>
      <c r="W172" s="10">
        <v>2.09</v>
      </c>
      <c r="X172" s="10">
        <v>0.46</v>
      </c>
      <c r="Y172" s="320">
        <v>25565</v>
      </c>
      <c r="Z172" s="320">
        <v>9382</v>
      </c>
      <c r="AA172" s="10">
        <v>4.8099999999999996</v>
      </c>
    </row>
    <row r="173" spans="1:27" ht="12.75" customHeight="1">
      <c r="A173" s="311">
        <v>174</v>
      </c>
      <c r="B173" s="8" t="s">
        <v>220</v>
      </c>
      <c r="C173" s="8" t="s">
        <v>25</v>
      </c>
      <c r="D173" s="10" t="s">
        <v>221</v>
      </c>
      <c r="E173" s="10" t="s">
        <v>231</v>
      </c>
      <c r="F173" s="317">
        <v>0</v>
      </c>
      <c r="G173" s="317">
        <v>0</v>
      </c>
      <c r="H173" s="317">
        <v>0</v>
      </c>
      <c r="I173" s="317">
        <v>65.739999999999995</v>
      </c>
      <c r="J173" s="317">
        <v>0</v>
      </c>
      <c r="K173" s="317">
        <v>0</v>
      </c>
      <c r="L173" s="317">
        <v>459</v>
      </c>
      <c r="M173" s="10">
        <v>67.38</v>
      </c>
      <c r="N173" s="10">
        <v>100</v>
      </c>
      <c r="O173" s="318">
        <v>107.05837824938446</v>
      </c>
      <c r="P173" s="318">
        <v>89.242916884017035</v>
      </c>
      <c r="Q173" s="318">
        <v>70.340708183884644</v>
      </c>
      <c r="R173" s="10">
        <v>83.32</v>
      </c>
      <c r="S173" s="10">
        <v>39.99</v>
      </c>
      <c r="T173" s="319">
        <v>71.418076196359152</v>
      </c>
      <c r="U173" s="10">
        <v>33.299999999999997</v>
      </c>
      <c r="V173" s="10">
        <v>14.07</v>
      </c>
      <c r="W173" s="10">
        <v>2.2400000000000002</v>
      </c>
      <c r="X173" s="10">
        <v>0.55000000000000004</v>
      </c>
      <c r="Y173" s="320">
        <v>13344</v>
      </c>
      <c r="Z173" s="320">
        <v>5092</v>
      </c>
      <c r="AA173" s="10">
        <v>4.76</v>
      </c>
    </row>
    <row r="174" spans="1:27" ht="12.75" customHeight="1">
      <c r="A174" s="304">
        <v>175</v>
      </c>
      <c r="B174" s="8" t="s">
        <v>220</v>
      </c>
      <c r="C174" s="8" t="s">
        <v>27</v>
      </c>
      <c r="D174" s="10" t="s">
        <v>221</v>
      </c>
      <c r="E174" s="10" t="s">
        <v>232</v>
      </c>
      <c r="F174" s="317">
        <v>7</v>
      </c>
      <c r="G174" s="317">
        <v>66</v>
      </c>
      <c r="H174" s="317">
        <v>7</v>
      </c>
      <c r="I174" s="317">
        <v>81.48</v>
      </c>
      <c r="J174" s="317">
        <v>1</v>
      </c>
      <c r="K174" s="317">
        <v>2</v>
      </c>
      <c r="L174" s="317">
        <v>398</v>
      </c>
      <c r="M174" s="10">
        <v>68.13</v>
      </c>
      <c r="N174" s="10">
        <v>100</v>
      </c>
      <c r="O174" s="318">
        <v>106.11229792047305</v>
      </c>
      <c r="P174" s="318">
        <v>93.220562087944145</v>
      </c>
      <c r="Q174" s="318">
        <v>71.986435203097983</v>
      </c>
      <c r="R174" s="10">
        <v>93.27</v>
      </c>
      <c r="S174" s="10">
        <v>45.45</v>
      </c>
      <c r="T174" s="319">
        <v>65.225803131111789</v>
      </c>
      <c r="U174" s="10">
        <v>39.270000000000003</v>
      </c>
      <c r="V174" s="10">
        <v>11.31</v>
      </c>
      <c r="W174" s="10">
        <v>1.48</v>
      </c>
      <c r="X174" s="10">
        <v>0.32</v>
      </c>
      <c r="Y174" s="320">
        <v>16583</v>
      </c>
      <c r="Z174" s="320">
        <v>6438</v>
      </c>
      <c r="AA174" s="10">
        <v>4.6900000000000004</v>
      </c>
    </row>
    <row r="175" spans="1:27" ht="12.75" customHeight="1">
      <c r="A175" s="311">
        <v>176</v>
      </c>
      <c r="B175" s="8" t="s">
        <v>220</v>
      </c>
      <c r="C175" s="8" t="s">
        <v>29</v>
      </c>
      <c r="D175" s="10" t="s">
        <v>221</v>
      </c>
      <c r="E175" s="10" t="s">
        <v>233</v>
      </c>
      <c r="F175" s="317">
        <v>0</v>
      </c>
      <c r="G175" s="317">
        <v>0</v>
      </c>
      <c r="H175" s="317">
        <v>0</v>
      </c>
      <c r="I175" s="317">
        <v>79.819999999999993</v>
      </c>
      <c r="J175" s="317">
        <v>0</v>
      </c>
      <c r="K175" s="317">
        <v>0</v>
      </c>
      <c r="L175" s="317">
        <v>0</v>
      </c>
      <c r="M175" s="10">
        <v>67.739999999999995</v>
      </c>
      <c r="N175" s="10">
        <v>100</v>
      </c>
      <c r="O175" s="318">
        <v>108.18934161011975</v>
      </c>
      <c r="P175" s="318">
        <v>92.862178364152356</v>
      </c>
      <c r="Q175" s="318">
        <v>69.259409098257962</v>
      </c>
      <c r="R175" s="10">
        <v>74.28</v>
      </c>
      <c r="S175" s="10">
        <v>48.8</v>
      </c>
      <c r="T175" s="319">
        <v>61.250982786062657</v>
      </c>
      <c r="U175" s="10">
        <v>50.19</v>
      </c>
      <c r="V175" s="10">
        <v>14.99</v>
      </c>
      <c r="W175" s="10">
        <v>2.02</v>
      </c>
      <c r="X175" s="10">
        <v>0.47</v>
      </c>
      <c r="Y175" s="320">
        <v>63480</v>
      </c>
      <c r="Z175" s="320">
        <v>16342</v>
      </c>
      <c r="AA175" s="10">
        <v>5.03</v>
      </c>
    </row>
    <row r="176" spans="1:27" ht="12.75" customHeight="1">
      <c r="A176" s="304">
        <v>177</v>
      </c>
      <c r="B176" s="8" t="s">
        <v>220</v>
      </c>
      <c r="C176" s="8" t="s">
        <v>31</v>
      </c>
      <c r="D176" s="10" t="s">
        <v>221</v>
      </c>
      <c r="E176" s="10" t="s">
        <v>234</v>
      </c>
      <c r="F176" s="317">
        <v>0</v>
      </c>
      <c r="G176" s="317">
        <v>0</v>
      </c>
      <c r="H176" s="317">
        <v>0</v>
      </c>
      <c r="I176" s="317">
        <v>81.38</v>
      </c>
      <c r="J176" s="317">
        <v>0</v>
      </c>
      <c r="K176" s="317">
        <v>0</v>
      </c>
      <c r="L176" s="317">
        <v>0</v>
      </c>
      <c r="M176" s="10">
        <v>69.89</v>
      </c>
      <c r="N176" s="10">
        <v>100</v>
      </c>
      <c r="O176" s="318">
        <v>111.40342413957313</v>
      </c>
      <c r="P176" s="318">
        <v>83.582100295269257</v>
      </c>
      <c r="Q176" s="318">
        <v>60.378603363592134</v>
      </c>
      <c r="R176" s="10">
        <v>76.959999999999994</v>
      </c>
      <c r="S176" s="10">
        <v>50.08</v>
      </c>
      <c r="T176" s="319">
        <v>64.111511723398934</v>
      </c>
      <c r="U176" s="10">
        <v>44.3</v>
      </c>
      <c r="V176" s="10">
        <v>12.35</v>
      </c>
      <c r="W176" s="10">
        <v>1.69</v>
      </c>
      <c r="X176" s="10">
        <v>0.41</v>
      </c>
      <c r="Y176" s="320">
        <v>19940</v>
      </c>
      <c r="Z176" s="320">
        <v>8299</v>
      </c>
      <c r="AA176" s="10">
        <v>4.5199999999999996</v>
      </c>
    </row>
    <row r="177" spans="1:27" ht="12.75" customHeight="1">
      <c r="A177" s="311">
        <v>178</v>
      </c>
      <c r="B177" s="8" t="s">
        <v>220</v>
      </c>
      <c r="C177" s="8" t="s">
        <v>33</v>
      </c>
      <c r="D177" s="10" t="s">
        <v>221</v>
      </c>
      <c r="E177" s="10" t="s">
        <v>235</v>
      </c>
      <c r="F177" s="317">
        <v>48</v>
      </c>
      <c r="G177" s="317">
        <v>61</v>
      </c>
      <c r="H177" s="317">
        <v>13</v>
      </c>
      <c r="I177" s="317">
        <v>64.349999999999994</v>
      </c>
      <c r="J177" s="317">
        <v>0</v>
      </c>
      <c r="K177" s="317">
        <v>1</v>
      </c>
      <c r="L177" s="317">
        <v>239</v>
      </c>
      <c r="M177" s="10">
        <v>67.739999999999995</v>
      </c>
      <c r="N177" s="10">
        <v>100</v>
      </c>
      <c r="O177" s="318">
        <v>107.1641333240872</v>
      </c>
      <c r="P177" s="318">
        <v>91.267206431685395</v>
      </c>
      <c r="Q177" s="318">
        <v>71.237960933912419</v>
      </c>
      <c r="R177" s="10">
        <v>60.42</v>
      </c>
      <c r="S177" s="10">
        <v>39.42</v>
      </c>
      <c r="T177" s="319">
        <v>62.503164590950732</v>
      </c>
      <c r="U177" s="10">
        <v>40.75</v>
      </c>
      <c r="V177" s="10">
        <v>9.2799999999999994</v>
      </c>
      <c r="W177" s="10">
        <v>1.41</v>
      </c>
      <c r="X177" s="10">
        <v>0.32</v>
      </c>
      <c r="Y177" s="320">
        <v>22048</v>
      </c>
      <c r="Z177" s="320">
        <v>8800</v>
      </c>
      <c r="AA177" s="10">
        <v>6.31</v>
      </c>
    </row>
    <row r="178" spans="1:27" ht="12.75" customHeight="1">
      <c r="A178" s="304">
        <v>179</v>
      </c>
      <c r="B178" s="8" t="s">
        <v>220</v>
      </c>
      <c r="C178" s="8" t="s">
        <v>35</v>
      </c>
      <c r="D178" s="10" t="s">
        <v>221</v>
      </c>
      <c r="E178" s="10" t="s">
        <v>236</v>
      </c>
      <c r="F178" s="317">
        <v>0</v>
      </c>
      <c r="G178" s="317">
        <v>0</v>
      </c>
      <c r="H178" s="317">
        <v>0</v>
      </c>
      <c r="I178" s="317">
        <v>75.14</v>
      </c>
      <c r="J178" s="317">
        <v>0</v>
      </c>
      <c r="K178" s="317">
        <v>0</v>
      </c>
      <c r="L178" s="317">
        <v>0</v>
      </c>
      <c r="M178" s="10">
        <v>67.8</v>
      </c>
      <c r="N178" s="10">
        <v>98.26</v>
      </c>
      <c r="O178" s="318">
        <v>107.40508906839281</v>
      </c>
      <c r="P178" s="318">
        <v>83.739381394691094</v>
      </c>
      <c r="Q178" s="318">
        <v>79.655033270333973</v>
      </c>
      <c r="R178" s="10">
        <v>80.55</v>
      </c>
      <c r="S178" s="10">
        <v>47.77</v>
      </c>
      <c r="T178" s="319">
        <v>62.159870070987587</v>
      </c>
      <c r="U178" s="10">
        <v>51.57</v>
      </c>
      <c r="V178" s="10">
        <v>10.69</v>
      </c>
      <c r="W178" s="10">
        <v>1.55</v>
      </c>
      <c r="X178" s="10">
        <v>0.36</v>
      </c>
      <c r="Y178" s="320">
        <v>81683</v>
      </c>
      <c r="Z178" s="320">
        <v>27346</v>
      </c>
      <c r="AA178" s="10">
        <v>5.44</v>
      </c>
    </row>
    <row r="179" spans="1:27" ht="12.75" customHeight="1">
      <c r="A179" s="311">
        <v>180</v>
      </c>
      <c r="B179" s="8" t="s">
        <v>220</v>
      </c>
      <c r="C179" s="8" t="s">
        <v>37</v>
      </c>
      <c r="D179" s="10" t="s">
        <v>221</v>
      </c>
      <c r="E179" s="10" t="s">
        <v>237</v>
      </c>
      <c r="F179" s="317">
        <v>0</v>
      </c>
      <c r="G179" s="317">
        <v>0</v>
      </c>
      <c r="H179" s="317">
        <v>0</v>
      </c>
      <c r="I179" s="317">
        <v>65.14</v>
      </c>
      <c r="J179" s="317">
        <v>0</v>
      </c>
      <c r="K179" s="317">
        <v>0</v>
      </c>
      <c r="L179" s="317">
        <v>0</v>
      </c>
      <c r="M179" s="10">
        <v>70.45</v>
      </c>
      <c r="N179" s="10">
        <v>100</v>
      </c>
      <c r="O179" s="318">
        <v>107.41540323782719</v>
      </c>
      <c r="P179" s="318">
        <v>90.754001943750367</v>
      </c>
      <c r="Q179" s="318">
        <v>75.598575836445676</v>
      </c>
      <c r="R179" s="10">
        <v>74.27</v>
      </c>
      <c r="S179" s="10">
        <v>44.31</v>
      </c>
      <c r="T179" s="319">
        <v>61.284761414301038</v>
      </c>
      <c r="U179" s="10">
        <v>53.42</v>
      </c>
      <c r="V179" s="10">
        <v>5.2</v>
      </c>
      <c r="W179" s="10">
        <v>0.77</v>
      </c>
      <c r="X179" s="10">
        <v>0.18</v>
      </c>
      <c r="Y179" s="320">
        <v>134548</v>
      </c>
      <c r="Z179" s="320">
        <v>65811</v>
      </c>
      <c r="AA179" s="10">
        <v>6.22</v>
      </c>
    </row>
    <row r="180" spans="1:27" ht="12.75" customHeight="1">
      <c r="A180" s="304">
        <v>181</v>
      </c>
      <c r="B180" s="8" t="s">
        <v>220</v>
      </c>
      <c r="C180" s="8" t="s">
        <v>39</v>
      </c>
      <c r="D180" s="10" t="s">
        <v>221</v>
      </c>
      <c r="E180" s="10" t="s">
        <v>238</v>
      </c>
      <c r="F180" s="317">
        <v>0</v>
      </c>
      <c r="G180" s="317">
        <v>0</v>
      </c>
      <c r="H180" s="317">
        <v>0</v>
      </c>
      <c r="I180" s="317">
        <v>84.66</v>
      </c>
      <c r="J180" s="317">
        <v>0</v>
      </c>
      <c r="K180" s="317">
        <v>0</v>
      </c>
      <c r="L180" s="317">
        <v>0</v>
      </c>
      <c r="M180" s="10">
        <v>69.23</v>
      </c>
      <c r="N180" s="10">
        <v>97.8</v>
      </c>
      <c r="O180" s="318">
        <v>104.84694887706274</v>
      </c>
      <c r="P180" s="318">
        <v>89.725072883927155</v>
      </c>
      <c r="Q180" s="318">
        <v>52.697187614131188</v>
      </c>
      <c r="R180" s="10">
        <v>57.63</v>
      </c>
      <c r="S180" s="10">
        <v>51.01</v>
      </c>
      <c r="T180" s="319">
        <v>55.707025907460249</v>
      </c>
      <c r="U180" s="10">
        <v>52.12</v>
      </c>
      <c r="V180" s="10">
        <v>12.92</v>
      </c>
      <c r="W180" s="10">
        <v>2.29</v>
      </c>
      <c r="X180" s="10">
        <v>0.64</v>
      </c>
      <c r="Y180" s="320">
        <v>24675</v>
      </c>
      <c r="Z180" s="320">
        <v>9552</v>
      </c>
      <c r="AA180" s="10">
        <v>6.04</v>
      </c>
    </row>
    <row r="181" spans="1:27" ht="12.75" customHeight="1">
      <c r="A181" s="311">
        <v>182</v>
      </c>
      <c r="B181" s="8" t="s">
        <v>220</v>
      </c>
      <c r="C181" s="8" t="s">
        <v>41</v>
      </c>
      <c r="D181" s="10" t="s">
        <v>221</v>
      </c>
      <c r="E181" s="10" t="s">
        <v>239</v>
      </c>
      <c r="F181" s="317">
        <v>12</v>
      </c>
      <c r="G181" s="317">
        <v>5</v>
      </c>
      <c r="H181" s="317">
        <v>1</v>
      </c>
      <c r="I181" s="317">
        <v>81.22</v>
      </c>
      <c r="J181" s="317">
        <v>38</v>
      </c>
      <c r="K181" s="317">
        <v>0</v>
      </c>
      <c r="L181" s="317">
        <v>0</v>
      </c>
      <c r="M181" s="10">
        <v>69.25</v>
      </c>
      <c r="N181" s="10">
        <v>100</v>
      </c>
      <c r="O181" s="318">
        <v>107.61702575406049</v>
      </c>
      <c r="P181" s="318">
        <v>90.531037941554459</v>
      </c>
      <c r="Q181" s="318">
        <v>83.933705661741399</v>
      </c>
      <c r="R181" s="10">
        <v>91.21</v>
      </c>
      <c r="S181" s="10">
        <v>47.4</v>
      </c>
      <c r="T181" s="319">
        <v>59.958403706279448</v>
      </c>
      <c r="U181" s="10">
        <v>47.91</v>
      </c>
      <c r="V181" s="10">
        <v>8.19</v>
      </c>
      <c r="W181" s="10">
        <v>1.1299999999999999</v>
      </c>
      <c r="X181" s="10">
        <v>0.21</v>
      </c>
      <c r="Y181" s="320">
        <v>19535</v>
      </c>
      <c r="Z181" s="320">
        <v>5710</v>
      </c>
      <c r="AA181" s="10">
        <v>6.15</v>
      </c>
    </row>
    <row r="182" spans="1:27" ht="12.75" customHeight="1">
      <c r="A182" s="304">
        <v>183</v>
      </c>
      <c r="B182" s="8" t="s">
        <v>220</v>
      </c>
      <c r="C182" s="8" t="s">
        <v>43</v>
      </c>
      <c r="D182" s="10" t="s">
        <v>221</v>
      </c>
      <c r="E182" s="10" t="s">
        <v>240</v>
      </c>
      <c r="F182" s="317">
        <v>0</v>
      </c>
      <c r="G182" s="317">
        <v>0</v>
      </c>
      <c r="H182" s="317">
        <v>0</v>
      </c>
      <c r="I182" s="317">
        <v>90.88</v>
      </c>
      <c r="J182" s="317">
        <v>0</v>
      </c>
      <c r="K182" s="317">
        <v>0</v>
      </c>
      <c r="L182" s="317">
        <v>0</v>
      </c>
      <c r="M182" s="10">
        <v>70.36</v>
      </c>
      <c r="N182" s="10">
        <v>100</v>
      </c>
      <c r="O182" s="318">
        <v>102.4555947384747</v>
      </c>
      <c r="P182" s="318">
        <v>97.63622032356885</v>
      </c>
      <c r="Q182" s="318">
        <v>74.858096802102864</v>
      </c>
      <c r="R182" s="10">
        <v>76.849999999999994</v>
      </c>
      <c r="S182" s="10">
        <v>41.99</v>
      </c>
      <c r="T182" s="319">
        <v>59.826664703181706</v>
      </c>
      <c r="U182" s="10">
        <v>45.69</v>
      </c>
      <c r="V182" s="10">
        <v>8.0500000000000007</v>
      </c>
      <c r="W182" s="10">
        <v>1.17</v>
      </c>
      <c r="X182" s="10">
        <v>0.25</v>
      </c>
      <c r="Y182" s="320">
        <v>7514</v>
      </c>
      <c r="Z182" s="320">
        <v>2255</v>
      </c>
      <c r="AA182" s="10">
        <v>5.29</v>
      </c>
    </row>
    <row r="183" spans="1:27" ht="12.75" customHeight="1">
      <c r="A183" s="311">
        <v>184</v>
      </c>
      <c r="B183" s="8" t="s">
        <v>220</v>
      </c>
      <c r="C183" s="8" t="s">
        <v>45</v>
      </c>
      <c r="D183" s="10" t="s">
        <v>221</v>
      </c>
      <c r="E183" s="10" t="s">
        <v>241</v>
      </c>
      <c r="F183" s="317">
        <v>0</v>
      </c>
      <c r="G183" s="317">
        <v>0</v>
      </c>
      <c r="H183" s="317">
        <v>0</v>
      </c>
      <c r="I183" s="317">
        <v>84.59</v>
      </c>
      <c r="J183" s="317">
        <v>0</v>
      </c>
      <c r="K183" s="317">
        <v>0</v>
      </c>
      <c r="L183" s="317">
        <v>0</v>
      </c>
      <c r="M183" s="10">
        <v>70.13</v>
      </c>
      <c r="N183" s="10">
        <v>100</v>
      </c>
      <c r="O183" s="318">
        <v>104.45593356499423</v>
      </c>
      <c r="P183" s="318">
        <v>97.143825775645041</v>
      </c>
      <c r="Q183" s="318">
        <v>65.658095808846966</v>
      </c>
      <c r="R183" s="10">
        <v>78.459999999999994</v>
      </c>
      <c r="S183" s="10">
        <v>46.1</v>
      </c>
      <c r="T183" s="319">
        <v>63.04144571919953</v>
      </c>
      <c r="U183" s="10">
        <v>46.08</v>
      </c>
      <c r="V183" s="10">
        <v>4.78</v>
      </c>
      <c r="W183" s="10">
        <v>0.48</v>
      </c>
      <c r="X183" s="10">
        <v>0.08</v>
      </c>
      <c r="Y183" s="320">
        <v>130210</v>
      </c>
      <c r="Z183" s="320">
        <v>40890</v>
      </c>
      <c r="AA183" s="10">
        <v>8.98</v>
      </c>
    </row>
    <row r="184" spans="1:27" ht="12.75" customHeight="1">
      <c r="A184" s="304">
        <v>185</v>
      </c>
      <c r="B184" s="8" t="s">
        <v>220</v>
      </c>
      <c r="C184" s="8" t="s">
        <v>47</v>
      </c>
      <c r="D184" s="10" t="s">
        <v>221</v>
      </c>
      <c r="E184" s="10" t="s">
        <v>242</v>
      </c>
      <c r="F184" s="317">
        <v>0</v>
      </c>
      <c r="G184" s="317">
        <v>0</v>
      </c>
      <c r="H184" s="317">
        <v>0</v>
      </c>
      <c r="I184" s="317">
        <v>72.78</v>
      </c>
      <c r="J184" s="317">
        <v>0</v>
      </c>
      <c r="K184" s="317">
        <v>0</v>
      </c>
      <c r="L184" s="317">
        <v>632</v>
      </c>
      <c r="M184" s="10">
        <v>69.040000000000006</v>
      </c>
      <c r="N184" s="10">
        <v>100</v>
      </c>
      <c r="O184" s="318">
        <v>105.31319316471404</v>
      </c>
      <c r="P184" s="318">
        <v>92.884731335891018</v>
      </c>
      <c r="Q184" s="318">
        <v>83.494356895368142</v>
      </c>
      <c r="R184" s="10">
        <v>77.48</v>
      </c>
      <c r="S184" s="10">
        <v>40.450000000000003</v>
      </c>
      <c r="T184" s="319">
        <v>64.939627171303499</v>
      </c>
      <c r="U184" s="10">
        <v>50.61</v>
      </c>
      <c r="V184" s="10">
        <v>10.54</v>
      </c>
      <c r="W184" s="10">
        <v>1.1100000000000001</v>
      </c>
      <c r="X184" s="10">
        <v>0.2</v>
      </c>
      <c r="Y184" s="320">
        <v>14698</v>
      </c>
      <c r="Z184" s="320">
        <v>6148</v>
      </c>
      <c r="AA184" s="10">
        <v>5.57</v>
      </c>
    </row>
    <row r="185" spans="1:27" ht="12.75" customHeight="1">
      <c r="A185" s="311">
        <v>186</v>
      </c>
      <c r="B185" s="8" t="s">
        <v>220</v>
      </c>
      <c r="C185" s="8" t="s">
        <v>49</v>
      </c>
      <c r="D185" s="10" t="s">
        <v>221</v>
      </c>
      <c r="E185" s="10" t="s">
        <v>243</v>
      </c>
      <c r="F185" s="317">
        <v>0</v>
      </c>
      <c r="G185" s="317">
        <v>0</v>
      </c>
      <c r="H185" s="317">
        <v>0</v>
      </c>
      <c r="I185" s="317">
        <v>83.28</v>
      </c>
      <c r="J185" s="317">
        <v>0</v>
      </c>
      <c r="K185" s="317">
        <v>0</v>
      </c>
      <c r="L185" s="317">
        <v>0</v>
      </c>
      <c r="M185" s="10">
        <v>70.16</v>
      </c>
      <c r="N185" s="10">
        <v>100</v>
      </c>
      <c r="O185" s="318">
        <v>106.34372523347115</v>
      </c>
      <c r="P185" s="318">
        <v>98.422641514173236</v>
      </c>
      <c r="Q185" s="318">
        <v>74.702343359421349</v>
      </c>
      <c r="R185" s="10">
        <v>82.15</v>
      </c>
      <c r="S185" s="10">
        <v>40.47</v>
      </c>
      <c r="T185" s="319">
        <v>62.209470568726324</v>
      </c>
      <c r="U185" s="10">
        <v>42.73</v>
      </c>
      <c r="V185" s="10">
        <v>5.33</v>
      </c>
      <c r="W185" s="10">
        <v>0.73</v>
      </c>
      <c r="X185" s="10">
        <v>0.16</v>
      </c>
      <c r="Y185" s="320">
        <v>51880</v>
      </c>
      <c r="Z185" s="320">
        <v>18912</v>
      </c>
      <c r="AA185" s="10">
        <v>6.85</v>
      </c>
    </row>
    <row r="186" spans="1:27" ht="12.75" customHeight="1">
      <c r="A186" s="304">
        <v>187</v>
      </c>
      <c r="B186" s="8" t="s">
        <v>220</v>
      </c>
      <c r="C186" s="8" t="s">
        <v>51</v>
      </c>
      <c r="D186" s="10" t="s">
        <v>221</v>
      </c>
      <c r="E186" s="10" t="s">
        <v>244</v>
      </c>
      <c r="F186" s="317">
        <v>36</v>
      </c>
      <c r="G186" s="317">
        <v>20</v>
      </c>
      <c r="H186" s="317">
        <v>6</v>
      </c>
      <c r="I186" s="317">
        <v>88.71</v>
      </c>
      <c r="J186" s="317">
        <v>5</v>
      </c>
      <c r="K186" s="317">
        <v>0</v>
      </c>
      <c r="L186" s="317">
        <v>612</v>
      </c>
      <c r="M186" s="10">
        <v>73.64</v>
      </c>
      <c r="N186" s="10">
        <v>100</v>
      </c>
      <c r="O186" s="318">
        <v>104.5059068539891</v>
      </c>
      <c r="P186" s="318">
        <v>94.813282812254712</v>
      </c>
      <c r="Q186" s="318">
        <v>80.13810920926538</v>
      </c>
      <c r="R186" s="10">
        <v>100</v>
      </c>
      <c r="S186" s="10">
        <v>39</v>
      </c>
      <c r="T186" s="319">
        <v>63.343060252714878</v>
      </c>
      <c r="U186" s="10">
        <v>40.130000000000003</v>
      </c>
      <c r="V186" s="10">
        <v>2.3199999999999998</v>
      </c>
      <c r="W186" s="10">
        <v>0.26</v>
      </c>
      <c r="X186" s="10">
        <v>0.06</v>
      </c>
      <c r="Y186" s="320">
        <v>23261</v>
      </c>
      <c r="Z186" s="320">
        <v>7961</v>
      </c>
      <c r="AA186" s="10">
        <v>7.15</v>
      </c>
    </row>
    <row r="187" spans="1:27" ht="12.75" customHeight="1">
      <c r="A187" s="311">
        <v>188</v>
      </c>
      <c r="B187" s="8" t="s">
        <v>220</v>
      </c>
      <c r="C187" s="8" t="s">
        <v>78</v>
      </c>
      <c r="D187" s="10" t="s">
        <v>221</v>
      </c>
      <c r="E187" s="10" t="s">
        <v>245</v>
      </c>
      <c r="F187" s="317">
        <v>33</v>
      </c>
      <c r="G187" s="317">
        <v>37</v>
      </c>
      <c r="H187" s="317">
        <v>7</v>
      </c>
      <c r="I187" s="317">
        <v>97.39</v>
      </c>
      <c r="J187" s="317">
        <v>0</v>
      </c>
      <c r="K187" s="317">
        <v>0</v>
      </c>
      <c r="L187" s="317">
        <v>0</v>
      </c>
      <c r="M187" s="10">
        <v>69.819999999999993</v>
      </c>
      <c r="N187" s="10">
        <v>100</v>
      </c>
      <c r="O187" s="318">
        <v>103.65749935200309</v>
      </c>
      <c r="P187" s="318">
        <v>84.993930209257627</v>
      </c>
      <c r="Q187" s="318">
        <v>88.898315717830144</v>
      </c>
      <c r="R187" s="10">
        <v>99.33</v>
      </c>
      <c r="S187" s="10">
        <v>49.65</v>
      </c>
      <c r="T187" s="319">
        <v>62.355435487257097</v>
      </c>
      <c r="U187" s="10">
        <v>50.37</v>
      </c>
      <c r="V187" s="10">
        <v>5.63</v>
      </c>
      <c r="W187" s="10">
        <v>1.0900000000000001</v>
      </c>
      <c r="X187" s="10">
        <v>0.28999999999999998</v>
      </c>
      <c r="Y187" s="320">
        <v>17292</v>
      </c>
      <c r="Z187" s="320">
        <v>7606</v>
      </c>
      <c r="AA187" s="10">
        <v>5.24</v>
      </c>
    </row>
    <row r="188" spans="1:27" ht="12.75" customHeight="1">
      <c r="A188" s="304">
        <v>189</v>
      </c>
      <c r="B188" s="8" t="s">
        <v>220</v>
      </c>
      <c r="C188" s="8" t="s">
        <v>80</v>
      </c>
      <c r="D188" s="10" t="s">
        <v>221</v>
      </c>
      <c r="E188" s="10" t="s">
        <v>246</v>
      </c>
      <c r="F188" s="317">
        <v>0</v>
      </c>
      <c r="G188" s="317">
        <v>0</v>
      </c>
      <c r="H188" s="317">
        <v>0</v>
      </c>
      <c r="I188" s="317">
        <v>84.88</v>
      </c>
      <c r="J188" s="317">
        <v>0</v>
      </c>
      <c r="K188" s="317">
        <v>0</v>
      </c>
      <c r="L188" s="317">
        <v>0</v>
      </c>
      <c r="M188" s="10">
        <v>70.8</v>
      </c>
      <c r="N188" s="10">
        <v>100</v>
      </c>
      <c r="O188" s="318">
        <v>105.04508496771339</v>
      </c>
      <c r="P188" s="318">
        <v>89.592181172680412</v>
      </c>
      <c r="Q188" s="318">
        <v>78.440053327237067</v>
      </c>
      <c r="R188" s="10">
        <v>89.73</v>
      </c>
      <c r="S188" s="10">
        <v>38</v>
      </c>
      <c r="T188" s="319">
        <v>60.674355063110788</v>
      </c>
      <c r="U188" s="10">
        <v>48.16</v>
      </c>
      <c r="V188" s="10">
        <v>17.190000000000001</v>
      </c>
      <c r="W188" s="10">
        <v>2.57</v>
      </c>
      <c r="X188" s="10">
        <v>0.63</v>
      </c>
      <c r="Y188" s="320">
        <v>11232</v>
      </c>
      <c r="Z188" s="320">
        <v>4603</v>
      </c>
      <c r="AA188" s="10">
        <v>5.89</v>
      </c>
    </row>
    <row r="189" spans="1:27" ht="12.75" customHeight="1">
      <c r="A189" s="311">
        <v>190</v>
      </c>
      <c r="B189" s="8" t="s">
        <v>220</v>
      </c>
      <c r="C189" s="8" t="s">
        <v>82</v>
      </c>
      <c r="D189" s="10" t="s">
        <v>221</v>
      </c>
      <c r="E189" s="10" t="s">
        <v>247</v>
      </c>
      <c r="F189" s="317">
        <v>0</v>
      </c>
      <c r="G189" s="317">
        <v>0</v>
      </c>
      <c r="H189" s="317">
        <v>0</v>
      </c>
      <c r="I189" s="317">
        <v>86.47</v>
      </c>
      <c r="J189" s="317">
        <v>0</v>
      </c>
      <c r="K189" s="317">
        <v>0</v>
      </c>
      <c r="L189" s="317">
        <v>0</v>
      </c>
      <c r="M189" s="10">
        <v>66.89</v>
      </c>
      <c r="N189" s="10">
        <v>100</v>
      </c>
      <c r="O189" s="318">
        <v>101.1886486319554</v>
      </c>
      <c r="P189" s="318">
        <v>93.457947475412851</v>
      </c>
      <c r="Q189" s="318">
        <v>91.142305854368374</v>
      </c>
      <c r="R189" s="10">
        <v>100</v>
      </c>
      <c r="S189" s="10">
        <v>51.25</v>
      </c>
      <c r="T189" s="319">
        <v>63.585043008037076</v>
      </c>
      <c r="U189" s="10">
        <v>45.62</v>
      </c>
      <c r="V189" s="10">
        <v>7.11</v>
      </c>
      <c r="W189" s="10">
        <v>1.33</v>
      </c>
      <c r="X189" s="10">
        <v>0.31</v>
      </c>
      <c r="Y189" s="320">
        <v>2400</v>
      </c>
      <c r="Z189" s="320">
        <v>876</v>
      </c>
      <c r="AA189" s="10">
        <v>5.26</v>
      </c>
    </row>
    <row r="190" spans="1:27" ht="12.75" customHeight="1">
      <c r="A190" s="304">
        <v>191</v>
      </c>
      <c r="B190" s="8" t="s">
        <v>220</v>
      </c>
      <c r="C190" s="8" t="s">
        <v>84</v>
      </c>
      <c r="D190" s="10" t="s">
        <v>221</v>
      </c>
      <c r="E190" s="10" t="s">
        <v>248</v>
      </c>
      <c r="F190" s="317">
        <v>0</v>
      </c>
      <c r="G190" s="317">
        <v>0</v>
      </c>
      <c r="H190" s="317">
        <v>0</v>
      </c>
      <c r="I190" s="317">
        <v>0</v>
      </c>
      <c r="J190" s="317">
        <v>0</v>
      </c>
      <c r="K190" s="317">
        <v>0</v>
      </c>
      <c r="L190" s="317">
        <v>0</v>
      </c>
      <c r="M190" s="10">
        <v>66.59</v>
      </c>
      <c r="N190" s="10">
        <v>0</v>
      </c>
      <c r="O190" s="318">
        <v>0</v>
      </c>
      <c r="P190" s="318">
        <v>0</v>
      </c>
      <c r="Q190" s="318">
        <v>0</v>
      </c>
      <c r="R190" s="10">
        <v>0</v>
      </c>
      <c r="S190" s="10">
        <v>0</v>
      </c>
      <c r="T190" s="319">
        <v>0</v>
      </c>
      <c r="U190" s="10">
        <v>0</v>
      </c>
      <c r="V190" s="10">
        <v>0</v>
      </c>
      <c r="W190" s="10">
        <v>0</v>
      </c>
      <c r="X190" s="10">
        <v>0</v>
      </c>
      <c r="Y190" s="320">
        <v>0</v>
      </c>
      <c r="Z190" s="320">
        <v>0</v>
      </c>
      <c r="AA190" s="10">
        <v>0</v>
      </c>
    </row>
    <row r="191" spans="1:27" ht="12.75" customHeight="1">
      <c r="A191" s="311">
        <v>192</v>
      </c>
      <c r="B191" s="8" t="s">
        <v>249</v>
      </c>
      <c r="C191" s="8" t="s">
        <v>6</v>
      </c>
      <c r="D191" s="10" t="s">
        <v>250</v>
      </c>
      <c r="E191" s="10" t="s">
        <v>251</v>
      </c>
      <c r="F191" s="317">
        <v>495</v>
      </c>
      <c r="G191" s="317">
        <v>45</v>
      </c>
      <c r="H191" s="317">
        <v>11</v>
      </c>
      <c r="I191" s="317">
        <v>64.11</v>
      </c>
      <c r="J191" s="317">
        <v>13</v>
      </c>
      <c r="K191" s="317">
        <v>8</v>
      </c>
      <c r="L191" s="317">
        <v>371</v>
      </c>
      <c r="M191" s="10">
        <v>71.63</v>
      </c>
      <c r="N191" s="10">
        <v>100</v>
      </c>
      <c r="O191" s="318">
        <v>113.17491245080329</v>
      </c>
      <c r="P191" s="318">
        <v>83.970084955995645</v>
      </c>
      <c r="Q191" s="318">
        <v>82.634092479571521</v>
      </c>
      <c r="R191" s="10">
        <v>88.09</v>
      </c>
      <c r="S191" s="10">
        <v>39.57</v>
      </c>
      <c r="T191" s="319">
        <v>63.237495249154975</v>
      </c>
      <c r="U191" s="10">
        <v>43.64</v>
      </c>
      <c r="V191" s="10">
        <v>15.92</v>
      </c>
      <c r="W191" s="10">
        <v>2.2200000000000002</v>
      </c>
      <c r="X191" s="10">
        <v>0.5</v>
      </c>
      <c r="Y191" s="320">
        <v>117650</v>
      </c>
      <c r="Z191" s="320">
        <v>26066</v>
      </c>
      <c r="AA191" s="10">
        <v>3.03</v>
      </c>
    </row>
    <row r="192" spans="1:27" ht="12.75" customHeight="1">
      <c r="A192" s="304">
        <v>193</v>
      </c>
      <c r="B192" s="8" t="s">
        <v>249</v>
      </c>
      <c r="C192" s="8" t="s">
        <v>9</v>
      </c>
      <c r="D192" s="10" t="s">
        <v>250</v>
      </c>
      <c r="E192" s="10" t="s">
        <v>252</v>
      </c>
      <c r="F192" s="317">
        <v>0</v>
      </c>
      <c r="G192" s="317">
        <v>0</v>
      </c>
      <c r="H192" s="317">
        <v>0</v>
      </c>
      <c r="I192" s="317">
        <v>74.64</v>
      </c>
      <c r="J192" s="317">
        <v>0</v>
      </c>
      <c r="K192" s="317">
        <v>0</v>
      </c>
      <c r="L192" s="317">
        <v>0</v>
      </c>
      <c r="M192" s="10">
        <v>70.23</v>
      </c>
      <c r="N192" s="10">
        <v>100</v>
      </c>
      <c r="O192" s="318">
        <v>104.86383224305213</v>
      </c>
      <c r="P192" s="318">
        <v>95.997523532068101</v>
      </c>
      <c r="Q192" s="318">
        <v>84.037716875001166</v>
      </c>
      <c r="R192" s="10">
        <v>71.709999999999994</v>
      </c>
      <c r="S192" s="10">
        <v>38.61</v>
      </c>
      <c r="T192" s="319">
        <v>64.273974860910783</v>
      </c>
      <c r="U192" s="10">
        <v>38.4</v>
      </c>
      <c r="V192" s="10">
        <v>19.440000000000001</v>
      </c>
      <c r="W192" s="10">
        <v>3.42</v>
      </c>
      <c r="X192" s="10">
        <v>0.91</v>
      </c>
      <c r="Y192" s="320">
        <v>14238</v>
      </c>
      <c r="Z192" s="320">
        <v>5572</v>
      </c>
      <c r="AA192" s="10">
        <v>5.88</v>
      </c>
    </row>
    <row r="193" spans="1:27" ht="12.75" customHeight="1">
      <c r="A193" s="311">
        <v>194</v>
      </c>
      <c r="B193" s="8" t="s">
        <v>249</v>
      </c>
      <c r="C193" s="8" t="s">
        <v>11</v>
      </c>
      <c r="D193" s="10" t="s">
        <v>250</v>
      </c>
      <c r="E193" s="10" t="s">
        <v>253</v>
      </c>
      <c r="F193" s="317">
        <v>30</v>
      </c>
      <c r="G193" s="317">
        <v>64</v>
      </c>
      <c r="H193" s="317">
        <v>7</v>
      </c>
      <c r="I193" s="317">
        <v>64.81</v>
      </c>
      <c r="J193" s="317">
        <v>0</v>
      </c>
      <c r="K193" s="317">
        <v>11</v>
      </c>
      <c r="L193" s="317">
        <v>0</v>
      </c>
      <c r="M193" s="10">
        <v>71.08</v>
      </c>
      <c r="N193" s="10">
        <v>100</v>
      </c>
      <c r="O193" s="318">
        <v>118.83678126477348</v>
      </c>
      <c r="P193" s="318">
        <v>89.626867937916302</v>
      </c>
      <c r="Q193" s="318">
        <v>52.473579200906293</v>
      </c>
      <c r="R193" s="10">
        <v>74.75</v>
      </c>
      <c r="S193" s="10">
        <v>31.91</v>
      </c>
      <c r="T193" s="319">
        <v>70.954236248464582</v>
      </c>
      <c r="U193" s="10">
        <v>33.630000000000003</v>
      </c>
      <c r="V193" s="10">
        <v>21.19</v>
      </c>
      <c r="W193" s="10">
        <v>3.72</v>
      </c>
      <c r="X193" s="10">
        <v>0.96</v>
      </c>
      <c r="Y193" s="320">
        <v>8157</v>
      </c>
      <c r="Z193" s="320">
        <v>3007</v>
      </c>
      <c r="AA193" s="10">
        <v>6.26</v>
      </c>
    </row>
    <row r="194" spans="1:27" ht="12.75" customHeight="1">
      <c r="A194" s="304">
        <v>195</v>
      </c>
      <c r="B194" s="8" t="s">
        <v>249</v>
      </c>
      <c r="C194" s="8" t="s">
        <v>13</v>
      </c>
      <c r="D194" s="10" t="s">
        <v>250</v>
      </c>
      <c r="E194" s="10" t="s">
        <v>254</v>
      </c>
      <c r="F194" s="317">
        <v>0</v>
      </c>
      <c r="G194" s="317">
        <v>0</v>
      </c>
      <c r="H194" s="317">
        <v>0</v>
      </c>
      <c r="I194" s="317">
        <v>75.680000000000007</v>
      </c>
      <c r="J194" s="317">
        <v>0</v>
      </c>
      <c r="K194" s="317">
        <v>0</v>
      </c>
      <c r="L194" s="317">
        <v>0</v>
      </c>
      <c r="M194" s="10">
        <v>69.56</v>
      </c>
      <c r="N194" s="10">
        <v>95.98</v>
      </c>
      <c r="O194" s="318">
        <v>104.91487876545287</v>
      </c>
      <c r="P194" s="318">
        <v>83.710373249240092</v>
      </c>
      <c r="Q194" s="318">
        <v>62.709759259850159</v>
      </c>
      <c r="R194" s="10">
        <v>65.87</v>
      </c>
      <c r="S194" s="10">
        <v>27.88</v>
      </c>
      <c r="T194" s="319">
        <v>75.201520798268817</v>
      </c>
      <c r="U194" s="10">
        <v>21.5</v>
      </c>
      <c r="V194" s="10">
        <v>18.87</v>
      </c>
      <c r="W194" s="10">
        <v>3.39</v>
      </c>
      <c r="X194" s="10">
        <v>0.94</v>
      </c>
      <c r="Y194" s="320">
        <v>9190</v>
      </c>
      <c r="Z194" s="320">
        <v>3357</v>
      </c>
      <c r="AA194" s="10">
        <v>5.25</v>
      </c>
    </row>
    <row r="195" spans="1:27" ht="12.75" customHeight="1">
      <c r="A195" s="311">
        <v>196</v>
      </c>
      <c r="B195" s="8" t="s">
        <v>249</v>
      </c>
      <c r="C195" s="8" t="s">
        <v>15</v>
      </c>
      <c r="D195" s="10" t="s">
        <v>250</v>
      </c>
      <c r="E195" s="10" t="s">
        <v>255</v>
      </c>
      <c r="F195" s="317">
        <v>37</v>
      </c>
      <c r="G195" s="317">
        <v>69</v>
      </c>
      <c r="H195" s="317">
        <v>24</v>
      </c>
      <c r="I195" s="317">
        <v>60.92</v>
      </c>
      <c r="J195" s="317">
        <v>23</v>
      </c>
      <c r="K195" s="317">
        <v>3</v>
      </c>
      <c r="L195" s="317">
        <v>234</v>
      </c>
      <c r="M195" s="10">
        <v>69.73</v>
      </c>
      <c r="N195" s="10">
        <v>98.27</v>
      </c>
      <c r="O195" s="318">
        <v>108.88921865179695</v>
      </c>
      <c r="P195" s="318">
        <v>97.780928216848537</v>
      </c>
      <c r="Q195" s="318">
        <v>78.149997182402075</v>
      </c>
      <c r="R195" s="10">
        <v>93.11</v>
      </c>
      <c r="S195" s="10">
        <v>33.53</v>
      </c>
      <c r="T195" s="319">
        <v>74.56854835453727</v>
      </c>
      <c r="U195" s="10">
        <v>43.62</v>
      </c>
      <c r="V195" s="10">
        <v>22.4</v>
      </c>
      <c r="W195" s="10">
        <v>3.35</v>
      </c>
      <c r="X195" s="10">
        <v>0.75</v>
      </c>
      <c r="Y195" s="320">
        <v>8835</v>
      </c>
      <c r="Z195" s="320">
        <v>3378</v>
      </c>
      <c r="AA195" s="10">
        <v>5.47</v>
      </c>
    </row>
    <row r="196" spans="1:27" ht="12.75" customHeight="1">
      <c r="A196" s="304">
        <v>197</v>
      </c>
      <c r="B196" s="8" t="s">
        <v>249</v>
      </c>
      <c r="C196" s="8" t="s">
        <v>17</v>
      </c>
      <c r="D196" s="10" t="s">
        <v>250</v>
      </c>
      <c r="E196" s="10" t="s">
        <v>256</v>
      </c>
      <c r="F196" s="317">
        <v>0</v>
      </c>
      <c r="G196" s="317">
        <v>0</v>
      </c>
      <c r="H196" s="317">
        <v>0</v>
      </c>
      <c r="I196" s="317">
        <v>54.61</v>
      </c>
      <c r="J196" s="317">
        <v>0</v>
      </c>
      <c r="K196" s="317">
        <v>0</v>
      </c>
      <c r="L196" s="317">
        <v>0</v>
      </c>
      <c r="M196" s="10">
        <v>71.44</v>
      </c>
      <c r="N196" s="10">
        <v>100</v>
      </c>
      <c r="O196" s="318">
        <v>113.53181053847294</v>
      </c>
      <c r="P196" s="318">
        <v>99.455067654216577</v>
      </c>
      <c r="Q196" s="318">
        <v>75.547345767184453</v>
      </c>
      <c r="R196" s="10">
        <v>76.33</v>
      </c>
      <c r="S196" s="10">
        <v>31.14</v>
      </c>
      <c r="T196" s="319">
        <v>68.438965065867038</v>
      </c>
      <c r="U196" s="10">
        <v>41.77</v>
      </c>
      <c r="V196" s="10">
        <v>16.32</v>
      </c>
      <c r="W196" s="10">
        <v>2.78</v>
      </c>
      <c r="X196" s="10">
        <v>0.65</v>
      </c>
      <c r="Y196" s="320">
        <v>8734</v>
      </c>
      <c r="Z196" s="320">
        <v>3494</v>
      </c>
      <c r="AA196" s="10">
        <v>5.04</v>
      </c>
    </row>
    <row r="197" spans="1:27" ht="12.75" customHeight="1">
      <c r="A197" s="311">
        <v>198</v>
      </c>
      <c r="B197" s="8" t="s">
        <v>249</v>
      </c>
      <c r="C197" s="8" t="s">
        <v>19</v>
      </c>
      <c r="D197" s="10" t="s">
        <v>250</v>
      </c>
      <c r="E197" s="10" t="s">
        <v>257</v>
      </c>
      <c r="F197" s="317">
        <v>0</v>
      </c>
      <c r="G197" s="317">
        <v>0</v>
      </c>
      <c r="H197" s="317">
        <v>0</v>
      </c>
      <c r="I197" s="317">
        <v>73.930000000000007</v>
      </c>
      <c r="J197" s="317">
        <v>0</v>
      </c>
      <c r="K197" s="317">
        <v>0</v>
      </c>
      <c r="L197" s="317">
        <v>0</v>
      </c>
      <c r="M197" s="10">
        <v>70.58</v>
      </c>
      <c r="N197" s="10">
        <v>98.8</v>
      </c>
      <c r="O197" s="318">
        <v>111.32447325101273</v>
      </c>
      <c r="P197" s="318">
        <v>76.383592929440837</v>
      </c>
      <c r="Q197" s="318">
        <v>47.218326458142435</v>
      </c>
      <c r="R197" s="10">
        <v>69.400000000000006</v>
      </c>
      <c r="S197" s="10">
        <v>27.95</v>
      </c>
      <c r="T197" s="319">
        <v>73.897062710341302</v>
      </c>
      <c r="U197" s="10">
        <v>26.09</v>
      </c>
      <c r="V197" s="10">
        <v>22.5</v>
      </c>
      <c r="W197" s="10">
        <v>3.91</v>
      </c>
      <c r="X197" s="10">
        <v>1.04</v>
      </c>
      <c r="Y197" s="320">
        <v>5328</v>
      </c>
      <c r="Z197" s="320">
        <v>2179</v>
      </c>
      <c r="AA197" s="10">
        <v>5.14</v>
      </c>
    </row>
    <row r="198" spans="1:27" ht="12.75" customHeight="1">
      <c r="A198" s="304">
        <v>199</v>
      </c>
      <c r="B198" s="8" t="s">
        <v>249</v>
      </c>
      <c r="C198" s="8" t="s">
        <v>21</v>
      </c>
      <c r="D198" s="10" t="s">
        <v>250</v>
      </c>
      <c r="E198" s="10" t="s">
        <v>258</v>
      </c>
      <c r="F198" s="317">
        <v>0</v>
      </c>
      <c r="G198" s="317">
        <v>0</v>
      </c>
      <c r="H198" s="317">
        <v>0</v>
      </c>
      <c r="I198" s="317">
        <v>64.22</v>
      </c>
      <c r="J198" s="317">
        <v>0</v>
      </c>
      <c r="K198" s="317">
        <v>0</v>
      </c>
      <c r="L198" s="317">
        <v>0</v>
      </c>
      <c r="M198" s="10">
        <v>70.63</v>
      </c>
      <c r="N198" s="10">
        <v>100</v>
      </c>
      <c r="O198" s="318">
        <v>115.14574058847138</v>
      </c>
      <c r="P198" s="318">
        <v>80.373724071156843</v>
      </c>
      <c r="Q198" s="318">
        <v>65.209150082227112</v>
      </c>
      <c r="R198" s="10">
        <v>62.93</v>
      </c>
      <c r="S198" s="10">
        <v>26.07</v>
      </c>
      <c r="T198" s="319">
        <v>71.761664430856541</v>
      </c>
      <c r="U198" s="10">
        <v>30.3</v>
      </c>
      <c r="V198" s="10">
        <v>13.97</v>
      </c>
      <c r="W198" s="10">
        <v>2.09</v>
      </c>
      <c r="X198" s="10">
        <v>0.48</v>
      </c>
      <c r="Y198" s="320">
        <v>10814</v>
      </c>
      <c r="Z198" s="320">
        <v>4797</v>
      </c>
      <c r="AA198" s="10">
        <v>5.84</v>
      </c>
    </row>
    <row r="199" spans="1:27" ht="12.75" customHeight="1">
      <c r="A199" s="311">
        <v>200</v>
      </c>
      <c r="B199" s="8" t="s">
        <v>249</v>
      </c>
      <c r="C199" s="8" t="s">
        <v>23</v>
      </c>
      <c r="D199" s="10" t="s">
        <v>250</v>
      </c>
      <c r="E199" s="10" t="s">
        <v>259</v>
      </c>
      <c r="F199" s="317">
        <v>0</v>
      </c>
      <c r="G199" s="317">
        <v>0</v>
      </c>
      <c r="H199" s="317">
        <v>0</v>
      </c>
      <c r="I199" s="317">
        <v>61.35</v>
      </c>
      <c r="J199" s="317">
        <v>0</v>
      </c>
      <c r="K199" s="317">
        <v>0</v>
      </c>
      <c r="L199" s="317">
        <v>0</v>
      </c>
      <c r="M199" s="10">
        <v>70.709999999999994</v>
      </c>
      <c r="N199" s="10">
        <v>100</v>
      </c>
      <c r="O199" s="318">
        <v>112.53419925385207</v>
      </c>
      <c r="P199" s="318">
        <v>77.936477649641418</v>
      </c>
      <c r="Q199" s="318">
        <v>67.700894848227307</v>
      </c>
      <c r="R199" s="10">
        <v>68.31</v>
      </c>
      <c r="S199" s="10">
        <v>20.67</v>
      </c>
      <c r="T199" s="319">
        <v>74.818671686618401</v>
      </c>
      <c r="U199" s="10">
        <v>21.96</v>
      </c>
      <c r="V199" s="10">
        <v>13.88</v>
      </c>
      <c r="W199" s="10">
        <v>2.14</v>
      </c>
      <c r="X199" s="10">
        <v>0.51</v>
      </c>
      <c r="Y199" s="320">
        <v>11169</v>
      </c>
      <c r="Z199" s="320">
        <v>4982</v>
      </c>
      <c r="AA199" s="10">
        <v>5.66</v>
      </c>
    </row>
    <row r="200" spans="1:27" ht="12.75" customHeight="1">
      <c r="A200" s="304">
        <v>201</v>
      </c>
      <c r="B200" s="8" t="s">
        <v>249</v>
      </c>
      <c r="C200" s="8" t="s">
        <v>25</v>
      </c>
      <c r="D200" s="10" t="s">
        <v>250</v>
      </c>
      <c r="E200" s="10" t="s">
        <v>260</v>
      </c>
      <c r="F200" s="317">
        <v>0</v>
      </c>
      <c r="G200" s="317">
        <v>0</v>
      </c>
      <c r="H200" s="317">
        <v>0</v>
      </c>
      <c r="I200" s="317">
        <v>71.599999999999994</v>
      </c>
      <c r="J200" s="317">
        <v>0</v>
      </c>
      <c r="K200" s="317">
        <v>0</v>
      </c>
      <c r="L200" s="317">
        <v>0</v>
      </c>
      <c r="M200" s="10">
        <v>72.16</v>
      </c>
      <c r="N200" s="10">
        <v>100</v>
      </c>
      <c r="O200" s="318">
        <v>109.96970275039868</v>
      </c>
      <c r="P200" s="318">
        <v>82.325922564658143</v>
      </c>
      <c r="Q200" s="318">
        <v>100.76466214808009</v>
      </c>
      <c r="R200" s="10">
        <v>80.12</v>
      </c>
      <c r="S200" s="10">
        <v>29.03</v>
      </c>
      <c r="T200" s="319">
        <v>70.460322890047024</v>
      </c>
      <c r="U200" s="10">
        <v>38.229999999999997</v>
      </c>
      <c r="V200" s="10">
        <v>16.71</v>
      </c>
      <c r="W200" s="10">
        <v>2.14</v>
      </c>
      <c r="X200" s="10">
        <v>0.47</v>
      </c>
      <c r="Y200" s="320">
        <v>15218</v>
      </c>
      <c r="Z200" s="320">
        <v>5513</v>
      </c>
      <c r="AA200" s="10">
        <v>5.54</v>
      </c>
    </row>
    <row r="201" spans="1:27" ht="12.75" customHeight="1">
      <c r="A201" s="311">
        <v>202</v>
      </c>
      <c r="B201" s="8" t="s">
        <v>249</v>
      </c>
      <c r="C201" s="8" t="s">
        <v>27</v>
      </c>
      <c r="D201" s="10" t="s">
        <v>250</v>
      </c>
      <c r="E201" s="10" t="s">
        <v>261</v>
      </c>
      <c r="F201" s="317">
        <v>0</v>
      </c>
      <c r="G201" s="317">
        <v>10</v>
      </c>
      <c r="H201" s="317">
        <v>2</v>
      </c>
      <c r="I201" s="317">
        <v>71.430000000000007</v>
      </c>
      <c r="J201" s="317">
        <v>54</v>
      </c>
      <c r="K201" s="317">
        <v>0</v>
      </c>
      <c r="L201" s="317">
        <v>0</v>
      </c>
      <c r="M201" s="10">
        <v>70.64</v>
      </c>
      <c r="N201" s="10">
        <v>100</v>
      </c>
      <c r="O201" s="318">
        <v>116.53544846921811</v>
      </c>
      <c r="P201" s="318">
        <v>85.728604525351372</v>
      </c>
      <c r="Q201" s="318">
        <v>94.195328797443096</v>
      </c>
      <c r="R201" s="10">
        <v>71.77</v>
      </c>
      <c r="S201" s="10">
        <v>43.16</v>
      </c>
      <c r="T201" s="319">
        <v>69.382302019003987</v>
      </c>
      <c r="U201" s="10">
        <v>35.9</v>
      </c>
      <c r="V201" s="10">
        <v>10.16</v>
      </c>
      <c r="W201" s="10">
        <v>1.78</v>
      </c>
      <c r="X201" s="10">
        <v>0.49</v>
      </c>
      <c r="Y201" s="320">
        <v>13760</v>
      </c>
      <c r="Z201" s="320">
        <v>5743</v>
      </c>
      <c r="AA201" s="10">
        <v>5.03</v>
      </c>
    </row>
    <row r="202" spans="1:27" ht="12.75" customHeight="1">
      <c r="A202" s="304">
        <v>203</v>
      </c>
      <c r="B202" s="8" t="s">
        <v>249</v>
      </c>
      <c r="C202" s="8" t="s">
        <v>29</v>
      </c>
      <c r="D202" s="10" t="s">
        <v>250</v>
      </c>
      <c r="E202" s="10" t="s">
        <v>262</v>
      </c>
      <c r="F202" s="317">
        <v>0</v>
      </c>
      <c r="G202" s="317">
        <v>0</v>
      </c>
      <c r="H202" s="317">
        <v>0</v>
      </c>
      <c r="I202" s="317">
        <v>71.33</v>
      </c>
      <c r="J202" s="317">
        <v>0</v>
      </c>
      <c r="K202" s="317">
        <v>0</v>
      </c>
      <c r="L202" s="317">
        <v>0</v>
      </c>
      <c r="M202" s="10">
        <v>72.819999999999993</v>
      </c>
      <c r="N202" s="10">
        <v>100</v>
      </c>
      <c r="O202" s="318">
        <v>112.53714099233075</v>
      </c>
      <c r="P202" s="318">
        <v>97.233081589131857</v>
      </c>
      <c r="Q202" s="318">
        <v>78.759290971136437</v>
      </c>
      <c r="R202" s="10">
        <v>74.760000000000005</v>
      </c>
      <c r="S202" s="10">
        <v>27.38</v>
      </c>
      <c r="T202" s="319">
        <v>71.520478082746948</v>
      </c>
      <c r="U202" s="10">
        <v>34.1</v>
      </c>
      <c r="V202" s="10">
        <v>14.67</v>
      </c>
      <c r="W202" s="10">
        <v>1.76</v>
      </c>
      <c r="X202" s="10">
        <v>0.33</v>
      </c>
      <c r="Y202" s="320">
        <v>8815</v>
      </c>
      <c r="Z202" s="320">
        <v>3470</v>
      </c>
      <c r="AA202" s="10">
        <v>5.89</v>
      </c>
    </row>
    <row r="203" spans="1:27" ht="12.75" customHeight="1">
      <c r="A203" s="311">
        <v>204</v>
      </c>
      <c r="B203" s="8" t="s">
        <v>249</v>
      </c>
      <c r="C203" s="8" t="s">
        <v>31</v>
      </c>
      <c r="D203" s="10" t="s">
        <v>250</v>
      </c>
      <c r="E203" s="10" t="s">
        <v>263</v>
      </c>
      <c r="F203" s="317">
        <v>0</v>
      </c>
      <c r="G203" s="317">
        <v>0</v>
      </c>
      <c r="H203" s="317">
        <v>0</v>
      </c>
      <c r="I203" s="317">
        <v>66.78</v>
      </c>
      <c r="J203" s="317">
        <v>0</v>
      </c>
      <c r="K203" s="317">
        <v>0</v>
      </c>
      <c r="L203" s="317">
        <v>0</v>
      </c>
      <c r="M203" s="10">
        <v>72.56</v>
      </c>
      <c r="N203" s="10">
        <v>100</v>
      </c>
      <c r="O203" s="318">
        <v>104.90872966336077</v>
      </c>
      <c r="P203" s="318">
        <v>96.26568506204201</v>
      </c>
      <c r="Q203" s="318">
        <v>79.214454388826923</v>
      </c>
      <c r="R203" s="10">
        <v>78.73</v>
      </c>
      <c r="S203" s="10">
        <v>27.97</v>
      </c>
      <c r="T203" s="319">
        <v>69.576141645058073</v>
      </c>
      <c r="U203" s="10">
        <v>31.6</v>
      </c>
      <c r="V203" s="10">
        <v>14.07</v>
      </c>
      <c r="W203" s="10">
        <v>2.2400000000000002</v>
      </c>
      <c r="X203" s="10">
        <v>0.5</v>
      </c>
      <c r="Y203" s="320">
        <v>12857</v>
      </c>
      <c r="Z203" s="320">
        <v>6415</v>
      </c>
      <c r="AA203" s="10">
        <v>5.82</v>
      </c>
    </row>
    <row r="204" spans="1:27" ht="12.75" customHeight="1">
      <c r="A204" s="304">
        <v>205</v>
      </c>
      <c r="B204" s="8" t="s">
        <v>249</v>
      </c>
      <c r="C204" s="8" t="s">
        <v>33</v>
      </c>
      <c r="D204" s="10" t="s">
        <v>250</v>
      </c>
      <c r="E204" s="10" t="s">
        <v>264</v>
      </c>
      <c r="F204" s="317">
        <v>0</v>
      </c>
      <c r="G204" s="317">
        <v>72</v>
      </c>
      <c r="H204" s="317">
        <v>6</v>
      </c>
      <c r="I204" s="317">
        <v>65.11</v>
      </c>
      <c r="J204" s="317">
        <v>63</v>
      </c>
      <c r="K204" s="317">
        <v>0</v>
      </c>
      <c r="L204" s="317">
        <v>402</v>
      </c>
      <c r="M204" s="10">
        <v>73.05</v>
      </c>
      <c r="N204" s="10">
        <v>100</v>
      </c>
      <c r="O204" s="318">
        <v>108.72016683160174</v>
      </c>
      <c r="P204" s="318">
        <v>89.241459839210137</v>
      </c>
      <c r="Q204" s="318">
        <v>90.978609918366629</v>
      </c>
      <c r="R204" s="10">
        <v>100</v>
      </c>
      <c r="S204" s="10">
        <v>30.85</v>
      </c>
      <c r="T204" s="319">
        <v>71.442915327157948</v>
      </c>
      <c r="U204" s="10">
        <v>34.56</v>
      </c>
      <c r="V204" s="10">
        <v>16.72</v>
      </c>
      <c r="W204" s="10">
        <v>2.38</v>
      </c>
      <c r="X204" s="10">
        <v>0.55000000000000004</v>
      </c>
      <c r="Y204" s="320">
        <v>9685</v>
      </c>
      <c r="Z204" s="320">
        <v>3717</v>
      </c>
      <c r="AA204" s="10">
        <v>6.6</v>
      </c>
    </row>
    <row r="205" spans="1:27" ht="12.75" customHeight="1">
      <c r="A205" s="311">
        <v>206</v>
      </c>
      <c r="B205" s="8" t="s">
        <v>249</v>
      </c>
      <c r="C205" s="8" t="s">
        <v>35</v>
      </c>
      <c r="D205" s="10" t="s">
        <v>250</v>
      </c>
      <c r="E205" s="10" t="s">
        <v>265</v>
      </c>
      <c r="F205" s="317">
        <v>90</v>
      </c>
      <c r="G205" s="317">
        <v>104</v>
      </c>
      <c r="H205" s="317">
        <v>9</v>
      </c>
      <c r="I205" s="317">
        <v>65.37</v>
      </c>
      <c r="J205" s="317">
        <v>21</v>
      </c>
      <c r="K205" s="317">
        <v>22</v>
      </c>
      <c r="L205" s="317">
        <v>720</v>
      </c>
      <c r="M205" s="10">
        <v>70.45</v>
      </c>
      <c r="N205" s="10">
        <v>100</v>
      </c>
      <c r="O205" s="318">
        <v>109.73305678320253</v>
      </c>
      <c r="P205" s="318">
        <v>96.741577923819861</v>
      </c>
      <c r="Q205" s="318">
        <v>60.375622561516664</v>
      </c>
      <c r="R205" s="10">
        <v>77.290000000000006</v>
      </c>
      <c r="S205" s="10">
        <v>29.83</v>
      </c>
      <c r="T205" s="319">
        <v>74.648330831758045</v>
      </c>
      <c r="U205" s="10">
        <v>24.44</v>
      </c>
      <c r="V205" s="10">
        <v>16.14</v>
      </c>
      <c r="W205" s="10">
        <v>2.5499999999999998</v>
      </c>
      <c r="X205" s="10">
        <v>0.61</v>
      </c>
      <c r="Y205" s="320">
        <v>8935</v>
      </c>
      <c r="Z205" s="320">
        <v>3742</v>
      </c>
      <c r="AA205" s="10">
        <v>6.16</v>
      </c>
    </row>
    <row r="206" spans="1:27" ht="12.75" customHeight="1">
      <c r="A206" s="304">
        <v>207</v>
      </c>
      <c r="B206" s="8" t="s">
        <v>249</v>
      </c>
      <c r="C206" s="8" t="s">
        <v>37</v>
      </c>
      <c r="D206" s="10" t="s">
        <v>250</v>
      </c>
      <c r="E206" s="10" t="s">
        <v>266</v>
      </c>
      <c r="F206" s="317">
        <v>47</v>
      </c>
      <c r="G206" s="317">
        <v>8</v>
      </c>
      <c r="H206" s="317">
        <v>1</v>
      </c>
      <c r="I206" s="317">
        <v>67.8</v>
      </c>
      <c r="J206" s="317">
        <v>1</v>
      </c>
      <c r="K206" s="317">
        <v>0</v>
      </c>
      <c r="L206" s="317">
        <v>0</v>
      </c>
      <c r="M206" s="10">
        <v>72.02</v>
      </c>
      <c r="N206" s="10">
        <v>96.84</v>
      </c>
      <c r="O206" s="318">
        <v>111.32961489124231</v>
      </c>
      <c r="P206" s="318">
        <v>97.266896681844443</v>
      </c>
      <c r="Q206" s="318">
        <v>79.83325123486226</v>
      </c>
      <c r="R206" s="10">
        <v>84.04</v>
      </c>
      <c r="S206" s="10">
        <v>33.86</v>
      </c>
      <c r="T206" s="319">
        <v>68.504132840422002</v>
      </c>
      <c r="U206" s="10">
        <v>29.06</v>
      </c>
      <c r="V206" s="10">
        <v>3.27</v>
      </c>
      <c r="W206" s="10">
        <v>0.37</v>
      </c>
      <c r="X206" s="10">
        <v>7.0000000000000007E-2</v>
      </c>
      <c r="Y206" s="320">
        <v>5977</v>
      </c>
      <c r="Z206" s="320">
        <v>2472</v>
      </c>
      <c r="AA206" s="10">
        <v>5.0199999999999996</v>
      </c>
    </row>
    <row r="207" spans="1:27" ht="12.75" customHeight="1">
      <c r="A207" s="311">
        <v>208</v>
      </c>
      <c r="B207" s="8" t="s">
        <v>249</v>
      </c>
      <c r="C207" s="8" t="s">
        <v>39</v>
      </c>
      <c r="D207" s="10" t="s">
        <v>250</v>
      </c>
      <c r="E207" s="10" t="s">
        <v>267</v>
      </c>
      <c r="F207" s="317">
        <v>63</v>
      </c>
      <c r="G207" s="317">
        <v>34</v>
      </c>
      <c r="H207" s="317">
        <v>0</v>
      </c>
      <c r="I207" s="317">
        <v>70.39</v>
      </c>
      <c r="J207" s="317">
        <v>3</v>
      </c>
      <c r="K207" s="317">
        <v>0</v>
      </c>
      <c r="L207" s="317">
        <v>0</v>
      </c>
      <c r="M207" s="10">
        <v>70.64</v>
      </c>
      <c r="N207" s="10">
        <v>98.81</v>
      </c>
      <c r="O207" s="318">
        <v>103.37496938481496</v>
      </c>
      <c r="P207" s="318">
        <v>105.58732198256011</v>
      </c>
      <c r="Q207" s="318">
        <v>73.127682133295551</v>
      </c>
      <c r="R207" s="10">
        <v>95.23</v>
      </c>
      <c r="S207" s="10">
        <v>32.380000000000003</v>
      </c>
      <c r="T207" s="319">
        <v>68.134724889795166</v>
      </c>
      <c r="U207" s="10">
        <v>33.08</v>
      </c>
      <c r="V207" s="10">
        <v>21.88</v>
      </c>
      <c r="W207" s="10">
        <v>2.76</v>
      </c>
      <c r="X207" s="10">
        <v>0.6</v>
      </c>
      <c r="Y207" s="320">
        <v>6580</v>
      </c>
      <c r="Z207" s="320">
        <v>2626</v>
      </c>
      <c r="AA207" s="10">
        <v>4.88</v>
      </c>
    </row>
    <row r="208" spans="1:27" ht="12.75" customHeight="1">
      <c r="A208" s="304">
        <v>209</v>
      </c>
      <c r="B208" s="8" t="s">
        <v>249</v>
      </c>
      <c r="C208" s="8" t="s">
        <v>41</v>
      </c>
      <c r="D208" s="10" t="s">
        <v>250</v>
      </c>
      <c r="E208" s="10" t="s">
        <v>268</v>
      </c>
      <c r="F208" s="317">
        <v>149</v>
      </c>
      <c r="G208" s="317">
        <v>94</v>
      </c>
      <c r="H208" s="317">
        <v>11</v>
      </c>
      <c r="I208" s="317">
        <v>0</v>
      </c>
      <c r="J208" s="317">
        <v>47</v>
      </c>
      <c r="K208" s="317">
        <v>31</v>
      </c>
      <c r="L208" s="317">
        <v>113</v>
      </c>
      <c r="M208" s="10">
        <v>73.05</v>
      </c>
      <c r="N208" s="10">
        <v>0</v>
      </c>
      <c r="O208" s="318">
        <v>104.18</v>
      </c>
      <c r="P208" s="318">
        <v>94.04</v>
      </c>
      <c r="Q208" s="318">
        <v>82.31</v>
      </c>
      <c r="R208" s="10">
        <v>0</v>
      </c>
      <c r="S208" s="10">
        <v>0</v>
      </c>
      <c r="T208" s="319">
        <v>68.905530711910174</v>
      </c>
      <c r="U208" s="10">
        <v>40.090000000000003</v>
      </c>
      <c r="V208" s="10">
        <v>0</v>
      </c>
      <c r="W208" s="10">
        <v>0</v>
      </c>
      <c r="X208" s="10">
        <v>0</v>
      </c>
      <c r="Y208" s="320">
        <v>0</v>
      </c>
      <c r="Z208" s="320">
        <v>0</v>
      </c>
      <c r="AA208" s="10">
        <v>0</v>
      </c>
    </row>
    <row r="209" spans="1:27" ht="12.75" customHeight="1">
      <c r="A209" s="311">
        <v>210</v>
      </c>
      <c r="B209" s="8" t="s">
        <v>249</v>
      </c>
      <c r="C209" s="8" t="s">
        <v>43</v>
      </c>
      <c r="D209" s="10" t="s">
        <v>250</v>
      </c>
      <c r="E209" s="10" t="s">
        <v>269</v>
      </c>
      <c r="F209" s="317">
        <v>0</v>
      </c>
      <c r="G209" s="317">
        <v>0</v>
      </c>
      <c r="H209" s="317">
        <v>0</v>
      </c>
      <c r="I209" s="317">
        <v>71.55</v>
      </c>
      <c r="J209" s="317">
        <v>0</v>
      </c>
      <c r="K209" s="317">
        <v>0</v>
      </c>
      <c r="L209" s="317">
        <v>0</v>
      </c>
      <c r="M209" s="10">
        <v>69.83</v>
      </c>
      <c r="N209" s="10">
        <v>100</v>
      </c>
      <c r="O209" s="318">
        <v>117.976014387194</v>
      </c>
      <c r="P209" s="318">
        <v>80.330540742284541</v>
      </c>
      <c r="Q209" s="318">
        <v>70.976068573071672</v>
      </c>
      <c r="R209" s="10">
        <v>100</v>
      </c>
      <c r="S209" s="10">
        <v>30.53</v>
      </c>
      <c r="T209" s="319">
        <v>71.924397250518126</v>
      </c>
      <c r="U209" s="10">
        <v>33.880000000000003</v>
      </c>
      <c r="V209" s="10">
        <v>8.6300000000000008</v>
      </c>
      <c r="W209" s="10">
        <v>0.92</v>
      </c>
      <c r="X209" s="10">
        <v>0.19</v>
      </c>
      <c r="Y209" s="320">
        <v>41193</v>
      </c>
      <c r="Z209" s="320">
        <v>14399</v>
      </c>
      <c r="AA209" s="10">
        <v>4.33</v>
      </c>
    </row>
    <row r="210" spans="1:27" ht="12.75" customHeight="1">
      <c r="A210" s="304">
        <v>211</v>
      </c>
      <c r="B210" s="8" t="s">
        <v>249</v>
      </c>
      <c r="C210" s="8" t="s">
        <v>45</v>
      </c>
      <c r="D210" s="10" t="s">
        <v>250</v>
      </c>
      <c r="E210" s="10" t="s">
        <v>270</v>
      </c>
      <c r="F210" s="317">
        <v>305</v>
      </c>
      <c r="G210" s="317">
        <v>73</v>
      </c>
      <c r="H210" s="317">
        <v>6</v>
      </c>
      <c r="I210" s="317">
        <v>70.459999999999994</v>
      </c>
      <c r="J210" s="317">
        <v>14</v>
      </c>
      <c r="K210" s="317">
        <v>1</v>
      </c>
      <c r="L210" s="317">
        <v>129</v>
      </c>
      <c r="M210" s="10">
        <v>71.23</v>
      </c>
      <c r="N210" s="10">
        <v>100</v>
      </c>
      <c r="O210" s="318">
        <v>110.29694884754302</v>
      </c>
      <c r="P210" s="318">
        <v>89.157518616958171</v>
      </c>
      <c r="Q210" s="318">
        <v>62.846629423142097</v>
      </c>
      <c r="R210" s="10">
        <v>73.98</v>
      </c>
      <c r="S210" s="10">
        <v>33.159999999999997</v>
      </c>
      <c r="T210" s="319">
        <v>68.123313540932429</v>
      </c>
      <c r="U210" s="10">
        <v>35.78</v>
      </c>
      <c r="V210" s="10">
        <v>9.3800000000000008</v>
      </c>
      <c r="W210" s="10">
        <v>0.94</v>
      </c>
      <c r="X210" s="10">
        <v>0.18</v>
      </c>
      <c r="Y210" s="320">
        <v>12517</v>
      </c>
      <c r="Z210" s="320">
        <v>5038</v>
      </c>
      <c r="AA210" s="10">
        <v>5.79</v>
      </c>
    </row>
    <row r="211" spans="1:27" ht="12.75" customHeight="1">
      <c r="A211" s="311">
        <v>212</v>
      </c>
      <c r="B211" s="8" t="s">
        <v>249</v>
      </c>
      <c r="C211" s="8" t="s">
        <v>47</v>
      </c>
      <c r="D211" s="10" t="s">
        <v>250</v>
      </c>
      <c r="E211" s="10" t="s">
        <v>271</v>
      </c>
      <c r="F211" s="317">
        <v>0</v>
      </c>
      <c r="G211" s="317">
        <v>0</v>
      </c>
      <c r="H211" s="317">
        <v>0</v>
      </c>
      <c r="I211" s="317">
        <v>74.709999999999994</v>
      </c>
      <c r="J211" s="317">
        <v>0</v>
      </c>
      <c r="K211" s="317">
        <v>0</v>
      </c>
      <c r="L211" s="317">
        <v>0</v>
      </c>
      <c r="M211" s="10">
        <v>71.95</v>
      </c>
      <c r="N211" s="10">
        <v>98.58</v>
      </c>
      <c r="O211" s="318">
        <v>105.57441312536704</v>
      </c>
      <c r="P211" s="318">
        <v>100.7347723476896</v>
      </c>
      <c r="Q211" s="318">
        <v>83.461161459164074</v>
      </c>
      <c r="R211" s="10">
        <v>80.11</v>
      </c>
      <c r="S211" s="10">
        <v>41.55</v>
      </c>
      <c r="T211" s="319">
        <v>67.85608482778882</v>
      </c>
      <c r="U211" s="10">
        <v>36.840000000000003</v>
      </c>
      <c r="V211" s="10">
        <v>16.73</v>
      </c>
      <c r="W211" s="10">
        <v>2.75</v>
      </c>
      <c r="X211" s="10">
        <v>0.68</v>
      </c>
      <c r="Y211" s="320">
        <v>7951</v>
      </c>
      <c r="Z211" s="320">
        <v>3455</v>
      </c>
      <c r="AA211" s="10">
        <v>4.6399999999999997</v>
      </c>
    </row>
    <row r="212" spans="1:27" ht="12.75" customHeight="1">
      <c r="A212" s="304">
        <v>213</v>
      </c>
      <c r="B212" s="8" t="s">
        <v>249</v>
      </c>
      <c r="C212" s="8" t="s">
        <v>49</v>
      </c>
      <c r="D212" s="10" t="s">
        <v>250</v>
      </c>
      <c r="E212" s="10" t="s">
        <v>272</v>
      </c>
      <c r="F212" s="317">
        <v>86</v>
      </c>
      <c r="G212" s="317">
        <v>85</v>
      </c>
      <c r="H212" s="317">
        <v>13</v>
      </c>
      <c r="I212" s="317">
        <v>64.08</v>
      </c>
      <c r="J212" s="317">
        <v>8</v>
      </c>
      <c r="K212" s="317">
        <v>12</v>
      </c>
      <c r="L212" s="317">
        <v>208</v>
      </c>
      <c r="M212" s="10">
        <v>72.900000000000006</v>
      </c>
      <c r="N212" s="10">
        <v>100</v>
      </c>
      <c r="O212" s="318">
        <v>109.94143478303586</v>
      </c>
      <c r="P212" s="318">
        <v>86.759592756438934</v>
      </c>
      <c r="Q212" s="318">
        <v>63.969432108374406</v>
      </c>
      <c r="R212" s="10">
        <v>75.489999999999995</v>
      </c>
      <c r="S212" s="10">
        <v>31.81</v>
      </c>
      <c r="T212" s="319">
        <v>75.335046085390402</v>
      </c>
      <c r="U212" s="10">
        <v>23.32</v>
      </c>
      <c r="V212" s="10">
        <v>9.4</v>
      </c>
      <c r="W212" s="10">
        <v>1.57</v>
      </c>
      <c r="X212" s="10">
        <v>0.38</v>
      </c>
      <c r="Y212" s="320">
        <v>15749</v>
      </c>
      <c r="Z212" s="320">
        <v>6573</v>
      </c>
      <c r="AA212" s="10">
        <v>6.02</v>
      </c>
    </row>
    <row r="213" spans="1:27" ht="12.75" customHeight="1">
      <c r="A213" s="311">
        <v>214</v>
      </c>
      <c r="B213" s="8" t="s">
        <v>249</v>
      </c>
      <c r="C213" s="8" t="s">
        <v>51</v>
      </c>
      <c r="D213" s="10" t="s">
        <v>250</v>
      </c>
      <c r="E213" s="10" t="s">
        <v>273</v>
      </c>
      <c r="F213" s="317">
        <v>41</v>
      </c>
      <c r="G213" s="317">
        <v>142</v>
      </c>
      <c r="H213" s="317">
        <v>2</v>
      </c>
      <c r="I213" s="317">
        <v>75.930000000000007</v>
      </c>
      <c r="J213" s="317">
        <v>3</v>
      </c>
      <c r="K213" s="317">
        <v>5</v>
      </c>
      <c r="L213" s="317">
        <v>174</v>
      </c>
      <c r="M213" s="10">
        <v>72.87</v>
      </c>
      <c r="N213" s="10">
        <v>100</v>
      </c>
      <c r="O213" s="318">
        <v>110.81163980650652</v>
      </c>
      <c r="P213" s="318">
        <v>80.255284167417003</v>
      </c>
      <c r="Q213" s="318">
        <v>64.005197459286961</v>
      </c>
      <c r="R213" s="10">
        <v>83.81</v>
      </c>
      <c r="S213" s="10">
        <v>27.37</v>
      </c>
      <c r="T213" s="319">
        <v>76.733616144843211</v>
      </c>
      <c r="U213" s="10">
        <v>25.72</v>
      </c>
      <c r="V213" s="10">
        <v>12.32</v>
      </c>
      <c r="W213" s="10">
        <v>1.85</v>
      </c>
      <c r="X213" s="10">
        <v>0.41</v>
      </c>
      <c r="Y213" s="320">
        <v>6916</v>
      </c>
      <c r="Z213" s="320">
        <v>2781</v>
      </c>
      <c r="AA213" s="10">
        <v>5.04</v>
      </c>
    </row>
    <row r="214" spans="1:27" ht="12.75" customHeight="1">
      <c r="A214" s="304">
        <v>215</v>
      </c>
      <c r="B214" s="8" t="s">
        <v>249</v>
      </c>
      <c r="C214" s="8" t="s">
        <v>78</v>
      </c>
      <c r="D214" s="10" t="s">
        <v>250</v>
      </c>
      <c r="E214" s="10" t="s">
        <v>274</v>
      </c>
      <c r="F214" s="317">
        <v>0</v>
      </c>
      <c r="G214" s="317">
        <v>0</v>
      </c>
      <c r="H214" s="317">
        <v>0</v>
      </c>
      <c r="I214" s="317">
        <v>61.89</v>
      </c>
      <c r="J214" s="317">
        <v>0</v>
      </c>
      <c r="K214" s="317">
        <v>0</v>
      </c>
      <c r="L214" s="317">
        <v>0</v>
      </c>
      <c r="M214" s="10">
        <v>69.42</v>
      </c>
      <c r="N214" s="10">
        <v>100</v>
      </c>
      <c r="O214" s="318">
        <v>115.52633877202618</v>
      </c>
      <c r="P214" s="318">
        <v>85.863107655922391</v>
      </c>
      <c r="Q214" s="318">
        <v>86.467355077690939</v>
      </c>
      <c r="R214" s="10">
        <v>81.56</v>
      </c>
      <c r="S214" s="10">
        <v>34.03</v>
      </c>
      <c r="T214" s="319">
        <v>71.224980917196973</v>
      </c>
      <c r="U214" s="10">
        <v>36.06</v>
      </c>
      <c r="V214" s="10">
        <v>13.17</v>
      </c>
      <c r="W214" s="10">
        <v>1.59</v>
      </c>
      <c r="X214" s="10">
        <v>0.3</v>
      </c>
      <c r="Y214" s="320">
        <v>14923</v>
      </c>
      <c r="Z214" s="320">
        <v>6350</v>
      </c>
      <c r="AA214" s="10">
        <v>5.54</v>
      </c>
    </row>
    <row r="215" spans="1:27" ht="12.75" customHeight="1">
      <c r="A215" s="311">
        <v>216</v>
      </c>
      <c r="B215" s="8" t="s">
        <v>249</v>
      </c>
      <c r="C215" s="8" t="s">
        <v>80</v>
      </c>
      <c r="D215" s="10" t="s">
        <v>250</v>
      </c>
      <c r="E215" s="10" t="s">
        <v>275</v>
      </c>
      <c r="F215" s="317">
        <v>41</v>
      </c>
      <c r="G215" s="317">
        <v>38</v>
      </c>
      <c r="H215" s="317">
        <v>4</v>
      </c>
      <c r="I215" s="317">
        <v>68.45</v>
      </c>
      <c r="J215" s="317">
        <v>4</v>
      </c>
      <c r="K215" s="317">
        <v>0</v>
      </c>
      <c r="L215" s="317">
        <v>0</v>
      </c>
      <c r="M215" s="10">
        <v>70.97</v>
      </c>
      <c r="N215" s="10">
        <v>100</v>
      </c>
      <c r="O215" s="318">
        <v>111.49185445364664</v>
      </c>
      <c r="P215" s="318">
        <v>91.433604365441539</v>
      </c>
      <c r="Q215" s="318">
        <v>54.738787305058111</v>
      </c>
      <c r="R215" s="10">
        <v>61.22</v>
      </c>
      <c r="S215" s="10">
        <v>40.49</v>
      </c>
      <c r="T215" s="319">
        <v>71.672829184428068</v>
      </c>
      <c r="U215" s="10">
        <v>39.270000000000003</v>
      </c>
      <c r="V215" s="10">
        <v>12.4</v>
      </c>
      <c r="W215" s="10">
        <v>1.89</v>
      </c>
      <c r="X215" s="10">
        <v>0.43</v>
      </c>
      <c r="Y215" s="320">
        <v>7220</v>
      </c>
      <c r="Z215" s="320">
        <v>2746</v>
      </c>
      <c r="AA215" s="10">
        <v>5.0199999999999996</v>
      </c>
    </row>
    <row r="216" spans="1:27" ht="12.75" customHeight="1">
      <c r="A216" s="304">
        <v>217</v>
      </c>
      <c r="B216" s="8" t="s">
        <v>249</v>
      </c>
      <c r="C216" s="8" t="s">
        <v>82</v>
      </c>
      <c r="D216" s="10" t="s">
        <v>250</v>
      </c>
      <c r="E216" s="10" t="s">
        <v>276</v>
      </c>
      <c r="F216" s="317">
        <v>0</v>
      </c>
      <c r="G216" s="317">
        <v>0</v>
      </c>
      <c r="H216" s="317">
        <v>0</v>
      </c>
      <c r="I216" s="317">
        <v>64.23</v>
      </c>
      <c r="J216" s="317">
        <v>0</v>
      </c>
      <c r="K216" s="317">
        <v>0</v>
      </c>
      <c r="L216" s="317">
        <v>0</v>
      </c>
      <c r="M216" s="10">
        <v>69.959999999999994</v>
      </c>
      <c r="N216" s="10">
        <v>100</v>
      </c>
      <c r="O216" s="318">
        <v>113.19172411450889</v>
      </c>
      <c r="P216" s="318">
        <v>79.28987202652678</v>
      </c>
      <c r="Q216" s="318">
        <v>61.692833497131936</v>
      </c>
      <c r="R216" s="10">
        <v>87.54</v>
      </c>
      <c r="S216" s="10">
        <v>32.07</v>
      </c>
      <c r="T216" s="319">
        <v>69.51512654371561</v>
      </c>
      <c r="U216" s="10">
        <v>37.99</v>
      </c>
      <c r="V216" s="10">
        <v>13.86</v>
      </c>
      <c r="W216" s="10">
        <v>1.49</v>
      </c>
      <c r="X216" s="10">
        <v>0.24</v>
      </c>
      <c r="Y216" s="320">
        <v>10015</v>
      </c>
      <c r="Z216" s="320">
        <v>3759</v>
      </c>
      <c r="AA216" s="10">
        <v>5.32</v>
      </c>
    </row>
    <row r="217" spans="1:27" ht="12.75" customHeight="1">
      <c r="A217" s="311">
        <v>218</v>
      </c>
      <c r="B217" s="8" t="s">
        <v>249</v>
      </c>
      <c r="C217" s="8" t="s">
        <v>84</v>
      </c>
      <c r="D217" s="10" t="s">
        <v>250</v>
      </c>
      <c r="E217" s="10" t="s">
        <v>277</v>
      </c>
      <c r="F217" s="317">
        <v>0</v>
      </c>
      <c r="G217" s="317">
        <v>0</v>
      </c>
      <c r="H217" s="317">
        <v>0</v>
      </c>
      <c r="I217" s="317">
        <v>61.88</v>
      </c>
      <c r="J217" s="317">
        <v>0</v>
      </c>
      <c r="K217" s="317">
        <v>0</v>
      </c>
      <c r="L217" s="317">
        <v>0</v>
      </c>
      <c r="M217" s="10">
        <v>68.52</v>
      </c>
      <c r="N217" s="10">
        <v>100</v>
      </c>
      <c r="O217" s="318">
        <v>111.54709760224885</v>
      </c>
      <c r="P217" s="318">
        <v>80.319464852467121</v>
      </c>
      <c r="Q217" s="318">
        <v>74.233713862124347</v>
      </c>
      <c r="R217" s="10">
        <v>82.22</v>
      </c>
      <c r="S217" s="10">
        <v>43.37</v>
      </c>
      <c r="T217" s="319">
        <v>69.148111783047156</v>
      </c>
      <c r="U217" s="10">
        <v>38.479999999999997</v>
      </c>
      <c r="V217" s="10">
        <v>19.28</v>
      </c>
      <c r="W217" s="10">
        <v>2.5099999999999998</v>
      </c>
      <c r="X217" s="10">
        <v>0.5</v>
      </c>
      <c r="Y217" s="320">
        <v>10925</v>
      </c>
      <c r="Z217" s="320">
        <v>4020</v>
      </c>
      <c r="AA217" s="10">
        <v>5.28</v>
      </c>
    </row>
    <row r="218" spans="1:27" ht="12.75" customHeight="1">
      <c r="A218" s="304">
        <v>219</v>
      </c>
      <c r="B218" s="8" t="s">
        <v>249</v>
      </c>
      <c r="C218" s="8" t="s">
        <v>86</v>
      </c>
      <c r="D218" s="10" t="s">
        <v>250</v>
      </c>
      <c r="E218" s="10" t="s">
        <v>278</v>
      </c>
      <c r="F218" s="317">
        <v>97</v>
      </c>
      <c r="G218" s="317">
        <v>25</v>
      </c>
      <c r="H218" s="317">
        <v>3</v>
      </c>
      <c r="I218" s="317">
        <v>55.96</v>
      </c>
      <c r="J218" s="317">
        <v>13</v>
      </c>
      <c r="K218" s="317">
        <v>0</v>
      </c>
      <c r="L218" s="317">
        <v>0</v>
      </c>
      <c r="M218" s="10">
        <v>69.58</v>
      </c>
      <c r="N218" s="10">
        <v>100</v>
      </c>
      <c r="O218" s="318">
        <v>110.79062145208734</v>
      </c>
      <c r="P218" s="318">
        <v>87.534615793510213</v>
      </c>
      <c r="Q218" s="318">
        <v>70.899052457821881</v>
      </c>
      <c r="R218" s="10">
        <v>71.87</v>
      </c>
      <c r="S218" s="10">
        <v>46.31</v>
      </c>
      <c r="T218" s="319">
        <v>63.654903766964225</v>
      </c>
      <c r="U218" s="10">
        <v>42.82</v>
      </c>
      <c r="V218" s="10">
        <v>10.75</v>
      </c>
      <c r="W218" s="10">
        <v>1.1399999999999999</v>
      </c>
      <c r="X218" s="10">
        <v>0.23</v>
      </c>
      <c r="Y218" s="320">
        <v>10989</v>
      </c>
      <c r="Z218" s="320">
        <v>4234</v>
      </c>
      <c r="AA218" s="10">
        <v>5.25</v>
      </c>
    </row>
    <row r="219" spans="1:27" ht="12.75" customHeight="1">
      <c r="A219" s="311">
        <v>220</v>
      </c>
      <c r="B219" s="8" t="s">
        <v>249</v>
      </c>
      <c r="C219" s="8" t="s">
        <v>88</v>
      </c>
      <c r="D219" s="10" t="s">
        <v>250</v>
      </c>
      <c r="E219" s="10" t="s">
        <v>279</v>
      </c>
      <c r="F219" s="317">
        <v>0</v>
      </c>
      <c r="G219" s="317">
        <v>0</v>
      </c>
      <c r="H219" s="317">
        <v>0</v>
      </c>
      <c r="I219" s="317">
        <v>67.94</v>
      </c>
      <c r="J219" s="317">
        <v>0</v>
      </c>
      <c r="K219" s="317">
        <v>0</v>
      </c>
      <c r="L219" s="317">
        <v>0</v>
      </c>
      <c r="M219" s="10">
        <v>68.36</v>
      </c>
      <c r="N219" s="10">
        <v>99.37</v>
      </c>
      <c r="O219" s="318">
        <v>112.08572065023587</v>
      </c>
      <c r="P219" s="318">
        <v>83.282476016520434</v>
      </c>
      <c r="Q219" s="318">
        <v>95.429205947262531</v>
      </c>
      <c r="R219" s="10">
        <v>67.86</v>
      </c>
      <c r="S219" s="10">
        <v>41.87</v>
      </c>
      <c r="T219" s="319">
        <v>65.179761553562415</v>
      </c>
      <c r="U219" s="10">
        <v>37.82</v>
      </c>
      <c r="V219" s="10">
        <v>21.12</v>
      </c>
      <c r="W219" s="10">
        <v>3.07</v>
      </c>
      <c r="X219" s="10">
        <v>0.77</v>
      </c>
      <c r="Y219" s="320">
        <v>20200</v>
      </c>
      <c r="Z219" s="320">
        <v>6390</v>
      </c>
      <c r="AA219" s="10">
        <v>5.21</v>
      </c>
    </row>
    <row r="220" spans="1:27" ht="12.75" customHeight="1">
      <c r="A220" s="304">
        <v>221</v>
      </c>
      <c r="B220" s="8" t="s">
        <v>249</v>
      </c>
      <c r="C220" s="8" t="s">
        <v>90</v>
      </c>
      <c r="D220" s="10" t="s">
        <v>250</v>
      </c>
      <c r="E220" s="10" t="s">
        <v>280</v>
      </c>
      <c r="F220" s="317">
        <v>48</v>
      </c>
      <c r="G220" s="317">
        <v>16</v>
      </c>
      <c r="H220" s="317">
        <v>3</v>
      </c>
      <c r="I220" s="317">
        <v>68.66</v>
      </c>
      <c r="J220" s="317">
        <v>2</v>
      </c>
      <c r="K220" s="317">
        <v>0</v>
      </c>
      <c r="L220" s="317">
        <v>70</v>
      </c>
      <c r="M220" s="10">
        <v>70.739999999999995</v>
      </c>
      <c r="N220" s="10">
        <v>93.88</v>
      </c>
      <c r="O220" s="318">
        <v>114.03829550229148</v>
      </c>
      <c r="P220" s="318">
        <v>94.078803688200594</v>
      </c>
      <c r="Q220" s="318">
        <v>92.158669704414265</v>
      </c>
      <c r="R220" s="10">
        <v>84.25</v>
      </c>
      <c r="S220" s="10">
        <v>43.79</v>
      </c>
      <c r="T220" s="319">
        <v>68.486389311434266</v>
      </c>
      <c r="U220" s="10">
        <v>38.75</v>
      </c>
      <c r="V220" s="10">
        <v>10.31</v>
      </c>
      <c r="W220" s="10">
        <v>1.48</v>
      </c>
      <c r="X220" s="10">
        <v>0.33</v>
      </c>
      <c r="Y220" s="320">
        <v>2911</v>
      </c>
      <c r="Z220" s="320">
        <v>1319</v>
      </c>
      <c r="AA220" s="10">
        <v>6.51</v>
      </c>
    </row>
    <row r="221" spans="1:27" ht="12.75" customHeight="1">
      <c r="A221" s="311">
        <v>222</v>
      </c>
      <c r="B221" s="8" t="s">
        <v>249</v>
      </c>
      <c r="C221" s="8" t="s">
        <v>92</v>
      </c>
      <c r="D221" s="10" t="s">
        <v>250</v>
      </c>
      <c r="E221" s="10" t="s">
        <v>281</v>
      </c>
      <c r="F221" s="317">
        <v>0</v>
      </c>
      <c r="G221" s="317">
        <v>0</v>
      </c>
      <c r="H221" s="317">
        <v>0</v>
      </c>
      <c r="I221" s="317">
        <v>73.38</v>
      </c>
      <c r="J221" s="317">
        <v>0</v>
      </c>
      <c r="K221" s="317">
        <v>0</v>
      </c>
      <c r="L221" s="317">
        <v>0</v>
      </c>
      <c r="M221" s="10">
        <v>72.75</v>
      </c>
      <c r="N221" s="10">
        <v>100</v>
      </c>
      <c r="O221" s="318">
        <v>105.4692842364162</v>
      </c>
      <c r="P221" s="318">
        <v>93.314995118572682</v>
      </c>
      <c r="Q221" s="318">
        <v>71.251974914575626</v>
      </c>
      <c r="R221" s="10">
        <v>91.3</v>
      </c>
      <c r="S221" s="10">
        <v>33.81</v>
      </c>
      <c r="T221" s="319">
        <v>68.484433715750441</v>
      </c>
      <c r="U221" s="10">
        <v>37.72</v>
      </c>
      <c r="V221" s="10">
        <v>12.01</v>
      </c>
      <c r="W221" s="10">
        <v>1.33</v>
      </c>
      <c r="X221" s="10">
        <v>0.28000000000000003</v>
      </c>
      <c r="Y221" s="320">
        <v>13600</v>
      </c>
      <c r="Z221" s="320">
        <v>6081</v>
      </c>
      <c r="AA221" s="10">
        <v>6.12</v>
      </c>
    </row>
    <row r="222" spans="1:27" ht="12.75" customHeight="1">
      <c r="A222" s="304">
        <v>223</v>
      </c>
      <c r="B222" s="8" t="s">
        <v>249</v>
      </c>
      <c r="C222" s="8" t="s">
        <v>94</v>
      </c>
      <c r="D222" s="10" t="s">
        <v>250</v>
      </c>
      <c r="E222" s="10" t="s">
        <v>282</v>
      </c>
      <c r="F222" s="317">
        <v>0</v>
      </c>
      <c r="G222" s="317">
        <v>14</v>
      </c>
      <c r="H222" s="317">
        <v>2</v>
      </c>
      <c r="I222" s="317">
        <v>72.25</v>
      </c>
      <c r="J222" s="317">
        <v>26</v>
      </c>
      <c r="K222" s="317">
        <v>0</v>
      </c>
      <c r="L222" s="317">
        <v>347</v>
      </c>
      <c r="M222" s="10">
        <v>71.45</v>
      </c>
      <c r="N222" s="10">
        <v>100</v>
      </c>
      <c r="O222" s="318">
        <v>106.1099537046935</v>
      </c>
      <c r="P222" s="318">
        <v>100.72644132960249</v>
      </c>
      <c r="Q222" s="318">
        <v>82.75425452995988</v>
      </c>
      <c r="R222" s="10">
        <v>75.599999999999994</v>
      </c>
      <c r="S222" s="10">
        <v>44.4</v>
      </c>
      <c r="T222" s="319">
        <v>65.273493873624048</v>
      </c>
      <c r="U222" s="10">
        <v>51.94</v>
      </c>
      <c r="V222" s="10">
        <v>7.11</v>
      </c>
      <c r="W222" s="10">
        <v>0.77</v>
      </c>
      <c r="X222" s="10">
        <v>0.13</v>
      </c>
      <c r="Y222" s="320">
        <v>2282</v>
      </c>
      <c r="Z222" s="320">
        <v>1081</v>
      </c>
      <c r="AA222" s="10">
        <v>5.73</v>
      </c>
    </row>
    <row r="223" spans="1:27" ht="12.75" customHeight="1">
      <c r="A223" s="311">
        <v>224</v>
      </c>
      <c r="B223" s="8" t="s">
        <v>249</v>
      </c>
      <c r="C223" s="8" t="s">
        <v>96</v>
      </c>
      <c r="D223" s="10" t="s">
        <v>250</v>
      </c>
      <c r="E223" s="10" t="s">
        <v>283</v>
      </c>
      <c r="F223" s="317">
        <v>88</v>
      </c>
      <c r="G223" s="317">
        <v>71</v>
      </c>
      <c r="H223" s="317">
        <v>9</v>
      </c>
      <c r="I223" s="317">
        <v>76.75</v>
      </c>
      <c r="J223" s="317">
        <v>12</v>
      </c>
      <c r="K223" s="317">
        <v>1</v>
      </c>
      <c r="L223" s="317">
        <v>542</v>
      </c>
      <c r="M223" s="10">
        <v>72.44</v>
      </c>
      <c r="N223" s="10">
        <v>100</v>
      </c>
      <c r="O223" s="318">
        <v>102.96747572110665</v>
      </c>
      <c r="P223" s="318">
        <v>109.27579611893235</v>
      </c>
      <c r="Q223" s="318">
        <v>67.390504211594944</v>
      </c>
      <c r="R223" s="10">
        <v>71.33</v>
      </c>
      <c r="S223" s="10">
        <v>28.05</v>
      </c>
      <c r="T223" s="319">
        <v>68.42857318735976</v>
      </c>
      <c r="U223" s="10">
        <v>35.72</v>
      </c>
      <c r="V223" s="10">
        <v>5.13</v>
      </c>
      <c r="W223" s="10">
        <v>0.8</v>
      </c>
      <c r="X223" s="10">
        <v>0.19</v>
      </c>
      <c r="Y223" s="320">
        <v>61093</v>
      </c>
      <c r="Z223" s="320">
        <v>25697</v>
      </c>
      <c r="AA223" s="10">
        <v>6.42</v>
      </c>
    </row>
    <row r="224" spans="1:27" ht="12.75" customHeight="1">
      <c r="A224" s="304">
        <v>225</v>
      </c>
      <c r="B224" s="8" t="s">
        <v>249</v>
      </c>
      <c r="C224" s="8" t="s">
        <v>284</v>
      </c>
      <c r="D224" s="10" t="s">
        <v>250</v>
      </c>
      <c r="E224" s="10" t="s">
        <v>285</v>
      </c>
      <c r="F224" s="317">
        <v>23</v>
      </c>
      <c r="G224" s="317">
        <v>12</v>
      </c>
      <c r="H224" s="317">
        <v>1</v>
      </c>
      <c r="I224" s="317">
        <v>41.74</v>
      </c>
      <c r="J224" s="317">
        <v>0</v>
      </c>
      <c r="K224" s="317">
        <v>0</v>
      </c>
      <c r="L224" s="317">
        <v>0</v>
      </c>
      <c r="M224" s="10">
        <v>70.83</v>
      </c>
      <c r="N224" s="10">
        <v>100</v>
      </c>
      <c r="O224" s="318">
        <v>103.38849658049926</v>
      </c>
      <c r="P224" s="318">
        <v>92.069569327369209</v>
      </c>
      <c r="Q224" s="318">
        <v>62.446237851435569</v>
      </c>
      <c r="R224" s="10">
        <v>63.53</v>
      </c>
      <c r="S224" s="10">
        <v>32.880000000000003</v>
      </c>
      <c r="T224" s="319">
        <v>69.323203029942633</v>
      </c>
      <c r="U224" s="10">
        <v>45.55</v>
      </c>
      <c r="V224" s="10">
        <v>9.4700000000000006</v>
      </c>
      <c r="W224" s="10">
        <v>1.0900000000000001</v>
      </c>
      <c r="X224" s="10">
        <v>0.19</v>
      </c>
      <c r="Y224" s="320">
        <v>5201</v>
      </c>
      <c r="Z224" s="320">
        <v>2461</v>
      </c>
      <c r="AA224" s="10">
        <v>5.6</v>
      </c>
    </row>
    <row r="225" spans="1:27" ht="12.75" customHeight="1">
      <c r="A225" s="311">
        <v>226</v>
      </c>
      <c r="B225" s="8" t="s">
        <v>249</v>
      </c>
      <c r="C225" s="8" t="s">
        <v>286</v>
      </c>
      <c r="D225" s="10" t="s">
        <v>250</v>
      </c>
      <c r="E225" s="10" t="s">
        <v>287</v>
      </c>
      <c r="F225" s="317">
        <v>14</v>
      </c>
      <c r="G225" s="317">
        <v>12</v>
      </c>
      <c r="H225" s="317">
        <v>4</v>
      </c>
      <c r="I225" s="317">
        <v>72.599999999999994</v>
      </c>
      <c r="J225" s="317">
        <v>8</v>
      </c>
      <c r="K225" s="317">
        <v>0</v>
      </c>
      <c r="L225" s="317">
        <v>39</v>
      </c>
      <c r="M225" s="10">
        <v>69.42</v>
      </c>
      <c r="N225" s="10">
        <v>100</v>
      </c>
      <c r="O225" s="318">
        <v>110.36114511716941</v>
      </c>
      <c r="P225" s="318">
        <v>88.132563006669457</v>
      </c>
      <c r="Q225" s="318">
        <v>85.774205809398936</v>
      </c>
      <c r="R225" s="10">
        <v>71.5</v>
      </c>
      <c r="S225" s="10">
        <v>37.61</v>
      </c>
      <c r="T225" s="319">
        <v>65.08522773701155</v>
      </c>
      <c r="U225" s="10">
        <v>53.76</v>
      </c>
      <c r="V225" s="10">
        <v>10.039999999999999</v>
      </c>
      <c r="W225" s="10">
        <v>0.95</v>
      </c>
      <c r="X225" s="10">
        <v>0.15</v>
      </c>
      <c r="Y225" s="320">
        <v>3399</v>
      </c>
      <c r="Z225" s="320">
        <v>1478</v>
      </c>
      <c r="AA225" s="10">
        <v>5.07</v>
      </c>
    </row>
    <row r="226" spans="1:27" ht="12.75" customHeight="1">
      <c r="A226" s="304">
        <v>227</v>
      </c>
      <c r="B226" s="8" t="s">
        <v>288</v>
      </c>
      <c r="C226" s="8" t="s">
        <v>6</v>
      </c>
      <c r="D226" s="10" t="s">
        <v>289</v>
      </c>
      <c r="E226" s="10" t="s">
        <v>290</v>
      </c>
      <c r="F226" s="317">
        <v>0</v>
      </c>
      <c r="G226" s="317">
        <v>0</v>
      </c>
      <c r="H226" s="317">
        <v>0</v>
      </c>
      <c r="I226" s="317">
        <v>65.53</v>
      </c>
      <c r="J226" s="317">
        <v>0</v>
      </c>
      <c r="K226" s="317">
        <v>0</v>
      </c>
      <c r="L226" s="317">
        <v>0</v>
      </c>
      <c r="M226" s="10">
        <v>75.03</v>
      </c>
      <c r="N226" s="10">
        <v>100</v>
      </c>
      <c r="O226" s="318">
        <v>110.65557604269812</v>
      </c>
      <c r="P226" s="318">
        <v>98.676086776744313</v>
      </c>
      <c r="Q226" s="318">
        <v>91.232566032906803</v>
      </c>
      <c r="R226" s="10">
        <v>100</v>
      </c>
      <c r="S226" s="10">
        <v>28.53</v>
      </c>
      <c r="T226" s="319">
        <v>77.335962630948856</v>
      </c>
      <c r="U226" s="10">
        <v>27.44</v>
      </c>
      <c r="V226" s="10">
        <v>23.32</v>
      </c>
      <c r="W226" s="10">
        <v>3.89</v>
      </c>
      <c r="X226" s="10">
        <v>1</v>
      </c>
      <c r="Y226" s="320">
        <v>4642</v>
      </c>
      <c r="Z226" s="320">
        <v>2062</v>
      </c>
      <c r="AA226" s="10">
        <v>5.01</v>
      </c>
    </row>
    <row r="227" spans="1:27" ht="12.75" customHeight="1">
      <c r="A227" s="311">
        <v>228</v>
      </c>
      <c r="B227" s="8" t="s">
        <v>288</v>
      </c>
      <c r="C227" s="8" t="s">
        <v>9</v>
      </c>
      <c r="D227" s="10" t="s">
        <v>289</v>
      </c>
      <c r="E227" s="10" t="s">
        <v>291</v>
      </c>
      <c r="F227" s="317">
        <v>0</v>
      </c>
      <c r="G227" s="317">
        <v>0</v>
      </c>
      <c r="H227" s="317">
        <v>0</v>
      </c>
      <c r="I227" s="317">
        <v>63.3</v>
      </c>
      <c r="J227" s="317">
        <v>0</v>
      </c>
      <c r="K227" s="317">
        <v>0</v>
      </c>
      <c r="L227" s="317">
        <v>0</v>
      </c>
      <c r="M227" s="10">
        <v>71.62</v>
      </c>
      <c r="N227" s="10">
        <v>98.58</v>
      </c>
      <c r="O227" s="318">
        <v>113.11971390191226</v>
      </c>
      <c r="P227" s="318">
        <v>90.654236838589725</v>
      </c>
      <c r="Q227" s="318">
        <v>115.28842067730135</v>
      </c>
      <c r="R227" s="10">
        <v>96.25</v>
      </c>
      <c r="S227" s="10">
        <v>36.53</v>
      </c>
      <c r="T227" s="319">
        <v>67.554907907708383</v>
      </c>
      <c r="U227" s="10">
        <v>34.65</v>
      </c>
      <c r="V227" s="10">
        <v>16.97</v>
      </c>
      <c r="W227" s="10">
        <v>2.82</v>
      </c>
      <c r="X227" s="10">
        <v>0.81</v>
      </c>
      <c r="Y227" s="320">
        <v>12730</v>
      </c>
      <c r="Z227" s="320">
        <v>4645</v>
      </c>
      <c r="AA227" s="10">
        <v>5.34</v>
      </c>
    </row>
    <row r="228" spans="1:27" ht="12.75" customHeight="1">
      <c r="A228" s="304">
        <v>229</v>
      </c>
      <c r="B228" s="8" t="s">
        <v>288</v>
      </c>
      <c r="C228" s="8" t="s">
        <v>11</v>
      </c>
      <c r="D228" s="10" t="s">
        <v>289</v>
      </c>
      <c r="E228" s="10" t="s">
        <v>292</v>
      </c>
      <c r="F228" s="317">
        <v>0</v>
      </c>
      <c r="G228" s="317">
        <v>0</v>
      </c>
      <c r="H228" s="317">
        <v>0</v>
      </c>
      <c r="I228" s="317">
        <v>63.01</v>
      </c>
      <c r="J228" s="317">
        <v>0</v>
      </c>
      <c r="K228" s="317">
        <v>0</v>
      </c>
      <c r="L228" s="317">
        <v>0</v>
      </c>
      <c r="M228" s="10">
        <v>71.36</v>
      </c>
      <c r="N228" s="10">
        <v>98.02</v>
      </c>
      <c r="O228" s="318">
        <v>111.99078563324487</v>
      </c>
      <c r="P228" s="318">
        <v>78.464012732113531</v>
      </c>
      <c r="Q228" s="318">
        <v>104.32419846372571</v>
      </c>
      <c r="R228" s="10">
        <v>90.39</v>
      </c>
      <c r="S228" s="10">
        <v>18.95</v>
      </c>
      <c r="T228" s="319">
        <v>77.651800010794673</v>
      </c>
      <c r="U228" s="10">
        <v>22.01</v>
      </c>
      <c r="V228" s="10">
        <v>22.72</v>
      </c>
      <c r="W228" s="10">
        <v>3.68</v>
      </c>
      <c r="X228" s="10">
        <v>0.89</v>
      </c>
      <c r="Y228" s="320">
        <v>8902</v>
      </c>
      <c r="Z228" s="320">
        <v>3830</v>
      </c>
      <c r="AA228" s="10">
        <v>4.84</v>
      </c>
    </row>
    <row r="229" spans="1:27" ht="12.75" customHeight="1">
      <c r="A229" s="311">
        <v>230</v>
      </c>
      <c r="B229" s="8" t="s">
        <v>288</v>
      </c>
      <c r="C229" s="8" t="s">
        <v>13</v>
      </c>
      <c r="D229" s="10" t="s">
        <v>289</v>
      </c>
      <c r="E229" s="10" t="s">
        <v>293</v>
      </c>
      <c r="F229" s="317">
        <v>0</v>
      </c>
      <c r="G229" s="317">
        <v>13</v>
      </c>
      <c r="H229" s="317">
        <v>0</v>
      </c>
      <c r="I229" s="317">
        <v>64.73</v>
      </c>
      <c r="J229" s="317">
        <v>50</v>
      </c>
      <c r="K229" s="317">
        <v>0</v>
      </c>
      <c r="L229" s="317">
        <v>150</v>
      </c>
      <c r="M229" s="10">
        <v>75.790000000000006</v>
      </c>
      <c r="N229" s="10">
        <v>100</v>
      </c>
      <c r="O229" s="318">
        <v>103.76208919321559</v>
      </c>
      <c r="P229" s="318">
        <v>92.610890212812222</v>
      </c>
      <c r="Q229" s="318">
        <v>83.905289532958562</v>
      </c>
      <c r="R229" s="10">
        <v>95.32</v>
      </c>
      <c r="S229" s="10">
        <v>35.229999999999997</v>
      </c>
      <c r="T229" s="319">
        <v>68.047485650911753</v>
      </c>
      <c r="U229" s="10">
        <v>30.03</v>
      </c>
      <c r="V229" s="10">
        <v>10.44</v>
      </c>
      <c r="W229" s="10">
        <v>2.23</v>
      </c>
      <c r="X229" s="10">
        <v>0.73</v>
      </c>
      <c r="Y229" s="320">
        <v>19105</v>
      </c>
      <c r="Z229" s="320">
        <v>7472</v>
      </c>
      <c r="AA229" s="10">
        <v>5.45</v>
      </c>
    </row>
    <row r="230" spans="1:27" ht="12.75" customHeight="1">
      <c r="A230" s="304">
        <v>231</v>
      </c>
      <c r="B230" s="8" t="s">
        <v>288</v>
      </c>
      <c r="C230" s="8" t="s">
        <v>15</v>
      </c>
      <c r="D230" s="10" t="s">
        <v>289</v>
      </c>
      <c r="E230" s="10" t="s">
        <v>294</v>
      </c>
      <c r="F230" s="317">
        <v>0</v>
      </c>
      <c r="G230" s="317">
        <v>0</v>
      </c>
      <c r="H230" s="317">
        <v>0</v>
      </c>
      <c r="I230" s="317">
        <v>68.2</v>
      </c>
      <c r="J230" s="317">
        <v>0</v>
      </c>
      <c r="K230" s="317">
        <v>0</v>
      </c>
      <c r="L230" s="317">
        <v>0</v>
      </c>
      <c r="M230" s="10">
        <v>73.709999999999994</v>
      </c>
      <c r="N230" s="10">
        <v>100</v>
      </c>
      <c r="O230" s="318">
        <v>106.64003738880909</v>
      </c>
      <c r="P230" s="318">
        <v>102.06365425641852</v>
      </c>
      <c r="Q230" s="318">
        <v>73.885308837930765</v>
      </c>
      <c r="R230" s="10">
        <v>100</v>
      </c>
      <c r="S230" s="10">
        <v>28.74</v>
      </c>
      <c r="T230" s="319">
        <v>70.07025889171382</v>
      </c>
      <c r="U230" s="10">
        <v>31.28</v>
      </c>
      <c r="V230" s="10">
        <v>9.3800000000000008</v>
      </c>
      <c r="W230" s="10">
        <v>1.57</v>
      </c>
      <c r="X230" s="10">
        <v>0.37</v>
      </c>
      <c r="Y230" s="320">
        <v>15982</v>
      </c>
      <c r="Z230" s="320">
        <v>6499</v>
      </c>
      <c r="AA230" s="10">
        <v>5.76</v>
      </c>
    </row>
    <row r="231" spans="1:27" ht="12.75" customHeight="1">
      <c r="A231" s="311">
        <v>232</v>
      </c>
      <c r="B231" s="8" t="s">
        <v>295</v>
      </c>
      <c r="C231" s="8" t="s">
        <v>6</v>
      </c>
      <c r="D231" s="10" t="s">
        <v>296</v>
      </c>
      <c r="E231" s="10" t="s">
        <v>297</v>
      </c>
      <c r="F231" s="317">
        <v>0</v>
      </c>
      <c r="G231" s="317">
        <v>0</v>
      </c>
      <c r="H231" s="317">
        <v>0</v>
      </c>
      <c r="I231" s="317">
        <v>73.180000000000007</v>
      </c>
      <c r="J231" s="317">
        <v>0</v>
      </c>
      <c r="K231" s="317">
        <v>0</v>
      </c>
      <c r="L231" s="317">
        <v>77</v>
      </c>
      <c r="M231" s="10">
        <v>72.180000000000007</v>
      </c>
      <c r="N231" s="10">
        <v>100</v>
      </c>
      <c r="O231" s="318">
        <v>103.80803657700532</v>
      </c>
      <c r="P231" s="318">
        <v>101.82327338122181</v>
      </c>
      <c r="Q231" s="318">
        <v>69.899664094759444</v>
      </c>
      <c r="R231" s="10">
        <v>78.599999999999994</v>
      </c>
      <c r="S231" s="10">
        <v>19.91</v>
      </c>
      <c r="T231" s="319">
        <v>80.279069553497919</v>
      </c>
      <c r="U231" s="10">
        <v>16.989999999999998</v>
      </c>
      <c r="V231" s="10">
        <v>17.22</v>
      </c>
      <c r="W231" s="10">
        <v>2.11</v>
      </c>
      <c r="X231" s="10">
        <v>0.42</v>
      </c>
      <c r="Y231" s="320">
        <v>4826</v>
      </c>
      <c r="Z231" s="320">
        <v>1869</v>
      </c>
      <c r="AA231" s="10">
        <v>6.73</v>
      </c>
    </row>
    <row r="232" spans="1:27" ht="12.75" customHeight="1">
      <c r="A232" s="304">
        <v>233</v>
      </c>
      <c r="B232" s="8" t="s">
        <v>295</v>
      </c>
      <c r="C232" s="8" t="s">
        <v>9</v>
      </c>
      <c r="D232" s="10" t="s">
        <v>296</v>
      </c>
      <c r="E232" s="10" t="s">
        <v>298</v>
      </c>
      <c r="F232" s="317">
        <v>129</v>
      </c>
      <c r="G232" s="317">
        <v>27</v>
      </c>
      <c r="H232" s="317">
        <v>2</v>
      </c>
      <c r="I232" s="317">
        <v>70.88</v>
      </c>
      <c r="J232" s="317">
        <v>10</v>
      </c>
      <c r="K232" s="317">
        <v>5</v>
      </c>
      <c r="L232" s="317">
        <v>203</v>
      </c>
      <c r="M232" s="10">
        <v>70.849999999999994</v>
      </c>
      <c r="N232" s="10">
        <v>100</v>
      </c>
      <c r="O232" s="318">
        <v>109.87252855349095</v>
      </c>
      <c r="P232" s="318">
        <v>104.06559318611977</v>
      </c>
      <c r="Q232" s="318">
        <v>76.407499237921769</v>
      </c>
      <c r="R232" s="10">
        <v>100</v>
      </c>
      <c r="S232" s="10">
        <v>35.590000000000003</v>
      </c>
      <c r="T232" s="319">
        <v>72.311916449390409</v>
      </c>
      <c r="U232" s="10">
        <v>28.71</v>
      </c>
      <c r="V232" s="10">
        <v>11.72</v>
      </c>
      <c r="W232" s="10">
        <v>1.68</v>
      </c>
      <c r="X232" s="10">
        <v>0.38</v>
      </c>
      <c r="Y232" s="320">
        <v>10692</v>
      </c>
      <c r="Z232" s="320">
        <v>3982</v>
      </c>
      <c r="AA232" s="10">
        <v>6.52</v>
      </c>
    </row>
    <row r="233" spans="1:27" ht="12.75" customHeight="1">
      <c r="A233" s="311">
        <v>234</v>
      </c>
      <c r="B233" s="8" t="s">
        <v>295</v>
      </c>
      <c r="C233" s="8" t="s">
        <v>11</v>
      </c>
      <c r="D233" s="10" t="s">
        <v>296</v>
      </c>
      <c r="E233" s="10" t="s">
        <v>299</v>
      </c>
      <c r="F233" s="317">
        <v>53</v>
      </c>
      <c r="G233" s="317">
        <v>5</v>
      </c>
      <c r="H233" s="317">
        <v>1</v>
      </c>
      <c r="I233" s="317">
        <v>71.400000000000006</v>
      </c>
      <c r="J233" s="317">
        <v>10</v>
      </c>
      <c r="K233" s="317">
        <v>6</v>
      </c>
      <c r="L233" s="317">
        <v>115</v>
      </c>
      <c r="M233" s="10">
        <v>72.33</v>
      </c>
      <c r="N233" s="10">
        <v>100</v>
      </c>
      <c r="O233" s="318">
        <v>106.15744839481127</v>
      </c>
      <c r="P233" s="318">
        <v>90.016516027832267</v>
      </c>
      <c r="Q233" s="318">
        <v>76.216258156920418</v>
      </c>
      <c r="R233" s="10">
        <v>72.41</v>
      </c>
      <c r="S233" s="10">
        <v>25.7</v>
      </c>
      <c r="T233" s="319">
        <v>73.997901052811144</v>
      </c>
      <c r="U233" s="10">
        <v>32.799999999999997</v>
      </c>
      <c r="V233" s="10">
        <v>14.15</v>
      </c>
      <c r="W233" s="10">
        <v>1.88</v>
      </c>
      <c r="X233" s="10">
        <v>0.42</v>
      </c>
      <c r="Y233" s="320">
        <v>8534</v>
      </c>
      <c r="Z233" s="320">
        <v>3697</v>
      </c>
      <c r="AA233" s="10">
        <v>6.62</v>
      </c>
    </row>
    <row r="234" spans="1:27" ht="12.75" customHeight="1">
      <c r="A234" s="304">
        <v>235</v>
      </c>
      <c r="B234" s="8" t="s">
        <v>295</v>
      </c>
      <c r="C234" s="8" t="s">
        <v>13</v>
      </c>
      <c r="D234" s="10" t="s">
        <v>296</v>
      </c>
      <c r="E234" s="10" t="s">
        <v>300</v>
      </c>
      <c r="F234" s="317">
        <v>0</v>
      </c>
      <c r="G234" s="317">
        <v>0</v>
      </c>
      <c r="H234" s="317">
        <v>0</v>
      </c>
      <c r="I234" s="317">
        <v>61.74</v>
      </c>
      <c r="J234" s="317">
        <v>0</v>
      </c>
      <c r="K234" s="317">
        <v>0</v>
      </c>
      <c r="L234" s="317">
        <v>0</v>
      </c>
      <c r="M234" s="10">
        <v>72.02</v>
      </c>
      <c r="N234" s="10">
        <v>100</v>
      </c>
      <c r="O234" s="318">
        <v>105.6905027275216</v>
      </c>
      <c r="P234" s="318">
        <v>96.314285891047604</v>
      </c>
      <c r="Q234" s="318">
        <v>68.953371851721414</v>
      </c>
      <c r="R234" s="10">
        <v>94.92</v>
      </c>
      <c r="S234" s="10">
        <v>32.020000000000003</v>
      </c>
      <c r="T234" s="319">
        <v>72.567456862790408</v>
      </c>
      <c r="U234" s="10">
        <v>34.39</v>
      </c>
      <c r="V234" s="10">
        <v>9.3699999999999992</v>
      </c>
      <c r="W234" s="10">
        <v>1.07</v>
      </c>
      <c r="X234" s="10">
        <v>0.2</v>
      </c>
      <c r="Y234" s="320">
        <v>23327</v>
      </c>
      <c r="Z234" s="320">
        <v>9534</v>
      </c>
      <c r="AA234" s="10">
        <v>6.99</v>
      </c>
    </row>
    <row r="235" spans="1:27" ht="12.75" customHeight="1">
      <c r="A235" s="311">
        <v>236</v>
      </c>
      <c r="B235" s="8" t="s">
        <v>295</v>
      </c>
      <c r="C235" s="8" t="s">
        <v>15</v>
      </c>
      <c r="D235" s="10" t="s">
        <v>296</v>
      </c>
      <c r="E235" s="10" t="s">
        <v>301</v>
      </c>
      <c r="F235" s="317">
        <v>0</v>
      </c>
      <c r="G235" s="317">
        <v>0</v>
      </c>
      <c r="H235" s="317">
        <v>0</v>
      </c>
      <c r="I235" s="317">
        <v>70.88</v>
      </c>
      <c r="J235" s="317">
        <v>0</v>
      </c>
      <c r="K235" s="317">
        <v>0</v>
      </c>
      <c r="L235" s="317">
        <v>0</v>
      </c>
      <c r="M235" s="10">
        <v>71.8</v>
      </c>
      <c r="N235" s="10">
        <v>100</v>
      </c>
      <c r="O235" s="318">
        <v>105.95907135853126</v>
      </c>
      <c r="P235" s="318">
        <v>85.115961948140935</v>
      </c>
      <c r="Q235" s="318">
        <v>72.715955958627333</v>
      </c>
      <c r="R235" s="10">
        <v>87.99</v>
      </c>
      <c r="S235" s="10">
        <v>36.83</v>
      </c>
      <c r="T235" s="319">
        <v>69.122212363341077</v>
      </c>
      <c r="U235" s="10">
        <v>44</v>
      </c>
      <c r="V235" s="10">
        <v>4.9800000000000004</v>
      </c>
      <c r="W235" s="10">
        <v>0.76</v>
      </c>
      <c r="X235" s="10">
        <v>0.16</v>
      </c>
      <c r="Y235" s="320">
        <v>17318</v>
      </c>
      <c r="Z235" s="320">
        <v>6868</v>
      </c>
      <c r="AA235" s="10">
        <v>6.35</v>
      </c>
    </row>
    <row r="236" spans="1:27" ht="12.75" customHeight="1">
      <c r="A236" s="304">
        <v>237</v>
      </c>
      <c r="B236" s="8" t="s">
        <v>295</v>
      </c>
      <c r="C236" s="8" t="s">
        <v>17</v>
      </c>
      <c r="D236" s="10" t="s">
        <v>296</v>
      </c>
      <c r="E236" s="10" t="s">
        <v>302</v>
      </c>
      <c r="F236" s="317">
        <v>206</v>
      </c>
      <c r="G236" s="317">
        <v>47</v>
      </c>
      <c r="H236" s="317">
        <v>5</v>
      </c>
      <c r="I236" s="317">
        <v>70.790000000000006</v>
      </c>
      <c r="J236" s="317">
        <v>12</v>
      </c>
      <c r="K236" s="317">
        <v>2</v>
      </c>
      <c r="L236" s="317">
        <v>0</v>
      </c>
      <c r="M236" s="10">
        <v>70.650000000000006</v>
      </c>
      <c r="N236" s="10">
        <v>100</v>
      </c>
      <c r="O236" s="318">
        <v>105.6917728335272</v>
      </c>
      <c r="P236" s="318">
        <v>83.987266820962944</v>
      </c>
      <c r="Q236" s="318">
        <v>81.72914252157679</v>
      </c>
      <c r="R236" s="10">
        <v>88.77</v>
      </c>
      <c r="S236" s="10">
        <v>40.32</v>
      </c>
      <c r="T236" s="319">
        <v>67.282124184825662</v>
      </c>
      <c r="U236" s="10">
        <v>41.79</v>
      </c>
      <c r="V236" s="10">
        <v>13.66</v>
      </c>
      <c r="W236" s="10">
        <v>1.72</v>
      </c>
      <c r="X236" s="10">
        <v>0.34</v>
      </c>
      <c r="Y236" s="320">
        <v>22294</v>
      </c>
      <c r="Z236" s="320">
        <v>9239</v>
      </c>
      <c r="AA236" s="10">
        <v>6.98</v>
      </c>
    </row>
    <row r="237" spans="1:27" ht="12.75" customHeight="1">
      <c r="A237" s="311">
        <v>238</v>
      </c>
      <c r="B237" s="8" t="s">
        <v>295</v>
      </c>
      <c r="C237" s="8" t="s">
        <v>19</v>
      </c>
      <c r="D237" s="10" t="s">
        <v>296</v>
      </c>
      <c r="E237" s="10" t="s">
        <v>303</v>
      </c>
      <c r="F237" s="317">
        <v>0</v>
      </c>
      <c r="G237" s="317">
        <v>0</v>
      </c>
      <c r="H237" s="317">
        <v>0</v>
      </c>
      <c r="I237" s="317">
        <v>70.25</v>
      </c>
      <c r="J237" s="317">
        <v>0</v>
      </c>
      <c r="K237" s="317">
        <v>0</v>
      </c>
      <c r="L237" s="317">
        <v>0</v>
      </c>
      <c r="M237" s="10">
        <v>69.7</v>
      </c>
      <c r="N237" s="10">
        <v>94.93</v>
      </c>
      <c r="O237" s="318">
        <v>111.84046186985172</v>
      </c>
      <c r="P237" s="318">
        <v>85.736177356294647</v>
      </c>
      <c r="Q237" s="318">
        <v>65.776191816161003</v>
      </c>
      <c r="R237" s="10">
        <v>56.23</v>
      </c>
      <c r="S237" s="10">
        <v>35.409999999999997</v>
      </c>
      <c r="T237" s="319">
        <v>66.044815786075688</v>
      </c>
      <c r="U237" s="10">
        <v>39.04</v>
      </c>
      <c r="V237" s="10">
        <v>11</v>
      </c>
      <c r="W237" s="10">
        <v>1.33</v>
      </c>
      <c r="X237" s="10">
        <v>0.25</v>
      </c>
      <c r="Y237" s="320">
        <v>46831</v>
      </c>
      <c r="Z237" s="320">
        <v>17902</v>
      </c>
      <c r="AA237" s="10">
        <v>7.44</v>
      </c>
    </row>
    <row r="238" spans="1:27" ht="12.75" customHeight="1">
      <c r="A238" s="304">
        <v>239</v>
      </c>
      <c r="B238" s="8" t="s">
        <v>295</v>
      </c>
      <c r="C238" s="8" t="s">
        <v>21</v>
      </c>
      <c r="D238" s="10" t="s">
        <v>296</v>
      </c>
      <c r="E238" s="10" t="s">
        <v>304</v>
      </c>
      <c r="F238" s="317">
        <v>329</v>
      </c>
      <c r="G238" s="317">
        <v>50</v>
      </c>
      <c r="H238" s="317">
        <v>14</v>
      </c>
      <c r="I238" s="317">
        <v>58.76</v>
      </c>
      <c r="J238" s="317">
        <v>2</v>
      </c>
      <c r="K238" s="317">
        <v>7</v>
      </c>
      <c r="L238" s="317">
        <v>283</v>
      </c>
      <c r="M238" s="10">
        <v>67.95</v>
      </c>
      <c r="N238" s="10">
        <v>97.22</v>
      </c>
      <c r="O238" s="318">
        <v>105.03185181756982</v>
      </c>
      <c r="P238" s="318">
        <v>91.211933620160877</v>
      </c>
      <c r="Q238" s="318">
        <v>68.544109158625957</v>
      </c>
      <c r="R238" s="10">
        <v>50.65</v>
      </c>
      <c r="S238" s="10">
        <v>36.799999999999997</v>
      </c>
      <c r="T238" s="319">
        <v>65.094942192327977</v>
      </c>
      <c r="U238" s="10">
        <v>37.64</v>
      </c>
      <c r="V238" s="10">
        <v>12.36</v>
      </c>
      <c r="W238" s="10">
        <v>1.73</v>
      </c>
      <c r="X238" s="10">
        <v>0.38</v>
      </c>
      <c r="Y238" s="320">
        <v>19728</v>
      </c>
      <c r="Z238" s="320">
        <v>7672</v>
      </c>
      <c r="AA238" s="10">
        <v>6.43</v>
      </c>
    </row>
    <row r="239" spans="1:27" ht="12.75" customHeight="1">
      <c r="A239" s="311">
        <v>240</v>
      </c>
      <c r="B239" s="8" t="s">
        <v>295</v>
      </c>
      <c r="C239" s="8" t="s">
        <v>23</v>
      </c>
      <c r="D239" s="10" t="s">
        <v>296</v>
      </c>
      <c r="E239" s="10" t="s">
        <v>305</v>
      </c>
      <c r="F239" s="317">
        <v>0</v>
      </c>
      <c r="G239" s="317">
        <v>0</v>
      </c>
      <c r="H239" s="317">
        <v>0</v>
      </c>
      <c r="I239" s="317">
        <v>61.66</v>
      </c>
      <c r="J239" s="317">
        <v>0</v>
      </c>
      <c r="K239" s="317">
        <v>0</v>
      </c>
      <c r="L239" s="317">
        <v>0</v>
      </c>
      <c r="M239" s="10">
        <v>63.64</v>
      </c>
      <c r="N239" s="10">
        <v>93.86</v>
      </c>
      <c r="O239" s="318">
        <v>108.79904341263658</v>
      </c>
      <c r="P239" s="318">
        <v>80.946215052388524</v>
      </c>
      <c r="Q239" s="318">
        <v>58.511638230578633</v>
      </c>
      <c r="R239" s="10">
        <v>68.41</v>
      </c>
      <c r="S239" s="10">
        <v>38.409999999999997</v>
      </c>
      <c r="T239" s="319">
        <v>63.742334835847771</v>
      </c>
      <c r="U239" s="10">
        <v>37.049999999999997</v>
      </c>
      <c r="V239" s="10">
        <v>11.76</v>
      </c>
      <c r="W239" s="10">
        <v>1.59</v>
      </c>
      <c r="X239" s="10">
        <v>0.34</v>
      </c>
      <c r="Y239" s="320">
        <v>36875</v>
      </c>
      <c r="Z239" s="320">
        <v>14166</v>
      </c>
      <c r="AA239" s="10">
        <v>7.21</v>
      </c>
    </row>
    <row r="240" spans="1:27" ht="12.75" customHeight="1">
      <c r="A240" s="304">
        <v>241</v>
      </c>
      <c r="B240" s="8" t="s">
        <v>295</v>
      </c>
      <c r="C240" s="8" t="s">
        <v>25</v>
      </c>
      <c r="D240" s="10" t="s">
        <v>296</v>
      </c>
      <c r="E240" s="10" t="s">
        <v>306</v>
      </c>
      <c r="F240" s="317">
        <v>0</v>
      </c>
      <c r="G240" s="317">
        <v>0</v>
      </c>
      <c r="H240" s="317">
        <v>0</v>
      </c>
      <c r="I240" s="317">
        <v>75.19</v>
      </c>
      <c r="J240" s="317">
        <v>0</v>
      </c>
      <c r="K240" s="317">
        <v>0</v>
      </c>
      <c r="L240" s="317">
        <v>0</v>
      </c>
      <c r="M240" s="10">
        <v>68.58</v>
      </c>
      <c r="N240" s="10">
        <v>94.37</v>
      </c>
      <c r="O240" s="318">
        <v>104.33936890875653</v>
      </c>
      <c r="P240" s="318">
        <v>101.22022177760515</v>
      </c>
      <c r="Q240" s="318">
        <v>76.446938122125545</v>
      </c>
      <c r="R240" s="10">
        <v>92.28</v>
      </c>
      <c r="S240" s="10">
        <v>36.54</v>
      </c>
      <c r="T240" s="319">
        <v>69.151616639661711</v>
      </c>
      <c r="U240" s="10">
        <v>40.409999999999997</v>
      </c>
      <c r="V240" s="10">
        <v>9.93</v>
      </c>
      <c r="W240" s="10">
        <v>1.31</v>
      </c>
      <c r="X240" s="10">
        <v>0.28000000000000003</v>
      </c>
      <c r="Y240" s="320">
        <v>35469</v>
      </c>
      <c r="Z240" s="320">
        <v>13512</v>
      </c>
      <c r="AA240" s="10">
        <v>7.21</v>
      </c>
    </row>
    <row r="241" spans="1:27" ht="12.75" customHeight="1">
      <c r="A241" s="311">
        <v>242</v>
      </c>
      <c r="B241" s="8" t="s">
        <v>295</v>
      </c>
      <c r="C241" s="8" t="s">
        <v>27</v>
      </c>
      <c r="D241" s="10" t="s">
        <v>296</v>
      </c>
      <c r="E241" s="10" t="s">
        <v>307</v>
      </c>
      <c r="F241" s="317">
        <v>7</v>
      </c>
      <c r="G241" s="317">
        <v>13</v>
      </c>
      <c r="H241" s="317">
        <v>2</v>
      </c>
      <c r="I241" s="317">
        <v>67.81</v>
      </c>
      <c r="J241" s="317">
        <v>3</v>
      </c>
      <c r="K241" s="317">
        <v>0</v>
      </c>
      <c r="L241" s="317">
        <v>180</v>
      </c>
      <c r="M241" s="10">
        <v>63.95</v>
      </c>
      <c r="N241" s="10">
        <v>96.19</v>
      </c>
      <c r="O241" s="318">
        <v>106.59234058776734</v>
      </c>
      <c r="P241" s="318">
        <v>98.530489796367021</v>
      </c>
      <c r="Q241" s="318">
        <v>73.588058863766193</v>
      </c>
      <c r="R241" s="10">
        <v>70.010000000000005</v>
      </c>
      <c r="S241" s="10">
        <v>38.21</v>
      </c>
      <c r="T241" s="319">
        <v>70.548117055506765</v>
      </c>
      <c r="U241" s="10">
        <v>38.17</v>
      </c>
      <c r="V241" s="10">
        <v>15.75</v>
      </c>
      <c r="W241" s="10">
        <v>2.37</v>
      </c>
      <c r="X241" s="10">
        <v>0.57999999999999996</v>
      </c>
      <c r="Y241" s="320">
        <v>9991</v>
      </c>
      <c r="Z241" s="320">
        <v>3781</v>
      </c>
      <c r="AA241" s="10">
        <v>6.45</v>
      </c>
    </row>
    <row r="242" spans="1:27" ht="12.75" customHeight="1">
      <c r="A242" s="304">
        <v>243</v>
      </c>
      <c r="B242" s="8" t="s">
        <v>295</v>
      </c>
      <c r="C242" s="8" t="s">
        <v>29</v>
      </c>
      <c r="D242" s="10" t="s">
        <v>296</v>
      </c>
      <c r="E242" s="10" t="s">
        <v>308</v>
      </c>
      <c r="F242" s="317">
        <v>0</v>
      </c>
      <c r="G242" s="317">
        <v>0</v>
      </c>
      <c r="H242" s="317">
        <v>0</v>
      </c>
      <c r="I242" s="317">
        <v>55.89</v>
      </c>
      <c r="J242" s="317">
        <v>0</v>
      </c>
      <c r="K242" s="317">
        <v>0</v>
      </c>
      <c r="L242" s="317">
        <v>0</v>
      </c>
      <c r="M242" s="10">
        <v>63.95</v>
      </c>
      <c r="N242" s="10">
        <v>100</v>
      </c>
      <c r="O242" s="318">
        <v>105.7802167178604</v>
      </c>
      <c r="P242" s="318">
        <v>92.311891295200283</v>
      </c>
      <c r="Q242" s="318">
        <v>72.394564186781878</v>
      </c>
      <c r="R242" s="10">
        <v>100</v>
      </c>
      <c r="S242" s="10">
        <v>35.119999999999997</v>
      </c>
      <c r="T242" s="319">
        <v>66.470491759509656</v>
      </c>
      <c r="U242" s="10">
        <v>40.1</v>
      </c>
      <c r="V242" s="10">
        <v>14.29</v>
      </c>
      <c r="W242" s="10">
        <v>2.34</v>
      </c>
      <c r="X242" s="10">
        <v>0.56000000000000005</v>
      </c>
      <c r="Y242" s="320">
        <v>11749</v>
      </c>
      <c r="Z242" s="320">
        <v>4264</v>
      </c>
      <c r="AA242" s="10">
        <v>6.54</v>
      </c>
    </row>
    <row r="243" spans="1:27" ht="12.75" customHeight="1">
      <c r="A243" s="311">
        <v>244</v>
      </c>
      <c r="B243" s="8" t="s">
        <v>295</v>
      </c>
      <c r="C243" s="8" t="s">
        <v>31</v>
      </c>
      <c r="D243" s="10" t="s">
        <v>296</v>
      </c>
      <c r="E243" s="10" t="s">
        <v>309</v>
      </c>
      <c r="F243" s="317">
        <v>0</v>
      </c>
      <c r="G243" s="317">
        <v>0</v>
      </c>
      <c r="H243" s="317">
        <v>0</v>
      </c>
      <c r="I243" s="317">
        <v>71.11</v>
      </c>
      <c r="J243" s="317">
        <v>0</v>
      </c>
      <c r="K243" s="317">
        <v>0</v>
      </c>
      <c r="L243" s="317">
        <v>0</v>
      </c>
      <c r="M243" s="10">
        <v>62.1</v>
      </c>
      <c r="N243" s="10">
        <v>95.88</v>
      </c>
      <c r="O243" s="318">
        <v>114.71312792257258</v>
      </c>
      <c r="P243" s="318">
        <v>80.998556044724353</v>
      </c>
      <c r="Q243" s="318">
        <v>68.888077057462425</v>
      </c>
      <c r="R243" s="10">
        <v>77.12</v>
      </c>
      <c r="S243" s="10">
        <v>35.74</v>
      </c>
      <c r="T243" s="319">
        <v>69.921190078647143</v>
      </c>
      <c r="U243" s="10">
        <v>36.65</v>
      </c>
      <c r="V243" s="10">
        <v>22.14</v>
      </c>
      <c r="W243" s="10">
        <v>3.42</v>
      </c>
      <c r="X243" s="10">
        <v>0.81</v>
      </c>
      <c r="Y243" s="320">
        <v>21369</v>
      </c>
      <c r="Z243" s="320">
        <v>8145</v>
      </c>
      <c r="AA243" s="10">
        <v>6.55</v>
      </c>
    </row>
    <row r="244" spans="1:27" ht="12.75" customHeight="1">
      <c r="A244" s="304">
        <v>245</v>
      </c>
      <c r="B244" s="8" t="s">
        <v>295</v>
      </c>
      <c r="C244" s="8" t="s">
        <v>33</v>
      </c>
      <c r="D244" s="10" t="s">
        <v>296</v>
      </c>
      <c r="E244" s="10" t="s">
        <v>310</v>
      </c>
      <c r="F244" s="317">
        <v>16</v>
      </c>
      <c r="G244" s="317">
        <v>52</v>
      </c>
      <c r="H244" s="317">
        <v>7</v>
      </c>
      <c r="I244" s="317">
        <v>59.03</v>
      </c>
      <c r="J244" s="317">
        <v>19</v>
      </c>
      <c r="K244" s="317">
        <v>2</v>
      </c>
      <c r="L244" s="317">
        <v>0</v>
      </c>
      <c r="M244" s="10">
        <v>64.81</v>
      </c>
      <c r="N244" s="10">
        <v>100</v>
      </c>
      <c r="O244" s="318">
        <v>109.81188878725139</v>
      </c>
      <c r="P244" s="318">
        <v>85.322969597942361</v>
      </c>
      <c r="Q244" s="318">
        <v>67.992669212069757</v>
      </c>
      <c r="R244" s="10">
        <v>68.12</v>
      </c>
      <c r="S244" s="10">
        <v>41.4</v>
      </c>
      <c r="T244" s="319">
        <v>70.906002702829909</v>
      </c>
      <c r="U244" s="10">
        <v>33.65</v>
      </c>
      <c r="V244" s="10">
        <v>11.53</v>
      </c>
      <c r="W244" s="10">
        <v>1.55</v>
      </c>
      <c r="X244" s="10">
        <v>0.31</v>
      </c>
      <c r="Y244" s="320">
        <v>22799</v>
      </c>
      <c r="Z244" s="320">
        <v>8336</v>
      </c>
      <c r="AA244" s="10">
        <v>7.23</v>
      </c>
    </row>
    <row r="245" spans="1:27" ht="12.75" customHeight="1">
      <c r="A245" s="311">
        <v>246</v>
      </c>
      <c r="B245" s="8" t="s">
        <v>295</v>
      </c>
      <c r="C245" s="8" t="s">
        <v>35</v>
      </c>
      <c r="D245" s="10" t="s">
        <v>296</v>
      </c>
      <c r="E245" s="10" t="s">
        <v>311</v>
      </c>
      <c r="F245" s="317">
        <v>0</v>
      </c>
      <c r="G245" s="317">
        <v>0</v>
      </c>
      <c r="H245" s="317">
        <v>0</v>
      </c>
      <c r="I245" s="317">
        <v>77.040000000000006</v>
      </c>
      <c r="J245" s="317">
        <v>0</v>
      </c>
      <c r="K245" s="317">
        <v>0</v>
      </c>
      <c r="L245" s="317">
        <v>0</v>
      </c>
      <c r="M245" s="10">
        <v>71.430000000000007</v>
      </c>
      <c r="N245" s="10">
        <v>100</v>
      </c>
      <c r="O245" s="318">
        <v>102.18603889214096</v>
      </c>
      <c r="P245" s="318">
        <v>100.21940248117988</v>
      </c>
      <c r="Q245" s="318">
        <v>92.93023461206721</v>
      </c>
      <c r="R245" s="10">
        <v>82.07</v>
      </c>
      <c r="S245" s="10">
        <v>49.67</v>
      </c>
      <c r="T245" s="319">
        <v>67.939665810731924</v>
      </c>
      <c r="U245" s="10">
        <v>42.58</v>
      </c>
      <c r="V245" s="10">
        <v>6.42</v>
      </c>
      <c r="W245" s="10">
        <v>0.8</v>
      </c>
      <c r="X245" s="10">
        <v>0.14000000000000001</v>
      </c>
      <c r="Y245" s="320">
        <v>84202</v>
      </c>
      <c r="Z245" s="320">
        <v>32068</v>
      </c>
      <c r="AA245" s="10">
        <v>7.13</v>
      </c>
    </row>
    <row r="246" spans="1:27" ht="12.75" customHeight="1">
      <c r="A246" s="304">
        <v>247</v>
      </c>
      <c r="B246" s="8" t="s">
        <v>295</v>
      </c>
      <c r="C246" s="8" t="s">
        <v>37</v>
      </c>
      <c r="D246" s="10" t="s">
        <v>296</v>
      </c>
      <c r="E246" s="10" t="s">
        <v>312</v>
      </c>
      <c r="F246" s="317">
        <v>0</v>
      </c>
      <c r="G246" s="317">
        <v>0</v>
      </c>
      <c r="H246" s="317">
        <v>0</v>
      </c>
      <c r="I246" s="317">
        <v>74.73</v>
      </c>
      <c r="J246" s="317">
        <v>0</v>
      </c>
      <c r="K246" s="317">
        <v>0</v>
      </c>
      <c r="L246" s="317">
        <v>0</v>
      </c>
      <c r="M246" s="10">
        <v>71.13</v>
      </c>
      <c r="N246" s="10">
        <v>97.1</v>
      </c>
      <c r="O246" s="318">
        <v>109.62262993215131</v>
      </c>
      <c r="P246" s="318">
        <v>87.145688563146223</v>
      </c>
      <c r="Q246" s="318">
        <v>85.070828065900301</v>
      </c>
      <c r="R246" s="10">
        <v>84.07</v>
      </c>
      <c r="S246" s="10">
        <v>41.04</v>
      </c>
      <c r="T246" s="319">
        <v>67.797638007497611</v>
      </c>
      <c r="U246" s="10">
        <v>40.93</v>
      </c>
      <c r="V246" s="10">
        <v>10.67</v>
      </c>
      <c r="W246" s="10">
        <v>1.28</v>
      </c>
      <c r="X246" s="10">
        <v>0.24</v>
      </c>
      <c r="Y246" s="320">
        <v>26932</v>
      </c>
      <c r="Z246" s="320">
        <v>9694</v>
      </c>
      <c r="AA246" s="10">
        <v>7.21</v>
      </c>
    </row>
    <row r="247" spans="1:27" ht="12.75" customHeight="1">
      <c r="A247" s="311">
        <v>248</v>
      </c>
      <c r="B247" s="8" t="s">
        <v>295</v>
      </c>
      <c r="C247" s="8" t="s">
        <v>39</v>
      </c>
      <c r="D247" s="10" t="s">
        <v>296</v>
      </c>
      <c r="E247" s="10" t="s">
        <v>313</v>
      </c>
      <c r="F247" s="317">
        <v>120</v>
      </c>
      <c r="G247" s="317">
        <v>86</v>
      </c>
      <c r="H247" s="317">
        <v>9</v>
      </c>
      <c r="I247" s="317">
        <v>68.2</v>
      </c>
      <c r="J247" s="317">
        <v>26</v>
      </c>
      <c r="K247" s="317">
        <v>7</v>
      </c>
      <c r="L247" s="317">
        <v>558</v>
      </c>
      <c r="M247" s="10">
        <v>70.64</v>
      </c>
      <c r="N247" s="10">
        <v>100</v>
      </c>
      <c r="O247" s="318">
        <v>105.40377233474617</v>
      </c>
      <c r="P247" s="318">
        <v>88.814420437512481</v>
      </c>
      <c r="Q247" s="318">
        <v>84.801650172460995</v>
      </c>
      <c r="R247" s="10">
        <v>84.7</v>
      </c>
      <c r="S247" s="10">
        <v>43.42</v>
      </c>
      <c r="T247" s="319">
        <v>64.82337440506079</v>
      </c>
      <c r="U247" s="10">
        <v>41.02</v>
      </c>
      <c r="V247" s="10">
        <v>12.18</v>
      </c>
      <c r="W247" s="10">
        <v>1.71</v>
      </c>
      <c r="X247" s="10">
        <v>0.33</v>
      </c>
      <c r="Y247" s="320">
        <v>20537</v>
      </c>
      <c r="Z247" s="320">
        <v>7696</v>
      </c>
      <c r="AA247" s="10">
        <v>6.97</v>
      </c>
    </row>
    <row r="248" spans="1:27" ht="12.75" customHeight="1">
      <c r="A248" s="304">
        <v>249</v>
      </c>
      <c r="B248" s="8" t="s">
        <v>295</v>
      </c>
      <c r="C248" s="8" t="s">
        <v>41</v>
      </c>
      <c r="D248" s="10" t="s">
        <v>296</v>
      </c>
      <c r="E248" s="10" t="s">
        <v>314</v>
      </c>
      <c r="F248" s="317">
        <v>0</v>
      </c>
      <c r="G248" s="317">
        <v>0</v>
      </c>
      <c r="H248" s="317">
        <v>0</v>
      </c>
      <c r="I248" s="317">
        <v>68.52</v>
      </c>
      <c r="J248" s="317">
        <v>0</v>
      </c>
      <c r="K248" s="317">
        <v>0</v>
      </c>
      <c r="L248" s="317">
        <v>0</v>
      </c>
      <c r="M248" s="10">
        <v>69.819999999999993</v>
      </c>
      <c r="N248" s="10">
        <v>100</v>
      </c>
      <c r="O248" s="318">
        <v>99.919993210561486</v>
      </c>
      <c r="P248" s="318">
        <v>97.344549423688591</v>
      </c>
      <c r="Q248" s="318">
        <v>72.945554527113075</v>
      </c>
      <c r="R248" s="10">
        <v>91.66</v>
      </c>
      <c r="S248" s="10">
        <v>44.85</v>
      </c>
      <c r="T248" s="319">
        <v>67.172550686937242</v>
      </c>
      <c r="U248" s="10">
        <v>38.56</v>
      </c>
      <c r="V248" s="10">
        <v>13.17</v>
      </c>
      <c r="W248" s="10">
        <v>1.99</v>
      </c>
      <c r="X248" s="10">
        <v>0.46</v>
      </c>
      <c r="Y248" s="320">
        <v>15818</v>
      </c>
      <c r="Z248" s="320">
        <v>6412</v>
      </c>
      <c r="AA248" s="10">
        <v>6.68</v>
      </c>
    </row>
    <row r="249" spans="1:27" ht="12.75" customHeight="1">
      <c r="A249" s="311">
        <v>250</v>
      </c>
      <c r="B249" s="8" t="s">
        <v>295</v>
      </c>
      <c r="C249" s="8" t="s">
        <v>43</v>
      </c>
      <c r="D249" s="10" t="s">
        <v>296</v>
      </c>
      <c r="E249" s="10" t="s">
        <v>315</v>
      </c>
      <c r="F249" s="317">
        <v>32</v>
      </c>
      <c r="G249" s="317">
        <v>58</v>
      </c>
      <c r="H249" s="317">
        <v>3</v>
      </c>
      <c r="I249" s="317">
        <v>66.28</v>
      </c>
      <c r="J249" s="317">
        <v>39</v>
      </c>
      <c r="K249" s="317">
        <v>16</v>
      </c>
      <c r="L249" s="317">
        <v>0</v>
      </c>
      <c r="M249" s="10">
        <v>69.680000000000007</v>
      </c>
      <c r="N249" s="10">
        <v>100</v>
      </c>
      <c r="O249" s="318">
        <v>104.16621278969018</v>
      </c>
      <c r="P249" s="318">
        <v>97.341896553852663</v>
      </c>
      <c r="Q249" s="318">
        <v>78.30581712859555</v>
      </c>
      <c r="R249" s="10">
        <v>94.06</v>
      </c>
      <c r="S249" s="10">
        <v>44.59</v>
      </c>
      <c r="T249" s="319">
        <v>68.725219226375742</v>
      </c>
      <c r="U249" s="10">
        <v>41.02</v>
      </c>
      <c r="V249" s="10">
        <v>13.65</v>
      </c>
      <c r="W249" s="10">
        <v>1.95</v>
      </c>
      <c r="X249" s="10">
        <v>0.4</v>
      </c>
      <c r="Y249" s="320">
        <v>9954</v>
      </c>
      <c r="Z249" s="320">
        <v>3700</v>
      </c>
      <c r="AA249" s="10">
        <v>6.43</v>
      </c>
    </row>
    <row r="250" spans="1:27" ht="12.75" customHeight="1">
      <c r="A250" s="304">
        <v>251</v>
      </c>
      <c r="B250" s="8" t="s">
        <v>295</v>
      </c>
      <c r="C250" s="8" t="s">
        <v>45</v>
      </c>
      <c r="D250" s="10" t="s">
        <v>296</v>
      </c>
      <c r="E250" s="10" t="s">
        <v>316</v>
      </c>
      <c r="F250" s="317">
        <v>0</v>
      </c>
      <c r="G250" s="317">
        <v>0</v>
      </c>
      <c r="H250" s="317">
        <v>0</v>
      </c>
      <c r="I250" s="317">
        <v>56.86</v>
      </c>
      <c r="J250" s="317">
        <v>0</v>
      </c>
      <c r="K250" s="317">
        <v>0</v>
      </c>
      <c r="L250" s="317">
        <v>0</v>
      </c>
      <c r="M250" s="10">
        <v>71.959999999999994</v>
      </c>
      <c r="N250" s="10">
        <v>100</v>
      </c>
      <c r="O250" s="318">
        <v>97.407515891771084</v>
      </c>
      <c r="P250" s="318">
        <v>106.72550573103483</v>
      </c>
      <c r="Q250" s="318">
        <v>84.43003437149126</v>
      </c>
      <c r="R250" s="10">
        <v>91.75</v>
      </c>
      <c r="S250" s="10">
        <v>25.39</v>
      </c>
      <c r="T250" s="319">
        <v>69.141999211070768</v>
      </c>
      <c r="U250" s="10">
        <v>27.68</v>
      </c>
      <c r="V250" s="10">
        <v>11.45</v>
      </c>
      <c r="W250" s="10">
        <v>1.45</v>
      </c>
      <c r="X250" s="10">
        <v>0.25</v>
      </c>
      <c r="Y250" s="320">
        <v>10598</v>
      </c>
      <c r="Z250" s="320">
        <v>3941</v>
      </c>
      <c r="AA250" s="10">
        <v>6.39</v>
      </c>
    </row>
    <row r="251" spans="1:27" ht="12.75" customHeight="1">
      <c r="A251" s="311">
        <v>252</v>
      </c>
      <c r="B251" s="8" t="s">
        <v>295</v>
      </c>
      <c r="C251" s="8" t="s">
        <v>47</v>
      </c>
      <c r="D251" s="10" t="s">
        <v>296</v>
      </c>
      <c r="E251" s="10" t="s">
        <v>317</v>
      </c>
      <c r="F251" s="317">
        <v>0</v>
      </c>
      <c r="G251" s="317">
        <v>0</v>
      </c>
      <c r="H251" s="317">
        <v>0</v>
      </c>
      <c r="I251" s="317">
        <v>68.83</v>
      </c>
      <c r="J251" s="317">
        <v>0</v>
      </c>
      <c r="K251" s="317">
        <v>0</v>
      </c>
      <c r="L251" s="317">
        <v>0</v>
      </c>
      <c r="M251" s="10">
        <v>70.97</v>
      </c>
      <c r="N251" s="10">
        <v>94.84</v>
      </c>
      <c r="O251" s="318">
        <v>112.29202568704626</v>
      </c>
      <c r="P251" s="318">
        <v>93.756431575824834</v>
      </c>
      <c r="Q251" s="318">
        <v>83.239903116946394</v>
      </c>
      <c r="R251" s="10">
        <v>93</v>
      </c>
      <c r="S251" s="10">
        <v>40.619999999999997</v>
      </c>
      <c r="T251" s="319">
        <v>67.293277041996944</v>
      </c>
      <c r="U251" s="10">
        <v>36.22</v>
      </c>
      <c r="V251" s="10">
        <v>15.94</v>
      </c>
      <c r="W251" s="10">
        <v>2.06</v>
      </c>
      <c r="X251" s="10">
        <v>0.41</v>
      </c>
      <c r="Y251" s="320">
        <v>10331</v>
      </c>
      <c r="Z251" s="320">
        <v>3784</v>
      </c>
      <c r="AA251" s="10">
        <v>6.58</v>
      </c>
    </row>
    <row r="252" spans="1:27" ht="12.75" customHeight="1">
      <c r="A252" s="304">
        <v>253</v>
      </c>
      <c r="B252" s="8" t="s">
        <v>295</v>
      </c>
      <c r="C252" s="8" t="s">
        <v>49</v>
      </c>
      <c r="D252" s="10" t="s">
        <v>296</v>
      </c>
      <c r="E252" s="10" t="s">
        <v>318</v>
      </c>
      <c r="F252" s="317">
        <v>0</v>
      </c>
      <c r="G252" s="317">
        <v>0</v>
      </c>
      <c r="H252" s="317">
        <v>0</v>
      </c>
      <c r="I252" s="317">
        <v>72.63</v>
      </c>
      <c r="J252" s="317">
        <v>0</v>
      </c>
      <c r="K252" s="317">
        <v>0</v>
      </c>
      <c r="L252" s="317">
        <v>0</v>
      </c>
      <c r="M252" s="10">
        <v>67.81</v>
      </c>
      <c r="N252" s="10">
        <v>98.03</v>
      </c>
      <c r="O252" s="318">
        <v>102.8992732646596</v>
      </c>
      <c r="P252" s="318">
        <v>89.705238442489417</v>
      </c>
      <c r="Q252" s="318">
        <v>79.931928380555163</v>
      </c>
      <c r="R252" s="10">
        <v>76.739999999999995</v>
      </c>
      <c r="S252" s="10">
        <v>31.77</v>
      </c>
      <c r="T252" s="319">
        <v>65.486881529923664</v>
      </c>
      <c r="U252" s="10">
        <v>32.549999999999997</v>
      </c>
      <c r="V252" s="10">
        <v>16.600000000000001</v>
      </c>
      <c r="W252" s="10">
        <v>2.59</v>
      </c>
      <c r="X252" s="10">
        <v>0.64</v>
      </c>
      <c r="Y252" s="320">
        <v>32785</v>
      </c>
      <c r="Z252" s="320">
        <v>9877</v>
      </c>
      <c r="AA252" s="10">
        <v>5.68</v>
      </c>
    </row>
    <row r="253" spans="1:27" ht="12.75" customHeight="1">
      <c r="A253" s="311">
        <v>254</v>
      </c>
      <c r="B253" s="8" t="s">
        <v>295</v>
      </c>
      <c r="C253" s="8" t="s">
        <v>51</v>
      </c>
      <c r="D253" s="10" t="s">
        <v>296</v>
      </c>
      <c r="E253" s="10" t="s">
        <v>319</v>
      </c>
      <c r="F253" s="317">
        <v>433</v>
      </c>
      <c r="G253" s="317">
        <v>53</v>
      </c>
      <c r="H253" s="317">
        <v>3</v>
      </c>
      <c r="I253" s="317">
        <v>73.13</v>
      </c>
      <c r="J253" s="317">
        <v>0</v>
      </c>
      <c r="K253" s="317">
        <v>0</v>
      </c>
      <c r="L253" s="317">
        <v>114</v>
      </c>
      <c r="M253" s="10">
        <v>68.709999999999994</v>
      </c>
      <c r="N253" s="10">
        <v>98.46</v>
      </c>
      <c r="O253" s="318">
        <v>111.84805027169953</v>
      </c>
      <c r="P253" s="318">
        <v>92.53654238337117</v>
      </c>
      <c r="Q253" s="318">
        <v>67.128615244903628</v>
      </c>
      <c r="R253" s="10">
        <v>85.56</v>
      </c>
      <c r="S253" s="10">
        <v>36.96</v>
      </c>
      <c r="T253" s="319">
        <v>63.9992488997731</v>
      </c>
      <c r="U253" s="10">
        <v>41.67</v>
      </c>
      <c r="V253" s="10">
        <v>17.77</v>
      </c>
      <c r="W253" s="10">
        <v>2.54</v>
      </c>
      <c r="X253" s="10">
        <v>0.56000000000000005</v>
      </c>
      <c r="Y253" s="320">
        <v>27615</v>
      </c>
      <c r="Z253" s="320">
        <v>10329</v>
      </c>
      <c r="AA253" s="10">
        <v>6.22</v>
      </c>
    </row>
    <row r="254" spans="1:27" ht="12.75" customHeight="1">
      <c r="A254" s="304">
        <v>255</v>
      </c>
      <c r="B254" s="8" t="s">
        <v>295</v>
      </c>
      <c r="C254" s="8" t="s">
        <v>78</v>
      </c>
      <c r="D254" s="10" t="s">
        <v>296</v>
      </c>
      <c r="E254" s="10" t="s">
        <v>320</v>
      </c>
      <c r="F254" s="317">
        <v>196</v>
      </c>
      <c r="G254" s="317">
        <v>27</v>
      </c>
      <c r="H254" s="317">
        <v>5</v>
      </c>
      <c r="I254" s="317">
        <v>70.59</v>
      </c>
      <c r="J254" s="317">
        <v>9</v>
      </c>
      <c r="K254" s="317">
        <v>0</v>
      </c>
      <c r="L254" s="317">
        <v>273</v>
      </c>
      <c r="M254" s="10">
        <v>68.98</v>
      </c>
      <c r="N254" s="10">
        <v>98.26</v>
      </c>
      <c r="O254" s="318">
        <v>100.33303801793261</v>
      </c>
      <c r="P254" s="318">
        <v>116.86568205331342</v>
      </c>
      <c r="Q254" s="318">
        <v>74.414607231621659</v>
      </c>
      <c r="R254" s="10">
        <v>95.01</v>
      </c>
      <c r="S254" s="10">
        <v>32.619999999999997</v>
      </c>
      <c r="T254" s="319">
        <v>66.635833943450834</v>
      </c>
      <c r="U254" s="10">
        <v>35.26</v>
      </c>
      <c r="V254" s="10">
        <v>16.64</v>
      </c>
      <c r="W254" s="10">
        <v>1.91</v>
      </c>
      <c r="X254" s="10">
        <v>0.36</v>
      </c>
      <c r="Y254" s="320">
        <v>17611</v>
      </c>
      <c r="Z254" s="320">
        <v>7588</v>
      </c>
      <c r="AA254" s="10">
        <v>7.13</v>
      </c>
    </row>
    <row r="255" spans="1:27" ht="12.75" customHeight="1">
      <c r="A255" s="311">
        <v>256</v>
      </c>
      <c r="B255" s="8" t="s">
        <v>295</v>
      </c>
      <c r="C255" s="8" t="s">
        <v>80</v>
      </c>
      <c r="D255" s="10" t="s">
        <v>296</v>
      </c>
      <c r="E255" s="10" t="s">
        <v>321</v>
      </c>
      <c r="F255" s="317">
        <v>0</v>
      </c>
      <c r="G255" s="317">
        <v>0</v>
      </c>
      <c r="H255" s="317">
        <v>0</v>
      </c>
      <c r="I255" s="317">
        <v>74.61</v>
      </c>
      <c r="J255" s="317">
        <v>0</v>
      </c>
      <c r="K255" s="317">
        <v>0</v>
      </c>
      <c r="L255" s="317">
        <v>391</v>
      </c>
      <c r="M255" s="10">
        <v>71.569999999999993</v>
      </c>
      <c r="N255" s="10">
        <v>99.61</v>
      </c>
      <c r="O255" s="318">
        <v>101.45495881326229</v>
      </c>
      <c r="P255" s="318">
        <v>102.41655347758459</v>
      </c>
      <c r="Q255" s="318">
        <v>80.839377846262423</v>
      </c>
      <c r="R255" s="10">
        <v>96.33</v>
      </c>
      <c r="S255" s="10">
        <v>36.19</v>
      </c>
      <c r="T255" s="319">
        <v>63.658845508035121</v>
      </c>
      <c r="U255" s="10">
        <v>40.24</v>
      </c>
      <c r="V255" s="10">
        <v>14.29</v>
      </c>
      <c r="W255" s="10">
        <v>2.4700000000000002</v>
      </c>
      <c r="X255" s="10">
        <v>0.57999999999999996</v>
      </c>
      <c r="Y255" s="320">
        <v>57264</v>
      </c>
      <c r="Z255" s="320">
        <v>20812</v>
      </c>
      <c r="AA255" s="10">
        <v>7.43</v>
      </c>
    </row>
    <row r="256" spans="1:27" ht="12.75" customHeight="1">
      <c r="A256" s="304">
        <v>257</v>
      </c>
      <c r="B256" s="8" t="s">
        <v>295</v>
      </c>
      <c r="C256" s="8" t="s">
        <v>82</v>
      </c>
      <c r="D256" s="10" t="s">
        <v>296</v>
      </c>
      <c r="E256" s="10" t="s">
        <v>322</v>
      </c>
      <c r="F256" s="317">
        <v>107</v>
      </c>
      <c r="G256" s="317">
        <v>7</v>
      </c>
      <c r="H256" s="317">
        <v>2</v>
      </c>
      <c r="I256" s="317">
        <v>38.65</v>
      </c>
      <c r="J256" s="317">
        <v>0</v>
      </c>
      <c r="K256" s="317">
        <v>0</v>
      </c>
      <c r="L256" s="317">
        <v>0</v>
      </c>
      <c r="M256" s="10">
        <v>64.02</v>
      </c>
      <c r="N256" s="10">
        <v>97.22</v>
      </c>
      <c r="O256" s="318">
        <v>109.75487406753636</v>
      </c>
      <c r="P256" s="318">
        <v>76.793299832559583</v>
      </c>
      <c r="Q256" s="318">
        <v>59.709563491096652</v>
      </c>
      <c r="R256" s="10">
        <v>75.760000000000005</v>
      </c>
      <c r="S256" s="10">
        <v>36.96</v>
      </c>
      <c r="T256" s="319">
        <v>69.436075999495444</v>
      </c>
      <c r="U256" s="10">
        <v>35.270000000000003</v>
      </c>
      <c r="V256" s="10">
        <v>24.61</v>
      </c>
      <c r="W256" s="10">
        <v>3.56</v>
      </c>
      <c r="X256" s="10">
        <v>0.81</v>
      </c>
      <c r="Y256" s="320">
        <v>10706</v>
      </c>
      <c r="Z256" s="320">
        <v>4143</v>
      </c>
      <c r="AA256" s="10">
        <v>6.31</v>
      </c>
    </row>
    <row r="257" spans="1:27" ht="12.75" customHeight="1">
      <c r="A257" s="311">
        <v>258</v>
      </c>
      <c r="B257" s="8" t="s">
        <v>295</v>
      </c>
      <c r="C257" s="8" t="s">
        <v>84</v>
      </c>
      <c r="D257" s="10" t="s">
        <v>296</v>
      </c>
      <c r="E257" s="10" t="s">
        <v>323</v>
      </c>
      <c r="F257" s="317">
        <v>20</v>
      </c>
      <c r="G257" s="317">
        <v>14</v>
      </c>
      <c r="H257" s="317">
        <v>0</v>
      </c>
      <c r="I257" s="317">
        <v>56.04</v>
      </c>
      <c r="J257" s="317">
        <v>6</v>
      </c>
      <c r="K257" s="317">
        <v>0</v>
      </c>
      <c r="L257" s="317">
        <v>126</v>
      </c>
      <c r="M257" s="10">
        <v>64.52</v>
      </c>
      <c r="N257" s="10">
        <v>96.63</v>
      </c>
      <c r="O257" s="318">
        <v>118.69159292574278</v>
      </c>
      <c r="P257" s="318">
        <v>83.385423828659242</v>
      </c>
      <c r="Q257" s="318">
        <v>45.80709605150043</v>
      </c>
      <c r="R257" s="10">
        <v>73.45</v>
      </c>
      <c r="S257" s="10">
        <v>22.1</v>
      </c>
      <c r="T257" s="319">
        <v>76.854187421836912</v>
      </c>
      <c r="U257" s="10">
        <v>23.97</v>
      </c>
      <c r="V257" s="10">
        <v>27.87</v>
      </c>
      <c r="W257" s="10">
        <v>4.71</v>
      </c>
      <c r="X257" s="10">
        <v>1.18</v>
      </c>
      <c r="Y257" s="320">
        <v>8038</v>
      </c>
      <c r="Z257" s="320">
        <v>3459</v>
      </c>
      <c r="AA257" s="10">
        <v>6.12</v>
      </c>
    </row>
    <row r="258" spans="1:27" ht="12.75" customHeight="1">
      <c r="A258" s="304">
        <v>259</v>
      </c>
      <c r="B258" s="8" t="s">
        <v>295</v>
      </c>
      <c r="C258" s="8" t="s">
        <v>86</v>
      </c>
      <c r="D258" s="10" t="s">
        <v>296</v>
      </c>
      <c r="E258" s="10" t="s">
        <v>324</v>
      </c>
      <c r="F258" s="317">
        <v>46</v>
      </c>
      <c r="G258" s="317">
        <v>27</v>
      </c>
      <c r="H258" s="317">
        <v>4</v>
      </c>
      <c r="I258" s="317">
        <v>57.69</v>
      </c>
      <c r="J258" s="317">
        <v>19</v>
      </c>
      <c r="K258" s="317">
        <v>0</v>
      </c>
      <c r="L258" s="317">
        <v>0</v>
      </c>
      <c r="M258" s="10">
        <v>65.19</v>
      </c>
      <c r="N258" s="10">
        <v>100</v>
      </c>
      <c r="O258" s="318">
        <v>107.56004749792896</v>
      </c>
      <c r="P258" s="318">
        <v>88.220612917977363</v>
      </c>
      <c r="Q258" s="318">
        <v>63.352168335248116</v>
      </c>
      <c r="R258" s="10">
        <v>84.55</v>
      </c>
      <c r="S258" s="10">
        <v>27.87</v>
      </c>
      <c r="T258" s="319">
        <v>75.078546768738789</v>
      </c>
      <c r="U258" s="10">
        <v>25.51</v>
      </c>
      <c r="V258" s="10">
        <v>19.53</v>
      </c>
      <c r="W258" s="10">
        <v>2.25</v>
      </c>
      <c r="X258" s="10">
        <v>0.39</v>
      </c>
      <c r="Y258" s="320">
        <v>7178</v>
      </c>
      <c r="Z258" s="320">
        <v>2607</v>
      </c>
      <c r="AA258" s="10">
        <v>6.32</v>
      </c>
    </row>
    <row r="259" spans="1:27" ht="12.75" customHeight="1">
      <c r="A259" s="311">
        <v>260</v>
      </c>
      <c r="B259" s="8" t="s">
        <v>295</v>
      </c>
      <c r="C259" s="8" t="s">
        <v>88</v>
      </c>
      <c r="D259" s="10" t="s">
        <v>296</v>
      </c>
      <c r="E259" s="10" t="s">
        <v>325</v>
      </c>
      <c r="F259" s="317">
        <v>8</v>
      </c>
      <c r="G259" s="317">
        <v>19</v>
      </c>
      <c r="H259" s="317">
        <v>0</v>
      </c>
      <c r="I259" s="317">
        <v>47.99</v>
      </c>
      <c r="J259" s="317">
        <v>6</v>
      </c>
      <c r="K259" s="317">
        <v>2</v>
      </c>
      <c r="L259" s="317">
        <v>484</v>
      </c>
      <c r="M259" s="10">
        <v>65.489999999999995</v>
      </c>
      <c r="N259" s="10">
        <v>98.64</v>
      </c>
      <c r="O259" s="318">
        <v>110.1553969610251</v>
      </c>
      <c r="P259" s="318">
        <v>96.799776574297297</v>
      </c>
      <c r="Q259" s="318">
        <v>62.625785758366092</v>
      </c>
      <c r="R259" s="10">
        <v>71.84</v>
      </c>
      <c r="S259" s="10">
        <v>31.37</v>
      </c>
      <c r="T259" s="319">
        <v>74.099910955349102</v>
      </c>
      <c r="U259" s="10">
        <v>34.520000000000003</v>
      </c>
      <c r="V259" s="10">
        <v>21.87</v>
      </c>
      <c r="W259" s="10">
        <v>3.15</v>
      </c>
      <c r="X259" s="10">
        <v>0.7</v>
      </c>
      <c r="Y259" s="320">
        <v>16103</v>
      </c>
      <c r="Z259" s="320">
        <v>6320</v>
      </c>
      <c r="AA259" s="10">
        <v>6.33</v>
      </c>
    </row>
    <row r="260" spans="1:27" ht="12.75" customHeight="1">
      <c r="A260" s="304">
        <v>261</v>
      </c>
      <c r="B260" s="8" t="s">
        <v>295</v>
      </c>
      <c r="C260" s="8" t="s">
        <v>90</v>
      </c>
      <c r="D260" s="10" t="s">
        <v>296</v>
      </c>
      <c r="E260" s="10" t="s">
        <v>326</v>
      </c>
      <c r="F260" s="317">
        <v>0</v>
      </c>
      <c r="G260" s="317">
        <v>0</v>
      </c>
      <c r="H260" s="317">
        <v>0</v>
      </c>
      <c r="I260" s="317">
        <v>76.55</v>
      </c>
      <c r="J260" s="317">
        <v>0</v>
      </c>
      <c r="K260" s="317">
        <v>0</v>
      </c>
      <c r="L260" s="317">
        <v>0</v>
      </c>
      <c r="M260" s="10">
        <v>71.36</v>
      </c>
      <c r="N260" s="10">
        <v>100</v>
      </c>
      <c r="O260" s="318">
        <v>108.96880898069085</v>
      </c>
      <c r="P260" s="318">
        <v>96.633416184011381</v>
      </c>
      <c r="Q260" s="318">
        <v>72.531116556476377</v>
      </c>
      <c r="R260" s="10">
        <v>100</v>
      </c>
      <c r="S260" s="10">
        <v>34.340000000000003</v>
      </c>
      <c r="T260" s="319">
        <v>67.774287658336988</v>
      </c>
      <c r="U260" s="10">
        <v>40.5</v>
      </c>
      <c r="V260" s="10">
        <v>8.11</v>
      </c>
      <c r="W260" s="10">
        <v>0.82</v>
      </c>
      <c r="X260" s="10">
        <v>0.14000000000000001</v>
      </c>
      <c r="Y260" s="320">
        <v>84797</v>
      </c>
      <c r="Z260" s="320">
        <v>27134</v>
      </c>
      <c r="AA260" s="10">
        <v>7.51</v>
      </c>
    </row>
    <row r="261" spans="1:27" ht="12.75" customHeight="1">
      <c r="A261" s="311">
        <v>262</v>
      </c>
      <c r="B261" s="8" t="s">
        <v>295</v>
      </c>
      <c r="C261" s="8" t="s">
        <v>92</v>
      </c>
      <c r="D261" s="10" t="s">
        <v>296</v>
      </c>
      <c r="E261" s="10" t="s">
        <v>327</v>
      </c>
      <c r="F261" s="317">
        <v>19</v>
      </c>
      <c r="G261" s="317">
        <v>9</v>
      </c>
      <c r="H261" s="317">
        <v>0</v>
      </c>
      <c r="I261" s="317">
        <v>76.040000000000006</v>
      </c>
      <c r="J261" s="317">
        <v>4</v>
      </c>
      <c r="K261" s="317">
        <v>0</v>
      </c>
      <c r="L261" s="317">
        <v>83</v>
      </c>
      <c r="M261" s="10">
        <v>73</v>
      </c>
      <c r="N261" s="10">
        <v>100</v>
      </c>
      <c r="O261" s="318">
        <v>104.08968136294814</v>
      </c>
      <c r="P261" s="318">
        <v>97.139439844123061</v>
      </c>
      <c r="Q261" s="318">
        <v>81.781985196093586</v>
      </c>
      <c r="R261" s="10">
        <v>100</v>
      </c>
      <c r="S261" s="10">
        <v>40.01</v>
      </c>
      <c r="T261" s="319">
        <v>66.45684831762091</v>
      </c>
      <c r="U261" s="10">
        <v>41.37</v>
      </c>
      <c r="V261" s="10">
        <v>6.72</v>
      </c>
      <c r="W261" s="10">
        <v>0.75</v>
      </c>
      <c r="X261" s="10">
        <v>0.12</v>
      </c>
      <c r="Y261" s="320">
        <v>2901</v>
      </c>
      <c r="Z261" s="320">
        <v>1196</v>
      </c>
      <c r="AA261" s="10">
        <v>6.78</v>
      </c>
    </row>
    <row r="262" spans="1:27" ht="12.75" customHeight="1">
      <c r="A262" s="304">
        <v>263</v>
      </c>
      <c r="B262" s="8" t="s">
        <v>295</v>
      </c>
      <c r="C262" s="8" t="s">
        <v>94</v>
      </c>
      <c r="D262" s="10" t="s">
        <v>296</v>
      </c>
      <c r="E262" s="10" t="s">
        <v>328</v>
      </c>
      <c r="F262" s="317">
        <v>98</v>
      </c>
      <c r="G262" s="317">
        <v>27</v>
      </c>
      <c r="H262" s="317">
        <v>5</v>
      </c>
      <c r="I262" s="317">
        <v>77.930000000000007</v>
      </c>
      <c r="J262" s="317">
        <v>0</v>
      </c>
      <c r="K262" s="317">
        <v>0</v>
      </c>
      <c r="L262" s="317">
        <v>0</v>
      </c>
      <c r="M262" s="10">
        <v>71.14</v>
      </c>
      <c r="N262" s="10">
        <v>94.72</v>
      </c>
      <c r="O262" s="318">
        <v>109.28462424996046</v>
      </c>
      <c r="P262" s="318">
        <v>84.593107532016603</v>
      </c>
      <c r="Q262" s="318">
        <v>86.716902923835022</v>
      </c>
      <c r="R262" s="10">
        <v>62.16</v>
      </c>
      <c r="S262" s="10">
        <v>35.29</v>
      </c>
      <c r="T262" s="319">
        <v>63.659396061400678</v>
      </c>
      <c r="U262" s="10">
        <v>49.57</v>
      </c>
      <c r="V262" s="10">
        <v>5.19</v>
      </c>
      <c r="W262" s="10">
        <v>0.96</v>
      </c>
      <c r="X262" s="10">
        <v>0.27</v>
      </c>
      <c r="Y262" s="320">
        <v>43800</v>
      </c>
      <c r="Z262" s="320">
        <v>17357</v>
      </c>
      <c r="AA262" s="10">
        <v>7.57</v>
      </c>
    </row>
    <row r="263" spans="1:27" ht="12.75" customHeight="1">
      <c r="A263" s="311">
        <v>264</v>
      </c>
      <c r="B263" s="8" t="s">
        <v>295</v>
      </c>
      <c r="C263" s="8" t="s">
        <v>96</v>
      </c>
      <c r="D263" s="10" t="s">
        <v>296</v>
      </c>
      <c r="E263" s="10" t="s">
        <v>329</v>
      </c>
      <c r="F263" s="317">
        <v>2</v>
      </c>
      <c r="G263" s="317">
        <v>6</v>
      </c>
      <c r="H263" s="317">
        <v>0</v>
      </c>
      <c r="I263" s="317">
        <v>78.97</v>
      </c>
      <c r="J263" s="317">
        <v>0</v>
      </c>
      <c r="K263" s="317">
        <v>0</v>
      </c>
      <c r="L263" s="317">
        <v>0</v>
      </c>
      <c r="M263" s="10">
        <v>71.16</v>
      </c>
      <c r="N263" s="10">
        <v>100</v>
      </c>
      <c r="O263" s="318">
        <v>103.77780086562993</v>
      </c>
      <c r="P263" s="318">
        <v>93.717518975252119</v>
      </c>
      <c r="Q263" s="318">
        <v>81.151832588858781</v>
      </c>
      <c r="R263" s="10">
        <v>100</v>
      </c>
      <c r="S263" s="10">
        <v>39.229999999999997</v>
      </c>
      <c r="T263" s="319">
        <v>66.942246228962972</v>
      </c>
      <c r="U263" s="10">
        <v>31.71</v>
      </c>
      <c r="V263" s="10">
        <v>18.329999999999998</v>
      </c>
      <c r="W263" s="10">
        <v>2.68</v>
      </c>
      <c r="X263" s="10">
        <v>0.56000000000000005</v>
      </c>
      <c r="Y263" s="320">
        <v>6675</v>
      </c>
      <c r="Z263" s="320">
        <v>8145</v>
      </c>
      <c r="AA263" s="10">
        <v>6.89</v>
      </c>
    </row>
    <row r="264" spans="1:27" ht="12.75" customHeight="1">
      <c r="A264" s="304">
        <v>265</v>
      </c>
      <c r="B264" s="8" t="s">
        <v>295</v>
      </c>
      <c r="C264" s="8" t="s">
        <v>284</v>
      </c>
      <c r="D264" s="10" t="s">
        <v>296</v>
      </c>
      <c r="E264" s="10" t="s">
        <v>330</v>
      </c>
      <c r="F264" s="317">
        <v>0</v>
      </c>
      <c r="G264" s="317">
        <v>0</v>
      </c>
      <c r="H264" s="317">
        <v>0</v>
      </c>
      <c r="I264" s="317">
        <v>66.900000000000006</v>
      </c>
      <c r="J264" s="317">
        <v>0</v>
      </c>
      <c r="K264" s="317">
        <v>0</v>
      </c>
      <c r="L264" s="317">
        <v>0</v>
      </c>
      <c r="M264" s="10">
        <v>66.75</v>
      </c>
      <c r="N264" s="10">
        <v>100</v>
      </c>
      <c r="O264" s="318">
        <v>105.45529316936549</v>
      </c>
      <c r="P264" s="318">
        <v>89.644092485659172</v>
      </c>
      <c r="Q264" s="318">
        <v>82.255371091791773</v>
      </c>
      <c r="R264" s="10">
        <v>100</v>
      </c>
      <c r="S264" s="10">
        <v>39.200000000000003</v>
      </c>
      <c r="T264" s="319">
        <v>67.778312782185751</v>
      </c>
      <c r="U264" s="10">
        <v>30.91</v>
      </c>
      <c r="V264" s="10">
        <v>7.87</v>
      </c>
      <c r="W264" s="10">
        <v>1.17</v>
      </c>
      <c r="X264" s="10">
        <v>0.3</v>
      </c>
      <c r="Y264" s="320">
        <v>3724</v>
      </c>
      <c r="Z264" s="320">
        <v>1347</v>
      </c>
      <c r="AA264" s="10">
        <v>6.46</v>
      </c>
    </row>
    <row r="265" spans="1:27" ht="12.75" customHeight="1">
      <c r="A265" s="311">
        <v>266</v>
      </c>
      <c r="B265" s="8" t="s">
        <v>295</v>
      </c>
      <c r="C265" s="8" t="s">
        <v>286</v>
      </c>
      <c r="D265" s="10" t="s">
        <v>296</v>
      </c>
      <c r="E265" s="10" t="s">
        <v>331</v>
      </c>
      <c r="F265" s="317">
        <v>0</v>
      </c>
      <c r="G265" s="317">
        <v>0</v>
      </c>
      <c r="H265" s="317">
        <v>0</v>
      </c>
      <c r="I265" s="317">
        <v>91.31</v>
      </c>
      <c r="J265" s="317">
        <v>0</v>
      </c>
      <c r="K265" s="317">
        <v>0</v>
      </c>
      <c r="L265" s="317">
        <v>0</v>
      </c>
      <c r="M265" s="10">
        <v>72.48</v>
      </c>
      <c r="N265" s="10">
        <v>100</v>
      </c>
      <c r="O265" s="318">
        <v>107.53108600940419</v>
      </c>
      <c r="P265" s="318">
        <v>91.021702372554856</v>
      </c>
      <c r="Q265" s="318">
        <v>92.965972260105957</v>
      </c>
      <c r="R265" s="10">
        <v>64.37</v>
      </c>
      <c r="S265" s="10">
        <v>41.3</v>
      </c>
      <c r="T265" s="319">
        <v>68.072422400808904</v>
      </c>
      <c r="U265" s="10">
        <v>42.67</v>
      </c>
      <c r="V265" s="10">
        <v>6.46</v>
      </c>
      <c r="W265" s="10">
        <v>0.82</v>
      </c>
      <c r="X265" s="10">
        <v>0.15</v>
      </c>
      <c r="Y265" s="320">
        <v>3981</v>
      </c>
      <c r="Z265" s="320">
        <v>1497</v>
      </c>
      <c r="AA265" s="10">
        <v>7.11</v>
      </c>
    </row>
    <row r="266" spans="1:27" ht="12.75" customHeight="1">
      <c r="A266" s="304">
        <v>267</v>
      </c>
      <c r="B266" s="8" t="s">
        <v>295</v>
      </c>
      <c r="C266" s="8" t="s">
        <v>332</v>
      </c>
      <c r="D266" s="10" t="s">
        <v>296</v>
      </c>
      <c r="E266" s="10" t="s">
        <v>333</v>
      </c>
      <c r="F266" s="317">
        <v>10</v>
      </c>
      <c r="G266" s="317">
        <v>6</v>
      </c>
      <c r="H266" s="317">
        <v>0</v>
      </c>
      <c r="I266" s="317">
        <v>75.099999999999994</v>
      </c>
      <c r="J266" s="317">
        <v>7</v>
      </c>
      <c r="K266" s="317">
        <v>0</v>
      </c>
      <c r="L266" s="317">
        <v>87</v>
      </c>
      <c r="M266" s="10">
        <v>71.89</v>
      </c>
      <c r="N266" s="10">
        <v>100</v>
      </c>
      <c r="O266" s="318">
        <v>108.32319313943547</v>
      </c>
      <c r="P266" s="318">
        <v>97.612247254733717</v>
      </c>
      <c r="Q266" s="318">
        <v>83.281662141801988</v>
      </c>
      <c r="R266" s="10">
        <v>100</v>
      </c>
      <c r="S266" s="10">
        <v>34.630000000000003</v>
      </c>
      <c r="T266" s="319">
        <v>63.540199530516425</v>
      </c>
      <c r="U266" s="10">
        <v>47.47</v>
      </c>
      <c r="V266" s="10">
        <v>5.35</v>
      </c>
      <c r="W266" s="10">
        <v>0.69</v>
      </c>
      <c r="X266" s="10">
        <v>0.11</v>
      </c>
      <c r="Y266" s="320">
        <v>7328</v>
      </c>
      <c r="Z266" s="320">
        <v>2640</v>
      </c>
      <c r="AA266" s="10">
        <v>7.79</v>
      </c>
    </row>
    <row r="267" spans="1:27" ht="12.75" customHeight="1">
      <c r="A267" s="311">
        <v>268</v>
      </c>
      <c r="B267" s="8" t="s">
        <v>295</v>
      </c>
      <c r="C267" s="8" t="s">
        <v>334</v>
      </c>
      <c r="D267" s="10" t="s">
        <v>296</v>
      </c>
      <c r="E267" s="10" t="s">
        <v>335</v>
      </c>
      <c r="F267" s="317">
        <v>0</v>
      </c>
      <c r="G267" s="317">
        <v>0</v>
      </c>
      <c r="H267" s="317">
        <v>0</v>
      </c>
      <c r="I267" s="317">
        <v>70.31</v>
      </c>
      <c r="J267" s="317">
        <v>0</v>
      </c>
      <c r="K267" s="317">
        <v>0</v>
      </c>
      <c r="L267" s="317">
        <v>0</v>
      </c>
      <c r="M267" s="10">
        <v>72.13</v>
      </c>
      <c r="N267" s="10">
        <v>100</v>
      </c>
      <c r="O267" s="318">
        <v>103.84006066114819</v>
      </c>
      <c r="P267" s="318">
        <v>98.281514215479277</v>
      </c>
      <c r="Q267" s="318">
        <v>64.40454555527873</v>
      </c>
      <c r="R267" s="10">
        <v>82.21</v>
      </c>
      <c r="S267" s="10">
        <v>36.61</v>
      </c>
      <c r="T267" s="319">
        <v>66.557637336535478</v>
      </c>
      <c r="U267" s="10">
        <v>30.76</v>
      </c>
      <c r="V267" s="10">
        <v>6.23</v>
      </c>
      <c r="W267" s="10">
        <v>1</v>
      </c>
      <c r="X267" s="10">
        <v>0.25</v>
      </c>
      <c r="Y267" s="320">
        <v>305690</v>
      </c>
      <c r="Z267" s="320">
        <v>109137</v>
      </c>
      <c r="AA267" s="10">
        <v>7.62</v>
      </c>
    </row>
    <row r="268" spans="1:27" ht="12.75" customHeight="1">
      <c r="A268" s="304">
        <v>269</v>
      </c>
      <c r="B268" s="8" t="s">
        <v>295</v>
      </c>
      <c r="C268" s="8" t="s">
        <v>336</v>
      </c>
      <c r="D268" s="10" t="s">
        <v>296</v>
      </c>
      <c r="E268" s="10" t="s">
        <v>337</v>
      </c>
      <c r="F268" s="317">
        <v>12</v>
      </c>
      <c r="G268" s="317">
        <v>5</v>
      </c>
      <c r="H268" s="317">
        <v>1</v>
      </c>
      <c r="I268" s="317">
        <v>63.09</v>
      </c>
      <c r="J268" s="317">
        <v>8</v>
      </c>
      <c r="K268" s="317">
        <v>0</v>
      </c>
      <c r="L268" s="317">
        <v>31</v>
      </c>
      <c r="M268" s="10">
        <v>70.319999999999993</v>
      </c>
      <c r="N268" s="10">
        <v>100</v>
      </c>
      <c r="O268" s="318">
        <v>106.01589120704939</v>
      </c>
      <c r="P268" s="318">
        <v>105.37285246370153</v>
      </c>
      <c r="Q268" s="318">
        <v>75.752329228662546</v>
      </c>
      <c r="R268" s="10">
        <v>100</v>
      </c>
      <c r="S268" s="10">
        <v>40.65</v>
      </c>
      <c r="T268" s="319">
        <v>70.384628061039521</v>
      </c>
      <c r="U268" s="10">
        <v>26.07</v>
      </c>
      <c r="V268" s="10">
        <v>4.45</v>
      </c>
      <c r="W268" s="10">
        <v>0.64</v>
      </c>
      <c r="X268" s="10">
        <v>0.13</v>
      </c>
      <c r="Y268" s="320">
        <v>4834</v>
      </c>
      <c r="Z268" s="320">
        <v>1812</v>
      </c>
      <c r="AA268" s="10">
        <v>8.25</v>
      </c>
    </row>
    <row r="269" spans="1:27" ht="12.75" customHeight="1">
      <c r="A269" s="311">
        <v>270</v>
      </c>
      <c r="B269" s="8" t="s">
        <v>338</v>
      </c>
      <c r="C269" s="8" t="s">
        <v>6</v>
      </c>
      <c r="D269" s="10" t="s">
        <v>339</v>
      </c>
      <c r="E269" s="10" t="s">
        <v>340</v>
      </c>
      <c r="F269" s="317">
        <v>0</v>
      </c>
      <c r="G269" s="317">
        <v>0</v>
      </c>
      <c r="H269" s="317">
        <v>0</v>
      </c>
      <c r="I269" s="317">
        <v>58.94</v>
      </c>
      <c r="J269" s="317">
        <v>0</v>
      </c>
      <c r="K269" s="317">
        <v>0</v>
      </c>
      <c r="L269" s="317">
        <v>0</v>
      </c>
      <c r="M269" s="10">
        <v>64.349999999999994</v>
      </c>
      <c r="N269" s="10">
        <v>100</v>
      </c>
      <c r="O269" s="318">
        <v>107.38914983156862</v>
      </c>
      <c r="P269" s="318">
        <v>85.660844768025669</v>
      </c>
      <c r="Q269" s="318">
        <v>75.317106693854697</v>
      </c>
      <c r="R269" s="10">
        <v>72.36</v>
      </c>
      <c r="S269" s="10">
        <v>46.63</v>
      </c>
      <c r="T269" s="319">
        <v>58.251251432962235</v>
      </c>
      <c r="U269" s="10">
        <v>43.38</v>
      </c>
      <c r="V269" s="10">
        <v>10.25</v>
      </c>
      <c r="W269" s="10">
        <v>1.39</v>
      </c>
      <c r="X269" s="10">
        <v>0.33</v>
      </c>
      <c r="Y269" s="320">
        <v>11894</v>
      </c>
      <c r="Z269" s="320">
        <v>5018</v>
      </c>
      <c r="AA269" s="10">
        <v>5.62</v>
      </c>
    </row>
    <row r="270" spans="1:27" ht="12.75" customHeight="1">
      <c r="A270" s="304">
        <v>271</v>
      </c>
      <c r="B270" s="8" t="s">
        <v>338</v>
      </c>
      <c r="C270" s="8" t="s">
        <v>9</v>
      </c>
      <c r="D270" s="10" t="s">
        <v>339</v>
      </c>
      <c r="E270" s="10" t="s">
        <v>341</v>
      </c>
      <c r="F270" s="317">
        <v>269</v>
      </c>
      <c r="G270" s="317">
        <v>118</v>
      </c>
      <c r="H270" s="317">
        <v>9</v>
      </c>
      <c r="I270" s="317">
        <v>70.91</v>
      </c>
      <c r="J270" s="317">
        <v>0</v>
      </c>
      <c r="K270" s="317">
        <v>2</v>
      </c>
      <c r="L270" s="317">
        <v>0</v>
      </c>
      <c r="M270" s="10">
        <v>63.62</v>
      </c>
      <c r="N270" s="10">
        <v>96.04</v>
      </c>
      <c r="O270" s="318">
        <v>113.71709920042778</v>
      </c>
      <c r="P270" s="318">
        <v>81.673032313565542</v>
      </c>
      <c r="Q270" s="318">
        <v>63.954021612835419</v>
      </c>
      <c r="R270" s="10">
        <v>54.67</v>
      </c>
      <c r="S270" s="10">
        <v>40.049999999999997</v>
      </c>
      <c r="T270" s="319">
        <v>71.399874290268656</v>
      </c>
      <c r="U270" s="10">
        <v>46.99</v>
      </c>
      <c r="V270" s="10">
        <v>9.5</v>
      </c>
      <c r="W270" s="10">
        <v>1.26</v>
      </c>
      <c r="X270" s="10">
        <v>0.24</v>
      </c>
      <c r="Y270" s="320">
        <v>11509</v>
      </c>
      <c r="Z270" s="320">
        <v>4873</v>
      </c>
      <c r="AA270" s="10">
        <v>5.01</v>
      </c>
    </row>
    <row r="271" spans="1:27" ht="12.75" customHeight="1">
      <c r="A271" s="311">
        <v>272</v>
      </c>
      <c r="B271" s="8" t="s">
        <v>338</v>
      </c>
      <c r="C271" s="8" t="s">
        <v>11</v>
      </c>
      <c r="D271" s="10" t="s">
        <v>339</v>
      </c>
      <c r="E271" s="10" t="s">
        <v>342</v>
      </c>
      <c r="F271" s="317">
        <v>302</v>
      </c>
      <c r="G271" s="317">
        <v>245</v>
      </c>
      <c r="H271" s="317">
        <v>31</v>
      </c>
      <c r="I271" s="317">
        <v>65.78</v>
      </c>
      <c r="J271" s="317">
        <v>0</v>
      </c>
      <c r="K271" s="317">
        <v>1</v>
      </c>
      <c r="L271" s="317">
        <v>234</v>
      </c>
      <c r="M271" s="10">
        <v>66.33</v>
      </c>
      <c r="N271" s="10">
        <v>100</v>
      </c>
      <c r="O271" s="318">
        <v>116.16443982370851</v>
      </c>
      <c r="P271" s="318">
        <v>91.146486477848626</v>
      </c>
      <c r="Q271" s="318">
        <v>68.792574129482958</v>
      </c>
      <c r="R271" s="10">
        <v>70.97</v>
      </c>
      <c r="S271" s="10">
        <v>54.63</v>
      </c>
      <c r="T271" s="319">
        <v>62.700078153275285</v>
      </c>
      <c r="U271" s="10">
        <v>41.03</v>
      </c>
      <c r="V271" s="10">
        <v>5.78</v>
      </c>
      <c r="W271" s="10">
        <v>0.82</v>
      </c>
      <c r="X271" s="10">
        <v>0.18</v>
      </c>
      <c r="Y271" s="320">
        <v>50940</v>
      </c>
      <c r="Z271" s="320">
        <v>22074</v>
      </c>
      <c r="AA271" s="10">
        <v>6.22</v>
      </c>
    </row>
    <row r="272" spans="1:27" ht="12.75" customHeight="1">
      <c r="A272" s="304">
        <v>273</v>
      </c>
      <c r="B272" s="8" t="s">
        <v>338</v>
      </c>
      <c r="C272" s="8" t="s">
        <v>13</v>
      </c>
      <c r="D272" s="10" t="s">
        <v>339</v>
      </c>
      <c r="E272" s="10" t="s">
        <v>343</v>
      </c>
      <c r="F272" s="317">
        <v>137</v>
      </c>
      <c r="G272" s="317">
        <v>80</v>
      </c>
      <c r="H272" s="317">
        <v>22</v>
      </c>
      <c r="I272" s="317">
        <v>70.349999999999994</v>
      </c>
      <c r="J272" s="317">
        <v>14</v>
      </c>
      <c r="K272" s="317">
        <v>3</v>
      </c>
      <c r="L272" s="317">
        <v>0</v>
      </c>
      <c r="M272" s="10">
        <v>64.39</v>
      </c>
      <c r="N272" s="10">
        <v>100</v>
      </c>
      <c r="O272" s="318">
        <v>109.21588139522827</v>
      </c>
      <c r="P272" s="318">
        <v>91.00332399543089</v>
      </c>
      <c r="Q272" s="318">
        <v>67.563423668293368</v>
      </c>
      <c r="R272" s="10">
        <v>81.790000000000006</v>
      </c>
      <c r="S272" s="10">
        <v>48.37</v>
      </c>
      <c r="T272" s="319">
        <v>61.281718803996924</v>
      </c>
      <c r="U272" s="10">
        <v>51.07</v>
      </c>
      <c r="V272" s="10">
        <v>5.0199999999999996</v>
      </c>
      <c r="W272" s="10">
        <v>0.57999999999999996</v>
      </c>
      <c r="X272" s="10">
        <v>0.1</v>
      </c>
      <c r="Y272" s="320">
        <v>18111</v>
      </c>
      <c r="Z272" s="320">
        <v>8396</v>
      </c>
      <c r="AA272" s="10">
        <v>6.41</v>
      </c>
    </row>
    <row r="273" spans="1:27" ht="12.75" customHeight="1">
      <c r="A273" s="311">
        <v>274</v>
      </c>
      <c r="B273" s="8" t="s">
        <v>338</v>
      </c>
      <c r="C273" s="8" t="s">
        <v>15</v>
      </c>
      <c r="D273" s="10" t="s">
        <v>339</v>
      </c>
      <c r="E273" s="10" t="s">
        <v>344</v>
      </c>
      <c r="F273" s="317">
        <v>169</v>
      </c>
      <c r="G273" s="317">
        <v>0</v>
      </c>
      <c r="H273" s="317">
        <v>4</v>
      </c>
      <c r="I273" s="317">
        <v>82.88</v>
      </c>
      <c r="J273" s="317">
        <v>14</v>
      </c>
      <c r="K273" s="317">
        <v>0</v>
      </c>
      <c r="L273" s="317">
        <v>420</v>
      </c>
      <c r="M273" s="10">
        <v>68.56</v>
      </c>
      <c r="N273" s="10">
        <v>100</v>
      </c>
      <c r="O273" s="318">
        <v>103.13592713173169</v>
      </c>
      <c r="P273" s="318">
        <v>98.542600271666998</v>
      </c>
      <c r="Q273" s="318">
        <v>79.34096414892295</v>
      </c>
      <c r="R273" s="10">
        <v>100</v>
      </c>
      <c r="S273" s="10">
        <v>43.03</v>
      </c>
      <c r="T273" s="319">
        <v>66.999576389999589</v>
      </c>
      <c r="U273" s="10">
        <v>35.92</v>
      </c>
      <c r="V273" s="10">
        <v>5.26</v>
      </c>
      <c r="W273" s="10">
        <v>0.57999999999999996</v>
      </c>
      <c r="X273" s="10">
        <v>0.1</v>
      </c>
      <c r="Y273" s="320">
        <v>80116</v>
      </c>
      <c r="Z273" s="320">
        <v>35411</v>
      </c>
      <c r="AA273" s="10">
        <v>5.0999999999999996</v>
      </c>
    </row>
    <row r="274" spans="1:27" ht="12.75" customHeight="1">
      <c r="A274" s="304">
        <v>275</v>
      </c>
      <c r="B274" s="8" t="s">
        <v>338</v>
      </c>
      <c r="C274" s="8" t="s">
        <v>17</v>
      </c>
      <c r="D274" s="10" t="s">
        <v>339</v>
      </c>
      <c r="E274" s="10" t="s">
        <v>345</v>
      </c>
      <c r="F274" s="317">
        <v>1460</v>
      </c>
      <c r="G274" s="317">
        <v>35</v>
      </c>
      <c r="H274" s="317">
        <v>3</v>
      </c>
      <c r="I274" s="317">
        <v>78.3</v>
      </c>
      <c r="J274" s="317">
        <v>15</v>
      </c>
      <c r="K274" s="317">
        <v>0</v>
      </c>
      <c r="L274" s="317">
        <v>0</v>
      </c>
      <c r="M274" s="10">
        <v>68.97</v>
      </c>
      <c r="N274" s="10">
        <v>100</v>
      </c>
      <c r="O274" s="318">
        <v>109.59278085497137</v>
      </c>
      <c r="P274" s="318">
        <v>96.695869996880276</v>
      </c>
      <c r="Q274" s="318">
        <v>94.524033346012118</v>
      </c>
      <c r="R274" s="10">
        <v>100</v>
      </c>
      <c r="S274" s="10">
        <v>55.25</v>
      </c>
      <c r="T274" s="319">
        <v>63.760012662060618</v>
      </c>
      <c r="U274" s="10">
        <v>54.85</v>
      </c>
      <c r="V274" s="10">
        <v>3.99</v>
      </c>
      <c r="W274" s="10">
        <v>0.32</v>
      </c>
      <c r="X274" s="10">
        <v>0.05</v>
      </c>
      <c r="Y274" s="320">
        <v>44165</v>
      </c>
      <c r="Z274" s="320">
        <v>20625</v>
      </c>
      <c r="AA274" s="10">
        <v>6.82</v>
      </c>
    </row>
    <row r="275" spans="1:27" ht="12.75" customHeight="1">
      <c r="A275" s="311">
        <v>276</v>
      </c>
      <c r="B275" s="8" t="s">
        <v>338</v>
      </c>
      <c r="C275" s="8" t="s">
        <v>19</v>
      </c>
      <c r="D275" s="10" t="s">
        <v>339</v>
      </c>
      <c r="E275" s="10" t="s">
        <v>346</v>
      </c>
      <c r="F275" s="317">
        <v>195</v>
      </c>
      <c r="G275" s="317">
        <v>6</v>
      </c>
      <c r="H275" s="317">
        <v>4</v>
      </c>
      <c r="I275" s="317">
        <v>68.900000000000006</v>
      </c>
      <c r="J275" s="317">
        <v>8</v>
      </c>
      <c r="K275" s="317">
        <v>0</v>
      </c>
      <c r="L275" s="317">
        <v>248</v>
      </c>
      <c r="M275" s="10">
        <v>66.650000000000006</v>
      </c>
      <c r="N275" s="10">
        <v>100</v>
      </c>
      <c r="O275" s="318">
        <v>108.36375809700097</v>
      </c>
      <c r="P275" s="318">
        <v>86.646823260481867</v>
      </c>
      <c r="Q275" s="318">
        <v>71.380460854971545</v>
      </c>
      <c r="R275" s="10">
        <v>73.36</v>
      </c>
      <c r="S275" s="10">
        <v>47.04</v>
      </c>
      <c r="T275" s="319">
        <v>62.579995422293436</v>
      </c>
      <c r="U275" s="10">
        <v>57.53</v>
      </c>
      <c r="V275" s="10">
        <v>5.92</v>
      </c>
      <c r="W275" s="10">
        <v>0.72</v>
      </c>
      <c r="X275" s="10">
        <v>0.14000000000000001</v>
      </c>
      <c r="Y275" s="320">
        <v>8058</v>
      </c>
      <c r="Z275" s="320">
        <v>3567</v>
      </c>
      <c r="AA275" s="10">
        <v>7.06</v>
      </c>
    </row>
    <row r="276" spans="1:27" ht="12.75" customHeight="1">
      <c r="A276" s="304">
        <v>277</v>
      </c>
      <c r="B276" s="8" t="s">
        <v>338</v>
      </c>
      <c r="C276" s="8" t="s">
        <v>21</v>
      </c>
      <c r="D276" s="10" t="s">
        <v>339</v>
      </c>
      <c r="E276" s="10" t="s">
        <v>347</v>
      </c>
      <c r="F276" s="317">
        <v>0</v>
      </c>
      <c r="G276" s="317">
        <v>0</v>
      </c>
      <c r="H276" s="317">
        <v>0</v>
      </c>
      <c r="I276" s="317">
        <v>88.3</v>
      </c>
      <c r="J276" s="317">
        <v>0</v>
      </c>
      <c r="K276" s="317">
        <v>0</v>
      </c>
      <c r="L276" s="317">
        <v>0</v>
      </c>
      <c r="M276" s="10">
        <v>69.17</v>
      </c>
      <c r="N276" s="10">
        <v>100</v>
      </c>
      <c r="O276" s="318">
        <v>105.53384679223473</v>
      </c>
      <c r="P276" s="318">
        <v>82.349585766394327</v>
      </c>
      <c r="Q276" s="318">
        <v>84.382733100283559</v>
      </c>
      <c r="R276" s="10">
        <v>0</v>
      </c>
      <c r="S276" s="10">
        <v>41.13</v>
      </c>
      <c r="T276" s="319">
        <v>63.041113594863198</v>
      </c>
      <c r="U276" s="10">
        <v>47.73</v>
      </c>
      <c r="V276" s="10">
        <v>1.75</v>
      </c>
      <c r="W276" s="10">
        <v>0.22</v>
      </c>
      <c r="X276" s="10">
        <v>0.04</v>
      </c>
      <c r="Y276" s="320">
        <v>17137</v>
      </c>
      <c r="Z276" s="320">
        <v>6838</v>
      </c>
      <c r="AA276" s="10">
        <v>8.24</v>
      </c>
    </row>
    <row r="277" spans="1:27" ht="12.75" customHeight="1">
      <c r="A277" s="311">
        <v>278</v>
      </c>
      <c r="B277" s="8" t="s">
        <v>348</v>
      </c>
      <c r="C277" s="8" t="s">
        <v>6</v>
      </c>
      <c r="D277" s="10" t="s">
        <v>349</v>
      </c>
      <c r="E277" s="10" t="s">
        <v>350</v>
      </c>
      <c r="F277" s="317">
        <v>0</v>
      </c>
      <c r="G277" s="317">
        <v>14</v>
      </c>
      <c r="H277" s="317">
        <v>2</v>
      </c>
      <c r="I277" s="317">
        <v>68.040000000000006</v>
      </c>
      <c r="J277" s="317">
        <v>24</v>
      </c>
      <c r="K277" s="317">
        <v>0</v>
      </c>
      <c r="L277" s="317">
        <v>90</v>
      </c>
      <c r="M277" s="10">
        <v>72.31</v>
      </c>
      <c r="N277" s="10">
        <v>100</v>
      </c>
      <c r="O277" s="318">
        <v>110.95179368222807</v>
      </c>
      <c r="P277" s="318">
        <v>98.5377866401099</v>
      </c>
      <c r="Q277" s="318">
        <v>78.218212912883274</v>
      </c>
      <c r="R277" s="10">
        <v>100</v>
      </c>
      <c r="S277" s="10">
        <v>32.97</v>
      </c>
      <c r="T277" s="319">
        <v>72.494627276598706</v>
      </c>
      <c r="U277" s="10">
        <v>31.2</v>
      </c>
      <c r="V277" s="10">
        <v>5.74</v>
      </c>
      <c r="W277" s="10">
        <v>0.89</v>
      </c>
      <c r="X277" s="10">
        <v>0.19</v>
      </c>
      <c r="Y277" s="320">
        <v>4983</v>
      </c>
      <c r="Z277" s="320">
        <v>2050</v>
      </c>
      <c r="AA277" s="10">
        <v>5.9</v>
      </c>
    </row>
    <row r="278" spans="1:27" ht="12.75" customHeight="1">
      <c r="A278" s="304">
        <v>279</v>
      </c>
      <c r="B278" s="8" t="s">
        <v>348</v>
      </c>
      <c r="C278" s="8" t="s">
        <v>9</v>
      </c>
      <c r="D278" s="10" t="s">
        <v>349</v>
      </c>
      <c r="E278" s="10" t="s">
        <v>351</v>
      </c>
      <c r="F278" s="317">
        <v>6</v>
      </c>
      <c r="G278" s="317">
        <v>22</v>
      </c>
      <c r="H278" s="317">
        <v>0</v>
      </c>
      <c r="I278" s="317">
        <v>69.77</v>
      </c>
      <c r="J278" s="317">
        <v>13</v>
      </c>
      <c r="K278" s="317">
        <v>0</v>
      </c>
      <c r="L278" s="317">
        <v>58</v>
      </c>
      <c r="M278" s="10">
        <v>74.91</v>
      </c>
      <c r="N278" s="10">
        <v>100</v>
      </c>
      <c r="O278" s="318">
        <v>98.929790006958811</v>
      </c>
      <c r="P278" s="318">
        <v>102.96622703599083</v>
      </c>
      <c r="Q278" s="318">
        <v>101.18257600265306</v>
      </c>
      <c r="R278" s="10">
        <v>100</v>
      </c>
      <c r="S278" s="10">
        <v>28.48</v>
      </c>
      <c r="T278" s="319">
        <v>78.351603379227683</v>
      </c>
      <c r="U278" s="10">
        <v>30.71</v>
      </c>
      <c r="V278" s="10">
        <v>4.9000000000000004</v>
      </c>
      <c r="W278" s="10">
        <v>0.34</v>
      </c>
      <c r="X278" s="10">
        <v>0.05</v>
      </c>
      <c r="Y278" s="320">
        <v>6453</v>
      </c>
      <c r="Z278" s="320">
        <v>2942</v>
      </c>
      <c r="AA278" s="10">
        <v>5.91</v>
      </c>
    </row>
    <row r="279" spans="1:27" ht="12.75" customHeight="1">
      <c r="A279" s="311">
        <v>280</v>
      </c>
      <c r="B279" s="8" t="s">
        <v>348</v>
      </c>
      <c r="C279" s="8" t="s">
        <v>11</v>
      </c>
      <c r="D279" s="10" t="s">
        <v>349</v>
      </c>
      <c r="E279" s="10" t="s">
        <v>352</v>
      </c>
      <c r="F279" s="317">
        <v>2</v>
      </c>
      <c r="G279" s="317">
        <v>0</v>
      </c>
      <c r="H279" s="317">
        <v>1</v>
      </c>
      <c r="I279" s="317">
        <v>67.59</v>
      </c>
      <c r="J279" s="317">
        <v>19</v>
      </c>
      <c r="K279" s="317">
        <v>0</v>
      </c>
      <c r="L279" s="317">
        <v>99</v>
      </c>
      <c r="M279" s="10">
        <v>72.239999999999995</v>
      </c>
      <c r="N279" s="10">
        <v>0</v>
      </c>
      <c r="O279" s="318">
        <v>102.8226885663321</v>
      </c>
      <c r="P279" s="318">
        <v>100.25947208173976</v>
      </c>
      <c r="Q279" s="318">
        <v>85.794728152419168</v>
      </c>
      <c r="R279" s="10">
        <v>100</v>
      </c>
      <c r="S279" s="10">
        <v>25.85</v>
      </c>
      <c r="T279" s="319">
        <v>71.413070750377457</v>
      </c>
      <c r="U279" s="10">
        <v>29.28</v>
      </c>
      <c r="V279" s="10">
        <v>2.16</v>
      </c>
      <c r="W279" s="10">
        <v>0.33</v>
      </c>
      <c r="X279" s="10">
        <v>0.08</v>
      </c>
      <c r="Y279" s="320">
        <v>20988</v>
      </c>
      <c r="Z279" s="320">
        <v>7171</v>
      </c>
      <c r="AA279" s="10">
        <v>7.3</v>
      </c>
    </row>
    <row r="280" spans="1:27" ht="12.75" customHeight="1">
      <c r="A280" s="304">
        <v>281</v>
      </c>
      <c r="B280" s="8" t="s">
        <v>348</v>
      </c>
      <c r="C280" s="8" t="s">
        <v>13</v>
      </c>
      <c r="D280" s="10" t="s">
        <v>349</v>
      </c>
      <c r="E280" s="10" t="s">
        <v>353</v>
      </c>
      <c r="F280" s="317">
        <v>0</v>
      </c>
      <c r="G280" s="317">
        <v>16</v>
      </c>
      <c r="H280" s="317">
        <v>0</v>
      </c>
      <c r="I280" s="317">
        <v>88.95</v>
      </c>
      <c r="J280" s="317">
        <v>16</v>
      </c>
      <c r="K280" s="317">
        <v>0</v>
      </c>
      <c r="L280" s="317">
        <v>0</v>
      </c>
      <c r="M280" s="10">
        <v>72.56</v>
      </c>
      <c r="N280" s="10">
        <v>94.82</v>
      </c>
      <c r="O280" s="318">
        <v>108.12775699148116</v>
      </c>
      <c r="P280" s="318">
        <v>88.942146658916101</v>
      </c>
      <c r="Q280" s="318">
        <v>100.68113249424711</v>
      </c>
      <c r="R280" s="10">
        <v>82.84</v>
      </c>
      <c r="S280" s="10">
        <v>19.82</v>
      </c>
      <c r="T280" s="319">
        <v>72.127174680618864</v>
      </c>
      <c r="U280" s="10">
        <v>20.09</v>
      </c>
      <c r="V280" s="10">
        <v>4.6900000000000004</v>
      </c>
      <c r="W280" s="10">
        <v>0.47</v>
      </c>
      <c r="X280" s="10">
        <v>0.08</v>
      </c>
      <c r="Y280" s="320">
        <v>10562</v>
      </c>
      <c r="Z280" s="320">
        <v>4102</v>
      </c>
      <c r="AA280" s="10">
        <v>6.79</v>
      </c>
    </row>
    <row r="281" spans="1:27" ht="12.75" customHeight="1">
      <c r="A281" s="311">
        <v>282</v>
      </c>
      <c r="B281" s="8" t="s">
        <v>348</v>
      </c>
      <c r="C281" s="8" t="s">
        <v>15</v>
      </c>
      <c r="D281" s="10" t="s">
        <v>349</v>
      </c>
      <c r="E281" s="10" t="s">
        <v>354</v>
      </c>
      <c r="F281" s="317">
        <v>4</v>
      </c>
      <c r="G281" s="317">
        <v>6</v>
      </c>
      <c r="H281" s="317">
        <v>2</v>
      </c>
      <c r="I281" s="317">
        <v>48.58</v>
      </c>
      <c r="J281" s="317">
        <v>2</v>
      </c>
      <c r="K281" s="317">
        <v>0</v>
      </c>
      <c r="L281" s="317">
        <v>38</v>
      </c>
      <c r="M281" s="10">
        <v>69.52</v>
      </c>
      <c r="N281" s="10">
        <v>76.33</v>
      </c>
      <c r="O281" s="318">
        <v>107.56688617798405</v>
      </c>
      <c r="P281" s="318">
        <v>90.909884812281234</v>
      </c>
      <c r="Q281" s="318">
        <v>115.66921495211788</v>
      </c>
      <c r="R281" s="10">
        <v>47.93</v>
      </c>
      <c r="S281" s="10">
        <v>23.93</v>
      </c>
      <c r="T281" s="319">
        <v>77.674766524616928</v>
      </c>
      <c r="U281" s="10">
        <v>25.87</v>
      </c>
      <c r="V281" s="10">
        <v>5.37</v>
      </c>
      <c r="W281" s="10">
        <v>0.77</v>
      </c>
      <c r="X281" s="10">
        <v>0.16</v>
      </c>
      <c r="Y281" s="320">
        <v>3728</v>
      </c>
      <c r="Z281" s="320">
        <v>1551</v>
      </c>
      <c r="AA281" s="10">
        <v>6.03</v>
      </c>
    </row>
    <row r="282" spans="1:27" ht="12.75" customHeight="1">
      <c r="A282" s="304">
        <v>283</v>
      </c>
      <c r="B282" s="8" t="s">
        <v>348</v>
      </c>
      <c r="C282" s="8" t="s">
        <v>17</v>
      </c>
      <c r="D282" s="10" t="s">
        <v>349</v>
      </c>
      <c r="E282" s="10" t="s">
        <v>355</v>
      </c>
      <c r="F282" s="317">
        <v>1</v>
      </c>
      <c r="G282" s="317">
        <v>9</v>
      </c>
      <c r="H282" s="317">
        <v>3</v>
      </c>
      <c r="I282" s="317">
        <v>70.83</v>
      </c>
      <c r="J282" s="317">
        <v>9</v>
      </c>
      <c r="K282" s="317">
        <v>0</v>
      </c>
      <c r="L282" s="317">
        <v>13</v>
      </c>
      <c r="M282" s="10">
        <v>72.180000000000007</v>
      </c>
      <c r="N282" s="10">
        <v>70.849999999999994</v>
      </c>
      <c r="O282" s="318">
        <v>107.24068649533352</v>
      </c>
      <c r="P282" s="318">
        <v>84.026158521001591</v>
      </c>
      <c r="Q282" s="318">
        <v>79.727928157982234</v>
      </c>
      <c r="R282" s="10">
        <v>100</v>
      </c>
      <c r="S282" s="10">
        <v>16.489999999999998</v>
      </c>
      <c r="T282" s="319">
        <v>87.598662126444779</v>
      </c>
      <c r="U282" s="10">
        <v>8.81</v>
      </c>
      <c r="V282" s="10">
        <v>4.5199999999999996</v>
      </c>
      <c r="W282" s="10">
        <v>0.57999999999999996</v>
      </c>
      <c r="X282" s="10">
        <v>0.1</v>
      </c>
      <c r="Y282" s="320">
        <v>3188</v>
      </c>
      <c r="Z282" s="320">
        <v>1294</v>
      </c>
      <c r="AA282" s="10">
        <v>5.99</v>
      </c>
    </row>
    <row r="283" spans="1:27" ht="12.75" customHeight="1">
      <c r="A283" s="311">
        <v>284</v>
      </c>
      <c r="B283" s="8" t="s">
        <v>348</v>
      </c>
      <c r="C283" s="8" t="s">
        <v>19</v>
      </c>
      <c r="D283" s="10" t="s">
        <v>349</v>
      </c>
      <c r="E283" s="10" t="s">
        <v>356</v>
      </c>
      <c r="F283" s="317">
        <v>18</v>
      </c>
      <c r="G283" s="317">
        <v>39</v>
      </c>
      <c r="H283" s="317">
        <v>4</v>
      </c>
      <c r="I283" s="317">
        <v>84.17</v>
      </c>
      <c r="J283" s="317">
        <v>14</v>
      </c>
      <c r="K283" s="317">
        <v>0</v>
      </c>
      <c r="L283" s="317">
        <v>58</v>
      </c>
      <c r="M283" s="10">
        <v>68.319999999999993</v>
      </c>
      <c r="N283" s="10">
        <v>100</v>
      </c>
      <c r="O283" s="318">
        <v>113.1445021950581</v>
      </c>
      <c r="P283" s="318">
        <v>94.193323777121947</v>
      </c>
      <c r="Q283" s="318">
        <v>79.294924036806066</v>
      </c>
      <c r="R283" s="10">
        <v>67.48</v>
      </c>
      <c r="S283" s="10">
        <v>13.2</v>
      </c>
      <c r="T283" s="319">
        <v>82.359650829648615</v>
      </c>
      <c r="U283" s="10">
        <v>25.29</v>
      </c>
      <c r="V283" s="10">
        <v>5.63</v>
      </c>
      <c r="W283" s="10">
        <v>0.65</v>
      </c>
      <c r="X283" s="10">
        <v>0.15</v>
      </c>
      <c r="Y283" s="320">
        <v>5834</v>
      </c>
      <c r="Z283" s="320">
        <v>2161</v>
      </c>
      <c r="AA283" s="10">
        <v>5.73</v>
      </c>
    </row>
    <row r="284" spans="1:27" ht="12.75" customHeight="1">
      <c r="A284" s="304">
        <v>285</v>
      </c>
      <c r="B284" s="8" t="s">
        <v>348</v>
      </c>
      <c r="C284" s="8" t="s">
        <v>21</v>
      </c>
      <c r="D284" s="10" t="s">
        <v>349</v>
      </c>
      <c r="E284" s="10" t="s">
        <v>357</v>
      </c>
      <c r="F284" s="317">
        <v>6</v>
      </c>
      <c r="G284" s="317">
        <v>13</v>
      </c>
      <c r="H284" s="317">
        <v>6</v>
      </c>
      <c r="I284" s="317">
        <v>77.31</v>
      </c>
      <c r="J284" s="317">
        <v>3</v>
      </c>
      <c r="K284" s="317">
        <v>0</v>
      </c>
      <c r="L284" s="317">
        <v>137</v>
      </c>
      <c r="M284" s="10">
        <v>70</v>
      </c>
      <c r="N284" s="10">
        <v>100</v>
      </c>
      <c r="O284" s="318">
        <v>105.93580763373784</v>
      </c>
      <c r="P284" s="318">
        <v>87.25657973405913</v>
      </c>
      <c r="Q284" s="318">
        <v>84.174690095417958</v>
      </c>
      <c r="R284" s="10">
        <v>100</v>
      </c>
      <c r="S284" s="10">
        <v>29.3</v>
      </c>
      <c r="T284" s="319">
        <v>72.733692574896779</v>
      </c>
      <c r="U284" s="10">
        <v>24.52</v>
      </c>
      <c r="V284" s="10">
        <v>5.19</v>
      </c>
      <c r="W284" s="10">
        <v>0.62</v>
      </c>
      <c r="X284" s="10">
        <v>0.11</v>
      </c>
      <c r="Y284" s="320">
        <v>10022</v>
      </c>
      <c r="Z284" s="320">
        <v>4170</v>
      </c>
      <c r="AA284" s="10">
        <v>6.52</v>
      </c>
    </row>
    <row r="285" spans="1:27" ht="12.75" customHeight="1">
      <c r="A285" s="311">
        <v>286</v>
      </c>
      <c r="B285" s="8" t="s">
        <v>348</v>
      </c>
      <c r="C285" s="8" t="s">
        <v>23</v>
      </c>
      <c r="D285" s="10" t="s">
        <v>349</v>
      </c>
      <c r="E285" s="10" t="s">
        <v>358</v>
      </c>
      <c r="F285" s="317">
        <v>6</v>
      </c>
      <c r="G285" s="317">
        <v>5</v>
      </c>
      <c r="H285" s="317">
        <v>5</v>
      </c>
      <c r="I285" s="317">
        <v>75.39</v>
      </c>
      <c r="J285" s="317">
        <v>160</v>
      </c>
      <c r="K285" s="317">
        <v>0</v>
      </c>
      <c r="L285" s="317">
        <v>362</v>
      </c>
      <c r="M285" s="10">
        <v>73.459999999999994</v>
      </c>
      <c r="N285" s="10">
        <v>100</v>
      </c>
      <c r="O285" s="318">
        <v>102.03288711469816</v>
      </c>
      <c r="P285" s="318">
        <v>107.86230229723097</v>
      </c>
      <c r="Q285" s="318">
        <v>72.50309512644877</v>
      </c>
      <c r="R285" s="10">
        <v>100</v>
      </c>
      <c r="S285" s="10">
        <v>24.58</v>
      </c>
      <c r="T285" s="319">
        <v>72.26147436348775</v>
      </c>
      <c r="U285" s="10">
        <v>24.87</v>
      </c>
      <c r="V285" s="10">
        <v>1.52</v>
      </c>
      <c r="W285" s="10">
        <v>0.19</v>
      </c>
      <c r="X285" s="10">
        <v>0.04</v>
      </c>
      <c r="Y285" s="320">
        <v>17122</v>
      </c>
      <c r="Z285" s="320">
        <v>6963</v>
      </c>
      <c r="AA285" s="10">
        <v>7.18</v>
      </c>
    </row>
    <row r="286" spans="1:27" ht="12.75" customHeight="1">
      <c r="A286" s="304">
        <v>287</v>
      </c>
      <c r="B286" s="8" t="s">
        <v>359</v>
      </c>
      <c r="C286" s="8" t="s">
        <v>6</v>
      </c>
      <c r="D286" s="10" t="s">
        <v>360</v>
      </c>
      <c r="E286" s="10" t="s">
        <v>361</v>
      </c>
      <c r="F286" s="317">
        <v>129879</v>
      </c>
      <c r="G286" s="317">
        <v>20</v>
      </c>
      <c r="H286" s="317">
        <v>1</v>
      </c>
      <c r="I286" s="317">
        <v>65.55</v>
      </c>
      <c r="J286" s="317">
        <v>8</v>
      </c>
      <c r="K286" s="317">
        <v>143</v>
      </c>
      <c r="L286" s="317">
        <v>218</v>
      </c>
      <c r="M286" s="10">
        <v>62.13</v>
      </c>
      <c r="N286" s="10">
        <v>91.9</v>
      </c>
      <c r="O286" s="318">
        <v>105.90821766867109</v>
      </c>
      <c r="P286" s="318">
        <v>95.220289158011312</v>
      </c>
      <c r="Q286" s="318">
        <v>62.113389184648113</v>
      </c>
      <c r="R286" s="10">
        <v>65.25</v>
      </c>
      <c r="S286" s="10">
        <v>33.75</v>
      </c>
      <c r="T286" s="319">
        <v>64.051967125889902</v>
      </c>
      <c r="U286" s="10">
        <v>39.700000000000003</v>
      </c>
      <c r="V286" s="10">
        <v>17.91</v>
      </c>
      <c r="W286" s="10">
        <v>3.1</v>
      </c>
      <c r="X286" s="10">
        <v>0.83</v>
      </c>
      <c r="Y286" s="320">
        <v>5550</v>
      </c>
      <c r="Z286" s="320">
        <v>2071</v>
      </c>
      <c r="AA286" s="10">
        <v>5.03</v>
      </c>
    </row>
    <row r="287" spans="1:27" ht="12.75" customHeight="1">
      <c r="A287" s="311">
        <v>288</v>
      </c>
      <c r="B287" s="8" t="s">
        <v>359</v>
      </c>
      <c r="C287" s="8" t="s">
        <v>9</v>
      </c>
      <c r="D287" s="10" t="s">
        <v>360</v>
      </c>
      <c r="E287" s="10" t="s">
        <v>362</v>
      </c>
      <c r="F287" s="317">
        <v>23</v>
      </c>
      <c r="G287" s="317">
        <v>18</v>
      </c>
      <c r="H287" s="317">
        <v>6</v>
      </c>
      <c r="I287" s="317">
        <v>68.94</v>
      </c>
      <c r="J287" s="317">
        <v>5</v>
      </c>
      <c r="K287" s="317">
        <v>23</v>
      </c>
      <c r="L287" s="317">
        <v>296</v>
      </c>
      <c r="M287" s="10">
        <v>62.44</v>
      </c>
      <c r="N287" s="10">
        <v>98.54</v>
      </c>
      <c r="O287" s="318">
        <v>110.12489247193686</v>
      </c>
      <c r="P287" s="318">
        <v>97.09860159205293</v>
      </c>
      <c r="Q287" s="318">
        <v>62.456278924067952</v>
      </c>
      <c r="R287" s="10">
        <v>84.81</v>
      </c>
      <c r="S287" s="10">
        <v>36.47</v>
      </c>
      <c r="T287" s="319">
        <v>71.814517142569883</v>
      </c>
      <c r="U287" s="10">
        <v>28.77</v>
      </c>
      <c r="V287" s="10">
        <v>16.71</v>
      </c>
      <c r="W287" s="10">
        <v>2.71</v>
      </c>
      <c r="X287" s="10">
        <v>0.68</v>
      </c>
      <c r="Y287" s="320">
        <v>7182</v>
      </c>
      <c r="Z287" s="320">
        <v>2890</v>
      </c>
      <c r="AA287" s="10">
        <v>12.16</v>
      </c>
    </row>
    <row r="288" spans="1:27" ht="12.75" customHeight="1">
      <c r="A288" s="304">
        <v>289</v>
      </c>
      <c r="B288" s="8" t="s">
        <v>359</v>
      </c>
      <c r="C288" s="8" t="s">
        <v>11</v>
      </c>
      <c r="D288" s="10" t="s">
        <v>360</v>
      </c>
      <c r="E288" s="10" t="s">
        <v>363</v>
      </c>
      <c r="F288" s="317">
        <v>45</v>
      </c>
      <c r="G288" s="317">
        <v>203</v>
      </c>
      <c r="H288" s="317">
        <v>10</v>
      </c>
      <c r="I288" s="317">
        <v>67.44</v>
      </c>
      <c r="J288" s="317">
        <v>6</v>
      </c>
      <c r="K288" s="317">
        <v>42</v>
      </c>
      <c r="L288" s="317">
        <v>308</v>
      </c>
      <c r="M288" s="10">
        <v>62.14</v>
      </c>
      <c r="N288" s="10">
        <v>99.36</v>
      </c>
      <c r="O288" s="318">
        <v>105.56989427895971</v>
      </c>
      <c r="P288" s="318">
        <v>90.208348089597976</v>
      </c>
      <c r="Q288" s="318">
        <v>86.195622366705791</v>
      </c>
      <c r="R288" s="10">
        <v>95.41</v>
      </c>
      <c r="S288" s="10">
        <v>44.22</v>
      </c>
      <c r="T288" s="319">
        <v>66.866792873134941</v>
      </c>
      <c r="U288" s="10">
        <v>37.81</v>
      </c>
      <c r="V288" s="10">
        <v>20.07</v>
      </c>
      <c r="W288" s="10">
        <v>3.25</v>
      </c>
      <c r="X288" s="10">
        <v>0.77</v>
      </c>
      <c r="Y288" s="320">
        <v>8800</v>
      </c>
      <c r="Z288" s="320">
        <v>3490</v>
      </c>
      <c r="AA288" s="10">
        <v>5.4</v>
      </c>
    </row>
    <row r="289" spans="1:27" ht="12.75" customHeight="1">
      <c r="A289" s="311">
        <v>290</v>
      </c>
      <c r="B289" s="8" t="s">
        <v>359</v>
      </c>
      <c r="C289" s="8" t="s">
        <v>13</v>
      </c>
      <c r="D289" s="10" t="s">
        <v>360</v>
      </c>
      <c r="E289" s="10" t="s">
        <v>364</v>
      </c>
      <c r="F289" s="317">
        <v>16</v>
      </c>
      <c r="G289" s="317">
        <v>2</v>
      </c>
      <c r="H289" s="317">
        <v>2</v>
      </c>
      <c r="I289" s="317">
        <v>73.05</v>
      </c>
      <c r="J289" s="317">
        <v>3</v>
      </c>
      <c r="K289" s="317">
        <v>72</v>
      </c>
      <c r="L289" s="317">
        <v>0</v>
      </c>
      <c r="M289" s="10">
        <v>61.43</v>
      </c>
      <c r="N289" s="10">
        <v>97.07</v>
      </c>
      <c r="O289" s="318">
        <v>111.71196679242638</v>
      </c>
      <c r="P289" s="318">
        <v>90.458130768697728</v>
      </c>
      <c r="Q289" s="318">
        <v>77.604195086321624</v>
      </c>
      <c r="R289" s="10">
        <v>85.86</v>
      </c>
      <c r="S289" s="10">
        <v>35.42</v>
      </c>
      <c r="T289" s="319">
        <v>71.086179526884223</v>
      </c>
      <c r="U289" s="10">
        <v>34.14</v>
      </c>
      <c r="V289" s="10">
        <v>18.25</v>
      </c>
      <c r="W289" s="10">
        <v>3.87</v>
      </c>
      <c r="X289" s="10">
        <v>1.23</v>
      </c>
      <c r="Y289" s="320">
        <v>5839</v>
      </c>
      <c r="Z289" s="320">
        <v>2233</v>
      </c>
      <c r="AA289" s="10">
        <v>6.8</v>
      </c>
    </row>
    <row r="290" spans="1:27" ht="12.75" customHeight="1">
      <c r="A290" s="304">
        <v>291</v>
      </c>
      <c r="B290" s="8" t="s">
        <v>359</v>
      </c>
      <c r="C290" s="8" t="s">
        <v>15</v>
      </c>
      <c r="D290" s="10" t="s">
        <v>360</v>
      </c>
      <c r="E290" s="10" t="s">
        <v>365</v>
      </c>
      <c r="F290" s="317">
        <v>14</v>
      </c>
      <c r="G290" s="317">
        <v>20</v>
      </c>
      <c r="H290" s="317">
        <v>8</v>
      </c>
      <c r="I290" s="317">
        <v>70.22</v>
      </c>
      <c r="J290" s="317">
        <v>0</v>
      </c>
      <c r="K290" s="317">
        <v>125</v>
      </c>
      <c r="L290" s="317">
        <v>69</v>
      </c>
      <c r="M290" s="10">
        <v>61.68</v>
      </c>
      <c r="N290" s="10">
        <v>92.17</v>
      </c>
      <c r="O290" s="318">
        <v>106.71921967897562</v>
      </c>
      <c r="P290" s="318">
        <v>96.719918257889319</v>
      </c>
      <c r="Q290" s="318">
        <v>83.109788390972867</v>
      </c>
      <c r="R290" s="10">
        <v>92.01</v>
      </c>
      <c r="S290" s="10">
        <v>36.909999999999997</v>
      </c>
      <c r="T290" s="319">
        <v>56.927330687658575</v>
      </c>
      <c r="U290" s="10">
        <v>36.99</v>
      </c>
      <c r="V290" s="10">
        <v>16.57</v>
      </c>
      <c r="W290" s="10">
        <v>1.95</v>
      </c>
      <c r="X290" s="10">
        <v>0.55000000000000004</v>
      </c>
      <c r="Y290" s="320">
        <v>2976</v>
      </c>
      <c r="Z290" s="320">
        <v>1131</v>
      </c>
      <c r="AA290" s="10">
        <v>6.82</v>
      </c>
    </row>
    <row r="291" spans="1:27" ht="12.75" customHeight="1">
      <c r="A291" s="311">
        <v>292</v>
      </c>
      <c r="B291" s="8" t="s">
        <v>359</v>
      </c>
      <c r="C291" s="8" t="s">
        <v>17</v>
      </c>
      <c r="D291" s="10" t="s">
        <v>360</v>
      </c>
      <c r="E291" s="10" t="s">
        <v>366</v>
      </c>
      <c r="F291" s="317">
        <v>16</v>
      </c>
      <c r="G291" s="317">
        <v>29</v>
      </c>
      <c r="H291" s="317">
        <v>6</v>
      </c>
      <c r="I291" s="317">
        <v>73.47</v>
      </c>
      <c r="J291" s="317">
        <v>2</v>
      </c>
      <c r="K291" s="317">
        <v>488</v>
      </c>
      <c r="L291" s="317">
        <v>185</v>
      </c>
      <c r="M291" s="10">
        <v>63.95</v>
      </c>
      <c r="N291" s="10">
        <v>100</v>
      </c>
      <c r="O291" s="318">
        <v>121.39929100840065</v>
      </c>
      <c r="P291" s="318">
        <v>80.965192634656347</v>
      </c>
      <c r="Q291" s="318">
        <v>100.27619536494487</v>
      </c>
      <c r="R291" s="10">
        <v>96.26</v>
      </c>
      <c r="S291" s="10">
        <v>31.04</v>
      </c>
      <c r="T291" s="319">
        <v>65.496699404282722</v>
      </c>
      <c r="U291" s="10">
        <v>33.85</v>
      </c>
      <c r="V291" s="10">
        <v>7.73</v>
      </c>
      <c r="W291" s="10">
        <v>1.1399999999999999</v>
      </c>
      <c r="X291" s="10">
        <v>0.26</v>
      </c>
      <c r="Y291" s="320">
        <v>4460</v>
      </c>
      <c r="Z291" s="320">
        <v>1849</v>
      </c>
      <c r="AA291" s="10">
        <v>5.9</v>
      </c>
    </row>
    <row r="292" spans="1:27" ht="12.75" customHeight="1">
      <c r="A292" s="304">
        <v>293</v>
      </c>
      <c r="B292" s="8" t="s">
        <v>359</v>
      </c>
      <c r="C292" s="8" t="s">
        <v>19</v>
      </c>
      <c r="D292" s="10" t="s">
        <v>360</v>
      </c>
      <c r="E292" s="10" t="s">
        <v>367</v>
      </c>
      <c r="F292" s="317">
        <v>0</v>
      </c>
      <c r="G292" s="317">
        <v>9</v>
      </c>
      <c r="H292" s="317">
        <v>1</v>
      </c>
      <c r="I292" s="317">
        <v>66.260000000000005</v>
      </c>
      <c r="J292" s="317">
        <v>0</v>
      </c>
      <c r="K292" s="317">
        <v>105</v>
      </c>
      <c r="L292" s="317">
        <v>45</v>
      </c>
      <c r="M292" s="10">
        <v>62.13</v>
      </c>
      <c r="N292" s="10">
        <v>98.61</v>
      </c>
      <c r="O292" s="318">
        <v>110.42133114090203</v>
      </c>
      <c r="P292" s="318">
        <v>86.822464288673743</v>
      </c>
      <c r="Q292" s="318">
        <v>83.210905002016389</v>
      </c>
      <c r="R292" s="10">
        <v>89.25</v>
      </c>
      <c r="S292" s="10">
        <v>39.270000000000003</v>
      </c>
      <c r="T292" s="319">
        <v>69.018804484574531</v>
      </c>
      <c r="U292" s="10">
        <v>38.979999999999997</v>
      </c>
      <c r="V292" s="10">
        <v>17.600000000000001</v>
      </c>
      <c r="W292" s="10">
        <v>3.73</v>
      </c>
      <c r="X292" s="10">
        <v>1.1399999999999999</v>
      </c>
      <c r="Y292" s="320">
        <v>10036</v>
      </c>
      <c r="Z292" s="320">
        <v>3132</v>
      </c>
      <c r="AA292" s="10">
        <v>-26.98</v>
      </c>
    </row>
    <row r="293" spans="1:27" ht="12.75" customHeight="1">
      <c r="A293" s="311">
        <v>294</v>
      </c>
      <c r="B293" s="8" t="s">
        <v>359</v>
      </c>
      <c r="C293" s="8" t="s">
        <v>21</v>
      </c>
      <c r="D293" s="10" t="s">
        <v>360</v>
      </c>
      <c r="E293" s="10" t="s">
        <v>368</v>
      </c>
      <c r="F293" s="317">
        <v>6</v>
      </c>
      <c r="G293" s="317">
        <v>11</v>
      </c>
      <c r="H293" s="317">
        <v>2</v>
      </c>
      <c r="I293" s="317">
        <v>66.599999999999994</v>
      </c>
      <c r="J293" s="317">
        <v>0</v>
      </c>
      <c r="K293" s="317">
        <v>59</v>
      </c>
      <c r="L293" s="317">
        <v>74</v>
      </c>
      <c r="M293" s="10">
        <v>61.72</v>
      </c>
      <c r="N293" s="10">
        <v>90.5</v>
      </c>
      <c r="O293" s="318">
        <v>105.82914648984649</v>
      </c>
      <c r="P293" s="318">
        <v>91.078456685040038</v>
      </c>
      <c r="Q293" s="318">
        <v>67.724253646491988</v>
      </c>
      <c r="R293" s="10">
        <v>77.260000000000005</v>
      </c>
      <c r="S293" s="10">
        <v>34</v>
      </c>
      <c r="T293" s="319">
        <v>62.492051227700706</v>
      </c>
      <c r="U293" s="10">
        <v>32.61</v>
      </c>
      <c r="V293" s="10">
        <v>35.97</v>
      </c>
      <c r="W293" s="10">
        <v>7.41</v>
      </c>
      <c r="X293" s="10">
        <v>2.23</v>
      </c>
      <c r="Y293" s="320">
        <v>1915</v>
      </c>
      <c r="Z293" s="320">
        <v>738</v>
      </c>
      <c r="AA293" s="10">
        <v>4.13</v>
      </c>
    </row>
    <row r="294" spans="1:27" ht="12.75" customHeight="1">
      <c r="A294" s="304">
        <v>295</v>
      </c>
      <c r="B294" s="8" t="s">
        <v>359</v>
      </c>
      <c r="C294" s="8" t="s">
        <v>23</v>
      </c>
      <c r="D294" s="10" t="s">
        <v>360</v>
      </c>
      <c r="E294" s="10" t="s">
        <v>369</v>
      </c>
      <c r="F294" s="317">
        <v>2</v>
      </c>
      <c r="G294" s="317">
        <v>9</v>
      </c>
      <c r="H294" s="317">
        <v>1</v>
      </c>
      <c r="I294" s="317">
        <v>71.44</v>
      </c>
      <c r="J294" s="317">
        <v>0</v>
      </c>
      <c r="K294" s="317">
        <v>2</v>
      </c>
      <c r="L294" s="317">
        <v>102</v>
      </c>
      <c r="M294" s="10">
        <v>68.12</v>
      </c>
      <c r="N294" s="10">
        <v>100</v>
      </c>
      <c r="O294" s="318">
        <v>105.66733721073199</v>
      </c>
      <c r="P294" s="318">
        <v>101.87133279123648</v>
      </c>
      <c r="Q294" s="318">
        <v>73.752979723967499</v>
      </c>
      <c r="R294" s="10">
        <v>71.47</v>
      </c>
      <c r="S294" s="10">
        <v>38.840000000000003</v>
      </c>
      <c r="T294" s="319">
        <v>61.202579374240116</v>
      </c>
      <c r="U294" s="10">
        <v>36.58</v>
      </c>
      <c r="V294" s="10">
        <v>11.87</v>
      </c>
      <c r="W294" s="10">
        <v>2.09</v>
      </c>
      <c r="X294" s="10">
        <v>0.56000000000000005</v>
      </c>
      <c r="Y294" s="320">
        <v>7022</v>
      </c>
      <c r="Z294" s="320">
        <v>2625</v>
      </c>
      <c r="AA294" s="10">
        <v>3.02</v>
      </c>
    </row>
    <row r="295" spans="1:27" ht="12.75" customHeight="1">
      <c r="A295" s="311">
        <v>296</v>
      </c>
      <c r="B295" s="8" t="s">
        <v>359</v>
      </c>
      <c r="C295" s="8" t="s">
        <v>25</v>
      </c>
      <c r="D295" s="10" t="s">
        <v>360</v>
      </c>
      <c r="E295" s="10" t="s">
        <v>370</v>
      </c>
      <c r="F295" s="317">
        <v>2</v>
      </c>
      <c r="G295" s="317">
        <v>11</v>
      </c>
      <c r="H295" s="317">
        <v>0</v>
      </c>
      <c r="I295" s="317">
        <v>68.67</v>
      </c>
      <c r="J295" s="317">
        <v>2</v>
      </c>
      <c r="K295" s="317">
        <v>10</v>
      </c>
      <c r="L295" s="317">
        <v>78</v>
      </c>
      <c r="M295" s="10">
        <v>63.62</v>
      </c>
      <c r="N295" s="10">
        <v>100</v>
      </c>
      <c r="O295" s="318">
        <v>111.45244772940434</v>
      </c>
      <c r="P295" s="318">
        <v>97.270607477321974</v>
      </c>
      <c r="Q295" s="318">
        <v>94.467761829293536</v>
      </c>
      <c r="R295" s="10">
        <v>78.56</v>
      </c>
      <c r="S295" s="10">
        <v>32.590000000000003</v>
      </c>
      <c r="T295" s="319">
        <v>69.322021776832159</v>
      </c>
      <c r="U295" s="10">
        <v>35.85</v>
      </c>
      <c r="V295" s="10">
        <v>10.54</v>
      </c>
      <c r="W295" s="10">
        <v>1.75</v>
      </c>
      <c r="X295" s="10">
        <v>0.48</v>
      </c>
      <c r="Y295" s="320">
        <v>4460</v>
      </c>
      <c r="Z295" s="320">
        <v>540</v>
      </c>
      <c r="AA295" s="10">
        <v>5.82</v>
      </c>
    </row>
    <row r="296" spans="1:27" ht="12.75" customHeight="1">
      <c r="A296" s="304">
        <v>297</v>
      </c>
      <c r="B296" s="8" t="s">
        <v>371</v>
      </c>
      <c r="C296" s="8" t="s">
        <v>6</v>
      </c>
      <c r="D296" s="10" t="s">
        <v>372</v>
      </c>
      <c r="E296" s="10" t="s">
        <v>373</v>
      </c>
      <c r="F296" s="317">
        <v>0</v>
      </c>
      <c r="G296" s="317">
        <v>0</v>
      </c>
      <c r="H296" s="317">
        <v>0</v>
      </c>
      <c r="I296" s="317">
        <v>43.24</v>
      </c>
      <c r="J296" s="317">
        <v>0</v>
      </c>
      <c r="K296" s="317">
        <v>0</v>
      </c>
      <c r="L296" s="317">
        <v>0</v>
      </c>
      <c r="M296" s="10">
        <v>65.75</v>
      </c>
      <c r="N296" s="10">
        <v>85.35</v>
      </c>
      <c r="O296" s="318">
        <v>121.2291766896802</v>
      </c>
      <c r="P296" s="318">
        <v>87.716220067061144</v>
      </c>
      <c r="Q296" s="318">
        <v>73.336780662758372</v>
      </c>
      <c r="R296" s="10">
        <v>93.99</v>
      </c>
      <c r="S296" s="10">
        <v>22.76</v>
      </c>
      <c r="T296" s="319">
        <v>69.088800982130678</v>
      </c>
      <c r="U296" s="10">
        <v>23.23</v>
      </c>
      <c r="V296" s="10">
        <v>29.56</v>
      </c>
      <c r="W296" s="10">
        <v>5.67</v>
      </c>
      <c r="X296" s="10">
        <v>1.52</v>
      </c>
      <c r="Y296" s="320">
        <v>1054</v>
      </c>
      <c r="Z296" s="320">
        <v>352</v>
      </c>
      <c r="AA296" s="10">
        <v>5.41</v>
      </c>
    </row>
    <row r="297" spans="1:27" ht="12.75" customHeight="1">
      <c r="A297" s="311">
        <v>298</v>
      </c>
      <c r="B297" s="8" t="s">
        <v>371</v>
      </c>
      <c r="C297" s="8" t="s">
        <v>9</v>
      </c>
      <c r="D297" s="10" t="s">
        <v>372</v>
      </c>
      <c r="E297" s="10" t="s">
        <v>374</v>
      </c>
      <c r="F297" s="317">
        <v>0</v>
      </c>
      <c r="G297" s="317">
        <v>0</v>
      </c>
      <c r="H297" s="317">
        <v>0</v>
      </c>
      <c r="I297" s="317">
        <v>45.69</v>
      </c>
      <c r="J297" s="317">
        <v>0</v>
      </c>
      <c r="K297" s="317">
        <v>0</v>
      </c>
      <c r="L297" s="317">
        <v>0</v>
      </c>
      <c r="M297" s="10">
        <v>62.33</v>
      </c>
      <c r="N297" s="10">
        <v>86.46</v>
      </c>
      <c r="O297" s="318">
        <v>117.2898226630888</v>
      </c>
      <c r="P297" s="318">
        <v>102.67094600356745</v>
      </c>
      <c r="Q297" s="318">
        <v>70.406190892239366</v>
      </c>
      <c r="R297" s="10">
        <v>86.65</v>
      </c>
      <c r="S297" s="10">
        <v>23.57</v>
      </c>
      <c r="T297" s="319">
        <v>66.119969339338766</v>
      </c>
      <c r="U297" s="10">
        <v>16.36</v>
      </c>
      <c r="V297" s="10">
        <v>30.3</v>
      </c>
      <c r="W297" s="10">
        <v>7.07</v>
      </c>
      <c r="X297" s="10">
        <v>2.42</v>
      </c>
      <c r="Y297" s="320">
        <v>2101</v>
      </c>
      <c r="Z297" s="320">
        <v>828</v>
      </c>
      <c r="AA297" s="10">
        <v>5.04</v>
      </c>
    </row>
    <row r="298" spans="1:27" ht="12.75" customHeight="1">
      <c r="A298" s="304">
        <v>299</v>
      </c>
      <c r="B298" s="8" t="s">
        <v>371</v>
      </c>
      <c r="C298" s="8" t="s">
        <v>11</v>
      </c>
      <c r="D298" s="10" t="s">
        <v>372</v>
      </c>
      <c r="E298" s="10" t="s">
        <v>375</v>
      </c>
      <c r="F298" s="317">
        <v>645</v>
      </c>
      <c r="G298" s="317">
        <v>30</v>
      </c>
      <c r="H298" s="317">
        <v>0</v>
      </c>
      <c r="I298" s="317">
        <v>40.96</v>
      </c>
      <c r="J298" s="317">
        <v>0</v>
      </c>
      <c r="K298" s="317">
        <v>501</v>
      </c>
      <c r="L298" s="317">
        <v>0</v>
      </c>
      <c r="M298" s="10">
        <v>65.94</v>
      </c>
      <c r="N298" s="10">
        <v>97.02</v>
      </c>
      <c r="O298" s="318">
        <v>110.32314638460829</v>
      </c>
      <c r="P298" s="318">
        <v>97.69822554801371</v>
      </c>
      <c r="Q298" s="318">
        <v>76.711605461244559</v>
      </c>
      <c r="R298" s="10">
        <v>91.07</v>
      </c>
      <c r="S298" s="10">
        <v>28.07</v>
      </c>
      <c r="T298" s="319">
        <v>70.011077201311181</v>
      </c>
      <c r="U298" s="10">
        <v>35.700000000000003</v>
      </c>
      <c r="V298" s="10">
        <v>20.100000000000001</v>
      </c>
      <c r="W298" s="10">
        <v>3.3</v>
      </c>
      <c r="X298" s="10">
        <v>0.86</v>
      </c>
      <c r="Y298" s="320">
        <v>2988</v>
      </c>
      <c r="Z298" s="320">
        <v>1157</v>
      </c>
      <c r="AA298" s="10">
        <v>4.38</v>
      </c>
    </row>
    <row r="299" spans="1:27" ht="12.75" customHeight="1">
      <c r="A299" s="311">
        <v>300</v>
      </c>
      <c r="B299" s="8" t="s">
        <v>371</v>
      </c>
      <c r="C299" s="8" t="s">
        <v>13</v>
      </c>
      <c r="D299" s="10" t="s">
        <v>372</v>
      </c>
      <c r="E299" s="10" t="s">
        <v>376</v>
      </c>
      <c r="F299" s="317">
        <v>0</v>
      </c>
      <c r="G299" s="317">
        <v>0</v>
      </c>
      <c r="H299" s="317">
        <v>0</v>
      </c>
      <c r="I299" s="317">
        <v>53.9</v>
      </c>
      <c r="J299" s="317">
        <v>0</v>
      </c>
      <c r="K299" s="317">
        <v>0</v>
      </c>
      <c r="L299" s="317">
        <v>0</v>
      </c>
      <c r="M299" s="10">
        <v>67.260000000000005</v>
      </c>
      <c r="N299" s="10">
        <v>90.07</v>
      </c>
      <c r="O299" s="318">
        <v>117.54332846739055</v>
      </c>
      <c r="P299" s="318">
        <v>86.722056978078484</v>
      </c>
      <c r="Q299" s="318">
        <v>80.243406019351227</v>
      </c>
      <c r="R299" s="10">
        <v>87.98</v>
      </c>
      <c r="S299" s="10">
        <v>23.07</v>
      </c>
      <c r="T299" s="319">
        <v>77.368437194371836</v>
      </c>
      <c r="U299" s="10">
        <v>19.03</v>
      </c>
      <c r="V299" s="10">
        <v>27.49</v>
      </c>
      <c r="W299" s="10">
        <v>4.32</v>
      </c>
      <c r="X299" s="10">
        <v>1.04</v>
      </c>
      <c r="Y299" s="320">
        <v>3253</v>
      </c>
      <c r="Z299" s="320">
        <v>1081</v>
      </c>
      <c r="AA299" s="10">
        <v>4.25</v>
      </c>
    </row>
    <row r="300" spans="1:27" ht="12.75" customHeight="1">
      <c r="A300" s="304">
        <v>301</v>
      </c>
      <c r="B300" s="8" t="s">
        <v>371</v>
      </c>
      <c r="C300" s="8" t="s">
        <v>15</v>
      </c>
      <c r="D300" s="10" t="s">
        <v>372</v>
      </c>
      <c r="E300" s="10" t="s">
        <v>377</v>
      </c>
      <c r="F300" s="317">
        <v>20379</v>
      </c>
      <c r="G300" s="317">
        <v>37</v>
      </c>
      <c r="H300" s="317">
        <v>3</v>
      </c>
      <c r="I300" s="317">
        <v>62.01</v>
      </c>
      <c r="J300" s="317">
        <v>3</v>
      </c>
      <c r="K300" s="317">
        <v>47</v>
      </c>
      <c r="L300" s="317">
        <v>0</v>
      </c>
      <c r="M300" s="10">
        <v>69.19</v>
      </c>
      <c r="N300" s="10">
        <v>95.52</v>
      </c>
      <c r="O300" s="318">
        <v>121.94557480424908</v>
      </c>
      <c r="P300" s="318">
        <v>85.689190715587742</v>
      </c>
      <c r="Q300" s="318">
        <v>72.376114238473335</v>
      </c>
      <c r="R300" s="10">
        <v>83.8</v>
      </c>
      <c r="S300" s="10">
        <v>15.94</v>
      </c>
      <c r="T300" s="319">
        <v>67.168212323814117</v>
      </c>
      <c r="U300" s="10">
        <v>21.08</v>
      </c>
      <c r="V300" s="10">
        <v>21.53</v>
      </c>
      <c r="W300" s="10">
        <v>2.2599999999999998</v>
      </c>
      <c r="X300" s="10">
        <v>0.37</v>
      </c>
      <c r="Y300" s="320">
        <v>1419</v>
      </c>
      <c r="Z300" s="320">
        <v>561</v>
      </c>
      <c r="AA300" s="10">
        <v>4.92</v>
      </c>
    </row>
    <row r="301" spans="1:27" ht="12.75" customHeight="1">
      <c r="A301" s="311">
        <v>302</v>
      </c>
      <c r="B301" s="8" t="s">
        <v>371</v>
      </c>
      <c r="C301" s="8" t="s">
        <v>17</v>
      </c>
      <c r="D301" s="10" t="s">
        <v>372</v>
      </c>
      <c r="E301" s="10" t="s">
        <v>378</v>
      </c>
      <c r="F301" s="317">
        <v>0</v>
      </c>
      <c r="G301" s="317">
        <v>0</v>
      </c>
      <c r="H301" s="317">
        <v>0</v>
      </c>
      <c r="I301" s="317">
        <v>54.39</v>
      </c>
      <c r="J301" s="317">
        <v>0</v>
      </c>
      <c r="K301" s="317">
        <v>0</v>
      </c>
      <c r="L301" s="317">
        <v>0</v>
      </c>
      <c r="M301" s="10">
        <v>66.75</v>
      </c>
      <c r="N301" s="10">
        <v>89.63</v>
      </c>
      <c r="O301" s="318">
        <v>110.63027861646495</v>
      </c>
      <c r="P301" s="318">
        <v>84.869580038907074</v>
      </c>
      <c r="Q301" s="318">
        <v>82.141309456305464</v>
      </c>
      <c r="R301" s="10">
        <v>73.78</v>
      </c>
      <c r="S301" s="10">
        <v>33.14</v>
      </c>
      <c r="T301" s="319">
        <v>72.186710580349171</v>
      </c>
      <c r="U301" s="10">
        <v>23.82</v>
      </c>
      <c r="V301" s="10">
        <v>14.52</v>
      </c>
      <c r="W301" s="10">
        <v>2.23</v>
      </c>
      <c r="X301" s="10">
        <v>0.54</v>
      </c>
      <c r="Y301" s="320">
        <v>1419</v>
      </c>
      <c r="Z301" s="320">
        <v>658</v>
      </c>
      <c r="AA301" s="10">
        <v>4.8099999999999996</v>
      </c>
    </row>
    <row r="302" spans="1:27" ht="12.75" customHeight="1">
      <c r="A302" s="304">
        <v>303</v>
      </c>
      <c r="B302" s="8" t="s">
        <v>371</v>
      </c>
      <c r="C302" s="8" t="s">
        <v>19</v>
      </c>
      <c r="D302" s="10" t="s">
        <v>372</v>
      </c>
      <c r="E302" s="10" t="s">
        <v>379</v>
      </c>
      <c r="F302" s="317">
        <v>0</v>
      </c>
      <c r="G302" s="317">
        <v>0</v>
      </c>
      <c r="H302" s="317">
        <v>0</v>
      </c>
      <c r="I302" s="317">
        <v>32.880000000000003</v>
      </c>
      <c r="J302" s="317">
        <v>0</v>
      </c>
      <c r="K302" s="317">
        <v>0</v>
      </c>
      <c r="L302" s="317">
        <v>0</v>
      </c>
      <c r="M302" s="10">
        <v>67.67</v>
      </c>
      <c r="N302" s="10">
        <v>94.81</v>
      </c>
      <c r="O302" s="318">
        <v>109.24687269829687</v>
      </c>
      <c r="P302" s="318">
        <v>87.043951453342999</v>
      </c>
      <c r="Q302" s="318">
        <v>77.282692405505969</v>
      </c>
      <c r="R302" s="10">
        <v>73.56</v>
      </c>
      <c r="S302" s="10">
        <v>20.71</v>
      </c>
      <c r="T302" s="319">
        <v>73.715179387126241</v>
      </c>
      <c r="U302" s="10">
        <v>24.05</v>
      </c>
      <c r="V302" s="10">
        <v>20.03</v>
      </c>
      <c r="W302" s="10">
        <v>2.34</v>
      </c>
      <c r="X302" s="10">
        <v>0.42</v>
      </c>
      <c r="Y302" s="320">
        <v>1182</v>
      </c>
      <c r="Z302" s="320">
        <v>497</v>
      </c>
      <c r="AA302" s="10">
        <v>5.07</v>
      </c>
    </row>
    <row r="303" spans="1:27" ht="12.75" customHeight="1">
      <c r="A303" s="311">
        <v>304</v>
      </c>
      <c r="B303" s="8" t="s">
        <v>371</v>
      </c>
      <c r="C303" s="8" t="s">
        <v>21</v>
      </c>
      <c r="D303" s="10" t="s">
        <v>372</v>
      </c>
      <c r="E303" s="10" t="s">
        <v>380</v>
      </c>
      <c r="F303" s="317">
        <v>114</v>
      </c>
      <c r="G303" s="317">
        <v>5</v>
      </c>
      <c r="H303" s="317">
        <v>1</v>
      </c>
      <c r="I303" s="317">
        <v>34.04</v>
      </c>
      <c r="J303" s="317">
        <v>1</v>
      </c>
      <c r="K303" s="317">
        <v>914</v>
      </c>
      <c r="L303" s="317">
        <v>0</v>
      </c>
      <c r="M303" s="10">
        <v>66.88</v>
      </c>
      <c r="N303" s="10">
        <v>91.96</v>
      </c>
      <c r="O303" s="318">
        <v>110.71753389370058</v>
      </c>
      <c r="P303" s="318">
        <v>82.534872864654062</v>
      </c>
      <c r="Q303" s="318">
        <v>80.439327144579337</v>
      </c>
      <c r="R303" s="10">
        <v>71.680000000000007</v>
      </c>
      <c r="S303" s="10">
        <v>28.56</v>
      </c>
      <c r="T303" s="319">
        <v>65.214844665198441</v>
      </c>
      <c r="U303" s="10">
        <v>34.549999999999997</v>
      </c>
      <c r="V303" s="10">
        <v>24.74</v>
      </c>
      <c r="W303" s="10">
        <v>3.37</v>
      </c>
      <c r="X303" s="10">
        <v>0.76</v>
      </c>
      <c r="Y303" s="320">
        <v>618</v>
      </c>
      <c r="Z303" s="320">
        <v>176</v>
      </c>
      <c r="AA303" s="10">
        <v>4.99</v>
      </c>
    </row>
    <row r="304" spans="1:27" ht="12.75" customHeight="1">
      <c r="A304" s="304">
        <v>305</v>
      </c>
      <c r="B304" s="8" t="s">
        <v>371</v>
      </c>
      <c r="C304" s="8" t="s">
        <v>23</v>
      </c>
      <c r="D304" s="10" t="s">
        <v>372</v>
      </c>
      <c r="E304" s="10" t="s">
        <v>381</v>
      </c>
      <c r="F304" s="317">
        <v>0</v>
      </c>
      <c r="G304" s="317">
        <v>0</v>
      </c>
      <c r="H304" s="317">
        <v>0</v>
      </c>
      <c r="I304" s="317">
        <v>21.82</v>
      </c>
      <c r="J304" s="317">
        <v>0</v>
      </c>
      <c r="K304" s="317">
        <v>0</v>
      </c>
      <c r="L304" s="317">
        <v>0</v>
      </c>
      <c r="M304" s="10">
        <v>68.790000000000006</v>
      </c>
      <c r="N304" s="10">
        <v>100</v>
      </c>
      <c r="O304" s="318">
        <v>112.90499692361411</v>
      </c>
      <c r="P304" s="318">
        <v>84.963131975305259</v>
      </c>
      <c r="Q304" s="318">
        <v>68.079844386643501</v>
      </c>
      <c r="R304" s="10">
        <v>69.760000000000005</v>
      </c>
      <c r="S304" s="10">
        <v>30.01</v>
      </c>
      <c r="T304" s="319">
        <v>70.166450111151477</v>
      </c>
      <c r="U304" s="10">
        <v>26.02</v>
      </c>
      <c r="V304" s="10">
        <v>9.1199999999999992</v>
      </c>
      <c r="W304" s="10">
        <v>0.73</v>
      </c>
      <c r="X304" s="10">
        <v>0.1</v>
      </c>
      <c r="Y304" s="320">
        <v>1946</v>
      </c>
      <c r="Z304" s="320">
        <v>720</v>
      </c>
      <c r="AA304" s="10">
        <v>4.43</v>
      </c>
    </row>
    <row r="305" spans="1:27" ht="12.75" customHeight="1">
      <c r="A305" s="311">
        <v>306</v>
      </c>
      <c r="B305" s="8" t="s">
        <v>371</v>
      </c>
      <c r="C305" s="8" t="s">
        <v>25</v>
      </c>
      <c r="D305" s="10" t="s">
        <v>372</v>
      </c>
      <c r="E305" s="10" t="s">
        <v>382</v>
      </c>
      <c r="F305" s="317">
        <v>0</v>
      </c>
      <c r="G305" s="317">
        <v>0</v>
      </c>
      <c r="H305" s="317">
        <v>0</v>
      </c>
      <c r="I305" s="317">
        <v>48.1</v>
      </c>
      <c r="J305" s="317">
        <v>0</v>
      </c>
      <c r="K305" s="317">
        <v>0</v>
      </c>
      <c r="L305" s="317">
        <v>0</v>
      </c>
      <c r="M305" s="10">
        <v>69.66</v>
      </c>
      <c r="N305" s="10">
        <v>84.63</v>
      </c>
      <c r="O305" s="318">
        <v>110.53648532626393</v>
      </c>
      <c r="P305" s="318">
        <v>90.066083150899317</v>
      </c>
      <c r="Q305" s="318">
        <v>64.004403706000119</v>
      </c>
      <c r="R305" s="10">
        <v>44.54</v>
      </c>
      <c r="S305" s="10">
        <v>19.649999999999999</v>
      </c>
      <c r="T305" s="319">
        <v>58.508564594653137</v>
      </c>
      <c r="U305" s="10">
        <v>24.23</v>
      </c>
      <c r="V305" s="10">
        <v>12.81</v>
      </c>
      <c r="W305" s="10">
        <v>1.58</v>
      </c>
      <c r="X305" s="10">
        <v>0.31</v>
      </c>
      <c r="Y305" s="320">
        <v>2314</v>
      </c>
      <c r="Z305" s="320">
        <v>973</v>
      </c>
      <c r="AA305" s="10">
        <v>4.16</v>
      </c>
    </row>
    <row r="306" spans="1:27" ht="12.75" customHeight="1">
      <c r="A306" s="304">
        <v>307</v>
      </c>
      <c r="B306" s="8" t="s">
        <v>371</v>
      </c>
      <c r="C306" s="8" t="s">
        <v>27</v>
      </c>
      <c r="D306" s="10" t="s">
        <v>372</v>
      </c>
      <c r="E306" s="10" t="s">
        <v>383</v>
      </c>
      <c r="F306" s="317">
        <v>0</v>
      </c>
      <c r="G306" s="317">
        <v>0</v>
      </c>
      <c r="H306" s="317">
        <v>0</v>
      </c>
      <c r="I306" s="317">
        <v>31.89</v>
      </c>
      <c r="J306" s="317">
        <v>0</v>
      </c>
      <c r="K306" s="317">
        <v>0</v>
      </c>
      <c r="L306" s="317">
        <v>0</v>
      </c>
      <c r="M306" s="10">
        <v>65.31</v>
      </c>
      <c r="N306" s="10">
        <v>95.18</v>
      </c>
      <c r="O306" s="318">
        <v>113.73843687661653</v>
      </c>
      <c r="P306" s="318">
        <v>81.49374749737845</v>
      </c>
      <c r="Q306" s="318">
        <v>84.413830947060717</v>
      </c>
      <c r="R306" s="10">
        <v>82.11</v>
      </c>
      <c r="S306" s="10">
        <v>25.1</v>
      </c>
      <c r="T306" s="319">
        <v>70.591209054043773</v>
      </c>
      <c r="U306" s="10">
        <v>29.03</v>
      </c>
      <c r="V306" s="10">
        <v>20.68</v>
      </c>
      <c r="W306" s="10">
        <v>3.53</v>
      </c>
      <c r="X306" s="10">
        <v>0.87</v>
      </c>
      <c r="Y306" s="320">
        <v>2489</v>
      </c>
      <c r="Z306" s="320">
        <v>927</v>
      </c>
      <c r="AA306" s="10">
        <v>5.86</v>
      </c>
    </row>
    <row r="307" spans="1:27" ht="12.75" customHeight="1">
      <c r="A307" s="311">
        <v>308</v>
      </c>
      <c r="B307" s="8" t="s">
        <v>371</v>
      </c>
      <c r="C307" s="8" t="s">
        <v>29</v>
      </c>
      <c r="D307" s="10" t="s">
        <v>372</v>
      </c>
      <c r="E307" s="10" t="s">
        <v>384</v>
      </c>
      <c r="F307" s="317">
        <v>0</v>
      </c>
      <c r="G307" s="317">
        <v>0</v>
      </c>
      <c r="H307" s="317">
        <v>0</v>
      </c>
      <c r="I307" s="317">
        <v>54.94</v>
      </c>
      <c r="J307" s="317">
        <v>0</v>
      </c>
      <c r="K307" s="317">
        <v>0</v>
      </c>
      <c r="L307" s="317">
        <v>0</v>
      </c>
      <c r="M307" s="10">
        <v>67.459999999999994</v>
      </c>
      <c r="N307" s="10">
        <v>92.56</v>
      </c>
      <c r="O307" s="318">
        <v>112.58447193131408</v>
      </c>
      <c r="P307" s="318">
        <v>90.741947350720721</v>
      </c>
      <c r="Q307" s="318">
        <v>60.186252830451124</v>
      </c>
      <c r="R307" s="10">
        <v>86.06</v>
      </c>
      <c r="S307" s="10">
        <v>26.8</v>
      </c>
      <c r="T307" s="319">
        <v>75.725073543534734</v>
      </c>
      <c r="U307" s="10">
        <v>23.34</v>
      </c>
      <c r="V307" s="10">
        <v>11.33</v>
      </c>
      <c r="W307" s="10">
        <v>1.76</v>
      </c>
      <c r="X307" s="10">
        <v>0.4</v>
      </c>
      <c r="Y307" s="320">
        <v>1335</v>
      </c>
      <c r="Z307" s="320">
        <v>473</v>
      </c>
      <c r="AA307" s="10">
        <v>5.61</v>
      </c>
    </row>
    <row r="308" spans="1:27" ht="12.75" customHeight="1">
      <c r="A308" s="304">
        <v>309</v>
      </c>
      <c r="B308" s="8" t="s">
        <v>371</v>
      </c>
      <c r="C308" s="8" t="s">
        <v>31</v>
      </c>
      <c r="D308" s="10" t="s">
        <v>372</v>
      </c>
      <c r="E308" s="10" t="s">
        <v>385</v>
      </c>
      <c r="F308" s="317">
        <v>0</v>
      </c>
      <c r="G308" s="317">
        <v>0</v>
      </c>
      <c r="H308" s="317">
        <v>0</v>
      </c>
      <c r="I308" s="317">
        <v>74.8</v>
      </c>
      <c r="J308" s="317">
        <v>0</v>
      </c>
      <c r="K308" s="317">
        <v>0</v>
      </c>
      <c r="L308" s="317">
        <v>0</v>
      </c>
      <c r="M308" s="10">
        <v>67.739999999999995</v>
      </c>
      <c r="N308" s="10">
        <v>97.17</v>
      </c>
      <c r="O308" s="318">
        <v>114.88001636270214</v>
      </c>
      <c r="P308" s="318">
        <v>81.4093014176688</v>
      </c>
      <c r="Q308" s="318">
        <v>69.772540607064457</v>
      </c>
      <c r="R308" s="10">
        <v>76.69</v>
      </c>
      <c r="S308" s="10">
        <v>19.190000000000001</v>
      </c>
      <c r="T308" s="319">
        <v>68.171299851533306</v>
      </c>
      <c r="U308" s="10">
        <v>23.29</v>
      </c>
      <c r="V308" s="10">
        <v>21.49</v>
      </c>
      <c r="W308" s="10">
        <v>3.58</v>
      </c>
      <c r="X308" s="10">
        <v>0.87</v>
      </c>
      <c r="Y308" s="320">
        <v>1766</v>
      </c>
      <c r="Z308" s="320">
        <v>688</v>
      </c>
      <c r="AA308" s="10">
        <v>5.27</v>
      </c>
    </row>
    <row r="309" spans="1:27" ht="12.75" customHeight="1">
      <c r="A309" s="311">
        <v>310</v>
      </c>
      <c r="B309" s="8" t="s">
        <v>371</v>
      </c>
      <c r="C309" s="8" t="s">
        <v>33</v>
      </c>
      <c r="D309" s="10" t="s">
        <v>372</v>
      </c>
      <c r="E309" s="10" t="s">
        <v>386</v>
      </c>
      <c r="F309" s="317">
        <v>0</v>
      </c>
      <c r="G309" s="317">
        <v>0</v>
      </c>
      <c r="H309" s="317">
        <v>0</v>
      </c>
      <c r="I309" s="317">
        <v>35.32</v>
      </c>
      <c r="J309" s="317">
        <v>0</v>
      </c>
      <c r="K309" s="317">
        <v>0</v>
      </c>
      <c r="L309" s="317">
        <v>0</v>
      </c>
      <c r="M309" s="10">
        <v>68.739999999999995</v>
      </c>
      <c r="N309" s="10">
        <v>94.94</v>
      </c>
      <c r="O309" s="318">
        <v>120.18828071099703</v>
      </c>
      <c r="P309" s="318">
        <v>85.240118049874553</v>
      </c>
      <c r="Q309" s="318">
        <v>74.246388918190704</v>
      </c>
      <c r="R309" s="10">
        <v>90.16</v>
      </c>
      <c r="S309" s="10">
        <v>27.51</v>
      </c>
      <c r="T309" s="319">
        <v>75.552735145742901</v>
      </c>
      <c r="U309" s="10">
        <v>26.31</v>
      </c>
      <c r="V309" s="10">
        <v>29.07</v>
      </c>
      <c r="W309" s="10">
        <v>5.24</v>
      </c>
      <c r="X309" s="10">
        <v>1.39</v>
      </c>
      <c r="Y309" s="320">
        <v>808</v>
      </c>
      <c r="Z309" s="320">
        <v>401</v>
      </c>
      <c r="AA309" s="10">
        <v>5.59</v>
      </c>
    </row>
    <row r="310" spans="1:27" ht="12.75" customHeight="1">
      <c r="A310" s="304">
        <v>311</v>
      </c>
      <c r="B310" s="8" t="s">
        <v>371</v>
      </c>
      <c r="C310" s="8" t="s">
        <v>35</v>
      </c>
      <c r="D310" s="10" t="s">
        <v>372</v>
      </c>
      <c r="E310" s="10" t="s">
        <v>387</v>
      </c>
      <c r="F310" s="317">
        <v>0</v>
      </c>
      <c r="G310" s="317">
        <v>0</v>
      </c>
      <c r="H310" s="317">
        <v>0</v>
      </c>
      <c r="I310" s="317">
        <v>82.4</v>
      </c>
      <c r="J310" s="317">
        <v>0</v>
      </c>
      <c r="K310" s="317">
        <v>0</v>
      </c>
      <c r="L310" s="317">
        <v>0</v>
      </c>
      <c r="M310" s="10">
        <v>66.84</v>
      </c>
      <c r="N310" s="10">
        <v>97.81</v>
      </c>
      <c r="O310" s="318">
        <v>113.450309772796</v>
      </c>
      <c r="P310" s="318">
        <v>89.113710041205806</v>
      </c>
      <c r="Q310" s="318">
        <v>62.564043791513299</v>
      </c>
      <c r="R310" s="10">
        <v>83.92</v>
      </c>
      <c r="S310" s="10">
        <v>24.2</v>
      </c>
      <c r="T310" s="319">
        <v>72.523715348774843</v>
      </c>
      <c r="U310" s="10">
        <v>19.68</v>
      </c>
      <c r="V310" s="10">
        <v>18.87</v>
      </c>
      <c r="W310" s="10">
        <v>3.01</v>
      </c>
      <c r="X310" s="10">
        <v>0.72</v>
      </c>
      <c r="Y310" s="320">
        <v>1368</v>
      </c>
      <c r="Z310" s="320">
        <v>460</v>
      </c>
      <c r="AA310" s="10">
        <v>3.74</v>
      </c>
    </row>
    <row r="311" spans="1:27" ht="12.75" customHeight="1">
      <c r="A311" s="311">
        <v>312</v>
      </c>
      <c r="B311" s="8" t="s">
        <v>371</v>
      </c>
      <c r="C311" s="8" t="s">
        <v>37</v>
      </c>
      <c r="D311" s="10" t="s">
        <v>372</v>
      </c>
      <c r="E311" s="10" t="s">
        <v>388</v>
      </c>
      <c r="F311" s="317">
        <v>0</v>
      </c>
      <c r="G311" s="317">
        <v>0</v>
      </c>
      <c r="H311" s="317">
        <v>0</v>
      </c>
      <c r="I311" s="317">
        <v>47.29</v>
      </c>
      <c r="J311" s="317">
        <v>0</v>
      </c>
      <c r="K311" s="317">
        <v>0</v>
      </c>
      <c r="L311" s="317">
        <v>0</v>
      </c>
      <c r="M311" s="10">
        <v>64.2</v>
      </c>
      <c r="N311" s="10">
        <v>98.05</v>
      </c>
      <c r="O311" s="318">
        <v>126.21998336603606</v>
      </c>
      <c r="P311" s="318">
        <v>84.618304387381798</v>
      </c>
      <c r="Q311" s="318">
        <v>80.541032317468307</v>
      </c>
      <c r="R311" s="10">
        <v>94.76</v>
      </c>
      <c r="S311" s="10">
        <v>29.88</v>
      </c>
      <c r="T311" s="319">
        <v>69.728565484494695</v>
      </c>
      <c r="U311" s="10">
        <v>22.46</v>
      </c>
      <c r="V311" s="10">
        <v>32.049999999999997</v>
      </c>
      <c r="W311" s="10">
        <v>5.97</v>
      </c>
      <c r="X311" s="10">
        <v>1.47</v>
      </c>
      <c r="Y311" s="320">
        <v>440</v>
      </c>
      <c r="Z311" s="320">
        <v>117</v>
      </c>
      <c r="AA311" s="10">
        <v>4.53</v>
      </c>
    </row>
    <row r="312" spans="1:27" ht="12.75" customHeight="1">
      <c r="A312" s="304">
        <v>313</v>
      </c>
      <c r="B312" s="8" t="s">
        <v>371</v>
      </c>
      <c r="C312" s="8" t="s">
        <v>39</v>
      </c>
      <c r="D312" s="10" t="s">
        <v>372</v>
      </c>
      <c r="E312" s="10" t="s">
        <v>389</v>
      </c>
      <c r="F312" s="317">
        <v>0</v>
      </c>
      <c r="G312" s="317">
        <v>0</v>
      </c>
      <c r="H312" s="317">
        <v>0</v>
      </c>
      <c r="I312" s="317">
        <v>32.24</v>
      </c>
      <c r="J312" s="317">
        <v>0</v>
      </c>
      <c r="K312" s="317">
        <v>0</v>
      </c>
      <c r="L312" s="317">
        <v>0</v>
      </c>
      <c r="M312" s="10">
        <v>63.14</v>
      </c>
      <c r="N312" s="10">
        <v>79.66</v>
      </c>
      <c r="O312" s="318">
        <v>122.22708208698305</v>
      </c>
      <c r="P312" s="318">
        <v>84.962970797852549</v>
      </c>
      <c r="Q312" s="318">
        <v>52.005987915210106</v>
      </c>
      <c r="R312" s="10">
        <v>79.47</v>
      </c>
      <c r="S312" s="10">
        <v>24.51</v>
      </c>
      <c r="T312" s="319">
        <v>68.814544070481418</v>
      </c>
      <c r="U312" s="10">
        <v>20.29</v>
      </c>
      <c r="V312" s="10">
        <v>27.67</v>
      </c>
      <c r="W312" s="10">
        <v>4.2300000000000004</v>
      </c>
      <c r="X312" s="10">
        <v>0.98</v>
      </c>
      <c r="Y312" s="320">
        <v>1419</v>
      </c>
      <c r="Z312" s="320">
        <v>462</v>
      </c>
      <c r="AA312" s="10">
        <v>6.53</v>
      </c>
    </row>
    <row r="313" spans="1:27" ht="12.75" customHeight="1">
      <c r="A313" s="311">
        <v>314</v>
      </c>
      <c r="B313" s="8" t="s">
        <v>371</v>
      </c>
      <c r="C313" s="8" t="s">
        <v>41</v>
      </c>
      <c r="D313" s="10" t="s">
        <v>372</v>
      </c>
      <c r="E313" s="10" t="s">
        <v>390</v>
      </c>
      <c r="F313" s="317">
        <v>2</v>
      </c>
      <c r="G313" s="317">
        <v>10</v>
      </c>
      <c r="H313" s="317">
        <v>2</v>
      </c>
      <c r="I313" s="317">
        <v>29.2</v>
      </c>
      <c r="J313" s="317">
        <v>0</v>
      </c>
      <c r="K313" s="317">
        <v>82</v>
      </c>
      <c r="L313" s="317">
        <v>0</v>
      </c>
      <c r="M313" s="10">
        <v>63.89</v>
      </c>
      <c r="N313" s="10">
        <v>90.69</v>
      </c>
      <c r="O313" s="318">
        <v>113.8866955229693</v>
      </c>
      <c r="P313" s="318">
        <v>93.580803382980022</v>
      </c>
      <c r="Q313" s="318">
        <v>77.925465412302458</v>
      </c>
      <c r="R313" s="10">
        <v>100</v>
      </c>
      <c r="S313" s="10">
        <v>24.5</v>
      </c>
      <c r="T313" s="319">
        <v>71.852202330520129</v>
      </c>
      <c r="U313" s="10">
        <v>28.04</v>
      </c>
      <c r="V313" s="10">
        <v>12.16</v>
      </c>
      <c r="W313" s="10">
        <v>1.91</v>
      </c>
      <c r="X313" s="10">
        <v>0.5</v>
      </c>
      <c r="Y313" s="320">
        <v>984</v>
      </c>
      <c r="Z313" s="320">
        <v>348</v>
      </c>
      <c r="AA313" s="10">
        <v>4.41</v>
      </c>
    </row>
    <row r="314" spans="1:27" ht="12.75" customHeight="1">
      <c r="A314" s="304">
        <v>315</v>
      </c>
      <c r="B314" s="8" t="s">
        <v>371</v>
      </c>
      <c r="C314" s="8" t="s">
        <v>43</v>
      </c>
      <c r="D314" s="10" t="s">
        <v>372</v>
      </c>
      <c r="E314" s="10" t="s">
        <v>391</v>
      </c>
      <c r="F314" s="317">
        <v>0</v>
      </c>
      <c r="G314" s="317">
        <v>0</v>
      </c>
      <c r="H314" s="317">
        <v>0</v>
      </c>
      <c r="I314" s="317">
        <v>89.53</v>
      </c>
      <c r="J314" s="317">
        <v>0</v>
      </c>
      <c r="K314" s="317">
        <v>0</v>
      </c>
      <c r="L314" s="317">
        <v>0</v>
      </c>
      <c r="M314" s="10">
        <v>68.19</v>
      </c>
      <c r="N314" s="10">
        <v>98.11</v>
      </c>
      <c r="O314" s="318">
        <v>113.84882012342629</v>
      </c>
      <c r="P314" s="318">
        <v>88.340316501316977</v>
      </c>
      <c r="Q314" s="318">
        <v>50.751031137581428</v>
      </c>
      <c r="R314" s="10">
        <v>77.069999999999993</v>
      </c>
      <c r="S314" s="10">
        <v>12.45</v>
      </c>
      <c r="T314" s="319">
        <v>74.184888920989749</v>
      </c>
      <c r="U314" s="10">
        <v>16.82</v>
      </c>
      <c r="V314" s="10">
        <v>24.56</v>
      </c>
      <c r="W314" s="10">
        <v>3.89</v>
      </c>
      <c r="X314" s="10">
        <v>0.89</v>
      </c>
      <c r="Y314" s="320">
        <v>1306</v>
      </c>
      <c r="Z314" s="320">
        <v>450</v>
      </c>
      <c r="AA314" s="10">
        <v>5.68</v>
      </c>
    </row>
    <row r="315" spans="1:27" ht="12.75" customHeight="1">
      <c r="A315" s="311">
        <v>316</v>
      </c>
      <c r="B315" s="8" t="s">
        <v>371</v>
      </c>
      <c r="C315" s="8" t="s">
        <v>45</v>
      </c>
      <c r="D315" s="10" t="s">
        <v>372</v>
      </c>
      <c r="E315" s="10" t="s">
        <v>392</v>
      </c>
      <c r="F315" s="317">
        <v>0</v>
      </c>
      <c r="G315" s="317">
        <v>0</v>
      </c>
      <c r="H315" s="317">
        <v>0</v>
      </c>
      <c r="I315" s="317">
        <v>36.26</v>
      </c>
      <c r="J315" s="317">
        <v>0</v>
      </c>
      <c r="K315" s="317">
        <v>0</v>
      </c>
      <c r="L315" s="317">
        <v>0</v>
      </c>
      <c r="M315" s="10">
        <v>68.010000000000005</v>
      </c>
      <c r="N315" s="10">
        <v>88.66</v>
      </c>
      <c r="O315" s="318">
        <v>121.76460118147376</v>
      </c>
      <c r="P315" s="318">
        <v>93.288210638113782</v>
      </c>
      <c r="Q315" s="318">
        <v>78.327749933333948</v>
      </c>
      <c r="R315" s="10">
        <v>90.12</v>
      </c>
      <c r="S315" s="10">
        <v>32.76</v>
      </c>
      <c r="T315" s="319">
        <v>56.689472776404301</v>
      </c>
      <c r="U315" s="10">
        <v>26.65</v>
      </c>
      <c r="V315" s="10">
        <v>32.61</v>
      </c>
      <c r="W315" s="10">
        <v>5.37</v>
      </c>
      <c r="X315" s="10">
        <v>1.21</v>
      </c>
      <c r="Y315" s="320">
        <v>521</v>
      </c>
      <c r="Z315" s="320">
        <v>181</v>
      </c>
      <c r="AA315" s="10">
        <v>6.68</v>
      </c>
    </row>
    <row r="316" spans="1:27" ht="12.75" customHeight="1">
      <c r="A316" s="304">
        <v>317</v>
      </c>
      <c r="B316" s="8" t="s">
        <v>371</v>
      </c>
      <c r="C316" s="8" t="s">
        <v>47</v>
      </c>
      <c r="D316" s="10" t="s">
        <v>372</v>
      </c>
      <c r="E316" s="10" t="s">
        <v>393</v>
      </c>
      <c r="F316" s="317">
        <v>0</v>
      </c>
      <c r="G316" s="317">
        <v>0</v>
      </c>
      <c r="H316" s="317">
        <v>0</v>
      </c>
      <c r="I316" s="317">
        <v>55.56</v>
      </c>
      <c r="J316" s="317">
        <v>0</v>
      </c>
      <c r="K316" s="317">
        <v>0</v>
      </c>
      <c r="L316" s="317">
        <v>0</v>
      </c>
      <c r="M316" s="10">
        <v>73.459999999999994</v>
      </c>
      <c r="N316" s="10">
        <v>95.05</v>
      </c>
      <c r="O316" s="318">
        <v>108.88501948020321</v>
      </c>
      <c r="P316" s="318">
        <v>102.59218987441415</v>
      </c>
      <c r="Q316" s="318">
        <v>78.735840614757393</v>
      </c>
      <c r="R316" s="10">
        <v>94.61</v>
      </c>
      <c r="S316" s="10">
        <v>52.26</v>
      </c>
      <c r="T316" s="319">
        <v>55.827630915508173</v>
      </c>
      <c r="U316" s="10">
        <v>45.11</v>
      </c>
      <c r="V316" s="10">
        <v>9.39</v>
      </c>
      <c r="W316" s="10">
        <v>1.39</v>
      </c>
      <c r="X316" s="10">
        <v>0.31</v>
      </c>
      <c r="Y316" s="320">
        <v>7264</v>
      </c>
      <c r="Z316" s="320">
        <v>2872</v>
      </c>
      <c r="AA316" s="10">
        <v>7.34</v>
      </c>
    </row>
    <row r="317" spans="1:27" ht="12.75" customHeight="1">
      <c r="A317" s="311">
        <v>318</v>
      </c>
      <c r="B317" s="8" t="s">
        <v>371</v>
      </c>
      <c r="C317" s="8" t="s">
        <v>49</v>
      </c>
      <c r="D317" s="10" t="s">
        <v>372</v>
      </c>
      <c r="E317" s="10" t="s">
        <v>394</v>
      </c>
      <c r="F317" s="317">
        <v>0</v>
      </c>
      <c r="G317" s="317">
        <v>0</v>
      </c>
      <c r="H317" s="317">
        <v>0</v>
      </c>
      <c r="I317" s="317">
        <v>0</v>
      </c>
      <c r="J317" s="317">
        <v>0</v>
      </c>
      <c r="K317" s="317">
        <v>0</v>
      </c>
      <c r="L317" s="317">
        <v>0</v>
      </c>
      <c r="M317" s="10">
        <v>66.87</v>
      </c>
      <c r="N317" s="10">
        <v>0</v>
      </c>
      <c r="O317" s="318">
        <v>0</v>
      </c>
      <c r="P317" s="318">
        <v>0</v>
      </c>
      <c r="Q317" s="318">
        <v>0</v>
      </c>
      <c r="R317" s="10">
        <v>0</v>
      </c>
      <c r="S317" s="10">
        <v>0</v>
      </c>
      <c r="T317" s="319">
        <v>0</v>
      </c>
      <c r="U317" s="10">
        <v>0</v>
      </c>
      <c r="V317" s="10">
        <v>0</v>
      </c>
      <c r="W317" s="10">
        <v>0</v>
      </c>
      <c r="X317" s="10">
        <v>0</v>
      </c>
      <c r="Y317" s="320">
        <v>0</v>
      </c>
      <c r="Z317" s="320">
        <v>0</v>
      </c>
      <c r="AA317" s="10">
        <v>0</v>
      </c>
    </row>
    <row r="318" spans="1:27" ht="12.75" customHeight="1">
      <c r="A318" s="304">
        <v>319</v>
      </c>
      <c r="B318" s="8" t="s">
        <v>395</v>
      </c>
      <c r="C318" s="8" t="s">
        <v>6</v>
      </c>
      <c r="D318" s="10" t="s">
        <v>396</v>
      </c>
      <c r="E318" s="10" t="s">
        <v>397</v>
      </c>
      <c r="F318" s="317">
        <v>2</v>
      </c>
      <c r="G318" s="317">
        <v>30</v>
      </c>
      <c r="H318" s="317">
        <v>4</v>
      </c>
      <c r="I318" s="317">
        <v>73.34</v>
      </c>
      <c r="J318" s="317">
        <v>3</v>
      </c>
      <c r="K318" s="317">
        <v>9</v>
      </c>
      <c r="L318" s="317">
        <v>0</v>
      </c>
      <c r="M318" s="10">
        <v>62.31</v>
      </c>
      <c r="N318" s="10">
        <v>100</v>
      </c>
      <c r="O318" s="318">
        <v>113.65017627541583</v>
      </c>
      <c r="P318" s="318">
        <v>67.056691090316107</v>
      </c>
      <c r="Q318" s="318">
        <v>71.103722578484053</v>
      </c>
      <c r="R318" s="10">
        <v>71.209999999999994</v>
      </c>
      <c r="S318" s="10">
        <v>31.45</v>
      </c>
      <c r="T318" s="319">
        <v>76.558999907481905</v>
      </c>
      <c r="U318" s="10">
        <v>27.7</v>
      </c>
      <c r="V318" s="10">
        <v>8.8800000000000008</v>
      </c>
      <c r="W318" s="10">
        <v>1.1200000000000001</v>
      </c>
      <c r="X318" s="10">
        <v>0.22</v>
      </c>
      <c r="Y318" s="320">
        <v>8549</v>
      </c>
      <c r="Z318" s="320">
        <v>3481</v>
      </c>
      <c r="AA318" s="10">
        <v>5.88</v>
      </c>
    </row>
    <row r="319" spans="1:27" ht="12.75" customHeight="1">
      <c r="A319" s="311">
        <v>320</v>
      </c>
      <c r="B319" s="8" t="s">
        <v>395</v>
      </c>
      <c r="C319" s="8" t="s">
        <v>9</v>
      </c>
      <c r="D319" s="10" t="s">
        <v>396</v>
      </c>
      <c r="E319" s="10" t="s">
        <v>398</v>
      </c>
      <c r="F319" s="317">
        <v>7</v>
      </c>
      <c r="G319" s="317">
        <v>8</v>
      </c>
      <c r="H319" s="317">
        <v>1</v>
      </c>
      <c r="I319" s="317">
        <v>49.94</v>
      </c>
      <c r="J319" s="317">
        <v>1</v>
      </c>
      <c r="K319" s="317">
        <v>10</v>
      </c>
      <c r="L319" s="317">
        <v>559</v>
      </c>
      <c r="M319" s="10">
        <v>69.61</v>
      </c>
      <c r="N319" s="10">
        <v>95.27</v>
      </c>
      <c r="O319" s="318">
        <v>121.90170453563631</v>
      </c>
      <c r="P319" s="318">
        <v>77.092507083213732</v>
      </c>
      <c r="Q319" s="318">
        <v>62.991297873845951</v>
      </c>
      <c r="R319" s="10">
        <v>67.150000000000006</v>
      </c>
      <c r="S319" s="10">
        <v>26.59</v>
      </c>
      <c r="T319" s="319">
        <v>70.309905746734586</v>
      </c>
      <c r="U319" s="10">
        <v>29.38</v>
      </c>
      <c r="V319" s="10">
        <v>7.88</v>
      </c>
      <c r="W319" s="10">
        <v>1.19</v>
      </c>
      <c r="X319" s="10">
        <v>0.28999999999999998</v>
      </c>
      <c r="Y319" s="320">
        <v>3344</v>
      </c>
      <c r="Z319" s="320">
        <v>1381</v>
      </c>
      <c r="AA319" s="10">
        <v>5.74</v>
      </c>
    </row>
    <row r="320" spans="1:27" ht="12.75" customHeight="1">
      <c r="A320" s="304">
        <v>321</v>
      </c>
      <c r="B320" s="8" t="s">
        <v>395</v>
      </c>
      <c r="C320" s="8" t="s">
        <v>11</v>
      </c>
      <c r="D320" s="10" t="s">
        <v>396</v>
      </c>
      <c r="E320" s="10" t="s">
        <v>399</v>
      </c>
      <c r="F320" s="317">
        <v>0</v>
      </c>
      <c r="G320" s="317">
        <v>0</v>
      </c>
      <c r="H320" s="317">
        <v>0</v>
      </c>
      <c r="I320" s="317">
        <v>71.11</v>
      </c>
      <c r="J320" s="317">
        <v>0</v>
      </c>
      <c r="K320" s="317">
        <v>0</v>
      </c>
      <c r="L320" s="317">
        <v>0</v>
      </c>
      <c r="M320" s="10">
        <v>66.349999999999994</v>
      </c>
      <c r="N320" s="10">
        <v>100</v>
      </c>
      <c r="O320" s="318">
        <v>114.43518813205613</v>
      </c>
      <c r="P320" s="318">
        <v>88.996349689122553</v>
      </c>
      <c r="Q320" s="318">
        <v>64.570966276926185</v>
      </c>
      <c r="R320" s="10">
        <v>88.47</v>
      </c>
      <c r="S320" s="10">
        <v>28.09</v>
      </c>
      <c r="T320" s="319">
        <v>70.622053816943833</v>
      </c>
      <c r="U320" s="10">
        <v>32.700000000000003</v>
      </c>
      <c r="V320" s="10">
        <v>12.41</v>
      </c>
      <c r="W320" s="10">
        <v>1.5</v>
      </c>
      <c r="X320" s="10">
        <v>0.3</v>
      </c>
      <c r="Y320" s="320">
        <v>4185</v>
      </c>
      <c r="Z320" s="320">
        <v>1931</v>
      </c>
      <c r="AA320" s="10">
        <v>6.01</v>
      </c>
    </row>
    <row r="321" spans="1:27" ht="12.75" customHeight="1">
      <c r="A321" s="311">
        <v>322</v>
      </c>
      <c r="B321" s="8" t="s">
        <v>395</v>
      </c>
      <c r="C321" s="8" t="s">
        <v>13</v>
      </c>
      <c r="D321" s="10" t="s">
        <v>396</v>
      </c>
      <c r="E321" s="10" t="s">
        <v>400</v>
      </c>
      <c r="F321" s="317">
        <v>0</v>
      </c>
      <c r="G321" s="317">
        <v>0</v>
      </c>
      <c r="H321" s="317">
        <v>0</v>
      </c>
      <c r="I321" s="317">
        <v>71.209999999999994</v>
      </c>
      <c r="J321" s="317">
        <v>0</v>
      </c>
      <c r="K321" s="317">
        <v>0</v>
      </c>
      <c r="L321" s="317">
        <v>0</v>
      </c>
      <c r="M321" s="10">
        <v>67.66</v>
      </c>
      <c r="N321" s="10">
        <v>100</v>
      </c>
      <c r="O321" s="318">
        <v>113.41708677737967</v>
      </c>
      <c r="P321" s="318">
        <v>76.85531683153016</v>
      </c>
      <c r="Q321" s="318">
        <v>67.424931640223193</v>
      </c>
      <c r="R321" s="10">
        <v>78.62</v>
      </c>
      <c r="S321" s="10">
        <v>34.17</v>
      </c>
      <c r="T321" s="319">
        <v>65.65372285627133</v>
      </c>
      <c r="U321" s="10">
        <v>47.83</v>
      </c>
      <c r="V321" s="10">
        <v>5.64</v>
      </c>
      <c r="W321" s="10">
        <v>0.9</v>
      </c>
      <c r="X321" s="10">
        <v>0.22</v>
      </c>
      <c r="Y321" s="320">
        <v>3039</v>
      </c>
      <c r="Z321" s="320">
        <v>7950</v>
      </c>
      <c r="AA321" s="10">
        <v>3.17</v>
      </c>
    </row>
    <row r="322" spans="1:27" ht="12.75" customHeight="1">
      <c r="A322" s="304">
        <v>323</v>
      </c>
      <c r="B322" s="8" t="s">
        <v>395</v>
      </c>
      <c r="C322" s="8" t="s">
        <v>15</v>
      </c>
      <c r="D322" s="10" t="s">
        <v>396</v>
      </c>
      <c r="E322" s="10" t="s">
        <v>401</v>
      </c>
      <c r="F322" s="317">
        <v>2</v>
      </c>
      <c r="G322" s="317">
        <v>11</v>
      </c>
      <c r="H322" s="317">
        <v>4</v>
      </c>
      <c r="I322" s="317">
        <v>86.41</v>
      </c>
      <c r="J322" s="317">
        <v>5</v>
      </c>
      <c r="K322" s="317">
        <v>0</v>
      </c>
      <c r="L322" s="317">
        <v>0</v>
      </c>
      <c r="M322" s="10">
        <v>69.39</v>
      </c>
      <c r="N322" s="10">
        <v>100</v>
      </c>
      <c r="O322" s="318">
        <v>113.4588761781135</v>
      </c>
      <c r="P322" s="318">
        <v>75.7360350226039</v>
      </c>
      <c r="Q322" s="318">
        <v>56.429556814465677</v>
      </c>
      <c r="R322" s="10">
        <v>69.010000000000005</v>
      </c>
      <c r="S322" s="10">
        <v>22.02</v>
      </c>
      <c r="T322" s="319">
        <v>70.839098856672805</v>
      </c>
      <c r="U322" s="10">
        <v>37.979999999999997</v>
      </c>
      <c r="V322" s="10">
        <v>4.4000000000000004</v>
      </c>
      <c r="W322" s="10">
        <v>0.43</v>
      </c>
      <c r="X322" s="10">
        <v>7.0000000000000007E-2</v>
      </c>
      <c r="Y322" s="320">
        <v>7126</v>
      </c>
      <c r="Z322" s="320">
        <v>3132</v>
      </c>
      <c r="AA322" s="10">
        <v>5.92</v>
      </c>
    </row>
    <row r="323" spans="1:27" ht="12.75" customHeight="1">
      <c r="A323" s="311">
        <v>324</v>
      </c>
      <c r="B323" s="8" t="s">
        <v>395</v>
      </c>
      <c r="C323" s="8" t="s">
        <v>17</v>
      </c>
      <c r="D323" s="10" t="s">
        <v>396</v>
      </c>
      <c r="E323" s="10" t="s">
        <v>402</v>
      </c>
      <c r="F323" s="317">
        <v>0</v>
      </c>
      <c r="G323" s="317">
        <v>9</v>
      </c>
      <c r="H323" s="317">
        <v>2</v>
      </c>
      <c r="I323" s="317">
        <v>69.73</v>
      </c>
      <c r="J323" s="317">
        <v>5</v>
      </c>
      <c r="K323" s="317">
        <v>12</v>
      </c>
      <c r="L323" s="317">
        <v>0</v>
      </c>
      <c r="M323" s="10">
        <v>68.37</v>
      </c>
      <c r="N323" s="10">
        <v>92.93</v>
      </c>
      <c r="O323" s="318">
        <v>109.96140066473963</v>
      </c>
      <c r="P323" s="318">
        <v>74.30771632759685</v>
      </c>
      <c r="Q323" s="318">
        <v>43.052612841313909</v>
      </c>
      <c r="R323" s="10">
        <v>77.819999999999993</v>
      </c>
      <c r="S323" s="10">
        <v>36.39</v>
      </c>
      <c r="T323" s="319">
        <v>70.593094080684295</v>
      </c>
      <c r="U323" s="10">
        <v>33.11</v>
      </c>
      <c r="V323" s="10">
        <v>11.91</v>
      </c>
      <c r="W323" s="10">
        <v>2.13</v>
      </c>
      <c r="X323" s="10">
        <v>0.61</v>
      </c>
      <c r="Y323" s="320">
        <v>8709</v>
      </c>
      <c r="Z323" s="320">
        <v>3387</v>
      </c>
      <c r="AA323" s="10">
        <v>5.01</v>
      </c>
    </row>
    <row r="324" spans="1:27" ht="12.75" customHeight="1">
      <c r="A324" s="304">
        <v>325</v>
      </c>
      <c r="B324" s="8" t="s">
        <v>395</v>
      </c>
      <c r="C324" s="8" t="s">
        <v>19</v>
      </c>
      <c r="D324" s="10" t="s">
        <v>396</v>
      </c>
      <c r="E324" s="10" t="s">
        <v>403</v>
      </c>
      <c r="F324" s="317">
        <v>8</v>
      </c>
      <c r="G324" s="317">
        <v>7</v>
      </c>
      <c r="H324" s="317">
        <v>5</v>
      </c>
      <c r="I324" s="317">
        <v>95.39</v>
      </c>
      <c r="J324" s="317">
        <v>8</v>
      </c>
      <c r="K324" s="317">
        <v>18</v>
      </c>
      <c r="L324" s="317">
        <v>0</v>
      </c>
      <c r="M324" s="10">
        <v>69.040000000000006</v>
      </c>
      <c r="N324" s="10">
        <v>100</v>
      </c>
      <c r="O324" s="318">
        <v>121.99088882020128</v>
      </c>
      <c r="P324" s="318">
        <v>83.164406933791327</v>
      </c>
      <c r="Q324" s="318">
        <v>46.191182652793096</v>
      </c>
      <c r="R324" s="10">
        <v>72.55</v>
      </c>
      <c r="S324" s="10">
        <v>15.44</v>
      </c>
      <c r="T324" s="319">
        <v>79.042780886562312</v>
      </c>
      <c r="U324" s="10">
        <v>16.59</v>
      </c>
      <c r="V324" s="10">
        <v>8.5500000000000007</v>
      </c>
      <c r="W324" s="10">
        <v>1.17</v>
      </c>
      <c r="X324" s="10">
        <v>0.32</v>
      </c>
      <c r="Y324" s="320">
        <v>5650</v>
      </c>
      <c r="Z324" s="320">
        <v>2475</v>
      </c>
      <c r="AA324" s="10">
        <v>5.82</v>
      </c>
    </row>
    <row r="325" spans="1:27" ht="12.75" customHeight="1">
      <c r="A325" s="311">
        <v>326</v>
      </c>
      <c r="B325" s="8" t="s">
        <v>395</v>
      </c>
      <c r="C325" s="8" t="s">
        <v>21</v>
      </c>
      <c r="D325" s="10" t="s">
        <v>396</v>
      </c>
      <c r="E325" s="10" t="s">
        <v>404</v>
      </c>
      <c r="F325" s="317">
        <v>20</v>
      </c>
      <c r="G325" s="317">
        <v>16</v>
      </c>
      <c r="H325" s="317">
        <v>2</v>
      </c>
      <c r="I325" s="317">
        <v>88.28</v>
      </c>
      <c r="J325" s="317">
        <v>3</v>
      </c>
      <c r="K325" s="317">
        <v>25</v>
      </c>
      <c r="L325" s="317">
        <v>0</v>
      </c>
      <c r="M325" s="10">
        <v>67.17</v>
      </c>
      <c r="N325" s="10">
        <v>100</v>
      </c>
      <c r="O325" s="318">
        <v>115.24519759805042</v>
      </c>
      <c r="P325" s="318">
        <v>82.504525126463562</v>
      </c>
      <c r="Q325" s="318">
        <v>71.954416260455631</v>
      </c>
      <c r="R325" s="10">
        <v>87.91</v>
      </c>
      <c r="S325" s="10">
        <v>52.05</v>
      </c>
      <c r="T325" s="319">
        <v>72.082733495901522</v>
      </c>
      <c r="U325" s="10">
        <v>31.69</v>
      </c>
      <c r="V325" s="10">
        <v>9.9499999999999993</v>
      </c>
      <c r="W325" s="10">
        <v>1.74</v>
      </c>
      <c r="X325" s="10">
        <v>0.51</v>
      </c>
      <c r="Y325" s="320">
        <v>3358</v>
      </c>
      <c r="Z325" s="320">
        <v>1384</v>
      </c>
      <c r="AA325" s="10">
        <v>5.61</v>
      </c>
    </row>
    <row r="326" spans="1:27" ht="12.75" customHeight="1">
      <c r="A326" s="304">
        <v>327</v>
      </c>
      <c r="B326" s="8" t="s">
        <v>395</v>
      </c>
      <c r="C326" s="8" t="s">
        <v>23</v>
      </c>
      <c r="D326" s="10" t="s">
        <v>396</v>
      </c>
      <c r="E326" s="10" t="s">
        <v>405</v>
      </c>
      <c r="F326" s="317">
        <v>0</v>
      </c>
      <c r="G326" s="317">
        <v>0</v>
      </c>
      <c r="H326" s="317">
        <v>0</v>
      </c>
      <c r="I326" s="317">
        <v>87.12</v>
      </c>
      <c r="J326" s="317">
        <v>0</v>
      </c>
      <c r="K326" s="317">
        <v>0</v>
      </c>
      <c r="L326" s="317">
        <v>0</v>
      </c>
      <c r="M326" s="10">
        <v>67.709999999999994</v>
      </c>
      <c r="N326" s="10">
        <v>84.89</v>
      </c>
      <c r="O326" s="318">
        <v>118.58526520187289</v>
      </c>
      <c r="P326" s="318">
        <v>81.761883211560928</v>
      </c>
      <c r="Q326" s="318">
        <v>68.634415942534801</v>
      </c>
      <c r="R326" s="10">
        <v>61.71</v>
      </c>
      <c r="S326" s="10">
        <v>22.64</v>
      </c>
      <c r="T326" s="319">
        <v>78.341252571902245</v>
      </c>
      <c r="U326" s="10">
        <v>30.69</v>
      </c>
      <c r="V326" s="10">
        <v>5.93</v>
      </c>
      <c r="W326" s="10">
        <v>0.5</v>
      </c>
      <c r="X326" s="10">
        <v>7.0000000000000007E-2</v>
      </c>
      <c r="Y326" s="320">
        <v>1700</v>
      </c>
      <c r="Z326" s="320">
        <v>801</v>
      </c>
      <c r="AA326" s="10">
        <v>5.95</v>
      </c>
    </row>
    <row r="327" spans="1:27" ht="12.75" customHeight="1">
      <c r="A327" s="311">
        <v>328</v>
      </c>
      <c r="B327" s="8" t="s">
        <v>395</v>
      </c>
      <c r="C327" s="8" t="s">
        <v>25</v>
      </c>
      <c r="D327" s="10" t="s">
        <v>396</v>
      </c>
      <c r="E327" s="10" t="s">
        <v>406</v>
      </c>
      <c r="F327" s="317">
        <v>0</v>
      </c>
      <c r="G327" s="317">
        <v>0</v>
      </c>
      <c r="H327" s="317">
        <v>0</v>
      </c>
      <c r="I327" s="317">
        <v>89.51</v>
      </c>
      <c r="J327" s="317">
        <v>0</v>
      </c>
      <c r="K327" s="317">
        <v>0</v>
      </c>
      <c r="L327" s="317">
        <v>0</v>
      </c>
      <c r="M327" s="10">
        <v>68.290000000000006</v>
      </c>
      <c r="N327" s="10">
        <v>100</v>
      </c>
      <c r="O327" s="318">
        <v>110.49636262319575</v>
      </c>
      <c r="P327" s="318">
        <v>82.870958477781741</v>
      </c>
      <c r="Q327" s="318">
        <v>60.773590492466091</v>
      </c>
      <c r="R327" s="10">
        <v>76.28</v>
      </c>
      <c r="S327" s="10">
        <v>21.07</v>
      </c>
      <c r="T327" s="319">
        <v>75.748560319307188</v>
      </c>
      <c r="U327" s="10">
        <v>20.89</v>
      </c>
      <c r="V327" s="10">
        <v>12.1</v>
      </c>
      <c r="W327" s="10">
        <v>2.4300000000000002</v>
      </c>
      <c r="X327" s="10">
        <v>0.74</v>
      </c>
      <c r="Y327" s="320">
        <v>1491</v>
      </c>
      <c r="Z327" s="320">
        <v>650</v>
      </c>
      <c r="AA327" s="10">
        <v>6.48</v>
      </c>
    </row>
    <row r="328" spans="1:27" ht="12.75" customHeight="1">
      <c r="A328" s="304">
        <v>329</v>
      </c>
      <c r="B328" s="8" t="s">
        <v>395</v>
      </c>
      <c r="C328" s="8" t="s">
        <v>27</v>
      </c>
      <c r="D328" s="10" t="s">
        <v>396</v>
      </c>
      <c r="E328" s="10" t="s">
        <v>407</v>
      </c>
      <c r="F328" s="317">
        <v>0</v>
      </c>
      <c r="G328" s="317">
        <v>0</v>
      </c>
      <c r="H328" s="317">
        <v>0</v>
      </c>
      <c r="I328" s="317">
        <v>74.430000000000007</v>
      </c>
      <c r="J328" s="317">
        <v>0</v>
      </c>
      <c r="K328" s="317">
        <v>0</v>
      </c>
      <c r="L328" s="317">
        <v>0</v>
      </c>
      <c r="M328" s="10">
        <v>66.3</v>
      </c>
      <c r="N328" s="10">
        <v>100</v>
      </c>
      <c r="O328" s="318">
        <v>111.42278437700182</v>
      </c>
      <c r="P328" s="318">
        <v>77.35785171948902</v>
      </c>
      <c r="Q328" s="318">
        <v>77.149728291243235</v>
      </c>
      <c r="R328" s="10">
        <v>79.03</v>
      </c>
      <c r="S328" s="10">
        <v>30.87</v>
      </c>
      <c r="T328" s="319">
        <v>70.267986649955645</v>
      </c>
      <c r="U328" s="10">
        <v>44.15</v>
      </c>
      <c r="V328" s="10">
        <v>10.16</v>
      </c>
      <c r="W328" s="10">
        <v>1.18</v>
      </c>
      <c r="X328" s="10">
        <v>0.21</v>
      </c>
      <c r="Y328" s="320">
        <v>1368</v>
      </c>
      <c r="Z328" s="320">
        <v>518</v>
      </c>
      <c r="AA328" s="10">
        <v>6.01</v>
      </c>
    </row>
    <row r="329" spans="1:27" ht="12.75" customHeight="1">
      <c r="A329" s="311">
        <v>330</v>
      </c>
      <c r="B329" s="8" t="s">
        <v>395</v>
      </c>
      <c r="C329" s="8" t="s">
        <v>29</v>
      </c>
      <c r="D329" s="10" t="s">
        <v>396</v>
      </c>
      <c r="E329" s="10" t="s">
        <v>408</v>
      </c>
      <c r="F329" s="317">
        <v>0</v>
      </c>
      <c r="G329" s="317">
        <v>0</v>
      </c>
      <c r="H329" s="317">
        <v>0</v>
      </c>
      <c r="I329" s="317">
        <v>51.83</v>
      </c>
      <c r="J329" s="317">
        <v>0</v>
      </c>
      <c r="K329" s="317">
        <v>0</v>
      </c>
      <c r="L329" s="317">
        <v>0</v>
      </c>
      <c r="M329" s="10">
        <v>66.83</v>
      </c>
      <c r="N329" s="10">
        <v>100</v>
      </c>
      <c r="O329" s="318">
        <v>113.45009268271026</v>
      </c>
      <c r="P329" s="318">
        <v>83.240172478142398</v>
      </c>
      <c r="Q329" s="318">
        <v>64.93690992058859</v>
      </c>
      <c r="R329" s="10">
        <v>73.680000000000007</v>
      </c>
      <c r="S329" s="10">
        <v>32.26</v>
      </c>
      <c r="T329" s="319">
        <v>65.008815906870026</v>
      </c>
      <c r="U329" s="10">
        <v>26.52</v>
      </c>
      <c r="V329" s="10">
        <v>6.27</v>
      </c>
      <c r="W329" s="10">
        <v>0.57999999999999996</v>
      </c>
      <c r="X329" s="10">
        <v>0.12</v>
      </c>
      <c r="Y329" s="320">
        <v>12746</v>
      </c>
      <c r="Z329" s="320">
        <v>5991</v>
      </c>
      <c r="AA329" s="10">
        <v>6.69</v>
      </c>
    </row>
    <row r="330" spans="1:27" ht="12.75" customHeight="1">
      <c r="A330" s="304">
        <v>331</v>
      </c>
      <c r="B330" s="8" t="s">
        <v>395</v>
      </c>
      <c r="C330" s="8" t="s">
        <v>31</v>
      </c>
      <c r="D330" s="10" t="s">
        <v>396</v>
      </c>
      <c r="E330" s="10" t="s">
        <v>409</v>
      </c>
      <c r="F330" s="317">
        <v>15</v>
      </c>
      <c r="G330" s="317">
        <v>0</v>
      </c>
      <c r="H330" s="317">
        <v>0</v>
      </c>
      <c r="I330" s="317">
        <v>88.2</v>
      </c>
      <c r="J330" s="317">
        <v>24</v>
      </c>
      <c r="K330" s="317">
        <v>2</v>
      </c>
      <c r="L330" s="317">
        <v>126</v>
      </c>
      <c r="M330" s="10">
        <v>67.88</v>
      </c>
      <c r="N330" s="10">
        <v>100</v>
      </c>
      <c r="O330" s="318">
        <v>106.40400678868203</v>
      </c>
      <c r="P330" s="318">
        <v>86.441818924350699</v>
      </c>
      <c r="Q330" s="318">
        <v>84.94850249295277</v>
      </c>
      <c r="R330" s="10">
        <v>90.71</v>
      </c>
      <c r="S330" s="10">
        <v>39.58</v>
      </c>
      <c r="T330" s="319">
        <v>59.465209174955582</v>
      </c>
      <c r="U330" s="10">
        <v>44.48</v>
      </c>
      <c r="V330" s="10">
        <v>5.77</v>
      </c>
      <c r="W330" s="10">
        <v>0.69</v>
      </c>
      <c r="X330" s="10">
        <v>0.14000000000000001</v>
      </c>
      <c r="Y330" s="320">
        <v>18086</v>
      </c>
      <c r="Z330" s="320">
        <v>7950</v>
      </c>
      <c r="AA330" s="10">
        <v>6.07</v>
      </c>
    </row>
    <row r="331" spans="1:27" ht="12.75" customHeight="1">
      <c r="A331" s="311">
        <v>332</v>
      </c>
      <c r="B331" s="8" t="s">
        <v>395</v>
      </c>
      <c r="C331" s="8" t="s">
        <v>33</v>
      </c>
      <c r="D331" s="10" t="s">
        <v>396</v>
      </c>
      <c r="E331" s="10" t="s">
        <v>410</v>
      </c>
      <c r="F331" s="317">
        <v>0</v>
      </c>
      <c r="G331" s="317">
        <v>0</v>
      </c>
      <c r="H331" s="317">
        <v>0</v>
      </c>
      <c r="I331" s="317">
        <v>72.25</v>
      </c>
      <c r="J331" s="317">
        <v>0</v>
      </c>
      <c r="K331" s="317">
        <v>0</v>
      </c>
      <c r="L331" s="317">
        <v>0</v>
      </c>
      <c r="M331" s="10">
        <v>67.86</v>
      </c>
      <c r="N331" s="10">
        <v>100</v>
      </c>
      <c r="O331" s="318">
        <v>111.70191174914135</v>
      </c>
      <c r="P331" s="318">
        <v>87.347537120364734</v>
      </c>
      <c r="Q331" s="318">
        <v>86.94673633615777</v>
      </c>
      <c r="R331" s="10">
        <v>78.56</v>
      </c>
      <c r="S331" s="10">
        <v>34.409999999999997</v>
      </c>
      <c r="T331" s="319">
        <v>65.184669870984052</v>
      </c>
      <c r="U331" s="10">
        <v>35.869999999999997</v>
      </c>
      <c r="V331" s="10">
        <v>5.32</v>
      </c>
      <c r="W331" s="10">
        <v>0.74</v>
      </c>
      <c r="X331" s="10">
        <v>0.22</v>
      </c>
      <c r="Y331" s="320">
        <v>3525</v>
      </c>
      <c r="Z331" s="320">
        <v>1479</v>
      </c>
      <c r="AA331" s="10">
        <v>6.16</v>
      </c>
    </row>
    <row r="332" spans="1:27" ht="12.75" customHeight="1">
      <c r="A332" s="304">
        <v>333</v>
      </c>
      <c r="B332" s="8" t="s">
        <v>411</v>
      </c>
      <c r="C332" s="8" t="s">
        <v>6</v>
      </c>
      <c r="D332" s="10" t="s">
        <v>412</v>
      </c>
      <c r="E332" s="10" t="s">
        <v>413</v>
      </c>
      <c r="F332" s="317">
        <v>0</v>
      </c>
      <c r="G332" s="317">
        <v>0</v>
      </c>
      <c r="H332" s="317">
        <v>0</v>
      </c>
      <c r="I332" s="317">
        <v>88.12</v>
      </c>
      <c r="J332" s="317">
        <v>0</v>
      </c>
      <c r="K332" s="317">
        <v>0</v>
      </c>
      <c r="L332" s="317">
        <v>0</v>
      </c>
      <c r="M332" s="10">
        <v>71.790000000000006</v>
      </c>
      <c r="N332" s="10">
        <v>92.35</v>
      </c>
      <c r="O332" s="318">
        <v>105.14022049239166</v>
      </c>
      <c r="P332" s="318">
        <v>93.066975858340257</v>
      </c>
      <c r="Q332" s="318">
        <v>73.590997345342799</v>
      </c>
      <c r="R332" s="10">
        <v>91</v>
      </c>
      <c r="S332" s="10">
        <v>44.1</v>
      </c>
      <c r="T332" s="319">
        <v>70.052668485409967</v>
      </c>
      <c r="U332" s="10">
        <v>36.549999999999997</v>
      </c>
      <c r="V332" s="10">
        <v>5.64</v>
      </c>
      <c r="W332" s="10">
        <v>0.95</v>
      </c>
      <c r="X332" s="10">
        <v>0.26</v>
      </c>
      <c r="Y332" s="320">
        <v>6776</v>
      </c>
      <c r="Z332" s="320">
        <v>3201</v>
      </c>
      <c r="AA332" s="10">
        <v>6.83</v>
      </c>
    </row>
    <row r="333" spans="1:27" ht="12.75" customHeight="1">
      <c r="A333" s="311">
        <v>334</v>
      </c>
      <c r="B333" s="8" t="s">
        <v>411</v>
      </c>
      <c r="C333" s="8" t="s">
        <v>9</v>
      </c>
      <c r="D333" s="10" t="s">
        <v>412</v>
      </c>
      <c r="E333" s="10" t="s">
        <v>414</v>
      </c>
      <c r="F333" s="317">
        <v>0</v>
      </c>
      <c r="G333" s="317">
        <v>24</v>
      </c>
      <c r="H333" s="317">
        <v>0</v>
      </c>
      <c r="I333" s="317">
        <v>89.56</v>
      </c>
      <c r="J333" s="317">
        <v>1</v>
      </c>
      <c r="K333" s="317">
        <v>8</v>
      </c>
      <c r="L333" s="317">
        <v>0</v>
      </c>
      <c r="M333" s="10">
        <v>69.92</v>
      </c>
      <c r="N333" s="10">
        <v>98.6</v>
      </c>
      <c r="O333" s="318">
        <v>114.23376764333548</v>
      </c>
      <c r="P333" s="318">
        <v>80.103001054171216</v>
      </c>
      <c r="Q333" s="318">
        <v>79.136179142745021</v>
      </c>
      <c r="R333" s="10">
        <v>91.26</v>
      </c>
      <c r="S333" s="10">
        <v>43.43</v>
      </c>
      <c r="T333" s="319">
        <v>64.863965360164869</v>
      </c>
      <c r="U333" s="10">
        <v>34.090000000000003</v>
      </c>
      <c r="V333" s="10">
        <v>6.91</v>
      </c>
      <c r="W333" s="10">
        <v>0.55000000000000004</v>
      </c>
      <c r="X333" s="10">
        <v>7.0000000000000007E-2</v>
      </c>
      <c r="Y333" s="320">
        <v>12006</v>
      </c>
      <c r="Z333" s="320">
        <v>3700</v>
      </c>
      <c r="AA333" s="10">
        <v>7.02</v>
      </c>
    </row>
    <row r="334" spans="1:27" ht="12.75" customHeight="1">
      <c r="A334" s="304">
        <v>335</v>
      </c>
      <c r="B334" s="8" t="s">
        <v>411</v>
      </c>
      <c r="C334" s="8" t="s">
        <v>11</v>
      </c>
      <c r="D334" s="10" t="s">
        <v>412</v>
      </c>
      <c r="E334" s="10" t="s">
        <v>415</v>
      </c>
      <c r="F334" s="317">
        <v>0</v>
      </c>
      <c r="G334" s="317">
        <v>5</v>
      </c>
      <c r="H334" s="317">
        <v>3</v>
      </c>
      <c r="I334" s="317">
        <v>63.47</v>
      </c>
      <c r="J334" s="317">
        <v>0</v>
      </c>
      <c r="K334" s="317">
        <v>196</v>
      </c>
      <c r="L334" s="317">
        <v>0</v>
      </c>
      <c r="M334" s="10">
        <v>71.11</v>
      </c>
      <c r="N334" s="10">
        <v>100</v>
      </c>
      <c r="O334" s="318">
        <v>112.37507916412213</v>
      </c>
      <c r="P334" s="318">
        <v>85.951311962309646</v>
      </c>
      <c r="Q334" s="318">
        <v>49.495252079633708</v>
      </c>
      <c r="R334" s="10">
        <v>45.06</v>
      </c>
      <c r="S334" s="10">
        <v>20.61</v>
      </c>
      <c r="T334" s="319">
        <v>73.7953504323755</v>
      </c>
      <c r="U334" s="10">
        <v>43.17</v>
      </c>
      <c r="V334" s="10">
        <v>6.11</v>
      </c>
      <c r="W334" s="10">
        <v>0.42</v>
      </c>
      <c r="X334" s="10">
        <v>0.08</v>
      </c>
      <c r="Y334" s="320">
        <v>7167</v>
      </c>
      <c r="Z334" s="320">
        <v>2599</v>
      </c>
      <c r="AA334" s="10">
        <v>6.29</v>
      </c>
    </row>
    <row r="335" spans="1:27" ht="12.75" customHeight="1">
      <c r="A335" s="311">
        <v>336</v>
      </c>
      <c r="B335" s="8" t="s">
        <v>411</v>
      </c>
      <c r="C335" s="8" t="s">
        <v>13</v>
      </c>
      <c r="D335" s="10" t="s">
        <v>412</v>
      </c>
      <c r="E335" s="10" t="s">
        <v>416</v>
      </c>
      <c r="F335" s="317">
        <v>0</v>
      </c>
      <c r="G335" s="317">
        <v>0</v>
      </c>
      <c r="H335" s="317">
        <v>0</v>
      </c>
      <c r="I335" s="317">
        <v>79.709999999999994</v>
      </c>
      <c r="J335" s="317">
        <v>0</v>
      </c>
      <c r="K335" s="317">
        <v>0</v>
      </c>
      <c r="L335" s="317">
        <v>0</v>
      </c>
      <c r="M335" s="10">
        <v>68.47</v>
      </c>
      <c r="N335" s="10">
        <v>100</v>
      </c>
      <c r="O335" s="318">
        <v>114.62832508334053</v>
      </c>
      <c r="P335" s="318">
        <v>77.278287617679325</v>
      </c>
      <c r="Q335" s="318">
        <v>73.149004066025682</v>
      </c>
      <c r="R335" s="10">
        <v>85.3</v>
      </c>
      <c r="S335" s="10">
        <v>48.57</v>
      </c>
      <c r="T335" s="319">
        <v>69.993924138529636</v>
      </c>
      <c r="U335" s="10">
        <v>41.66</v>
      </c>
      <c r="V335" s="10">
        <v>7.26</v>
      </c>
      <c r="W335" s="10">
        <v>0.76</v>
      </c>
      <c r="X335" s="10">
        <v>0.13</v>
      </c>
      <c r="Y335" s="320">
        <v>3025</v>
      </c>
      <c r="Z335" s="320">
        <v>1165</v>
      </c>
      <c r="AA335" s="10">
        <v>6.09</v>
      </c>
    </row>
    <row r="336" spans="1:27" ht="12.75" customHeight="1">
      <c r="A336" s="304">
        <v>337</v>
      </c>
      <c r="B336" s="8" t="s">
        <v>411</v>
      </c>
      <c r="C336" s="8" t="s">
        <v>15</v>
      </c>
      <c r="D336" s="10" t="s">
        <v>412</v>
      </c>
      <c r="E336" s="10" t="s">
        <v>417</v>
      </c>
      <c r="F336" s="317">
        <v>0</v>
      </c>
      <c r="G336" s="317">
        <v>0</v>
      </c>
      <c r="H336" s="317">
        <v>0</v>
      </c>
      <c r="I336" s="317">
        <v>100</v>
      </c>
      <c r="J336" s="317">
        <v>0</v>
      </c>
      <c r="K336" s="317">
        <v>0</v>
      </c>
      <c r="L336" s="317">
        <v>0</v>
      </c>
      <c r="M336" s="10">
        <v>72.39</v>
      </c>
      <c r="N336" s="10">
        <v>100</v>
      </c>
      <c r="O336" s="318">
        <v>118.59368311988257</v>
      </c>
      <c r="P336" s="318">
        <v>84.185210491861653</v>
      </c>
      <c r="Q336" s="318">
        <v>76.540627787074996</v>
      </c>
      <c r="R336" s="10">
        <v>33.14</v>
      </c>
      <c r="S336" s="10">
        <v>23.6</v>
      </c>
      <c r="T336" s="319">
        <v>75.533779835483443</v>
      </c>
      <c r="U336" s="10">
        <v>33.57</v>
      </c>
      <c r="V336" s="10">
        <v>6.11</v>
      </c>
      <c r="W336" s="10">
        <v>0.71</v>
      </c>
      <c r="X336" s="10">
        <v>0.12</v>
      </c>
      <c r="Y336" s="320">
        <v>3334</v>
      </c>
      <c r="Z336" s="320">
        <v>1296</v>
      </c>
      <c r="AA336" s="10">
        <v>6.37</v>
      </c>
    </row>
    <row r="337" spans="1:27" ht="12.75" customHeight="1">
      <c r="A337" s="311">
        <v>338</v>
      </c>
      <c r="B337" s="8" t="s">
        <v>411</v>
      </c>
      <c r="C337" s="8" t="s">
        <v>17</v>
      </c>
      <c r="D337" s="10" t="s">
        <v>412</v>
      </c>
      <c r="E337" s="10" t="s">
        <v>418</v>
      </c>
      <c r="F337" s="317">
        <v>0</v>
      </c>
      <c r="G337" s="317">
        <v>0</v>
      </c>
      <c r="H337" s="317">
        <v>0</v>
      </c>
      <c r="I337" s="317">
        <v>65.81</v>
      </c>
      <c r="J337" s="317">
        <v>0</v>
      </c>
      <c r="K337" s="317">
        <v>0</v>
      </c>
      <c r="L337" s="317">
        <v>0</v>
      </c>
      <c r="M337" s="10">
        <v>68.040000000000006</v>
      </c>
      <c r="N337" s="10">
        <v>91.08</v>
      </c>
      <c r="O337" s="318">
        <v>106.75117497027064</v>
      </c>
      <c r="P337" s="318">
        <v>96.416785530426864</v>
      </c>
      <c r="Q337" s="318">
        <v>80.037712772029522</v>
      </c>
      <c r="R337" s="10">
        <v>0</v>
      </c>
      <c r="S337" s="10">
        <v>39.22</v>
      </c>
      <c r="T337" s="319">
        <v>75.526287950915048</v>
      </c>
      <c r="U337" s="10">
        <v>27.86</v>
      </c>
      <c r="V337" s="10">
        <v>5.37</v>
      </c>
      <c r="W337" s="10">
        <v>0.74</v>
      </c>
      <c r="X337" s="10">
        <v>0.16</v>
      </c>
      <c r="Y337" s="320">
        <v>1481</v>
      </c>
      <c r="Z337" s="320">
        <v>721</v>
      </c>
      <c r="AA337" s="10">
        <v>6.11</v>
      </c>
    </row>
    <row r="338" spans="1:27" ht="12.75" customHeight="1">
      <c r="A338" s="304">
        <v>339</v>
      </c>
      <c r="B338" s="8" t="s">
        <v>411</v>
      </c>
      <c r="C338" s="8" t="s">
        <v>19</v>
      </c>
      <c r="D338" s="10" t="s">
        <v>412</v>
      </c>
      <c r="E338" s="10" t="s">
        <v>419</v>
      </c>
      <c r="F338" s="317">
        <v>0</v>
      </c>
      <c r="G338" s="317">
        <v>0</v>
      </c>
      <c r="H338" s="317">
        <v>0</v>
      </c>
      <c r="I338" s="317">
        <v>76.63</v>
      </c>
      <c r="J338" s="317">
        <v>0</v>
      </c>
      <c r="K338" s="317">
        <v>0</v>
      </c>
      <c r="L338" s="317">
        <v>0</v>
      </c>
      <c r="M338" s="10">
        <v>67.45</v>
      </c>
      <c r="N338" s="10">
        <v>100</v>
      </c>
      <c r="O338" s="318">
        <v>113.54382052506406</v>
      </c>
      <c r="P338" s="318">
        <v>83.736808856031885</v>
      </c>
      <c r="Q338" s="318">
        <v>59.45634219175512</v>
      </c>
      <c r="R338" s="10">
        <v>90.27</v>
      </c>
      <c r="S338" s="10">
        <v>32.44</v>
      </c>
      <c r="T338" s="319">
        <v>65.54639611075882</v>
      </c>
      <c r="U338" s="10">
        <v>18.829999999999998</v>
      </c>
      <c r="V338" s="10">
        <v>4.66</v>
      </c>
      <c r="W338" s="10">
        <v>0.45</v>
      </c>
      <c r="X338" s="10">
        <v>0.05</v>
      </c>
      <c r="Y338" s="320">
        <v>1596</v>
      </c>
      <c r="Z338" s="320">
        <v>719</v>
      </c>
      <c r="AA338" s="10">
        <v>6.88</v>
      </c>
    </row>
    <row r="339" spans="1:27" ht="12.75" customHeight="1">
      <c r="A339" s="311">
        <v>340</v>
      </c>
      <c r="B339" s="8" t="s">
        <v>411</v>
      </c>
      <c r="C339" s="8" t="s">
        <v>21</v>
      </c>
      <c r="D339" s="10" t="s">
        <v>412</v>
      </c>
      <c r="E339" s="10" t="s">
        <v>420</v>
      </c>
      <c r="F339" s="317">
        <v>0</v>
      </c>
      <c r="G339" s="317">
        <v>17</v>
      </c>
      <c r="H339" s="317">
        <v>1</v>
      </c>
      <c r="I339" s="317">
        <v>88.19</v>
      </c>
      <c r="J339" s="317">
        <v>0</v>
      </c>
      <c r="K339" s="317">
        <v>21</v>
      </c>
      <c r="L339" s="317">
        <v>140</v>
      </c>
      <c r="M339" s="10">
        <v>68.12</v>
      </c>
      <c r="N339" s="10">
        <v>100</v>
      </c>
      <c r="O339" s="318">
        <v>115.281889493832</v>
      </c>
      <c r="P339" s="318">
        <v>78.319161619437395</v>
      </c>
      <c r="Q339" s="318">
        <v>50.690333551462594</v>
      </c>
      <c r="R339" s="10">
        <v>56.4</v>
      </c>
      <c r="S339" s="10">
        <v>45.52</v>
      </c>
      <c r="T339" s="319">
        <v>68.367083870431202</v>
      </c>
      <c r="U339" s="10">
        <v>42.33</v>
      </c>
      <c r="V339" s="10">
        <v>7.92</v>
      </c>
      <c r="W339" s="10">
        <v>1.21</v>
      </c>
      <c r="X339" s="10">
        <v>0.31</v>
      </c>
      <c r="Y339" s="320">
        <v>3498</v>
      </c>
      <c r="Z339" s="320">
        <v>1225</v>
      </c>
      <c r="AA339" s="10">
        <v>6.21</v>
      </c>
    </row>
    <row r="340" spans="1:27" ht="12.75" customHeight="1">
      <c r="A340" s="304">
        <v>341</v>
      </c>
      <c r="B340" s="8" t="s">
        <v>411</v>
      </c>
      <c r="C340" s="8" t="s">
        <v>23</v>
      </c>
      <c r="D340" s="10" t="s">
        <v>412</v>
      </c>
      <c r="E340" s="10" t="s">
        <v>421</v>
      </c>
      <c r="F340" s="317">
        <v>0</v>
      </c>
      <c r="G340" s="317">
        <v>0</v>
      </c>
      <c r="H340" s="317">
        <v>0</v>
      </c>
      <c r="I340" s="317">
        <v>85.59</v>
      </c>
      <c r="J340" s="317">
        <v>0</v>
      </c>
      <c r="K340" s="317">
        <v>0</v>
      </c>
      <c r="L340" s="317">
        <v>39</v>
      </c>
      <c r="M340" s="10">
        <v>67.72</v>
      </c>
      <c r="N340" s="10">
        <v>100</v>
      </c>
      <c r="O340" s="318">
        <v>109.29748434443816</v>
      </c>
      <c r="P340" s="318">
        <v>83.137869401523261</v>
      </c>
      <c r="Q340" s="318">
        <v>77.6669269722926</v>
      </c>
      <c r="R340" s="10">
        <v>100</v>
      </c>
      <c r="S340" s="10">
        <v>49.96</v>
      </c>
      <c r="T340" s="319">
        <v>70.830414251790117</v>
      </c>
      <c r="U340" s="10">
        <v>47.73</v>
      </c>
      <c r="V340" s="10">
        <v>6.1</v>
      </c>
      <c r="W340" s="10">
        <v>1.21</v>
      </c>
      <c r="X340" s="10">
        <v>0.32</v>
      </c>
      <c r="Y340" s="320">
        <v>3926</v>
      </c>
      <c r="Z340" s="320">
        <v>1540</v>
      </c>
      <c r="AA340" s="10">
        <v>6.24</v>
      </c>
    </row>
    <row r="341" spans="1:27" ht="12.75" customHeight="1">
      <c r="A341" s="311">
        <v>342</v>
      </c>
      <c r="B341" s="8" t="s">
        <v>411</v>
      </c>
      <c r="C341" s="8" t="s">
        <v>25</v>
      </c>
      <c r="D341" s="10" t="s">
        <v>412</v>
      </c>
      <c r="E341" s="10" t="s">
        <v>422</v>
      </c>
      <c r="F341" s="317">
        <v>2</v>
      </c>
      <c r="G341" s="317">
        <v>6</v>
      </c>
      <c r="H341" s="317">
        <v>3</v>
      </c>
      <c r="I341" s="317">
        <v>82.31</v>
      </c>
      <c r="J341" s="317">
        <v>0</v>
      </c>
      <c r="K341" s="317">
        <v>94</v>
      </c>
      <c r="L341" s="317">
        <v>20</v>
      </c>
      <c r="M341" s="10">
        <v>67.790000000000006</v>
      </c>
      <c r="N341" s="10">
        <v>100</v>
      </c>
      <c r="O341" s="318">
        <v>106.53201458183203</v>
      </c>
      <c r="P341" s="318">
        <v>89.037943289925366</v>
      </c>
      <c r="Q341" s="318">
        <v>61.961261183717021</v>
      </c>
      <c r="R341" s="10">
        <v>100</v>
      </c>
      <c r="S341" s="10">
        <v>38.54</v>
      </c>
      <c r="T341" s="319">
        <v>67.335526685156694</v>
      </c>
      <c r="U341" s="10">
        <v>37.71</v>
      </c>
      <c r="V341" s="10">
        <v>5.25</v>
      </c>
      <c r="W341" s="10">
        <v>0.84</v>
      </c>
      <c r="X341" s="10">
        <v>0.2</v>
      </c>
      <c r="Y341" s="320">
        <v>1923</v>
      </c>
      <c r="Z341" s="320">
        <v>897</v>
      </c>
      <c r="AA341" s="10">
        <v>6.99</v>
      </c>
    </row>
    <row r="342" spans="1:27" ht="12.75" customHeight="1">
      <c r="A342" s="304">
        <v>343</v>
      </c>
      <c r="B342" s="8" t="s">
        <v>411</v>
      </c>
      <c r="C342" s="8" t="s">
        <v>27</v>
      </c>
      <c r="D342" s="10" t="s">
        <v>412</v>
      </c>
      <c r="E342" s="10" t="s">
        <v>423</v>
      </c>
      <c r="F342" s="317">
        <v>0</v>
      </c>
      <c r="G342" s="317">
        <v>0</v>
      </c>
      <c r="H342" s="317">
        <v>0</v>
      </c>
      <c r="I342" s="317">
        <v>76.2</v>
      </c>
      <c r="J342" s="317">
        <v>0</v>
      </c>
      <c r="K342" s="317">
        <v>0</v>
      </c>
      <c r="L342" s="317">
        <v>0</v>
      </c>
      <c r="M342" s="10">
        <v>68.28</v>
      </c>
      <c r="N342" s="10">
        <v>100</v>
      </c>
      <c r="O342" s="318">
        <v>110.89691971631459</v>
      </c>
      <c r="P342" s="318">
        <v>89.808269012450552</v>
      </c>
      <c r="Q342" s="318">
        <v>61.493866811252673</v>
      </c>
      <c r="R342" s="10">
        <v>60.83</v>
      </c>
      <c r="S342" s="10">
        <v>28.26</v>
      </c>
      <c r="T342" s="319">
        <v>72.24330448551693</v>
      </c>
      <c r="U342" s="10">
        <v>8.31</v>
      </c>
      <c r="V342" s="10">
        <v>6.56</v>
      </c>
      <c r="W342" s="10">
        <v>1.34</v>
      </c>
      <c r="X342" s="10">
        <v>0.59</v>
      </c>
      <c r="Y342" s="320">
        <v>1837</v>
      </c>
      <c r="Z342" s="320">
        <v>820</v>
      </c>
      <c r="AA342" s="10">
        <v>6.19</v>
      </c>
    </row>
    <row r="343" spans="1:27" ht="12.75" customHeight="1">
      <c r="A343" s="311">
        <v>344</v>
      </c>
      <c r="B343" s="8" t="s">
        <v>411</v>
      </c>
      <c r="C343" s="8" t="s">
        <v>29</v>
      </c>
      <c r="D343" s="10" t="s">
        <v>412</v>
      </c>
      <c r="E343" s="10" t="s">
        <v>424</v>
      </c>
      <c r="F343" s="317">
        <v>0</v>
      </c>
      <c r="G343" s="317">
        <v>0</v>
      </c>
      <c r="H343" s="317">
        <v>0</v>
      </c>
      <c r="I343" s="317">
        <v>86.57</v>
      </c>
      <c r="J343" s="317">
        <v>0</v>
      </c>
      <c r="K343" s="317">
        <v>0</v>
      </c>
      <c r="L343" s="317">
        <v>0</v>
      </c>
      <c r="M343" s="10">
        <v>68</v>
      </c>
      <c r="N343" s="10">
        <v>100</v>
      </c>
      <c r="O343" s="318">
        <v>110.33518121416202</v>
      </c>
      <c r="P343" s="318">
        <v>87.913600127044958</v>
      </c>
      <c r="Q343" s="318">
        <v>72.891605573361389</v>
      </c>
      <c r="R343" s="10">
        <v>91.68</v>
      </c>
      <c r="S343" s="10">
        <v>21.13</v>
      </c>
      <c r="T343" s="319">
        <v>72.521968365553604</v>
      </c>
      <c r="U343" s="10">
        <v>34.01</v>
      </c>
      <c r="V343" s="10">
        <v>8.5299999999999994</v>
      </c>
      <c r="W343" s="10">
        <v>1.64</v>
      </c>
      <c r="X343" s="10">
        <v>0.41</v>
      </c>
      <c r="Y343" s="320">
        <v>2062</v>
      </c>
      <c r="Z343" s="320">
        <v>799</v>
      </c>
      <c r="AA343" s="10">
        <v>6.02</v>
      </c>
    </row>
    <row r="344" spans="1:27" ht="12.75" customHeight="1">
      <c r="A344" s="304">
        <v>345</v>
      </c>
      <c r="B344" s="8" t="s">
        <v>411</v>
      </c>
      <c r="C344" s="8" t="s">
        <v>31</v>
      </c>
      <c r="D344" s="10" t="s">
        <v>412</v>
      </c>
      <c r="E344" s="10" t="s">
        <v>425</v>
      </c>
      <c r="F344" s="317">
        <v>0</v>
      </c>
      <c r="G344" s="317">
        <v>0</v>
      </c>
      <c r="H344" s="317">
        <v>0</v>
      </c>
      <c r="I344" s="317">
        <v>95.01</v>
      </c>
      <c r="J344" s="317">
        <v>0</v>
      </c>
      <c r="K344" s="317">
        <v>0</v>
      </c>
      <c r="L344" s="317">
        <v>0</v>
      </c>
      <c r="M344" s="10">
        <v>68.28</v>
      </c>
      <c r="N344" s="10">
        <v>88.78</v>
      </c>
      <c r="O344" s="318">
        <v>116.59370074464461</v>
      </c>
      <c r="P344" s="318">
        <v>89.462927953394583</v>
      </c>
      <c r="Q344" s="318">
        <v>72.600774428397045</v>
      </c>
      <c r="R344" s="10">
        <v>100</v>
      </c>
      <c r="S344" s="10">
        <v>26.67</v>
      </c>
      <c r="T344" s="319">
        <v>65.093121119953338</v>
      </c>
      <c r="U344" s="10">
        <v>28.55</v>
      </c>
      <c r="V344" s="10">
        <v>5.78</v>
      </c>
      <c r="W344" s="10">
        <v>0.73</v>
      </c>
      <c r="X344" s="10">
        <v>0.12</v>
      </c>
      <c r="Y344" s="320">
        <v>2984</v>
      </c>
      <c r="Z344" s="320">
        <v>1148</v>
      </c>
      <c r="AA344" s="10">
        <v>6.69</v>
      </c>
    </row>
    <row r="345" spans="1:27" ht="12.75" customHeight="1">
      <c r="A345" s="311">
        <v>346</v>
      </c>
      <c r="B345" s="8" t="s">
        <v>411</v>
      </c>
      <c r="C345" s="8" t="s">
        <v>33</v>
      </c>
      <c r="D345" s="10" t="s">
        <v>412</v>
      </c>
      <c r="E345" s="10" t="s">
        <v>426</v>
      </c>
      <c r="F345" s="317">
        <v>0</v>
      </c>
      <c r="G345" s="317">
        <v>8</v>
      </c>
      <c r="H345" s="317">
        <v>1</v>
      </c>
      <c r="I345" s="317">
        <v>93.38</v>
      </c>
      <c r="J345" s="317">
        <v>7</v>
      </c>
      <c r="K345" s="317">
        <v>31</v>
      </c>
      <c r="L345" s="317">
        <v>109</v>
      </c>
      <c r="M345" s="10">
        <v>73.69</v>
      </c>
      <c r="N345" s="10">
        <v>100</v>
      </c>
      <c r="O345" s="318">
        <v>112.34920357308835</v>
      </c>
      <c r="P345" s="318">
        <v>84.92260493868487</v>
      </c>
      <c r="Q345" s="318">
        <v>76.352292761594398</v>
      </c>
      <c r="R345" s="10">
        <v>60.51</v>
      </c>
      <c r="S345" s="10">
        <v>27.43</v>
      </c>
      <c r="T345" s="319">
        <v>59.010561126520166</v>
      </c>
      <c r="U345" s="10">
        <v>43.94</v>
      </c>
      <c r="V345" s="10">
        <v>4.24</v>
      </c>
      <c r="W345" s="10">
        <v>0.46</v>
      </c>
      <c r="X345" s="10">
        <v>0.1</v>
      </c>
      <c r="Y345" s="320">
        <v>5476</v>
      </c>
      <c r="Z345" s="320">
        <v>1939</v>
      </c>
      <c r="AA345" s="10">
        <v>7.55</v>
      </c>
    </row>
    <row r="346" spans="1:27" ht="12.75" customHeight="1">
      <c r="A346" s="304">
        <v>347</v>
      </c>
      <c r="B346" s="8" t="s">
        <v>427</v>
      </c>
      <c r="C346" s="8" t="s">
        <v>6</v>
      </c>
      <c r="D346" s="10" t="s">
        <v>428</v>
      </c>
      <c r="E346" s="10" t="s">
        <v>429</v>
      </c>
      <c r="F346" s="317">
        <v>0</v>
      </c>
      <c r="G346" s="317">
        <v>0</v>
      </c>
      <c r="H346" s="317">
        <v>0</v>
      </c>
      <c r="I346" s="317">
        <v>65.8</v>
      </c>
      <c r="J346" s="317">
        <v>0</v>
      </c>
      <c r="K346" s="317">
        <v>0</v>
      </c>
      <c r="L346" s="317">
        <v>0</v>
      </c>
      <c r="M346" s="10">
        <v>69.290000000000006</v>
      </c>
      <c r="N346" s="10">
        <v>100</v>
      </c>
      <c r="O346" s="318">
        <v>110.48708630976773</v>
      </c>
      <c r="P346" s="318">
        <v>75.568983640364607</v>
      </c>
      <c r="Q346" s="318">
        <v>92.732429519682626</v>
      </c>
      <c r="R346" s="10">
        <v>73.36</v>
      </c>
      <c r="S346" s="10">
        <v>34.4</v>
      </c>
      <c r="T346" s="319">
        <v>72.421403197158085</v>
      </c>
      <c r="U346" s="10">
        <v>33.32</v>
      </c>
      <c r="V346" s="10">
        <v>4.5599999999999996</v>
      </c>
      <c r="W346" s="10">
        <v>0.49</v>
      </c>
      <c r="X346" s="10">
        <v>7.0000000000000007E-2</v>
      </c>
      <c r="Y346" s="320">
        <v>6095</v>
      </c>
      <c r="Z346" s="320">
        <v>2716</v>
      </c>
      <c r="AA346" s="10">
        <v>6.15</v>
      </c>
    </row>
    <row r="347" spans="1:27" ht="12.75" customHeight="1">
      <c r="A347" s="311">
        <v>348</v>
      </c>
      <c r="B347" s="8" t="s">
        <v>427</v>
      </c>
      <c r="C347" s="8" t="s">
        <v>9</v>
      </c>
      <c r="D347" s="10" t="s">
        <v>428</v>
      </c>
      <c r="E347" s="10" t="s">
        <v>430</v>
      </c>
      <c r="F347" s="317">
        <v>0</v>
      </c>
      <c r="G347" s="317">
        <v>0</v>
      </c>
      <c r="H347" s="317">
        <v>0</v>
      </c>
      <c r="I347" s="317">
        <v>58.3</v>
      </c>
      <c r="J347" s="317">
        <v>0</v>
      </c>
      <c r="K347" s="317">
        <v>0</v>
      </c>
      <c r="L347" s="317">
        <v>0</v>
      </c>
      <c r="M347" s="10">
        <v>66.45</v>
      </c>
      <c r="N347" s="10">
        <v>100</v>
      </c>
      <c r="O347" s="318">
        <v>107.03657195556752</v>
      </c>
      <c r="P347" s="318">
        <v>88.742727678977147</v>
      </c>
      <c r="Q347" s="318">
        <v>66.865599129043844</v>
      </c>
      <c r="R347" s="10">
        <v>88.37</v>
      </c>
      <c r="S347" s="10">
        <v>49.12</v>
      </c>
      <c r="T347" s="319">
        <v>65.78591510025791</v>
      </c>
      <c r="U347" s="10">
        <v>30.96</v>
      </c>
      <c r="V347" s="10">
        <v>4.8600000000000003</v>
      </c>
      <c r="W347" s="10">
        <v>0.41</v>
      </c>
      <c r="X347" s="10">
        <v>0.06</v>
      </c>
      <c r="Y347" s="320">
        <v>13284</v>
      </c>
      <c r="Z347" s="320">
        <v>5940</v>
      </c>
      <c r="AA347" s="10">
        <v>6.62</v>
      </c>
    </row>
    <row r="348" spans="1:27" ht="12.75" customHeight="1">
      <c r="A348" s="304">
        <v>349</v>
      </c>
      <c r="B348" s="8" t="s">
        <v>427</v>
      </c>
      <c r="C348" s="8" t="s">
        <v>11</v>
      </c>
      <c r="D348" s="10" t="s">
        <v>428</v>
      </c>
      <c r="E348" s="10" t="s">
        <v>431</v>
      </c>
      <c r="F348" s="317">
        <v>5</v>
      </c>
      <c r="G348" s="317">
        <v>34</v>
      </c>
      <c r="H348" s="317">
        <v>3</v>
      </c>
      <c r="I348" s="317">
        <v>83.11</v>
      </c>
      <c r="J348" s="317">
        <v>0</v>
      </c>
      <c r="K348" s="317">
        <v>101</v>
      </c>
      <c r="L348" s="317">
        <v>258</v>
      </c>
      <c r="M348" s="10">
        <v>66.180000000000007</v>
      </c>
      <c r="N348" s="10">
        <v>100</v>
      </c>
      <c r="O348" s="318">
        <v>108.75425361543745</v>
      </c>
      <c r="P348" s="318">
        <v>69.047774064791795</v>
      </c>
      <c r="Q348" s="318">
        <v>58.202857456496396</v>
      </c>
      <c r="R348" s="10">
        <v>0</v>
      </c>
      <c r="S348" s="10">
        <v>29.68</v>
      </c>
      <c r="T348" s="319">
        <v>77.714546218229131</v>
      </c>
      <c r="U348" s="10">
        <v>39.729999999999997</v>
      </c>
      <c r="V348" s="10">
        <v>2.97</v>
      </c>
      <c r="W348" s="10">
        <v>0.34</v>
      </c>
      <c r="X348" s="10">
        <v>0.08</v>
      </c>
      <c r="Y348" s="320">
        <v>9333</v>
      </c>
      <c r="Z348" s="320">
        <v>3958</v>
      </c>
      <c r="AA348" s="10">
        <v>6.34</v>
      </c>
    </row>
    <row r="349" spans="1:27" ht="12.75" customHeight="1">
      <c r="A349" s="311">
        <v>350</v>
      </c>
      <c r="B349" s="8" t="s">
        <v>427</v>
      </c>
      <c r="C349" s="8" t="s">
        <v>13</v>
      </c>
      <c r="D349" s="10" t="s">
        <v>428</v>
      </c>
      <c r="E349" s="10" t="s">
        <v>432</v>
      </c>
      <c r="F349" s="317">
        <v>2</v>
      </c>
      <c r="G349" s="317">
        <v>27</v>
      </c>
      <c r="H349" s="317">
        <v>1</v>
      </c>
      <c r="I349" s="317">
        <v>68.400000000000006</v>
      </c>
      <c r="J349" s="317">
        <v>3</v>
      </c>
      <c r="K349" s="317">
        <v>31</v>
      </c>
      <c r="L349" s="317">
        <v>0</v>
      </c>
      <c r="M349" s="10">
        <v>63.04</v>
      </c>
      <c r="N349" s="10">
        <v>100</v>
      </c>
      <c r="O349" s="318">
        <v>120.00517042662915</v>
      </c>
      <c r="P349" s="318">
        <v>80.363301814766501</v>
      </c>
      <c r="Q349" s="318">
        <v>73.984874379774482</v>
      </c>
      <c r="R349" s="10">
        <v>64.56</v>
      </c>
      <c r="S349" s="10">
        <v>37.25</v>
      </c>
      <c r="T349" s="319">
        <v>74.293721919567616</v>
      </c>
      <c r="U349" s="10">
        <v>29.22</v>
      </c>
      <c r="V349" s="10">
        <v>5.12</v>
      </c>
      <c r="W349" s="10">
        <v>0.89</v>
      </c>
      <c r="X349" s="10">
        <v>0.23</v>
      </c>
      <c r="Y349" s="320">
        <v>4916</v>
      </c>
      <c r="Z349" s="320">
        <v>2280</v>
      </c>
      <c r="AA349" s="10">
        <v>5.75</v>
      </c>
    </row>
    <row r="350" spans="1:27" ht="12.75" customHeight="1">
      <c r="A350" s="304">
        <v>351</v>
      </c>
      <c r="B350" s="8" t="s">
        <v>427</v>
      </c>
      <c r="C350" s="8" t="s">
        <v>15</v>
      </c>
      <c r="D350" s="10" t="s">
        <v>428</v>
      </c>
      <c r="E350" s="10" t="s">
        <v>433</v>
      </c>
      <c r="F350" s="317">
        <v>0</v>
      </c>
      <c r="G350" s="317">
        <v>0</v>
      </c>
      <c r="H350" s="317">
        <v>0</v>
      </c>
      <c r="I350" s="317">
        <v>93.11</v>
      </c>
      <c r="J350" s="317">
        <v>0</v>
      </c>
      <c r="K350" s="317">
        <v>0</v>
      </c>
      <c r="L350" s="317">
        <v>0</v>
      </c>
      <c r="M350" s="10">
        <v>68.03</v>
      </c>
      <c r="N350" s="10">
        <v>100</v>
      </c>
      <c r="O350" s="318">
        <v>109.5444173049344</v>
      </c>
      <c r="P350" s="318">
        <v>81.771834812848766</v>
      </c>
      <c r="Q350" s="318">
        <v>85.862330097278601</v>
      </c>
      <c r="R350" s="10">
        <v>59.66</v>
      </c>
      <c r="S350" s="10">
        <v>30.33</v>
      </c>
      <c r="T350" s="319">
        <v>71.28973289007844</v>
      </c>
      <c r="U350" s="10">
        <v>23.7</v>
      </c>
      <c r="V350" s="10">
        <v>5</v>
      </c>
      <c r="W350" s="10">
        <v>0.48</v>
      </c>
      <c r="X350" s="10">
        <v>0.08</v>
      </c>
      <c r="Y350" s="320">
        <v>2877</v>
      </c>
      <c r="Z350" s="320">
        <v>1208</v>
      </c>
      <c r="AA350" s="10">
        <v>6.28</v>
      </c>
    </row>
    <row r="351" spans="1:27" ht="12.75" customHeight="1">
      <c r="A351" s="311">
        <v>352</v>
      </c>
      <c r="B351" s="8" t="s">
        <v>427</v>
      </c>
      <c r="C351" s="8" t="s">
        <v>17</v>
      </c>
      <c r="D351" s="10" t="s">
        <v>428</v>
      </c>
      <c r="E351" s="10" t="s">
        <v>434</v>
      </c>
      <c r="F351" s="317">
        <v>0</v>
      </c>
      <c r="G351" s="317">
        <v>18</v>
      </c>
      <c r="H351" s="317">
        <v>2</v>
      </c>
      <c r="I351" s="317">
        <v>80.39</v>
      </c>
      <c r="J351" s="317">
        <v>0</v>
      </c>
      <c r="K351" s="317">
        <v>2</v>
      </c>
      <c r="L351" s="317">
        <v>0</v>
      </c>
      <c r="M351" s="10">
        <v>64.87</v>
      </c>
      <c r="N351" s="10">
        <v>100</v>
      </c>
      <c r="O351" s="318">
        <v>112.93091500987593</v>
      </c>
      <c r="P351" s="318">
        <v>79.497210397975167</v>
      </c>
      <c r="Q351" s="318">
        <v>65.514623316798605</v>
      </c>
      <c r="R351" s="10">
        <v>64.48</v>
      </c>
      <c r="S351" s="10">
        <v>40.24</v>
      </c>
      <c r="T351" s="319">
        <v>65.265615157541106</v>
      </c>
      <c r="U351" s="10">
        <v>37.71</v>
      </c>
      <c r="V351" s="10">
        <v>6.9</v>
      </c>
      <c r="W351" s="10">
        <v>0.72</v>
      </c>
      <c r="X351" s="10">
        <v>0.13</v>
      </c>
      <c r="Y351" s="320">
        <v>2894</v>
      </c>
      <c r="Z351" s="320">
        <v>1277</v>
      </c>
      <c r="AA351" s="10">
        <v>5.18</v>
      </c>
    </row>
    <row r="352" spans="1:27" ht="12.75" customHeight="1">
      <c r="A352" s="304">
        <v>353</v>
      </c>
      <c r="B352" s="8" t="s">
        <v>427</v>
      </c>
      <c r="C352" s="8" t="s">
        <v>19</v>
      </c>
      <c r="D352" s="10" t="s">
        <v>428</v>
      </c>
      <c r="E352" s="10" t="s">
        <v>435</v>
      </c>
      <c r="F352" s="317">
        <v>3</v>
      </c>
      <c r="G352" s="317">
        <v>22</v>
      </c>
      <c r="H352" s="317">
        <v>2</v>
      </c>
      <c r="I352" s="317">
        <v>78.819999999999993</v>
      </c>
      <c r="J352" s="317">
        <v>0</v>
      </c>
      <c r="K352" s="317">
        <v>57</v>
      </c>
      <c r="L352" s="317">
        <v>165</v>
      </c>
      <c r="M352" s="10">
        <v>66.430000000000007</v>
      </c>
      <c r="N352" s="10">
        <v>100</v>
      </c>
      <c r="O352" s="318">
        <v>108.5682166225812</v>
      </c>
      <c r="P352" s="318">
        <v>88.555729867886356</v>
      </c>
      <c r="Q352" s="318">
        <v>69.479355550036686</v>
      </c>
      <c r="R352" s="10">
        <v>58.98</v>
      </c>
      <c r="S352" s="10">
        <v>24.45</v>
      </c>
      <c r="T352" s="319">
        <v>69.508177209848355</v>
      </c>
      <c r="U352" s="10">
        <v>27.05</v>
      </c>
      <c r="V352" s="10">
        <v>5.68</v>
      </c>
      <c r="W352" s="10">
        <v>0.66</v>
      </c>
      <c r="X352" s="10">
        <v>0.1</v>
      </c>
      <c r="Y352" s="320">
        <v>2920</v>
      </c>
      <c r="Z352" s="320">
        <v>1301</v>
      </c>
      <c r="AA352" s="10">
        <v>5.35</v>
      </c>
    </row>
    <row r="353" spans="1:27" ht="12.75" customHeight="1">
      <c r="A353" s="311">
        <v>354</v>
      </c>
      <c r="B353" s="8" t="s">
        <v>427</v>
      </c>
      <c r="C353" s="8" t="s">
        <v>21</v>
      </c>
      <c r="D353" s="10" t="s">
        <v>428</v>
      </c>
      <c r="E353" s="10" t="s">
        <v>436</v>
      </c>
      <c r="F353" s="317">
        <v>0</v>
      </c>
      <c r="G353" s="317">
        <v>0</v>
      </c>
      <c r="H353" s="317">
        <v>0</v>
      </c>
      <c r="I353" s="317">
        <v>77.92</v>
      </c>
      <c r="J353" s="317">
        <v>0</v>
      </c>
      <c r="K353" s="317">
        <v>0</v>
      </c>
      <c r="L353" s="317">
        <v>0</v>
      </c>
      <c r="M353" s="10">
        <v>64.17</v>
      </c>
      <c r="N353" s="10">
        <v>100</v>
      </c>
      <c r="O353" s="318">
        <v>111.18046628609382</v>
      </c>
      <c r="P353" s="318">
        <v>88.748225962707011</v>
      </c>
      <c r="Q353" s="318">
        <v>63.651071958948435</v>
      </c>
      <c r="R353" s="10">
        <v>23.91</v>
      </c>
      <c r="S353" s="10">
        <v>35.71</v>
      </c>
      <c r="T353" s="319">
        <v>75.048826255121966</v>
      </c>
      <c r="U353" s="10">
        <v>43.78</v>
      </c>
      <c r="V353" s="10">
        <v>6.94</v>
      </c>
      <c r="W353" s="10">
        <v>0.89</v>
      </c>
      <c r="X353" s="10">
        <v>0.28999999999999998</v>
      </c>
      <c r="Y353" s="320">
        <v>227</v>
      </c>
      <c r="Z353" s="320">
        <v>1105</v>
      </c>
      <c r="AA353" s="10">
        <v>5.65</v>
      </c>
    </row>
    <row r="354" spans="1:27" ht="12.75" customHeight="1">
      <c r="A354" s="304">
        <v>355</v>
      </c>
      <c r="B354" s="8" t="s">
        <v>427</v>
      </c>
      <c r="C354" s="8" t="s">
        <v>23</v>
      </c>
      <c r="D354" s="10" t="s">
        <v>428</v>
      </c>
      <c r="E354" s="10" t="s">
        <v>437</v>
      </c>
      <c r="F354" s="317">
        <v>0</v>
      </c>
      <c r="G354" s="317">
        <v>0</v>
      </c>
      <c r="H354" s="317">
        <v>0</v>
      </c>
      <c r="I354" s="317">
        <v>80.86</v>
      </c>
      <c r="J354" s="317">
        <v>0</v>
      </c>
      <c r="K354" s="317">
        <v>0</v>
      </c>
      <c r="L354" s="317">
        <v>0</v>
      </c>
      <c r="M354" s="10">
        <v>63.72</v>
      </c>
      <c r="N354" s="10">
        <v>94.48</v>
      </c>
      <c r="O354" s="318">
        <v>110.12133473336758</v>
      </c>
      <c r="P354" s="318">
        <v>84.697888603713906</v>
      </c>
      <c r="Q354" s="318">
        <v>72.047451683900348</v>
      </c>
      <c r="R354" s="10">
        <v>84.33</v>
      </c>
      <c r="S354" s="10">
        <v>24.36</v>
      </c>
      <c r="T354" s="319">
        <v>72.925510924028075</v>
      </c>
      <c r="U354" s="10">
        <v>29.87</v>
      </c>
      <c r="V354" s="10">
        <v>5.84</v>
      </c>
      <c r="W354" s="10">
        <v>1.01</v>
      </c>
      <c r="X354" s="10">
        <v>0.27</v>
      </c>
      <c r="Y354" s="320">
        <v>7889</v>
      </c>
      <c r="Z354" s="320">
        <v>3584</v>
      </c>
      <c r="AA354" s="10">
        <v>6.08</v>
      </c>
    </row>
    <row r="355" spans="1:27" ht="12.75" customHeight="1">
      <c r="A355" s="311">
        <v>356</v>
      </c>
      <c r="B355" s="8" t="s">
        <v>427</v>
      </c>
      <c r="C355" s="8" t="s">
        <v>25</v>
      </c>
      <c r="D355" s="10" t="s">
        <v>428</v>
      </c>
      <c r="E355" s="10" t="s">
        <v>438</v>
      </c>
      <c r="F355" s="317">
        <v>0</v>
      </c>
      <c r="G355" s="317">
        <v>0</v>
      </c>
      <c r="H355" s="317">
        <v>0</v>
      </c>
      <c r="I355" s="317">
        <v>94.15</v>
      </c>
      <c r="J355" s="317">
        <v>0</v>
      </c>
      <c r="K355" s="317">
        <v>0</v>
      </c>
      <c r="L355" s="317">
        <v>0</v>
      </c>
      <c r="M355" s="10">
        <v>65.86</v>
      </c>
      <c r="N355" s="10">
        <v>100</v>
      </c>
      <c r="O355" s="318">
        <v>113.1053364053578</v>
      </c>
      <c r="P355" s="318">
        <v>86.798349129588331</v>
      </c>
      <c r="Q355" s="318">
        <v>75.362342417770591</v>
      </c>
      <c r="R355" s="10">
        <v>100</v>
      </c>
      <c r="S355" s="10">
        <v>34.94</v>
      </c>
      <c r="T355" s="319">
        <v>61.147689629876027</v>
      </c>
      <c r="U355" s="10">
        <v>38.85</v>
      </c>
      <c r="V355" s="10">
        <v>5.48</v>
      </c>
      <c r="W355" s="10">
        <v>0.64</v>
      </c>
      <c r="X355" s="10">
        <v>0.13</v>
      </c>
      <c r="Y355" s="320">
        <v>8948</v>
      </c>
      <c r="Z355" s="320">
        <v>3880</v>
      </c>
      <c r="AA355" s="10">
        <v>6.19</v>
      </c>
    </row>
    <row r="356" spans="1:27" ht="12.75" customHeight="1">
      <c r="A356" s="304">
        <v>357</v>
      </c>
      <c r="B356" s="8" t="s">
        <v>427</v>
      </c>
      <c r="C356" s="8" t="s">
        <v>27</v>
      </c>
      <c r="D356" s="10" t="s">
        <v>428</v>
      </c>
      <c r="E356" s="10" t="s">
        <v>439</v>
      </c>
      <c r="F356" s="317">
        <v>0</v>
      </c>
      <c r="G356" s="317">
        <v>0</v>
      </c>
      <c r="H356" s="317">
        <v>0</v>
      </c>
      <c r="I356" s="317">
        <v>75.290000000000006</v>
      </c>
      <c r="J356" s="317">
        <v>0</v>
      </c>
      <c r="K356" s="317">
        <v>0</v>
      </c>
      <c r="L356" s="317">
        <v>0</v>
      </c>
      <c r="M356" s="10">
        <v>62.5</v>
      </c>
      <c r="N356" s="10">
        <v>100</v>
      </c>
      <c r="O356" s="318">
        <v>113.69852999330377</v>
      </c>
      <c r="P356" s="318">
        <v>79.43000491992774</v>
      </c>
      <c r="Q356" s="318">
        <v>72.766853532705198</v>
      </c>
      <c r="R356" s="10">
        <v>48.16</v>
      </c>
      <c r="S356" s="10">
        <v>29.59</v>
      </c>
      <c r="T356" s="319">
        <v>78.264472593820287</v>
      </c>
      <c r="U356" s="10">
        <v>28.16</v>
      </c>
      <c r="V356" s="10">
        <v>6.86</v>
      </c>
      <c r="W356" s="10">
        <v>1.1299999999999999</v>
      </c>
      <c r="X356" s="10">
        <v>0.32</v>
      </c>
      <c r="Y356" s="320">
        <v>4264</v>
      </c>
      <c r="Z356" s="320">
        <v>1746</v>
      </c>
      <c r="AA356" s="10">
        <v>4.68</v>
      </c>
    </row>
    <row r="357" spans="1:27" ht="12.75" customHeight="1">
      <c r="A357" s="311">
        <v>358</v>
      </c>
      <c r="B357" s="8" t="s">
        <v>427</v>
      </c>
      <c r="C357" s="8" t="s">
        <v>29</v>
      </c>
      <c r="D357" s="10" t="s">
        <v>428</v>
      </c>
      <c r="E357" s="10" t="s">
        <v>440</v>
      </c>
      <c r="F357" s="317">
        <v>0</v>
      </c>
      <c r="G357" s="317">
        <v>0</v>
      </c>
      <c r="H357" s="317">
        <v>0</v>
      </c>
      <c r="I357" s="317">
        <v>81.239999999999995</v>
      </c>
      <c r="J357" s="317">
        <v>0</v>
      </c>
      <c r="K357" s="317">
        <v>0</v>
      </c>
      <c r="L357" s="317">
        <v>0</v>
      </c>
      <c r="M357" s="10">
        <v>66.66</v>
      </c>
      <c r="N357" s="10">
        <v>100</v>
      </c>
      <c r="O357" s="318">
        <v>107.12537898048726</v>
      </c>
      <c r="P357" s="318">
        <v>88.370805771015853</v>
      </c>
      <c r="Q357" s="318">
        <v>70.728098949127954</v>
      </c>
      <c r="R357" s="10">
        <v>86.35</v>
      </c>
      <c r="S357" s="10">
        <v>31.95</v>
      </c>
      <c r="T357" s="319">
        <v>64.275927150748672</v>
      </c>
      <c r="U357" s="10">
        <v>52.64</v>
      </c>
      <c r="V357" s="10">
        <v>4.51</v>
      </c>
      <c r="W357" s="10">
        <v>0.82</v>
      </c>
      <c r="X357" s="10">
        <v>0.21</v>
      </c>
      <c r="Y357" s="320">
        <v>14409</v>
      </c>
      <c r="Z357" s="320">
        <v>5989</v>
      </c>
      <c r="AA357" s="10">
        <v>6.07</v>
      </c>
    </row>
    <row r="358" spans="1:27" ht="12.75" customHeight="1">
      <c r="A358" s="304">
        <v>359</v>
      </c>
      <c r="B358" s="8" t="s">
        <v>427</v>
      </c>
      <c r="C358" s="8" t="s">
        <v>31</v>
      </c>
      <c r="D358" s="10" t="s">
        <v>428</v>
      </c>
      <c r="E358" s="10" t="s">
        <v>441</v>
      </c>
      <c r="F358" s="317">
        <v>0</v>
      </c>
      <c r="G358" s="317">
        <v>0</v>
      </c>
      <c r="H358" s="317">
        <v>0</v>
      </c>
      <c r="I358" s="317">
        <v>83.62</v>
      </c>
      <c r="J358" s="317">
        <v>0</v>
      </c>
      <c r="K358" s="317">
        <v>0</v>
      </c>
      <c r="L358" s="317">
        <v>0</v>
      </c>
      <c r="M358" s="10">
        <v>68.319999999999993</v>
      </c>
      <c r="N358" s="10">
        <v>100</v>
      </c>
      <c r="O358" s="318">
        <v>112.80763806061755</v>
      </c>
      <c r="P358" s="318">
        <v>87.813265814816361</v>
      </c>
      <c r="Q358" s="318">
        <v>77.831674352035705</v>
      </c>
      <c r="R358" s="10">
        <v>100</v>
      </c>
      <c r="S358" s="10">
        <v>43.12</v>
      </c>
      <c r="T358" s="319">
        <v>60.183959686722119</v>
      </c>
      <c r="U358" s="10">
        <v>30.46</v>
      </c>
      <c r="V358" s="10">
        <v>5.16</v>
      </c>
      <c r="W358" s="10">
        <v>0.48</v>
      </c>
      <c r="X358" s="10">
        <v>0.08</v>
      </c>
      <c r="Y358" s="320">
        <v>2666</v>
      </c>
      <c r="Z358" s="320">
        <v>1141</v>
      </c>
      <c r="AA358" s="10">
        <v>6.18</v>
      </c>
    </row>
    <row r="359" spans="1:27" ht="12.75" customHeight="1">
      <c r="A359" s="311">
        <v>360</v>
      </c>
      <c r="B359" s="8" t="s">
        <v>442</v>
      </c>
      <c r="C359" s="8" t="s">
        <v>6</v>
      </c>
      <c r="D359" s="10" t="s">
        <v>443</v>
      </c>
      <c r="E359" s="10" t="s">
        <v>444</v>
      </c>
      <c r="F359" s="317">
        <v>0</v>
      </c>
      <c r="G359" s="317">
        <v>0</v>
      </c>
      <c r="H359" s="317">
        <v>0</v>
      </c>
      <c r="I359" s="317">
        <v>56.65</v>
      </c>
      <c r="J359" s="317">
        <v>0</v>
      </c>
      <c r="K359" s="317">
        <v>0</v>
      </c>
      <c r="L359" s="317">
        <v>0</v>
      </c>
      <c r="M359" s="10">
        <v>73.989999999999995</v>
      </c>
      <c r="N359" s="10">
        <v>100</v>
      </c>
      <c r="O359" s="318">
        <v>114.63450703029187</v>
      </c>
      <c r="P359" s="318">
        <v>88.430913742832956</v>
      </c>
      <c r="Q359" s="318">
        <v>69.532988046105871</v>
      </c>
      <c r="R359" s="10">
        <v>100</v>
      </c>
      <c r="S359" s="10">
        <v>41.64</v>
      </c>
      <c r="T359" s="319">
        <v>64.111429634330491</v>
      </c>
      <c r="U359" s="10">
        <v>46.27</v>
      </c>
      <c r="V359" s="10">
        <v>7.64</v>
      </c>
      <c r="W359" s="10">
        <v>1.34</v>
      </c>
      <c r="X359" s="10">
        <v>0.33</v>
      </c>
      <c r="Y359" s="320">
        <v>18953</v>
      </c>
      <c r="Z359" s="320">
        <v>7282</v>
      </c>
      <c r="AA359" s="10">
        <v>8.61</v>
      </c>
    </row>
    <row r="360" spans="1:27" ht="12.75" customHeight="1">
      <c r="A360" s="304">
        <v>361</v>
      </c>
      <c r="B360" s="8" t="s">
        <v>442</v>
      </c>
      <c r="C360" s="8" t="s">
        <v>9</v>
      </c>
      <c r="D360" s="10" t="s">
        <v>443</v>
      </c>
      <c r="E360" s="10" t="s">
        <v>445</v>
      </c>
      <c r="F360" s="317">
        <v>0</v>
      </c>
      <c r="G360" s="317">
        <v>0</v>
      </c>
      <c r="H360" s="317">
        <v>0</v>
      </c>
      <c r="I360" s="317">
        <v>80.010000000000005</v>
      </c>
      <c r="J360" s="317">
        <v>0</v>
      </c>
      <c r="K360" s="317">
        <v>0</v>
      </c>
      <c r="L360" s="317">
        <v>0</v>
      </c>
      <c r="M360" s="10">
        <v>70.63</v>
      </c>
      <c r="N360" s="10">
        <v>95.64</v>
      </c>
      <c r="O360" s="318">
        <v>114.9200509890308</v>
      </c>
      <c r="P360" s="318">
        <v>91.097709378513983</v>
      </c>
      <c r="Q360" s="318">
        <v>78.766335791892942</v>
      </c>
      <c r="R360" s="10">
        <v>100</v>
      </c>
      <c r="S360" s="10">
        <v>14.26</v>
      </c>
      <c r="T360" s="319">
        <v>73.574563205732986</v>
      </c>
      <c r="U360" s="10">
        <v>4.87</v>
      </c>
      <c r="V360" s="10">
        <v>8.2799999999999994</v>
      </c>
      <c r="W360" s="10">
        <v>0.88</v>
      </c>
      <c r="X360" s="10">
        <v>0.17</v>
      </c>
      <c r="Y360" s="320">
        <v>9322</v>
      </c>
      <c r="Z360" s="320">
        <v>3753</v>
      </c>
      <c r="AA360" s="10">
        <v>7.04</v>
      </c>
    </row>
    <row r="361" spans="1:27" ht="12.75" customHeight="1">
      <c r="A361" s="311">
        <v>362</v>
      </c>
      <c r="B361" s="8" t="s">
        <v>442</v>
      </c>
      <c r="C361" s="8" t="s">
        <v>11</v>
      </c>
      <c r="D361" s="10" t="s">
        <v>443</v>
      </c>
      <c r="E361" s="10" t="s">
        <v>446</v>
      </c>
      <c r="F361" s="317">
        <v>0</v>
      </c>
      <c r="G361" s="317">
        <v>0</v>
      </c>
      <c r="H361" s="317">
        <v>0</v>
      </c>
      <c r="I361" s="317">
        <v>89.39</v>
      </c>
      <c r="J361" s="317">
        <v>0</v>
      </c>
      <c r="K361" s="317">
        <v>0</v>
      </c>
      <c r="L361" s="317">
        <v>0</v>
      </c>
      <c r="M361" s="10">
        <v>68.39</v>
      </c>
      <c r="N361" s="10">
        <v>100</v>
      </c>
      <c r="O361" s="318">
        <v>114.13278774190367</v>
      </c>
      <c r="P361" s="318">
        <v>93.434359526516346</v>
      </c>
      <c r="Q361" s="318">
        <v>75.036102788934556</v>
      </c>
      <c r="R361" s="10">
        <v>85.98</v>
      </c>
      <c r="S361" s="10">
        <v>43.07</v>
      </c>
      <c r="T361" s="319">
        <v>63.554260742898762</v>
      </c>
      <c r="U361" s="10">
        <v>36.54</v>
      </c>
      <c r="V361" s="10">
        <v>6.94</v>
      </c>
      <c r="W361" s="10">
        <v>0.91</v>
      </c>
      <c r="X361" s="10">
        <v>0.17</v>
      </c>
      <c r="Y361" s="320">
        <v>129960</v>
      </c>
      <c r="Z361" s="320">
        <v>30525</v>
      </c>
      <c r="AA361" s="10">
        <v>3.4</v>
      </c>
    </row>
    <row r="362" spans="1:27" ht="12.75" customHeight="1">
      <c r="A362" s="304">
        <v>363</v>
      </c>
      <c r="B362" s="8" t="s">
        <v>442</v>
      </c>
      <c r="C362" s="8" t="s">
        <v>13</v>
      </c>
      <c r="D362" s="10" t="s">
        <v>443</v>
      </c>
      <c r="E362" s="10" t="s">
        <v>447</v>
      </c>
      <c r="F362" s="317">
        <v>0</v>
      </c>
      <c r="G362" s="317">
        <v>0</v>
      </c>
      <c r="H362" s="317">
        <v>0</v>
      </c>
      <c r="I362" s="317">
        <v>76.97</v>
      </c>
      <c r="J362" s="317">
        <v>0</v>
      </c>
      <c r="K362" s="317">
        <v>0</v>
      </c>
      <c r="L362" s="317">
        <v>0</v>
      </c>
      <c r="M362" s="10">
        <v>69.17</v>
      </c>
      <c r="N362" s="10">
        <v>100</v>
      </c>
      <c r="O362" s="318">
        <v>109.26884166717636</v>
      </c>
      <c r="P362" s="318">
        <v>102.14183602398931</v>
      </c>
      <c r="Q362" s="318">
        <v>86.671821256444062</v>
      </c>
      <c r="R362" s="10">
        <v>62.82</v>
      </c>
      <c r="S362" s="10">
        <v>32.78</v>
      </c>
      <c r="T362" s="319">
        <v>61.935305756223258</v>
      </c>
      <c r="U362" s="10">
        <v>33.270000000000003</v>
      </c>
      <c r="V362" s="10">
        <v>8.77</v>
      </c>
      <c r="W362" s="10">
        <v>1.23</v>
      </c>
      <c r="X362" s="10">
        <v>0.25</v>
      </c>
      <c r="Y362" s="320">
        <v>54585</v>
      </c>
      <c r="Z362" s="320">
        <v>22051</v>
      </c>
      <c r="AA362" s="10">
        <v>12.68</v>
      </c>
    </row>
    <row r="363" spans="1:27" ht="12.75" customHeight="1">
      <c r="A363" s="311">
        <v>364</v>
      </c>
      <c r="B363" s="8" t="s">
        <v>442</v>
      </c>
      <c r="C363" s="8" t="s">
        <v>15</v>
      </c>
      <c r="D363" s="10" t="s">
        <v>443</v>
      </c>
      <c r="E363" s="10" t="s">
        <v>448</v>
      </c>
      <c r="F363" s="317">
        <v>0</v>
      </c>
      <c r="G363" s="317">
        <v>0</v>
      </c>
      <c r="H363" s="317">
        <v>0</v>
      </c>
      <c r="I363" s="317">
        <v>69.92</v>
      </c>
      <c r="J363" s="317">
        <v>0</v>
      </c>
      <c r="K363" s="317">
        <v>0</v>
      </c>
      <c r="L363" s="317">
        <v>0</v>
      </c>
      <c r="M363" s="10">
        <v>70.73</v>
      </c>
      <c r="N363" s="10">
        <v>100</v>
      </c>
      <c r="O363" s="318">
        <v>103.34670339928296</v>
      </c>
      <c r="P363" s="318">
        <v>97.173062654967936</v>
      </c>
      <c r="Q363" s="318">
        <v>83.308430044342856</v>
      </c>
      <c r="R363" s="10">
        <v>85.13</v>
      </c>
      <c r="S363" s="10">
        <v>41.69</v>
      </c>
      <c r="T363" s="319">
        <v>64.705923677850848</v>
      </c>
      <c r="U363" s="10">
        <v>47.51</v>
      </c>
      <c r="V363" s="10">
        <v>11.28</v>
      </c>
      <c r="W363" s="10">
        <v>1.89</v>
      </c>
      <c r="X363" s="10">
        <v>0.51</v>
      </c>
      <c r="Y363" s="320">
        <v>12817</v>
      </c>
      <c r="Z363" s="320">
        <v>5761</v>
      </c>
      <c r="AA363" s="10">
        <v>7.99</v>
      </c>
    </row>
    <row r="364" spans="1:27" ht="12.75" customHeight="1">
      <c r="A364" s="304">
        <v>365</v>
      </c>
      <c r="B364" s="8" t="s">
        <v>442</v>
      </c>
      <c r="C364" s="8" t="s">
        <v>17</v>
      </c>
      <c r="D364" s="10" t="s">
        <v>443</v>
      </c>
      <c r="E364" s="10" t="s">
        <v>449</v>
      </c>
      <c r="F364" s="317">
        <v>0</v>
      </c>
      <c r="G364" s="317">
        <v>0</v>
      </c>
      <c r="H364" s="317">
        <v>0</v>
      </c>
      <c r="I364" s="317">
        <v>0</v>
      </c>
      <c r="J364" s="317">
        <v>0</v>
      </c>
      <c r="K364" s="317">
        <v>0</v>
      </c>
      <c r="L364" s="317">
        <v>0</v>
      </c>
      <c r="M364" s="10">
        <v>70.14</v>
      </c>
      <c r="N364" s="10">
        <v>0</v>
      </c>
      <c r="O364" s="318">
        <v>0</v>
      </c>
      <c r="P364" s="318">
        <v>0</v>
      </c>
      <c r="Q364" s="318">
        <v>0</v>
      </c>
      <c r="R364" s="10">
        <v>0</v>
      </c>
      <c r="S364" s="10">
        <v>0</v>
      </c>
      <c r="T364" s="319">
        <v>0</v>
      </c>
      <c r="U364" s="10">
        <v>0</v>
      </c>
      <c r="V364" s="10">
        <v>0</v>
      </c>
      <c r="W364" s="10">
        <v>0</v>
      </c>
      <c r="X364" s="10">
        <v>0</v>
      </c>
      <c r="Y364" s="320">
        <v>0</v>
      </c>
      <c r="Z364" s="320">
        <v>0</v>
      </c>
      <c r="AA364" s="10">
        <v>0</v>
      </c>
    </row>
    <row r="365" spans="1:27" ht="12.75" customHeight="1">
      <c r="A365" s="311">
        <v>366</v>
      </c>
      <c r="B365" s="8" t="s">
        <v>442</v>
      </c>
      <c r="C365" s="8" t="s">
        <v>19</v>
      </c>
      <c r="D365" s="10" t="s">
        <v>443</v>
      </c>
      <c r="E365" s="10" t="s">
        <v>450</v>
      </c>
      <c r="F365" s="317">
        <v>2</v>
      </c>
      <c r="G365" s="317">
        <v>2</v>
      </c>
      <c r="H365" s="317">
        <v>2</v>
      </c>
      <c r="I365" s="317">
        <v>82.23</v>
      </c>
      <c r="J365" s="317">
        <v>0</v>
      </c>
      <c r="K365" s="317">
        <v>0</v>
      </c>
      <c r="L365" s="317">
        <v>0</v>
      </c>
      <c r="M365" s="10">
        <v>71.94</v>
      </c>
      <c r="N365" s="10">
        <v>100</v>
      </c>
      <c r="O365" s="318">
        <v>112.79330253115864</v>
      </c>
      <c r="P365" s="318">
        <v>90.259033755593762</v>
      </c>
      <c r="Q365" s="318">
        <v>80.560947217057929</v>
      </c>
      <c r="R365" s="10">
        <v>100</v>
      </c>
      <c r="S365" s="10">
        <v>38.090000000000003</v>
      </c>
      <c r="T365" s="319">
        <v>61.09013313540845</v>
      </c>
      <c r="U365" s="10">
        <v>35.72</v>
      </c>
      <c r="V365" s="10">
        <v>8.57</v>
      </c>
      <c r="W365" s="10">
        <v>1.1499999999999999</v>
      </c>
      <c r="X365" s="10">
        <v>0.26</v>
      </c>
      <c r="Y365" s="320">
        <v>4376</v>
      </c>
      <c r="Z365" s="320">
        <v>2382</v>
      </c>
      <c r="AA365" s="10">
        <v>3.61</v>
      </c>
    </row>
    <row r="366" spans="1:27" ht="12.75" customHeight="1">
      <c r="A366" s="304">
        <v>367</v>
      </c>
      <c r="B366" s="8" t="s">
        <v>442</v>
      </c>
      <c r="C366" s="8" t="s">
        <v>21</v>
      </c>
      <c r="D366" s="10" t="s">
        <v>443</v>
      </c>
      <c r="E366" s="10" t="s">
        <v>451</v>
      </c>
      <c r="F366" s="317">
        <v>2</v>
      </c>
      <c r="G366" s="317">
        <v>10</v>
      </c>
      <c r="H366" s="317">
        <v>2</v>
      </c>
      <c r="I366" s="317">
        <v>86.25</v>
      </c>
      <c r="J366" s="317">
        <v>8</v>
      </c>
      <c r="K366" s="317">
        <v>5</v>
      </c>
      <c r="L366" s="317">
        <v>0</v>
      </c>
      <c r="M366" s="10">
        <v>72.81</v>
      </c>
      <c r="N366" s="10">
        <v>100</v>
      </c>
      <c r="O366" s="318">
        <v>110.24405851706007</v>
      </c>
      <c r="P366" s="318">
        <v>84.710905187019435</v>
      </c>
      <c r="Q366" s="318">
        <v>107.31594847544102</v>
      </c>
      <c r="R366" s="10">
        <v>100</v>
      </c>
      <c r="S366" s="10">
        <v>38.33</v>
      </c>
      <c r="T366" s="319">
        <v>66.116120824430084</v>
      </c>
      <c r="U366" s="10">
        <v>44.92</v>
      </c>
      <c r="V366" s="10">
        <v>3.3</v>
      </c>
      <c r="W366" s="10">
        <v>0.71</v>
      </c>
      <c r="X366" s="10">
        <v>0.24</v>
      </c>
      <c r="Y366" s="320">
        <v>52669</v>
      </c>
      <c r="Z366" s="320">
        <v>18779</v>
      </c>
      <c r="AA366" s="10">
        <v>2.5</v>
      </c>
    </row>
    <row r="367" spans="1:27" ht="12.75" customHeight="1">
      <c r="A367" s="311">
        <v>368</v>
      </c>
      <c r="B367" s="8" t="s">
        <v>442</v>
      </c>
      <c r="C367" s="8" t="s">
        <v>23</v>
      </c>
      <c r="D367" s="10" t="s">
        <v>443</v>
      </c>
      <c r="E367" s="10" t="s">
        <v>452</v>
      </c>
      <c r="F367" s="317">
        <v>0</v>
      </c>
      <c r="G367" s="317">
        <v>0</v>
      </c>
      <c r="H367" s="317">
        <v>0</v>
      </c>
      <c r="I367" s="317">
        <v>88.57</v>
      </c>
      <c r="J367" s="317">
        <v>0</v>
      </c>
      <c r="K367" s="317">
        <v>0</v>
      </c>
      <c r="L367" s="317">
        <v>0</v>
      </c>
      <c r="M367" s="10">
        <v>71.92</v>
      </c>
      <c r="N367" s="10">
        <v>100</v>
      </c>
      <c r="O367" s="318">
        <v>111.27399944170666</v>
      </c>
      <c r="P367" s="318">
        <v>90.979637047286985</v>
      </c>
      <c r="Q367" s="318">
        <v>84.406391595035544</v>
      </c>
      <c r="R367" s="10">
        <v>100</v>
      </c>
      <c r="S367" s="10">
        <v>35.659999999999997</v>
      </c>
      <c r="T367" s="319">
        <v>59.167567091531716</v>
      </c>
      <c r="U367" s="10">
        <v>37.93</v>
      </c>
      <c r="V367" s="10">
        <v>4.18</v>
      </c>
      <c r="W367" s="10">
        <v>0.41</v>
      </c>
      <c r="X367" s="10">
        <v>0.08</v>
      </c>
      <c r="Y367" s="320">
        <v>41563</v>
      </c>
      <c r="Z367" s="320">
        <v>14801</v>
      </c>
      <c r="AA367" s="10">
        <v>2.61</v>
      </c>
    </row>
    <row r="368" spans="1:27" ht="12.75" customHeight="1">
      <c r="A368" s="304">
        <v>369</v>
      </c>
      <c r="B368" s="8" t="s">
        <v>442</v>
      </c>
      <c r="C368" s="8" t="s">
        <v>25</v>
      </c>
      <c r="D368" s="10" t="s">
        <v>443</v>
      </c>
      <c r="E368" s="10" t="s">
        <v>453</v>
      </c>
      <c r="F368" s="317">
        <v>0</v>
      </c>
      <c r="G368" s="317">
        <v>0</v>
      </c>
      <c r="H368" s="317">
        <v>0</v>
      </c>
      <c r="I368" s="317">
        <v>94.76</v>
      </c>
      <c r="J368" s="317">
        <v>0</v>
      </c>
      <c r="K368" s="317">
        <v>0</v>
      </c>
      <c r="L368" s="317">
        <v>0</v>
      </c>
      <c r="M368" s="10">
        <v>73.12</v>
      </c>
      <c r="N368" s="10">
        <v>100</v>
      </c>
      <c r="O368" s="318">
        <v>103.14253922004492</v>
      </c>
      <c r="P368" s="318">
        <v>93.928078629983574</v>
      </c>
      <c r="Q368" s="318">
        <v>102.8822611819274</v>
      </c>
      <c r="R368" s="10">
        <v>100</v>
      </c>
      <c r="S368" s="10">
        <v>53.86</v>
      </c>
      <c r="T368" s="319">
        <v>67.195372270946081</v>
      </c>
      <c r="U368" s="10">
        <v>52.23</v>
      </c>
      <c r="V368" s="10">
        <v>5.2</v>
      </c>
      <c r="W368" s="10">
        <v>0.69</v>
      </c>
      <c r="X368" s="10">
        <v>0.12</v>
      </c>
      <c r="Y368" s="320">
        <v>69417</v>
      </c>
      <c r="Z368" s="320">
        <v>18277</v>
      </c>
      <c r="AA368" s="10">
        <v>-7.22</v>
      </c>
    </row>
    <row r="369" spans="1:27" ht="12.75" customHeight="1">
      <c r="A369" s="304">
        <v>375</v>
      </c>
      <c r="B369" s="8" t="s">
        <v>461</v>
      </c>
      <c r="C369" s="8" t="s">
        <v>6</v>
      </c>
      <c r="D369" s="10" t="s">
        <v>462</v>
      </c>
      <c r="E369" s="10" t="s">
        <v>463</v>
      </c>
      <c r="F369" s="317">
        <v>0</v>
      </c>
      <c r="G369" s="317">
        <v>0</v>
      </c>
      <c r="H369" s="317">
        <v>0</v>
      </c>
      <c r="I369" s="317">
        <v>90.26</v>
      </c>
      <c r="J369" s="317">
        <v>0</v>
      </c>
      <c r="K369" s="317">
        <v>0</v>
      </c>
      <c r="L369" s="317">
        <v>0</v>
      </c>
      <c r="M369" s="10">
        <v>72.06</v>
      </c>
      <c r="N369" s="10">
        <v>100</v>
      </c>
      <c r="O369" s="318">
        <v>101.68366782335067</v>
      </c>
      <c r="P369" s="318">
        <v>100.15494649495015</v>
      </c>
      <c r="Q369" s="318">
        <v>69.668453610481336</v>
      </c>
      <c r="R369" s="10">
        <v>77.98</v>
      </c>
      <c r="S369" s="10">
        <v>47.69</v>
      </c>
      <c r="T369" s="319">
        <v>58.2881515659613</v>
      </c>
      <c r="U369" s="10">
        <v>44.57</v>
      </c>
      <c r="V369" s="10">
        <v>7.67</v>
      </c>
      <c r="W369" s="10">
        <v>1.41</v>
      </c>
      <c r="X369" s="10">
        <v>0.45</v>
      </c>
      <c r="Y369" s="320">
        <v>2768</v>
      </c>
      <c r="Z369" s="320">
        <v>1243</v>
      </c>
      <c r="AA369" s="10">
        <v>6.49</v>
      </c>
    </row>
    <row r="370" spans="1:27" ht="12.75" customHeight="1">
      <c r="A370" s="311">
        <v>376</v>
      </c>
      <c r="B370" s="8" t="s">
        <v>461</v>
      </c>
      <c r="C370" s="8" t="s">
        <v>9</v>
      </c>
      <c r="D370" s="10" t="s">
        <v>462</v>
      </c>
      <c r="E370" s="10" t="s">
        <v>464</v>
      </c>
      <c r="F370" s="317">
        <v>0</v>
      </c>
      <c r="G370" s="317">
        <v>0</v>
      </c>
      <c r="H370" s="317">
        <v>0</v>
      </c>
      <c r="I370" s="317">
        <v>81.56</v>
      </c>
      <c r="J370" s="317">
        <v>0</v>
      </c>
      <c r="K370" s="317">
        <v>0</v>
      </c>
      <c r="L370" s="317">
        <v>0</v>
      </c>
      <c r="M370" s="10">
        <v>72.8</v>
      </c>
      <c r="N370" s="10">
        <v>100</v>
      </c>
      <c r="O370" s="318">
        <v>112.32888110366856</v>
      </c>
      <c r="P370" s="318">
        <v>77.151127108711194</v>
      </c>
      <c r="Q370" s="318">
        <v>89.307874320238483</v>
      </c>
      <c r="R370" s="10">
        <v>87.06</v>
      </c>
      <c r="S370" s="10">
        <v>51.14</v>
      </c>
      <c r="T370" s="319">
        <v>61.763822897194387</v>
      </c>
      <c r="U370" s="10">
        <v>44.32</v>
      </c>
      <c r="V370" s="10">
        <v>7.15</v>
      </c>
      <c r="W370" s="10">
        <v>0.81</v>
      </c>
      <c r="X370" s="10">
        <v>0.12</v>
      </c>
      <c r="Y370" s="320">
        <v>6065</v>
      </c>
      <c r="Z370" s="320">
        <v>2563</v>
      </c>
      <c r="AA370" s="10">
        <v>6.81</v>
      </c>
    </row>
    <row r="371" spans="1:27" ht="12.75" customHeight="1">
      <c r="A371" s="304">
        <v>377</v>
      </c>
      <c r="B371" s="8" t="s">
        <v>461</v>
      </c>
      <c r="C371" s="8" t="s">
        <v>11</v>
      </c>
      <c r="D371" s="10" t="s">
        <v>462</v>
      </c>
      <c r="E371" s="10" t="s">
        <v>465</v>
      </c>
      <c r="F371" s="317">
        <v>0</v>
      </c>
      <c r="G371" s="317">
        <v>0</v>
      </c>
      <c r="H371" s="317">
        <v>0</v>
      </c>
      <c r="I371" s="317">
        <v>68.78</v>
      </c>
      <c r="J371" s="317">
        <v>0</v>
      </c>
      <c r="K371" s="317">
        <v>0</v>
      </c>
      <c r="L371" s="317">
        <v>0</v>
      </c>
      <c r="M371" s="10">
        <v>73.55</v>
      </c>
      <c r="N371" s="10">
        <v>90.01</v>
      </c>
      <c r="O371" s="318">
        <v>110.88436902940531</v>
      </c>
      <c r="P371" s="318">
        <v>91.101154909196396</v>
      </c>
      <c r="Q371" s="318">
        <v>85.40827507669097</v>
      </c>
      <c r="R371" s="10">
        <v>44.9</v>
      </c>
      <c r="S371" s="10">
        <v>37.020000000000003</v>
      </c>
      <c r="T371" s="319">
        <v>63.348791157720328</v>
      </c>
      <c r="U371" s="10">
        <v>48.64</v>
      </c>
      <c r="V371" s="10">
        <v>10.65</v>
      </c>
      <c r="W371" s="10">
        <v>1.62</v>
      </c>
      <c r="X371" s="10">
        <v>0.34</v>
      </c>
      <c r="Y371" s="320">
        <v>2071</v>
      </c>
      <c r="Z371" s="320">
        <v>886</v>
      </c>
      <c r="AA371" s="10">
        <v>5.64</v>
      </c>
    </row>
    <row r="372" spans="1:27" ht="12.75" customHeight="1">
      <c r="A372" s="311">
        <v>378</v>
      </c>
      <c r="B372" s="8" t="s">
        <v>461</v>
      </c>
      <c r="C372" s="8" t="s">
        <v>13</v>
      </c>
      <c r="D372" s="10" t="s">
        <v>462</v>
      </c>
      <c r="E372" s="10" t="s">
        <v>466</v>
      </c>
      <c r="F372" s="317">
        <v>0</v>
      </c>
      <c r="G372" s="317">
        <v>0</v>
      </c>
      <c r="H372" s="317">
        <v>0</v>
      </c>
      <c r="I372" s="317">
        <v>81.66</v>
      </c>
      <c r="J372" s="317">
        <v>0</v>
      </c>
      <c r="K372" s="317">
        <v>0</v>
      </c>
      <c r="L372" s="317">
        <v>0</v>
      </c>
      <c r="M372" s="10">
        <v>72.569999999999993</v>
      </c>
      <c r="N372" s="10">
        <v>94.9</v>
      </c>
      <c r="O372" s="318">
        <v>107.7232228585091</v>
      </c>
      <c r="P372" s="318">
        <v>81.235400934712573</v>
      </c>
      <c r="Q372" s="318">
        <v>134.55661726174122</v>
      </c>
      <c r="R372" s="10">
        <v>84.14</v>
      </c>
      <c r="S372" s="10">
        <v>42.79</v>
      </c>
      <c r="T372" s="319">
        <v>70.399476096922058</v>
      </c>
      <c r="U372" s="10">
        <v>42.98</v>
      </c>
      <c r="V372" s="10">
        <v>9.06</v>
      </c>
      <c r="W372" s="10">
        <v>1.26</v>
      </c>
      <c r="X372" s="10">
        <v>0.22</v>
      </c>
      <c r="Y372" s="320">
        <v>1049</v>
      </c>
      <c r="Z372" s="320">
        <v>506</v>
      </c>
      <c r="AA372" s="10">
        <v>5.88</v>
      </c>
    </row>
    <row r="373" spans="1:27" ht="12.75" customHeight="1">
      <c r="A373" s="304">
        <v>379</v>
      </c>
      <c r="B373" s="8" t="s">
        <v>461</v>
      </c>
      <c r="C373" s="8" t="s">
        <v>15</v>
      </c>
      <c r="D373" s="10" t="s">
        <v>462</v>
      </c>
      <c r="E373" s="10" t="s">
        <v>467</v>
      </c>
      <c r="F373" s="317">
        <v>1</v>
      </c>
      <c r="G373" s="317">
        <v>3</v>
      </c>
      <c r="H373" s="317">
        <v>2</v>
      </c>
      <c r="I373" s="317">
        <v>90.81</v>
      </c>
      <c r="J373" s="317">
        <v>0</v>
      </c>
      <c r="K373" s="317">
        <v>4</v>
      </c>
      <c r="L373" s="317">
        <v>0</v>
      </c>
      <c r="M373" s="10">
        <v>72.760000000000005</v>
      </c>
      <c r="N373" s="10">
        <v>100</v>
      </c>
      <c r="O373" s="318">
        <v>105.5916499569056</v>
      </c>
      <c r="P373" s="318">
        <v>102.33567402330314</v>
      </c>
      <c r="Q373" s="318">
        <v>86.762554225439104</v>
      </c>
      <c r="R373" s="10">
        <v>100</v>
      </c>
      <c r="S373" s="10">
        <v>48.24</v>
      </c>
      <c r="T373" s="319">
        <v>63.483142330741551</v>
      </c>
      <c r="U373" s="10">
        <v>50.56</v>
      </c>
      <c r="V373" s="10">
        <v>8.61</v>
      </c>
      <c r="W373" s="10">
        <v>0.93</v>
      </c>
      <c r="X373" s="10">
        <v>0.18</v>
      </c>
      <c r="Y373" s="320">
        <v>3671</v>
      </c>
      <c r="Z373" s="320">
        <v>1598</v>
      </c>
      <c r="AA373" s="10">
        <v>6.37</v>
      </c>
    </row>
    <row r="374" spans="1:27" ht="12.75" customHeight="1">
      <c r="A374" s="311">
        <v>380</v>
      </c>
      <c r="B374" s="8" t="s">
        <v>461</v>
      </c>
      <c r="C374" s="8" t="s">
        <v>17</v>
      </c>
      <c r="D374" s="10" t="s">
        <v>462</v>
      </c>
      <c r="E374" s="10" t="s">
        <v>468</v>
      </c>
      <c r="F374" s="317">
        <v>0</v>
      </c>
      <c r="G374" s="317">
        <v>0</v>
      </c>
      <c r="H374" s="317">
        <v>0</v>
      </c>
      <c r="I374" s="317">
        <v>72.680000000000007</v>
      </c>
      <c r="J374" s="317">
        <v>0</v>
      </c>
      <c r="K374" s="317">
        <v>0</v>
      </c>
      <c r="L374" s="317">
        <v>0</v>
      </c>
      <c r="M374" s="10">
        <v>73.09</v>
      </c>
      <c r="N374" s="10">
        <v>100</v>
      </c>
      <c r="O374" s="318">
        <v>107.11728595130505</v>
      </c>
      <c r="P374" s="318">
        <v>78.85002159059097</v>
      </c>
      <c r="Q374" s="318">
        <v>84.285776530842327</v>
      </c>
      <c r="R374" s="10">
        <v>67.42</v>
      </c>
      <c r="S374" s="10">
        <v>45.55</v>
      </c>
      <c r="T374" s="319">
        <v>59.639975170701433</v>
      </c>
      <c r="U374" s="10">
        <v>52.2</v>
      </c>
      <c r="V374" s="10">
        <v>6.68</v>
      </c>
      <c r="W374" s="10">
        <v>0.9</v>
      </c>
      <c r="X374" s="10">
        <v>0.23</v>
      </c>
      <c r="Y374" s="320">
        <v>3671</v>
      </c>
      <c r="Z374" s="320">
        <v>1656</v>
      </c>
      <c r="AA374" s="10">
        <v>7.01</v>
      </c>
    </row>
    <row r="375" spans="1:27" ht="12.75" customHeight="1">
      <c r="A375" s="304">
        <v>381</v>
      </c>
      <c r="B375" s="8" t="s">
        <v>461</v>
      </c>
      <c r="C375" s="8" t="s">
        <v>19</v>
      </c>
      <c r="D375" s="10" t="s">
        <v>462</v>
      </c>
      <c r="E375" s="10" t="s">
        <v>469</v>
      </c>
      <c r="F375" s="317">
        <v>0</v>
      </c>
      <c r="G375" s="317">
        <v>0</v>
      </c>
      <c r="H375" s="317">
        <v>0</v>
      </c>
      <c r="I375" s="317">
        <v>84.57</v>
      </c>
      <c r="J375" s="317">
        <v>0</v>
      </c>
      <c r="K375" s="317">
        <v>0</v>
      </c>
      <c r="L375" s="317">
        <v>0</v>
      </c>
      <c r="M375" s="10">
        <v>70.42</v>
      </c>
      <c r="N375" s="10">
        <v>100</v>
      </c>
      <c r="O375" s="318">
        <v>104.6728630044486</v>
      </c>
      <c r="P375" s="318">
        <v>98.469128848748568</v>
      </c>
      <c r="Q375" s="318">
        <v>80.577891346685405</v>
      </c>
      <c r="R375" s="10">
        <v>100</v>
      </c>
      <c r="S375" s="10">
        <v>42.81</v>
      </c>
      <c r="T375" s="319">
        <v>56.264532113588714</v>
      </c>
      <c r="U375" s="10">
        <v>45.94</v>
      </c>
      <c r="V375" s="10">
        <v>8.01</v>
      </c>
      <c r="W375" s="10">
        <v>0.92</v>
      </c>
      <c r="X375" s="10">
        <v>0.2</v>
      </c>
      <c r="Y375" s="320">
        <v>1078</v>
      </c>
      <c r="Z375" s="320">
        <v>488</v>
      </c>
      <c r="AA375" s="10">
        <v>8.32</v>
      </c>
    </row>
    <row r="376" spans="1:27" ht="12.75" customHeight="1">
      <c r="A376" s="311">
        <v>382</v>
      </c>
      <c r="B376" s="8" t="s">
        <v>461</v>
      </c>
      <c r="C376" s="8" t="s">
        <v>21</v>
      </c>
      <c r="D376" s="10" t="s">
        <v>462</v>
      </c>
      <c r="E376" s="10" t="s">
        <v>470</v>
      </c>
      <c r="F376" s="317">
        <v>0</v>
      </c>
      <c r="G376" s="317">
        <v>0</v>
      </c>
      <c r="H376" s="317">
        <v>0</v>
      </c>
      <c r="I376" s="317">
        <v>86.9</v>
      </c>
      <c r="J376" s="317">
        <v>0</v>
      </c>
      <c r="K376" s="317">
        <v>0</v>
      </c>
      <c r="L376" s="317">
        <v>0</v>
      </c>
      <c r="M376" s="10">
        <v>69</v>
      </c>
      <c r="N376" s="10">
        <v>100</v>
      </c>
      <c r="O376" s="318">
        <v>109.21233668422366</v>
      </c>
      <c r="P376" s="318">
        <v>70.800219988663315</v>
      </c>
      <c r="Q376" s="318">
        <v>96.457645001045364</v>
      </c>
      <c r="R376" s="10">
        <v>78.44</v>
      </c>
      <c r="S376" s="10">
        <v>49.83</v>
      </c>
      <c r="T376" s="319">
        <v>53.67011052378664</v>
      </c>
      <c r="U376" s="10">
        <v>48.79</v>
      </c>
      <c r="V376" s="10">
        <v>9.4700000000000006</v>
      </c>
      <c r="W376" s="10">
        <v>1.2</v>
      </c>
      <c r="X376" s="10">
        <v>0.22</v>
      </c>
      <c r="Y376" s="320">
        <v>890</v>
      </c>
      <c r="Z376" s="320">
        <v>392</v>
      </c>
      <c r="AA376" s="10">
        <v>8.32</v>
      </c>
    </row>
    <row r="377" spans="1:27" ht="12.75" customHeight="1">
      <c r="A377" s="304">
        <v>383</v>
      </c>
      <c r="B377" s="8" t="s">
        <v>461</v>
      </c>
      <c r="C377" s="8" t="s">
        <v>23</v>
      </c>
      <c r="D377" s="10" t="s">
        <v>462</v>
      </c>
      <c r="E377" s="10" t="s">
        <v>471</v>
      </c>
      <c r="F377" s="317">
        <v>0</v>
      </c>
      <c r="G377" s="317">
        <v>0</v>
      </c>
      <c r="H377" s="317">
        <v>0</v>
      </c>
      <c r="I377" s="317">
        <v>82.55</v>
      </c>
      <c r="J377" s="317">
        <v>0</v>
      </c>
      <c r="K377" s="317">
        <v>0</v>
      </c>
      <c r="L377" s="317">
        <v>0</v>
      </c>
      <c r="M377" s="10">
        <v>70.34</v>
      </c>
      <c r="N377" s="10">
        <v>100</v>
      </c>
      <c r="O377" s="318">
        <v>106.9813871741481</v>
      </c>
      <c r="P377" s="318">
        <v>86.493009709629433</v>
      </c>
      <c r="Q377" s="318">
        <v>98.465314375397824</v>
      </c>
      <c r="R377" s="10">
        <v>79.61</v>
      </c>
      <c r="S377" s="10">
        <v>43.08</v>
      </c>
      <c r="T377" s="319">
        <v>62.555446198649065</v>
      </c>
      <c r="U377" s="10">
        <v>44.61</v>
      </c>
      <c r="V377" s="10">
        <v>14.24</v>
      </c>
      <c r="W377" s="10">
        <v>2.48</v>
      </c>
      <c r="X377" s="10">
        <v>0.71</v>
      </c>
      <c r="Y377" s="320">
        <v>2421</v>
      </c>
      <c r="Z377" s="320">
        <v>1060</v>
      </c>
      <c r="AA377" s="10">
        <v>6.43</v>
      </c>
    </row>
    <row r="378" spans="1:27" ht="12.75" customHeight="1">
      <c r="A378" s="311">
        <v>384</v>
      </c>
      <c r="B378" s="8" t="s">
        <v>461</v>
      </c>
      <c r="C378" s="8" t="s">
        <v>25</v>
      </c>
      <c r="D378" s="10" t="s">
        <v>462</v>
      </c>
      <c r="E378" s="10" t="s">
        <v>472</v>
      </c>
      <c r="F378" s="317">
        <v>0</v>
      </c>
      <c r="G378" s="317">
        <v>0</v>
      </c>
      <c r="H378" s="317">
        <v>0</v>
      </c>
      <c r="I378" s="317">
        <v>78.27</v>
      </c>
      <c r="J378" s="317">
        <v>0</v>
      </c>
      <c r="K378" s="317">
        <v>0</v>
      </c>
      <c r="L378" s="317">
        <v>0</v>
      </c>
      <c r="M378" s="10">
        <v>71.47</v>
      </c>
      <c r="N378" s="10">
        <v>97.62</v>
      </c>
      <c r="O378" s="318">
        <v>110.29344176701264</v>
      </c>
      <c r="P378" s="318">
        <v>89.040707207829811</v>
      </c>
      <c r="Q378" s="318">
        <v>63.911024699984409</v>
      </c>
      <c r="R378" s="10">
        <v>84.51</v>
      </c>
      <c r="S378" s="10">
        <v>42.43</v>
      </c>
      <c r="T378" s="319">
        <v>51.604727671499937</v>
      </c>
      <c r="U378" s="10">
        <v>42.88</v>
      </c>
      <c r="V378" s="10">
        <v>15.07</v>
      </c>
      <c r="W378" s="10">
        <v>2.4700000000000002</v>
      </c>
      <c r="X378" s="10">
        <v>0.64</v>
      </c>
      <c r="Y378" s="320">
        <v>687</v>
      </c>
      <c r="Z378" s="320">
        <v>340</v>
      </c>
      <c r="AA378" s="10">
        <v>8.09</v>
      </c>
    </row>
    <row r="379" spans="1:27" ht="12.75" customHeight="1">
      <c r="A379" s="304">
        <v>385</v>
      </c>
      <c r="B379" s="8" t="s">
        <v>461</v>
      </c>
      <c r="C379" s="8" t="s">
        <v>27</v>
      </c>
      <c r="D379" s="10" t="s">
        <v>462</v>
      </c>
      <c r="E379" s="10" t="s">
        <v>473</v>
      </c>
      <c r="F379" s="317">
        <v>0</v>
      </c>
      <c r="G379" s="317">
        <v>0</v>
      </c>
      <c r="H379" s="317">
        <v>0</v>
      </c>
      <c r="I379" s="317">
        <v>75.930000000000007</v>
      </c>
      <c r="J379" s="317">
        <v>0</v>
      </c>
      <c r="K379" s="317">
        <v>0</v>
      </c>
      <c r="L379" s="317">
        <v>0</v>
      </c>
      <c r="M379" s="10">
        <v>71.510000000000005</v>
      </c>
      <c r="N379" s="10">
        <v>100</v>
      </c>
      <c r="O379" s="318">
        <v>112.05551036233092</v>
      </c>
      <c r="P379" s="318">
        <v>82.078976323983795</v>
      </c>
      <c r="Q379" s="318">
        <v>84.087295803336389</v>
      </c>
      <c r="R379" s="10">
        <v>29.55</v>
      </c>
      <c r="S379" s="10">
        <v>29.98</v>
      </c>
      <c r="T379" s="319">
        <v>59.108957260084296</v>
      </c>
      <c r="U379" s="10">
        <v>49.95</v>
      </c>
      <c r="V379" s="10">
        <v>6.2</v>
      </c>
      <c r="W379" s="10">
        <v>0.53</v>
      </c>
      <c r="X379" s="10">
        <v>0.11</v>
      </c>
      <c r="Y379" s="320">
        <v>1080</v>
      </c>
      <c r="Z379" s="320">
        <v>482</v>
      </c>
      <c r="AA379" s="10">
        <v>7.44</v>
      </c>
    </row>
    <row r="380" spans="1:27" ht="12.75" customHeight="1">
      <c r="A380" s="311">
        <v>386</v>
      </c>
      <c r="B380" s="8" t="s">
        <v>461</v>
      </c>
      <c r="C380" s="8" t="s">
        <v>29</v>
      </c>
      <c r="D380" s="10" t="s">
        <v>462</v>
      </c>
      <c r="E380" s="10" t="s">
        <v>474</v>
      </c>
      <c r="F380" s="317">
        <v>0</v>
      </c>
      <c r="G380" s="317">
        <v>0</v>
      </c>
      <c r="H380" s="317">
        <v>0</v>
      </c>
      <c r="I380" s="317">
        <v>74.010000000000005</v>
      </c>
      <c r="J380" s="317">
        <v>0</v>
      </c>
      <c r="K380" s="317">
        <v>0</v>
      </c>
      <c r="L380" s="317">
        <v>0</v>
      </c>
      <c r="M380" s="10">
        <v>72.959999999999994</v>
      </c>
      <c r="N380" s="10">
        <v>100</v>
      </c>
      <c r="O380" s="318">
        <v>114.10125027871491</v>
      </c>
      <c r="P380" s="318">
        <v>86.921180635456395</v>
      </c>
      <c r="Q380" s="318">
        <v>81.667352854995485</v>
      </c>
      <c r="R380" s="10">
        <v>100</v>
      </c>
      <c r="S380" s="10">
        <v>48.4</v>
      </c>
      <c r="T380" s="319">
        <v>56.210896200012442</v>
      </c>
      <c r="U380" s="10">
        <v>51.21</v>
      </c>
      <c r="V380" s="10">
        <v>4.91</v>
      </c>
      <c r="W380" s="10">
        <v>0.63</v>
      </c>
      <c r="X380" s="10">
        <v>0.14000000000000001</v>
      </c>
      <c r="Y380" s="320">
        <v>17766</v>
      </c>
      <c r="Z380" s="320">
        <v>7383</v>
      </c>
      <c r="AA380" s="10">
        <v>8.7100000000000009</v>
      </c>
    </row>
    <row r="381" spans="1:27" ht="12.75" customHeight="1">
      <c r="A381" s="304">
        <v>387</v>
      </c>
      <c r="B381" s="8" t="s">
        <v>461</v>
      </c>
      <c r="C381" s="8" t="s">
        <v>31</v>
      </c>
      <c r="D381" s="10" t="s">
        <v>462</v>
      </c>
      <c r="E381" s="10" t="s">
        <v>475</v>
      </c>
      <c r="F381" s="317">
        <v>0</v>
      </c>
      <c r="G381" s="317">
        <v>0</v>
      </c>
      <c r="H381" s="317">
        <v>0</v>
      </c>
      <c r="I381" s="317">
        <v>85.04</v>
      </c>
      <c r="J381" s="317">
        <v>0</v>
      </c>
      <c r="K381" s="317">
        <v>0</v>
      </c>
      <c r="L381" s="317">
        <v>0</v>
      </c>
      <c r="M381" s="10">
        <v>70.900000000000006</v>
      </c>
      <c r="N381" s="10">
        <v>94.53</v>
      </c>
      <c r="O381" s="318">
        <v>107.78250260197566</v>
      </c>
      <c r="P381" s="318">
        <v>92.658220893258118</v>
      </c>
      <c r="Q381" s="318">
        <v>74.765956058613028</v>
      </c>
      <c r="R381" s="10">
        <v>78.12</v>
      </c>
      <c r="S381" s="10">
        <v>37.57</v>
      </c>
      <c r="T381" s="319">
        <v>62.167153439442956</v>
      </c>
      <c r="U381" s="10">
        <v>51.89</v>
      </c>
      <c r="V381" s="10">
        <v>7.45</v>
      </c>
      <c r="W381" s="10">
        <v>1.02</v>
      </c>
      <c r="X381" s="10">
        <v>0.31</v>
      </c>
      <c r="Y381" s="320">
        <v>5532</v>
      </c>
      <c r="Z381" s="320">
        <v>1768</v>
      </c>
      <c r="AA381" s="10">
        <v>7.98</v>
      </c>
    </row>
    <row r="382" spans="1:27" ht="12.75" customHeight="1">
      <c r="A382" s="311">
        <v>388</v>
      </c>
      <c r="B382" s="8" t="s">
        <v>461</v>
      </c>
      <c r="C382" s="8" t="s">
        <v>33</v>
      </c>
      <c r="D382" s="10" t="s">
        <v>462</v>
      </c>
      <c r="E382" s="10" t="s">
        <v>476</v>
      </c>
      <c r="F382" s="317">
        <v>0</v>
      </c>
      <c r="G382" s="317">
        <v>0</v>
      </c>
      <c r="H382" s="317">
        <v>0</v>
      </c>
      <c r="I382" s="317">
        <v>78.59</v>
      </c>
      <c r="J382" s="317">
        <v>0</v>
      </c>
      <c r="K382" s="317">
        <v>0</v>
      </c>
      <c r="L382" s="317">
        <v>0</v>
      </c>
      <c r="M382" s="10">
        <v>73.13</v>
      </c>
      <c r="N382" s="10">
        <v>100</v>
      </c>
      <c r="O382" s="318">
        <v>113.16376333944275</v>
      </c>
      <c r="P382" s="318">
        <v>84.539070120202638</v>
      </c>
      <c r="Q382" s="318">
        <v>77.497683657958945</v>
      </c>
      <c r="R382" s="10">
        <v>63.98</v>
      </c>
      <c r="S382" s="10">
        <v>51.44</v>
      </c>
      <c r="T382" s="319">
        <v>60.419643329629046</v>
      </c>
      <c r="U382" s="10">
        <v>53.71</v>
      </c>
      <c r="V382" s="10">
        <v>5.82</v>
      </c>
      <c r="W382" s="10">
        <v>1.01</v>
      </c>
      <c r="X382" s="10">
        <v>0.31</v>
      </c>
      <c r="Y382" s="320">
        <v>1819</v>
      </c>
      <c r="Z382" s="320">
        <v>808</v>
      </c>
      <c r="AA382" s="10">
        <v>6.92</v>
      </c>
    </row>
    <row r="383" spans="1:27" ht="12.75" customHeight="1">
      <c r="A383" s="304">
        <v>389</v>
      </c>
      <c r="B383" s="8" t="s">
        <v>461</v>
      </c>
      <c r="C383" s="8" t="s">
        <v>35</v>
      </c>
      <c r="D383" s="10" t="s">
        <v>462</v>
      </c>
      <c r="E383" s="10" t="s">
        <v>477</v>
      </c>
      <c r="F383" s="317">
        <v>0</v>
      </c>
      <c r="G383" s="317">
        <v>0</v>
      </c>
      <c r="H383" s="317">
        <v>0</v>
      </c>
      <c r="I383" s="317">
        <v>83.89</v>
      </c>
      <c r="J383" s="317">
        <v>0</v>
      </c>
      <c r="K383" s="317">
        <v>0</v>
      </c>
      <c r="L383" s="317">
        <v>0</v>
      </c>
      <c r="M383" s="10">
        <v>72.34</v>
      </c>
      <c r="N383" s="10">
        <v>90.22</v>
      </c>
      <c r="O383" s="318">
        <v>107.73448467954914</v>
      </c>
      <c r="P383" s="318">
        <v>82.93703654062476</v>
      </c>
      <c r="Q383" s="318">
        <v>82.459345686553704</v>
      </c>
      <c r="R383" s="10">
        <v>89.6</v>
      </c>
      <c r="S383" s="10">
        <v>43</v>
      </c>
      <c r="T383" s="319">
        <v>59.253041897727407</v>
      </c>
      <c r="U383" s="10">
        <v>50.3</v>
      </c>
      <c r="V383" s="10">
        <v>5.85</v>
      </c>
      <c r="W383" s="10">
        <v>0.81</v>
      </c>
      <c r="X383" s="10">
        <v>0.16</v>
      </c>
      <c r="Y383" s="320">
        <v>1435</v>
      </c>
      <c r="Z383" s="320">
        <v>587</v>
      </c>
      <c r="AA383" s="10">
        <v>7.55</v>
      </c>
    </row>
    <row r="384" spans="1:27" ht="12.75" customHeight="1">
      <c r="A384" s="311">
        <v>390</v>
      </c>
      <c r="B384" s="8" t="s">
        <v>478</v>
      </c>
      <c r="C384" s="8" t="s">
        <v>6</v>
      </c>
      <c r="D384" s="10" t="s">
        <v>479</v>
      </c>
      <c r="E384" s="10" t="s">
        <v>480</v>
      </c>
      <c r="F384" s="317">
        <v>0</v>
      </c>
      <c r="G384" s="317">
        <v>0</v>
      </c>
      <c r="H384" s="317">
        <v>2</v>
      </c>
      <c r="I384" s="317">
        <v>81.3</v>
      </c>
      <c r="J384" s="317">
        <v>0</v>
      </c>
      <c r="K384" s="317">
        <v>87</v>
      </c>
      <c r="L384" s="317">
        <v>0</v>
      </c>
      <c r="M384" s="10">
        <v>64.849999999999994</v>
      </c>
      <c r="N384" s="10">
        <v>93.41</v>
      </c>
      <c r="O384" s="318">
        <v>107.62647152076154</v>
      </c>
      <c r="P384" s="318">
        <v>88.7385255979177</v>
      </c>
      <c r="Q384" s="318">
        <v>80.542080919528559</v>
      </c>
      <c r="R384" s="10">
        <v>79.36</v>
      </c>
      <c r="S384" s="10">
        <v>23.61</v>
      </c>
      <c r="T384" s="319">
        <v>68.966883847751305</v>
      </c>
      <c r="U384" s="10">
        <v>26.95</v>
      </c>
      <c r="V384" s="10">
        <v>17.03</v>
      </c>
      <c r="W384" s="10">
        <v>3.26</v>
      </c>
      <c r="X384" s="10">
        <v>0.87</v>
      </c>
      <c r="Y384" s="320">
        <v>1379</v>
      </c>
      <c r="Z384" s="320">
        <v>581</v>
      </c>
      <c r="AA384" s="10">
        <v>8.6</v>
      </c>
    </row>
    <row r="385" spans="1:27" ht="12.75" customHeight="1">
      <c r="A385" s="304">
        <v>391</v>
      </c>
      <c r="B385" s="8" t="s">
        <v>478</v>
      </c>
      <c r="C385" s="8" t="s">
        <v>9</v>
      </c>
      <c r="D385" s="10" t="s">
        <v>479</v>
      </c>
      <c r="E385" s="10" t="s">
        <v>481</v>
      </c>
      <c r="F385" s="317">
        <v>2</v>
      </c>
      <c r="G385" s="317">
        <v>9</v>
      </c>
      <c r="H385" s="317">
        <v>4</v>
      </c>
      <c r="I385" s="317">
        <v>78.48</v>
      </c>
      <c r="J385" s="317">
        <v>10</v>
      </c>
      <c r="K385" s="317">
        <v>164</v>
      </c>
      <c r="L385" s="317">
        <v>178</v>
      </c>
      <c r="M385" s="10">
        <v>69.03</v>
      </c>
      <c r="N385" s="10">
        <v>97.1</v>
      </c>
      <c r="O385" s="318">
        <v>104.6047268155889</v>
      </c>
      <c r="P385" s="318">
        <v>91.57964101008217</v>
      </c>
      <c r="Q385" s="318">
        <v>87.004692866856999</v>
      </c>
      <c r="R385" s="10">
        <v>54.64</v>
      </c>
      <c r="S385" s="10">
        <v>30.27</v>
      </c>
      <c r="T385" s="319">
        <v>65.205923402644714</v>
      </c>
      <c r="U385" s="10">
        <v>41.05</v>
      </c>
      <c r="V385" s="10">
        <v>10.48</v>
      </c>
      <c r="W385" s="10">
        <v>2.04</v>
      </c>
      <c r="X385" s="10">
        <v>0.55000000000000004</v>
      </c>
      <c r="Y385" s="320">
        <v>8081</v>
      </c>
      <c r="Z385" s="320">
        <v>3156</v>
      </c>
      <c r="AA385" s="10">
        <v>16.59</v>
      </c>
    </row>
    <row r="386" spans="1:27" ht="12.75" customHeight="1">
      <c r="A386" s="311">
        <v>392</v>
      </c>
      <c r="B386" s="8" t="s">
        <v>478</v>
      </c>
      <c r="C386" s="8" t="s">
        <v>11</v>
      </c>
      <c r="D386" s="10" t="s">
        <v>479</v>
      </c>
      <c r="E386" s="10" t="s">
        <v>482</v>
      </c>
      <c r="F386" s="317">
        <v>0</v>
      </c>
      <c r="G386" s="317">
        <v>0</v>
      </c>
      <c r="H386" s="317">
        <v>0</v>
      </c>
      <c r="I386" s="317">
        <v>78.97</v>
      </c>
      <c r="J386" s="317">
        <v>0</v>
      </c>
      <c r="K386" s="317">
        <v>0</v>
      </c>
      <c r="L386" s="317">
        <v>0</v>
      </c>
      <c r="M386" s="10">
        <v>65.95</v>
      </c>
      <c r="N386" s="10">
        <v>100</v>
      </c>
      <c r="O386" s="318">
        <v>106.50933564899732</v>
      </c>
      <c r="P386" s="318">
        <v>100.87642076126153</v>
      </c>
      <c r="Q386" s="318">
        <v>76.466434177183103</v>
      </c>
      <c r="R386" s="10">
        <v>79.790000000000006</v>
      </c>
      <c r="S386" s="10">
        <v>31.31</v>
      </c>
      <c r="T386" s="319">
        <v>67.644384238615757</v>
      </c>
      <c r="U386" s="10">
        <v>38.049999999999997</v>
      </c>
      <c r="V386" s="10">
        <v>17.25</v>
      </c>
      <c r="W386" s="10">
        <v>3.05</v>
      </c>
      <c r="X386" s="10">
        <v>0.78</v>
      </c>
      <c r="Y386" s="320">
        <v>3061</v>
      </c>
      <c r="Z386" s="320">
        <v>1056</v>
      </c>
      <c r="AA386" s="10">
        <v>12.75</v>
      </c>
    </row>
    <row r="387" spans="1:27" ht="12.75" customHeight="1">
      <c r="A387" s="304">
        <v>393</v>
      </c>
      <c r="B387" s="8" t="s">
        <v>478</v>
      </c>
      <c r="C387" s="8" t="s">
        <v>13</v>
      </c>
      <c r="D387" s="10" t="s">
        <v>479</v>
      </c>
      <c r="E387" s="10" t="s">
        <v>483</v>
      </c>
      <c r="F387" s="317">
        <v>18</v>
      </c>
      <c r="G387" s="317">
        <v>6</v>
      </c>
      <c r="H387" s="317">
        <v>4</v>
      </c>
      <c r="I387" s="317">
        <v>83.48</v>
      </c>
      <c r="J387" s="317">
        <v>1</v>
      </c>
      <c r="K387" s="317">
        <v>181</v>
      </c>
      <c r="L387" s="317">
        <v>75</v>
      </c>
      <c r="M387" s="10">
        <v>65.52</v>
      </c>
      <c r="N387" s="10">
        <v>97.75</v>
      </c>
      <c r="O387" s="318">
        <v>105.89074066321777</v>
      </c>
      <c r="P387" s="318">
        <v>91.762486534638029</v>
      </c>
      <c r="Q387" s="318">
        <v>87.163543054396868</v>
      </c>
      <c r="R387" s="10">
        <v>66.37</v>
      </c>
      <c r="S387" s="10">
        <v>34.65</v>
      </c>
      <c r="T387" s="319">
        <v>70.970548545183362</v>
      </c>
      <c r="U387" s="10">
        <v>27.51</v>
      </c>
      <c r="V387" s="10">
        <v>18.46</v>
      </c>
      <c r="W387" s="10">
        <v>3.66</v>
      </c>
      <c r="X387" s="10">
        <v>1.1499999999999999</v>
      </c>
      <c r="Y387" s="320">
        <v>3305</v>
      </c>
      <c r="Z387" s="320">
        <v>1411</v>
      </c>
      <c r="AA387" s="10">
        <v>8.33</v>
      </c>
    </row>
    <row r="388" spans="1:27" ht="12.75" customHeight="1">
      <c r="A388" s="311">
        <v>394</v>
      </c>
      <c r="B388" s="8" t="s">
        <v>478</v>
      </c>
      <c r="C388" s="8" t="s">
        <v>15</v>
      </c>
      <c r="D388" s="10" t="s">
        <v>479</v>
      </c>
      <c r="E388" s="10" t="s">
        <v>484</v>
      </c>
      <c r="F388" s="317">
        <v>0</v>
      </c>
      <c r="G388" s="317">
        <v>0</v>
      </c>
      <c r="H388" s="317">
        <v>0</v>
      </c>
      <c r="I388" s="317">
        <v>59.4</v>
      </c>
      <c r="J388" s="317">
        <v>0</v>
      </c>
      <c r="K388" s="317">
        <v>0</v>
      </c>
      <c r="L388" s="317">
        <v>0</v>
      </c>
      <c r="M388" s="10">
        <v>66.290000000000006</v>
      </c>
      <c r="N388" s="10">
        <v>86.51</v>
      </c>
      <c r="O388" s="318">
        <v>108.27715214992052</v>
      </c>
      <c r="P388" s="318">
        <v>85.86848456288736</v>
      </c>
      <c r="Q388" s="318">
        <v>78.45975257393448</v>
      </c>
      <c r="R388" s="10">
        <v>53.9</v>
      </c>
      <c r="S388" s="10">
        <v>33.26</v>
      </c>
      <c r="T388" s="319">
        <v>61.411480616815126</v>
      </c>
      <c r="U388" s="10">
        <v>36.229999999999997</v>
      </c>
      <c r="V388" s="10">
        <v>17.02</v>
      </c>
      <c r="W388" s="10">
        <v>2.38</v>
      </c>
      <c r="X388" s="10">
        <v>0.51</v>
      </c>
      <c r="Y388" s="320">
        <v>5882</v>
      </c>
      <c r="Z388" s="320">
        <v>2199</v>
      </c>
      <c r="AA388" s="10">
        <v>8.9499999999999993</v>
      </c>
    </row>
    <row r="389" spans="1:27" ht="12.75" customHeight="1">
      <c r="A389" s="304">
        <v>395</v>
      </c>
      <c r="B389" s="8" t="s">
        <v>478</v>
      </c>
      <c r="C389" s="8" t="s">
        <v>17</v>
      </c>
      <c r="D389" s="10" t="s">
        <v>479</v>
      </c>
      <c r="E389" s="10" t="s">
        <v>485</v>
      </c>
      <c r="F389" s="317">
        <v>48</v>
      </c>
      <c r="G389" s="317">
        <v>35</v>
      </c>
      <c r="H389" s="317">
        <v>6</v>
      </c>
      <c r="I389" s="317">
        <v>65.94</v>
      </c>
      <c r="J389" s="317">
        <v>1</v>
      </c>
      <c r="K389" s="317">
        <v>33</v>
      </c>
      <c r="L389" s="317">
        <v>1073</v>
      </c>
      <c r="M389" s="10">
        <v>64.819999999999993</v>
      </c>
      <c r="N389" s="10">
        <v>93.17</v>
      </c>
      <c r="O389" s="318">
        <v>106.60892444291805</v>
      </c>
      <c r="P389" s="318">
        <v>83.929670080134827</v>
      </c>
      <c r="Q389" s="318">
        <v>80.209850252820189</v>
      </c>
      <c r="R389" s="10">
        <v>62.52</v>
      </c>
      <c r="S389" s="10">
        <v>43.53</v>
      </c>
      <c r="T389" s="319">
        <v>64.681362878488969</v>
      </c>
      <c r="U389" s="10">
        <v>38.46</v>
      </c>
      <c r="V389" s="10">
        <v>14.12</v>
      </c>
      <c r="W389" s="10">
        <v>2.41</v>
      </c>
      <c r="X389" s="10">
        <v>0.6</v>
      </c>
      <c r="Y389" s="320">
        <v>4092</v>
      </c>
      <c r="Z389" s="320">
        <v>1637</v>
      </c>
      <c r="AA389" s="10">
        <v>7.55</v>
      </c>
    </row>
    <row r="390" spans="1:27" ht="12.75" customHeight="1">
      <c r="A390" s="311">
        <v>396</v>
      </c>
      <c r="B390" s="8" t="s">
        <v>478</v>
      </c>
      <c r="C390" s="8" t="s">
        <v>19</v>
      </c>
      <c r="D390" s="10" t="s">
        <v>479</v>
      </c>
      <c r="E390" s="10" t="s">
        <v>486</v>
      </c>
      <c r="F390" s="317">
        <v>2</v>
      </c>
      <c r="G390" s="317">
        <v>12</v>
      </c>
      <c r="H390" s="317">
        <v>1</v>
      </c>
      <c r="I390" s="317">
        <v>76.72</v>
      </c>
      <c r="J390" s="317">
        <v>0</v>
      </c>
      <c r="K390" s="317">
        <v>3</v>
      </c>
      <c r="L390" s="317">
        <v>0</v>
      </c>
      <c r="M390" s="10">
        <v>65.95</v>
      </c>
      <c r="N390" s="10">
        <v>96.83</v>
      </c>
      <c r="O390" s="318">
        <v>101.61754618698453</v>
      </c>
      <c r="P390" s="318">
        <v>97.355246736790534</v>
      </c>
      <c r="Q390" s="318">
        <v>84.938776763449724</v>
      </c>
      <c r="R390" s="10">
        <v>100</v>
      </c>
      <c r="S390" s="10">
        <v>48.21</v>
      </c>
      <c r="T390" s="319">
        <v>64.313175769694595</v>
      </c>
      <c r="U390" s="10">
        <v>43.48</v>
      </c>
      <c r="V390" s="10">
        <v>15.99</v>
      </c>
      <c r="W390" s="10">
        <v>2.21</v>
      </c>
      <c r="X390" s="10">
        <v>0.5</v>
      </c>
      <c r="Y390" s="320">
        <v>2045</v>
      </c>
      <c r="Z390" s="320">
        <v>808</v>
      </c>
      <c r="AA390" s="10">
        <v>8.25</v>
      </c>
    </row>
    <row r="391" spans="1:27" ht="12.75" customHeight="1">
      <c r="A391" s="304">
        <v>397</v>
      </c>
      <c r="B391" s="8" t="s">
        <v>478</v>
      </c>
      <c r="C391" s="8" t="s">
        <v>21</v>
      </c>
      <c r="D391" s="10" t="s">
        <v>479</v>
      </c>
      <c r="E391" s="10" t="s">
        <v>487</v>
      </c>
      <c r="F391" s="317">
        <v>18</v>
      </c>
      <c r="G391" s="317">
        <v>17</v>
      </c>
      <c r="H391" s="317">
        <v>2</v>
      </c>
      <c r="I391" s="317">
        <v>69.8</v>
      </c>
      <c r="J391" s="317">
        <v>5</v>
      </c>
      <c r="K391" s="317">
        <v>26</v>
      </c>
      <c r="L391" s="317">
        <v>0</v>
      </c>
      <c r="M391" s="10">
        <v>66.02</v>
      </c>
      <c r="N391" s="10">
        <v>97.52</v>
      </c>
      <c r="O391" s="318">
        <v>100.76154234955963</v>
      </c>
      <c r="P391" s="318">
        <v>81.327453309771798</v>
      </c>
      <c r="Q391" s="318">
        <v>80.485696496274954</v>
      </c>
      <c r="R391" s="10">
        <v>70.349999999999994</v>
      </c>
      <c r="S391" s="10">
        <v>37.31</v>
      </c>
      <c r="T391" s="319">
        <v>68.580488333960716</v>
      </c>
      <c r="U391" s="10">
        <v>28.29</v>
      </c>
      <c r="V391" s="10">
        <v>17.36</v>
      </c>
      <c r="W391" s="10">
        <v>2.62</v>
      </c>
      <c r="X391" s="10">
        <v>0.67</v>
      </c>
      <c r="Y391" s="320">
        <v>9561</v>
      </c>
      <c r="Z391" s="320">
        <v>3775</v>
      </c>
      <c r="AA391" s="10">
        <v>7.77</v>
      </c>
    </row>
    <row r="392" spans="1:27" ht="12.75" customHeight="1">
      <c r="A392" s="311">
        <v>398</v>
      </c>
      <c r="B392" s="8" t="s">
        <v>478</v>
      </c>
      <c r="C392" s="8" t="s">
        <v>23</v>
      </c>
      <c r="D392" s="10" t="s">
        <v>479</v>
      </c>
      <c r="E392" s="10" t="s">
        <v>488</v>
      </c>
      <c r="F392" s="317">
        <v>12</v>
      </c>
      <c r="G392" s="317">
        <v>9</v>
      </c>
      <c r="H392" s="317">
        <v>3</v>
      </c>
      <c r="I392" s="317">
        <v>72.03</v>
      </c>
      <c r="J392" s="317">
        <v>5</v>
      </c>
      <c r="K392" s="317">
        <v>96</v>
      </c>
      <c r="L392" s="317">
        <v>49</v>
      </c>
      <c r="M392" s="10">
        <v>64.22</v>
      </c>
      <c r="N392" s="10">
        <v>98.67</v>
      </c>
      <c r="O392" s="318">
        <v>107.7447607844026</v>
      </c>
      <c r="P392" s="318">
        <v>75.494336143375222</v>
      </c>
      <c r="Q392" s="318">
        <v>86.563894455093376</v>
      </c>
      <c r="R392" s="10">
        <v>68.94</v>
      </c>
      <c r="S392" s="10">
        <v>24.12</v>
      </c>
      <c r="T392" s="319">
        <v>76.388902616207247</v>
      </c>
      <c r="U392" s="10">
        <v>21.17</v>
      </c>
      <c r="V392" s="10">
        <v>20.97</v>
      </c>
      <c r="W392" s="10">
        <v>3.83</v>
      </c>
      <c r="X392" s="10">
        <v>1.07</v>
      </c>
      <c r="Y392" s="320">
        <v>1834</v>
      </c>
      <c r="Z392" s="320">
        <v>629</v>
      </c>
      <c r="AA392" s="10">
        <v>8.11</v>
      </c>
    </row>
    <row r="393" spans="1:27" ht="12.75" customHeight="1">
      <c r="A393" s="304">
        <v>399</v>
      </c>
      <c r="B393" s="8" t="s">
        <v>478</v>
      </c>
      <c r="C393" s="8" t="s">
        <v>25</v>
      </c>
      <c r="D393" s="10" t="s">
        <v>479</v>
      </c>
      <c r="E393" s="10" t="s">
        <v>489</v>
      </c>
      <c r="F393" s="317">
        <v>18</v>
      </c>
      <c r="G393" s="317">
        <v>22</v>
      </c>
      <c r="H393" s="317">
        <v>5</v>
      </c>
      <c r="I393" s="317">
        <v>70.05</v>
      </c>
      <c r="J393" s="317">
        <v>0</v>
      </c>
      <c r="K393" s="317">
        <v>2</v>
      </c>
      <c r="L393" s="317">
        <v>485</v>
      </c>
      <c r="M393" s="10">
        <v>66</v>
      </c>
      <c r="N393" s="10">
        <v>90.86</v>
      </c>
      <c r="O393" s="318">
        <v>103.73921143626848</v>
      </c>
      <c r="P393" s="318">
        <v>93.066750427987557</v>
      </c>
      <c r="Q393" s="318">
        <v>82.019575228684388</v>
      </c>
      <c r="R393" s="10">
        <v>58.42</v>
      </c>
      <c r="S393" s="10">
        <v>23.44</v>
      </c>
      <c r="T393" s="319">
        <v>67.30281152206588</v>
      </c>
      <c r="U393" s="10">
        <v>29.35</v>
      </c>
      <c r="V393" s="10">
        <v>13.2</v>
      </c>
      <c r="W393" s="10">
        <v>1.81</v>
      </c>
      <c r="X393" s="10">
        <v>0.42</v>
      </c>
      <c r="Y393" s="320">
        <v>4787</v>
      </c>
      <c r="Z393" s="320">
        <v>2010</v>
      </c>
      <c r="AA393" s="10">
        <v>7.88</v>
      </c>
    </row>
    <row r="394" spans="1:27" ht="12.75" customHeight="1">
      <c r="A394" s="311">
        <v>400</v>
      </c>
      <c r="B394" s="8" t="s">
        <v>478</v>
      </c>
      <c r="C394" s="8" t="s">
        <v>27</v>
      </c>
      <c r="D394" s="10" t="s">
        <v>479</v>
      </c>
      <c r="E394" s="10" t="s">
        <v>490</v>
      </c>
      <c r="F394" s="317">
        <v>46</v>
      </c>
      <c r="G394" s="317">
        <v>12</v>
      </c>
      <c r="H394" s="317">
        <v>11</v>
      </c>
      <c r="I394" s="317">
        <v>73.55</v>
      </c>
      <c r="J394" s="317">
        <v>13</v>
      </c>
      <c r="K394" s="317">
        <v>2</v>
      </c>
      <c r="L394" s="317">
        <v>202</v>
      </c>
      <c r="M394" s="10">
        <v>70.72</v>
      </c>
      <c r="N394" s="10">
        <v>100</v>
      </c>
      <c r="O394" s="318">
        <v>102.36639949184463</v>
      </c>
      <c r="P394" s="318">
        <v>89.14714613746338</v>
      </c>
      <c r="Q394" s="318">
        <v>88.492059805665988</v>
      </c>
      <c r="R394" s="10">
        <v>86.92</v>
      </c>
      <c r="S394" s="10">
        <v>45.04</v>
      </c>
      <c r="T394" s="319">
        <v>64.060507388854788</v>
      </c>
      <c r="U394" s="10">
        <v>36.049999999999997</v>
      </c>
      <c r="V394" s="10">
        <v>8.58</v>
      </c>
      <c r="W394" s="10">
        <v>1.1200000000000001</v>
      </c>
      <c r="X394" s="10">
        <v>0.22</v>
      </c>
      <c r="Y394" s="320">
        <v>9728</v>
      </c>
      <c r="Z394" s="320">
        <v>3635</v>
      </c>
      <c r="AA394" s="10">
        <v>9.61</v>
      </c>
    </row>
    <row r="395" spans="1:27" ht="12.75" customHeight="1">
      <c r="A395" s="304">
        <v>401</v>
      </c>
      <c r="B395" s="8" t="s">
        <v>478</v>
      </c>
      <c r="C395" s="8" t="s">
        <v>29</v>
      </c>
      <c r="D395" s="10" t="s">
        <v>479</v>
      </c>
      <c r="E395" s="10" t="s">
        <v>491</v>
      </c>
      <c r="F395" s="317">
        <v>0</v>
      </c>
      <c r="G395" s="317">
        <v>0</v>
      </c>
      <c r="H395" s="317">
        <v>0</v>
      </c>
      <c r="I395" s="317">
        <v>0</v>
      </c>
      <c r="J395" s="317">
        <v>0</v>
      </c>
      <c r="K395" s="317">
        <v>0</v>
      </c>
      <c r="L395" s="317">
        <v>0</v>
      </c>
      <c r="M395" s="10">
        <v>63.33</v>
      </c>
      <c r="N395" s="10">
        <v>0</v>
      </c>
      <c r="O395" s="318">
        <v>0</v>
      </c>
      <c r="P395" s="318">
        <v>0</v>
      </c>
      <c r="Q395" s="318">
        <v>0</v>
      </c>
      <c r="R395" s="10">
        <v>0</v>
      </c>
      <c r="S395" s="10">
        <v>0</v>
      </c>
      <c r="T395" s="319">
        <v>0</v>
      </c>
      <c r="U395" s="10">
        <v>0</v>
      </c>
      <c r="V395" s="10">
        <v>0</v>
      </c>
      <c r="W395" s="10">
        <v>0</v>
      </c>
      <c r="X395" s="10">
        <v>0</v>
      </c>
      <c r="Y395" s="320">
        <v>0</v>
      </c>
      <c r="Z395" s="320">
        <v>0</v>
      </c>
      <c r="AA395" s="10">
        <v>0</v>
      </c>
    </row>
    <row r="396" spans="1:27" ht="12.75" customHeight="1">
      <c r="A396" s="311">
        <v>402</v>
      </c>
      <c r="B396" s="8" t="s">
        <v>478</v>
      </c>
      <c r="C396" s="8" t="s">
        <v>31</v>
      </c>
      <c r="D396" s="10" t="s">
        <v>479</v>
      </c>
      <c r="E396" s="10" t="s">
        <v>492</v>
      </c>
      <c r="F396" s="317">
        <v>0</v>
      </c>
      <c r="G396" s="317">
        <v>0</v>
      </c>
      <c r="H396" s="317">
        <v>0</v>
      </c>
      <c r="I396" s="317">
        <v>0</v>
      </c>
      <c r="J396" s="317">
        <v>0</v>
      </c>
      <c r="K396" s="317">
        <v>0</v>
      </c>
      <c r="L396" s="317">
        <v>0</v>
      </c>
      <c r="M396" s="10">
        <v>69.459999999999994</v>
      </c>
      <c r="N396" s="10">
        <v>0</v>
      </c>
      <c r="O396" s="318">
        <v>0</v>
      </c>
      <c r="P396" s="318">
        <v>0</v>
      </c>
      <c r="Q396" s="318">
        <v>0</v>
      </c>
      <c r="R396" s="10">
        <v>0</v>
      </c>
      <c r="S396" s="10">
        <v>0</v>
      </c>
      <c r="T396" s="319">
        <v>0</v>
      </c>
      <c r="U396" s="10">
        <v>0</v>
      </c>
      <c r="V396" s="10">
        <v>0</v>
      </c>
      <c r="W396" s="10">
        <v>0</v>
      </c>
      <c r="X396" s="10">
        <v>0</v>
      </c>
      <c r="Y396" s="320">
        <v>0</v>
      </c>
      <c r="Z396" s="320">
        <v>0</v>
      </c>
      <c r="AA396" s="10">
        <v>0</v>
      </c>
    </row>
    <row r="397" spans="1:27" ht="12.75" customHeight="1">
      <c r="A397" s="304">
        <v>403</v>
      </c>
      <c r="B397" s="8" t="s">
        <v>493</v>
      </c>
      <c r="C397" s="8" t="s">
        <v>6</v>
      </c>
      <c r="D397" s="10" t="s">
        <v>494</v>
      </c>
      <c r="E397" s="10" t="s">
        <v>495</v>
      </c>
      <c r="F397" s="317">
        <v>0</v>
      </c>
      <c r="G397" s="317">
        <v>0</v>
      </c>
      <c r="H397" s="317">
        <v>0</v>
      </c>
      <c r="I397" s="317">
        <v>46.49</v>
      </c>
      <c r="J397" s="317">
        <v>0</v>
      </c>
      <c r="K397" s="317">
        <v>0</v>
      </c>
      <c r="L397" s="317">
        <v>0</v>
      </c>
      <c r="M397" s="10">
        <v>68.08</v>
      </c>
      <c r="N397" s="10">
        <v>97.52</v>
      </c>
      <c r="O397" s="318">
        <v>114.84586336188742</v>
      </c>
      <c r="P397" s="318">
        <v>73.177131483152408</v>
      </c>
      <c r="Q397" s="318">
        <v>79.698014041753169</v>
      </c>
      <c r="R397" s="10">
        <v>67.03</v>
      </c>
      <c r="S397" s="10">
        <v>47.46</v>
      </c>
      <c r="T397" s="319">
        <v>60.601182074805926</v>
      </c>
      <c r="U397" s="10">
        <v>42.28</v>
      </c>
      <c r="V397" s="10">
        <v>12.87</v>
      </c>
      <c r="W397" s="10">
        <v>2.34</v>
      </c>
      <c r="X397" s="10">
        <v>0.61</v>
      </c>
      <c r="Y397" s="320">
        <v>2016</v>
      </c>
      <c r="Z397" s="320">
        <v>601</v>
      </c>
      <c r="AA397" s="10">
        <v>9.18</v>
      </c>
    </row>
    <row r="398" spans="1:27" ht="12.75" customHeight="1">
      <c r="A398" s="311">
        <v>404</v>
      </c>
      <c r="B398" s="8" t="s">
        <v>493</v>
      </c>
      <c r="C398" s="8" t="s">
        <v>9</v>
      </c>
      <c r="D398" s="10" t="s">
        <v>494</v>
      </c>
      <c r="E398" s="10" t="s">
        <v>496</v>
      </c>
      <c r="F398" s="317">
        <v>0</v>
      </c>
      <c r="G398" s="317">
        <v>15</v>
      </c>
      <c r="H398" s="317">
        <v>1</v>
      </c>
      <c r="I398" s="317">
        <v>60.13</v>
      </c>
      <c r="J398" s="317">
        <v>2</v>
      </c>
      <c r="K398" s="317">
        <v>6</v>
      </c>
      <c r="L398" s="317">
        <v>145</v>
      </c>
      <c r="M398" s="10">
        <v>72.62</v>
      </c>
      <c r="N398" s="10">
        <v>96.5</v>
      </c>
      <c r="O398" s="318">
        <v>106.27062982704456</v>
      </c>
      <c r="P398" s="318">
        <v>86.373639165468063</v>
      </c>
      <c r="Q398" s="318">
        <v>85.096781800609662</v>
      </c>
      <c r="R398" s="10">
        <v>78.38</v>
      </c>
      <c r="S398" s="10">
        <v>27.84</v>
      </c>
      <c r="T398" s="319">
        <v>65.018882756027949</v>
      </c>
      <c r="U398" s="10">
        <v>35.979999999999997</v>
      </c>
      <c r="V398" s="10">
        <v>7.82</v>
      </c>
      <c r="W398" s="10">
        <v>0.92</v>
      </c>
      <c r="X398" s="10">
        <v>0.18</v>
      </c>
      <c r="Y398" s="320">
        <v>5831</v>
      </c>
      <c r="Z398" s="320">
        <v>2181</v>
      </c>
      <c r="AA398" s="10">
        <v>8.9700000000000006</v>
      </c>
    </row>
    <row r="399" spans="1:27" ht="12.75" customHeight="1">
      <c r="A399" s="304">
        <v>405</v>
      </c>
      <c r="B399" s="8" t="s">
        <v>493</v>
      </c>
      <c r="C399" s="8" t="s">
        <v>11</v>
      </c>
      <c r="D399" s="10" t="s">
        <v>494</v>
      </c>
      <c r="E399" s="10" t="s">
        <v>497</v>
      </c>
      <c r="F399" s="317">
        <v>0</v>
      </c>
      <c r="G399" s="317">
        <v>0</v>
      </c>
      <c r="H399" s="317">
        <v>0</v>
      </c>
      <c r="I399" s="317">
        <v>69.77</v>
      </c>
      <c r="J399" s="317">
        <v>0</v>
      </c>
      <c r="K399" s="317">
        <v>0</v>
      </c>
      <c r="L399" s="317">
        <v>0</v>
      </c>
      <c r="M399" s="10">
        <v>74.59</v>
      </c>
      <c r="N399" s="10">
        <v>82.21</v>
      </c>
      <c r="O399" s="318">
        <v>107.12101888210748</v>
      </c>
      <c r="P399" s="318">
        <v>80.546353903270912</v>
      </c>
      <c r="Q399" s="318">
        <v>53.760575063064721</v>
      </c>
      <c r="R399" s="10">
        <v>10.45</v>
      </c>
      <c r="S399" s="10">
        <v>36.04</v>
      </c>
      <c r="T399" s="319">
        <v>71.932982977615026</v>
      </c>
      <c r="U399" s="10">
        <v>28.87</v>
      </c>
      <c r="V399" s="10">
        <v>8.89</v>
      </c>
      <c r="W399" s="10">
        <v>1.63</v>
      </c>
      <c r="X399" s="10">
        <v>0.45</v>
      </c>
      <c r="Y399" s="320">
        <v>2951</v>
      </c>
      <c r="Z399" s="320">
        <v>956</v>
      </c>
      <c r="AA399" s="10">
        <v>8.49</v>
      </c>
    </row>
    <row r="400" spans="1:27" ht="12.75" customHeight="1">
      <c r="A400" s="311">
        <v>406</v>
      </c>
      <c r="B400" s="8" t="s">
        <v>493</v>
      </c>
      <c r="C400" s="8" t="s">
        <v>13</v>
      </c>
      <c r="D400" s="10" t="s">
        <v>494</v>
      </c>
      <c r="E400" s="10" t="s">
        <v>498</v>
      </c>
      <c r="F400" s="317">
        <v>5</v>
      </c>
      <c r="G400" s="317">
        <v>30</v>
      </c>
      <c r="H400" s="317">
        <v>5</v>
      </c>
      <c r="I400" s="317">
        <v>62.71</v>
      </c>
      <c r="J400" s="317">
        <v>1</v>
      </c>
      <c r="K400" s="317">
        <v>6</v>
      </c>
      <c r="L400" s="317">
        <v>258</v>
      </c>
      <c r="M400" s="10">
        <v>65.400000000000006</v>
      </c>
      <c r="N400" s="10">
        <v>91.44</v>
      </c>
      <c r="O400" s="318">
        <v>115.15568440642095</v>
      </c>
      <c r="P400" s="318">
        <v>76.591188008633154</v>
      </c>
      <c r="Q400" s="318">
        <v>77.991410506097523</v>
      </c>
      <c r="R400" s="10">
        <v>74.150000000000006</v>
      </c>
      <c r="S400" s="10">
        <v>35.74</v>
      </c>
      <c r="T400" s="319">
        <v>61.744792703811378</v>
      </c>
      <c r="U400" s="10">
        <v>44.58</v>
      </c>
      <c r="V400" s="10">
        <v>16.579999999999998</v>
      </c>
      <c r="W400" s="10">
        <v>2.64</v>
      </c>
      <c r="X400" s="10">
        <v>0.68</v>
      </c>
      <c r="Y400" s="320">
        <v>3552</v>
      </c>
      <c r="Z400" s="320">
        <v>1097</v>
      </c>
      <c r="AA400" s="10">
        <v>7.27</v>
      </c>
    </row>
    <row r="401" spans="1:27" ht="12.75" customHeight="1">
      <c r="A401" s="304">
        <v>407</v>
      </c>
      <c r="B401" s="8" t="s">
        <v>493</v>
      </c>
      <c r="C401" s="8" t="s">
        <v>15</v>
      </c>
      <c r="D401" s="10" t="s">
        <v>494</v>
      </c>
      <c r="E401" s="10" t="s">
        <v>499</v>
      </c>
      <c r="F401" s="317">
        <v>0</v>
      </c>
      <c r="G401" s="317">
        <v>0</v>
      </c>
      <c r="H401" s="317">
        <v>0</v>
      </c>
      <c r="I401" s="317">
        <v>72.319999999999993</v>
      </c>
      <c r="J401" s="317">
        <v>0</v>
      </c>
      <c r="K401" s="317">
        <v>0</v>
      </c>
      <c r="L401" s="317">
        <v>0</v>
      </c>
      <c r="M401" s="10">
        <v>70.3</v>
      </c>
      <c r="N401" s="10">
        <v>100</v>
      </c>
      <c r="O401" s="318">
        <v>111.67164256477035</v>
      </c>
      <c r="P401" s="318">
        <v>77.562853264749748</v>
      </c>
      <c r="Q401" s="318">
        <v>93.754492900874439</v>
      </c>
      <c r="R401" s="10">
        <v>75.52</v>
      </c>
      <c r="S401" s="10">
        <v>44.46</v>
      </c>
      <c r="T401" s="319">
        <v>62.914764897328887</v>
      </c>
      <c r="U401" s="10">
        <v>54.51</v>
      </c>
      <c r="V401" s="10">
        <v>9.59</v>
      </c>
      <c r="W401" s="10">
        <v>1.57</v>
      </c>
      <c r="X401" s="10">
        <v>0.48</v>
      </c>
      <c r="Y401" s="320">
        <v>3131</v>
      </c>
      <c r="Z401" s="320">
        <v>1127</v>
      </c>
      <c r="AA401" s="10">
        <v>7.4</v>
      </c>
    </row>
    <row r="402" spans="1:27" ht="12.75" customHeight="1">
      <c r="A402" s="311">
        <v>408</v>
      </c>
      <c r="B402" s="8" t="s">
        <v>493</v>
      </c>
      <c r="C402" s="8" t="s">
        <v>17</v>
      </c>
      <c r="D402" s="10" t="s">
        <v>494</v>
      </c>
      <c r="E402" s="10" t="s">
        <v>500</v>
      </c>
      <c r="F402" s="317">
        <v>0</v>
      </c>
      <c r="G402" s="317">
        <v>0</v>
      </c>
      <c r="H402" s="317">
        <v>1</v>
      </c>
      <c r="I402" s="317">
        <v>43.65</v>
      </c>
      <c r="J402" s="317">
        <v>0</v>
      </c>
      <c r="K402" s="317">
        <v>0</v>
      </c>
      <c r="L402" s="317">
        <v>348</v>
      </c>
      <c r="M402" s="10">
        <v>72.040000000000006</v>
      </c>
      <c r="N402" s="10">
        <v>86.31</v>
      </c>
      <c r="O402" s="318">
        <v>111.95880561636207</v>
      </c>
      <c r="P402" s="318">
        <v>78.460611709550022</v>
      </c>
      <c r="Q402" s="318">
        <v>74.426281731874994</v>
      </c>
      <c r="R402" s="10">
        <v>63.9</v>
      </c>
      <c r="S402" s="10">
        <v>40.590000000000003</v>
      </c>
      <c r="T402" s="319">
        <v>66.316603362999032</v>
      </c>
      <c r="U402" s="10">
        <v>35.549999999999997</v>
      </c>
      <c r="V402" s="10">
        <v>8.0500000000000007</v>
      </c>
      <c r="W402" s="10">
        <v>1.66</v>
      </c>
      <c r="X402" s="10">
        <v>0.63</v>
      </c>
      <c r="Y402" s="320">
        <v>7833</v>
      </c>
      <c r="Z402" s="320">
        <v>2321</v>
      </c>
      <c r="AA402" s="10">
        <v>7.28</v>
      </c>
    </row>
    <row r="403" spans="1:27" ht="12.75" customHeight="1">
      <c r="A403" s="304">
        <v>409</v>
      </c>
      <c r="B403" s="8" t="s">
        <v>493</v>
      </c>
      <c r="C403" s="8" t="s">
        <v>19</v>
      </c>
      <c r="D403" s="10" t="s">
        <v>494</v>
      </c>
      <c r="E403" s="10" t="s">
        <v>501</v>
      </c>
      <c r="F403" s="317">
        <v>3</v>
      </c>
      <c r="G403" s="317">
        <v>36</v>
      </c>
      <c r="H403" s="317">
        <v>4</v>
      </c>
      <c r="I403" s="317">
        <v>36.520000000000003</v>
      </c>
      <c r="J403" s="317">
        <v>5</v>
      </c>
      <c r="K403" s="317">
        <v>15</v>
      </c>
      <c r="L403" s="317">
        <v>44</v>
      </c>
      <c r="M403" s="10">
        <v>72.83</v>
      </c>
      <c r="N403" s="10">
        <v>95.64</v>
      </c>
      <c r="O403" s="318">
        <v>106.10286038967061</v>
      </c>
      <c r="P403" s="318">
        <v>82.150100631866465</v>
      </c>
      <c r="Q403" s="318">
        <v>86.154890466135924</v>
      </c>
      <c r="R403" s="10">
        <v>45.74</v>
      </c>
      <c r="S403" s="10">
        <v>36.340000000000003</v>
      </c>
      <c r="T403" s="319">
        <v>68.782679092076677</v>
      </c>
      <c r="U403" s="10">
        <v>35.15</v>
      </c>
      <c r="V403" s="10">
        <v>9.2799999999999994</v>
      </c>
      <c r="W403" s="10">
        <v>1.26</v>
      </c>
      <c r="X403" s="10">
        <v>0.26</v>
      </c>
      <c r="Y403" s="320">
        <v>4285</v>
      </c>
      <c r="Z403" s="320">
        <v>1313</v>
      </c>
      <c r="AA403" s="10">
        <v>6.34</v>
      </c>
    </row>
    <row r="404" spans="1:27" ht="12.75" customHeight="1">
      <c r="A404" s="311">
        <v>410</v>
      </c>
      <c r="B404" s="8" t="s">
        <v>493</v>
      </c>
      <c r="C404" s="8" t="s">
        <v>21</v>
      </c>
      <c r="D404" s="10" t="s">
        <v>494</v>
      </c>
      <c r="E404" s="10" t="s">
        <v>502</v>
      </c>
      <c r="F404" s="317">
        <v>0</v>
      </c>
      <c r="G404" s="317">
        <v>0</v>
      </c>
      <c r="H404" s="317">
        <v>0</v>
      </c>
      <c r="I404" s="317">
        <v>52.51</v>
      </c>
      <c r="J404" s="317">
        <v>0</v>
      </c>
      <c r="K404" s="317">
        <v>0</v>
      </c>
      <c r="L404" s="317">
        <v>0</v>
      </c>
      <c r="M404" s="10">
        <v>73.55</v>
      </c>
      <c r="N404" s="10">
        <v>100</v>
      </c>
      <c r="O404" s="318">
        <v>106.74207502569477</v>
      </c>
      <c r="P404" s="318">
        <v>87.574822958886728</v>
      </c>
      <c r="Q404" s="318">
        <v>65.215527509354203</v>
      </c>
      <c r="R404" s="10">
        <v>88.83</v>
      </c>
      <c r="S404" s="10">
        <v>47.29</v>
      </c>
      <c r="T404" s="319">
        <v>62.955870390455523</v>
      </c>
      <c r="U404" s="10">
        <v>48.64</v>
      </c>
      <c r="V404" s="10">
        <v>12.55</v>
      </c>
      <c r="W404" s="10">
        <v>2.36</v>
      </c>
      <c r="X404" s="10">
        <v>0.6</v>
      </c>
      <c r="Y404" s="320">
        <v>4018</v>
      </c>
      <c r="Z404" s="320">
        <v>1456</v>
      </c>
      <c r="AA404" s="10">
        <v>8</v>
      </c>
    </row>
    <row r="405" spans="1:27" ht="12.75" customHeight="1">
      <c r="A405" s="304">
        <v>411</v>
      </c>
      <c r="B405" s="8" t="s">
        <v>493</v>
      </c>
      <c r="C405" s="8" t="s">
        <v>23</v>
      </c>
      <c r="D405" s="10" t="s">
        <v>494</v>
      </c>
      <c r="E405" s="10" t="s">
        <v>503</v>
      </c>
      <c r="F405" s="317">
        <v>0</v>
      </c>
      <c r="G405" s="317">
        <v>2</v>
      </c>
      <c r="H405" s="317">
        <v>0</v>
      </c>
      <c r="I405" s="317">
        <v>57.47</v>
      </c>
      <c r="J405" s="317">
        <v>0</v>
      </c>
      <c r="K405" s="317">
        <v>14</v>
      </c>
      <c r="L405" s="317">
        <v>125</v>
      </c>
      <c r="M405" s="10">
        <v>69.16</v>
      </c>
      <c r="N405" s="10">
        <v>95.86</v>
      </c>
      <c r="O405" s="318">
        <v>116.08535218128209</v>
      </c>
      <c r="P405" s="318">
        <v>71.668524464481351</v>
      </c>
      <c r="Q405" s="318">
        <v>93.371045868218289</v>
      </c>
      <c r="R405" s="10">
        <v>78.27</v>
      </c>
      <c r="S405" s="10">
        <v>48</v>
      </c>
      <c r="T405" s="319">
        <v>57.602243037164747</v>
      </c>
      <c r="U405" s="10">
        <v>50</v>
      </c>
      <c r="V405" s="10">
        <v>16.62</v>
      </c>
      <c r="W405" s="10">
        <v>2.76</v>
      </c>
      <c r="X405" s="10">
        <v>0.77</v>
      </c>
      <c r="Y405" s="320">
        <v>8898</v>
      </c>
      <c r="Z405" s="320">
        <v>3255</v>
      </c>
      <c r="AA405" s="10">
        <v>9.61</v>
      </c>
    </row>
    <row r="406" spans="1:27" ht="12.75" customHeight="1">
      <c r="A406" s="311">
        <v>412</v>
      </c>
      <c r="B406" s="8" t="s">
        <v>493</v>
      </c>
      <c r="C406" s="8" t="s">
        <v>25</v>
      </c>
      <c r="D406" s="10" t="s">
        <v>494</v>
      </c>
      <c r="E406" s="10" t="s">
        <v>504</v>
      </c>
      <c r="F406" s="317">
        <v>2</v>
      </c>
      <c r="G406" s="317">
        <v>9</v>
      </c>
      <c r="H406" s="317">
        <v>0</v>
      </c>
      <c r="I406" s="317">
        <v>55.75</v>
      </c>
      <c r="J406" s="317">
        <v>1</v>
      </c>
      <c r="K406" s="317">
        <v>0</v>
      </c>
      <c r="L406" s="317">
        <v>0</v>
      </c>
      <c r="M406" s="10">
        <v>69.52</v>
      </c>
      <c r="N406" s="10">
        <v>96.03</v>
      </c>
      <c r="O406" s="318">
        <v>107.59560357598926</v>
      </c>
      <c r="P406" s="318">
        <v>86.882102203473679</v>
      </c>
      <c r="Q406" s="318">
        <v>93.423958060784813</v>
      </c>
      <c r="R406" s="10">
        <v>89.28</v>
      </c>
      <c r="S406" s="10">
        <v>56.43</v>
      </c>
      <c r="T406" s="319">
        <v>50.385426842783609</v>
      </c>
      <c r="U406" s="10">
        <v>57.09</v>
      </c>
      <c r="V406" s="10">
        <v>9.2799999999999994</v>
      </c>
      <c r="W406" s="10">
        <v>1.5</v>
      </c>
      <c r="X406" s="10">
        <v>0.37</v>
      </c>
      <c r="Y406" s="320">
        <v>2503</v>
      </c>
      <c r="Z406" s="320">
        <v>911</v>
      </c>
      <c r="AA406" s="10">
        <v>7.76</v>
      </c>
    </row>
    <row r="407" spans="1:27" ht="12.75" customHeight="1">
      <c r="A407" s="304">
        <v>413</v>
      </c>
      <c r="B407" s="8" t="s">
        <v>493</v>
      </c>
      <c r="C407" s="8" t="s">
        <v>27</v>
      </c>
      <c r="D407" s="10" t="s">
        <v>494</v>
      </c>
      <c r="E407" s="10" t="s">
        <v>505</v>
      </c>
      <c r="F407" s="317">
        <v>0</v>
      </c>
      <c r="G407" s="317">
        <v>0</v>
      </c>
      <c r="H407" s="317">
        <v>0</v>
      </c>
      <c r="I407" s="317">
        <v>36.69</v>
      </c>
      <c r="J407" s="317">
        <v>0</v>
      </c>
      <c r="K407" s="317">
        <v>0</v>
      </c>
      <c r="L407" s="317">
        <v>0</v>
      </c>
      <c r="M407" s="10">
        <v>70.56</v>
      </c>
      <c r="N407" s="10">
        <v>100</v>
      </c>
      <c r="O407" s="318">
        <v>105.93167249155972</v>
      </c>
      <c r="P407" s="318">
        <v>87.944161081690126</v>
      </c>
      <c r="Q407" s="318">
        <v>57.707833065157658</v>
      </c>
      <c r="R407" s="10">
        <v>64.739999999999995</v>
      </c>
      <c r="S407" s="10">
        <v>47.24</v>
      </c>
      <c r="T407" s="319">
        <v>63.940164000821319</v>
      </c>
      <c r="U407" s="10">
        <v>38.58</v>
      </c>
      <c r="V407" s="10">
        <v>12.25</v>
      </c>
      <c r="W407" s="10">
        <v>1.9</v>
      </c>
      <c r="X407" s="10">
        <v>0.51</v>
      </c>
      <c r="Y407" s="320">
        <v>11789</v>
      </c>
      <c r="Z407" s="320">
        <v>3910</v>
      </c>
      <c r="AA407" s="10">
        <v>8.01</v>
      </c>
    </row>
    <row r="408" spans="1:27" ht="12.75" customHeight="1">
      <c r="A408" s="311">
        <v>414</v>
      </c>
      <c r="B408" s="8" t="s">
        <v>493</v>
      </c>
      <c r="C408" s="8" t="s">
        <v>29</v>
      </c>
      <c r="D408" s="10" t="s">
        <v>494</v>
      </c>
      <c r="E408" s="10" t="s">
        <v>506</v>
      </c>
      <c r="F408" s="317">
        <v>13824</v>
      </c>
      <c r="G408" s="317">
        <v>5</v>
      </c>
      <c r="H408" s="317">
        <v>0</v>
      </c>
      <c r="I408" s="317">
        <v>44.29</v>
      </c>
      <c r="J408" s="317">
        <v>1</v>
      </c>
      <c r="K408" s="317">
        <v>4</v>
      </c>
      <c r="L408" s="317">
        <v>0</v>
      </c>
      <c r="M408" s="10">
        <v>71.930000000000007</v>
      </c>
      <c r="N408" s="10">
        <v>82.74</v>
      </c>
      <c r="O408" s="318">
        <v>110.42381346143799</v>
      </c>
      <c r="P408" s="318">
        <v>85.642982812735909</v>
      </c>
      <c r="Q408" s="318">
        <v>78.798852109678066</v>
      </c>
      <c r="R408" s="10">
        <v>100</v>
      </c>
      <c r="S408" s="10">
        <v>45.28</v>
      </c>
      <c r="T408" s="319">
        <v>57.588269546344819</v>
      </c>
      <c r="U408" s="10">
        <v>54.62</v>
      </c>
      <c r="V408" s="10">
        <v>9.1199999999999992</v>
      </c>
      <c r="W408" s="10">
        <v>1.08</v>
      </c>
      <c r="X408" s="10">
        <v>0.21</v>
      </c>
      <c r="Y408" s="320">
        <v>4255</v>
      </c>
      <c r="Z408" s="320">
        <v>1508</v>
      </c>
      <c r="AA408" s="10">
        <v>7.48</v>
      </c>
    </row>
    <row r="409" spans="1:27" ht="12.75" customHeight="1">
      <c r="A409" s="304">
        <v>415</v>
      </c>
      <c r="B409" s="8" t="s">
        <v>493</v>
      </c>
      <c r="C409" s="8" t="s">
        <v>31</v>
      </c>
      <c r="D409" s="10" t="s">
        <v>494</v>
      </c>
      <c r="E409" s="10" t="s">
        <v>507</v>
      </c>
      <c r="F409" s="317">
        <v>104828</v>
      </c>
      <c r="G409" s="317">
        <v>17</v>
      </c>
      <c r="H409" s="317">
        <v>3</v>
      </c>
      <c r="I409" s="317">
        <v>58.35</v>
      </c>
      <c r="J409" s="317">
        <v>6</v>
      </c>
      <c r="K409" s="317">
        <v>8</v>
      </c>
      <c r="L409" s="317">
        <v>0</v>
      </c>
      <c r="M409" s="10">
        <v>72.11</v>
      </c>
      <c r="N409" s="10">
        <v>100</v>
      </c>
      <c r="O409" s="318">
        <v>111.43328677929989</v>
      </c>
      <c r="P409" s="318">
        <v>73.075456322288474</v>
      </c>
      <c r="Q409" s="318">
        <v>78.438993036643794</v>
      </c>
      <c r="R409" s="10">
        <v>60.53</v>
      </c>
      <c r="S409" s="10">
        <v>45.05</v>
      </c>
      <c r="T409" s="319">
        <v>55.553484020555658</v>
      </c>
      <c r="U409" s="10">
        <v>45.95</v>
      </c>
      <c r="V409" s="10">
        <v>7.83</v>
      </c>
      <c r="W409" s="10">
        <v>0.87</v>
      </c>
      <c r="X409" s="10">
        <v>0.16</v>
      </c>
      <c r="Y409" s="320">
        <v>8942</v>
      </c>
      <c r="Z409" s="320">
        <v>3190</v>
      </c>
      <c r="AA409" s="10">
        <v>8.99</v>
      </c>
    </row>
    <row r="410" spans="1:27" ht="12.75" customHeight="1">
      <c r="A410" s="311">
        <v>416</v>
      </c>
      <c r="B410" s="8" t="s">
        <v>493</v>
      </c>
      <c r="C410" s="8" t="s">
        <v>33</v>
      </c>
      <c r="D410" s="10" t="s">
        <v>494</v>
      </c>
      <c r="E410" s="10" t="s">
        <v>508</v>
      </c>
      <c r="F410" s="317">
        <v>0</v>
      </c>
      <c r="G410" s="317">
        <v>0</v>
      </c>
      <c r="H410" s="317">
        <v>0</v>
      </c>
      <c r="I410" s="317">
        <v>67.760000000000005</v>
      </c>
      <c r="J410" s="317">
        <v>0</v>
      </c>
      <c r="K410" s="317">
        <v>0</v>
      </c>
      <c r="L410" s="317">
        <v>0</v>
      </c>
      <c r="M410" s="10">
        <v>73.38</v>
      </c>
      <c r="N410" s="10">
        <v>100</v>
      </c>
      <c r="O410" s="318">
        <v>113.07300359509556</v>
      </c>
      <c r="P410" s="318">
        <v>77.197366468548751</v>
      </c>
      <c r="Q410" s="318">
        <v>74.796475757554433</v>
      </c>
      <c r="R410" s="10">
        <v>85.47</v>
      </c>
      <c r="S410" s="10">
        <v>62.22</v>
      </c>
      <c r="T410" s="319">
        <v>54.001058353778809</v>
      </c>
      <c r="U410" s="10">
        <v>43.65</v>
      </c>
      <c r="V410" s="10">
        <v>6</v>
      </c>
      <c r="W410" s="10">
        <v>0.77</v>
      </c>
      <c r="X410" s="10">
        <v>0.14000000000000001</v>
      </c>
      <c r="Y410" s="320">
        <v>5642</v>
      </c>
      <c r="Z410" s="320">
        <v>1985</v>
      </c>
      <c r="AA410" s="10">
        <v>8.3699999999999992</v>
      </c>
    </row>
    <row r="411" spans="1:27" ht="12.75" customHeight="1">
      <c r="A411" s="304">
        <v>417</v>
      </c>
      <c r="B411" s="8" t="s">
        <v>493</v>
      </c>
      <c r="C411" s="8" t="s">
        <v>35</v>
      </c>
      <c r="D411" s="10" t="s">
        <v>494</v>
      </c>
      <c r="E411" s="10" t="s">
        <v>509</v>
      </c>
      <c r="F411" s="317">
        <v>128425</v>
      </c>
      <c r="G411" s="317">
        <v>9</v>
      </c>
      <c r="H411" s="317">
        <v>5</v>
      </c>
      <c r="I411" s="317">
        <v>42.95</v>
      </c>
      <c r="J411" s="317">
        <v>7</v>
      </c>
      <c r="K411" s="317">
        <v>56</v>
      </c>
      <c r="L411" s="317">
        <v>155</v>
      </c>
      <c r="M411" s="10">
        <v>72.81</v>
      </c>
      <c r="N411" s="10">
        <v>92.02</v>
      </c>
      <c r="O411" s="318">
        <v>110.8852958652389</v>
      </c>
      <c r="P411" s="318">
        <v>75.827494113578524</v>
      </c>
      <c r="Q411" s="318">
        <v>90.743763996775471</v>
      </c>
      <c r="R411" s="10">
        <v>65.959999999999994</v>
      </c>
      <c r="S411" s="10">
        <v>45.8</v>
      </c>
      <c r="T411" s="319">
        <v>60.07752549350537</v>
      </c>
      <c r="U411" s="10">
        <v>36.29</v>
      </c>
      <c r="V411" s="10">
        <v>7.82</v>
      </c>
      <c r="W411" s="10">
        <v>1.37</v>
      </c>
      <c r="X411" s="10">
        <v>0.4</v>
      </c>
      <c r="Y411" s="320">
        <v>8262</v>
      </c>
      <c r="Z411" s="320">
        <v>3137</v>
      </c>
      <c r="AA411" s="10">
        <v>8.27</v>
      </c>
    </row>
    <row r="412" spans="1:27" ht="12.75" customHeight="1">
      <c r="A412" s="311">
        <v>418</v>
      </c>
      <c r="B412" s="8" t="s">
        <v>493</v>
      </c>
      <c r="C412" s="8" t="s">
        <v>37</v>
      </c>
      <c r="D412" s="10" t="s">
        <v>494</v>
      </c>
      <c r="E412" s="10" t="s">
        <v>510</v>
      </c>
      <c r="F412" s="317">
        <v>1</v>
      </c>
      <c r="G412" s="317">
        <v>15</v>
      </c>
      <c r="H412" s="317">
        <v>0</v>
      </c>
      <c r="I412" s="317">
        <v>34.74</v>
      </c>
      <c r="J412" s="317">
        <v>3</v>
      </c>
      <c r="K412" s="317">
        <v>11</v>
      </c>
      <c r="L412" s="317">
        <v>37</v>
      </c>
      <c r="M412" s="10">
        <v>75.66</v>
      </c>
      <c r="N412" s="10">
        <v>95.41</v>
      </c>
      <c r="O412" s="318">
        <v>108.78407307894318</v>
      </c>
      <c r="P412" s="318">
        <v>84.12106567650909</v>
      </c>
      <c r="Q412" s="318">
        <v>88.532116296088375</v>
      </c>
      <c r="R412" s="10">
        <v>92.14</v>
      </c>
      <c r="S412" s="10">
        <v>30.66</v>
      </c>
      <c r="T412" s="319">
        <v>68.247000737928772</v>
      </c>
      <c r="U412" s="10">
        <v>31.94</v>
      </c>
      <c r="V412" s="10">
        <v>14.44</v>
      </c>
      <c r="W412" s="10">
        <v>1.79</v>
      </c>
      <c r="X412" s="10">
        <v>0.38</v>
      </c>
      <c r="Y412" s="320">
        <v>3317</v>
      </c>
      <c r="Z412" s="320">
        <v>921</v>
      </c>
      <c r="AA412" s="10">
        <v>7.18</v>
      </c>
    </row>
    <row r="413" spans="1:27" ht="12.75" customHeight="1">
      <c r="A413" s="304">
        <v>419</v>
      </c>
      <c r="B413" s="8" t="s">
        <v>493</v>
      </c>
      <c r="C413" s="8" t="s">
        <v>39</v>
      </c>
      <c r="D413" s="10" t="s">
        <v>494</v>
      </c>
      <c r="E413" s="10" t="s">
        <v>511</v>
      </c>
      <c r="F413" s="317">
        <v>0</v>
      </c>
      <c r="G413" s="317">
        <v>0</v>
      </c>
      <c r="H413" s="317">
        <v>0</v>
      </c>
      <c r="I413" s="317">
        <v>54.66</v>
      </c>
      <c r="J413" s="317">
        <v>0</v>
      </c>
      <c r="K413" s="317">
        <v>0</v>
      </c>
      <c r="L413" s="317">
        <v>0</v>
      </c>
      <c r="M413" s="10">
        <v>74.680000000000007</v>
      </c>
      <c r="N413" s="10">
        <v>89.23</v>
      </c>
      <c r="O413" s="318">
        <v>107.56357057982736</v>
      </c>
      <c r="P413" s="318">
        <v>91.762032376331589</v>
      </c>
      <c r="Q413" s="318">
        <v>89.201250142192109</v>
      </c>
      <c r="R413" s="10">
        <v>63.29</v>
      </c>
      <c r="S413" s="10">
        <v>33.81</v>
      </c>
      <c r="T413" s="319">
        <v>62.50269854839685</v>
      </c>
      <c r="U413" s="10">
        <v>47.79</v>
      </c>
      <c r="V413" s="10">
        <v>13.33</v>
      </c>
      <c r="W413" s="10">
        <v>1.97</v>
      </c>
      <c r="X413" s="10">
        <v>0.47</v>
      </c>
      <c r="Y413" s="320">
        <v>5785</v>
      </c>
      <c r="Z413" s="320">
        <v>2106</v>
      </c>
      <c r="AA413" s="10">
        <v>7.49</v>
      </c>
    </row>
    <row r="414" spans="1:27" ht="12.75" customHeight="1">
      <c r="A414" s="311">
        <v>420</v>
      </c>
      <c r="B414" s="8" t="s">
        <v>493</v>
      </c>
      <c r="C414" s="8" t="s">
        <v>41</v>
      </c>
      <c r="D414" s="10" t="s">
        <v>494</v>
      </c>
      <c r="E414" s="10" t="s">
        <v>512</v>
      </c>
      <c r="F414" s="317">
        <v>0</v>
      </c>
      <c r="G414" s="317">
        <v>1</v>
      </c>
      <c r="H414" s="317">
        <v>0</v>
      </c>
      <c r="I414" s="317">
        <v>45.36</v>
      </c>
      <c r="J414" s="317">
        <v>0</v>
      </c>
      <c r="K414" s="317">
        <v>1</v>
      </c>
      <c r="L414" s="317">
        <v>0</v>
      </c>
      <c r="M414" s="10">
        <v>74.28</v>
      </c>
      <c r="N414" s="10">
        <v>95.62</v>
      </c>
      <c r="O414" s="318">
        <v>106.24649966028802</v>
      </c>
      <c r="P414" s="318">
        <v>96.86929760206985</v>
      </c>
      <c r="Q414" s="318">
        <v>81.752823314781494</v>
      </c>
      <c r="R414" s="10">
        <v>96.2</v>
      </c>
      <c r="S414" s="10">
        <v>34.07</v>
      </c>
      <c r="T414" s="319">
        <v>80.314725263046014</v>
      </c>
      <c r="U414" s="10">
        <v>38.69</v>
      </c>
      <c r="V414" s="10">
        <v>12.72</v>
      </c>
      <c r="W414" s="10">
        <v>1.98</v>
      </c>
      <c r="X414" s="10">
        <v>0.46</v>
      </c>
      <c r="Y414" s="320">
        <v>2568</v>
      </c>
      <c r="Z414" s="320">
        <v>831</v>
      </c>
      <c r="AA414" s="10">
        <v>8.1199999999999992</v>
      </c>
    </row>
    <row r="415" spans="1:27" ht="12.75" customHeight="1">
      <c r="A415" s="304">
        <v>421</v>
      </c>
      <c r="B415" s="8" t="s">
        <v>493</v>
      </c>
      <c r="C415" s="8" t="s">
        <v>43</v>
      </c>
      <c r="D415" s="10" t="s">
        <v>494</v>
      </c>
      <c r="E415" s="10" t="s">
        <v>513</v>
      </c>
      <c r="F415" s="317">
        <v>0</v>
      </c>
      <c r="G415" s="317">
        <v>34</v>
      </c>
      <c r="H415" s="317">
        <v>2</v>
      </c>
      <c r="I415" s="317">
        <v>65.72</v>
      </c>
      <c r="J415" s="317">
        <v>0</v>
      </c>
      <c r="K415" s="317">
        <v>7</v>
      </c>
      <c r="L415" s="317">
        <v>137</v>
      </c>
      <c r="M415" s="10">
        <v>72.03</v>
      </c>
      <c r="N415" s="10">
        <v>95.11</v>
      </c>
      <c r="O415" s="318">
        <v>106.21092829738154</v>
      </c>
      <c r="P415" s="318">
        <v>85.217969254781949</v>
      </c>
      <c r="Q415" s="318">
        <v>94.137571602197141</v>
      </c>
      <c r="R415" s="10">
        <v>76.17</v>
      </c>
      <c r="S415" s="10">
        <v>31.37</v>
      </c>
      <c r="T415" s="319">
        <v>66.678482458472416</v>
      </c>
      <c r="U415" s="10">
        <v>35.950000000000003</v>
      </c>
      <c r="V415" s="10">
        <v>14.02</v>
      </c>
      <c r="W415" s="10">
        <v>2.68</v>
      </c>
      <c r="X415" s="10">
        <v>0.75</v>
      </c>
      <c r="Y415" s="320">
        <v>4851</v>
      </c>
      <c r="Z415" s="320">
        <v>1922</v>
      </c>
      <c r="AA415" s="10">
        <v>8.0299999999999994</v>
      </c>
    </row>
    <row r="416" spans="1:27" ht="12.75" customHeight="1">
      <c r="A416" s="311">
        <v>422</v>
      </c>
      <c r="B416" s="8" t="s">
        <v>493</v>
      </c>
      <c r="C416" s="8" t="s">
        <v>45</v>
      </c>
      <c r="D416" s="10" t="s">
        <v>494</v>
      </c>
      <c r="E416" s="10" t="s">
        <v>514</v>
      </c>
      <c r="F416" s="317">
        <v>0</v>
      </c>
      <c r="G416" s="317">
        <v>0</v>
      </c>
      <c r="H416" s="317">
        <v>0</v>
      </c>
      <c r="I416" s="317">
        <v>66.23</v>
      </c>
      <c r="J416" s="317">
        <v>0</v>
      </c>
      <c r="K416" s="317">
        <v>0</v>
      </c>
      <c r="L416" s="317">
        <v>0</v>
      </c>
      <c r="M416" s="10">
        <v>71.290000000000006</v>
      </c>
      <c r="N416" s="10">
        <v>91.2</v>
      </c>
      <c r="O416" s="318">
        <v>109.34997227620839</v>
      </c>
      <c r="P416" s="318">
        <v>82.055243220505929</v>
      </c>
      <c r="Q416" s="318">
        <v>76.879364925130986</v>
      </c>
      <c r="R416" s="10">
        <v>85.61</v>
      </c>
      <c r="S416" s="10">
        <v>44.35</v>
      </c>
      <c r="T416" s="319">
        <v>67.205090017083535</v>
      </c>
      <c r="U416" s="10">
        <v>46.63</v>
      </c>
      <c r="V416" s="10">
        <v>7.71</v>
      </c>
      <c r="W416" s="10">
        <v>1.1299999999999999</v>
      </c>
      <c r="X416" s="10">
        <v>0.28999999999999998</v>
      </c>
      <c r="Y416" s="320">
        <v>12790</v>
      </c>
      <c r="Z416" s="320">
        <v>5270</v>
      </c>
      <c r="AA416" s="10">
        <v>2.94</v>
      </c>
    </row>
    <row r="417" spans="1:27" ht="12.75" customHeight="1">
      <c r="A417" s="304">
        <v>423</v>
      </c>
      <c r="B417" s="8" t="s">
        <v>493</v>
      </c>
      <c r="C417" s="8" t="s">
        <v>47</v>
      </c>
      <c r="D417" s="10" t="s">
        <v>494</v>
      </c>
      <c r="E417" s="10" t="s">
        <v>515</v>
      </c>
      <c r="F417" s="317">
        <v>0</v>
      </c>
      <c r="G417" s="317">
        <v>0</v>
      </c>
      <c r="H417" s="317">
        <v>0</v>
      </c>
      <c r="I417" s="317">
        <v>72.69</v>
      </c>
      <c r="J417" s="317">
        <v>0</v>
      </c>
      <c r="K417" s="317">
        <v>0</v>
      </c>
      <c r="L417" s="317">
        <v>0</v>
      </c>
      <c r="M417" s="10">
        <v>73.66</v>
      </c>
      <c r="N417" s="10">
        <v>97.61</v>
      </c>
      <c r="O417" s="318">
        <v>113.65249809145273</v>
      </c>
      <c r="P417" s="318">
        <v>87.1696000682321</v>
      </c>
      <c r="Q417" s="318">
        <v>81.230488449650636</v>
      </c>
      <c r="R417" s="10">
        <v>95.25</v>
      </c>
      <c r="S417" s="10">
        <v>26.94</v>
      </c>
      <c r="T417" s="319">
        <v>69.797972128850574</v>
      </c>
      <c r="U417" s="10">
        <v>28.46</v>
      </c>
      <c r="V417" s="10">
        <v>16.27</v>
      </c>
      <c r="W417" s="10">
        <v>2.4300000000000002</v>
      </c>
      <c r="X417" s="10">
        <v>0.52</v>
      </c>
      <c r="Y417" s="320">
        <v>2611</v>
      </c>
      <c r="Z417" s="320">
        <v>872</v>
      </c>
      <c r="AA417" s="10">
        <v>8.4700000000000006</v>
      </c>
    </row>
    <row r="418" spans="1:27" ht="12.75" customHeight="1">
      <c r="A418" s="311">
        <v>424</v>
      </c>
      <c r="B418" s="8" t="s">
        <v>493</v>
      </c>
      <c r="C418" s="8" t="s">
        <v>49</v>
      </c>
      <c r="D418" s="10" t="s">
        <v>494</v>
      </c>
      <c r="E418" s="10" t="s">
        <v>516</v>
      </c>
      <c r="F418" s="317">
        <v>5</v>
      </c>
      <c r="G418" s="317">
        <v>19</v>
      </c>
      <c r="H418" s="317">
        <v>2</v>
      </c>
      <c r="I418" s="317">
        <v>83.71</v>
      </c>
      <c r="J418" s="317">
        <v>0</v>
      </c>
      <c r="K418" s="317">
        <v>47</v>
      </c>
      <c r="L418" s="317">
        <v>940</v>
      </c>
      <c r="M418" s="10">
        <v>74.38</v>
      </c>
      <c r="N418" s="10">
        <v>100</v>
      </c>
      <c r="O418" s="318">
        <v>106.02475871015457</v>
      </c>
      <c r="P418" s="318">
        <v>83.59624095125973</v>
      </c>
      <c r="Q418" s="318">
        <v>76.456406276829711</v>
      </c>
      <c r="R418" s="10">
        <v>100</v>
      </c>
      <c r="S418" s="10">
        <v>47.4</v>
      </c>
      <c r="T418" s="319">
        <v>56.865930062746216</v>
      </c>
      <c r="U418" s="10">
        <v>45.01</v>
      </c>
      <c r="V418" s="10">
        <v>5.0199999999999996</v>
      </c>
      <c r="W418" s="10">
        <v>0.76</v>
      </c>
      <c r="X418" s="10">
        <v>0.17</v>
      </c>
      <c r="Y418" s="320">
        <v>58803</v>
      </c>
      <c r="Z418" s="320">
        <v>21327</v>
      </c>
      <c r="AA418" s="10">
        <v>9.8800000000000008</v>
      </c>
    </row>
    <row r="419" spans="1:27" ht="12.75" customHeight="1">
      <c r="A419" s="304">
        <v>425</v>
      </c>
      <c r="B419" s="8" t="s">
        <v>493</v>
      </c>
      <c r="C419" s="8" t="s">
        <v>51</v>
      </c>
      <c r="D419" s="10" t="s">
        <v>494</v>
      </c>
      <c r="E419" s="10" t="s">
        <v>517</v>
      </c>
      <c r="F419" s="317">
        <v>0</v>
      </c>
      <c r="G419" s="317">
        <v>0</v>
      </c>
      <c r="H419" s="317">
        <v>0</v>
      </c>
      <c r="I419" s="317">
        <v>80.209999999999994</v>
      </c>
      <c r="J419" s="317">
        <v>0</v>
      </c>
      <c r="K419" s="317">
        <v>0</v>
      </c>
      <c r="L419" s="317">
        <v>0</v>
      </c>
      <c r="M419" s="10">
        <v>75.040000000000006</v>
      </c>
      <c r="N419" s="10">
        <v>96.68</v>
      </c>
      <c r="O419" s="318">
        <v>106.01412504878385</v>
      </c>
      <c r="P419" s="318">
        <v>83.827949470044999</v>
      </c>
      <c r="Q419" s="318">
        <v>84.892964118662533</v>
      </c>
      <c r="R419" s="10">
        <v>74.180000000000007</v>
      </c>
      <c r="S419" s="10">
        <v>42.08</v>
      </c>
      <c r="T419" s="319">
        <v>60.617086005591183</v>
      </c>
      <c r="U419" s="10">
        <v>39.380000000000003</v>
      </c>
      <c r="V419" s="10">
        <v>5.58</v>
      </c>
      <c r="W419" s="10">
        <v>0.88</v>
      </c>
      <c r="X419" s="10">
        <v>0.21</v>
      </c>
      <c r="Y419" s="320">
        <v>2771</v>
      </c>
      <c r="Z419" s="320">
        <v>968</v>
      </c>
      <c r="AA419" s="10">
        <v>7.92</v>
      </c>
    </row>
    <row r="420" spans="1:27" ht="12.75" customHeight="1">
      <c r="A420" s="311">
        <v>426</v>
      </c>
      <c r="B420" s="8" t="s">
        <v>493</v>
      </c>
      <c r="C420" s="8" t="s">
        <v>78</v>
      </c>
      <c r="D420" s="10" t="s">
        <v>494</v>
      </c>
      <c r="E420" s="10" t="s">
        <v>518</v>
      </c>
      <c r="F420" s="317">
        <v>0</v>
      </c>
      <c r="G420" s="317">
        <v>0</v>
      </c>
      <c r="H420" s="317">
        <v>0</v>
      </c>
      <c r="I420" s="317">
        <v>64.459999999999994</v>
      </c>
      <c r="J420" s="317">
        <v>0</v>
      </c>
      <c r="K420" s="317">
        <v>0</v>
      </c>
      <c r="L420" s="317">
        <v>0</v>
      </c>
      <c r="M420" s="10">
        <v>72.930000000000007</v>
      </c>
      <c r="N420" s="10">
        <v>100</v>
      </c>
      <c r="O420" s="318">
        <v>109.54611513273507</v>
      </c>
      <c r="P420" s="318">
        <v>84.855648068717855</v>
      </c>
      <c r="Q420" s="318">
        <v>79.322971525180506</v>
      </c>
      <c r="R420" s="10">
        <v>65.87</v>
      </c>
      <c r="S420" s="10">
        <v>50.11</v>
      </c>
      <c r="T420" s="319">
        <v>58.045295066713329</v>
      </c>
      <c r="U420" s="10">
        <v>47.86</v>
      </c>
      <c r="V420" s="10">
        <v>9.4600000000000009</v>
      </c>
      <c r="W420" s="10">
        <v>1.61</v>
      </c>
      <c r="X420" s="10">
        <v>0.44</v>
      </c>
      <c r="Y420" s="320">
        <v>3082</v>
      </c>
      <c r="Z420" s="320">
        <v>1185</v>
      </c>
      <c r="AA420" s="10">
        <v>8.68</v>
      </c>
    </row>
    <row r="421" spans="1:27" ht="12.75" customHeight="1">
      <c r="A421" s="304">
        <v>427</v>
      </c>
      <c r="B421" s="8" t="s">
        <v>519</v>
      </c>
      <c r="C421" s="8" t="s">
        <v>6</v>
      </c>
      <c r="D421" s="10" t="s">
        <v>520</v>
      </c>
      <c r="E421" s="10" t="s">
        <v>521</v>
      </c>
      <c r="F421" s="317">
        <v>17</v>
      </c>
      <c r="G421" s="317">
        <v>7</v>
      </c>
      <c r="H421" s="317">
        <v>1</v>
      </c>
      <c r="I421" s="317">
        <v>46</v>
      </c>
      <c r="J421" s="317">
        <v>10</v>
      </c>
      <c r="K421" s="317">
        <v>73</v>
      </c>
      <c r="L421" s="317">
        <v>75</v>
      </c>
      <c r="M421" s="10">
        <v>69.38</v>
      </c>
      <c r="N421" s="10">
        <v>95</v>
      </c>
      <c r="O421" s="318">
        <v>115.98589379436331</v>
      </c>
      <c r="P421" s="318">
        <v>81.716601838683246</v>
      </c>
      <c r="Q421" s="318">
        <v>81.365065673075492</v>
      </c>
      <c r="R421" s="10">
        <v>83.64</v>
      </c>
      <c r="S421" s="10">
        <v>31.99</v>
      </c>
      <c r="T421" s="319">
        <v>65.885296552072731</v>
      </c>
      <c r="U421" s="10">
        <v>29.67</v>
      </c>
      <c r="V421" s="10">
        <v>15.47</v>
      </c>
      <c r="W421" s="10">
        <v>2.33</v>
      </c>
      <c r="X421" s="10">
        <v>0.55000000000000004</v>
      </c>
      <c r="Y421" s="320">
        <v>2923</v>
      </c>
      <c r="Z421" s="320">
        <v>921</v>
      </c>
      <c r="AA421" s="10">
        <v>9.11</v>
      </c>
    </row>
    <row r="422" spans="1:27" ht="12.75" customHeight="1">
      <c r="A422" s="311">
        <v>428</v>
      </c>
      <c r="B422" s="8" t="s">
        <v>519</v>
      </c>
      <c r="C422" s="8" t="s">
        <v>9</v>
      </c>
      <c r="D422" s="10" t="s">
        <v>520</v>
      </c>
      <c r="E422" s="10" t="s">
        <v>522</v>
      </c>
      <c r="F422" s="317">
        <v>14</v>
      </c>
      <c r="G422" s="317">
        <v>8</v>
      </c>
      <c r="H422" s="317">
        <v>3</v>
      </c>
      <c r="I422" s="317">
        <v>55.84</v>
      </c>
      <c r="J422" s="317">
        <v>14</v>
      </c>
      <c r="K422" s="317">
        <v>271</v>
      </c>
      <c r="L422" s="317">
        <v>335</v>
      </c>
      <c r="M422" s="10">
        <v>66.66</v>
      </c>
      <c r="N422" s="10">
        <v>95.56</v>
      </c>
      <c r="O422" s="318">
        <v>114.178760668216</v>
      </c>
      <c r="P422" s="318">
        <v>81.901781509076571</v>
      </c>
      <c r="Q422" s="318">
        <v>85.693817511323317</v>
      </c>
      <c r="R422" s="10">
        <v>88.32</v>
      </c>
      <c r="S422" s="10">
        <v>26.83</v>
      </c>
      <c r="T422" s="319">
        <v>64.00006663261</v>
      </c>
      <c r="U422" s="10">
        <v>33.82</v>
      </c>
      <c r="V422" s="10">
        <v>14.65</v>
      </c>
      <c r="W422" s="10">
        <v>2.4900000000000002</v>
      </c>
      <c r="X422" s="10">
        <v>0.63</v>
      </c>
      <c r="Y422" s="320">
        <v>3589</v>
      </c>
      <c r="Z422" s="320">
        <v>1378</v>
      </c>
      <c r="AA422" s="10">
        <v>7.15</v>
      </c>
    </row>
    <row r="423" spans="1:27" ht="12.75" customHeight="1">
      <c r="A423" s="304">
        <v>429</v>
      </c>
      <c r="B423" s="8" t="s">
        <v>519</v>
      </c>
      <c r="C423" s="8" t="s">
        <v>11</v>
      </c>
      <c r="D423" s="10" t="s">
        <v>520</v>
      </c>
      <c r="E423" s="10" t="s">
        <v>523</v>
      </c>
      <c r="F423" s="317">
        <v>9</v>
      </c>
      <c r="G423" s="317">
        <v>1</v>
      </c>
      <c r="H423" s="317">
        <v>2</v>
      </c>
      <c r="I423" s="317">
        <v>76.53</v>
      </c>
      <c r="J423" s="317">
        <v>3</v>
      </c>
      <c r="K423" s="317">
        <v>6</v>
      </c>
      <c r="L423" s="317">
        <v>145</v>
      </c>
      <c r="M423" s="10">
        <v>68.319999999999993</v>
      </c>
      <c r="N423" s="10">
        <v>95.88</v>
      </c>
      <c r="O423" s="318">
        <v>113.54686114449095</v>
      </c>
      <c r="P423" s="318">
        <v>86.197685453000346</v>
      </c>
      <c r="Q423" s="318">
        <v>77.978635001462564</v>
      </c>
      <c r="R423" s="10">
        <v>70.680000000000007</v>
      </c>
      <c r="S423" s="10">
        <v>37.08</v>
      </c>
      <c r="T423" s="319">
        <v>68.542153514290845</v>
      </c>
      <c r="U423" s="10">
        <v>22.01</v>
      </c>
      <c r="V423" s="10">
        <v>14.63</v>
      </c>
      <c r="W423" s="10">
        <v>1.82</v>
      </c>
      <c r="X423" s="10">
        <v>0.42</v>
      </c>
      <c r="Y423" s="320">
        <v>3114</v>
      </c>
      <c r="Z423" s="320">
        <v>1004</v>
      </c>
      <c r="AA423" s="10">
        <v>9.01</v>
      </c>
    </row>
    <row r="424" spans="1:27" ht="12.75" customHeight="1">
      <c r="A424" s="311">
        <v>430</v>
      </c>
      <c r="B424" s="8" t="s">
        <v>519</v>
      </c>
      <c r="C424" s="8" t="s">
        <v>13</v>
      </c>
      <c r="D424" s="10" t="s">
        <v>520</v>
      </c>
      <c r="E424" s="10" t="s">
        <v>524</v>
      </c>
      <c r="F424" s="317">
        <v>9</v>
      </c>
      <c r="G424" s="317">
        <v>7</v>
      </c>
      <c r="H424" s="317">
        <v>0</v>
      </c>
      <c r="I424" s="317">
        <v>74.92</v>
      </c>
      <c r="J424" s="317">
        <v>0</v>
      </c>
      <c r="K424" s="317">
        <v>13</v>
      </c>
      <c r="L424" s="317">
        <v>85</v>
      </c>
      <c r="M424" s="10">
        <v>67.739999999999995</v>
      </c>
      <c r="N424" s="10">
        <v>98.32</v>
      </c>
      <c r="O424" s="318">
        <v>110.91963671584489</v>
      </c>
      <c r="P424" s="318">
        <v>89.343210908701948</v>
      </c>
      <c r="Q424" s="318">
        <v>82.266715161863758</v>
      </c>
      <c r="R424" s="10">
        <v>76.88</v>
      </c>
      <c r="S424" s="10">
        <v>34.729999999999997</v>
      </c>
      <c r="T424" s="319">
        <v>73.030139935414425</v>
      </c>
      <c r="U424" s="10">
        <v>40.96</v>
      </c>
      <c r="V424" s="10">
        <v>15.57</v>
      </c>
      <c r="W424" s="10">
        <v>3.53</v>
      </c>
      <c r="X424" s="10">
        <v>1.01</v>
      </c>
      <c r="Y424" s="320">
        <v>7706</v>
      </c>
      <c r="Z424" s="320">
        <v>3332</v>
      </c>
      <c r="AA424" s="10">
        <v>14.94</v>
      </c>
    </row>
    <row r="425" spans="1:27" ht="12.75" customHeight="1">
      <c r="A425" s="304">
        <v>431</v>
      </c>
      <c r="B425" s="8" t="s">
        <v>519</v>
      </c>
      <c r="C425" s="8" t="s">
        <v>15</v>
      </c>
      <c r="D425" s="10" t="s">
        <v>520</v>
      </c>
      <c r="E425" s="10" t="s">
        <v>525</v>
      </c>
      <c r="F425" s="317">
        <v>4</v>
      </c>
      <c r="G425" s="317">
        <v>4</v>
      </c>
      <c r="H425" s="317">
        <v>4</v>
      </c>
      <c r="I425" s="317">
        <v>83.46</v>
      </c>
      <c r="J425" s="317">
        <v>0</v>
      </c>
      <c r="K425" s="317">
        <v>8</v>
      </c>
      <c r="L425" s="317">
        <v>67</v>
      </c>
      <c r="M425" s="10">
        <v>68.239999999999995</v>
      </c>
      <c r="N425" s="10">
        <v>95.6</v>
      </c>
      <c r="O425" s="318">
        <v>113.7117028069886</v>
      </c>
      <c r="P425" s="318">
        <v>81.253519523797962</v>
      </c>
      <c r="Q425" s="318">
        <v>80.10336970444007</v>
      </c>
      <c r="R425" s="10">
        <v>88.82</v>
      </c>
      <c r="S425" s="10">
        <v>35.57</v>
      </c>
      <c r="T425" s="319">
        <v>69.583474256575698</v>
      </c>
      <c r="U425" s="10">
        <v>32.33</v>
      </c>
      <c r="V425" s="10">
        <v>11.23</v>
      </c>
      <c r="W425" s="10">
        <v>1.65</v>
      </c>
      <c r="X425" s="10">
        <v>0.38</v>
      </c>
      <c r="Y425" s="320">
        <v>3775</v>
      </c>
      <c r="Z425" s="320">
        <v>1309</v>
      </c>
      <c r="AA425" s="10">
        <v>9.23</v>
      </c>
    </row>
    <row r="426" spans="1:27" ht="12.75" customHeight="1">
      <c r="A426" s="311">
        <v>432</v>
      </c>
      <c r="B426" s="8" t="s">
        <v>519</v>
      </c>
      <c r="C426" s="8" t="s">
        <v>17</v>
      </c>
      <c r="D426" s="10" t="s">
        <v>520</v>
      </c>
      <c r="E426" s="10" t="s">
        <v>526</v>
      </c>
      <c r="F426" s="317">
        <v>23</v>
      </c>
      <c r="G426" s="317">
        <v>8</v>
      </c>
      <c r="H426" s="317">
        <v>4</v>
      </c>
      <c r="I426" s="317">
        <v>65.72</v>
      </c>
      <c r="J426" s="317">
        <v>3</v>
      </c>
      <c r="K426" s="317">
        <v>13</v>
      </c>
      <c r="L426" s="317">
        <v>48</v>
      </c>
      <c r="M426" s="10">
        <v>68.52</v>
      </c>
      <c r="N426" s="10">
        <v>97.32</v>
      </c>
      <c r="O426" s="318">
        <v>104.97462497361423</v>
      </c>
      <c r="P426" s="318">
        <v>91.217017026856311</v>
      </c>
      <c r="Q426" s="318">
        <v>60.087795309715489</v>
      </c>
      <c r="R426" s="10">
        <v>67.08</v>
      </c>
      <c r="S426" s="10">
        <v>32.54</v>
      </c>
      <c r="T426" s="319">
        <v>63.832314051132435</v>
      </c>
      <c r="U426" s="10">
        <v>33.979999999999997</v>
      </c>
      <c r="V426" s="10">
        <v>12.82</v>
      </c>
      <c r="W426" s="10">
        <v>1.91</v>
      </c>
      <c r="X426" s="10">
        <v>0.48</v>
      </c>
      <c r="Y426" s="320">
        <v>1609</v>
      </c>
      <c r="Z426" s="320">
        <v>540</v>
      </c>
      <c r="AA426" s="10">
        <v>9.76</v>
      </c>
    </row>
    <row r="427" spans="1:27" ht="12.75" customHeight="1">
      <c r="A427" s="304">
        <v>433</v>
      </c>
      <c r="B427" s="8" t="s">
        <v>519</v>
      </c>
      <c r="C427" s="8" t="s">
        <v>19</v>
      </c>
      <c r="D427" s="10" t="s">
        <v>520</v>
      </c>
      <c r="E427" s="10" t="s">
        <v>527</v>
      </c>
      <c r="F427" s="317">
        <v>3</v>
      </c>
      <c r="G427" s="317">
        <v>9</v>
      </c>
      <c r="H427" s="317">
        <v>2</v>
      </c>
      <c r="I427" s="317">
        <v>42.46</v>
      </c>
      <c r="J427" s="317">
        <v>1</v>
      </c>
      <c r="K427" s="317">
        <v>31</v>
      </c>
      <c r="L427" s="317">
        <v>15</v>
      </c>
      <c r="M427" s="10">
        <v>68.599999999999994</v>
      </c>
      <c r="N427" s="10">
        <v>100</v>
      </c>
      <c r="O427" s="318">
        <v>116.98843590417486</v>
      </c>
      <c r="P427" s="318">
        <v>87.788610643856131</v>
      </c>
      <c r="Q427" s="318">
        <v>111.36613835027933</v>
      </c>
      <c r="R427" s="10">
        <v>88.77</v>
      </c>
      <c r="S427" s="10">
        <v>25.88</v>
      </c>
      <c r="T427" s="319">
        <v>68.995337407850798</v>
      </c>
      <c r="U427" s="10">
        <v>32.49</v>
      </c>
      <c r="V427" s="10">
        <v>16</v>
      </c>
      <c r="W427" s="10">
        <v>1.68</v>
      </c>
      <c r="X427" s="10">
        <v>0.25</v>
      </c>
      <c r="Y427" s="320">
        <v>1186</v>
      </c>
      <c r="Z427" s="320">
        <v>342</v>
      </c>
      <c r="AA427" s="10">
        <v>9.56</v>
      </c>
    </row>
    <row r="428" spans="1:27" ht="12.75" customHeight="1">
      <c r="A428" s="311">
        <v>434</v>
      </c>
      <c r="B428" s="8" t="s">
        <v>519</v>
      </c>
      <c r="C428" s="8" t="s">
        <v>21</v>
      </c>
      <c r="D428" s="10" t="s">
        <v>520</v>
      </c>
      <c r="E428" s="10" t="s">
        <v>528</v>
      </c>
      <c r="F428" s="317">
        <v>8</v>
      </c>
      <c r="G428" s="317">
        <v>3</v>
      </c>
      <c r="H428" s="317">
        <v>2</v>
      </c>
      <c r="I428" s="317">
        <v>56.43</v>
      </c>
      <c r="J428" s="317">
        <v>0</v>
      </c>
      <c r="K428" s="317">
        <v>5</v>
      </c>
      <c r="L428" s="317">
        <v>81</v>
      </c>
      <c r="M428" s="10">
        <v>66.13</v>
      </c>
      <c r="N428" s="10">
        <v>91.37</v>
      </c>
      <c r="O428" s="318">
        <v>104.04982102500585</v>
      </c>
      <c r="P428" s="318">
        <v>93.282603997786026</v>
      </c>
      <c r="Q428" s="318">
        <v>76.856978948745891</v>
      </c>
      <c r="R428" s="10">
        <v>82.31</v>
      </c>
      <c r="S428" s="10">
        <v>32.700000000000003</v>
      </c>
      <c r="T428" s="319">
        <v>80.593192868719612</v>
      </c>
      <c r="U428" s="10">
        <v>30.24</v>
      </c>
      <c r="V428" s="10">
        <v>16.41</v>
      </c>
      <c r="W428" s="10">
        <v>2.57</v>
      </c>
      <c r="X428" s="10">
        <v>0.61</v>
      </c>
      <c r="Y428" s="320">
        <v>2814</v>
      </c>
      <c r="Z428" s="320">
        <v>1146</v>
      </c>
      <c r="AA428" s="10">
        <v>10.68</v>
      </c>
    </row>
    <row r="429" spans="1:27" ht="12.75" customHeight="1">
      <c r="A429" s="304">
        <v>435</v>
      </c>
      <c r="B429" s="8" t="s">
        <v>519</v>
      </c>
      <c r="C429" s="8" t="s">
        <v>23</v>
      </c>
      <c r="D429" s="10" t="s">
        <v>520</v>
      </c>
      <c r="E429" s="10" t="s">
        <v>529</v>
      </c>
      <c r="F429" s="317">
        <v>3</v>
      </c>
      <c r="G429" s="317">
        <v>2</v>
      </c>
      <c r="H429" s="317">
        <v>0</v>
      </c>
      <c r="I429" s="317">
        <v>65.900000000000006</v>
      </c>
      <c r="J429" s="317">
        <v>0</v>
      </c>
      <c r="K429" s="317">
        <v>16</v>
      </c>
      <c r="L429" s="317">
        <v>14</v>
      </c>
      <c r="M429" s="10">
        <v>69.319999999999993</v>
      </c>
      <c r="N429" s="10">
        <v>100</v>
      </c>
      <c r="O429" s="318">
        <v>113.47573991182067</v>
      </c>
      <c r="P429" s="318">
        <v>95.785568572373776</v>
      </c>
      <c r="Q429" s="318">
        <v>77.284655722624578</v>
      </c>
      <c r="R429" s="10">
        <v>86.62</v>
      </c>
      <c r="S429" s="10">
        <v>37.39</v>
      </c>
      <c r="T429" s="319">
        <v>72.436654498604241</v>
      </c>
      <c r="U429" s="10">
        <v>32.9</v>
      </c>
      <c r="V429" s="10">
        <v>15.76</v>
      </c>
      <c r="W429" s="10">
        <v>2.13</v>
      </c>
      <c r="X429" s="10">
        <v>0.47</v>
      </c>
      <c r="Y429" s="320">
        <v>1223</v>
      </c>
      <c r="Z429" s="320">
        <v>472</v>
      </c>
      <c r="AA429" s="10">
        <v>8.14</v>
      </c>
    </row>
    <row r="430" spans="1:27" ht="12.75" customHeight="1">
      <c r="A430" s="311">
        <v>436</v>
      </c>
      <c r="B430" s="8" t="s">
        <v>519</v>
      </c>
      <c r="C430" s="8" t="s">
        <v>25</v>
      </c>
      <c r="D430" s="10" t="s">
        <v>520</v>
      </c>
      <c r="E430" s="10" t="s">
        <v>530</v>
      </c>
      <c r="F430" s="317">
        <v>5</v>
      </c>
      <c r="G430" s="317">
        <v>34</v>
      </c>
      <c r="H430" s="317">
        <v>3</v>
      </c>
      <c r="I430" s="317">
        <v>64.38</v>
      </c>
      <c r="J430" s="317">
        <v>0</v>
      </c>
      <c r="K430" s="317">
        <v>1</v>
      </c>
      <c r="L430" s="317">
        <v>0</v>
      </c>
      <c r="M430" s="10">
        <v>67.930000000000007</v>
      </c>
      <c r="N430" s="10">
        <v>96.1</v>
      </c>
      <c r="O430" s="318">
        <v>111.06639689637991</v>
      </c>
      <c r="P430" s="318">
        <v>86.678331789044336</v>
      </c>
      <c r="Q430" s="318">
        <v>105.39742379800255</v>
      </c>
      <c r="R430" s="10">
        <v>71.540000000000006</v>
      </c>
      <c r="S430" s="10">
        <v>33.93</v>
      </c>
      <c r="T430" s="319">
        <v>65.294196488406371</v>
      </c>
      <c r="U430" s="10">
        <v>37.07</v>
      </c>
      <c r="V430" s="10">
        <v>11.79</v>
      </c>
      <c r="W430" s="10">
        <v>1.56</v>
      </c>
      <c r="X430" s="10">
        <v>0.3</v>
      </c>
      <c r="Y430" s="320">
        <v>1446</v>
      </c>
      <c r="Z430" s="320">
        <v>458</v>
      </c>
      <c r="AA430" s="10">
        <v>7.43</v>
      </c>
    </row>
    <row r="431" spans="1:27" ht="12.75" customHeight="1">
      <c r="A431" s="304">
        <v>437</v>
      </c>
      <c r="B431" s="8" t="s">
        <v>519</v>
      </c>
      <c r="C431" s="8" t="s">
        <v>27</v>
      </c>
      <c r="D431" s="10" t="s">
        <v>520</v>
      </c>
      <c r="E431" s="10" t="s">
        <v>531</v>
      </c>
      <c r="F431" s="317">
        <v>7</v>
      </c>
      <c r="G431" s="317">
        <v>7</v>
      </c>
      <c r="H431" s="317">
        <v>4</v>
      </c>
      <c r="I431" s="317">
        <v>73.64</v>
      </c>
      <c r="J431" s="317">
        <v>12</v>
      </c>
      <c r="K431" s="317">
        <v>749</v>
      </c>
      <c r="L431" s="317">
        <v>142</v>
      </c>
      <c r="M431" s="10">
        <v>69.64</v>
      </c>
      <c r="N431" s="10">
        <v>92.73</v>
      </c>
      <c r="O431" s="318">
        <v>112.38998903973882</v>
      </c>
      <c r="P431" s="318">
        <v>84.466312932575889</v>
      </c>
      <c r="Q431" s="318">
        <v>81.38416978041937</v>
      </c>
      <c r="R431" s="10">
        <v>100</v>
      </c>
      <c r="S431" s="10">
        <v>42.23</v>
      </c>
      <c r="T431" s="319">
        <v>56.075139384314163</v>
      </c>
      <c r="U431" s="10">
        <v>36.270000000000003</v>
      </c>
      <c r="V431" s="10">
        <v>6.4</v>
      </c>
      <c r="W431" s="10">
        <v>0.93</v>
      </c>
      <c r="X431" s="10">
        <v>0.21</v>
      </c>
      <c r="Y431" s="320">
        <v>7020</v>
      </c>
      <c r="Z431" s="320">
        <v>2632</v>
      </c>
      <c r="AA431" s="10">
        <v>9.57</v>
      </c>
    </row>
    <row r="432" spans="1:27" ht="12.75" customHeight="1">
      <c r="A432" s="311">
        <v>438</v>
      </c>
      <c r="B432" s="8" t="s">
        <v>519</v>
      </c>
      <c r="C432" s="8" t="s">
        <v>29</v>
      </c>
      <c r="D432" s="10" t="s">
        <v>520</v>
      </c>
      <c r="E432" s="10" t="s">
        <v>532</v>
      </c>
      <c r="F432" s="317">
        <v>4</v>
      </c>
      <c r="G432" s="317">
        <v>4</v>
      </c>
      <c r="H432" s="317">
        <v>1</v>
      </c>
      <c r="I432" s="317">
        <v>64.09</v>
      </c>
      <c r="J432" s="317">
        <v>20</v>
      </c>
      <c r="K432" s="317">
        <v>10</v>
      </c>
      <c r="L432" s="317">
        <v>116</v>
      </c>
      <c r="M432" s="10">
        <v>71.39</v>
      </c>
      <c r="N432" s="10">
        <v>98.68</v>
      </c>
      <c r="O432" s="318">
        <v>112.7475150791289</v>
      </c>
      <c r="P432" s="318">
        <v>89.942280458061447</v>
      </c>
      <c r="Q432" s="318">
        <v>91.091216723713401</v>
      </c>
      <c r="R432" s="10">
        <v>85.65</v>
      </c>
      <c r="S432" s="10">
        <v>37.11</v>
      </c>
      <c r="T432" s="319">
        <v>64.143592328044889</v>
      </c>
      <c r="U432" s="10">
        <v>33.07</v>
      </c>
      <c r="V432" s="10">
        <v>10.029999999999999</v>
      </c>
      <c r="W432" s="10">
        <v>1.83</v>
      </c>
      <c r="X432" s="10">
        <v>0.5</v>
      </c>
      <c r="Y432" s="320">
        <v>2953</v>
      </c>
      <c r="Z432" s="320">
        <v>988</v>
      </c>
      <c r="AA432" s="10">
        <v>9.2100000000000009</v>
      </c>
    </row>
    <row r="433" spans="1:27" ht="12.75" customHeight="1">
      <c r="A433" s="304">
        <v>439</v>
      </c>
      <c r="B433" s="8" t="s">
        <v>519</v>
      </c>
      <c r="C433" s="8" t="s">
        <v>31</v>
      </c>
      <c r="D433" s="10" t="s">
        <v>520</v>
      </c>
      <c r="E433" s="10" t="s">
        <v>533</v>
      </c>
      <c r="F433" s="317">
        <v>11</v>
      </c>
      <c r="G433" s="317">
        <v>5</v>
      </c>
      <c r="H433" s="317">
        <v>2</v>
      </c>
      <c r="I433" s="317">
        <v>0</v>
      </c>
      <c r="J433" s="317">
        <v>5</v>
      </c>
      <c r="K433" s="317">
        <v>7</v>
      </c>
      <c r="L433" s="317">
        <v>3</v>
      </c>
      <c r="M433" s="10">
        <v>0</v>
      </c>
      <c r="N433" s="10">
        <v>0</v>
      </c>
      <c r="O433" s="318">
        <v>0</v>
      </c>
      <c r="P433" s="318">
        <v>0</v>
      </c>
      <c r="Q433" s="318">
        <v>0</v>
      </c>
      <c r="R433" s="10">
        <v>0</v>
      </c>
      <c r="S433" s="10">
        <v>0</v>
      </c>
      <c r="T433" s="319">
        <v>0</v>
      </c>
      <c r="U433" s="10">
        <v>0</v>
      </c>
      <c r="V433" s="10">
        <v>0</v>
      </c>
      <c r="W433" s="10">
        <v>0</v>
      </c>
      <c r="X433" s="10">
        <v>0</v>
      </c>
      <c r="Y433" s="320">
        <v>0</v>
      </c>
      <c r="Z433" s="320">
        <v>0</v>
      </c>
      <c r="AA433" s="10">
        <v>0</v>
      </c>
    </row>
    <row r="434" spans="1:27" ht="12.75" customHeight="1">
      <c r="A434" s="311">
        <v>440</v>
      </c>
      <c r="B434" s="8" t="s">
        <v>519</v>
      </c>
      <c r="C434" s="8" t="s">
        <v>33</v>
      </c>
      <c r="D434" s="10" t="s">
        <v>520</v>
      </c>
      <c r="E434" s="10" t="s">
        <v>534</v>
      </c>
      <c r="F434" s="317">
        <v>5</v>
      </c>
      <c r="G434" s="317">
        <v>2</v>
      </c>
      <c r="H434" s="317">
        <v>1</v>
      </c>
      <c r="I434" s="317">
        <v>0</v>
      </c>
      <c r="J434" s="317">
        <v>0</v>
      </c>
      <c r="K434" s="317">
        <v>68</v>
      </c>
      <c r="L434" s="317">
        <v>18</v>
      </c>
      <c r="M434" s="10">
        <v>0</v>
      </c>
      <c r="N434" s="10">
        <v>0</v>
      </c>
      <c r="O434" s="318">
        <v>0</v>
      </c>
      <c r="P434" s="318">
        <v>0</v>
      </c>
      <c r="Q434" s="318">
        <v>0</v>
      </c>
      <c r="R434" s="10">
        <v>0</v>
      </c>
      <c r="S434" s="10">
        <v>0</v>
      </c>
      <c r="T434" s="319">
        <v>0</v>
      </c>
      <c r="U434" s="10">
        <v>0</v>
      </c>
      <c r="V434" s="10">
        <v>0</v>
      </c>
      <c r="W434" s="10">
        <v>0</v>
      </c>
      <c r="X434" s="10">
        <v>0</v>
      </c>
      <c r="Y434" s="320">
        <v>0</v>
      </c>
      <c r="Z434" s="320">
        <v>0</v>
      </c>
      <c r="AA434" s="10">
        <v>0</v>
      </c>
    </row>
    <row r="435" spans="1:27" ht="12.75" customHeight="1">
      <c r="A435" s="304">
        <v>441</v>
      </c>
      <c r="B435" s="8" t="s">
        <v>519</v>
      </c>
      <c r="C435" s="8" t="s">
        <v>35</v>
      </c>
      <c r="D435" s="10" t="s">
        <v>520</v>
      </c>
      <c r="E435" s="10" t="s">
        <v>535</v>
      </c>
      <c r="F435" s="317">
        <v>0</v>
      </c>
      <c r="G435" s="317">
        <v>5</v>
      </c>
      <c r="H435" s="317">
        <v>0</v>
      </c>
      <c r="I435" s="317">
        <v>0</v>
      </c>
      <c r="J435" s="317">
        <v>0</v>
      </c>
      <c r="K435" s="317">
        <v>2</v>
      </c>
      <c r="L435" s="317">
        <v>36</v>
      </c>
      <c r="M435" s="10">
        <v>63.53</v>
      </c>
      <c r="N435" s="10">
        <v>0</v>
      </c>
      <c r="O435" s="318">
        <v>0</v>
      </c>
      <c r="P435" s="318">
        <v>0</v>
      </c>
      <c r="Q435" s="318">
        <v>0</v>
      </c>
      <c r="R435" s="10">
        <v>0</v>
      </c>
      <c r="S435" s="10">
        <v>0</v>
      </c>
      <c r="T435" s="319">
        <v>0</v>
      </c>
      <c r="U435" s="10">
        <v>0</v>
      </c>
      <c r="V435" s="10">
        <v>0</v>
      </c>
      <c r="W435" s="10">
        <v>0</v>
      </c>
      <c r="X435" s="10">
        <v>0</v>
      </c>
      <c r="Y435" s="320">
        <v>0</v>
      </c>
      <c r="Z435" s="320">
        <v>0</v>
      </c>
      <c r="AA435" s="10">
        <v>0</v>
      </c>
    </row>
    <row r="436" spans="1:27" ht="12.75" customHeight="1">
      <c r="A436" s="311">
        <v>442</v>
      </c>
      <c r="B436" s="8" t="s">
        <v>519</v>
      </c>
      <c r="C436" s="8" t="s">
        <v>37</v>
      </c>
      <c r="D436" s="10" t="s">
        <v>520</v>
      </c>
      <c r="E436" s="10" t="s">
        <v>536</v>
      </c>
      <c r="F436" s="317">
        <v>2</v>
      </c>
      <c r="G436" s="317">
        <v>0</v>
      </c>
      <c r="H436" s="317">
        <v>0</v>
      </c>
      <c r="I436" s="317">
        <v>0</v>
      </c>
      <c r="J436" s="317">
        <v>1</v>
      </c>
      <c r="K436" s="317">
        <v>2</v>
      </c>
      <c r="L436" s="317">
        <v>0</v>
      </c>
      <c r="M436" s="10">
        <v>64.81</v>
      </c>
      <c r="N436" s="10">
        <v>0</v>
      </c>
      <c r="O436" s="318">
        <v>0</v>
      </c>
      <c r="P436" s="318">
        <v>0</v>
      </c>
      <c r="Q436" s="318">
        <v>0</v>
      </c>
      <c r="R436" s="10">
        <v>0</v>
      </c>
      <c r="S436" s="10">
        <v>0</v>
      </c>
      <c r="T436" s="319">
        <v>0</v>
      </c>
      <c r="U436" s="10">
        <v>0</v>
      </c>
      <c r="V436" s="10">
        <v>0</v>
      </c>
      <c r="W436" s="10">
        <v>0</v>
      </c>
      <c r="X436" s="10">
        <v>0</v>
      </c>
      <c r="Y436" s="320">
        <v>0</v>
      </c>
      <c r="Z436" s="320">
        <v>0</v>
      </c>
      <c r="AA436" s="10">
        <v>0</v>
      </c>
    </row>
    <row r="437" spans="1:27" ht="12.75" customHeight="1">
      <c r="A437" s="304">
        <v>443</v>
      </c>
      <c r="B437" s="8" t="s">
        <v>519</v>
      </c>
      <c r="C437" s="8" t="s">
        <v>39</v>
      </c>
      <c r="D437" s="10" t="s">
        <v>520</v>
      </c>
      <c r="E437" s="10" t="s">
        <v>537</v>
      </c>
      <c r="F437" s="317">
        <v>10</v>
      </c>
      <c r="G437" s="317">
        <v>5</v>
      </c>
      <c r="H437" s="317">
        <v>1</v>
      </c>
      <c r="I437" s="317">
        <v>0</v>
      </c>
      <c r="J437" s="317">
        <v>0</v>
      </c>
      <c r="K437" s="317">
        <v>11</v>
      </c>
      <c r="L437" s="317">
        <v>28</v>
      </c>
      <c r="M437" s="10">
        <v>0</v>
      </c>
      <c r="N437" s="10">
        <v>0</v>
      </c>
      <c r="O437" s="318">
        <v>0</v>
      </c>
      <c r="P437" s="318">
        <v>0</v>
      </c>
      <c r="Q437" s="318">
        <v>0</v>
      </c>
      <c r="R437" s="10">
        <v>0</v>
      </c>
      <c r="S437" s="10">
        <v>0</v>
      </c>
      <c r="T437" s="319">
        <v>0</v>
      </c>
      <c r="U437" s="10">
        <v>0</v>
      </c>
      <c r="V437" s="10">
        <v>0</v>
      </c>
      <c r="W437" s="10">
        <v>0</v>
      </c>
      <c r="X437" s="10">
        <v>0</v>
      </c>
      <c r="Y437" s="320">
        <v>0</v>
      </c>
      <c r="Z437" s="320">
        <v>0</v>
      </c>
      <c r="AA437" s="10">
        <v>0</v>
      </c>
    </row>
    <row r="438" spans="1:27" ht="12.75" customHeight="1">
      <c r="A438" s="311">
        <v>444</v>
      </c>
      <c r="B438" s="8" t="s">
        <v>538</v>
      </c>
      <c r="C438" s="8" t="s">
        <v>6</v>
      </c>
      <c r="D438" s="10" t="s">
        <v>539</v>
      </c>
      <c r="E438" s="10" t="s">
        <v>540</v>
      </c>
      <c r="F438" s="317">
        <v>0</v>
      </c>
      <c r="G438" s="317">
        <v>0</v>
      </c>
      <c r="H438" s="317">
        <v>0</v>
      </c>
      <c r="I438" s="317">
        <v>87.91</v>
      </c>
      <c r="J438" s="317">
        <v>0</v>
      </c>
      <c r="K438" s="317">
        <v>0</v>
      </c>
      <c r="L438" s="317">
        <v>92</v>
      </c>
      <c r="M438" s="10">
        <v>68.64</v>
      </c>
      <c r="N438" s="10">
        <v>95.65</v>
      </c>
      <c r="O438" s="318">
        <v>111.14082559580496</v>
      </c>
      <c r="P438" s="318">
        <v>87.173411116935611</v>
      </c>
      <c r="Q438" s="318">
        <v>75.748594278333726</v>
      </c>
      <c r="R438" s="10">
        <v>90.86</v>
      </c>
      <c r="S438" s="10">
        <v>31.92</v>
      </c>
      <c r="T438" s="319">
        <v>63.522659379621736</v>
      </c>
      <c r="U438" s="10">
        <v>29.85</v>
      </c>
      <c r="V438" s="10">
        <v>20.41</v>
      </c>
      <c r="W438" s="10">
        <v>3.92</v>
      </c>
      <c r="X438" s="10">
        <v>1.0900000000000001</v>
      </c>
      <c r="Y438" s="320">
        <v>1115</v>
      </c>
      <c r="Z438" s="320">
        <v>412</v>
      </c>
      <c r="AA438" s="10">
        <v>7.3</v>
      </c>
    </row>
    <row r="439" spans="1:27" ht="12.75" customHeight="1">
      <c r="A439" s="304">
        <v>445</v>
      </c>
      <c r="B439" s="8" t="s">
        <v>538</v>
      </c>
      <c r="C439" s="8" t="s">
        <v>9</v>
      </c>
      <c r="D439" s="10" t="s">
        <v>539</v>
      </c>
      <c r="E439" s="10" t="s">
        <v>541</v>
      </c>
      <c r="F439" s="317">
        <v>0</v>
      </c>
      <c r="G439" s="317">
        <v>0</v>
      </c>
      <c r="H439" s="317">
        <v>0</v>
      </c>
      <c r="I439" s="317">
        <v>82.28</v>
      </c>
      <c r="J439" s="317">
        <v>0</v>
      </c>
      <c r="K439" s="317">
        <v>0</v>
      </c>
      <c r="L439" s="317">
        <v>0</v>
      </c>
      <c r="M439" s="10">
        <v>69.569999999999993</v>
      </c>
      <c r="N439" s="10">
        <v>98.75</v>
      </c>
      <c r="O439" s="318">
        <v>108.72650858231425</v>
      </c>
      <c r="P439" s="318">
        <v>80.603301004549763</v>
      </c>
      <c r="Q439" s="318">
        <v>78.564606731680612</v>
      </c>
      <c r="R439" s="10">
        <v>75.739999999999995</v>
      </c>
      <c r="S439" s="10">
        <v>43.42</v>
      </c>
      <c r="T439" s="319">
        <v>62.195982410172505</v>
      </c>
      <c r="U439" s="10">
        <v>39.020000000000003</v>
      </c>
      <c r="V439" s="10">
        <v>20.78</v>
      </c>
      <c r="W439" s="10">
        <v>2.73</v>
      </c>
      <c r="X439" s="10">
        <v>0.56000000000000005</v>
      </c>
      <c r="Y439" s="320">
        <v>3314</v>
      </c>
      <c r="Z439" s="320">
        <v>1076</v>
      </c>
      <c r="AA439" s="10">
        <v>7.69</v>
      </c>
    </row>
    <row r="440" spans="1:27" ht="12.75" customHeight="1">
      <c r="A440" s="311">
        <v>446</v>
      </c>
      <c r="B440" s="8" t="s">
        <v>538</v>
      </c>
      <c r="C440" s="8" t="s">
        <v>11</v>
      </c>
      <c r="D440" s="10" t="s">
        <v>539</v>
      </c>
      <c r="E440" s="10" t="s">
        <v>542</v>
      </c>
      <c r="F440" s="317">
        <v>0</v>
      </c>
      <c r="G440" s="317">
        <v>0</v>
      </c>
      <c r="H440" s="317">
        <v>0</v>
      </c>
      <c r="I440" s="317">
        <v>75.459999999999994</v>
      </c>
      <c r="J440" s="317">
        <v>0</v>
      </c>
      <c r="K440" s="317">
        <v>0</v>
      </c>
      <c r="L440" s="317">
        <v>0</v>
      </c>
      <c r="M440" s="10">
        <v>68.17</v>
      </c>
      <c r="N440" s="10">
        <v>95.17</v>
      </c>
      <c r="O440" s="318">
        <v>110.47123247542359</v>
      </c>
      <c r="P440" s="318">
        <v>71.089744176878654</v>
      </c>
      <c r="Q440" s="318">
        <v>81.021340499911645</v>
      </c>
      <c r="R440" s="10">
        <v>52.4</v>
      </c>
      <c r="S440" s="10">
        <v>40.18</v>
      </c>
      <c r="T440" s="319">
        <v>65.238629083920557</v>
      </c>
      <c r="U440" s="10">
        <v>36.6</v>
      </c>
      <c r="V440" s="10">
        <v>20.170000000000002</v>
      </c>
      <c r="W440" s="10">
        <v>3.16</v>
      </c>
      <c r="X440" s="10">
        <v>0.74</v>
      </c>
      <c r="Y440" s="320">
        <v>1909</v>
      </c>
      <c r="Z440" s="320">
        <v>648</v>
      </c>
      <c r="AA440" s="10">
        <v>7.6</v>
      </c>
    </row>
    <row r="441" spans="1:27" ht="12.75" customHeight="1">
      <c r="A441" s="304">
        <v>447</v>
      </c>
      <c r="B441" s="8" t="s">
        <v>538</v>
      </c>
      <c r="C441" s="8" t="s">
        <v>13</v>
      </c>
      <c r="D441" s="10" t="s">
        <v>539</v>
      </c>
      <c r="E441" s="10" t="s">
        <v>543</v>
      </c>
      <c r="F441" s="317">
        <v>14</v>
      </c>
      <c r="G441" s="317">
        <v>6</v>
      </c>
      <c r="H441" s="317">
        <v>0</v>
      </c>
      <c r="I441" s="317">
        <v>88.11</v>
      </c>
      <c r="J441" s="317">
        <v>1</v>
      </c>
      <c r="K441" s="317">
        <v>3</v>
      </c>
      <c r="L441" s="317">
        <v>0</v>
      </c>
      <c r="M441" s="10">
        <v>69.28</v>
      </c>
      <c r="N441" s="10">
        <v>100</v>
      </c>
      <c r="O441" s="318">
        <v>114.67495954524989</v>
      </c>
      <c r="P441" s="318">
        <v>77.935583086738816</v>
      </c>
      <c r="Q441" s="318">
        <v>64.521001283761066</v>
      </c>
      <c r="R441" s="10">
        <v>69.930000000000007</v>
      </c>
      <c r="S441" s="10">
        <v>45.56</v>
      </c>
      <c r="T441" s="319">
        <v>58.286502550618899</v>
      </c>
      <c r="U441" s="10">
        <v>43.07</v>
      </c>
      <c r="V441" s="10">
        <v>16.66</v>
      </c>
      <c r="W441" s="10">
        <v>2.76</v>
      </c>
      <c r="X441" s="10">
        <v>0.69</v>
      </c>
      <c r="Y441" s="320">
        <v>1218</v>
      </c>
      <c r="Z441" s="320">
        <v>345</v>
      </c>
      <c r="AA441" s="10">
        <v>7.12</v>
      </c>
    </row>
    <row r="442" spans="1:27" ht="12.75" customHeight="1">
      <c r="A442" s="311">
        <v>448</v>
      </c>
      <c r="B442" s="8" t="s">
        <v>538</v>
      </c>
      <c r="C442" s="8" t="s">
        <v>15</v>
      </c>
      <c r="D442" s="10" t="s">
        <v>539</v>
      </c>
      <c r="E442" s="10" t="s">
        <v>544</v>
      </c>
      <c r="F442" s="317">
        <v>5</v>
      </c>
      <c r="G442" s="317">
        <v>1</v>
      </c>
      <c r="H442" s="317">
        <v>2</v>
      </c>
      <c r="I442" s="317">
        <v>77.819999999999993</v>
      </c>
      <c r="J442" s="317">
        <v>12</v>
      </c>
      <c r="K442" s="317">
        <v>6</v>
      </c>
      <c r="L442" s="317">
        <v>0</v>
      </c>
      <c r="M442" s="10">
        <v>67.37</v>
      </c>
      <c r="N442" s="10">
        <v>100</v>
      </c>
      <c r="O442" s="318">
        <v>113.95540780302589</v>
      </c>
      <c r="P442" s="318">
        <v>78.767564056750373</v>
      </c>
      <c r="Q442" s="318">
        <v>77.933817668256239</v>
      </c>
      <c r="R442" s="10">
        <v>56.16</v>
      </c>
      <c r="S442" s="10">
        <v>35.31</v>
      </c>
      <c r="T442" s="319">
        <v>68.61240871109942</v>
      </c>
      <c r="U442" s="10">
        <v>30.59</v>
      </c>
      <c r="V442" s="10">
        <v>18.53</v>
      </c>
      <c r="W442" s="10">
        <v>3.26</v>
      </c>
      <c r="X442" s="10">
        <v>0.9</v>
      </c>
      <c r="Y442" s="320">
        <v>677</v>
      </c>
      <c r="Z442" s="320">
        <v>265</v>
      </c>
      <c r="AA442" s="10">
        <v>7.78</v>
      </c>
    </row>
    <row r="443" spans="1:27" ht="12.75" customHeight="1">
      <c r="A443" s="304">
        <v>449</v>
      </c>
      <c r="B443" s="8" t="s">
        <v>538</v>
      </c>
      <c r="C443" s="8" t="s">
        <v>17</v>
      </c>
      <c r="D443" s="10" t="s">
        <v>539</v>
      </c>
      <c r="E443" s="10" t="s">
        <v>545</v>
      </c>
      <c r="F443" s="317">
        <v>3</v>
      </c>
      <c r="G443" s="317">
        <v>8</v>
      </c>
      <c r="H443" s="317">
        <v>1</v>
      </c>
      <c r="I443" s="317">
        <v>85.43</v>
      </c>
      <c r="J443" s="317">
        <v>179</v>
      </c>
      <c r="K443" s="317">
        <v>0</v>
      </c>
      <c r="L443" s="317">
        <v>0</v>
      </c>
      <c r="M443" s="10">
        <v>67.540000000000006</v>
      </c>
      <c r="N443" s="10">
        <v>100</v>
      </c>
      <c r="O443" s="318">
        <v>117.18607279965873</v>
      </c>
      <c r="P443" s="318">
        <v>74.11461355188996</v>
      </c>
      <c r="Q443" s="318">
        <v>81.343795287969868</v>
      </c>
      <c r="R443" s="10">
        <v>86.92</v>
      </c>
      <c r="S443" s="10">
        <v>50.5</v>
      </c>
      <c r="T443" s="319">
        <v>62.22452560480729</v>
      </c>
      <c r="U443" s="10">
        <v>37.659999999999997</v>
      </c>
      <c r="V443" s="10">
        <v>5.61</v>
      </c>
      <c r="W443" s="10">
        <v>0.56000000000000005</v>
      </c>
      <c r="X443" s="10">
        <v>0.08</v>
      </c>
      <c r="Y443" s="320">
        <v>2621</v>
      </c>
      <c r="Z443" s="320">
        <v>754</v>
      </c>
      <c r="AA443" s="10">
        <v>7.78</v>
      </c>
    </row>
    <row r="444" spans="1:27" ht="12.75" customHeight="1">
      <c r="A444" s="311">
        <v>450</v>
      </c>
      <c r="B444" s="8" t="s">
        <v>546</v>
      </c>
      <c r="C444" s="8" t="s">
        <v>6</v>
      </c>
      <c r="D444" s="10" t="s">
        <v>547</v>
      </c>
      <c r="E444" s="10" t="s">
        <v>548</v>
      </c>
      <c r="F444" s="317">
        <v>4</v>
      </c>
      <c r="G444" s="317">
        <v>17</v>
      </c>
      <c r="H444" s="317">
        <v>4</v>
      </c>
      <c r="I444" s="317">
        <v>55.38</v>
      </c>
      <c r="J444" s="317">
        <v>0</v>
      </c>
      <c r="K444" s="317">
        <v>25</v>
      </c>
      <c r="L444" s="317">
        <v>71</v>
      </c>
      <c r="M444" s="10">
        <v>66.11</v>
      </c>
      <c r="N444" s="10">
        <v>95.24</v>
      </c>
      <c r="O444" s="318">
        <v>106.62452150896162</v>
      </c>
      <c r="P444" s="318">
        <v>76.874234458305565</v>
      </c>
      <c r="Q444" s="318">
        <v>78.416890982256277</v>
      </c>
      <c r="R444" s="10">
        <v>78.52</v>
      </c>
      <c r="S444" s="10">
        <v>33.57</v>
      </c>
      <c r="T444" s="319">
        <v>67.456964150630085</v>
      </c>
      <c r="U444" s="10">
        <v>33.79</v>
      </c>
      <c r="V444" s="10">
        <v>16.52</v>
      </c>
      <c r="W444" s="10">
        <v>2.29</v>
      </c>
      <c r="X444" s="10">
        <v>0.47</v>
      </c>
      <c r="Y444" s="320">
        <v>1849</v>
      </c>
      <c r="Z444" s="320">
        <v>743</v>
      </c>
      <c r="AA444" s="10">
        <v>7.04</v>
      </c>
    </row>
    <row r="445" spans="1:27" ht="12.75" customHeight="1">
      <c r="A445" s="304">
        <v>451</v>
      </c>
      <c r="B445" s="8" t="s">
        <v>546</v>
      </c>
      <c r="C445" s="8" t="s">
        <v>9</v>
      </c>
      <c r="D445" s="10" t="s">
        <v>547</v>
      </c>
      <c r="E445" s="10" t="s">
        <v>549</v>
      </c>
      <c r="F445" s="317">
        <v>37</v>
      </c>
      <c r="G445" s="317">
        <v>29</v>
      </c>
      <c r="H445" s="317">
        <v>7</v>
      </c>
      <c r="I445" s="317">
        <v>45.65</v>
      </c>
      <c r="J445" s="317">
        <v>0</v>
      </c>
      <c r="K445" s="317">
        <v>8</v>
      </c>
      <c r="L445" s="317">
        <v>281</v>
      </c>
      <c r="M445" s="10">
        <v>65.62</v>
      </c>
      <c r="N445" s="10">
        <v>93.22</v>
      </c>
      <c r="O445" s="318">
        <v>105.95905089335891</v>
      </c>
      <c r="P445" s="318">
        <v>78.777330181702368</v>
      </c>
      <c r="Q445" s="318">
        <v>73.408241355753788</v>
      </c>
      <c r="R445" s="10">
        <v>73.14</v>
      </c>
      <c r="S445" s="10">
        <v>35.06</v>
      </c>
      <c r="T445" s="319">
        <v>68.297514316754118</v>
      </c>
      <c r="U445" s="10">
        <v>38.01</v>
      </c>
      <c r="V445" s="10">
        <v>19.100000000000001</v>
      </c>
      <c r="W445" s="10">
        <v>2.64</v>
      </c>
      <c r="X445" s="10">
        <v>0.56000000000000005</v>
      </c>
      <c r="Y445" s="320">
        <v>5078</v>
      </c>
      <c r="Z445" s="320">
        <v>1861</v>
      </c>
      <c r="AA445" s="10">
        <v>9.91</v>
      </c>
    </row>
    <row r="446" spans="1:27" ht="12.75" customHeight="1">
      <c r="A446" s="311">
        <v>452</v>
      </c>
      <c r="B446" s="8" t="s">
        <v>546</v>
      </c>
      <c r="C446" s="8" t="s">
        <v>11</v>
      </c>
      <c r="D446" s="10" t="s">
        <v>547</v>
      </c>
      <c r="E446" s="10" t="s">
        <v>550</v>
      </c>
      <c r="F446" s="317">
        <v>28</v>
      </c>
      <c r="G446" s="317">
        <v>14</v>
      </c>
      <c r="H446" s="317">
        <v>5</v>
      </c>
      <c r="I446" s="317">
        <v>73.209999999999994</v>
      </c>
      <c r="J446" s="317">
        <v>0</v>
      </c>
      <c r="K446" s="317">
        <v>24</v>
      </c>
      <c r="L446" s="317">
        <v>26</v>
      </c>
      <c r="M446" s="10">
        <v>71.48</v>
      </c>
      <c r="N446" s="10">
        <v>100</v>
      </c>
      <c r="O446" s="318">
        <v>112.31071501124543</v>
      </c>
      <c r="P446" s="318">
        <v>85.576244613255923</v>
      </c>
      <c r="Q446" s="318">
        <v>72.842978565142332</v>
      </c>
      <c r="R446" s="10">
        <v>89.54</v>
      </c>
      <c r="S446" s="10">
        <v>22.19</v>
      </c>
      <c r="T446" s="319">
        <v>76.190380418933458</v>
      </c>
      <c r="U446" s="10">
        <v>28.17</v>
      </c>
      <c r="V446" s="10">
        <v>14.38</v>
      </c>
      <c r="W446" s="10">
        <v>2.13</v>
      </c>
      <c r="X446" s="10">
        <v>0.47</v>
      </c>
      <c r="Y446" s="320">
        <v>1691</v>
      </c>
      <c r="Z446" s="320">
        <v>738</v>
      </c>
      <c r="AA446" s="10">
        <v>6.62</v>
      </c>
    </row>
    <row r="447" spans="1:27" ht="12.75" customHeight="1">
      <c r="A447" s="304">
        <v>453</v>
      </c>
      <c r="B447" s="8" t="s">
        <v>546</v>
      </c>
      <c r="C447" s="8" t="s">
        <v>13</v>
      </c>
      <c r="D447" s="10" t="s">
        <v>547</v>
      </c>
      <c r="E447" s="10" t="s">
        <v>551</v>
      </c>
      <c r="F447" s="317">
        <v>14</v>
      </c>
      <c r="G447" s="317">
        <v>30</v>
      </c>
      <c r="H447" s="317">
        <v>5</v>
      </c>
      <c r="I447" s="317">
        <v>57.52</v>
      </c>
      <c r="J447" s="317">
        <v>0</v>
      </c>
      <c r="K447" s="317">
        <v>22</v>
      </c>
      <c r="L447" s="317">
        <v>72</v>
      </c>
      <c r="M447" s="10">
        <v>69.08</v>
      </c>
      <c r="N447" s="10">
        <v>73.09</v>
      </c>
      <c r="O447" s="318">
        <v>110.94782561551084</v>
      </c>
      <c r="P447" s="318">
        <v>81.337227050427629</v>
      </c>
      <c r="Q447" s="318">
        <v>83.378107063203899</v>
      </c>
      <c r="R447" s="10">
        <v>24.04</v>
      </c>
      <c r="S447" s="10">
        <v>33.22</v>
      </c>
      <c r="T447" s="319">
        <v>74.070877016761884</v>
      </c>
      <c r="U447" s="10">
        <v>21.38</v>
      </c>
      <c r="V447" s="10">
        <v>7.12</v>
      </c>
      <c r="W447" s="10">
        <v>0.95</v>
      </c>
      <c r="X447" s="10">
        <v>0.24</v>
      </c>
      <c r="Y447" s="320">
        <v>3815</v>
      </c>
      <c r="Z447" s="320">
        <v>1362</v>
      </c>
      <c r="AA447" s="10">
        <v>11.48</v>
      </c>
    </row>
    <row r="448" spans="1:27" ht="12.75" customHeight="1">
      <c r="A448" s="311">
        <v>454</v>
      </c>
      <c r="B448" s="8" t="s">
        <v>546</v>
      </c>
      <c r="C448" s="8" t="s">
        <v>15</v>
      </c>
      <c r="D448" s="10" t="s">
        <v>547</v>
      </c>
      <c r="E448" s="10" t="s">
        <v>552</v>
      </c>
      <c r="F448" s="317">
        <v>17</v>
      </c>
      <c r="G448" s="317">
        <v>35</v>
      </c>
      <c r="H448" s="317">
        <v>7</v>
      </c>
      <c r="I448" s="317">
        <v>55.88</v>
      </c>
      <c r="J448" s="317">
        <v>2</v>
      </c>
      <c r="K448" s="317">
        <v>43</v>
      </c>
      <c r="L448" s="317">
        <v>27</v>
      </c>
      <c r="M448" s="10">
        <v>67.66</v>
      </c>
      <c r="N448" s="10">
        <v>100</v>
      </c>
      <c r="O448" s="318">
        <v>106.80866359742609</v>
      </c>
      <c r="P448" s="318">
        <v>80.193811022548857</v>
      </c>
      <c r="Q448" s="318">
        <v>66.573607213670954</v>
      </c>
      <c r="R448" s="10">
        <v>79.75</v>
      </c>
      <c r="S448" s="10">
        <v>38.58</v>
      </c>
      <c r="T448" s="319">
        <v>70.256193555361207</v>
      </c>
      <c r="U448" s="10">
        <v>27.53</v>
      </c>
      <c r="V448" s="10">
        <v>5.3</v>
      </c>
      <c r="W448" s="10">
        <v>0.79</v>
      </c>
      <c r="X448" s="10">
        <v>0.17</v>
      </c>
      <c r="Y448" s="320">
        <v>2643</v>
      </c>
      <c r="Z448" s="320">
        <v>1013</v>
      </c>
      <c r="AA448" s="10">
        <v>12.98</v>
      </c>
    </row>
    <row r="449" spans="1:27" ht="12.75" customHeight="1">
      <c r="A449" s="304">
        <v>455</v>
      </c>
      <c r="B449" s="8" t="s">
        <v>546</v>
      </c>
      <c r="C449" s="8" t="s">
        <v>17</v>
      </c>
      <c r="D449" s="10" t="s">
        <v>547</v>
      </c>
      <c r="E449" s="10" t="s">
        <v>553</v>
      </c>
      <c r="F449" s="317">
        <v>23</v>
      </c>
      <c r="G449" s="317">
        <v>6</v>
      </c>
      <c r="H449" s="317">
        <v>1</v>
      </c>
      <c r="I449" s="317">
        <v>0</v>
      </c>
      <c r="J449" s="317">
        <v>0</v>
      </c>
      <c r="K449" s="317">
        <v>6</v>
      </c>
      <c r="L449" s="317">
        <v>25</v>
      </c>
      <c r="M449" s="10">
        <v>70.95</v>
      </c>
      <c r="N449" s="10">
        <v>0</v>
      </c>
      <c r="O449" s="318">
        <v>0</v>
      </c>
      <c r="P449" s="318">
        <v>0</v>
      </c>
      <c r="Q449" s="318">
        <v>0</v>
      </c>
      <c r="R449" s="10">
        <v>0</v>
      </c>
      <c r="S449" s="10">
        <v>0</v>
      </c>
      <c r="T449" s="319">
        <v>0</v>
      </c>
      <c r="U449" s="10">
        <v>0</v>
      </c>
      <c r="V449" s="10">
        <v>0</v>
      </c>
      <c r="W449" s="10">
        <v>0</v>
      </c>
      <c r="X449" s="10">
        <v>0</v>
      </c>
      <c r="Y449" s="320">
        <v>0</v>
      </c>
      <c r="Z449" s="320">
        <v>0</v>
      </c>
      <c r="AA449" s="10">
        <v>0</v>
      </c>
    </row>
    <row r="450" spans="1:27" ht="12.75" customHeight="1">
      <c r="A450" s="311">
        <v>456</v>
      </c>
      <c r="B450" s="8" t="s">
        <v>554</v>
      </c>
      <c r="C450" s="8" t="s">
        <v>6</v>
      </c>
      <c r="D450" s="10" t="s">
        <v>555</v>
      </c>
      <c r="E450" s="10" t="s">
        <v>556</v>
      </c>
      <c r="F450" s="317">
        <v>0</v>
      </c>
      <c r="G450" s="317">
        <v>0</v>
      </c>
      <c r="H450" s="317">
        <v>0</v>
      </c>
      <c r="I450" s="317">
        <v>40.11</v>
      </c>
      <c r="J450" s="317">
        <v>0</v>
      </c>
      <c r="K450" s="317">
        <v>0</v>
      </c>
      <c r="L450" s="317">
        <v>0</v>
      </c>
      <c r="M450" s="10">
        <v>64.62</v>
      </c>
      <c r="N450" s="10">
        <v>100</v>
      </c>
      <c r="O450" s="318">
        <v>120.86476206463625</v>
      </c>
      <c r="P450" s="318">
        <v>85.818110525354768</v>
      </c>
      <c r="Q450" s="318">
        <v>88.88155562638137</v>
      </c>
      <c r="R450" s="10">
        <v>92.08</v>
      </c>
      <c r="S450" s="10">
        <v>27.7</v>
      </c>
      <c r="T450" s="319">
        <v>63.66206837460372</v>
      </c>
      <c r="U450" s="10">
        <v>30.42</v>
      </c>
      <c r="V450" s="10">
        <v>28.43</v>
      </c>
      <c r="W450" s="10">
        <v>4.16</v>
      </c>
      <c r="X450" s="10">
        <v>1</v>
      </c>
      <c r="Y450" s="320">
        <v>835</v>
      </c>
      <c r="Z450" s="320">
        <v>340</v>
      </c>
      <c r="AA450" s="10">
        <v>7.34</v>
      </c>
    </row>
    <row r="451" spans="1:27" ht="12.75" customHeight="1">
      <c r="A451" s="304">
        <v>457</v>
      </c>
      <c r="B451" s="8" t="s">
        <v>554</v>
      </c>
      <c r="C451" s="8" t="s">
        <v>9</v>
      </c>
      <c r="D451" s="10" t="s">
        <v>555</v>
      </c>
      <c r="E451" s="10" t="s">
        <v>557</v>
      </c>
      <c r="F451" s="317">
        <v>0</v>
      </c>
      <c r="G451" s="317">
        <v>18</v>
      </c>
      <c r="H451" s="317">
        <v>2</v>
      </c>
      <c r="I451" s="317">
        <v>42.76</v>
      </c>
      <c r="J451" s="317">
        <v>5</v>
      </c>
      <c r="K451" s="317">
        <v>61</v>
      </c>
      <c r="L451" s="317">
        <v>0</v>
      </c>
      <c r="M451" s="10">
        <v>68.47</v>
      </c>
      <c r="N451" s="10">
        <v>98.24</v>
      </c>
      <c r="O451" s="318">
        <v>110.66527325510911</v>
      </c>
      <c r="P451" s="318">
        <v>91.520738105925659</v>
      </c>
      <c r="Q451" s="318">
        <v>93.464566757661132</v>
      </c>
      <c r="R451" s="10">
        <v>79.11</v>
      </c>
      <c r="S451" s="10">
        <v>30.32</v>
      </c>
      <c r="T451" s="319">
        <v>65.787980071892534</v>
      </c>
      <c r="U451" s="10">
        <v>31.68</v>
      </c>
      <c r="V451" s="10">
        <v>26.01</v>
      </c>
      <c r="W451" s="10">
        <v>6.24</v>
      </c>
      <c r="X451" s="10">
        <v>1.96</v>
      </c>
      <c r="Y451" s="320">
        <v>670</v>
      </c>
      <c r="Z451" s="320">
        <v>269</v>
      </c>
      <c r="AA451" s="10">
        <v>7.23</v>
      </c>
    </row>
    <row r="452" spans="1:27" ht="12.75" customHeight="1">
      <c r="A452" s="311">
        <v>458</v>
      </c>
      <c r="B452" s="8" t="s">
        <v>554</v>
      </c>
      <c r="C452" s="8" t="s">
        <v>11</v>
      </c>
      <c r="D452" s="10" t="s">
        <v>555</v>
      </c>
      <c r="E452" s="10" t="s">
        <v>558</v>
      </c>
      <c r="F452" s="317">
        <v>0</v>
      </c>
      <c r="G452" s="317">
        <v>0</v>
      </c>
      <c r="H452" s="317">
        <v>0</v>
      </c>
      <c r="I452" s="317">
        <v>54.84</v>
      </c>
      <c r="J452" s="317">
        <v>0</v>
      </c>
      <c r="K452" s="317">
        <v>0</v>
      </c>
      <c r="L452" s="317">
        <v>0</v>
      </c>
      <c r="M452" s="10">
        <v>66.09</v>
      </c>
      <c r="N452" s="10">
        <v>100</v>
      </c>
      <c r="O452" s="318">
        <v>106.43872290912854</v>
      </c>
      <c r="P452" s="318">
        <v>96.111484364799551</v>
      </c>
      <c r="Q452" s="318">
        <v>88.739548526898261</v>
      </c>
      <c r="R452" s="10">
        <v>95.47</v>
      </c>
      <c r="S452" s="10">
        <v>35.29</v>
      </c>
      <c r="T452" s="319">
        <v>55.55699992281663</v>
      </c>
      <c r="U452" s="10">
        <v>44.77</v>
      </c>
      <c r="V452" s="10">
        <v>24.04</v>
      </c>
      <c r="W452" s="10">
        <v>5.03</v>
      </c>
      <c r="X452" s="10">
        <v>1.49</v>
      </c>
      <c r="Y452" s="320">
        <v>1910</v>
      </c>
      <c r="Z452" s="320">
        <v>750</v>
      </c>
      <c r="AA452" s="10">
        <v>7.58</v>
      </c>
    </row>
    <row r="453" spans="1:27" ht="12.75" customHeight="1">
      <c r="A453" s="304">
        <v>459</v>
      </c>
      <c r="B453" s="8" t="s">
        <v>554</v>
      </c>
      <c r="C453" s="8" t="s">
        <v>13</v>
      </c>
      <c r="D453" s="10" t="s">
        <v>555</v>
      </c>
      <c r="E453" s="10" t="s">
        <v>559</v>
      </c>
      <c r="F453" s="317">
        <v>0</v>
      </c>
      <c r="G453" s="317">
        <v>16</v>
      </c>
      <c r="H453" s="317">
        <v>1</v>
      </c>
      <c r="I453" s="317">
        <v>52.53</v>
      </c>
      <c r="J453" s="317">
        <v>1</v>
      </c>
      <c r="K453" s="317">
        <v>116</v>
      </c>
      <c r="L453" s="317">
        <v>0</v>
      </c>
      <c r="M453" s="10">
        <v>68.98</v>
      </c>
      <c r="N453" s="10">
        <v>93.41</v>
      </c>
      <c r="O453" s="318">
        <v>112.14130949114913</v>
      </c>
      <c r="P453" s="318">
        <v>88.101230567832303</v>
      </c>
      <c r="Q453" s="318">
        <v>74.820438641529194</v>
      </c>
      <c r="R453" s="10">
        <v>74.97</v>
      </c>
      <c r="S453" s="10">
        <v>42.03</v>
      </c>
      <c r="T453" s="319">
        <v>67.528434600419047</v>
      </c>
      <c r="U453" s="10">
        <v>35.15</v>
      </c>
      <c r="V453" s="10">
        <v>19.77</v>
      </c>
      <c r="W453" s="10">
        <v>4.91</v>
      </c>
      <c r="X453" s="10">
        <v>1.6</v>
      </c>
      <c r="Y453" s="320">
        <v>522</v>
      </c>
      <c r="Z453" s="320">
        <v>210</v>
      </c>
      <c r="AA453" s="10">
        <v>6.31</v>
      </c>
    </row>
    <row r="454" spans="1:27" ht="12.75" customHeight="1">
      <c r="A454" s="311">
        <v>460</v>
      </c>
      <c r="B454" s="8" t="s">
        <v>554</v>
      </c>
      <c r="C454" s="8" t="s">
        <v>15</v>
      </c>
      <c r="D454" s="10" t="s">
        <v>555</v>
      </c>
      <c r="E454" s="10" t="s">
        <v>560</v>
      </c>
      <c r="F454" s="317">
        <v>0</v>
      </c>
      <c r="G454" s="317">
        <v>2</v>
      </c>
      <c r="H454" s="317">
        <v>1</v>
      </c>
      <c r="I454" s="317">
        <v>17.52</v>
      </c>
      <c r="J454" s="317">
        <v>3</v>
      </c>
      <c r="K454" s="317">
        <v>127</v>
      </c>
      <c r="L454" s="317">
        <v>0</v>
      </c>
      <c r="M454" s="10">
        <v>68.239999999999995</v>
      </c>
      <c r="N454" s="10">
        <v>96.22</v>
      </c>
      <c r="O454" s="318">
        <v>115.68213733252814</v>
      </c>
      <c r="P454" s="318">
        <v>77.224529288528288</v>
      </c>
      <c r="Q454" s="318">
        <v>92.969795168392864</v>
      </c>
      <c r="R454" s="10">
        <v>80.16</v>
      </c>
      <c r="S454" s="10">
        <v>33.56</v>
      </c>
      <c r="T454" s="319">
        <v>67.634826008595596</v>
      </c>
      <c r="U454" s="10">
        <v>39.1</v>
      </c>
      <c r="V454" s="10">
        <v>28.55</v>
      </c>
      <c r="W454" s="10">
        <v>6.66</v>
      </c>
      <c r="X454" s="10">
        <v>2.11</v>
      </c>
      <c r="Y454" s="320">
        <v>601</v>
      </c>
      <c r="Z454" s="320">
        <v>247</v>
      </c>
      <c r="AA454" s="10">
        <v>6.52</v>
      </c>
    </row>
    <row r="455" spans="1:27" ht="12.75" customHeight="1">
      <c r="A455" s="304">
        <v>461</v>
      </c>
      <c r="B455" s="8" t="s">
        <v>554</v>
      </c>
      <c r="C455" s="8" t="s">
        <v>17</v>
      </c>
      <c r="D455" s="10" t="s">
        <v>555</v>
      </c>
      <c r="E455" s="10" t="s">
        <v>561</v>
      </c>
      <c r="F455" s="317">
        <v>0</v>
      </c>
      <c r="G455" s="317">
        <v>5</v>
      </c>
      <c r="H455" s="317">
        <v>2</v>
      </c>
      <c r="I455" s="317">
        <v>37.229999999999997</v>
      </c>
      <c r="J455" s="317">
        <v>0</v>
      </c>
      <c r="K455" s="317">
        <v>448</v>
      </c>
      <c r="L455" s="317">
        <v>0</v>
      </c>
      <c r="M455" s="10">
        <v>66.88</v>
      </c>
      <c r="N455" s="10">
        <v>96.11</v>
      </c>
      <c r="O455" s="318">
        <v>110.5231324211359</v>
      </c>
      <c r="P455" s="318">
        <v>90.311847985842803</v>
      </c>
      <c r="Q455" s="318">
        <v>96.99338333196566</v>
      </c>
      <c r="R455" s="10">
        <v>91.79</v>
      </c>
      <c r="S455" s="10">
        <v>39.06</v>
      </c>
      <c r="T455" s="319">
        <v>58.247471765669331</v>
      </c>
      <c r="U455" s="10">
        <v>38.64</v>
      </c>
      <c r="V455" s="10">
        <v>25.34</v>
      </c>
      <c r="W455" s="10">
        <v>5</v>
      </c>
      <c r="X455" s="10">
        <v>1.42</v>
      </c>
      <c r="Y455" s="320">
        <v>921</v>
      </c>
      <c r="Z455" s="320">
        <v>379</v>
      </c>
      <c r="AA455" s="10">
        <v>6.28</v>
      </c>
    </row>
    <row r="456" spans="1:27" ht="12.75" customHeight="1">
      <c r="A456" s="311">
        <v>462</v>
      </c>
      <c r="B456" s="8" t="s">
        <v>554</v>
      </c>
      <c r="C456" s="8" t="s">
        <v>19</v>
      </c>
      <c r="D456" s="10" t="s">
        <v>555</v>
      </c>
      <c r="E456" s="10" t="s">
        <v>562</v>
      </c>
      <c r="F456" s="317">
        <v>0</v>
      </c>
      <c r="G456" s="317">
        <v>7</v>
      </c>
      <c r="H456" s="317">
        <v>2</v>
      </c>
      <c r="I456" s="317">
        <v>23.01</v>
      </c>
      <c r="J456" s="317">
        <v>0</v>
      </c>
      <c r="K456" s="317">
        <v>199</v>
      </c>
      <c r="L456" s="317">
        <v>33</v>
      </c>
      <c r="M456" s="10">
        <v>66.349999999999994</v>
      </c>
      <c r="N456" s="10">
        <v>97.19</v>
      </c>
      <c r="O456" s="318">
        <v>114.84338325511862</v>
      </c>
      <c r="P456" s="318">
        <v>78.868156862735177</v>
      </c>
      <c r="Q456" s="318">
        <v>83.762154632358303</v>
      </c>
      <c r="R456" s="10">
        <v>68.87</v>
      </c>
      <c r="S456" s="10">
        <v>39.54</v>
      </c>
      <c r="T456" s="319">
        <v>57.845730923279291</v>
      </c>
      <c r="U456" s="10">
        <v>48.79</v>
      </c>
      <c r="V456" s="10">
        <v>25.9</v>
      </c>
      <c r="W456" s="10">
        <v>4.2699999999999996</v>
      </c>
      <c r="X456" s="10">
        <v>1.18</v>
      </c>
      <c r="Y456" s="320">
        <v>434</v>
      </c>
      <c r="Z456" s="320">
        <v>174</v>
      </c>
      <c r="AA456" s="10">
        <v>6.68</v>
      </c>
    </row>
    <row r="457" spans="1:27" ht="12.75" customHeight="1">
      <c r="A457" s="304">
        <v>463</v>
      </c>
      <c r="B457" s="8" t="s">
        <v>554</v>
      </c>
      <c r="C457" s="8" t="s">
        <v>21</v>
      </c>
      <c r="D457" s="10" t="s">
        <v>555</v>
      </c>
      <c r="E457" s="10" t="s">
        <v>563</v>
      </c>
      <c r="F457" s="317">
        <v>14</v>
      </c>
      <c r="G457" s="317">
        <v>0</v>
      </c>
      <c r="H457" s="317">
        <v>0</v>
      </c>
      <c r="I457" s="317">
        <v>30.69</v>
      </c>
      <c r="J457" s="317">
        <v>0</v>
      </c>
      <c r="K457" s="317">
        <v>217</v>
      </c>
      <c r="L457" s="317">
        <v>10</v>
      </c>
      <c r="M457" s="10">
        <v>64.59</v>
      </c>
      <c r="N457" s="10">
        <v>98.53</v>
      </c>
      <c r="O457" s="318">
        <v>114.97560900187275</v>
      </c>
      <c r="P457" s="318">
        <v>94.7213140053111</v>
      </c>
      <c r="Q457" s="318">
        <v>76.006708086201982</v>
      </c>
      <c r="R457" s="10">
        <v>90.13</v>
      </c>
      <c r="S457" s="10">
        <v>19.309999999999999</v>
      </c>
      <c r="T457" s="319">
        <v>79.658955142826116</v>
      </c>
      <c r="U457" s="10">
        <v>21.64</v>
      </c>
      <c r="V457" s="10">
        <v>32.53</v>
      </c>
      <c r="W457" s="10">
        <v>5.17</v>
      </c>
      <c r="X457" s="10">
        <v>1.25</v>
      </c>
      <c r="Y457" s="320">
        <v>570</v>
      </c>
      <c r="Z457" s="320">
        <v>227</v>
      </c>
      <c r="AA457" s="10">
        <v>7.17</v>
      </c>
    </row>
    <row r="458" spans="1:27" ht="12.75" customHeight="1">
      <c r="A458" s="311">
        <v>464</v>
      </c>
      <c r="B458" s="8" t="s">
        <v>554</v>
      </c>
      <c r="C458" s="8" t="s">
        <v>23</v>
      </c>
      <c r="D458" s="10" t="s">
        <v>555</v>
      </c>
      <c r="E458" s="10" t="s">
        <v>564</v>
      </c>
      <c r="F458" s="317">
        <v>0</v>
      </c>
      <c r="G458" s="317">
        <v>1</v>
      </c>
      <c r="H458" s="317">
        <v>2</v>
      </c>
      <c r="I458" s="317">
        <v>17.739999999999998</v>
      </c>
      <c r="J458" s="317">
        <v>0</v>
      </c>
      <c r="K458" s="317">
        <v>177</v>
      </c>
      <c r="L458" s="317">
        <v>11</v>
      </c>
      <c r="M458" s="10">
        <v>67.849999999999994</v>
      </c>
      <c r="N458" s="10">
        <v>97.68</v>
      </c>
      <c r="O458" s="318">
        <v>117.31425704101856</v>
      </c>
      <c r="P458" s="318">
        <v>88.262397400444414</v>
      </c>
      <c r="Q458" s="318">
        <v>85.368194144885763</v>
      </c>
      <c r="R458" s="10">
        <v>94.78</v>
      </c>
      <c r="S458" s="10">
        <v>41.98</v>
      </c>
      <c r="T458" s="319">
        <v>68.157522175031062</v>
      </c>
      <c r="U458" s="10">
        <v>32.26</v>
      </c>
      <c r="V458" s="10">
        <v>18.28</v>
      </c>
      <c r="W458" s="10">
        <v>2.56</v>
      </c>
      <c r="X458" s="10">
        <v>0.63</v>
      </c>
      <c r="Y458" s="320">
        <v>370</v>
      </c>
      <c r="Z458" s="320">
        <v>145</v>
      </c>
      <c r="AA458" s="10">
        <v>7.02</v>
      </c>
    </row>
    <row r="459" spans="1:27" ht="12.75" customHeight="1">
      <c r="A459" s="304">
        <v>465</v>
      </c>
      <c r="B459" s="8" t="s">
        <v>554</v>
      </c>
      <c r="C459" s="8" t="s">
        <v>25</v>
      </c>
      <c r="D459" s="10" t="s">
        <v>555</v>
      </c>
      <c r="E459" s="10" t="s">
        <v>565</v>
      </c>
      <c r="F459" s="317">
        <v>31</v>
      </c>
      <c r="G459" s="317">
        <v>23</v>
      </c>
      <c r="H459" s="317">
        <v>0</v>
      </c>
      <c r="I459" s="317">
        <v>56.75</v>
      </c>
      <c r="J459" s="317">
        <v>5</v>
      </c>
      <c r="K459" s="317">
        <v>421</v>
      </c>
      <c r="L459" s="317">
        <v>0</v>
      </c>
      <c r="M459" s="10">
        <v>73.33</v>
      </c>
      <c r="N459" s="10">
        <v>100</v>
      </c>
      <c r="O459" s="318">
        <v>111.73340202380446</v>
      </c>
      <c r="P459" s="318">
        <v>89.332819192812877</v>
      </c>
      <c r="Q459" s="318">
        <v>80.718046569076066</v>
      </c>
      <c r="R459" s="10">
        <v>100</v>
      </c>
      <c r="S459" s="10">
        <v>51.66</v>
      </c>
      <c r="T459" s="319">
        <v>59.007737384474154</v>
      </c>
      <c r="U459" s="10">
        <v>64.900000000000006</v>
      </c>
      <c r="V459" s="10">
        <v>5.98</v>
      </c>
      <c r="W459" s="10">
        <v>0.73</v>
      </c>
      <c r="X459" s="10">
        <v>0.18</v>
      </c>
      <c r="Y459" s="320">
        <v>5889</v>
      </c>
      <c r="Z459" s="320">
        <v>2199</v>
      </c>
      <c r="AA459" s="10">
        <v>8.77</v>
      </c>
    </row>
    <row r="460" spans="1:27" ht="12.75" customHeight="1">
      <c r="A460" s="311">
        <v>466</v>
      </c>
      <c r="B460" s="8" t="s">
        <v>554</v>
      </c>
      <c r="C460" s="8" t="s">
        <v>27</v>
      </c>
      <c r="D460" s="10" t="s">
        <v>555</v>
      </c>
      <c r="E460" s="10" t="s">
        <v>566</v>
      </c>
      <c r="F460" s="317">
        <v>2</v>
      </c>
      <c r="G460" s="317">
        <v>4</v>
      </c>
      <c r="H460" s="317">
        <v>0</v>
      </c>
      <c r="I460" s="317">
        <v>39.869999999999997</v>
      </c>
      <c r="J460" s="317">
        <v>32</v>
      </c>
      <c r="K460" s="317">
        <v>39</v>
      </c>
      <c r="L460" s="317">
        <v>91</v>
      </c>
      <c r="M460" s="10">
        <v>69.41</v>
      </c>
      <c r="N460" s="10">
        <v>97.93</v>
      </c>
      <c r="O460" s="318">
        <v>101.87311840690913</v>
      </c>
      <c r="P460" s="318">
        <v>108.37182688547142</v>
      </c>
      <c r="Q460" s="318">
        <v>93.588168433151765</v>
      </c>
      <c r="R460" s="10">
        <v>80.2</v>
      </c>
      <c r="S460" s="10">
        <v>45.18</v>
      </c>
      <c r="T460" s="319">
        <v>56.927829783280295</v>
      </c>
      <c r="U460" s="10">
        <v>57.38</v>
      </c>
      <c r="V460" s="10">
        <v>25.64</v>
      </c>
      <c r="W460" s="10">
        <v>4.71</v>
      </c>
      <c r="X460" s="10">
        <v>1.26</v>
      </c>
      <c r="Y460" s="320">
        <v>456</v>
      </c>
      <c r="Z460" s="320">
        <v>182</v>
      </c>
      <c r="AA460" s="10">
        <v>8.27</v>
      </c>
    </row>
    <row r="461" spans="1:27" ht="12.75" customHeight="1">
      <c r="A461" s="304">
        <v>467</v>
      </c>
      <c r="B461" s="8" t="s">
        <v>567</v>
      </c>
      <c r="C461" s="8" t="s">
        <v>6</v>
      </c>
      <c r="D461" s="10" t="s">
        <v>568</v>
      </c>
      <c r="E461" s="10" t="s">
        <v>569</v>
      </c>
      <c r="F461" s="317">
        <v>35</v>
      </c>
      <c r="G461" s="317">
        <v>3</v>
      </c>
      <c r="H461" s="317">
        <v>1</v>
      </c>
      <c r="I461" s="317">
        <v>77.08</v>
      </c>
      <c r="J461" s="317">
        <v>0</v>
      </c>
      <c r="K461" s="317">
        <v>32</v>
      </c>
      <c r="L461" s="317">
        <v>0</v>
      </c>
      <c r="M461" s="10">
        <v>65.23</v>
      </c>
      <c r="N461" s="10">
        <v>98</v>
      </c>
      <c r="O461" s="318">
        <v>112.54234656899442</v>
      </c>
      <c r="P461" s="318">
        <v>87.054939453373322</v>
      </c>
      <c r="Q461" s="318">
        <v>80.3942429412119</v>
      </c>
      <c r="R461" s="10">
        <v>55.88</v>
      </c>
      <c r="S461" s="10">
        <v>23.28</v>
      </c>
      <c r="T461" s="319">
        <v>70.504021742114361</v>
      </c>
      <c r="U461" s="10">
        <v>20.32</v>
      </c>
      <c r="V461" s="10">
        <v>10.65</v>
      </c>
      <c r="W461" s="10">
        <v>1</v>
      </c>
      <c r="X461" s="10">
        <v>0.16</v>
      </c>
      <c r="Y461" s="320">
        <v>478</v>
      </c>
      <c r="Z461" s="320">
        <v>269</v>
      </c>
      <c r="AA461" s="10">
        <v>5.65</v>
      </c>
    </row>
    <row r="462" spans="1:27" ht="12.75" customHeight="1">
      <c r="A462" s="311">
        <v>468</v>
      </c>
      <c r="B462" s="8" t="s">
        <v>567</v>
      </c>
      <c r="C462" s="8" t="s">
        <v>9</v>
      </c>
      <c r="D462" s="10" t="s">
        <v>568</v>
      </c>
      <c r="E462" s="10" t="s">
        <v>570</v>
      </c>
      <c r="F462" s="317">
        <v>0</v>
      </c>
      <c r="G462" s="317">
        <v>0</v>
      </c>
      <c r="H462" s="317">
        <v>0</v>
      </c>
      <c r="I462" s="317">
        <v>49.37</v>
      </c>
      <c r="J462" s="317">
        <v>0</v>
      </c>
      <c r="K462" s="317">
        <v>0</v>
      </c>
      <c r="L462" s="317">
        <v>0</v>
      </c>
      <c r="M462" s="10">
        <v>67.78</v>
      </c>
      <c r="N462" s="10">
        <v>93.83</v>
      </c>
      <c r="O462" s="318">
        <v>123.23068494974827</v>
      </c>
      <c r="P462" s="318">
        <v>74.79637127100861</v>
      </c>
      <c r="Q462" s="318">
        <v>88.9843990815138</v>
      </c>
      <c r="R462" s="10">
        <v>76.87</v>
      </c>
      <c r="S462" s="10">
        <v>36.6</v>
      </c>
      <c r="T462" s="319">
        <v>69.173275890205304</v>
      </c>
      <c r="U462" s="10">
        <v>29.83</v>
      </c>
      <c r="V462" s="10">
        <v>18.47</v>
      </c>
      <c r="W462" s="10">
        <v>3.08</v>
      </c>
      <c r="X462" s="10">
        <v>0.77</v>
      </c>
      <c r="Y462" s="320">
        <v>621</v>
      </c>
      <c r="Z462" s="320">
        <v>285</v>
      </c>
      <c r="AA462" s="10">
        <v>6.97</v>
      </c>
    </row>
    <row r="463" spans="1:27" ht="12.75" customHeight="1">
      <c r="A463" s="304">
        <v>469</v>
      </c>
      <c r="B463" s="8" t="s">
        <v>567</v>
      </c>
      <c r="C463" s="8" t="s">
        <v>11</v>
      </c>
      <c r="D463" s="10" t="s">
        <v>568</v>
      </c>
      <c r="E463" s="10" t="s">
        <v>571</v>
      </c>
      <c r="F463" s="317">
        <v>0</v>
      </c>
      <c r="G463" s="317">
        <v>0</v>
      </c>
      <c r="H463" s="317">
        <v>0</v>
      </c>
      <c r="I463" s="317">
        <v>48.57</v>
      </c>
      <c r="J463" s="317">
        <v>0</v>
      </c>
      <c r="K463" s="317">
        <v>0</v>
      </c>
      <c r="L463" s="317">
        <v>0</v>
      </c>
      <c r="M463" s="10">
        <v>66.010000000000005</v>
      </c>
      <c r="N463" s="10">
        <v>100</v>
      </c>
      <c r="O463" s="318">
        <v>108.32490244703608</v>
      </c>
      <c r="P463" s="318">
        <v>87.365461051874291</v>
      </c>
      <c r="Q463" s="318">
        <v>95.878176305458226</v>
      </c>
      <c r="R463" s="10">
        <v>91.02</v>
      </c>
      <c r="S463" s="10">
        <v>36.770000000000003</v>
      </c>
      <c r="T463" s="319">
        <v>59.625199801576365</v>
      </c>
      <c r="U463" s="10">
        <v>33.81</v>
      </c>
      <c r="V463" s="10">
        <v>8.5399999999999991</v>
      </c>
      <c r="W463" s="10">
        <v>1.48</v>
      </c>
      <c r="X463" s="10">
        <v>0.39</v>
      </c>
      <c r="Y463" s="320">
        <v>573</v>
      </c>
      <c r="Z463" s="320">
        <v>281</v>
      </c>
      <c r="AA463" s="10">
        <v>6.42</v>
      </c>
    </row>
    <row r="464" spans="1:27" ht="12.75" customHeight="1">
      <c r="A464" s="311">
        <v>470</v>
      </c>
      <c r="B464" s="8" t="s">
        <v>567</v>
      </c>
      <c r="C464" s="8" t="s">
        <v>13</v>
      </c>
      <c r="D464" s="10" t="s">
        <v>568</v>
      </c>
      <c r="E464" s="10" t="s">
        <v>572</v>
      </c>
      <c r="F464" s="317">
        <v>0</v>
      </c>
      <c r="G464" s="317">
        <v>0</v>
      </c>
      <c r="H464" s="317">
        <v>0</v>
      </c>
      <c r="I464" s="317">
        <v>88.95</v>
      </c>
      <c r="J464" s="317">
        <v>0</v>
      </c>
      <c r="K464" s="317">
        <v>0</v>
      </c>
      <c r="L464" s="317">
        <v>0</v>
      </c>
      <c r="M464" s="10">
        <v>66.3</v>
      </c>
      <c r="N464" s="10">
        <v>100</v>
      </c>
      <c r="O464" s="318">
        <v>114.26678480989499</v>
      </c>
      <c r="P464" s="318">
        <v>79.660632627150648</v>
      </c>
      <c r="Q464" s="318">
        <v>75.132418744807907</v>
      </c>
      <c r="R464" s="10">
        <v>71.849999999999994</v>
      </c>
      <c r="S464" s="10">
        <v>37.35</v>
      </c>
      <c r="T464" s="319">
        <v>66.465814341300728</v>
      </c>
      <c r="U464" s="10">
        <v>24.31</v>
      </c>
      <c r="V464" s="10">
        <v>6.58</v>
      </c>
      <c r="W464" s="10">
        <v>0.95</v>
      </c>
      <c r="X464" s="10">
        <v>0.19</v>
      </c>
      <c r="Y464" s="320">
        <v>1281</v>
      </c>
      <c r="Z464" s="320">
        <v>676</v>
      </c>
      <c r="AA464" s="10">
        <v>6.64</v>
      </c>
    </row>
    <row r="465" spans="1:27" ht="12.75" customHeight="1">
      <c r="A465" s="304">
        <v>471</v>
      </c>
      <c r="B465" s="8" t="s">
        <v>567</v>
      </c>
      <c r="C465" s="8" t="s">
        <v>15</v>
      </c>
      <c r="D465" s="10" t="s">
        <v>568</v>
      </c>
      <c r="E465" s="10" t="s">
        <v>573</v>
      </c>
      <c r="F465" s="317">
        <v>17515</v>
      </c>
      <c r="G465" s="317">
        <v>24</v>
      </c>
      <c r="H465" s="317">
        <v>5</v>
      </c>
      <c r="I465" s="317">
        <v>55.03</v>
      </c>
      <c r="J465" s="317">
        <v>45</v>
      </c>
      <c r="K465" s="317">
        <v>458</v>
      </c>
      <c r="L465" s="317">
        <v>201</v>
      </c>
      <c r="M465" s="10">
        <v>66.61</v>
      </c>
      <c r="N465" s="10">
        <v>100</v>
      </c>
      <c r="O465" s="318">
        <v>112.93381067683099</v>
      </c>
      <c r="P465" s="318">
        <v>87.562484020527037</v>
      </c>
      <c r="Q465" s="318">
        <v>80.243844109514995</v>
      </c>
      <c r="R465" s="10">
        <v>84.48</v>
      </c>
      <c r="S465" s="10">
        <v>37.69</v>
      </c>
      <c r="T465" s="319">
        <v>60.115920560828151</v>
      </c>
      <c r="U465" s="10">
        <v>32.89</v>
      </c>
      <c r="V465" s="10">
        <v>6.75</v>
      </c>
      <c r="W465" s="10">
        <v>1.03</v>
      </c>
      <c r="X465" s="10">
        <v>0.26</v>
      </c>
      <c r="Y465" s="320">
        <v>1185</v>
      </c>
      <c r="Z465" s="320">
        <v>493</v>
      </c>
      <c r="AA465" s="10">
        <v>7.81</v>
      </c>
    </row>
    <row r="466" spans="1:27" ht="12.75" customHeight="1">
      <c r="A466" s="311">
        <v>472</v>
      </c>
      <c r="B466" s="8" t="s">
        <v>567</v>
      </c>
      <c r="C466" s="8" t="s">
        <v>17</v>
      </c>
      <c r="D466" s="10" t="s">
        <v>568</v>
      </c>
      <c r="E466" s="10" t="s">
        <v>574</v>
      </c>
      <c r="F466" s="317">
        <v>0</v>
      </c>
      <c r="G466" s="317">
        <v>0</v>
      </c>
      <c r="H466" s="317">
        <v>0</v>
      </c>
      <c r="I466" s="317">
        <v>63.68</v>
      </c>
      <c r="J466" s="317">
        <v>0</v>
      </c>
      <c r="K466" s="317">
        <v>0</v>
      </c>
      <c r="L466" s="317">
        <v>0</v>
      </c>
      <c r="M466" s="10">
        <v>66.28</v>
      </c>
      <c r="N466" s="10">
        <v>95.81</v>
      </c>
      <c r="O466" s="318">
        <v>112.46608506732059</v>
      </c>
      <c r="P466" s="318">
        <v>84.114127174073516</v>
      </c>
      <c r="Q466" s="318">
        <v>76.572432777329084</v>
      </c>
      <c r="R466" s="10">
        <v>78.819999999999993</v>
      </c>
      <c r="S466" s="10">
        <v>37.119999999999997</v>
      </c>
      <c r="T466" s="319">
        <v>66.860539318467744</v>
      </c>
      <c r="U466" s="10">
        <v>43.61</v>
      </c>
      <c r="V466" s="10">
        <v>16.41</v>
      </c>
      <c r="W466" s="10">
        <v>2.72</v>
      </c>
      <c r="X466" s="10">
        <v>0.73</v>
      </c>
      <c r="Y466" s="320">
        <v>693</v>
      </c>
      <c r="Z466" s="320">
        <v>306</v>
      </c>
      <c r="AA466" s="10">
        <v>6.74</v>
      </c>
    </row>
    <row r="467" spans="1:27" ht="12.75" customHeight="1">
      <c r="A467" s="304">
        <v>473</v>
      </c>
      <c r="B467" s="8" t="s">
        <v>567</v>
      </c>
      <c r="C467" s="8" t="s">
        <v>19</v>
      </c>
      <c r="D467" s="10" t="s">
        <v>568</v>
      </c>
      <c r="E467" s="10" t="s">
        <v>575</v>
      </c>
      <c r="F467" s="317">
        <v>6</v>
      </c>
      <c r="G467" s="317">
        <v>102</v>
      </c>
      <c r="H467" s="317">
        <v>2</v>
      </c>
      <c r="I467" s="317">
        <v>0</v>
      </c>
      <c r="J467" s="317">
        <v>0</v>
      </c>
      <c r="K467" s="317">
        <v>40</v>
      </c>
      <c r="L467" s="317">
        <v>0</v>
      </c>
      <c r="M467" s="10">
        <v>66.069999999999993</v>
      </c>
      <c r="N467" s="10">
        <v>0</v>
      </c>
      <c r="O467" s="318">
        <v>108.72</v>
      </c>
      <c r="P467" s="318">
        <v>84.79</v>
      </c>
      <c r="Q467" s="318">
        <v>73.87</v>
      </c>
      <c r="R467" s="10">
        <v>0</v>
      </c>
      <c r="S467" s="10">
        <v>0</v>
      </c>
      <c r="T467" s="319">
        <v>56.924424623715851</v>
      </c>
      <c r="U467" s="10">
        <v>22.13</v>
      </c>
      <c r="V467" s="10">
        <v>0</v>
      </c>
      <c r="W467" s="10">
        <v>0</v>
      </c>
      <c r="X467" s="10">
        <v>0</v>
      </c>
      <c r="Y467" s="320">
        <v>0</v>
      </c>
      <c r="Z467" s="320">
        <v>0</v>
      </c>
      <c r="AA467" s="10">
        <v>0</v>
      </c>
    </row>
    <row r="468" spans="1:27" ht="12.75" customHeight="1">
      <c r="A468" s="311">
        <v>474</v>
      </c>
      <c r="B468" s="8" t="s">
        <v>567</v>
      </c>
      <c r="C468" s="8" t="s">
        <v>21</v>
      </c>
      <c r="D468" s="10" t="s">
        <v>568</v>
      </c>
      <c r="E468" s="10" t="s">
        <v>576</v>
      </c>
      <c r="F468" s="317">
        <v>0</v>
      </c>
      <c r="G468" s="317">
        <v>0</v>
      </c>
      <c r="H468" s="317">
        <v>0</v>
      </c>
      <c r="I468" s="317">
        <v>66.91</v>
      </c>
      <c r="J468" s="317">
        <v>0</v>
      </c>
      <c r="K468" s="317">
        <v>0</v>
      </c>
      <c r="L468" s="317">
        <v>0</v>
      </c>
      <c r="M468" s="10">
        <v>71.66</v>
      </c>
      <c r="N468" s="10">
        <v>100</v>
      </c>
      <c r="O468" s="318">
        <v>102.69512516220685</v>
      </c>
      <c r="P468" s="318">
        <v>101.48883242188069</v>
      </c>
      <c r="Q468" s="318">
        <v>91.771863545769506</v>
      </c>
      <c r="R468" s="10">
        <v>0</v>
      </c>
      <c r="S468" s="10">
        <v>54.97</v>
      </c>
      <c r="T468" s="319">
        <v>62.144948755490482</v>
      </c>
      <c r="U468" s="10">
        <v>54.09</v>
      </c>
      <c r="V468" s="10">
        <v>4.0199999999999996</v>
      </c>
      <c r="W468" s="10">
        <v>0.27</v>
      </c>
      <c r="X468" s="10">
        <v>0.02</v>
      </c>
      <c r="Y468" s="320">
        <v>1505</v>
      </c>
      <c r="Z468" s="320">
        <v>758</v>
      </c>
      <c r="AA468" s="10">
        <v>8.09</v>
      </c>
    </row>
    <row r="469" spans="1:27" ht="12.75" customHeight="1">
      <c r="A469" s="304">
        <v>475</v>
      </c>
      <c r="B469" s="8" t="s">
        <v>567</v>
      </c>
      <c r="C469" s="8" t="s">
        <v>23</v>
      </c>
      <c r="D469" s="10" t="s">
        <v>568</v>
      </c>
      <c r="E469" s="10" t="s">
        <v>577</v>
      </c>
      <c r="F469" s="317">
        <v>0</v>
      </c>
      <c r="G469" s="317">
        <v>0</v>
      </c>
      <c r="H469" s="317">
        <v>0</v>
      </c>
      <c r="I469" s="317">
        <v>54.62</v>
      </c>
      <c r="J469" s="317">
        <v>0</v>
      </c>
      <c r="K469" s="317">
        <v>0</v>
      </c>
      <c r="L469" s="317">
        <v>0</v>
      </c>
      <c r="M469" s="10">
        <v>65.540000000000006</v>
      </c>
      <c r="N469" s="10">
        <v>100</v>
      </c>
      <c r="O469" s="318">
        <v>108.83076376494898</v>
      </c>
      <c r="P469" s="318">
        <v>75.766329006620552</v>
      </c>
      <c r="Q469" s="318">
        <v>94.377296079880551</v>
      </c>
      <c r="R469" s="10">
        <v>80.42</v>
      </c>
      <c r="S469" s="10">
        <v>35.799999999999997</v>
      </c>
      <c r="T469" s="319">
        <v>66.747794341344687</v>
      </c>
      <c r="U469" s="10">
        <v>42.96</v>
      </c>
      <c r="V469" s="10">
        <v>6.02</v>
      </c>
      <c r="W469" s="10">
        <v>0.66</v>
      </c>
      <c r="X469" s="10">
        <v>0.13</v>
      </c>
      <c r="Y469" s="320">
        <v>640</v>
      </c>
      <c r="Z469" s="320">
        <v>323</v>
      </c>
      <c r="AA469" s="10">
        <v>6.25</v>
      </c>
    </row>
    <row r="470" spans="1:27" ht="12.75" customHeight="1">
      <c r="A470" s="311">
        <v>476</v>
      </c>
      <c r="B470" s="8" t="s">
        <v>567</v>
      </c>
      <c r="C470" s="8" t="s">
        <v>25</v>
      </c>
      <c r="D470" s="10" t="s">
        <v>568</v>
      </c>
      <c r="E470" s="10" t="s">
        <v>578</v>
      </c>
      <c r="F470" s="317">
        <v>0</v>
      </c>
      <c r="G470" s="317">
        <v>0</v>
      </c>
      <c r="H470" s="317">
        <v>0</v>
      </c>
      <c r="I470" s="317">
        <v>0</v>
      </c>
      <c r="J470" s="317">
        <v>0</v>
      </c>
      <c r="K470" s="317">
        <v>0</v>
      </c>
      <c r="L470" s="317">
        <v>0</v>
      </c>
      <c r="M470" s="10">
        <v>64.739999999999995</v>
      </c>
      <c r="N470" s="10">
        <v>0</v>
      </c>
      <c r="O470" s="318">
        <v>0</v>
      </c>
      <c r="P470" s="318">
        <v>0</v>
      </c>
      <c r="Q470" s="318">
        <v>0</v>
      </c>
      <c r="R470" s="10">
        <v>0</v>
      </c>
      <c r="S470" s="10">
        <v>0</v>
      </c>
      <c r="T470" s="319">
        <v>0</v>
      </c>
      <c r="U470" s="10">
        <v>0</v>
      </c>
      <c r="V470" s="10">
        <v>0</v>
      </c>
      <c r="W470" s="10">
        <v>0</v>
      </c>
      <c r="X470" s="10">
        <v>0</v>
      </c>
      <c r="Y470" s="320">
        <v>0</v>
      </c>
      <c r="Z470" s="320">
        <v>0</v>
      </c>
      <c r="AA470" s="10">
        <v>0</v>
      </c>
    </row>
    <row r="471" spans="1:27" ht="12.75" customHeight="1">
      <c r="A471" s="304">
        <v>477</v>
      </c>
      <c r="B471" s="8" t="s">
        <v>579</v>
      </c>
      <c r="C471" s="8" t="s">
        <v>6</v>
      </c>
      <c r="D471" s="10" t="s">
        <v>580</v>
      </c>
      <c r="E471" s="10" t="s">
        <v>581</v>
      </c>
      <c r="F471" s="317">
        <v>0</v>
      </c>
      <c r="G471" s="317">
        <v>0</v>
      </c>
      <c r="H471" s="317">
        <v>0</v>
      </c>
      <c r="I471" s="317">
        <v>71.84</v>
      </c>
      <c r="J471" s="317">
        <v>0</v>
      </c>
      <c r="K471" s="317">
        <v>0</v>
      </c>
      <c r="L471" s="317">
        <v>0</v>
      </c>
      <c r="M471" s="10">
        <v>71.33</v>
      </c>
      <c r="N471" s="10">
        <v>98.58</v>
      </c>
      <c r="O471" s="318">
        <v>106.51380650114855</v>
      </c>
      <c r="P471" s="318">
        <v>92.772604954353696</v>
      </c>
      <c r="Q471" s="318">
        <v>102.1418679445965</v>
      </c>
      <c r="R471" s="10">
        <v>77.38</v>
      </c>
      <c r="S471" s="10">
        <v>52.44</v>
      </c>
      <c r="T471" s="319">
        <v>62.312376530009573</v>
      </c>
      <c r="U471" s="10">
        <v>35.69</v>
      </c>
      <c r="V471" s="10">
        <v>29.28</v>
      </c>
      <c r="W471" s="10">
        <v>5.61</v>
      </c>
      <c r="X471" s="10">
        <v>1.62</v>
      </c>
      <c r="Y471" s="320">
        <v>2163</v>
      </c>
      <c r="Z471" s="320">
        <v>823</v>
      </c>
      <c r="AA471" s="10">
        <v>8.23</v>
      </c>
    </row>
    <row r="472" spans="1:27" ht="12.75" customHeight="1">
      <c r="A472" s="311">
        <v>478</v>
      </c>
      <c r="B472" s="8" t="s">
        <v>579</v>
      </c>
      <c r="C472" s="8" t="s">
        <v>9</v>
      </c>
      <c r="D472" s="10" t="s">
        <v>580</v>
      </c>
      <c r="E472" s="10" t="s">
        <v>582</v>
      </c>
      <c r="F472" s="317">
        <v>0</v>
      </c>
      <c r="G472" s="317">
        <v>0</v>
      </c>
      <c r="H472" s="317">
        <v>0</v>
      </c>
      <c r="I472" s="317">
        <v>19.88</v>
      </c>
      <c r="J472" s="317">
        <v>0</v>
      </c>
      <c r="K472" s="317">
        <v>0</v>
      </c>
      <c r="L472" s="317">
        <v>0</v>
      </c>
      <c r="M472" s="10">
        <v>70.11</v>
      </c>
      <c r="N472" s="10">
        <v>92.49</v>
      </c>
      <c r="O472" s="318">
        <v>116.76788031191403</v>
      </c>
      <c r="P472" s="318">
        <v>80.931469269286183</v>
      </c>
      <c r="Q472" s="318">
        <v>88.250700223847574</v>
      </c>
      <c r="R472" s="10">
        <v>35.090000000000003</v>
      </c>
      <c r="S472" s="10">
        <v>23.13</v>
      </c>
      <c r="T472" s="319">
        <v>69.048027935199499</v>
      </c>
      <c r="U472" s="10">
        <v>25.85</v>
      </c>
      <c r="V472" s="10">
        <v>18.010000000000002</v>
      </c>
      <c r="W472" s="10">
        <v>3.3</v>
      </c>
      <c r="X472" s="10">
        <v>0.93</v>
      </c>
      <c r="Y472" s="320">
        <v>1332</v>
      </c>
      <c r="Z472" s="320">
        <v>501</v>
      </c>
      <c r="AA472" s="10">
        <v>9.51</v>
      </c>
    </row>
    <row r="473" spans="1:27" ht="12.75" customHeight="1">
      <c r="A473" s="304">
        <v>479</v>
      </c>
      <c r="B473" s="8" t="s">
        <v>579</v>
      </c>
      <c r="C473" s="8" t="s">
        <v>11</v>
      </c>
      <c r="D473" s="10" t="s">
        <v>580</v>
      </c>
      <c r="E473" s="10" t="s">
        <v>583</v>
      </c>
      <c r="F473" s="317">
        <v>0</v>
      </c>
      <c r="G473" s="317">
        <v>0</v>
      </c>
      <c r="H473" s="317">
        <v>0</v>
      </c>
      <c r="I473" s="317">
        <v>15.33</v>
      </c>
      <c r="J473" s="317">
        <v>0</v>
      </c>
      <c r="K473" s="317">
        <v>0</v>
      </c>
      <c r="L473" s="317">
        <v>0</v>
      </c>
      <c r="M473" s="10">
        <v>68.06</v>
      </c>
      <c r="N473" s="10">
        <v>96.38</v>
      </c>
      <c r="O473" s="318">
        <v>121.08031305896682</v>
      </c>
      <c r="P473" s="318">
        <v>78.770284001243652</v>
      </c>
      <c r="Q473" s="318">
        <v>58.14090453812544</v>
      </c>
      <c r="R473" s="10">
        <v>96.97</v>
      </c>
      <c r="S473" s="10">
        <v>27.08</v>
      </c>
      <c r="T473" s="319">
        <v>80.084519097036477</v>
      </c>
      <c r="U473" s="10">
        <v>39.86</v>
      </c>
      <c r="V473" s="10">
        <v>38.43</v>
      </c>
      <c r="W473" s="10">
        <v>12.25</v>
      </c>
      <c r="X473" s="10">
        <v>4.95</v>
      </c>
      <c r="Y473" s="320">
        <v>567</v>
      </c>
      <c r="Z473" s="320">
        <v>223</v>
      </c>
      <c r="AA473" s="10">
        <v>5.53</v>
      </c>
    </row>
    <row r="474" spans="1:27" ht="12.75" customHeight="1">
      <c r="A474" s="311">
        <v>480</v>
      </c>
      <c r="B474" s="8" t="s">
        <v>579</v>
      </c>
      <c r="C474" s="8" t="s">
        <v>13</v>
      </c>
      <c r="D474" s="10" t="s">
        <v>580</v>
      </c>
      <c r="E474" s="10" t="s">
        <v>584</v>
      </c>
      <c r="F474" s="317">
        <v>0</v>
      </c>
      <c r="G474" s="317">
        <v>0</v>
      </c>
      <c r="H474" s="317">
        <v>0</v>
      </c>
      <c r="I474" s="317">
        <v>49.34</v>
      </c>
      <c r="J474" s="317">
        <v>0</v>
      </c>
      <c r="K474" s="317">
        <v>0</v>
      </c>
      <c r="L474" s="317">
        <v>0</v>
      </c>
      <c r="M474" s="10">
        <v>68.900000000000006</v>
      </c>
      <c r="N474" s="10">
        <v>95.61</v>
      </c>
      <c r="O474" s="318">
        <v>112.51999275964195</v>
      </c>
      <c r="P474" s="318">
        <v>81.291135808698357</v>
      </c>
      <c r="Q474" s="318">
        <v>69.780513375491253</v>
      </c>
      <c r="R474" s="10">
        <v>97.03</v>
      </c>
      <c r="S474" s="10">
        <v>28.73</v>
      </c>
      <c r="T474" s="319">
        <v>69.687428585938093</v>
      </c>
      <c r="U474" s="10">
        <v>30.01</v>
      </c>
      <c r="V474" s="10">
        <v>40.619999999999997</v>
      </c>
      <c r="W474" s="10">
        <v>9.94</v>
      </c>
      <c r="X474" s="10">
        <v>3.29</v>
      </c>
      <c r="Y474" s="320">
        <v>24062</v>
      </c>
      <c r="Z474" s="320">
        <v>6796</v>
      </c>
      <c r="AA474" s="10">
        <v>31.49</v>
      </c>
    </row>
    <row r="475" spans="1:27" ht="12.75" customHeight="1">
      <c r="A475" s="304">
        <v>481</v>
      </c>
      <c r="B475" s="8" t="s">
        <v>579</v>
      </c>
      <c r="C475" s="8" t="s">
        <v>15</v>
      </c>
      <c r="D475" s="10" t="s">
        <v>580</v>
      </c>
      <c r="E475" s="10" t="s">
        <v>585</v>
      </c>
      <c r="F475" s="317">
        <v>0</v>
      </c>
      <c r="G475" s="317">
        <v>0</v>
      </c>
      <c r="H475" s="317">
        <v>0</v>
      </c>
      <c r="I475" s="317">
        <v>39.92</v>
      </c>
      <c r="J475" s="317">
        <v>0</v>
      </c>
      <c r="K475" s="317">
        <v>0</v>
      </c>
      <c r="L475" s="317">
        <v>0</v>
      </c>
      <c r="M475" s="10">
        <v>68.73</v>
      </c>
      <c r="N475" s="10">
        <v>92.57</v>
      </c>
      <c r="O475" s="318">
        <v>104.5093857268576</v>
      </c>
      <c r="P475" s="318">
        <v>83.557981880758319</v>
      </c>
      <c r="Q475" s="318">
        <v>76.995087618031803</v>
      </c>
      <c r="R475" s="10">
        <v>73.22</v>
      </c>
      <c r="S475" s="10">
        <v>26.83</v>
      </c>
      <c r="T475" s="319">
        <v>73.506437045970884</v>
      </c>
      <c r="U475" s="10">
        <v>20.58</v>
      </c>
      <c r="V475" s="10">
        <v>29.43</v>
      </c>
      <c r="W475" s="10">
        <v>8.2899999999999991</v>
      </c>
      <c r="X475" s="10">
        <v>3.17</v>
      </c>
      <c r="Y475" s="320">
        <v>3874</v>
      </c>
      <c r="Z475" s="320">
        <v>1314</v>
      </c>
      <c r="AA475" s="10">
        <v>8.18</v>
      </c>
    </row>
    <row r="476" spans="1:27" ht="12.75" customHeight="1">
      <c r="A476" s="311">
        <v>482</v>
      </c>
      <c r="B476" s="8" t="s">
        <v>579</v>
      </c>
      <c r="C476" s="8" t="s">
        <v>17</v>
      </c>
      <c r="D476" s="10" t="s">
        <v>580</v>
      </c>
      <c r="E476" s="10" t="s">
        <v>586</v>
      </c>
      <c r="F476" s="317">
        <v>0</v>
      </c>
      <c r="G476" s="317">
        <v>0</v>
      </c>
      <c r="H476" s="317">
        <v>0</v>
      </c>
      <c r="I476" s="317">
        <v>48.48</v>
      </c>
      <c r="J476" s="317">
        <v>0</v>
      </c>
      <c r="K476" s="317">
        <v>0</v>
      </c>
      <c r="L476" s="317">
        <v>0</v>
      </c>
      <c r="M476" s="10">
        <v>67.069999999999993</v>
      </c>
      <c r="N476" s="10">
        <v>94.13</v>
      </c>
      <c r="O476" s="318">
        <v>102.50025088954713</v>
      </c>
      <c r="P476" s="318">
        <v>93.904308601738379</v>
      </c>
      <c r="Q476" s="318">
        <v>82.231913881987197</v>
      </c>
      <c r="R476" s="10">
        <v>94.08</v>
      </c>
      <c r="S476" s="10">
        <v>17.899999999999999</v>
      </c>
      <c r="T476" s="319">
        <v>71.898097775109747</v>
      </c>
      <c r="U476" s="10">
        <v>24.16</v>
      </c>
      <c r="V476" s="10">
        <v>20.010000000000002</v>
      </c>
      <c r="W476" s="10">
        <v>3.76</v>
      </c>
      <c r="X476" s="10">
        <v>1.1399999999999999</v>
      </c>
      <c r="Y476" s="320">
        <v>651</v>
      </c>
      <c r="Z476" s="320">
        <v>223</v>
      </c>
      <c r="AA476" s="10">
        <v>7.53</v>
      </c>
    </row>
    <row r="477" spans="1:27" ht="12.75" customHeight="1">
      <c r="A477" s="304">
        <v>483</v>
      </c>
      <c r="B477" s="8" t="s">
        <v>579</v>
      </c>
      <c r="C477" s="8" t="s">
        <v>19</v>
      </c>
      <c r="D477" s="10" t="s">
        <v>580</v>
      </c>
      <c r="E477" s="10" t="s">
        <v>587</v>
      </c>
      <c r="F477" s="317">
        <v>0</v>
      </c>
      <c r="G477" s="317">
        <v>0</v>
      </c>
      <c r="H477" s="317">
        <v>0</v>
      </c>
      <c r="I477" s="317">
        <v>60.89</v>
      </c>
      <c r="J477" s="317">
        <v>0</v>
      </c>
      <c r="K477" s="317">
        <v>0</v>
      </c>
      <c r="L477" s="317">
        <v>0</v>
      </c>
      <c r="M477" s="10">
        <v>68.650000000000006</v>
      </c>
      <c r="N477" s="10">
        <v>96.69</v>
      </c>
      <c r="O477" s="318">
        <v>107.40903226842376</v>
      </c>
      <c r="P477" s="318">
        <v>85.085064972876651</v>
      </c>
      <c r="Q477" s="318">
        <v>98.025402673316975</v>
      </c>
      <c r="R477" s="10">
        <v>75.040000000000006</v>
      </c>
      <c r="S477" s="10">
        <v>40.630000000000003</v>
      </c>
      <c r="T477" s="319">
        <v>68.59011384173948</v>
      </c>
      <c r="U477" s="10">
        <v>37.64</v>
      </c>
      <c r="V477" s="10">
        <v>33.700000000000003</v>
      </c>
      <c r="W477" s="10">
        <v>7.58</v>
      </c>
      <c r="X477" s="10">
        <v>2.4500000000000002</v>
      </c>
      <c r="Y477" s="320">
        <v>7416</v>
      </c>
      <c r="Z477" s="320">
        <v>2004</v>
      </c>
      <c r="AA477" s="10">
        <v>2.29</v>
      </c>
    </row>
    <row r="478" spans="1:27" ht="12.75" customHeight="1">
      <c r="A478" s="311">
        <v>484</v>
      </c>
      <c r="B478" s="8" t="s">
        <v>579</v>
      </c>
      <c r="C478" s="8" t="s">
        <v>21</v>
      </c>
      <c r="D478" s="10" t="s">
        <v>580</v>
      </c>
      <c r="E478" s="10" t="s">
        <v>588</v>
      </c>
      <c r="F478" s="317">
        <v>0</v>
      </c>
      <c r="G478" s="317">
        <v>0</v>
      </c>
      <c r="H478" s="317">
        <v>0</v>
      </c>
      <c r="I478" s="317">
        <v>54.28</v>
      </c>
      <c r="J478" s="317">
        <v>0</v>
      </c>
      <c r="K478" s="317">
        <v>0</v>
      </c>
      <c r="L478" s="317">
        <v>0</v>
      </c>
      <c r="M478" s="10">
        <v>67.069999999999993</v>
      </c>
      <c r="N478" s="10">
        <v>100</v>
      </c>
      <c r="O478" s="318">
        <v>119.03273350309267</v>
      </c>
      <c r="P478" s="318">
        <v>72.693591463594601</v>
      </c>
      <c r="Q478" s="318">
        <v>71.559706214187088</v>
      </c>
      <c r="R478" s="10">
        <v>91.29</v>
      </c>
      <c r="S478" s="10">
        <v>53.42</v>
      </c>
      <c r="T478" s="319">
        <v>65.552742616033754</v>
      </c>
      <c r="U478" s="10">
        <v>45.18</v>
      </c>
      <c r="V478" s="10">
        <v>21.05</v>
      </c>
      <c r="W478" s="10">
        <v>3.96</v>
      </c>
      <c r="X478" s="10">
        <v>1.27</v>
      </c>
      <c r="Y478" s="320">
        <v>1381</v>
      </c>
      <c r="Z478" s="320">
        <v>576</v>
      </c>
      <c r="AA478" s="10">
        <v>5.69</v>
      </c>
    </row>
    <row r="479" spans="1:27" ht="12.75" customHeight="1">
      <c r="A479" s="304">
        <v>485</v>
      </c>
      <c r="B479" s="8" t="s">
        <v>579</v>
      </c>
      <c r="C479" s="8" t="s">
        <v>23</v>
      </c>
      <c r="D479" s="10" t="s">
        <v>580</v>
      </c>
      <c r="E479" s="10" t="s">
        <v>589</v>
      </c>
      <c r="F479" s="317">
        <v>0</v>
      </c>
      <c r="G479" s="317">
        <v>0</v>
      </c>
      <c r="H479" s="317">
        <v>0</v>
      </c>
      <c r="I479" s="317">
        <v>6.09</v>
      </c>
      <c r="J479" s="317">
        <v>0</v>
      </c>
      <c r="K479" s="317">
        <v>0</v>
      </c>
      <c r="L479" s="317">
        <v>0</v>
      </c>
      <c r="M479" s="10">
        <v>66.48</v>
      </c>
      <c r="N479" s="10">
        <v>85.06</v>
      </c>
      <c r="O479" s="318">
        <v>108.73942288482365</v>
      </c>
      <c r="P479" s="318">
        <v>86.813412301310748</v>
      </c>
      <c r="Q479" s="318">
        <v>57.002919378301499</v>
      </c>
      <c r="R479" s="10">
        <v>91.39</v>
      </c>
      <c r="S479" s="10">
        <v>23.66</v>
      </c>
      <c r="T479" s="319">
        <v>62.313568570389236</v>
      </c>
      <c r="U479" s="10">
        <v>28.54</v>
      </c>
      <c r="V479" s="10">
        <v>38.770000000000003</v>
      </c>
      <c r="W479" s="10">
        <v>10.64</v>
      </c>
      <c r="X479" s="10">
        <v>4.54</v>
      </c>
      <c r="Y479" s="320">
        <v>111</v>
      </c>
      <c r="Z479" s="320">
        <v>38</v>
      </c>
      <c r="AA479" s="10">
        <v>5.88</v>
      </c>
    </row>
    <row r="480" spans="1:27" ht="12.75" customHeight="1">
      <c r="A480" s="311">
        <v>486</v>
      </c>
      <c r="B480" s="8" t="s">
        <v>579</v>
      </c>
      <c r="C480" s="8" t="s">
        <v>25</v>
      </c>
      <c r="D480" s="10" t="s">
        <v>580</v>
      </c>
      <c r="E480" s="10" t="s">
        <v>590</v>
      </c>
      <c r="F480" s="317">
        <v>0</v>
      </c>
      <c r="G480" s="317">
        <v>0</v>
      </c>
      <c r="H480" s="317">
        <v>0</v>
      </c>
      <c r="I480" s="317">
        <v>52.88</v>
      </c>
      <c r="J480" s="317">
        <v>0</v>
      </c>
      <c r="K480" s="317">
        <v>0</v>
      </c>
      <c r="L480" s="317">
        <v>0</v>
      </c>
      <c r="M480" s="10">
        <v>66.95</v>
      </c>
      <c r="N480" s="10">
        <v>94.39</v>
      </c>
      <c r="O480" s="318">
        <v>112.38700037262646</v>
      </c>
      <c r="P480" s="318">
        <v>107.35097534254278</v>
      </c>
      <c r="Q480" s="318">
        <v>80.813147031740982</v>
      </c>
      <c r="R480" s="10">
        <v>83.96</v>
      </c>
      <c r="S480" s="10">
        <v>20.81</v>
      </c>
      <c r="T480" s="319">
        <v>0</v>
      </c>
      <c r="U480" s="10">
        <v>31.79</v>
      </c>
      <c r="V480" s="10">
        <v>34.99</v>
      </c>
      <c r="W480" s="10">
        <v>6.21</v>
      </c>
      <c r="X480" s="10">
        <v>1.7</v>
      </c>
      <c r="Y480" s="320">
        <v>276</v>
      </c>
      <c r="Z480" s="320">
        <v>99</v>
      </c>
      <c r="AA480" s="10">
        <v>6.39</v>
      </c>
    </row>
    <row r="481" spans="1:27" ht="12.75" customHeight="1">
      <c r="A481" s="304">
        <v>487</v>
      </c>
      <c r="B481" s="8" t="s">
        <v>579</v>
      </c>
      <c r="C481" s="8" t="s">
        <v>27</v>
      </c>
      <c r="D481" s="10" t="s">
        <v>580</v>
      </c>
      <c r="E481" s="10" t="s">
        <v>591</v>
      </c>
      <c r="F481" s="317">
        <v>0</v>
      </c>
      <c r="G481" s="317">
        <v>0</v>
      </c>
      <c r="H481" s="317">
        <v>0</v>
      </c>
      <c r="I481" s="317">
        <v>57.48</v>
      </c>
      <c r="J481" s="317">
        <v>0</v>
      </c>
      <c r="K481" s="317">
        <v>0</v>
      </c>
      <c r="L481" s="317">
        <v>0</v>
      </c>
      <c r="M481" s="10">
        <v>72.8</v>
      </c>
      <c r="N481" s="10">
        <v>100</v>
      </c>
      <c r="O481" s="318">
        <v>110.62972491257258</v>
      </c>
      <c r="P481" s="318">
        <v>94.486291379200011</v>
      </c>
      <c r="Q481" s="318">
        <v>88.502201329490433</v>
      </c>
      <c r="R481" s="10">
        <v>83.02</v>
      </c>
      <c r="S481" s="10">
        <v>60.8</v>
      </c>
      <c r="T481" s="319">
        <v>0</v>
      </c>
      <c r="U481" s="10">
        <v>48</v>
      </c>
      <c r="V481" s="10">
        <v>19.36</v>
      </c>
      <c r="W481" s="10">
        <v>4.33</v>
      </c>
      <c r="X481" s="10">
        <v>1.45</v>
      </c>
      <c r="Y481" s="320">
        <v>5281</v>
      </c>
      <c r="Z481" s="320">
        <v>1980</v>
      </c>
      <c r="AA481" s="10">
        <v>8.24</v>
      </c>
    </row>
    <row r="482" spans="1:27" ht="12.75" customHeight="1">
      <c r="A482" s="311">
        <v>488</v>
      </c>
      <c r="B482" s="8" t="s">
        <v>579</v>
      </c>
      <c r="C482" s="8" t="s">
        <v>29</v>
      </c>
      <c r="D482" s="10" t="s">
        <v>580</v>
      </c>
      <c r="E482" s="10" t="s">
        <v>592</v>
      </c>
      <c r="F482" s="317">
        <v>0</v>
      </c>
      <c r="G482" s="317">
        <v>0</v>
      </c>
      <c r="H482" s="317">
        <v>0</v>
      </c>
      <c r="I482" s="317">
        <v>0</v>
      </c>
      <c r="J482" s="317">
        <v>0</v>
      </c>
      <c r="K482" s="317">
        <v>0</v>
      </c>
      <c r="L482" s="317">
        <v>0</v>
      </c>
      <c r="M482" s="10">
        <v>66.64</v>
      </c>
      <c r="N482" s="10">
        <v>0</v>
      </c>
      <c r="O482" s="318">
        <v>0</v>
      </c>
      <c r="P482" s="318">
        <v>0</v>
      </c>
      <c r="Q482" s="318">
        <v>0</v>
      </c>
      <c r="R482" s="10">
        <v>0</v>
      </c>
      <c r="S482" s="10">
        <v>0</v>
      </c>
      <c r="T482" s="319">
        <v>0</v>
      </c>
      <c r="U482" s="10">
        <v>0</v>
      </c>
      <c r="V482" s="10">
        <v>0</v>
      </c>
      <c r="W482" s="10">
        <v>0</v>
      </c>
      <c r="X482" s="10">
        <v>0</v>
      </c>
      <c r="Y482" s="320">
        <v>0</v>
      </c>
      <c r="Z482" s="320">
        <v>0</v>
      </c>
      <c r="AA482" s="10">
        <v>0</v>
      </c>
    </row>
    <row r="483" spans="1:27" ht="12.75" customHeight="1">
      <c r="A483" s="304">
        <v>489</v>
      </c>
      <c r="B483" s="8" t="s">
        <v>579</v>
      </c>
      <c r="C483" s="8" t="s">
        <v>31</v>
      </c>
      <c r="D483" s="10" t="s">
        <v>580</v>
      </c>
      <c r="E483" s="10" t="s">
        <v>593</v>
      </c>
      <c r="F483" s="317">
        <v>0</v>
      </c>
      <c r="G483" s="317">
        <v>0</v>
      </c>
      <c r="H483" s="317">
        <v>0</v>
      </c>
      <c r="I483" s="317">
        <v>0</v>
      </c>
      <c r="J483" s="317">
        <v>0</v>
      </c>
      <c r="K483" s="317">
        <v>0</v>
      </c>
      <c r="L483" s="317">
        <v>0</v>
      </c>
      <c r="M483" s="10">
        <v>66.930000000000007</v>
      </c>
      <c r="N483" s="10">
        <v>0</v>
      </c>
      <c r="O483" s="318">
        <v>0</v>
      </c>
      <c r="P483" s="318">
        <v>0</v>
      </c>
      <c r="Q483" s="318">
        <v>0</v>
      </c>
      <c r="R483" s="10">
        <v>0</v>
      </c>
      <c r="S483" s="10">
        <v>0</v>
      </c>
      <c r="T483" s="319">
        <v>0</v>
      </c>
      <c r="U483" s="10">
        <v>0</v>
      </c>
      <c r="V483" s="10">
        <v>0</v>
      </c>
      <c r="W483" s="10">
        <v>0</v>
      </c>
      <c r="X483" s="10">
        <v>0</v>
      </c>
      <c r="Y483" s="320">
        <v>0</v>
      </c>
      <c r="Z483" s="320">
        <v>0</v>
      </c>
      <c r="AA483" s="10">
        <v>0</v>
      </c>
    </row>
    <row r="484" spans="1:27" ht="12.75" customHeight="1">
      <c r="A484" s="311">
        <v>490</v>
      </c>
      <c r="B484" s="8" t="s">
        <v>594</v>
      </c>
      <c r="C484" s="8" t="s">
        <v>6</v>
      </c>
      <c r="D484" s="10" t="s">
        <v>595</v>
      </c>
      <c r="E484" s="10" t="s">
        <v>596</v>
      </c>
      <c r="F484" s="317">
        <v>0</v>
      </c>
      <c r="G484" s="317">
        <v>0</v>
      </c>
      <c r="H484" s="317">
        <v>0</v>
      </c>
      <c r="I484" s="317">
        <v>30.53</v>
      </c>
      <c r="J484" s="317">
        <v>0</v>
      </c>
      <c r="K484" s="317">
        <v>0</v>
      </c>
      <c r="L484" s="317">
        <v>0</v>
      </c>
      <c r="M484" s="10">
        <v>63.85</v>
      </c>
      <c r="N484" s="10">
        <v>98.97</v>
      </c>
      <c r="O484" s="318">
        <v>109.49603686123066</v>
      </c>
      <c r="P484" s="318">
        <v>84.72346221655971</v>
      </c>
      <c r="Q484" s="318">
        <v>93.915321956868752</v>
      </c>
      <c r="R484" s="10">
        <v>79.58</v>
      </c>
      <c r="S484" s="10">
        <v>32.229999999999997</v>
      </c>
      <c r="T484" s="319">
        <v>74.195045003247657</v>
      </c>
      <c r="U484" s="10">
        <v>17.760000000000002</v>
      </c>
      <c r="V484" s="10">
        <v>12.94</v>
      </c>
      <c r="W484" s="10">
        <v>2.37</v>
      </c>
      <c r="X484" s="10">
        <v>0.64</v>
      </c>
      <c r="Y484" s="320">
        <v>5250</v>
      </c>
      <c r="Z484" s="320">
        <v>1902</v>
      </c>
      <c r="AA484" s="10">
        <v>7.11</v>
      </c>
    </row>
    <row r="485" spans="1:27" ht="12.75" customHeight="1">
      <c r="A485" s="304">
        <v>491</v>
      </c>
      <c r="B485" s="8" t="s">
        <v>594</v>
      </c>
      <c r="C485" s="8" t="s">
        <v>9</v>
      </c>
      <c r="D485" s="10" t="s">
        <v>595</v>
      </c>
      <c r="E485" s="10" t="s">
        <v>597</v>
      </c>
      <c r="F485" s="317">
        <v>0</v>
      </c>
      <c r="G485" s="317">
        <v>0</v>
      </c>
      <c r="H485" s="317">
        <v>0</v>
      </c>
      <c r="I485" s="317">
        <v>65.95</v>
      </c>
      <c r="J485" s="317">
        <v>0</v>
      </c>
      <c r="K485" s="317">
        <v>0</v>
      </c>
      <c r="L485" s="317">
        <v>0</v>
      </c>
      <c r="M485" s="10">
        <v>66.86</v>
      </c>
      <c r="N485" s="10">
        <v>68.569999999999993</v>
      </c>
      <c r="O485" s="318">
        <v>99.222070313922046</v>
      </c>
      <c r="P485" s="318">
        <v>73.03022872622833</v>
      </c>
      <c r="Q485" s="318">
        <v>61.102690474792112</v>
      </c>
      <c r="R485" s="10">
        <v>54.28</v>
      </c>
      <c r="S485" s="10">
        <v>1.51</v>
      </c>
      <c r="T485" s="319">
        <v>87.83565803207135</v>
      </c>
      <c r="U485" s="10">
        <v>2.62</v>
      </c>
      <c r="V485" s="10">
        <v>39.04</v>
      </c>
      <c r="W485" s="10">
        <v>6.72</v>
      </c>
      <c r="X485" s="10">
        <v>1.56</v>
      </c>
      <c r="Y485" s="320">
        <v>1589</v>
      </c>
      <c r="Z485" s="320">
        <v>660</v>
      </c>
      <c r="AA485" s="10">
        <v>6.13</v>
      </c>
    </row>
    <row r="486" spans="1:27" ht="12.75" customHeight="1">
      <c r="A486" s="311">
        <v>492</v>
      </c>
      <c r="B486" s="8" t="s">
        <v>594</v>
      </c>
      <c r="C486" s="8" t="s">
        <v>11</v>
      </c>
      <c r="D486" s="10" t="s">
        <v>595</v>
      </c>
      <c r="E486" s="10" t="s">
        <v>598</v>
      </c>
      <c r="F486" s="317">
        <v>0</v>
      </c>
      <c r="G486" s="317">
        <v>0</v>
      </c>
      <c r="H486" s="317">
        <v>0</v>
      </c>
      <c r="I486" s="317">
        <v>41.73</v>
      </c>
      <c r="J486" s="317">
        <v>0</v>
      </c>
      <c r="K486" s="317">
        <v>0</v>
      </c>
      <c r="L486" s="317">
        <v>0</v>
      </c>
      <c r="M486" s="10">
        <v>67.739999999999995</v>
      </c>
      <c r="N486" s="10">
        <v>89.64</v>
      </c>
      <c r="O486" s="318">
        <v>105.86116599249962</v>
      </c>
      <c r="P486" s="318">
        <v>101.33431492838487</v>
      </c>
      <c r="Q486" s="318">
        <v>98.178899896695398</v>
      </c>
      <c r="R486" s="10">
        <v>79.88</v>
      </c>
      <c r="S486" s="10">
        <v>54.67</v>
      </c>
      <c r="T486" s="319">
        <v>60.501716335475287</v>
      </c>
      <c r="U486" s="10">
        <v>55.85</v>
      </c>
      <c r="V486" s="10">
        <v>17.079999999999998</v>
      </c>
      <c r="W486" s="10">
        <v>3.77</v>
      </c>
      <c r="X486" s="10">
        <v>1.1200000000000001</v>
      </c>
      <c r="Y486" s="320">
        <v>2952</v>
      </c>
      <c r="Z486" s="320">
        <v>1201</v>
      </c>
      <c r="AA486" s="10">
        <v>10.5</v>
      </c>
    </row>
    <row r="487" spans="1:27" ht="12.75" customHeight="1">
      <c r="A487" s="304">
        <v>493</v>
      </c>
      <c r="B487" s="8" t="s">
        <v>594</v>
      </c>
      <c r="C487" s="8" t="s">
        <v>13</v>
      </c>
      <c r="D487" s="10" t="s">
        <v>595</v>
      </c>
      <c r="E487" s="10" t="s">
        <v>599</v>
      </c>
      <c r="F487" s="317">
        <v>57</v>
      </c>
      <c r="G487" s="317">
        <v>4</v>
      </c>
      <c r="H487" s="317">
        <v>2</v>
      </c>
      <c r="I487" s="317">
        <v>29.53</v>
      </c>
      <c r="J487" s="317">
        <v>338</v>
      </c>
      <c r="K487" s="317">
        <v>4498</v>
      </c>
      <c r="L487" s="317">
        <v>100</v>
      </c>
      <c r="M487" s="10">
        <v>68.05</v>
      </c>
      <c r="N487" s="10">
        <v>87.02</v>
      </c>
      <c r="O487" s="318">
        <v>97.154807669419768</v>
      </c>
      <c r="P487" s="318">
        <v>97.952907646689866</v>
      </c>
      <c r="Q487" s="318">
        <v>92.807433277902945</v>
      </c>
      <c r="R487" s="10">
        <v>58.09</v>
      </c>
      <c r="S487" s="10">
        <v>24.84</v>
      </c>
      <c r="T487" s="319">
        <v>0</v>
      </c>
      <c r="U487" s="10">
        <v>24.39</v>
      </c>
      <c r="V487" s="10">
        <v>30.64</v>
      </c>
      <c r="W487" s="10">
        <v>8.82</v>
      </c>
      <c r="X487" s="10">
        <v>3.38</v>
      </c>
      <c r="Y487" s="320">
        <v>2736</v>
      </c>
      <c r="Z487" s="320">
        <v>1089</v>
      </c>
      <c r="AA487" s="10">
        <v>7.49</v>
      </c>
    </row>
    <row r="488" spans="1:27" ht="12.75" customHeight="1">
      <c r="A488" s="311">
        <v>494</v>
      </c>
      <c r="B488" s="8" t="s">
        <v>594</v>
      </c>
      <c r="C488" s="8" t="s">
        <v>15</v>
      </c>
      <c r="D488" s="10" t="s">
        <v>595</v>
      </c>
      <c r="E488" s="10" t="s">
        <v>600</v>
      </c>
      <c r="F488" s="317">
        <v>7</v>
      </c>
      <c r="G488" s="317">
        <v>1</v>
      </c>
      <c r="H488" s="317">
        <v>1</v>
      </c>
      <c r="I488" s="317">
        <v>32.24</v>
      </c>
      <c r="J488" s="317">
        <v>0</v>
      </c>
      <c r="K488" s="317">
        <v>3339</v>
      </c>
      <c r="L488" s="317">
        <v>49</v>
      </c>
      <c r="M488" s="10">
        <v>69.099999999999994</v>
      </c>
      <c r="N488" s="10">
        <v>90.76</v>
      </c>
      <c r="O488" s="318">
        <v>102.20057660134529</v>
      </c>
      <c r="P488" s="318">
        <v>92.231015548451836</v>
      </c>
      <c r="Q488" s="318">
        <v>87.162348493661838</v>
      </c>
      <c r="R488" s="10">
        <v>80.83</v>
      </c>
      <c r="S488" s="10">
        <v>30.44</v>
      </c>
      <c r="T488" s="319">
        <v>70.461865391639279</v>
      </c>
      <c r="U488" s="10">
        <v>33.71</v>
      </c>
      <c r="V488" s="10">
        <v>30.34</v>
      </c>
      <c r="W488" s="10">
        <v>7.52</v>
      </c>
      <c r="X488" s="10">
        <v>2.41</v>
      </c>
      <c r="Y488" s="320">
        <v>973</v>
      </c>
      <c r="Z488" s="320">
        <v>423</v>
      </c>
      <c r="AA488" s="10">
        <v>4.38</v>
      </c>
    </row>
    <row r="489" spans="1:27" ht="12.75" customHeight="1">
      <c r="A489" s="304">
        <v>495</v>
      </c>
      <c r="B489" s="8" t="s">
        <v>594</v>
      </c>
      <c r="C489" s="8" t="s">
        <v>17</v>
      </c>
      <c r="D489" s="10" t="s">
        <v>595</v>
      </c>
      <c r="E489" s="10" t="s">
        <v>601</v>
      </c>
      <c r="F489" s="317">
        <v>0</v>
      </c>
      <c r="G489" s="317">
        <v>0</v>
      </c>
      <c r="H489" s="317">
        <v>0</v>
      </c>
      <c r="I489" s="317">
        <v>47.27</v>
      </c>
      <c r="J489" s="317">
        <v>0</v>
      </c>
      <c r="K489" s="317">
        <v>0</v>
      </c>
      <c r="L489" s="317">
        <v>0</v>
      </c>
      <c r="M489" s="10">
        <v>67.06</v>
      </c>
      <c r="N489" s="10">
        <v>97.13</v>
      </c>
      <c r="O489" s="318">
        <v>112.53113597098023</v>
      </c>
      <c r="P489" s="318">
        <v>94.000622253760795</v>
      </c>
      <c r="Q489" s="318">
        <v>108.50549637462692</v>
      </c>
      <c r="R489" s="10">
        <v>85.73</v>
      </c>
      <c r="S489" s="10">
        <v>37.56</v>
      </c>
      <c r="T489" s="319">
        <v>63.253906754487922</v>
      </c>
      <c r="U489" s="10">
        <v>49.92</v>
      </c>
      <c r="V489" s="10">
        <v>12</v>
      </c>
      <c r="W489" s="10">
        <v>2.16</v>
      </c>
      <c r="X489" s="10">
        <v>0.61</v>
      </c>
      <c r="Y489" s="320">
        <v>2160</v>
      </c>
      <c r="Z489" s="320">
        <v>1046</v>
      </c>
      <c r="AA489" s="10">
        <v>7.28</v>
      </c>
    </row>
    <row r="490" spans="1:27" ht="12.75" customHeight="1">
      <c r="A490" s="311">
        <v>496</v>
      </c>
      <c r="B490" s="8" t="s">
        <v>594</v>
      </c>
      <c r="C490" s="8" t="s">
        <v>19</v>
      </c>
      <c r="D490" s="10" t="s">
        <v>595</v>
      </c>
      <c r="E490" s="10" t="s">
        <v>602</v>
      </c>
      <c r="F490" s="317">
        <v>0</v>
      </c>
      <c r="G490" s="317">
        <v>0</v>
      </c>
      <c r="H490" s="317">
        <v>0</v>
      </c>
      <c r="I490" s="317">
        <v>0.94</v>
      </c>
      <c r="J490" s="317">
        <v>0</v>
      </c>
      <c r="K490" s="317">
        <v>0</v>
      </c>
      <c r="L490" s="317">
        <v>0</v>
      </c>
      <c r="M490" s="10">
        <v>68.36</v>
      </c>
      <c r="N490" s="10">
        <v>67.400000000000006</v>
      </c>
      <c r="O490" s="318">
        <v>97.612304912004774</v>
      </c>
      <c r="P490" s="318">
        <v>80.174563205160865</v>
      </c>
      <c r="Q490" s="318">
        <v>69.778147267798516</v>
      </c>
      <c r="R490" s="10">
        <v>84.91</v>
      </c>
      <c r="S490" s="10">
        <v>6.79</v>
      </c>
      <c r="T490" s="319">
        <v>91.531091422030343</v>
      </c>
      <c r="U490" s="10">
        <v>5.88</v>
      </c>
      <c r="V490" s="10">
        <v>38.68</v>
      </c>
      <c r="W490" s="10">
        <v>8.92</v>
      </c>
      <c r="X490" s="10">
        <v>2.85</v>
      </c>
      <c r="Y490" s="320">
        <v>636</v>
      </c>
      <c r="Z490" s="320">
        <v>213</v>
      </c>
      <c r="AA490" s="10">
        <v>5.48</v>
      </c>
    </row>
    <row r="491" spans="1:27" ht="12.75" customHeight="1">
      <c r="A491" s="304">
        <v>497</v>
      </c>
      <c r="B491" s="8" t="s">
        <v>594</v>
      </c>
      <c r="C491" s="8" t="s">
        <v>21</v>
      </c>
      <c r="D491" s="10" t="s">
        <v>595</v>
      </c>
      <c r="E491" s="10" t="s">
        <v>603</v>
      </c>
      <c r="F491" s="317">
        <v>0</v>
      </c>
      <c r="G491" s="317">
        <v>0</v>
      </c>
      <c r="H491" s="317">
        <v>0</v>
      </c>
      <c r="I491" s="317">
        <v>6.17</v>
      </c>
      <c r="J491" s="317">
        <v>0</v>
      </c>
      <c r="K491" s="317">
        <v>0</v>
      </c>
      <c r="L491" s="317">
        <v>0</v>
      </c>
      <c r="M491" s="10">
        <v>67.86</v>
      </c>
      <c r="N491" s="10">
        <v>46.75</v>
      </c>
      <c r="O491" s="318">
        <v>68.770540049240964</v>
      </c>
      <c r="P491" s="318">
        <v>35.6936036865823</v>
      </c>
      <c r="Q491" s="318">
        <v>46.713062083372989</v>
      </c>
      <c r="R491" s="10">
        <v>68.760000000000005</v>
      </c>
      <c r="S491" s="10">
        <v>31.77</v>
      </c>
      <c r="T491" s="319">
        <v>87.56606464447934</v>
      </c>
      <c r="U491" s="10">
        <v>16.77</v>
      </c>
      <c r="V491" s="10">
        <v>38.200000000000003</v>
      </c>
      <c r="W491" s="10">
        <v>7.84</v>
      </c>
      <c r="X491" s="10">
        <v>2.06</v>
      </c>
      <c r="Y491" s="320">
        <v>743</v>
      </c>
      <c r="Z491" s="320">
        <v>249</v>
      </c>
      <c r="AA491" s="10">
        <v>1.7</v>
      </c>
    </row>
    <row r="492" spans="1:27" ht="12.75" customHeight="1">
      <c r="A492" s="311">
        <v>498</v>
      </c>
      <c r="B492" s="8" t="s">
        <v>594</v>
      </c>
      <c r="C492" s="8" t="s">
        <v>23</v>
      </c>
      <c r="D492" s="10" t="s">
        <v>595</v>
      </c>
      <c r="E492" s="10" t="s">
        <v>604</v>
      </c>
      <c r="F492" s="317">
        <v>0</v>
      </c>
      <c r="G492" s="317">
        <v>0</v>
      </c>
      <c r="H492" s="317">
        <v>0</v>
      </c>
      <c r="I492" s="317">
        <v>15.46</v>
      </c>
      <c r="J492" s="317">
        <v>0</v>
      </c>
      <c r="K492" s="317">
        <v>0</v>
      </c>
      <c r="L492" s="317">
        <v>0</v>
      </c>
      <c r="M492" s="10">
        <v>70.88</v>
      </c>
      <c r="N492" s="10">
        <v>87.2</v>
      </c>
      <c r="O492" s="318">
        <v>115.60499420017453</v>
      </c>
      <c r="P492" s="318">
        <v>76.67095450851231</v>
      </c>
      <c r="Q492" s="318">
        <v>85.826277239848736</v>
      </c>
      <c r="R492" s="10">
        <v>72.47</v>
      </c>
      <c r="S492" s="10">
        <v>44.39</v>
      </c>
      <c r="T492" s="319">
        <v>59.621290025176407</v>
      </c>
      <c r="U492" s="10">
        <v>53.74</v>
      </c>
      <c r="V492" s="10">
        <v>20.079999999999998</v>
      </c>
      <c r="W492" s="10">
        <v>6.03</v>
      </c>
      <c r="X492" s="10">
        <v>2.5299999999999998</v>
      </c>
      <c r="Y492" s="320">
        <v>46906</v>
      </c>
      <c r="Z492" s="320">
        <v>8637</v>
      </c>
      <c r="AA492" s="10">
        <v>-15.2</v>
      </c>
    </row>
    <row r="493" spans="1:27" ht="12.75" customHeight="1">
      <c r="A493" s="304">
        <v>499</v>
      </c>
      <c r="B493" s="8" t="s">
        <v>594</v>
      </c>
      <c r="C493" s="8" t="s">
        <v>25</v>
      </c>
      <c r="D493" s="10" t="s">
        <v>595</v>
      </c>
      <c r="E493" s="10" t="s">
        <v>605</v>
      </c>
      <c r="F493" s="317">
        <v>0</v>
      </c>
      <c r="G493" s="317">
        <v>8</v>
      </c>
      <c r="H493" s="317">
        <v>0</v>
      </c>
      <c r="I493" s="317">
        <v>19.850000000000001</v>
      </c>
      <c r="J493" s="317">
        <v>2</v>
      </c>
      <c r="K493" s="317">
        <v>614</v>
      </c>
      <c r="L493" s="317">
        <v>0</v>
      </c>
      <c r="M493" s="10">
        <v>67.62</v>
      </c>
      <c r="N493" s="10">
        <v>100</v>
      </c>
      <c r="O493" s="318">
        <v>102.54839556659883</v>
      </c>
      <c r="P493" s="318">
        <v>70.903734232375825</v>
      </c>
      <c r="Q493" s="318">
        <v>79.007086789021102</v>
      </c>
      <c r="R493" s="10">
        <v>69.11</v>
      </c>
      <c r="S493" s="10">
        <v>32.700000000000003</v>
      </c>
      <c r="T493" s="319">
        <v>67.830089875051755</v>
      </c>
      <c r="U493" s="10">
        <v>30.4</v>
      </c>
      <c r="V493" s="10">
        <v>22.78</v>
      </c>
      <c r="W493" s="10">
        <v>5.52</v>
      </c>
      <c r="X493" s="10">
        <v>1.58</v>
      </c>
      <c r="Y493" s="320">
        <v>2290</v>
      </c>
      <c r="Z493" s="320">
        <v>584</v>
      </c>
      <c r="AA493" s="10">
        <v>5.92</v>
      </c>
    </row>
    <row r="494" spans="1:27" ht="12.75" customHeight="1">
      <c r="A494" s="311">
        <v>500</v>
      </c>
      <c r="B494" s="8" t="s">
        <v>594</v>
      </c>
      <c r="C494" s="8" t="s">
        <v>27</v>
      </c>
      <c r="D494" s="10" t="s">
        <v>595</v>
      </c>
      <c r="E494" s="10" t="s">
        <v>606</v>
      </c>
      <c r="F494" s="317">
        <v>28</v>
      </c>
      <c r="G494" s="317">
        <v>10</v>
      </c>
      <c r="H494" s="317">
        <v>1</v>
      </c>
      <c r="I494" s="317">
        <v>35.619999999999997</v>
      </c>
      <c r="J494" s="317">
        <v>0</v>
      </c>
      <c r="K494" s="317">
        <v>122</v>
      </c>
      <c r="L494" s="317">
        <v>253</v>
      </c>
      <c r="M494" s="10">
        <v>66.66</v>
      </c>
      <c r="N494" s="10">
        <v>94.48</v>
      </c>
      <c r="O494" s="318">
        <v>110.58440574549211</v>
      </c>
      <c r="P494" s="318">
        <v>62.155068260263576</v>
      </c>
      <c r="Q494" s="318">
        <v>38.096734263247875</v>
      </c>
      <c r="R494" s="10">
        <v>71.150000000000006</v>
      </c>
      <c r="S494" s="10">
        <v>11.87</v>
      </c>
      <c r="T494" s="319">
        <v>87.337889468869406</v>
      </c>
      <c r="U494" s="10">
        <v>20.09</v>
      </c>
      <c r="V494" s="10">
        <v>29.29</v>
      </c>
      <c r="W494" s="10">
        <v>5.58</v>
      </c>
      <c r="X494" s="10">
        <v>1.48</v>
      </c>
      <c r="Y494" s="320">
        <v>1275</v>
      </c>
      <c r="Z494" s="320">
        <v>402</v>
      </c>
      <c r="AA494" s="10">
        <v>10.46</v>
      </c>
    </row>
    <row r="495" spans="1:27" ht="12.75" customHeight="1">
      <c r="A495" s="304">
        <v>501</v>
      </c>
      <c r="B495" s="8" t="s">
        <v>594</v>
      </c>
      <c r="C495" s="8" t="s">
        <v>29</v>
      </c>
      <c r="D495" s="10" t="s">
        <v>595</v>
      </c>
      <c r="E495" s="10" t="s">
        <v>607</v>
      </c>
      <c r="F495" s="317">
        <v>0</v>
      </c>
      <c r="G495" s="317">
        <v>0</v>
      </c>
      <c r="H495" s="317">
        <v>0</v>
      </c>
      <c r="I495" s="317">
        <v>2.19</v>
      </c>
      <c r="J495" s="317">
        <v>0</v>
      </c>
      <c r="K495" s="317">
        <v>0</v>
      </c>
      <c r="L495" s="317">
        <v>0</v>
      </c>
      <c r="M495" s="10">
        <v>67.34</v>
      </c>
      <c r="N495" s="10">
        <v>72.37</v>
      </c>
      <c r="O495" s="318">
        <v>82.64869277361386</v>
      </c>
      <c r="P495" s="318">
        <v>44.017547998417747</v>
      </c>
      <c r="Q495" s="318">
        <v>27.524914150993279</v>
      </c>
      <c r="R495" s="10">
        <v>42.28</v>
      </c>
      <c r="S495" s="10">
        <v>16.05</v>
      </c>
      <c r="T495" s="319">
        <v>77.522470008649549</v>
      </c>
      <c r="U495" s="10">
        <v>14.92</v>
      </c>
      <c r="V495" s="10">
        <v>30.56</v>
      </c>
      <c r="W495" s="10">
        <v>6.11</v>
      </c>
      <c r="X495" s="10">
        <v>1.68</v>
      </c>
      <c r="Y495" s="320">
        <v>953</v>
      </c>
      <c r="Z495" s="320">
        <v>316</v>
      </c>
      <c r="AA495" s="10">
        <v>10.79</v>
      </c>
    </row>
    <row r="496" spans="1:27" ht="12.75" customHeight="1">
      <c r="A496" s="311">
        <v>502</v>
      </c>
      <c r="B496" s="8" t="s">
        <v>594</v>
      </c>
      <c r="C496" s="8" t="s">
        <v>31</v>
      </c>
      <c r="D496" s="10" t="s">
        <v>595</v>
      </c>
      <c r="E496" s="10" t="s">
        <v>608</v>
      </c>
      <c r="F496" s="317">
        <v>0</v>
      </c>
      <c r="G496" s="317">
        <v>0</v>
      </c>
      <c r="H496" s="317">
        <v>0</v>
      </c>
      <c r="I496" s="317">
        <v>12.25</v>
      </c>
      <c r="J496" s="317">
        <v>0</v>
      </c>
      <c r="K496" s="317">
        <v>0</v>
      </c>
      <c r="L496" s="317">
        <v>0</v>
      </c>
      <c r="M496" s="10">
        <v>67.44</v>
      </c>
      <c r="N496" s="10">
        <v>41.09</v>
      </c>
      <c r="O496" s="318">
        <v>68.767636793434193</v>
      </c>
      <c r="P496" s="318">
        <v>47.708226933031284</v>
      </c>
      <c r="Q496" s="318">
        <v>15.596580557840097</v>
      </c>
      <c r="R496" s="10">
        <v>46.4</v>
      </c>
      <c r="S496" s="10">
        <v>1.63</v>
      </c>
      <c r="T496" s="319">
        <v>92.948803747699515</v>
      </c>
      <c r="U496" s="10">
        <v>18.399999999999999</v>
      </c>
      <c r="V496" s="10">
        <v>41.97</v>
      </c>
      <c r="W496" s="10">
        <v>14.14</v>
      </c>
      <c r="X496" s="10">
        <v>6.11</v>
      </c>
      <c r="Y496" s="320">
        <v>654</v>
      </c>
      <c r="Z496" s="320">
        <v>221</v>
      </c>
      <c r="AA496" s="10">
        <v>13.47</v>
      </c>
    </row>
    <row r="497" spans="1:27" ht="12.75" customHeight="1">
      <c r="A497" s="304">
        <v>503</v>
      </c>
      <c r="B497" s="8" t="s">
        <v>594</v>
      </c>
      <c r="C497" s="8" t="s">
        <v>33</v>
      </c>
      <c r="D497" s="10" t="s">
        <v>595</v>
      </c>
      <c r="E497" s="10" t="s">
        <v>609</v>
      </c>
      <c r="F497" s="317">
        <v>0</v>
      </c>
      <c r="G497" s="317">
        <v>0</v>
      </c>
      <c r="H497" s="317">
        <v>0</v>
      </c>
      <c r="I497" s="317">
        <v>0</v>
      </c>
      <c r="J497" s="317">
        <v>0</v>
      </c>
      <c r="K497" s="317">
        <v>0</v>
      </c>
      <c r="L497" s="317">
        <v>0</v>
      </c>
      <c r="M497" s="10">
        <v>66.239999999999995</v>
      </c>
      <c r="N497" s="10">
        <v>38.549999999999997</v>
      </c>
      <c r="O497" s="318">
        <v>63.744872645656912</v>
      </c>
      <c r="P497" s="318">
        <v>27.396815710059546</v>
      </c>
      <c r="Q497" s="318">
        <v>8.9782691379094057</v>
      </c>
      <c r="R497" s="10">
        <v>7.57</v>
      </c>
      <c r="S497" s="10">
        <v>0.52</v>
      </c>
      <c r="T497" s="319">
        <v>97.382961408317982</v>
      </c>
      <c r="U497" s="10">
        <v>4.6100000000000003</v>
      </c>
      <c r="V497" s="10">
        <v>35.619999999999997</v>
      </c>
      <c r="W497" s="10">
        <v>4.13</v>
      </c>
      <c r="X497" s="10">
        <v>0.8</v>
      </c>
      <c r="Y497" s="320">
        <v>950</v>
      </c>
      <c r="Z497" s="320">
        <v>328</v>
      </c>
      <c r="AA497" s="10">
        <v>8.36</v>
      </c>
    </row>
    <row r="498" spans="1:27" ht="12.75" customHeight="1">
      <c r="A498" s="311">
        <v>504</v>
      </c>
      <c r="B498" s="8" t="s">
        <v>594</v>
      </c>
      <c r="C498" s="8" t="s">
        <v>35</v>
      </c>
      <c r="D498" s="10" t="s">
        <v>595</v>
      </c>
      <c r="E498" s="10" t="s">
        <v>610</v>
      </c>
      <c r="F498" s="317">
        <v>0</v>
      </c>
      <c r="G498" s="317">
        <v>0</v>
      </c>
      <c r="H498" s="317">
        <v>0</v>
      </c>
      <c r="I498" s="317">
        <v>31.62</v>
      </c>
      <c r="J498" s="317">
        <v>0</v>
      </c>
      <c r="K498" s="317">
        <v>0</v>
      </c>
      <c r="L498" s="317">
        <v>0</v>
      </c>
      <c r="M498" s="10">
        <v>66.239999999999995</v>
      </c>
      <c r="N498" s="10">
        <v>68.489999999999995</v>
      </c>
      <c r="O498" s="318">
        <v>84.438474840638762</v>
      </c>
      <c r="P498" s="318">
        <v>88.259558429845583</v>
      </c>
      <c r="Q498" s="318">
        <v>62.990951233888978</v>
      </c>
      <c r="R498" s="10">
        <v>80.599999999999994</v>
      </c>
      <c r="S498" s="10">
        <v>12.85</v>
      </c>
      <c r="T498" s="319">
        <v>86.762743835112261</v>
      </c>
      <c r="U498" s="10">
        <v>16.309999999999999</v>
      </c>
      <c r="V498" s="10">
        <v>36.29</v>
      </c>
      <c r="W498" s="10">
        <v>3.67</v>
      </c>
      <c r="X498" s="10">
        <v>0.56000000000000005</v>
      </c>
      <c r="Y498" s="320">
        <v>646</v>
      </c>
      <c r="Z498" s="320">
        <v>235</v>
      </c>
      <c r="AA498" s="10">
        <v>3.31</v>
      </c>
    </row>
    <row r="499" spans="1:27" ht="12.75" customHeight="1">
      <c r="A499" s="304">
        <v>505</v>
      </c>
      <c r="B499" s="8" t="s">
        <v>594</v>
      </c>
      <c r="C499" s="8" t="s">
        <v>37</v>
      </c>
      <c r="D499" s="10" t="s">
        <v>595</v>
      </c>
      <c r="E499" s="10" t="s">
        <v>611</v>
      </c>
      <c r="F499" s="317">
        <v>0</v>
      </c>
      <c r="G499" s="317">
        <v>0</v>
      </c>
      <c r="H499" s="317">
        <v>0</v>
      </c>
      <c r="I499" s="317">
        <v>12.28</v>
      </c>
      <c r="J499" s="317">
        <v>0</v>
      </c>
      <c r="K499" s="317">
        <v>0</v>
      </c>
      <c r="L499" s="317">
        <v>0</v>
      </c>
      <c r="M499" s="10">
        <v>66.58</v>
      </c>
      <c r="N499" s="10">
        <v>38.72</v>
      </c>
      <c r="O499" s="318">
        <v>110.79988591547081</v>
      </c>
      <c r="P499" s="318">
        <v>85.304785385621415</v>
      </c>
      <c r="Q499" s="318">
        <v>86.400651212996308</v>
      </c>
      <c r="R499" s="10">
        <v>49.24</v>
      </c>
      <c r="S499" s="10">
        <v>13.92</v>
      </c>
      <c r="T499" s="319">
        <v>78.345488979328678</v>
      </c>
      <c r="U499" s="10">
        <v>14.29</v>
      </c>
      <c r="V499" s="10">
        <v>18.82</v>
      </c>
      <c r="W499" s="10">
        <v>5.16</v>
      </c>
      <c r="X499" s="10">
        <v>2.02</v>
      </c>
      <c r="Y499" s="320">
        <v>1200</v>
      </c>
      <c r="Z499" s="320">
        <v>314</v>
      </c>
      <c r="AA499" s="10">
        <v>8.81</v>
      </c>
    </row>
    <row r="500" spans="1:27" ht="12.75" customHeight="1">
      <c r="A500" s="311">
        <v>506</v>
      </c>
      <c r="B500" s="8" t="s">
        <v>594</v>
      </c>
      <c r="C500" s="8" t="s">
        <v>39</v>
      </c>
      <c r="D500" s="10" t="s">
        <v>595</v>
      </c>
      <c r="E500" s="10" t="s">
        <v>612</v>
      </c>
      <c r="F500" s="317">
        <v>0</v>
      </c>
      <c r="G500" s="317">
        <v>0</v>
      </c>
      <c r="H500" s="317">
        <v>0</v>
      </c>
      <c r="I500" s="317">
        <v>22.76</v>
      </c>
      <c r="J500" s="317">
        <v>0</v>
      </c>
      <c r="K500" s="317">
        <v>0</v>
      </c>
      <c r="L500" s="317">
        <v>0</v>
      </c>
      <c r="M500" s="10">
        <v>67.53</v>
      </c>
      <c r="N500" s="10">
        <v>74.73</v>
      </c>
      <c r="O500" s="318">
        <v>105.23210717416467</v>
      </c>
      <c r="P500" s="318">
        <v>89.289961008576086</v>
      </c>
      <c r="Q500" s="318">
        <v>87.272552255656223</v>
      </c>
      <c r="R500" s="10">
        <v>51.88</v>
      </c>
      <c r="S500" s="10">
        <v>10.09</v>
      </c>
      <c r="T500" s="319">
        <v>72.183773424190804</v>
      </c>
      <c r="U500" s="10">
        <v>14.26</v>
      </c>
      <c r="V500" s="10">
        <v>21.65</v>
      </c>
      <c r="W500" s="10">
        <v>3.41</v>
      </c>
      <c r="X500" s="10">
        <v>0.75</v>
      </c>
      <c r="Y500" s="320">
        <v>1231</v>
      </c>
      <c r="Z500" s="320">
        <v>451</v>
      </c>
      <c r="AA500" s="10">
        <v>8.11</v>
      </c>
    </row>
    <row r="501" spans="1:27" ht="12.75" customHeight="1">
      <c r="A501" s="304">
        <v>507</v>
      </c>
      <c r="B501" s="8" t="s">
        <v>594</v>
      </c>
      <c r="C501" s="8" t="s">
        <v>41</v>
      </c>
      <c r="D501" s="10" t="s">
        <v>595</v>
      </c>
      <c r="E501" s="10" t="s">
        <v>613</v>
      </c>
      <c r="F501" s="317">
        <v>0</v>
      </c>
      <c r="G501" s="317">
        <v>0</v>
      </c>
      <c r="H501" s="317">
        <v>0</v>
      </c>
      <c r="I501" s="317">
        <v>42.83</v>
      </c>
      <c r="J501" s="317">
        <v>0</v>
      </c>
      <c r="K501" s="317">
        <v>0</v>
      </c>
      <c r="L501" s="317">
        <v>0</v>
      </c>
      <c r="M501" s="10">
        <v>66.239999999999995</v>
      </c>
      <c r="N501" s="10">
        <v>100</v>
      </c>
      <c r="O501" s="318">
        <v>115.26834428487733</v>
      </c>
      <c r="P501" s="318">
        <v>91.607580347698729</v>
      </c>
      <c r="Q501" s="318">
        <v>67.452484609851709</v>
      </c>
      <c r="R501" s="10">
        <v>100</v>
      </c>
      <c r="S501" s="10">
        <v>58.38</v>
      </c>
      <c r="T501" s="319">
        <v>56.615318555096351</v>
      </c>
      <c r="U501" s="10">
        <v>59.39</v>
      </c>
      <c r="V501" s="10">
        <v>36.619999999999997</v>
      </c>
      <c r="W501" s="10">
        <v>11.47</v>
      </c>
      <c r="X501" s="10">
        <v>4.88</v>
      </c>
      <c r="Y501" s="320">
        <v>539</v>
      </c>
      <c r="Z501" s="320">
        <v>195</v>
      </c>
      <c r="AA501" s="10">
        <v>12.89</v>
      </c>
    </row>
    <row r="502" spans="1:27" ht="12.75" customHeight="1">
      <c r="A502" s="311">
        <v>508</v>
      </c>
      <c r="B502" s="8" t="s">
        <v>594</v>
      </c>
      <c r="C502" s="8" t="s">
        <v>43</v>
      </c>
      <c r="D502" s="10" t="s">
        <v>595</v>
      </c>
      <c r="E502" s="10" t="s">
        <v>614</v>
      </c>
      <c r="F502" s="317">
        <v>0</v>
      </c>
      <c r="G502" s="317">
        <v>0</v>
      </c>
      <c r="H502" s="317">
        <v>0</v>
      </c>
      <c r="I502" s="317">
        <v>40.96</v>
      </c>
      <c r="J502" s="317">
        <v>0</v>
      </c>
      <c r="K502" s="317">
        <v>0</v>
      </c>
      <c r="L502" s="317">
        <v>0</v>
      </c>
      <c r="M502" s="10">
        <v>66.53</v>
      </c>
      <c r="N502" s="10">
        <v>95.68</v>
      </c>
      <c r="O502" s="318">
        <v>111.9119058761016</v>
      </c>
      <c r="P502" s="318">
        <v>93.36028928351061</v>
      </c>
      <c r="Q502" s="318">
        <v>132.36149959740484</v>
      </c>
      <c r="R502" s="10">
        <v>88.31</v>
      </c>
      <c r="S502" s="10">
        <v>53.27</v>
      </c>
      <c r="T502" s="319">
        <v>55.379303909676217</v>
      </c>
      <c r="U502" s="10">
        <v>63.39</v>
      </c>
      <c r="V502" s="10">
        <v>41.56</v>
      </c>
      <c r="W502" s="10">
        <v>7.51</v>
      </c>
      <c r="X502" s="10">
        <v>2.17</v>
      </c>
      <c r="Y502" s="320">
        <v>475</v>
      </c>
      <c r="Z502" s="320">
        <v>145</v>
      </c>
      <c r="AA502" s="10">
        <v>5.31</v>
      </c>
    </row>
    <row r="503" spans="1:27" ht="12.75" customHeight="1">
      <c r="A503" s="304">
        <v>509</v>
      </c>
      <c r="B503" s="8" t="s">
        <v>594</v>
      </c>
      <c r="C503" s="8" t="s">
        <v>45</v>
      </c>
      <c r="D503" s="10" t="s">
        <v>595</v>
      </c>
      <c r="E503" s="10" t="s">
        <v>615</v>
      </c>
      <c r="F503" s="317">
        <v>0</v>
      </c>
      <c r="G503" s="317">
        <v>0</v>
      </c>
      <c r="H503" s="317">
        <v>0</v>
      </c>
      <c r="I503" s="317">
        <v>0</v>
      </c>
      <c r="J503" s="317">
        <v>0</v>
      </c>
      <c r="K503" s="317">
        <v>0</v>
      </c>
      <c r="L503" s="317">
        <v>0</v>
      </c>
      <c r="M503" s="10">
        <v>66.34</v>
      </c>
      <c r="N503" s="10">
        <v>37.74</v>
      </c>
      <c r="O503" s="318">
        <v>109.16854558975939</v>
      </c>
      <c r="P503" s="318">
        <v>55.001926446114346</v>
      </c>
      <c r="Q503" s="318">
        <v>21.84791986027113</v>
      </c>
      <c r="R503" s="10">
        <v>39.840000000000003</v>
      </c>
      <c r="S503" s="10">
        <v>5.82</v>
      </c>
      <c r="T503" s="319">
        <v>0</v>
      </c>
      <c r="U503" s="10">
        <v>8.7200000000000006</v>
      </c>
      <c r="V503" s="10">
        <v>35.200000000000003</v>
      </c>
      <c r="W503" s="10">
        <v>10.6</v>
      </c>
      <c r="X503" s="10">
        <v>3.9</v>
      </c>
      <c r="Y503" s="320">
        <v>549</v>
      </c>
      <c r="Z503" s="320">
        <v>192</v>
      </c>
      <c r="AA503" s="10">
        <v>22.54</v>
      </c>
    </row>
    <row r="504" spans="1:27" ht="12.75" customHeight="1">
      <c r="A504" s="311">
        <v>510</v>
      </c>
      <c r="B504" s="8" t="s">
        <v>594</v>
      </c>
      <c r="C504" s="8" t="s">
        <v>47</v>
      </c>
      <c r="D504" s="10" t="s">
        <v>595</v>
      </c>
      <c r="E504" s="10" t="s">
        <v>616</v>
      </c>
      <c r="F504" s="317">
        <v>0</v>
      </c>
      <c r="G504" s="317">
        <v>0</v>
      </c>
      <c r="H504" s="317">
        <v>0</v>
      </c>
      <c r="I504" s="317">
        <v>87.52</v>
      </c>
      <c r="J504" s="317">
        <v>0</v>
      </c>
      <c r="K504" s="317">
        <v>0</v>
      </c>
      <c r="L504" s="317">
        <v>0</v>
      </c>
      <c r="M504" s="10">
        <v>66.02</v>
      </c>
      <c r="N504" s="10">
        <v>18.13</v>
      </c>
      <c r="O504" s="318">
        <v>40.734827686026371</v>
      </c>
      <c r="P504" s="318">
        <v>33.122625912734364</v>
      </c>
      <c r="Q504" s="318">
        <v>1.399421578797539</v>
      </c>
      <c r="R504" s="10">
        <v>16.64</v>
      </c>
      <c r="S504" s="10">
        <v>0</v>
      </c>
      <c r="T504" s="319">
        <v>99.301824155515249</v>
      </c>
      <c r="U504" s="10">
        <v>0.72</v>
      </c>
      <c r="V504" s="10">
        <v>38.130000000000003</v>
      </c>
      <c r="W504" s="10">
        <v>3.16</v>
      </c>
      <c r="X504" s="10">
        <v>0.6</v>
      </c>
      <c r="Y504" s="320">
        <v>308</v>
      </c>
      <c r="Z504" s="320">
        <v>124</v>
      </c>
      <c r="AA504" s="10">
        <v>21.56</v>
      </c>
    </row>
    <row r="505" spans="1:27" ht="12.75" customHeight="1">
      <c r="A505" s="304">
        <v>511</v>
      </c>
      <c r="B505" s="8" t="s">
        <v>594</v>
      </c>
      <c r="C505" s="8" t="s">
        <v>49</v>
      </c>
      <c r="D505" s="10" t="s">
        <v>595</v>
      </c>
      <c r="E505" s="10" t="s">
        <v>617</v>
      </c>
      <c r="F505" s="317">
        <v>0</v>
      </c>
      <c r="G505" s="317">
        <v>0</v>
      </c>
      <c r="H505" s="317">
        <v>0</v>
      </c>
      <c r="I505" s="317">
        <v>39.229999999999997</v>
      </c>
      <c r="J505" s="317">
        <v>0</v>
      </c>
      <c r="K505" s="317">
        <v>0</v>
      </c>
      <c r="L505" s="317">
        <v>0</v>
      </c>
      <c r="M505" s="10">
        <v>66.7</v>
      </c>
      <c r="N505" s="10">
        <v>45.16</v>
      </c>
      <c r="O505" s="318">
        <v>74.05446607815604</v>
      </c>
      <c r="P505" s="318">
        <v>61.626076851094247</v>
      </c>
      <c r="Q505" s="318">
        <v>28.005681418875128</v>
      </c>
      <c r="R505" s="10">
        <v>61.09</v>
      </c>
      <c r="S505" s="10">
        <v>0.47</v>
      </c>
      <c r="T505" s="319">
        <v>95.072008379156841</v>
      </c>
      <c r="U505" s="10">
        <v>1.6</v>
      </c>
      <c r="V505" s="10">
        <v>42.31</v>
      </c>
      <c r="W505" s="10">
        <v>8.2100000000000009</v>
      </c>
      <c r="X505" s="10">
        <v>2.23</v>
      </c>
      <c r="Y505" s="320">
        <v>638</v>
      </c>
      <c r="Z505" s="320">
        <v>265</v>
      </c>
      <c r="AA505" s="10">
        <v>20.9</v>
      </c>
    </row>
    <row r="506" spans="1:27" ht="12.75" customHeight="1">
      <c r="A506" s="311">
        <v>512</v>
      </c>
      <c r="B506" s="8" t="s">
        <v>594</v>
      </c>
      <c r="C506" s="8" t="s">
        <v>51</v>
      </c>
      <c r="D506" s="10" t="s">
        <v>595</v>
      </c>
      <c r="E506" s="10" t="s">
        <v>618</v>
      </c>
      <c r="F506" s="317">
        <v>0</v>
      </c>
      <c r="G506" s="317">
        <v>0</v>
      </c>
      <c r="H506" s="317">
        <v>0</v>
      </c>
      <c r="I506" s="317">
        <v>90.59</v>
      </c>
      <c r="J506" s="317">
        <v>0</v>
      </c>
      <c r="K506" s="317">
        <v>0</v>
      </c>
      <c r="L506" s="317">
        <v>0</v>
      </c>
      <c r="M506" s="10">
        <v>66.62</v>
      </c>
      <c r="N506" s="10">
        <v>44.53</v>
      </c>
      <c r="O506" s="318">
        <v>89.479139729109932</v>
      </c>
      <c r="P506" s="318">
        <v>52.972980176982254</v>
      </c>
      <c r="Q506" s="318">
        <v>38.991913178129664</v>
      </c>
      <c r="R506" s="10">
        <v>38.090000000000003</v>
      </c>
      <c r="S506" s="10">
        <v>1.5</v>
      </c>
      <c r="T506" s="319">
        <v>99.076953291217961</v>
      </c>
      <c r="U506" s="10">
        <v>0</v>
      </c>
      <c r="V506" s="10">
        <v>42.83</v>
      </c>
      <c r="W506" s="10">
        <v>5.47</v>
      </c>
      <c r="X506" s="10">
        <v>0.98</v>
      </c>
      <c r="Y506" s="320">
        <v>317</v>
      </c>
      <c r="Z506" s="320">
        <v>117</v>
      </c>
      <c r="AA506" s="10">
        <v>26.91</v>
      </c>
    </row>
    <row r="507" spans="1:27" ht="12.75" customHeight="1">
      <c r="A507" s="304">
        <v>513</v>
      </c>
      <c r="B507" s="8" t="s">
        <v>594</v>
      </c>
      <c r="C507" s="8" t="s">
        <v>78</v>
      </c>
      <c r="D507" s="10" t="s">
        <v>595</v>
      </c>
      <c r="E507" s="10" t="s">
        <v>619</v>
      </c>
      <c r="F507" s="317">
        <v>0</v>
      </c>
      <c r="G507" s="317">
        <v>0</v>
      </c>
      <c r="H507" s="317">
        <v>0</v>
      </c>
      <c r="I507" s="317">
        <v>3.24</v>
      </c>
      <c r="J507" s="317">
        <v>0</v>
      </c>
      <c r="K507" s="317">
        <v>0</v>
      </c>
      <c r="L507" s="317">
        <v>0</v>
      </c>
      <c r="M507" s="10">
        <v>66.78</v>
      </c>
      <c r="N507" s="10">
        <v>38.950000000000003</v>
      </c>
      <c r="O507" s="318">
        <v>105.42910133771795</v>
      </c>
      <c r="P507" s="318">
        <v>70.916190400962321</v>
      </c>
      <c r="Q507" s="318">
        <v>43.607049093981125</v>
      </c>
      <c r="R507" s="10">
        <v>44.46</v>
      </c>
      <c r="S507" s="10">
        <v>2.06</v>
      </c>
      <c r="T507" s="319">
        <v>0</v>
      </c>
      <c r="U507" s="10">
        <v>6.13</v>
      </c>
      <c r="V507" s="10">
        <v>39.479999999999997</v>
      </c>
      <c r="W507" s="10">
        <v>7.8</v>
      </c>
      <c r="X507" s="10">
        <v>2.16</v>
      </c>
      <c r="Y507" s="320">
        <v>285</v>
      </c>
      <c r="Z507" s="320">
        <v>110</v>
      </c>
      <c r="AA507" s="10">
        <v>14.98</v>
      </c>
    </row>
    <row r="508" spans="1:27" ht="12.75" customHeight="1">
      <c r="A508" s="311">
        <v>514</v>
      </c>
      <c r="B508" s="8" t="s">
        <v>594</v>
      </c>
      <c r="C508" s="8" t="s">
        <v>80</v>
      </c>
      <c r="D508" s="10" t="s">
        <v>595</v>
      </c>
      <c r="E508" s="10" t="s">
        <v>620</v>
      </c>
      <c r="F508" s="317">
        <v>0</v>
      </c>
      <c r="G508" s="317">
        <v>0</v>
      </c>
      <c r="H508" s="317">
        <v>0</v>
      </c>
      <c r="I508" s="317">
        <v>10.5</v>
      </c>
      <c r="J508" s="317">
        <v>0</v>
      </c>
      <c r="K508" s="317">
        <v>0</v>
      </c>
      <c r="L508" s="317">
        <v>0</v>
      </c>
      <c r="M508" s="10">
        <v>67.849999999999994</v>
      </c>
      <c r="N508" s="10">
        <v>42.33</v>
      </c>
      <c r="O508" s="318">
        <v>34.558426105310566</v>
      </c>
      <c r="P508" s="318">
        <v>18.656952345813284</v>
      </c>
      <c r="Q508" s="318">
        <v>21.577547673524869</v>
      </c>
      <c r="R508" s="10">
        <v>3.92</v>
      </c>
      <c r="S508" s="10">
        <v>37.31</v>
      </c>
      <c r="T508" s="319">
        <v>90.291009121181403</v>
      </c>
      <c r="U508" s="10">
        <v>14.77</v>
      </c>
      <c r="V508" s="10">
        <v>39.369999999999997</v>
      </c>
      <c r="W508" s="10">
        <v>6.44</v>
      </c>
      <c r="X508" s="10">
        <v>1.38</v>
      </c>
      <c r="Y508" s="320">
        <v>929</v>
      </c>
      <c r="Z508" s="320">
        <v>272</v>
      </c>
      <c r="AA508" s="10">
        <v>18.93</v>
      </c>
    </row>
    <row r="509" spans="1:27" ht="12.75" customHeight="1">
      <c r="A509" s="304">
        <v>515</v>
      </c>
      <c r="B509" s="8" t="s">
        <v>594</v>
      </c>
      <c r="C509" s="8" t="s">
        <v>82</v>
      </c>
      <c r="D509" s="10" t="s">
        <v>595</v>
      </c>
      <c r="E509" s="10" t="s">
        <v>621</v>
      </c>
      <c r="F509" s="317">
        <v>0</v>
      </c>
      <c r="G509" s="317">
        <v>0</v>
      </c>
      <c r="H509" s="317">
        <v>0</v>
      </c>
      <c r="I509" s="317">
        <v>4.6500000000000004</v>
      </c>
      <c r="J509" s="317">
        <v>0</v>
      </c>
      <c r="K509" s="317">
        <v>0</v>
      </c>
      <c r="L509" s="317">
        <v>0</v>
      </c>
      <c r="M509" s="10">
        <v>67.44</v>
      </c>
      <c r="N509" s="10">
        <v>83.6</v>
      </c>
      <c r="O509" s="318">
        <v>109.21798115257289</v>
      </c>
      <c r="P509" s="318">
        <v>67.60092536136878</v>
      </c>
      <c r="Q509" s="318">
        <v>80.014548746347586</v>
      </c>
      <c r="R509" s="10">
        <v>66.760000000000005</v>
      </c>
      <c r="S509" s="10">
        <v>8.3800000000000008</v>
      </c>
      <c r="T509" s="319">
        <v>81.702483856640129</v>
      </c>
      <c r="U509" s="10">
        <v>11.95</v>
      </c>
      <c r="V509" s="10">
        <v>30.07</v>
      </c>
      <c r="W509" s="10">
        <v>3.24</v>
      </c>
      <c r="X509" s="10">
        <v>0.64</v>
      </c>
      <c r="Y509" s="320">
        <v>764</v>
      </c>
      <c r="Z509" s="320">
        <v>306</v>
      </c>
      <c r="AA509" s="10">
        <v>6.52</v>
      </c>
    </row>
    <row r="510" spans="1:27" ht="12.75" customHeight="1">
      <c r="A510" s="311">
        <v>516</v>
      </c>
      <c r="B510" s="8" t="s">
        <v>594</v>
      </c>
      <c r="C510" s="8" t="s">
        <v>84</v>
      </c>
      <c r="D510" s="10" t="s">
        <v>595</v>
      </c>
      <c r="E510" s="10" t="s">
        <v>622</v>
      </c>
      <c r="F510" s="317">
        <v>0</v>
      </c>
      <c r="G510" s="317">
        <v>0</v>
      </c>
      <c r="H510" s="317">
        <v>0</v>
      </c>
      <c r="I510" s="317">
        <v>0</v>
      </c>
      <c r="J510" s="317">
        <v>0</v>
      </c>
      <c r="K510" s="317">
        <v>0</v>
      </c>
      <c r="L510" s="317">
        <v>0</v>
      </c>
      <c r="M510" s="10">
        <v>66.87</v>
      </c>
      <c r="N510" s="10">
        <v>86.81</v>
      </c>
      <c r="O510" s="318">
        <v>84.325724042738244</v>
      </c>
      <c r="P510" s="318">
        <v>48.679920866183608</v>
      </c>
      <c r="Q510" s="318">
        <v>29.516729821907994</v>
      </c>
      <c r="R510" s="10">
        <v>72.17</v>
      </c>
      <c r="S510" s="10">
        <v>23.34</v>
      </c>
      <c r="T510" s="319">
        <v>0</v>
      </c>
      <c r="U510" s="10">
        <v>14.63</v>
      </c>
      <c r="V510" s="10">
        <v>40.64</v>
      </c>
      <c r="W510" s="10">
        <v>17.940000000000001</v>
      </c>
      <c r="X510" s="10">
        <v>8.85</v>
      </c>
      <c r="Y510" s="320">
        <v>329</v>
      </c>
      <c r="Z510" s="320">
        <v>125</v>
      </c>
      <c r="AA510" s="10">
        <v>11.18</v>
      </c>
    </row>
    <row r="511" spans="1:27" ht="12.75" customHeight="1">
      <c r="A511" s="304">
        <v>517</v>
      </c>
      <c r="B511" s="8" t="s">
        <v>594</v>
      </c>
      <c r="C511" s="8" t="s">
        <v>86</v>
      </c>
      <c r="D511" s="10" t="s">
        <v>595</v>
      </c>
      <c r="E511" s="10" t="s">
        <v>623</v>
      </c>
      <c r="F511" s="317">
        <v>0</v>
      </c>
      <c r="G511" s="317">
        <v>0</v>
      </c>
      <c r="H511" s="317">
        <v>0</v>
      </c>
      <c r="I511" s="317">
        <v>0.7</v>
      </c>
      <c r="J511" s="317">
        <v>0</v>
      </c>
      <c r="K511" s="317">
        <v>0</v>
      </c>
      <c r="L511" s="317">
        <v>0</v>
      </c>
      <c r="M511" s="10">
        <v>66.64</v>
      </c>
      <c r="N511" s="10">
        <v>89.6</v>
      </c>
      <c r="O511" s="318">
        <v>109.66343921966777</v>
      </c>
      <c r="P511" s="318">
        <v>75.003874553461671</v>
      </c>
      <c r="Q511" s="318">
        <v>70.298949954741786</v>
      </c>
      <c r="R511" s="10">
        <v>96.19</v>
      </c>
      <c r="S511" s="10">
        <v>6.47</v>
      </c>
      <c r="T511" s="319">
        <v>98.244800635845806</v>
      </c>
      <c r="U511" s="10">
        <v>3.77</v>
      </c>
      <c r="V511" s="10">
        <v>45.92</v>
      </c>
      <c r="W511" s="10">
        <v>17.93</v>
      </c>
      <c r="X511" s="10">
        <v>8.44</v>
      </c>
      <c r="Y511" s="320">
        <v>344</v>
      </c>
      <c r="Z511" s="320">
        <v>147</v>
      </c>
      <c r="AA511" s="10">
        <v>6.46</v>
      </c>
    </row>
    <row r="512" spans="1:27" ht="12.75" customHeight="1">
      <c r="A512" s="311">
        <v>518</v>
      </c>
      <c r="B512" s="8" t="s">
        <v>594</v>
      </c>
      <c r="C512" s="8" t="s">
        <v>88</v>
      </c>
      <c r="D512" s="10" t="s">
        <v>595</v>
      </c>
      <c r="E512" s="10" t="s">
        <v>624</v>
      </c>
      <c r="F512" s="317">
        <v>266</v>
      </c>
      <c r="G512" s="317">
        <v>14</v>
      </c>
      <c r="H512" s="317">
        <v>5</v>
      </c>
      <c r="I512" s="317">
        <v>72.37</v>
      </c>
      <c r="J512" s="317">
        <v>234</v>
      </c>
      <c r="K512" s="317">
        <v>6932</v>
      </c>
      <c r="L512" s="317">
        <v>152</v>
      </c>
      <c r="M512" s="10">
        <v>68.77</v>
      </c>
      <c r="N512" s="10">
        <v>100</v>
      </c>
      <c r="O512" s="318">
        <v>97.426328537929393</v>
      </c>
      <c r="P512" s="318">
        <v>108.9722653015357</v>
      </c>
      <c r="Q512" s="318">
        <v>77.486545426760529</v>
      </c>
      <c r="R512" s="10">
        <v>97.24</v>
      </c>
      <c r="S512" s="10">
        <v>41.07</v>
      </c>
      <c r="T512" s="319">
        <v>56.996709774933052</v>
      </c>
      <c r="U512" s="10">
        <v>46.25</v>
      </c>
      <c r="V512" s="10">
        <v>15.76</v>
      </c>
      <c r="W512" s="10">
        <v>3.06</v>
      </c>
      <c r="X512" s="10">
        <v>0.94</v>
      </c>
      <c r="Y512" s="320">
        <v>12684</v>
      </c>
      <c r="Z512" s="320">
        <v>4694</v>
      </c>
      <c r="AA512" s="10">
        <v>12.3</v>
      </c>
    </row>
    <row r="513" spans="1:27" ht="12.75" customHeight="1">
      <c r="A513" s="311">
        <v>370</v>
      </c>
      <c r="B513" s="8" t="s">
        <v>454</v>
      </c>
      <c r="C513" s="8" t="s">
        <v>6</v>
      </c>
      <c r="D513" s="10" t="s">
        <v>455</v>
      </c>
      <c r="E513" s="10" t="s">
        <v>456</v>
      </c>
      <c r="F513" s="317">
        <v>0</v>
      </c>
      <c r="G513" s="317">
        <v>0</v>
      </c>
      <c r="H513" s="317">
        <v>0</v>
      </c>
      <c r="I513" s="317">
        <v>92.38</v>
      </c>
      <c r="J513" s="317">
        <v>0</v>
      </c>
      <c r="K513" s="317">
        <v>0</v>
      </c>
      <c r="L513" s="317">
        <v>0</v>
      </c>
      <c r="M513" s="10">
        <v>68.62</v>
      </c>
      <c r="N513" s="10">
        <v>90.33</v>
      </c>
      <c r="O513" s="318">
        <v>105.93702684820995</v>
      </c>
      <c r="P513" s="318">
        <v>94.145469547798228</v>
      </c>
      <c r="Q513" s="318">
        <v>89.184109737203116</v>
      </c>
      <c r="R513" s="10">
        <v>100</v>
      </c>
      <c r="S513" s="10">
        <v>22.87</v>
      </c>
      <c r="T513" s="319">
        <v>75.823416024136776</v>
      </c>
      <c r="U513" s="10">
        <v>23.79</v>
      </c>
      <c r="V513" s="10">
        <v>11.68</v>
      </c>
      <c r="W513" s="10">
        <v>1.91</v>
      </c>
      <c r="X513" s="10">
        <v>0.47</v>
      </c>
      <c r="Y513" s="320">
        <v>3271</v>
      </c>
      <c r="Z513" s="320">
        <v>936</v>
      </c>
      <c r="AA513" s="10">
        <v>12.05</v>
      </c>
    </row>
    <row r="514" spans="1:27" ht="12.75" customHeight="1">
      <c r="A514" s="304">
        <v>371</v>
      </c>
      <c r="B514" s="8" t="s">
        <v>454</v>
      </c>
      <c r="C514" s="8" t="s">
        <v>9</v>
      </c>
      <c r="D514" s="10" t="s">
        <v>455</v>
      </c>
      <c r="E514" s="10" t="s">
        <v>457</v>
      </c>
      <c r="F514" s="317">
        <v>0</v>
      </c>
      <c r="G514" s="317">
        <v>0</v>
      </c>
      <c r="H514" s="317">
        <v>0</v>
      </c>
      <c r="I514" s="317">
        <v>86.23</v>
      </c>
      <c r="J514" s="317">
        <v>0</v>
      </c>
      <c r="K514" s="317">
        <v>0</v>
      </c>
      <c r="L514" s="317">
        <v>0</v>
      </c>
      <c r="M514" s="10">
        <v>73.319999999999993</v>
      </c>
      <c r="N514" s="10">
        <v>100</v>
      </c>
      <c r="O514" s="318">
        <v>111.1919934023464</v>
      </c>
      <c r="P514" s="318">
        <v>88.677585494545141</v>
      </c>
      <c r="Q514" s="318">
        <v>89.177975633691332</v>
      </c>
      <c r="R514" s="10">
        <v>81.86</v>
      </c>
      <c r="S514" s="10">
        <v>43.12</v>
      </c>
      <c r="T514" s="319">
        <v>64.027821765293453</v>
      </c>
      <c r="U514" s="10">
        <v>36.409999999999997</v>
      </c>
      <c r="V514" s="10">
        <v>11.73</v>
      </c>
      <c r="W514" s="10">
        <v>0.95</v>
      </c>
      <c r="X514" s="10">
        <v>0.13</v>
      </c>
      <c r="Y514" s="320">
        <v>3231</v>
      </c>
      <c r="Z514" s="320">
        <v>1340</v>
      </c>
      <c r="AA514" s="10">
        <v>9.3800000000000008</v>
      </c>
    </row>
    <row r="515" spans="1:27" ht="12.75" customHeight="1">
      <c r="A515" s="311">
        <v>372</v>
      </c>
      <c r="B515" s="8" t="s">
        <v>454</v>
      </c>
      <c r="C515" s="8" t="s">
        <v>11</v>
      </c>
      <c r="D515" s="10" t="s">
        <v>455</v>
      </c>
      <c r="E515" s="10" t="s">
        <v>458</v>
      </c>
      <c r="F515" s="317">
        <v>0</v>
      </c>
      <c r="G515" s="317">
        <v>0</v>
      </c>
      <c r="H515" s="317">
        <v>0</v>
      </c>
      <c r="I515" s="317">
        <v>68.930000000000007</v>
      </c>
      <c r="J515" s="317">
        <v>0</v>
      </c>
      <c r="K515" s="317">
        <v>0</v>
      </c>
      <c r="L515" s="317">
        <v>0</v>
      </c>
      <c r="M515" s="10">
        <v>72.010000000000005</v>
      </c>
      <c r="N515" s="10">
        <v>100</v>
      </c>
      <c r="O515" s="318">
        <v>106.62951998633454</v>
      </c>
      <c r="P515" s="318">
        <v>94.80709481220201</v>
      </c>
      <c r="Q515" s="318">
        <v>93.363486960294225</v>
      </c>
      <c r="R515" s="10">
        <v>96.45</v>
      </c>
      <c r="S515" s="10">
        <v>37.549999999999997</v>
      </c>
      <c r="T515" s="319">
        <v>71.919397591466492</v>
      </c>
      <c r="U515" s="10">
        <v>39.9</v>
      </c>
      <c r="V515" s="10">
        <v>9.6</v>
      </c>
      <c r="W515" s="10">
        <v>1.17</v>
      </c>
      <c r="X515" s="10">
        <v>0.2</v>
      </c>
      <c r="Y515" s="320">
        <v>5828</v>
      </c>
      <c r="Z515" s="320">
        <v>1711</v>
      </c>
      <c r="AA515" s="10">
        <v>7.13</v>
      </c>
    </row>
    <row r="516" spans="1:27" ht="12.75" customHeight="1">
      <c r="A516" s="304">
        <v>373</v>
      </c>
      <c r="B516" s="8" t="s">
        <v>454</v>
      </c>
      <c r="C516" s="8" t="s">
        <v>13</v>
      </c>
      <c r="D516" s="10" t="s">
        <v>455</v>
      </c>
      <c r="E516" s="10" t="s">
        <v>459</v>
      </c>
      <c r="F516" s="317">
        <v>0</v>
      </c>
      <c r="G516" s="317">
        <v>0</v>
      </c>
      <c r="H516" s="317">
        <v>0</v>
      </c>
      <c r="I516" s="317">
        <v>68.06</v>
      </c>
      <c r="J516" s="317">
        <v>0</v>
      </c>
      <c r="K516" s="317">
        <v>0</v>
      </c>
      <c r="L516" s="317">
        <v>0</v>
      </c>
      <c r="M516" s="10">
        <v>72.760000000000005</v>
      </c>
      <c r="N516" s="10">
        <v>100</v>
      </c>
      <c r="O516" s="318">
        <v>115.2174720018641</v>
      </c>
      <c r="P516" s="318">
        <v>104.39979505162236</v>
      </c>
      <c r="Q516" s="318">
        <v>85.507017992406489</v>
      </c>
      <c r="R516" s="10">
        <v>76.22</v>
      </c>
      <c r="S516" s="10">
        <v>41.27</v>
      </c>
      <c r="T516" s="319">
        <v>58.744954128440362</v>
      </c>
      <c r="U516" s="10">
        <v>61.63</v>
      </c>
      <c r="V516" s="10">
        <v>9.81</v>
      </c>
      <c r="W516" s="10">
        <v>0.8</v>
      </c>
      <c r="X516" s="10">
        <v>0.14000000000000001</v>
      </c>
      <c r="Y516" s="320">
        <v>511</v>
      </c>
      <c r="Z516" s="320">
        <v>233</v>
      </c>
      <c r="AA516" s="10">
        <v>4.6399999999999997</v>
      </c>
    </row>
    <row r="517" spans="1:27" ht="12.75" customHeight="1">
      <c r="A517" s="311">
        <v>374</v>
      </c>
      <c r="B517" s="8" t="s">
        <v>454</v>
      </c>
      <c r="C517" s="8" t="s">
        <v>15</v>
      </c>
      <c r="D517" s="10" t="s">
        <v>455</v>
      </c>
      <c r="E517" s="10" t="s">
        <v>460</v>
      </c>
      <c r="F517" s="317">
        <v>0</v>
      </c>
      <c r="G517" s="317">
        <v>0</v>
      </c>
      <c r="H517" s="317">
        <v>0</v>
      </c>
      <c r="I517" s="317">
        <v>84.34</v>
      </c>
      <c r="J517" s="317">
        <v>0</v>
      </c>
      <c r="K517" s="317">
        <v>0</v>
      </c>
      <c r="L517" s="317">
        <v>0</v>
      </c>
      <c r="M517" s="10">
        <v>72.19</v>
      </c>
      <c r="N517" s="10">
        <v>100</v>
      </c>
      <c r="O517" s="318">
        <v>103.19274494673178</v>
      </c>
      <c r="P517" s="318">
        <v>99.159785459011701</v>
      </c>
      <c r="Q517" s="318">
        <v>84.713819446830044</v>
      </c>
      <c r="R517" s="10">
        <v>100</v>
      </c>
      <c r="S517" s="10">
        <v>39.69</v>
      </c>
      <c r="T517" s="319">
        <v>65.153841552174512</v>
      </c>
      <c r="U517" s="10">
        <v>58.08</v>
      </c>
      <c r="V517" s="10">
        <v>7.95</v>
      </c>
      <c r="W517" s="10">
        <v>1.38</v>
      </c>
      <c r="X517" s="10">
        <v>0.33</v>
      </c>
      <c r="Y517" s="320">
        <v>10009</v>
      </c>
      <c r="Z517" s="320">
        <v>3226</v>
      </c>
      <c r="AA517" s="10">
        <v>6.82</v>
      </c>
    </row>
    <row r="518" spans="1:27" ht="12.75" customHeight="1">
      <c r="A518" s="15"/>
      <c r="B518" s="15"/>
      <c r="C518" s="15"/>
      <c r="D518" s="321"/>
      <c r="E518" s="15"/>
      <c r="F518" s="15"/>
      <c r="G518" s="15"/>
      <c r="H518" s="15"/>
      <c r="I518" s="15"/>
      <c r="J518" s="15"/>
      <c r="K518" s="15"/>
      <c r="L518" s="15"/>
      <c r="M518" s="15"/>
      <c r="N518" s="15"/>
      <c r="O518" s="15"/>
      <c r="P518" s="15"/>
      <c r="Q518" s="15"/>
      <c r="R518" s="15"/>
      <c r="S518" s="15"/>
      <c r="T518" s="15"/>
      <c r="U518" s="15"/>
      <c r="V518" s="15"/>
      <c r="W518" s="15"/>
      <c r="X518" s="15"/>
      <c r="Y518" s="15"/>
      <c r="Z518" s="15"/>
      <c r="AA518" s="15"/>
    </row>
    <row r="519" spans="1:27" ht="12.75" customHeight="1">
      <c r="A519" s="15"/>
      <c r="B519" s="15"/>
      <c r="C519" s="15"/>
      <c r="D519" s="321"/>
      <c r="E519" s="15"/>
      <c r="F519" s="15"/>
      <c r="G519" s="15"/>
      <c r="H519" s="15"/>
      <c r="I519" s="15"/>
      <c r="J519" s="15"/>
      <c r="K519" s="15"/>
      <c r="L519" s="15"/>
      <c r="M519" s="15"/>
      <c r="N519" s="15"/>
      <c r="O519" s="15"/>
      <c r="P519" s="15"/>
      <c r="Q519" s="15"/>
      <c r="R519" s="15"/>
      <c r="S519" s="15"/>
      <c r="T519" s="15"/>
      <c r="U519" s="15"/>
      <c r="V519" s="15"/>
      <c r="W519" s="15"/>
      <c r="X519" s="15"/>
      <c r="Y519" s="15"/>
      <c r="Z519" s="15"/>
      <c r="AA519" s="15"/>
    </row>
  </sheetData>
  <autoFilter ref="A3:AA517"/>
  <mergeCells count="9">
    <mergeCell ref="Y1:AA1"/>
    <mergeCell ref="E1:E2"/>
    <mergeCell ref="D1:D2"/>
    <mergeCell ref="C1:C2"/>
    <mergeCell ref="B1:B2"/>
    <mergeCell ref="N1:R1"/>
    <mergeCell ref="F1:M1"/>
    <mergeCell ref="S1:U1"/>
    <mergeCell ref="V1:X1"/>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37"/>
  <sheetViews>
    <sheetView workbookViewId="0">
      <pane xSplit="3" ySplit="3" topLeftCell="D4" activePane="bottomRight" state="frozen"/>
      <selection pane="topRight" activeCell="D1" sqref="D1"/>
      <selection pane="bottomLeft" activeCell="A4" sqref="A4"/>
      <selection pane="bottomRight" activeCell="D4" sqref="D4"/>
    </sheetView>
  </sheetViews>
  <sheetFormatPr defaultColWidth="14.42578125" defaultRowHeight="15" customHeight="1"/>
  <cols>
    <col min="1" max="1" width="3.140625" customWidth="1"/>
    <col min="2" max="2" width="6.28515625" customWidth="1"/>
    <col min="3" max="3" width="24.140625" customWidth="1"/>
    <col min="4" max="4" width="10.5703125" customWidth="1"/>
    <col min="5" max="7" width="9.5703125" customWidth="1"/>
    <col min="8" max="8" width="9" customWidth="1"/>
    <col min="9" max="9" width="11.28515625" customWidth="1"/>
    <col min="10" max="10" width="9.5703125" customWidth="1"/>
    <col min="11" max="11" width="14.5703125" customWidth="1"/>
    <col min="12" max="12" width="10.140625" customWidth="1"/>
    <col min="13" max="13" width="7.85546875" customWidth="1"/>
    <col min="14" max="14" width="8.42578125" customWidth="1"/>
    <col min="15" max="15" width="5.7109375" customWidth="1"/>
    <col min="16" max="16" width="7.42578125" customWidth="1"/>
    <col min="17" max="17" width="5.5703125" customWidth="1"/>
    <col min="18" max="18" width="9.140625" customWidth="1"/>
    <col min="19" max="19" width="12.7109375" customWidth="1"/>
    <col min="20" max="20" width="12.85546875" customWidth="1"/>
    <col min="21" max="21" width="13.85546875" customWidth="1"/>
    <col min="22" max="22" width="16.42578125" customWidth="1"/>
    <col min="23" max="23" width="10.42578125" customWidth="1"/>
    <col min="24" max="24" width="10.7109375" customWidth="1"/>
    <col min="25" max="25" width="10.42578125" customWidth="1"/>
    <col min="26" max="26" width="12.85546875" customWidth="1"/>
    <col min="27" max="27" width="11.28515625" customWidth="1"/>
    <col min="28" max="28" width="15.85546875" customWidth="1"/>
    <col min="29" max="29" width="11.28515625" customWidth="1"/>
  </cols>
  <sheetData>
    <row r="1" spans="1:29" ht="12.75" customHeight="1">
      <c r="A1" s="304">
        <v>1</v>
      </c>
      <c r="B1" s="454" t="s">
        <v>1</v>
      </c>
      <c r="C1" s="454" t="s">
        <v>3</v>
      </c>
      <c r="D1" s="456" t="s">
        <v>1288</v>
      </c>
      <c r="E1" s="360"/>
      <c r="F1" s="360"/>
      <c r="G1" s="360"/>
      <c r="H1" s="360"/>
      <c r="I1" s="360"/>
      <c r="J1" s="360"/>
      <c r="K1" s="360"/>
      <c r="L1" s="360"/>
      <c r="M1" s="351"/>
      <c r="N1" s="455" t="s">
        <v>1289</v>
      </c>
      <c r="O1" s="360"/>
      <c r="P1" s="360"/>
      <c r="Q1" s="360"/>
      <c r="R1" s="360"/>
      <c r="S1" s="351"/>
      <c r="T1" s="457" t="s">
        <v>1290</v>
      </c>
      <c r="U1" s="360"/>
      <c r="V1" s="351"/>
      <c r="W1" s="458" t="s">
        <v>1291</v>
      </c>
      <c r="X1" s="360"/>
      <c r="Y1" s="351"/>
      <c r="Z1" s="453" t="s">
        <v>1292</v>
      </c>
      <c r="AA1" s="360"/>
      <c r="AB1" s="360"/>
      <c r="AC1" s="351"/>
    </row>
    <row r="2" spans="1:29" ht="12.75" customHeight="1">
      <c r="A2" s="311">
        <v>2</v>
      </c>
      <c r="B2" s="349"/>
      <c r="C2" s="349"/>
      <c r="D2" s="312" t="s">
        <v>1293</v>
      </c>
      <c r="E2" s="312" t="s">
        <v>1294</v>
      </c>
      <c r="F2" s="312" t="s">
        <v>1315</v>
      </c>
      <c r="G2" s="312" t="s">
        <v>1295</v>
      </c>
      <c r="H2" s="312" t="s">
        <v>1296</v>
      </c>
      <c r="I2" s="312" t="s">
        <v>1297</v>
      </c>
      <c r="J2" s="312" t="s">
        <v>1298</v>
      </c>
      <c r="K2" s="312" t="s">
        <v>1299</v>
      </c>
      <c r="L2" s="312" t="s">
        <v>1316</v>
      </c>
      <c r="M2" s="312" t="s">
        <v>1300</v>
      </c>
      <c r="N2" s="313" t="s">
        <v>1301</v>
      </c>
      <c r="O2" s="313" t="s">
        <v>1302</v>
      </c>
      <c r="P2" s="313" t="s">
        <v>1303</v>
      </c>
      <c r="Q2" s="313" t="s">
        <v>1304</v>
      </c>
      <c r="R2" s="313" t="s">
        <v>1317</v>
      </c>
      <c r="S2" s="313" t="s">
        <v>1305</v>
      </c>
      <c r="T2" s="314" t="s">
        <v>1306</v>
      </c>
      <c r="U2" s="314" t="s">
        <v>1307</v>
      </c>
      <c r="V2" s="314" t="s">
        <v>1308</v>
      </c>
      <c r="W2" s="315" t="s">
        <v>1309</v>
      </c>
      <c r="X2" s="315" t="s">
        <v>1310</v>
      </c>
      <c r="Y2" s="315" t="s">
        <v>1311</v>
      </c>
      <c r="Z2" s="316" t="s">
        <v>1312</v>
      </c>
      <c r="AA2" s="316" t="s">
        <v>1313</v>
      </c>
      <c r="AB2" s="316" t="s">
        <v>1314</v>
      </c>
      <c r="AC2" s="316" t="s">
        <v>1318</v>
      </c>
    </row>
    <row r="3" spans="1:29" ht="12.75" customHeight="1">
      <c r="A3" s="322">
        <v>3</v>
      </c>
      <c r="B3" s="323"/>
      <c r="C3" s="323"/>
      <c r="D3" s="323">
        <v>2015</v>
      </c>
      <c r="E3" s="323">
        <v>2015</v>
      </c>
      <c r="F3" s="323"/>
      <c r="G3" s="323">
        <v>2015</v>
      </c>
      <c r="H3" s="323"/>
      <c r="I3" s="323">
        <v>2015</v>
      </c>
      <c r="J3" s="323">
        <v>2015</v>
      </c>
      <c r="K3" s="323">
        <v>2015</v>
      </c>
      <c r="L3" s="323"/>
      <c r="M3" s="323"/>
      <c r="N3" s="323"/>
      <c r="O3" s="323">
        <v>2013</v>
      </c>
      <c r="P3" s="323">
        <v>2013</v>
      </c>
      <c r="Q3" s="323">
        <v>2013</v>
      </c>
      <c r="R3" s="323"/>
      <c r="S3" s="323"/>
      <c r="T3" s="323"/>
      <c r="U3" s="323"/>
      <c r="V3" s="323"/>
      <c r="W3" s="323"/>
      <c r="X3" s="323"/>
      <c r="Y3" s="323"/>
      <c r="Z3" s="323">
        <v>2014</v>
      </c>
      <c r="AA3" s="323">
        <v>2014</v>
      </c>
      <c r="AB3" s="323"/>
      <c r="AC3" s="323"/>
    </row>
    <row r="4" spans="1:29" ht="12.75" customHeight="1">
      <c r="A4" s="311">
        <v>4</v>
      </c>
      <c r="B4" s="8" t="s">
        <v>5</v>
      </c>
      <c r="C4" s="9" t="s">
        <v>7</v>
      </c>
      <c r="D4" s="324">
        <v>68</v>
      </c>
      <c r="E4" s="324">
        <v>348</v>
      </c>
      <c r="F4" s="324">
        <v>35</v>
      </c>
      <c r="G4" s="324">
        <v>40</v>
      </c>
      <c r="H4" s="325">
        <v>46.8</v>
      </c>
      <c r="I4" s="324">
        <v>20</v>
      </c>
      <c r="J4" s="324">
        <v>60</v>
      </c>
      <c r="K4" s="324">
        <v>902</v>
      </c>
      <c r="L4" s="325">
        <v>7.9</v>
      </c>
      <c r="M4" s="325">
        <v>69.400000000000006</v>
      </c>
      <c r="N4" s="325">
        <v>97.04</v>
      </c>
      <c r="O4" s="4">
        <v>110.71162874482519</v>
      </c>
      <c r="P4" s="326">
        <v>94.390393226179953</v>
      </c>
      <c r="Q4" s="326">
        <v>75.094292657994728</v>
      </c>
      <c r="R4" s="327">
        <v>0.96889999999999998</v>
      </c>
      <c r="S4" s="327">
        <v>99.31</v>
      </c>
      <c r="T4" s="4">
        <v>7.78</v>
      </c>
      <c r="U4" s="4">
        <v>80.8</v>
      </c>
      <c r="V4" s="4">
        <v>41.9</v>
      </c>
      <c r="W4" s="4">
        <v>18.579999999999998</v>
      </c>
      <c r="X4" s="327">
        <v>3.1389209799103703</v>
      </c>
      <c r="Y4" s="327">
        <v>0.86107299357629596</v>
      </c>
      <c r="Z4" s="324">
        <v>108940</v>
      </c>
      <c r="AA4" s="324">
        <v>38394</v>
      </c>
      <c r="AB4" s="325">
        <v>2.74</v>
      </c>
      <c r="AC4" s="327">
        <v>0.34100000000000003</v>
      </c>
    </row>
    <row r="5" spans="1:29" ht="12.75" customHeight="1">
      <c r="A5" s="311">
        <v>20</v>
      </c>
      <c r="B5" s="8" t="s">
        <v>348</v>
      </c>
      <c r="C5" s="10" t="s">
        <v>349</v>
      </c>
      <c r="D5" s="324">
        <v>43</v>
      </c>
      <c r="E5" s="324">
        <v>124</v>
      </c>
      <c r="F5" s="324">
        <v>13</v>
      </c>
      <c r="G5" s="324">
        <v>23</v>
      </c>
      <c r="H5" s="325">
        <v>66.2</v>
      </c>
      <c r="I5" s="324">
        <v>260</v>
      </c>
      <c r="J5" s="324">
        <v>0</v>
      </c>
      <c r="K5" s="324">
        <v>855</v>
      </c>
      <c r="L5" s="325">
        <v>3</v>
      </c>
      <c r="M5" s="325">
        <v>71.2</v>
      </c>
      <c r="N5" s="325">
        <v>91.03</v>
      </c>
      <c r="O5" s="4">
        <v>105.6015284390017</v>
      </c>
      <c r="P5" s="326">
        <v>93.883691254791572</v>
      </c>
      <c r="Q5" s="326">
        <v>79.92167146202253</v>
      </c>
      <c r="R5" s="327">
        <v>0.99970000000000003</v>
      </c>
      <c r="S5" s="327">
        <v>99.31</v>
      </c>
      <c r="T5" s="4">
        <v>2.19</v>
      </c>
      <c r="U5" s="4">
        <v>82.55</v>
      </c>
      <c r="V5" s="4">
        <v>24.95</v>
      </c>
      <c r="W5" s="4">
        <v>3.95</v>
      </c>
      <c r="X5" s="327">
        <v>0.8647023396287874</v>
      </c>
      <c r="Y5" s="327">
        <v>0.2558945031558828</v>
      </c>
      <c r="Z5" s="324">
        <v>106253</v>
      </c>
      <c r="AA5" s="324">
        <v>36937</v>
      </c>
      <c r="AB5" s="325">
        <v>5.83</v>
      </c>
      <c r="AC5" s="327">
        <v>0.40300000000000002</v>
      </c>
    </row>
    <row r="6" spans="1:29" ht="12.75" customHeight="1">
      <c r="A6" s="304">
        <v>19</v>
      </c>
      <c r="B6" s="8" t="s">
        <v>338</v>
      </c>
      <c r="C6" s="10" t="s">
        <v>339</v>
      </c>
      <c r="D6" s="324">
        <v>2532</v>
      </c>
      <c r="E6" s="324">
        <v>484</v>
      </c>
      <c r="F6" s="324">
        <v>48</v>
      </c>
      <c r="G6" s="324">
        <v>73</v>
      </c>
      <c r="H6" s="325">
        <v>64</v>
      </c>
      <c r="I6" s="324">
        <v>51</v>
      </c>
      <c r="J6" s="324">
        <v>6</v>
      </c>
      <c r="K6" s="324">
        <v>902</v>
      </c>
      <c r="L6" s="325">
        <v>4.3</v>
      </c>
      <c r="M6" s="325">
        <v>65.47</v>
      </c>
      <c r="N6" s="325">
        <v>96.87</v>
      </c>
      <c r="O6" s="4">
        <v>107.46930755716531</v>
      </c>
      <c r="P6" s="326">
        <v>89.850723911583401</v>
      </c>
      <c r="Q6" s="326">
        <v>63.323209792218648</v>
      </c>
      <c r="R6" s="327">
        <v>0.99619999999999997</v>
      </c>
      <c r="S6" s="327">
        <v>93.83</v>
      </c>
      <c r="T6" s="4">
        <v>9.02</v>
      </c>
      <c r="U6" s="4">
        <v>83.3</v>
      </c>
      <c r="V6" s="4">
        <v>44</v>
      </c>
      <c r="W6" s="4">
        <v>5.71</v>
      </c>
      <c r="X6" s="327">
        <v>0.78621303053378755</v>
      </c>
      <c r="Y6" s="327">
        <v>0.17788293224393487</v>
      </c>
      <c r="Z6" s="324">
        <v>274103</v>
      </c>
      <c r="AA6" s="324">
        <v>111015</v>
      </c>
      <c r="AB6" s="325">
        <v>6.11</v>
      </c>
      <c r="AC6" s="327">
        <v>0.39900000000000002</v>
      </c>
    </row>
    <row r="7" spans="1:29" ht="12.75" customHeight="1">
      <c r="A7" s="304">
        <v>10</v>
      </c>
      <c r="B7" s="8" t="s">
        <v>165</v>
      </c>
      <c r="C7" s="9" t="s">
        <v>166</v>
      </c>
      <c r="D7" s="324">
        <v>26</v>
      </c>
      <c r="E7" s="324">
        <v>85</v>
      </c>
      <c r="F7" s="324">
        <v>7</v>
      </c>
      <c r="G7" s="324">
        <v>6882</v>
      </c>
      <c r="H7" s="325">
        <v>64.2</v>
      </c>
      <c r="I7" s="324">
        <v>10</v>
      </c>
      <c r="J7" s="324">
        <v>1291</v>
      </c>
      <c r="K7" s="324">
        <v>431</v>
      </c>
      <c r="L7" s="325">
        <v>6</v>
      </c>
      <c r="M7" s="325">
        <v>70.44</v>
      </c>
      <c r="N7" s="325">
        <v>96.55</v>
      </c>
      <c r="O7" s="4">
        <v>111.35952496850392</v>
      </c>
      <c r="P7" s="326">
        <v>85.001535869902952</v>
      </c>
      <c r="Q7" s="326">
        <v>72.707117613396463</v>
      </c>
      <c r="R7" s="327">
        <v>0.99260000000000004</v>
      </c>
      <c r="S7" s="327">
        <v>98.21</v>
      </c>
      <c r="T7" s="4">
        <v>2.88</v>
      </c>
      <c r="U7" s="4">
        <v>82.59</v>
      </c>
      <c r="V7" s="4">
        <v>30.61</v>
      </c>
      <c r="W7" s="4">
        <v>17.52</v>
      </c>
      <c r="X7" s="327">
        <v>2.8501446652740516</v>
      </c>
      <c r="Y7" s="327">
        <v>0.74731206821534768</v>
      </c>
      <c r="Z7" s="324">
        <v>30498</v>
      </c>
      <c r="AA7" s="324">
        <v>10610</v>
      </c>
      <c r="AB7" s="325">
        <v>6.1</v>
      </c>
      <c r="AC7" s="327">
        <v>0.38600000000000001</v>
      </c>
    </row>
    <row r="8" spans="1:29" ht="12.75" customHeight="1">
      <c r="A8" s="304">
        <v>17</v>
      </c>
      <c r="B8" s="8" t="s">
        <v>288</v>
      </c>
      <c r="C8" s="10" t="s">
        <v>289</v>
      </c>
      <c r="D8" s="324">
        <v>0</v>
      </c>
      <c r="E8" s="324">
        <v>13</v>
      </c>
      <c r="F8" s="324">
        <v>15</v>
      </c>
      <c r="G8" s="324">
        <v>0</v>
      </c>
      <c r="H8" s="325">
        <v>69.900000000000006</v>
      </c>
      <c r="I8" s="324">
        <v>50</v>
      </c>
      <c r="J8" s="324">
        <v>0</v>
      </c>
      <c r="K8" s="324">
        <v>150</v>
      </c>
      <c r="L8" s="325">
        <v>4</v>
      </c>
      <c r="M8" s="325">
        <v>73.62</v>
      </c>
      <c r="N8" s="325">
        <v>92.86</v>
      </c>
      <c r="O8" s="4">
        <v>108.49626717533324</v>
      </c>
      <c r="P8" s="326">
        <v>83.373463734022067</v>
      </c>
      <c r="Q8" s="326">
        <v>90.040527084157972</v>
      </c>
      <c r="R8" s="327">
        <v>0.99919999999999998</v>
      </c>
      <c r="S8" s="327">
        <v>99.6</v>
      </c>
      <c r="T8" s="4">
        <v>3.88</v>
      </c>
      <c r="U8" s="4">
        <v>80.930000000000007</v>
      </c>
      <c r="V8" s="4">
        <v>28.78</v>
      </c>
      <c r="W8" s="4">
        <v>15.88</v>
      </c>
      <c r="X8" s="327">
        <v>2.3500232945868813</v>
      </c>
      <c r="Y8" s="327">
        <v>0.60882639515761405</v>
      </c>
      <c r="Z8" s="324">
        <v>70863</v>
      </c>
      <c r="AA8" s="324">
        <v>25824</v>
      </c>
      <c r="AB8" s="325">
        <v>4.88</v>
      </c>
      <c r="AC8" s="327">
        <v>0.439</v>
      </c>
    </row>
    <row r="9" spans="1:29" ht="12.75" customHeight="1">
      <c r="A9" s="304">
        <v>14</v>
      </c>
      <c r="B9" s="8" t="s">
        <v>212</v>
      </c>
      <c r="C9" s="10" t="s">
        <v>213</v>
      </c>
      <c r="D9" s="324">
        <v>340</v>
      </c>
      <c r="E9" s="324">
        <v>32</v>
      </c>
      <c r="F9" s="324">
        <v>13</v>
      </c>
      <c r="G9" s="324">
        <v>9</v>
      </c>
      <c r="H9" s="325">
        <v>57.3</v>
      </c>
      <c r="I9" s="324">
        <v>2317</v>
      </c>
      <c r="J9" s="324">
        <v>1</v>
      </c>
      <c r="K9" s="324">
        <v>381</v>
      </c>
      <c r="L9" s="325">
        <v>2.8</v>
      </c>
      <c r="M9" s="325">
        <v>73.56</v>
      </c>
      <c r="N9" s="325">
        <v>99.22</v>
      </c>
      <c r="O9" s="4">
        <v>103.9121603188069</v>
      </c>
      <c r="P9" s="326">
        <v>86.347544586720232</v>
      </c>
      <c r="Q9" s="326">
        <v>72.715742020331803</v>
      </c>
      <c r="R9" s="327">
        <v>0.99850000000000005</v>
      </c>
      <c r="S9" s="327">
        <v>96.97</v>
      </c>
      <c r="T9" s="4">
        <v>7.9</v>
      </c>
      <c r="U9" s="4">
        <v>83.94</v>
      </c>
      <c r="V9" s="4">
        <v>45.59</v>
      </c>
      <c r="W9" s="4">
        <v>3.7</v>
      </c>
      <c r="X9" s="327">
        <v>0.60028766449368387</v>
      </c>
      <c r="Y9" s="327">
        <v>0.13075267787749589</v>
      </c>
      <c r="Z9" s="324">
        <v>1434677</v>
      </c>
      <c r="AA9" s="324">
        <v>505810</v>
      </c>
      <c r="AB9" s="325">
        <v>6.5</v>
      </c>
      <c r="AC9" s="327">
        <v>0.433</v>
      </c>
    </row>
    <row r="10" spans="1:29" ht="12.75" customHeight="1">
      <c r="A10" s="311">
        <v>32</v>
      </c>
      <c r="B10" s="8" t="s">
        <v>538</v>
      </c>
      <c r="C10" s="10" t="s">
        <v>539</v>
      </c>
      <c r="D10" s="324">
        <v>22</v>
      </c>
      <c r="E10" s="324">
        <v>15</v>
      </c>
      <c r="F10" s="324">
        <v>38</v>
      </c>
      <c r="G10" s="324">
        <v>3</v>
      </c>
      <c r="H10" s="325">
        <v>63.2</v>
      </c>
      <c r="I10" s="324">
        <v>192</v>
      </c>
      <c r="J10" s="324">
        <v>9</v>
      </c>
      <c r="K10" s="324">
        <v>92</v>
      </c>
      <c r="L10" s="325">
        <v>6.9</v>
      </c>
      <c r="M10" s="325">
        <v>67.540000000000006</v>
      </c>
      <c r="N10" s="325">
        <v>96.87</v>
      </c>
      <c r="O10" s="4">
        <v>109.79361028022163</v>
      </c>
      <c r="P10" s="326">
        <v>73.880708034265382</v>
      </c>
      <c r="Q10" s="326">
        <v>65.59895944136025</v>
      </c>
      <c r="R10" s="327">
        <v>0.99380000000000002</v>
      </c>
      <c r="S10" s="327">
        <v>94.93</v>
      </c>
      <c r="T10" s="4">
        <v>3.89</v>
      </c>
      <c r="U10" s="4">
        <v>81.25</v>
      </c>
      <c r="V10" s="4">
        <v>36.89</v>
      </c>
      <c r="W10" s="4">
        <v>17.21</v>
      </c>
      <c r="X10" s="327">
        <v>3.1278841732104521</v>
      </c>
      <c r="Y10" s="327">
        <v>0.83223904623824685</v>
      </c>
      <c r="Z10" s="324">
        <v>13377</v>
      </c>
      <c r="AA10" s="324">
        <v>3928</v>
      </c>
      <c r="AB10" s="325">
        <v>7.63</v>
      </c>
      <c r="AC10" s="327">
        <v>0.437</v>
      </c>
    </row>
    <row r="11" spans="1:29" ht="12.75" customHeight="1">
      <c r="A11" s="304">
        <v>8</v>
      </c>
      <c r="B11" s="8" t="s">
        <v>133</v>
      </c>
      <c r="C11" s="9" t="s">
        <v>134</v>
      </c>
      <c r="D11" s="324">
        <v>14</v>
      </c>
      <c r="E11" s="324">
        <v>59</v>
      </c>
      <c r="F11" s="324">
        <v>1</v>
      </c>
      <c r="G11" s="324">
        <v>10</v>
      </c>
      <c r="H11" s="325">
        <v>66.900000000000006</v>
      </c>
      <c r="I11" s="324">
        <v>17</v>
      </c>
      <c r="J11" s="324">
        <v>306</v>
      </c>
      <c r="K11" s="324">
        <v>449</v>
      </c>
      <c r="L11" s="325">
        <v>5.7</v>
      </c>
      <c r="M11" s="325">
        <v>69.61</v>
      </c>
      <c r="N11" s="325">
        <v>96.85</v>
      </c>
      <c r="O11" s="4">
        <v>109.40506419661182</v>
      </c>
      <c r="P11" s="326">
        <v>85.166031219143505</v>
      </c>
      <c r="Q11" s="326">
        <v>65.614387861703435</v>
      </c>
      <c r="R11" s="327">
        <v>0.9849</v>
      </c>
      <c r="S11" s="327">
        <v>96.6</v>
      </c>
      <c r="T11" s="4">
        <v>4.21</v>
      </c>
      <c r="U11" s="4">
        <v>83.85</v>
      </c>
      <c r="V11" s="4">
        <v>38.4</v>
      </c>
      <c r="W11" s="4">
        <v>8.2899999999999991</v>
      </c>
      <c r="X11" s="327">
        <v>1.1237149861603586</v>
      </c>
      <c r="Y11" s="327">
        <v>0.23156637205842867</v>
      </c>
      <c r="Z11" s="324">
        <v>98742</v>
      </c>
      <c r="AA11" s="324">
        <v>23456</v>
      </c>
      <c r="AB11" s="325">
        <v>7.35</v>
      </c>
      <c r="AC11" s="327">
        <v>0.34799999999999998</v>
      </c>
    </row>
    <row r="12" spans="1:29" ht="12.75" customHeight="1">
      <c r="A12" s="304">
        <v>15</v>
      </c>
      <c r="B12" s="8" t="s">
        <v>220</v>
      </c>
      <c r="C12" s="10" t="s">
        <v>221</v>
      </c>
      <c r="D12" s="324">
        <v>185275</v>
      </c>
      <c r="E12" s="324">
        <v>653</v>
      </c>
      <c r="F12" s="324">
        <v>2356</v>
      </c>
      <c r="G12" s="324">
        <v>141</v>
      </c>
      <c r="H12" s="325">
        <v>62.2</v>
      </c>
      <c r="I12" s="324">
        <v>101</v>
      </c>
      <c r="J12" s="324">
        <v>37</v>
      </c>
      <c r="K12" s="324">
        <v>7151</v>
      </c>
      <c r="L12" s="325">
        <v>4.4000000000000004</v>
      </c>
      <c r="M12" s="325">
        <v>68.84</v>
      </c>
      <c r="N12" s="325">
        <v>96.87</v>
      </c>
      <c r="O12" s="4">
        <v>106.74694521021146</v>
      </c>
      <c r="P12" s="326">
        <v>85.259216435007872</v>
      </c>
      <c r="Q12" s="326">
        <v>60.121815022320732</v>
      </c>
      <c r="R12" s="327">
        <v>1</v>
      </c>
      <c r="S12" s="327">
        <v>95.71</v>
      </c>
      <c r="T12" s="4">
        <v>8.07</v>
      </c>
      <c r="U12" s="4">
        <v>82.82</v>
      </c>
      <c r="V12" s="4">
        <v>45.3</v>
      </c>
      <c r="W12" s="4">
        <v>9.8800000000000008</v>
      </c>
      <c r="X12" s="327">
        <v>1.3934746266687494</v>
      </c>
      <c r="Y12" s="327">
        <v>0.33151730296333848</v>
      </c>
      <c r="Z12" s="324">
        <v>1210319</v>
      </c>
      <c r="AA12" s="324">
        <v>407410</v>
      </c>
      <c r="AB12" s="325">
        <v>6.2</v>
      </c>
      <c r="AC12" s="327">
        <v>0.41099999999999998</v>
      </c>
    </row>
    <row r="13" spans="1:29" ht="12.75" customHeight="1">
      <c r="A13" s="311">
        <v>16</v>
      </c>
      <c r="B13" s="8" t="s">
        <v>249</v>
      </c>
      <c r="C13" s="10" t="s">
        <v>250</v>
      </c>
      <c r="D13" s="324">
        <v>1654</v>
      </c>
      <c r="E13" s="324">
        <v>988</v>
      </c>
      <c r="F13" s="324">
        <v>86</v>
      </c>
      <c r="G13" s="324">
        <v>118</v>
      </c>
      <c r="H13" s="325">
        <v>65.2</v>
      </c>
      <c r="I13" s="324">
        <v>315</v>
      </c>
      <c r="J13" s="324">
        <v>94</v>
      </c>
      <c r="K13" s="324">
        <v>3349</v>
      </c>
      <c r="L13" s="325">
        <v>4.0999999999999996</v>
      </c>
      <c r="M13" s="325">
        <v>71.97</v>
      </c>
      <c r="N13" s="325">
        <v>91.71</v>
      </c>
      <c r="O13" s="4">
        <v>108.95164902403141</v>
      </c>
      <c r="P13" s="326">
        <v>87.422279621202918</v>
      </c>
      <c r="Q13" s="326">
        <v>64.021924339209917</v>
      </c>
      <c r="R13" s="327">
        <v>0.99950000000000006</v>
      </c>
      <c r="S13" s="327">
        <v>97.57</v>
      </c>
      <c r="T13" s="4">
        <v>5.55</v>
      </c>
      <c r="U13" s="4">
        <v>82.93</v>
      </c>
      <c r="V13" s="4">
        <v>35.06</v>
      </c>
      <c r="W13" s="4">
        <v>14.98</v>
      </c>
      <c r="X13" s="327">
        <v>2.0869084039962389</v>
      </c>
      <c r="Y13" s="327">
        <v>0.50823161032634512</v>
      </c>
      <c r="Z13" s="324">
        <v>700071</v>
      </c>
      <c r="AA13" s="324">
        <v>235298</v>
      </c>
      <c r="AB13" s="325">
        <v>5.84</v>
      </c>
      <c r="AC13" s="327">
        <v>0.38700000000000001</v>
      </c>
    </row>
    <row r="14" spans="1:29" ht="12.75" customHeight="1">
      <c r="A14" s="311">
        <v>18</v>
      </c>
      <c r="B14" s="8" t="s">
        <v>295</v>
      </c>
      <c r="C14" s="10" t="s">
        <v>296</v>
      </c>
      <c r="D14" s="324">
        <v>1843</v>
      </c>
      <c r="E14" s="324">
        <v>538</v>
      </c>
      <c r="F14" s="324">
        <v>649</v>
      </c>
      <c r="G14" s="324">
        <v>63</v>
      </c>
      <c r="H14" s="325">
        <v>65.3</v>
      </c>
      <c r="I14" s="324">
        <v>180</v>
      </c>
      <c r="J14" s="324">
        <v>47</v>
      </c>
      <c r="K14" s="324">
        <v>3005</v>
      </c>
      <c r="L14" s="325">
        <v>4.9000000000000004</v>
      </c>
      <c r="M14" s="325">
        <v>70.37</v>
      </c>
      <c r="N14" s="325">
        <v>90.49</v>
      </c>
      <c r="O14" s="4">
        <v>105.82478956915624</v>
      </c>
      <c r="P14" s="326">
        <v>90.342134075238036</v>
      </c>
      <c r="Q14" s="326">
        <v>62.905107830919469</v>
      </c>
      <c r="R14" s="327">
        <v>0.99970000000000003</v>
      </c>
      <c r="S14" s="327">
        <v>97.22</v>
      </c>
      <c r="T14" s="4">
        <v>4.3099999999999996</v>
      </c>
      <c r="U14" s="4">
        <v>83.81</v>
      </c>
      <c r="V14" s="4">
        <v>35.96</v>
      </c>
      <c r="W14" s="4">
        <v>13.08</v>
      </c>
      <c r="X14" s="327">
        <v>1.8565600317531188</v>
      </c>
      <c r="Y14" s="327">
        <v>0.45395217217404216</v>
      </c>
      <c r="Z14" s="324">
        <v>1291998</v>
      </c>
      <c r="AA14" s="324">
        <v>444855</v>
      </c>
      <c r="AB14" s="325">
        <v>6.68</v>
      </c>
      <c r="AC14" s="327">
        <v>0.36399999999999999</v>
      </c>
    </row>
    <row r="15" spans="1:29" ht="12.75" customHeight="1">
      <c r="A15" s="311">
        <v>23</v>
      </c>
      <c r="B15" s="8" t="s">
        <v>395</v>
      </c>
      <c r="C15" s="10" t="s">
        <v>396</v>
      </c>
      <c r="D15" s="324">
        <v>54</v>
      </c>
      <c r="E15" s="324">
        <v>81</v>
      </c>
      <c r="F15" s="324">
        <v>9</v>
      </c>
      <c r="G15" s="324">
        <v>18</v>
      </c>
      <c r="H15" s="325">
        <v>65.099999999999994</v>
      </c>
      <c r="I15" s="324">
        <v>49</v>
      </c>
      <c r="J15" s="324">
        <v>76</v>
      </c>
      <c r="K15" s="324">
        <v>685</v>
      </c>
      <c r="L15" s="325">
        <v>10.3</v>
      </c>
      <c r="M15" s="325">
        <v>67.400000000000006</v>
      </c>
      <c r="N15" s="325">
        <v>91.7</v>
      </c>
      <c r="O15" s="4">
        <v>110.60890547984215</v>
      </c>
      <c r="P15" s="326">
        <v>75.681132160587666</v>
      </c>
      <c r="Q15" s="326">
        <v>59.016302788467264</v>
      </c>
      <c r="R15" s="327">
        <v>0.99580000000000002</v>
      </c>
      <c r="S15" s="327">
        <v>92.11</v>
      </c>
      <c r="T15" s="4">
        <v>4.04</v>
      </c>
      <c r="U15" s="4">
        <v>83.71</v>
      </c>
      <c r="V15" s="4">
        <v>31.34</v>
      </c>
      <c r="W15" s="4">
        <v>7.97</v>
      </c>
      <c r="X15" s="327">
        <v>1.2607772885831039</v>
      </c>
      <c r="Y15" s="327">
        <v>0.34768396848388405</v>
      </c>
      <c r="Z15" s="324">
        <v>95793</v>
      </c>
      <c r="AA15" s="324">
        <v>37776</v>
      </c>
      <c r="AB15" s="325">
        <v>5.47</v>
      </c>
      <c r="AC15" s="327">
        <v>0.39600000000000002</v>
      </c>
    </row>
    <row r="16" spans="1:29" ht="12.75" customHeight="1">
      <c r="A16" s="311">
        <v>25</v>
      </c>
      <c r="B16" s="8" t="s">
        <v>427</v>
      </c>
      <c r="C16" s="10" t="s">
        <v>428</v>
      </c>
      <c r="D16" s="324">
        <v>10</v>
      </c>
      <c r="E16" s="324">
        <v>101</v>
      </c>
      <c r="F16" s="324">
        <v>20</v>
      </c>
      <c r="G16" s="324">
        <v>8</v>
      </c>
      <c r="H16" s="325">
        <v>68.3</v>
      </c>
      <c r="I16" s="324">
        <v>3</v>
      </c>
      <c r="J16" s="324">
        <v>191</v>
      </c>
      <c r="K16" s="324">
        <v>423</v>
      </c>
      <c r="L16" s="325">
        <v>8.1999999999999993</v>
      </c>
      <c r="M16" s="325">
        <v>64.819999999999993</v>
      </c>
      <c r="N16" s="325">
        <v>97.18</v>
      </c>
      <c r="O16" s="4">
        <v>108.81454897101585</v>
      </c>
      <c r="P16" s="326">
        <v>79.522264095693018</v>
      </c>
      <c r="Q16" s="326">
        <v>62.142013628595492</v>
      </c>
      <c r="R16" s="327">
        <v>0.99029999999999996</v>
      </c>
      <c r="S16" s="327">
        <v>94.14</v>
      </c>
      <c r="T16" s="4">
        <v>3.94</v>
      </c>
      <c r="U16" s="4">
        <v>85.41</v>
      </c>
      <c r="V16" s="4">
        <v>36.520000000000003</v>
      </c>
      <c r="W16" s="4">
        <v>5.0199999999999996</v>
      </c>
      <c r="X16" s="327">
        <v>0.65183624815168451</v>
      </c>
      <c r="Y16" s="327">
        <v>0.15068280051486393</v>
      </c>
      <c r="Z16" s="324">
        <v>91741</v>
      </c>
      <c r="AA16" s="324">
        <v>37978</v>
      </c>
      <c r="AB16" s="325">
        <v>5.59</v>
      </c>
      <c r="AC16" s="327">
        <v>0.35899999999999999</v>
      </c>
    </row>
    <row r="17" spans="1:29" ht="12.75" customHeight="1">
      <c r="A17" s="304">
        <v>24</v>
      </c>
      <c r="B17" s="8" t="s">
        <v>411</v>
      </c>
      <c r="C17" s="10" t="s">
        <v>412</v>
      </c>
      <c r="D17" s="324">
        <v>2</v>
      </c>
      <c r="E17" s="324">
        <v>60</v>
      </c>
      <c r="F17" s="324">
        <v>9</v>
      </c>
      <c r="G17" s="324">
        <v>8</v>
      </c>
      <c r="H17" s="325">
        <v>67.3</v>
      </c>
      <c r="I17" s="324">
        <v>8</v>
      </c>
      <c r="J17" s="324">
        <v>350</v>
      </c>
      <c r="K17" s="324">
        <v>308</v>
      </c>
      <c r="L17" s="325">
        <v>6.6</v>
      </c>
      <c r="M17" s="325">
        <v>71.47</v>
      </c>
      <c r="N17" s="325">
        <v>97.99</v>
      </c>
      <c r="O17" s="4">
        <v>110.83180250400973</v>
      </c>
      <c r="P17" s="326">
        <v>80.851272453051209</v>
      </c>
      <c r="Q17" s="326">
        <v>58.847934647810376</v>
      </c>
      <c r="R17" s="327">
        <v>0.98899999999999999</v>
      </c>
      <c r="S17" s="327">
        <v>96.03</v>
      </c>
      <c r="T17" s="4">
        <v>3.25</v>
      </c>
      <c r="U17" s="4">
        <v>85.3</v>
      </c>
      <c r="V17" s="4">
        <v>36.799999999999997</v>
      </c>
      <c r="W17" s="4">
        <v>6.19</v>
      </c>
      <c r="X17" s="327">
        <v>0.96823980275529187</v>
      </c>
      <c r="Y17" s="327">
        <v>0.24837643493636175</v>
      </c>
      <c r="Z17" s="324">
        <v>71969</v>
      </c>
      <c r="AA17" s="324">
        <v>24408</v>
      </c>
      <c r="AB17" s="325">
        <v>6.5</v>
      </c>
      <c r="AC17" s="327">
        <v>0.35</v>
      </c>
    </row>
    <row r="18" spans="1:29" ht="12.75" customHeight="1">
      <c r="A18" s="304">
        <v>26</v>
      </c>
      <c r="B18" s="8" t="s">
        <v>442</v>
      </c>
      <c r="C18" s="10" t="s">
        <v>443</v>
      </c>
      <c r="D18" s="324">
        <v>4</v>
      </c>
      <c r="E18" s="324">
        <v>12</v>
      </c>
      <c r="F18" s="324">
        <v>22</v>
      </c>
      <c r="G18" s="324">
        <v>4</v>
      </c>
      <c r="H18" s="325">
        <v>60.1</v>
      </c>
      <c r="I18" s="324">
        <v>8</v>
      </c>
      <c r="J18" s="324">
        <v>5</v>
      </c>
      <c r="K18" s="324">
        <v>0</v>
      </c>
      <c r="L18" s="325">
        <v>3.9</v>
      </c>
      <c r="M18" s="325">
        <v>71.78</v>
      </c>
      <c r="N18" s="325">
        <v>97.95</v>
      </c>
      <c r="O18" s="4">
        <v>107.13550712800397</v>
      </c>
      <c r="P18" s="326">
        <v>90.794266955164204</v>
      </c>
      <c r="Q18" s="326">
        <v>83.023158217782267</v>
      </c>
      <c r="R18" s="327">
        <v>0.99360000000000004</v>
      </c>
      <c r="S18" s="327">
        <v>97.43</v>
      </c>
      <c r="T18" s="4">
        <v>6.71</v>
      </c>
      <c r="U18" s="4">
        <v>83.42</v>
      </c>
      <c r="V18" s="4">
        <v>38.21</v>
      </c>
      <c r="W18" s="4">
        <v>6.38</v>
      </c>
      <c r="X18" s="327">
        <v>0.79258254425780184</v>
      </c>
      <c r="Y18" s="327">
        <v>0.17574469685067523</v>
      </c>
      <c r="Z18" s="324">
        <v>443629</v>
      </c>
      <c r="AA18" s="324">
        <v>125268</v>
      </c>
      <c r="AB18" s="325">
        <v>5.0999999999999996</v>
      </c>
      <c r="AC18" s="327">
        <v>0.371</v>
      </c>
    </row>
    <row r="19" spans="1:29" ht="12.75" customHeight="1">
      <c r="A19" s="311">
        <v>27</v>
      </c>
      <c r="B19" s="8" t="s">
        <v>454</v>
      </c>
      <c r="C19" s="10" t="s">
        <v>455</v>
      </c>
      <c r="D19" s="324">
        <v>0</v>
      </c>
      <c r="E19" s="324">
        <v>0</v>
      </c>
      <c r="F19" s="324">
        <v>0</v>
      </c>
      <c r="G19" s="324">
        <v>0</v>
      </c>
      <c r="H19" s="325">
        <v>0</v>
      </c>
      <c r="I19" s="324">
        <v>0</v>
      </c>
      <c r="J19" s="324">
        <v>0</v>
      </c>
      <c r="K19" s="324">
        <v>0</v>
      </c>
      <c r="L19" s="325">
        <v>0</v>
      </c>
      <c r="M19" s="325">
        <v>0</v>
      </c>
      <c r="N19" s="325">
        <v>0</v>
      </c>
      <c r="O19" s="4">
        <v>0</v>
      </c>
      <c r="P19" s="326">
        <v>0</v>
      </c>
      <c r="Q19" s="326">
        <v>0</v>
      </c>
      <c r="R19" s="327">
        <v>0</v>
      </c>
      <c r="S19" s="327">
        <v>0</v>
      </c>
      <c r="T19" s="4" t="s">
        <v>1319</v>
      </c>
      <c r="U19" s="4" t="s">
        <v>1319</v>
      </c>
      <c r="V19" s="4" t="s">
        <v>1319</v>
      </c>
      <c r="W19" s="4">
        <v>0</v>
      </c>
      <c r="X19" s="327">
        <v>0</v>
      </c>
      <c r="Y19" s="327">
        <v>0</v>
      </c>
      <c r="Z19" s="324">
        <v>0</v>
      </c>
      <c r="AA19" s="324">
        <v>0</v>
      </c>
      <c r="AB19" s="325">
        <v>0</v>
      </c>
      <c r="AC19" s="327">
        <v>0</v>
      </c>
    </row>
    <row r="20" spans="1:29" ht="12.75" customHeight="1">
      <c r="A20" s="304">
        <v>12</v>
      </c>
      <c r="B20" s="8" t="s">
        <v>194</v>
      </c>
      <c r="C20" s="9" t="s">
        <v>195</v>
      </c>
      <c r="D20" s="324">
        <v>17</v>
      </c>
      <c r="E20" s="324">
        <v>37</v>
      </c>
      <c r="F20" s="324">
        <v>5</v>
      </c>
      <c r="G20" s="324">
        <v>5</v>
      </c>
      <c r="H20" s="325">
        <v>69.599999999999994</v>
      </c>
      <c r="I20" s="324">
        <v>15</v>
      </c>
      <c r="J20" s="324">
        <v>122</v>
      </c>
      <c r="K20" s="324">
        <v>13399</v>
      </c>
      <c r="L20" s="325">
        <v>2.8</v>
      </c>
      <c r="M20" s="325">
        <v>69.459999999999994</v>
      </c>
      <c r="N20" s="325">
        <v>96.44</v>
      </c>
      <c r="O20" s="4">
        <v>109.97286189110029</v>
      </c>
      <c r="P20" s="326">
        <v>73.380245815008607</v>
      </c>
      <c r="Q20" s="326">
        <v>68.49825371711691</v>
      </c>
      <c r="R20" s="327">
        <v>0.99930000000000008</v>
      </c>
      <c r="S20" s="327">
        <v>94.57</v>
      </c>
      <c r="T20" s="4">
        <v>4.5599999999999996</v>
      </c>
      <c r="U20" s="4">
        <v>85.09</v>
      </c>
      <c r="V20" s="4">
        <v>35.53</v>
      </c>
      <c r="W20" s="4">
        <v>5.36</v>
      </c>
      <c r="X20" s="327">
        <v>0.60143742455190974</v>
      </c>
      <c r="Y20" s="327">
        <v>0.11538021044894833</v>
      </c>
      <c r="Z20" s="324">
        <v>45554</v>
      </c>
      <c r="AA20" s="324">
        <v>13510</v>
      </c>
      <c r="AB20" s="325">
        <v>5.99</v>
      </c>
      <c r="AC20" s="327">
        <v>0.313</v>
      </c>
    </row>
    <row r="21" spans="1:29" ht="12.75" customHeight="1">
      <c r="A21" s="311">
        <v>13</v>
      </c>
      <c r="B21" s="8" t="s">
        <v>203</v>
      </c>
      <c r="C21" s="9" t="s">
        <v>204</v>
      </c>
      <c r="D21" s="324">
        <v>39504</v>
      </c>
      <c r="E21" s="324">
        <v>104</v>
      </c>
      <c r="F21" s="324">
        <v>0</v>
      </c>
      <c r="G21" s="324">
        <v>30</v>
      </c>
      <c r="H21" s="325">
        <v>0</v>
      </c>
      <c r="I21" s="324">
        <v>211</v>
      </c>
      <c r="J21" s="324">
        <v>62</v>
      </c>
      <c r="K21" s="324">
        <v>310</v>
      </c>
      <c r="L21" s="325">
        <v>0</v>
      </c>
      <c r="M21" s="325">
        <v>0</v>
      </c>
      <c r="N21" s="325">
        <v>0</v>
      </c>
      <c r="O21" s="4">
        <v>108.85385281926112</v>
      </c>
      <c r="P21" s="326">
        <v>90.207511650362392</v>
      </c>
      <c r="Q21" s="326">
        <v>80.258505890646944</v>
      </c>
      <c r="R21" s="327">
        <v>0</v>
      </c>
      <c r="S21" s="327">
        <v>0</v>
      </c>
      <c r="T21" s="4">
        <v>0</v>
      </c>
      <c r="U21" s="4">
        <v>0</v>
      </c>
      <c r="V21" s="4">
        <v>0</v>
      </c>
      <c r="W21" s="4">
        <v>0</v>
      </c>
      <c r="X21" s="327">
        <v>0</v>
      </c>
      <c r="Y21" s="327">
        <v>0</v>
      </c>
      <c r="Z21" s="324">
        <v>0</v>
      </c>
      <c r="AA21" s="324">
        <v>0</v>
      </c>
      <c r="AB21" s="325">
        <v>0</v>
      </c>
      <c r="AC21" s="327">
        <v>0</v>
      </c>
    </row>
    <row r="22" spans="1:29" ht="12.75" customHeight="1">
      <c r="A22" s="311">
        <v>11</v>
      </c>
      <c r="B22" s="8" t="s">
        <v>177</v>
      </c>
      <c r="C22" s="9" t="s">
        <v>178</v>
      </c>
      <c r="D22" s="324">
        <v>115307</v>
      </c>
      <c r="E22" s="324">
        <v>1321</v>
      </c>
      <c r="F22" s="324">
        <v>24</v>
      </c>
      <c r="G22" s="324">
        <v>46</v>
      </c>
      <c r="H22" s="325">
        <v>70.3</v>
      </c>
      <c r="I22" s="324">
        <v>2507</v>
      </c>
      <c r="J22" s="324">
        <v>1503</v>
      </c>
      <c r="K22" s="324">
        <v>1924</v>
      </c>
      <c r="L22" s="325">
        <v>6.9</v>
      </c>
      <c r="M22" s="325">
        <v>70.09</v>
      </c>
      <c r="N22" s="325">
        <v>95.92</v>
      </c>
      <c r="O22" s="4">
        <v>110.73406840242789</v>
      </c>
      <c r="P22" s="326">
        <v>85.470131006163015</v>
      </c>
      <c r="Q22" s="326">
        <v>63.805519357698245</v>
      </c>
      <c r="R22" s="327">
        <v>0.99929999999999997</v>
      </c>
      <c r="S22" s="327">
        <v>97.26</v>
      </c>
      <c r="T22" s="4">
        <v>4.09</v>
      </c>
      <c r="U22" s="4">
        <v>85.37</v>
      </c>
      <c r="V22" s="4">
        <v>35.11</v>
      </c>
      <c r="W22" s="4">
        <v>15.65</v>
      </c>
      <c r="X22" s="327">
        <v>2.2959986794661131</v>
      </c>
      <c r="Y22" s="327">
        <v>0.56119319475168417</v>
      </c>
      <c r="Z22" s="324">
        <v>187494</v>
      </c>
      <c r="AA22" s="324">
        <v>48301</v>
      </c>
      <c r="AB22" s="325">
        <v>5.88</v>
      </c>
      <c r="AC22" s="327">
        <v>0.35599999999999998</v>
      </c>
    </row>
    <row r="23" spans="1:29" ht="12.75" customHeight="1">
      <c r="A23" s="311">
        <v>34</v>
      </c>
      <c r="B23" s="8" t="s">
        <v>554</v>
      </c>
      <c r="C23" s="10" t="s">
        <v>555</v>
      </c>
      <c r="D23" s="324">
        <v>47</v>
      </c>
      <c r="E23" s="324">
        <v>76</v>
      </c>
      <c r="F23" s="324">
        <v>39</v>
      </c>
      <c r="G23" s="324">
        <v>10</v>
      </c>
      <c r="H23" s="325">
        <v>45.5</v>
      </c>
      <c r="I23" s="324">
        <v>46</v>
      </c>
      <c r="J23" s="324">
        <v>1805</v>
      </c>
      <c r="K23" s="324">
        <v>145</v>
      </c>
      <c r="L23" s="325">
        <v>10.5</v>
      </c>
      <c r="M23" s="325">
        <v>67.88</v>
      </c>
      <c r="N23" s="325">
        <v>98.25</v>
      </c>
      <c r="O23" s="4">
        <v>109.73675830553901</v>
      </c>
      <c r="P23" s="326">
        <v>87.767508003875918</v>
      </c>
      <c r="Q23" s="326">
        <v>85.443327707689889</v>
      </c>
      <c r="R23" s="327">
        <v>0.97789999999999999</v>
      </c>
      <c r="S23" s="327">
        <v>95.87</v>
      </c>
      <c r="T23" s="4">
        <v>9.1999999999999993</v>
      </c>
      <c r="U23" s="4">
        <v>76.19</v>
      </c>
      <c r="V23" s="4">
        <v>40.630000000000003</v>
      </c>
      <c r="W23" s="4">
        <v>20.76</v>
      </c>
      <c r="X23" s="327">
        <v>4.1074949913233718</v>
      </c>
      <c r="Y23" s="327">
        <v>1.3686811407060671</v>
      </c>
      <c r="Z23" s="324">
        <v>15287</v>
      </c>
      <c r="AA23" s="324">
        <v>5465</v>
      </c>
      <c r="AB23" s="325">
        <v>6.47</v>
      </c>
      <c r="AC23" s="327">
        <v>0.37</v>
      </c>
    </row>
    <row r="24" spans="1:29" ht="12.75" customHeight="1">
      <c r="A24" s="304">
        <v>35</v>
      </c>
      <c r="B24" s="8" t="s">
        <v>567</v>
      </c>
      <c r="C24" s="10" t="s">
        <v>568</v>
      </c>
      <c r="D24" s="324">
        <v>17556</v>
      </c>
      <c r="E24" s="324">
        <v>129</v>
      </c>
      <c r="F24" s="324">
        <v>45</v>
      </c>
      <c r="G24" s="324">
        <v>8</v>
      </c>
      <c r="H24" s="325">
        <v>53.7</v>
      </c>
      <c r="I24" s="324">
        <v>45</v>
      </c>
      <c r="J24" s="324">
        <v>530</v>
      </c>
      <c r="K24" s="324">
        <v>201</v>
      </c>
      <c r="L24" s="325">
        <v>9.1999999999999993</v>
      </c>
      <c r="M24" s="325">
        <v>66.97</v>
      </c>
      <c r="N24" s="325">
        <v>97.45</v>
      </c>
      <c r="O24" s="4">
        <v>110.54657263592456</v>
      </c>
      <c r="P24" s="326">
        <v>82.076977907121275</v>
      </c>
      <c r="Q24" s="326">
        <v>81.186760034454878</v>
      </c>
      <c r="R24" s="327">
        <v>0.99580000000000002</v>
      </c>
      <c r="S24" s="327">
        <v>96.83</v>
      </c>
      <c r="T24" s="4">
        <v>4.3899999999999997</v>
      </c>
      <c r="U24" s="4">
        <v>80.63</v>
      </c>
      <c r="V24" s="4">
        <v>33.799999999999997</v>
      </c>
      <c r="W24" s="4">
        <v>8.0500000000000007</v>
      </c>
      <c r="X24" s="327">
        <v>1.1587608454381713</v>
      </c>
      <c r="Y24" s="327">
        <v>0.24484481175548131</v>
      </c>
      <c r="Z24" s="324">
        <v>8715</v>
      </c>
      <c r="AA24" s="324">
        <v>3865</v>
      </c>
      <c r="AB24" s="325">
        <v>7.95</v>
      </c>
      <c r="AC24" s="327">
        <v>0.318</v>
      </c>
    </row>
    <row r="25" spans="1:29" ht="12.75" customHeight="1">
      <c r="A25" s="304">
        <v>21</v>
      </c>
      <c r="B25" s="8" t="s">
        <v>359</v>
      </c>
      <c r="C25" s="10" t="s">
        <v>360</v>
      </c>
      <c r="D25" s="324">
        <v>130003</v>
      </c>
      <c r="E25" s="324">
        <v>332</v>
      </c>
      <c r="F25" s="324">
        <v>38</v>
      </c>
      <c r="G25" s="324">
        <v>37</v>
      </c>
      <c r="H25" s="325">
        <v>56</v>
      </c>
      <c r="I25" s="324">
        <v>26</v>
      </c>
      <c r="J25" s="324">
        <v>1069</v>
      </c>
      <c r="K25" s="324">
        <v>1375</v>
      </c>
      <c r="L25" s="325">
        <v>6.3</v>
      </c>
      <c r="M25" s="325">
        <v>63.21</v>
      </c>
      <c r="N25" s="325">
        <v>85.19</v>
      </c>
      <c r="O25" s="4">
        <v>107.89846206449167</v>
      </c>
      <c r="P25" s="326">
        <v>88.717424339560921</v>
      </c>
      <c r="Q25" s="326">
        <v>65.000326413981242</v>
      </c>
      <c r="R25" s="327">
        <v>0.99839999999999995</v>
      </c>
      <c r="S25" s="327">
        <v>96.77</v>
      </c>
      <c r="T25" s="4">
        <v>6.41</v>
      </c>
      <c r="U25" s="4">
        <v>80.87</v>
      </c>
      <c r="V25" s="4">
        <v>35.17</v>
      </c>
      <c r="W25" s="4">
        <v>18.02</v>
      </c>
      <c r="X25" s="327">
        <v>2.9219095486689572</v>
      </c>
      <c r="Y25" s="327">
        <v>0.72215740069414458</v>
      </c>
      <c r="Z25" s="324">
        <v>62362</v>
      </c>
      <c r="AA25" s="324">
        <v>21038</v>
      </c>
      <c r="AB25" s="325">
        <v>6.35</v>
      </c>
      <c r="AC25" s="327">
        <v>0.36399999999999999</v>
      </c>
    </row>
    <row r="26" spans="1:29" ht="12.75" customHeight="1">
      <c r="A26" s="304">
        <v>22</v>
      </c>
      <c r="B26" s="8" t="s">
        <v>371</v>
      </c>
      <c r="C26" s="10" t="s">
        <v>372</v>
      </c>
      <c r="D26" s="324">
        <v>21140</v>
      </c>
      <c r="E26" s="324">
        <v>82</v>
      </c>
      <c r="F26" s="324">
        <v>5</v>
      </c>
      <c r="G26" s="324">
        <v>6</v>
      </c>
      <c r="H26" s="325">
        <v>47.9</v>
      </c>
      <c r="I26" s="324">
        <v>4</v>
      </c>
      <c r="J26" s="324">
        <v>1544</v>
      </c>
      <c r="K26" s="324">
        <v>0</v>
      </c>
      <c r="L26" s="325">
        <v>11.5</v>
      </c>
      <c r="M26" s="325">
        <v>68.05</v>
      </c>
      <c r="N26" s="325">
        <v>90.34</v>
      </c>
      <c r="O26" s="4">
        <v>113.43606614144804</v>
      </c>
      <c r="P26" s="326">
        <v>80.253424333372379</v>
      </c>
      <c r="Q26" s="326">
        <v>64.852624055445787</v>
      </c>
      <c r="R26" s="327">
        <v>0.97680000000000011</v>
      </c>
      <c r="S26" s="327">
        <v>93.24</v>
      </c>
      <c r="T26" s="4">
        <v>3.23</v>
      </c>
      <c r="U26" s="4">
        <v>80</v>
      </c>
      <c r="V26" s="4">
        <v>24.56</v>
      </c>
      <c r="W26" s="4">
        <v>20.41</v>
      </c>
      <c r="X26" s="327">
        <v>3.2524469543621848</v>
      </c>
      <c r="Y26" s="327">
        <v>0.79235234771769458</v>
      </c>
      <c r="Z26" s="324">
        <v>45921</v>
      </c>
      <c r="AA26" s="324">
        <v>15483</v>
      </c>
      <c r="AB26" s="325">
        <v>5.25</v>
      </c>
      <c r="AC26" s="327">
        <v>0.35199999999999998</v>
      </c>
    </row>
    <row r="27" spans="1:29" ht="12.75" customHeight="1">
      <c r="A27" s="311">
        <v>37</v>
      </c>
      <c r="B27" s="8" t="s">
        <v>594</v>
      </c>
      <c r="C27" s="10" t="s">
        <v>595</v>
      </c>
      <c r="D27" s="324">
        <v>358</v>
      </c>
      <c r="E27" s="324">
        <v>37</v>
      </c>
      <c r="F27" s="324">
        <v>23</v>
      </c>
      <c r="G27" s="324">
        <v>9</v>
      </c>
      <c r="H27" s="325">
        <v>21.8</v>
      </c>
      <c r="I27" s="324">
        <v>574</v>
      </c>
      <c r="J27" s="324">
        <v>15505</v>
      </c>
      <c r="K27" s="324">
        <v>554</v>
      </c>
      <c r="L27" s="325">
        <v>9.1999999999999993</v>
      </c>
      <c r="M27" s="325">
        <v>69.13</v>
      </c>
      <c r="N27" s="325">
        <v>75.92</v>
      </c>
      <c r="O27" s="4">
        <v>85.946800727612171</v>
      </c>
      <c r="P27" s="326">
        <v>65.007866113462768</v>
      </c>
      <c r="Q27" s="326">
        <v>53.484191153198864</v>
      </c>
      <c r="R27" s="327">
        <v>0.97150000000000003</v>
      </c>
      <c r="S27" s="327">
        <v>67.22</v>
      </c>
      <c r="T27" s="4">
        <v>3.56</v>
      </c>
      <c r="U27" s="4">
        <v>85.83</v>
      </c>
      <c r="V27" s="4">
        <v>18.84</v>
      </c>
      <c r="W27" s="4">
        <v>30.66</v>
      </c>
      <c r="X27" s="327">
        <v>6.4219420955302331</v>
      </c>
      <c r="Y27" s="327">
        <v>2.1848152538204788</v>
      </c>
      <c r="Z27" s="324">
        <v>89395</v>
      </c>
      <c r="AA27" s="324">
        <v>24812</v>
      </c>
      <c r="AB27" s="325">
        <v>-3.19</v>
      </c>
      <c r="AC27" s="327">
        <v>0.442</v>
      </c>
    </row>
    <row r="28" spans="1:29" ht="12.75" customHeight="1">
      <c r="A28" s="304">
        <v>36</v>
      </c>
      <c r="B28" s="8" t="s">
        <v>579</v>
      </c>
      <c r="C28" s="10" t="s">
        <v>580</v>
      </c>
      <c r="D28" s="324">
        <v>0</v>
      </c>
      <c r="E28" s="324">
        <v>0</v>
      </c>
      <c r="F28" s="324">
        <v>13</v>
      </c>
      <c r="G28" s="324">
        <v>0</v>
      </c>
      <c r="H28" s="325">
        <v>42.5</v>
      </c>
      <c r="I28" s="324">
        <v>0</v>
      </c>
      <c r="J28" s="324">
        <v>0</v>
      </c>
      <c r="K28" s="324">
        <v>0</v>
      </c>
      <c r="L28" s="325">
        <v>11.9</v>
      </c>
      <c r="M28" s="325">
        <v>69.14</v>
      </c>
      <c r="N28" s="325">
        <v>94.14</v>
      </c>
      <c r="O28" s="4">
        <v>105.23092292615479</v>
      </c>
      <c r="P28" s="326">
        <v>87.449760313716411</v>
      </c>
      <c r="Q28" s="326">
        <v>73.238391651814894</v>
      </c>
      <c r="R28" s="327">
        <v>0.98799999999999999</v>
      </c>
      <c r="S28" s="327">
        <v>94.06</v>
      </c>
      <c r="T28" s="4">
        <v>4.71</v>
      </c>
      <c r="U28" s="4">
        <v>81.47</v>
      </c>
      <c r="V28" s="4">
        <v>32.85</v>
      </c>
      <c r="W28" s="4">
        <v>27.04</v>
      </c>
      <c r="X28" s="327">
        <v>5.9221357218462574</v>
      </c>
      <c r="Y28" s="327">
        <v>1.8760017348456401</v>
      </c>
      <c r="Z28" s="324">
        <v>57990</v>
      </c>
      <c r="AA28" s="324">
        <v>15760</v>
      </c>
      <c r="AB28" s="325">
        <v>28.47</v>
      </c>
      <c r="AC28" s="327">
        <v>0.43099999999999999</v>
      </c>
    </row>
    <row r="29" spans="1:29" ht="12.75" customHeight="1">
      <c r="A29" s="304">
        <v>7</v>
      </c>
      <c r="B29" s="8" t="s">
        <v>119</v>
      </c>
      <c r="C29" s="9" t="s">
        <v>120</v>
      </c>
      <c r="D29" s="324">
        <v>27928</v>
      </c>
      <c r="E29" s="324">
        <v>356</v>
      </c>
      <c r="F29" s="324">
        <v>6</v>
      </c>
      <c r="G29" s="324">
        <v>65</v>
      </c>
      <c r="H29" s="325">
        <v>61.1</v>
      </c>
      <c r="I29" s="324">
        <v>76</v>
      </c>
      <c r="J29" s="324">
        <v>265</v>
      </c>
      <c r="K29" s="324">
        <v>922</v>
      </c>
      <c r="L29" s="325">
        <v>9</v>
      </c>
      <c r="M29" s="325">
        <v>71.73</v>
      </c>
      <c r="N29" s="325">
        <v>98.48</v>
      </c>
      <c r="O29" s="4">
        <v>107.30444208262924</v>
      </c>
      <c r="P29" s="326">
        <v>88.490753276939131</v>
      </c>
      <c r="Q29" s="326">
        <v>69.600290988053899</v>
      </c>
      <c r="R29" s="327">
        <v>0.99560000000000004</v>
      </c>
      <c r="S29" s="327">
        <v>95.14</v>
      </c>
      <c r="T29" s="4">
        <v>5.62</v>
      </c>
      <c r="U29" s="4">
        <v>83.23</v>
      </c>
      <c r="V29" s="4">
        <v>39.61</v>
      </c>
      <c r="W29" s="4">
        <v>8.0500000000000007</v>
      </c>
      <c r="X29" s="327">
        <v>1.1980901801610728</v>
      </c>
      <c r="Y29" s="327">
        <v>0.2884076666632765</v>
      </c>
      <c r="Z29" s="324">
        <v>573234</v>
      </c>
      <c r="AA29" s="324">
        <v>111454</v>
      </c>
      <c r="AB29" s="325">
        <v>4.21</v>
      </c>
      <c r="AC29" s="327">
        <v>0.374</v>
      </c>
    </row>
    <row r="30" spans="1:29" ht="12.75" customHeight="1">
      <c r="A30" s="304">
        <v>33</v>
      </c>
      <c r="B30" s="8" t="s">
        <v>546</v>
      </c>
      <c r="C30" s="10" t="s">
        <v>547</v>
      </c>
      <c r="D30" s="324">
        <v>123</v>
      </c>
      <c r="E30" s="324">
        <v>131</v>
      </c>
      <c r="F30" s="324">
        <v>8</v>
      </c>
      <c r="G30" s="324">
        <v>29</v>
      </c>
      <c r="H30" s="325">
        <v>52.2</v>
      </c>
      <c r="I30" s="324">
        <v>2</v>
      </c>
      <c r="J30" s="324">
        <v>128</v>
      </c>
      <c r="K30" s="324">
        <v>502</v>
      </c>
      <c r="L30" s="325">
        <v>7</v>
      </c>
      <c r="M30" s="325">
        <v>68.34</v>
      </c>
      <c r="N30" s="325">
        <v>90.54</v>
      </c>
      <c r="O30" s="4">
        <v>105.84377297465164</v>
      </c>
      <c r="P30" s="326">
        <v>70.128743781327458</v>
      </c>
      <c r="Q30" s="326">
        <v>71.570639312341541</v>
      </c>
      <c r="R30" s="327">
        <v>0.98609999999999998</v>
      </c>
      <c r="S30" s="327">
        <v>92.91</v>
      </c>
      <c r="T30" s="4">
        <v>1.1599999999999999</v>
      </c>
      <c r="U30" s="4">
        <v>85.15</v>
      </c>
      <c r="V30" s="4">
        <v>33</v>
      </c>
      <c r="W30" s="4">
        <v>13</v>
      </c>
      <c r="X30" s="327">
        <v>1.9418669521862364</v>
      </c>
      <c r="Y30" s="327">
        <v>0.51465114207555096</v>
      </c>
      <c r="Z30" s="324">
        <v>18611</v>
      </c>
      <c r="AA30" s="324">
        <v>6648</v>
      </c>
      <c r="AB30" s="325">
        <v>11.89</v>
      </c>
      <c r="AC30" s="327">
        <v>0.34899999999999998</v>
      </c>
    </row>
    <row r="31" spans="1:29" ht="12.75" customHeight="1">
      <c r="A31" s="311">
        <v>30</v>
      </c>
      <c r="B31" s="8" t="s">
        <v>493</v>
      </c>
      <c r="C31" s="10" t="s">
        <v>494</v>
      </c>
      <c r="D31" s="324">
        <v>247093</v>
      </c>
      <c r="E31" s="324">
        <v>192</v>
      </c>
      <c r="F31" s="324">
        <v>36</v>
      </c>
      <c r="G31" s="324">
        <v>23</v>
      </c>
      <c r="H31" s="325">
        <v>55.8</v>
      </c>
      <c r="I31" s="324">
        <v>26</v>
      </c>
      <c r="J31" s="324">
        <v>175</v>
      </c>
      <c r="K31" s="324">
        <v>2189</v>
      </c>
      <c r="L31" s="325">
        <v>6.6</v>
      </c>
      <c r="M31" s="325">
        <v>70.599999999999994</v>
      </c>
      <c r="N31" s="325">
        <v>89.69</v>
      </c>
      <c r="O31" s="4">
        <v>108.47806047172766</v>
      </c>
      <c r="P31" s="326">
        <v>78.72456562378629</v>
      </c>
      <c r="Q31" s="326">
        <v>74.707155519145829</v>
      </c>
      <c r="R31" s="327">
        <v>0.99119999999999997</v>
      </c>
      <c r="S31" s="327">
        <v>94.36</v>
      </c>
      <c r="T31" s="4">
        <v>4.26</v>
      </c>
      <c r="U31" s="4">
        <v>80.23</v>
      </c>
      <c r="V31" s="4">
        <v>42.07</v>
      </c>
      <c r="W31" s="4">
        <v>9.82</v>
      </c>
      <c r="X31" s="327">
        <v>1.4097159628698315</v>
      </c>
      <c r="Y31" s="327">
        <v>0.31775280865826644</v>
      </c>
      <c r="Z31" s="324">
        <v>212838</v>
      </c>
      <c r="AA31" s="324">
        <v>69204</v>
      </c>
      <c r="AB31" s="325">
        <v>8.19</v>
      </c>
      <c r="AC31" s="327">
        <v>0.42899999999999999</v>
      </c>
    </row>
    <row r="32" spans="1:29" ht="12.75" customHeight="1">
      <c r="A32" s="304">
        <v>29</v>
      </c>
      <c r="B32" s="8" t="s">
        <v>478</v>
      </c>
      <c r="C32" s="10" t="s">
        <v>479</v>
      </c>
      <c r="D32" s="324">
        <v>164</v>
      </c>
      <c r="E32" s="324">
        <v>122</v>
      </c>
      <c r="F32" s="324">
        <v>18</v>
      </c>
      <c r="G32" s="324">
        <v>38</v>
      </c>
      <c r="H32" s="325">
        <v>55.7</v>
      </c>
      <c r="I32" s="324">
        <v>35</v>
      </c>
      <c r="J32" s="324">
        <v>594</v>
      </c>
      <c r="K32" s="324">
        <v>2062</v>
      </c>
      <c r="L32" s="325">
        <v>6.6</v>
      </c>
      <c r="M32" s="325">
        <v>67.209999999999994</v>
      </c>
      <c r="N32" s="325">
        <v>96.22</v>
      </c>
      <c r="O32" s="4">
        <v>103.12118003972111</v>
      </c>
      <c r="P32" s="326">
        <v>86.095614109986002</v>
      </c>
      <c r="Q32" s="326">
        <v>77.978653971551054</v>
      </c>
      <c r="R32" s="327">
        <v>0.9768</v>
      </c>
      <c r="S32" s="327">
        <v>92.37</v>
      </c>
      <c r="T32" s="4">
        <v>3.13</v>
      </c>
      <c r="U32" s="4">
        <v>84.66</v>
      </c>
      <c r="V32" s="4">
        <v>32.590000000000003</v>
      </c>
      <c r="W32" s="4">
        <v>14.94</v>
      </c>
      <c r="X32" s="327">
        <v>2.1138997478128427</v>
      </c>
      <c r="Y32" s="327">
        <v>0.55208368666316698</v>
      </c>
      <c r="Z32" s="324">
        <v>65733</v>
      </c>
      <c r="AA32" s="324">
        <v>24114</v>
      </c>
      <c r="AB32" s="325">
        <v>8.74</v>
      </c>
      <c r="AC32" s="327">
        <v>0.40699999999999997</v>
      </c>
    </row>
    <row r="33" spans="1:29" ht="12.75" customHeight="1">
      <c r="A33" s="304">
        <v>31</v>
      </c>
      <c r="B33" s="8" t="s">
        <v>519</v>
      </c>
      <c r="C33" s="10" t="s">
        <v>520</v>
      </c>
      <c r="D33" s="324">
        <v>134</v>
      </c>
      <c r="E33" s="324">
        <v>111</v>
      </c>
      <c r="F33" s="324">
        <v>67</v>
      </c>
      <c r="G33" s="324">
        <v>30</v>
      </c>
      <c r="H33" s="325">
        <v>51.5</v>
      </c>
      <c r="I33" s="324">
        <v>69</v>
      </c>
      <c r="J33" s="324">
        <v>1286</v>
      </c>
      <c r="K33" s="324">
        <v>1208</v>
      </c>
      <c r="L33" s="325">
        <v>8</v>
      </c>
      <c r="M33" s="325">
        <v>68.56</v>
      </c>
      <c r="N33" s="325">
        <v>92.59</v>
      </c>
      <c r="O33" s="4">
        <v>110.21591351184827</v>
      </c>
      <c r="P33" s="326">
        <v>81.908847287992799</v>
      </c>
      <c r="Q33" s="326">
        <v>72.306633312163697</v>
      </c>
      <c r="R33" s="327">
        <v>0.98280000000000001</v>
      </c>
      <c r="S33" s="327">
        <v>94.74</v>
      </c>
      <c r="T33" s="4">
        <v>4.1100000000000003</v>
      </c>
      <c r="U33" s="4">
        <v>82.16</v>
      </c>
      <c r="V33" s="4">
        <v>32.79</v>
      </c>
      <c r="W33" s="4">
        <v>13.06</v>
      </c>
      <c r="X33" s="327">
        <v>2.0871410175234857</v>
      </c>
      <c r="Y33" s="327">
        <v>0.51654258690136623</v>
      </c>
      <c r="Z33" s="324">
        <v>44813</v>
      </c>
      <c r="AA33" s="324">
        <v>15984</v>
      </c>
      <c r="AB33" s="325">
        <v>8.2200000000000006</v>
      </c>
      <c r="AC33" s="327">
        <v>0.42599999999999999</v>
      </c>
    </row>
    <row r="34" spans="1:29" ht="12.75" customHeight="1">
      <c r="A34" s="304">
        <v>28</v>
      </c>
      <c r="B34" s="8" t="s">
        <v>461</v>
      </c>
      <c r="C34" s="10" t="s">
        <v>462</v>
      </c>
      <c r="D34" s="324">
        <v>1</v>
      </c>
      <c r="E34" s="324">
        <v>3</v>
      </c>
      <c r="F34" s="324">
        <v>2</v>
      </c>
      <c r="G34" s="324">
        <v>2</v>
      </c>
      <c r="H34" s="325">
        <v>68.900000000000006</v>
      </c>
      <c r="I34" s="324">
        <v>0</v>
      </c>
      <c r="J34" s="324">
        <v>4</v>
      </c>
      <c r="K34" s="324">
        <v>0</v>
      </c>
      <c r="L34" s="325">
        <v>3.7</v>
      </c>
      <c r="M34" s="325">
        <v>72.62</v>
      </c>
      <c r="N34" s="325">
        <v>99.56</v>
      </c>
      <c r="O34" s="4">
        <v>107.39062130720862</v>
      </c>
      <c r="P34" s="326">
        <v>84.678617823361392</v>
      </c>
      <c r="Q34" s="326">
        <v>80.8811558302137</v>
      </c>
      <c r="R34" s="327">
        <v>0.99860000000000004</v>
      </c>
      <c r="S34" s="327">
        <v>93.21</v>
      </c>
      <c r="T34" s="4">
        <v>6.03</v>
      </c>
      <c r="U34" s="4">
        <v>79.760000000000005</v>
      </c>
      <c r="V34" s="4">
        <v>47.88</v>
      </c>
      <c r="W34" s="4">
        <v>7.63</v>
      </c>
      <c r="X34" s="327">
        <v>1.2789846371808433</v>
      </c>
      <c r="Y34" s="327">
        <v>0.29927057219306336</v>
      </c>
      <c r="Z34" s="324">
        <v>61459</v>
      </c>
      <c r="AA34" s="324">
        <v>24519</v>
      </c>
      <c r="AB34" s="325">
        <v>7.16</v>
      </c>
      <c r="AC34" s="327">
        <v>0.42199999999999999</v>
      </c>
    </row>
    <row r="35" spans="1:29" ht="12.75" customHeight="1">
      <c r="A35" s="311">
        <v>6</v>
      </c>
      <c r="B35" s="8" t="s">
        <v>98</v>
      </c>
      <c r="C35" s="9" t="s">
        <v>99</v>
      </c>
      <c r="D35" s="324">
        <v>252</v>
      </c>
      <c r="E35" s="324">
        <v>418</v>
      </c>
      <c r="F35" s="324">
        <v>60</v>
      </c>
      <c r="G35" s="324">
        <v>46</v>
      </c>
      <c r="H35" s="325">
        <v>56.9</v>
      </c>
      <c r="I35" s="324">
        <v>52</v>
      </c>
      <c r="J35" s="324">
        <v>360</v>
      </c>
      <c r="K35" s="324">
        <v>2107</v>
      </c>
      <c r="L35" s="325">
        <v>6.9</v>
      </c>
      <c r="M35" s="325">
        <v>70.09</v>
      </c>
      <c r="N35" s="325">
        <v>97.38</v>
      </c>
      <c r="O35" s="4">
        <v>109.91691399916125</v>
      </c>
      <c r="P35" s="326">
        <v>85.455169459408467</v>
      </c>
      <c r="Q35" s="326">
        <v>71.001098762568503</v>
      </c>
      <c r="R35" s="327">
        <v>0.99660000000000004</v>
      </c>
      <c r="S35" s="327">
        <v>97.49</v>
      </c>
      <c r="T35" s="4">
        <v>6.18</v>
      </c>
      <c r="U35" s="4">
        <v>80.25</v>
      </c>
      <c r="V35" s="4">
        <v>38.92</v>
      </c>
      <c r="W35" s="4">
        <v>8</v>
      </c>
      <c r="X35" s="327">
        <v>0.75108598640063995</v>
      </c>
      <c r="Y35" s="327">
        <v>0.14775396651413467</v>
      </c>
      <c r="Z35" s="324">
        <v>145357</v>
      </c>
      <c r="AA35" s="324">
        <v>49354</v>
      </c>
      <c r="AB35" s="325">
        <v>5.94</v>
      </c>
      <c r="AC35" s="327">
        <v>0.36299999999999999</v>
      </c>
    </row>
    <row r="36" spans="1:29" ht="12.75" customHeight="1">
      <c r="A36" s="311">
        <v>9</v>
      </c>
      <c r="B36" s="8" t="s">
        <v>146</v>
      </c>
      <c r="C36" s="9" t="s">
        <v>147</v>
      </c>
      <c r="D36" s="324">
        <v>66</v>
      </c>
      <c r="E36" s="324">
        <v>148</v>
      </c>
      <c r="F36" s="324">
        <v>3</v>
      </c>
      <c r="G36" s="324">
        <v>30</v>
      </c>
      <c r="H36" s="325">
        <v>67.599999999999994</v>
      </c>
      <c r="I36" s="324">
        <v>21</v>
      </c>
      <c r="J36" s="324">
        <v>548</v>
      </c>
      <c r="K36" s="324">
        <v>1028</v>
      </c>
      <c r="L36" s="325">
        <v>6.3</v>
      </c>
      <c r="M36" s="325">
        <v>70.099999999999994</v>
      </c>
      <c r="N36" s="325">
        <v>97.55</v>
      </c>
      <c r="O36" s="4">
        <v>110.73661109362793</v>
      </c>
      <c r="P36" s="326">
        <v>86.065779431602124</v>
      </c>
      <c r="Q36" s="326">
        <v>63.775752942624599</v>
      </c>
      <c r="R36" s="327">
        <v>0.99809999999999999</v>
      </c>
      <c r="S36" s="327">
        <v>96.22</v>
      </c>
      <c r="T36" s="4">
        <v>5.57</v>
      </c>
      <c r="U36" s="4">
        <v>84.37</v>
      </c>
      <c r="V36" s="4">
        <v>34.26</v>
      </c>
      <c r="W36" s="4">
        <v>13.48</v>
      </c>
      <c r="X36" s="327">
        <v>2.4080784991422788</v>
      </c>
      <c r="Y36" s="327">
        <v>0.62164272946667598</v>
      </c>
      <c r="Z36" s="324">
        <v>259520</v>
      </c>
      <c r="AA36" s="324">
        <v>80290</v>
      </c>
      <c r="AB36" s="325">
        <v>5.63</v>
      </c>
      <c r="AC36" s="327">
        <v>0.38300000000000001</v>
      </c>
    </row>
    <row r="37" spans="1:29" ht="12.75" customHeight="1">
      <c r="A37" s="304">
        <v>5</v>
      </c>
      <c r="B37" s="8" t="s">
        <v>53</v>
      </c>
      <c r="C37" s="9" t="s">
        <v>54</v>
      </c>
      <c r="D37" s="324">
        <v>230</v>
      </c>
      <c r="E37" s="324">
        <v>112</v>
      </c>
      <c r="F37" s="324">
        <v>68</v>
      </c>
      <c r="G37" s="324">
        <v>21</v>
      </c>
      <c r="H37" s="325">
        <v>55.9</v>
      </c>
      <c r="I37" s="324">
        <v>56</v>
      </c>
      <c r="J37" s="324">
        <v>442</v>
      </c>
      <c r="K37" s="324">
        <v>1092</v>
      </c>
      <c r="L37" s="325">
        <v>8.3000000000000007</v>
      </c>
      <c r="M37" s="325">
        <v>69.900000000000006</v>
      </c>
      <c r="N37" s="325">
        <v>97.84</v>
      </c>
      <c r="O37" s="4">
        <v>110.01391668010774</v>
      </c>
      <c r="P37" s="326">
        <v>86.841087561981155</v>
      </c>
      <c r="Q37" s="326">
        <v>77.145875241781766</v>
      </c>
      <c r="R37" s="327">
        <v>0.99409999999999998</v>
      </c>
      <c r="S37" s="327">
        <v>97.61</v>
      </c>
      <c r="T37" s="4">
        <v>5.41</v>
      </c>
      <c r="U37" s="4">
        <v>83.23</v>
      </c>
      <c r="V37" s="4">
        <v>36.590000000000003</v>
      </c>
      <c r="W37" s="4">
        <v>10.41</v>
      </c>
      <c r="X37" s="327">
        <v>1.7096985946033012</v>
      </c>
      <c r="Y37" s="327">
        <v>0.45036237775467408</v>
      </c>
      <c r="Z37" s="324">
        <v>450248</v>
      </c>
      <c r="AA37" s="324">
        <v>150178</v>
      </c>
      <c r="AB37" s="325">
        <v>6.42</v>
      </c>
      <c r="AC37" s="327">
        <v>0.35399999999999998</v>
      </c>
    </row>
    <row r="38" spans="1:29" ht="12.75" customHeight="1">
      <c r="A38" s="304"/>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row>
    <row r="39" spans="1:29" ht="12.75" customHeight="1">
      <c r="A39" s="304"/>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row>
    <row r="40" spans="1:29" ht="12.75" customHeight="1">
      <c r="A40" s="304"/>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row>
    <row r="41" spans="1:29" ht="12.75" customHeight="1">
      <c r="A41" s="304"/>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row>
    <row r="42" spans="1:29" ht="12.75" customHeight="1">
      <c r="A42" s="304"/>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row>
    <row r="43" spans="1:29" ht="12.75" customHeight="1">
      <c r="A43" s="304"/>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row>
    <row r="44" spans="1:29" ht="12.75" customHeight="1">
      <c r="A44" s="304"/>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row>
    <row r="45" spans="1:29" ht="12.75" customHeight="1">
      <c r="A45" s="304"/>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row>
    <row r="46" spans="1:29" ht="12.75" customHeight="1">
      <c r="A46" s="304"/>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row>
    <row r="47" spans="1:29" ht="12.75" customHeight="1">
      <c r="A47" s="304"/>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row>
    <row r="48" spans="1:29" ht="12.75" customHeight="1">
      <c r="A48" s="304"/>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row>
    <row r="49" spans="1:29" ht="12.75" customHeight="1">
      <c r="A49" s="304"/>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row>
    <row r="50" spans="1:29" ht="12.75" customHeight="1">
      <c r="A50" s="304"/>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row>
    <row r="51" spans="1:29" ht="12.75" customHeight="1">
      <c r="A51" s="304"/>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row>
    <row r="52" spans="1:29" ht="12.75" customHeight="1">
      <c r="A52" s="304"/>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row>
    <row r="53" spans="1:29" ht="12.75" customHeight="1">
      <c r="A53" s="304"/>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row>
    <row r="54" spans="1:29" ht="12.75" customHeight="1">
      <c r="A54" s="304"/>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row>
    <row r="55" spans="1:29" ht="12.75" customHeight="1">
      <c r="A55" s="304"/>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row>
    <row r="56" spans="1:29" ht="12.75" customHeight="1">
      <c r="A56" s="304"/>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row>
    <row r="57" spans="1:29" ht="12.75" customHeight="1">
      <c r="A57" s="304"/>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row>
    <row r="58" spans="1:29" ht="12.75" customHeight="1">
      <c r="A58" s="304"/>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row>
    <row r="59" spans="1:29" ht="12.75" customHeight="1">
      <c r="A59" s="304"/>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row>
    <row r="60" spans="1:29" ht="12.75" customHeight="1">
      <c r="A60" s="304"/>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row>
    <row r="61" spans="1:29" ht="12.75" customHeight="1">
      <c r="A61" s="304"/>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row>
    <row r="62" spans="1:29" ht="12.75" customHeight="1">
      <c r="A62" s="304"/>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row>
    <row r="63" spans="1:29" ht="12.75" customHeight="1">
      <c r="A63" s="304"/>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row>
    <row r="64" spans="1:29" ht="12.75" customHeight="1">
      <c r="A64" s="304"/>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row>
    <row r="65" spans="1:29" ht="12.75" customHeight="1">
      <c r="A65" s="304"/>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row>
    <row r="66" spans="1:29" ht="12.75" customHeight="1">
      <c r="A66" s="304"/>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row>
    <row r="67" spans="1:29" ht="12.75" customHeight="1">
      <c r="A67" s="304"/>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row>
    <row r="68" spans="1:29" ht="12.75" customHeight="1">
      <c r="A68" s="304"/>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row>
    <row r="69" spans="1:29" ht="12.75" customHeight="1">
      <c r="A69" s="304"/>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row>
    <row r="70" spans="1:29" ht="12.75" customHeight="1">
      <c r="A70" s="304"/>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row>
    <row r="71" spans="1:29" ht="12.75" customHeight="1">
      <c r="A71" s="304"/>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row>
    <row r="72" spans="1:29" ht="12.75" customHeight="1">
      <c r="A72" s="304"/>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row>
    <row r="73" spans="1:29" ht="12.75" customHeight="1">
      <c r="A73" s="304"/>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row>
    <row r="74" spans="1:29" ht="12.75" customHeight="1">
      <c r="A74" s="304"/>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row>
    <row r="75" spans="1:29" ht="12.75" customHeight="1">
      <c r="A75" s="304"/>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row>
    <row r="76" spans="1:29" ht="12.75" customHeight="1">
      <c r="A76" s="304"/>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row>
    <row r="77" spans="1:29" ht="12.75" customHeight="1">
      <c r="A77" s="304"/>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row>
    <row r="78" spans="1:29" ht="12.75" customHeight="1">
      <c r="A78" s="304"/>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row>
    <row r="79" spans="1:29" ht="12.75" customHeight="1">
      <c r="A79" s="304"/>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row>
    <row r="80" spans="1:29" ht="12.75" customHeight="1">
      <c r="A80" s="304"/>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row>
    <row r="81" spans="1:29" ht="12.75" customHeight="1">
      <c r="A81" s="304"/>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row>
    <row r="82" spans="1:29" ht="12.75" customHeight="1">
      <c r="A82" s="304"/>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row>
    <row r="83" spans="1:29" ht="12.75" customHeight="1">
      <c r="A83" s="304"/>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row>
    <row r="84" spans="1:29" ht="12.75" customHeight="1">
      <c r="A84" s="304"/>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row>
    <row r="85" spans="1:29" ht="12.75" customHeight="1">
      <c r="A85" s="304"/>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row>
    <row r="86" spans="1:29" ht="12.75" customHeight="1">
      <c r="A86" s="304"/>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row>
    <row r="87" spans="1:29" ht="12.75" customHeight="1">
      <c r="A87" s="304"/>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row>
    <row r="88" spans="1:29" ht="12.75" customHeight="1">
      <c r="A88" s="304"/>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row>
    <row r="89" spans="1:29" ht="12.75" customHeight="1">
      <c r="A89" s="304"/>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row>
    <row r="90" spans="1:29" ht="12.75" customHeight="1">
      <c r="A90" s="304"/>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row>
    <row r="91" spans="1:29" ht="12.75" customHeight="1">
      <c r="A91" s="304"/>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row>
    <row r="92" spans="1:29" ht="12.75" customHeight="1">
      <c r="A92" s="304"/>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row>
    <row r="93" spans="1:29" ht="12.75" customHeight="1">
      <c r="A93" s="304"/>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row>
    <row r="94" spans="1:29" ht="12.75" customHeight="1">
      <c r="A94" s="304"/>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row>
    <row r="95" spans="1:29" ht="12.75" customHeight="1">
      <c r="A95" s="304"/>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row>
    <row r="96" spans="1:29" ht="12.75" customHeight="1">
      <c r="A96" s="304"/>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row>
    <row r="97" spans="1:29" ht="12.75" customHeight="1">
      <c r="A97" s="304"/>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row>
    <row r="98" spans="1:29" ht="12.75" customHeight="1">
      <c r="A98" s="304"/>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row>
    <row r="99" spans="1:29" ht="12.75" customHeight="1">
      <c r="A99" s="304"/>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row>
    <row r="100" spans="1:29" ht="12.75" customHeight="1">
      <c r="A100" s="304"/>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row>
    <row r="101" spans="1:29" ht="12.75" customHeight="1">
      <c r="A101" s="304"/>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row>
    <row r="102" spans="1:29" ht="12.75" customHeight="1">
      <c r="A102" s="304"/>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row>
    <row r="103" spans="1:29" ht="12.75" customHeight="1">
      <c r="A103" s="304"/>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row>
    <row r="104" spans="1:29" ht="12.75" customHeight="1">
      <c r="A104" s="304"/>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row>
    <row r="105" spans="1:29" ht="12.75" customHeight="1">
      <c r="A105" s="304"/>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row>
    <row r="106" spans="1:29" ht="12.75" customHeight="1">
      <c r="A106" s="30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row>
    <row r="107" spans="1:29" ht="12.75" customHeight="1">
      <c r="A107" s="304"/>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row>
    <row r="108" spans="1:29" ht="12.75" customHeight="1">
      <c r="A108" s="304"/>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row>
    <row r="109" spans="1:29" ht="12.75" customHeight="1">
      <c r="A109" s="304"/>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row>
    <row r="110" spans="1:29" ht="12.75" customHeight="1">
      <c r="A110" s="304"/>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row>
    <row r="111" spans="1:29" ht="12.75" customHeight="1">
      <c r="A111" s="304"/>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row>
    <row r="112" spans="1:29" ht="12.75" customHeight="1">
      <c r="A112" s="304"/>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row>
    <row r="113" spans="1:29" ht="12.75" customHeight="1">
      <c r="A113" s="304"/>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row>
    <row r="114" spans="1:29" ht="12.75" customHeight="1">
      <c r="A114" s="304"/>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row>
    <row r="115" spans="1:29" ht="12.75" customHeight="1">
      <c r="A115" s="304"/>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row>
    <row r="116" spans="1:29" ht="12.75" customHeight="1">
      <c r="A116" s="304"/>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row>
    <row r="117" spans="1:29" ht="12.75" customHeight="1">
      <c r="A117" s="304"/>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row>
    <row r="118" spans="1:29" ht="12.75" customHeight="1">
      <c r="A118" s="304"/>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row>
    <row r="119" spans="1:29" ht="12.75" customHeight="1">
      <c r="A119" s="304"/>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row>
    <row r="120" spans="1:29" ht="12.75" customHeight="1">
      <c r="A120" s="304"/>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row>
    <row r="121" spans="1:29" ht="12.75" customHeight="1">
      <c r="A121" s="304"/>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row>
    <row r="122" spans="1:29" ht="12.75" customHeight="1">
      <c r="A122" s="304"/>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row>
    <row r="123" spans="1:29" ht="12.75" customHeight="1">
      <c r="A123" s="304"/>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row>
    <row r="124" spans="1:29" ht="12.75" customHeight="1">
      <c r="A124" s="304"/>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row>
    <row r="125" spans="1:29" ht="12.75" customHeight="1">
      <c r="A125" s="304"/>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row>
    <row r="126" spans="1:29" ht="12.75" customHeight="1">
      <c r="A126" s="304"/>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row>
    <row r="127" spans="1:29" ht="12.75" customHeight="1">
      <c r="A127" s="304"/>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row>
    <row r="128" spans="1:29" ht="12.75" customHeight="1">
      <c r="A128" s="304"/>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row>
    <row r="129" spans="1:29" ht="12.75" customHeight="1">
      <c r="A129" s="304"/>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row>
    <row r="130" spans="1:29" ht="12.75" customHeight="1">
      <c r="A130" s="304"/>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row>
    <row r="131" spans="1:29" ht="12.75" customHeight="1">
      <c r="A131" s="304"/>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row>
    <row r="132" spans="1:29" ht="12.75" customHeight="1">
      <c r="A132" s="304"/>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row>
    <row r="133" spans="1:29" ht="12.75" customHeight="1">
      <c r="A133" s="304"/>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row>
    <row r="134" spans="1:29" ht="12.75" customHeight="1">
      <c r="A134" s="304"/>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row>
    <row r="135" spans="1:29" ht="12.75" customHeight="1">
      <c r="A135" s="304"/>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row>
    <row r="136" spans="1:29" ht="12.75" customHeight="1">
      <c r="A136" s="304"/>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row>
    <row r="137" spans="1:29" ht="12.75" customHeight="1">
      <c r="A137" s="304"/>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row>
    <row r="138" spans="1:29" ht="12.75" customHeight="1">
      <c r="A138" s="304"/>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row>
    <row r="139" spans="1:29" ht="12.75" customHeight="1">
      <c r="A139" s="304"/>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row>
    <row r="140" spans="1:29" ht="12.75" customHeight="1">
      <c r="A140" s="304"/>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row>
    <row r="141" spans="1:29" ht="12.75" customHeight="1">
      <c r="A141" s="304"/>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row>
    <row r="142" spans="1:29" ht="12.75" customHeight="1">
      <c r="A142" s="304"/>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row>
    <row r="143" spans="1:29" ht="12.75" customHeight="1">
      <c r="A143" s="304"/>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row>
    <row r="144" spans="1:29" ht="12.75" customHeight="1">
      <c r="A144" s="304"/>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row>
    <row r="145" spans="1:29" ht="12.75" customHeight="1">
      <c r="A145" s="304"/>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row>
    <row r="146" spans="1:29" ht="12.75" customHeight="1">
      <c r="A146" s="304"/>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row>
    <row r="147" spans="1:29" ht="12.75" customHeight="1">
      <c r="A147" s="304"/>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row>
    <row r="148" spans="1:29" ht="12.75" customHeight="1">
      <c r="A148" s="304"/>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row>
    <row r="149" spans="1:29" ht="12.75" customHeight="1">
      <c r="A149" s="304"/>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row>
    <row r="150" spans="1:29" ht="12.75" customHeight="1">
      <c r="A150" s="304"/>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row>
    <row r="151" spans="1:29" ht="12.75" customHeight="1">
      <c r="A151" s="304"/>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row>
    <row r="152" spans="1:29" ht="12.75" customHeight="1">
      <c r="A152" s="304"/>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row>
    <row r="153" spans="1:29" ht="12.75" customHeight="1">
      <c r="A153" s="304"/>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row>
    <row r="154" spans="1:29" ht="12.75" customHeight="1">
      <c r="A154" s="304"/>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row>
    <row r="155" spans="1:29" ht="12.75" customHeight="1">
      <c r="A155" s="304"/>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row>
    <row r="156" spans="1:29" ht="12.75" customHeight="1">
      <c r="A156" s="304"/>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row>
    <row r="157" spans="1:29" ht="12.75" customHeight="1">
      <c r="A157" s="304"/>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row>
    <row r="158" spans="1:29" ht="12.75" customHeight="1">
      <c r="A158" s="304"/>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row>
    <row r="159" spans="1:29" ht="12.75" customHeight="1">
      <c r="A159" s="304"/>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row>
    <row r="160" spans="1:29" ht="12.75" customHeight="1">
      <c r="A160" s="304"/>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row>
    <row r="161" spans="1:29" ht="12.75" customHeight="1">
      <c r="A161" s="304"/>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row>
    <row r="162" spans="1:29" ht="12.75" customHeight="1">
      <c r="A162" s="304"/>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row>
    <row r="163" spans="1:29" ht="12.75" customHeight="1">
      <c r="A163" s="304"/>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row>
    <row r="164" spans="1:29" ht="12.75" customHeight="1">
      <c r="A164" s="304"/>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row>
    <row r="165" spans="1:29" ht="12.75" customHeight="1">
      <c r="A165" s="304"/>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row>
    <row r="166" spans="1:29" ht="12.75" customHeight="1">
      <c r="A166" s="304"/>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row>
    <row r="167" spans="1:29" ht="12.75" customHeight="1">
      <c r="A167" s="304"/>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row>
    <row r="168" spans="1:29" ht="12.75" customHeight="1">
      <c r="A168" s="304"/>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row>
    <row r="169" spans="1:29" ht="12.75" customHeight="1">
      <c r="A169" s="304"/>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row>
    <row r="170" spans="1:29" ht="12.75" customHeight="1">
      <c r="A170" s="304"/>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row>
    <row r="171" spans="1:29" ht="12.75" customHeight="1">
      <c r="A171" s="304"/>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row>
    <row r="172" spans="1:29" ht="12.75" customHeight="1">
      <c r="A172" s="304"/>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row>
    <row r="173" spans="1:29" ht="12.75" customHeight="1">
      <c r="A173" s="304"/>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row>
    <row r="174" spans="1:29" ht="12.75" customHeight="1">
      <c r="A174" s="304"/>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row>
    <row r="175" spans="1:29" ht="12.75" customHeight="1">
      <c r="A175" s="304"/>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row>
    <row r="176" spans="1:29" ht="12.75" customHeight="1">
      <c r="A176" s="304"/>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row>
    <row r="177" spans="1:29" ht="12.75" customHeight="1">
      <c r="A177" s="304"/>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row>
    <row r="178" spans="1:29" ht="12.75" customHeight="1">
      <c r="A178" s="304"/>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row>
    <row r="179" spans="1:29" ht="12.75" customHeight="1">
      <c r="A179" s="304"/>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row>
    <row r="180" spans="1:29" ht="12.75" customHeight="1">
      <c r="A180" s="304"/>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row>
    <row r="181" spans="1:29" ht="12.75" customHeight="1">
      <c r="A181" s="304"/>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row>
    <row r="182" spans="1:29" ht="12.75" customHeight="1">
      <c r="A182" s="304"/>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row>
    <row r="183" spans="1:29" ht="12.75" customHeight="1">
      <c r="A183" s="304"/>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row>
    <row r="184" spans="1:29" ht="12.75" customHeight="1">
      <c r="A184" s="304"/>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row>
    <row r="185" spans="1:29" ht="12.75" customHeight="1">
      <c r="A185" s="304"/>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row>
    <row r="186" spans="1:29" ht="12.75" customHeight="1">
      <c r="A186" s="304"/>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row>
    <row r="187" spans="1:29" ht="12.75" customHeight="1">
      <c r="A187" s="304"/>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row>
    <row r="188" spans="1:29" ht="12.75" customHeight="1">
      <c r="A188" s="304"/>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row>
    <row r="189" spans="1:29" ht="12.75" customHeight="1">
      <c r="A189" s="304"/>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row>
    <row r="190" spans="1:29" ht="12.75" customHeight="1">
      <c r="A190" s="304"/>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row>
    <row r="191" spans="1:29" ht="12.75" customHeight="1">
      <c r="A191" s="304"/>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row>
    <row r="192" spans="1:29" ht="12.75" customHeight="1">
      <c r="A192" s="304"/>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row>
    <row r="193" spans="1:29" ht="12.75" customHeight="1">
      <c r="A193" s="304"/>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row>
    <row r="194" spans="1:29" ht="12.75" customHeight="1">
      <c r="A194" s="304"/>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row>
    <row r="195" spans="1:29" ht="12.75" customHeight="1">
      <c r="A195" s="304"/>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row>
    <row r="196" spans="1:29" ht="12.75" customHeight="1">
      <c r="A196" s="304"/>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row>
    <row r="197" spans="1:29" ht="12.75" customHeight="1">
      <c r="A197" s="304"/>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row>
    <row r="198" spans="1:29" ht="12.75" customHeight="1">
      <c r="A198" s="304"/>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row>
    <row r="199" spans="1:29" ht="12.75" customHeight="1">
      <c r="A199" s="304"/>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row>
    <row r="200" spans="1:29" ht="12.75" customHeight="1">
      <c r="A200" s="304"/>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row>
    <row r="201" spans="1:29" ht="12.75" customHeight="1">
      <c r="A201" s="304"/>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row>
    <row r="202" spans="1:29" ht="12.75" customHeight="1">
      <c r="A202" s="304"/>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row>
    <row r="203" spans="1:29" ht="12.75" customHeight="1">
      <c r="A203" s="304"/>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row>
    <row r="204" spans="1:29" ht="12.75" customHeight="1">
      <c r="A204" s="304"/>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row>
    <row r="205" spans="1:29" ht="12.75" customHeight="1">
      <c r="A205" s="304"/>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row>
    <row r="206" spans="1:29" ht="12.75" customHeight="1">
      <c r="A206" s="304"/>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row>
    <row r="207" spans="1:29" ht="12.75" customHeight="1">
      <c r="A207" s="304"/>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row>
    <row r="208" spans="1:29" ht="12.75" customHeight="1">
      <c r="A208" s="304"/>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row>
    <row r="209" spans="1:29" ht="12.75" customHeight="1">
      <c r="A209" s="304"/>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row>
    <row r="210" spans="1:29" ht="12.75" customHeight="1">
      <c r="A210" s="304"/>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row>
    <row r="211" spans="1:29" ht="12.75" customHeight="1">
      <c r="A211" s="304"/>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row>
    <row r="212" spans="1:29" ht="12.75" customHeight="1">
      <c r="A212" s="304"/>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row>
    <row r="213" spans="1:29" ht="12.75" customHeight="1">
      <c r="A213" s="304"/>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row>
    <row r="214" spans="1:29" ht="12.75" customHeight="1">
      <c r="A214" s="304"/>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row>
    <row r="215" spans="1:29" ht="12.75" customHeight="1">
      <c r="A215" s="304"/>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row>
    <row r="216" spans="1:29" ht="12.75" customHeight="1">
      <c r="A216" s="304"/>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row>
    <row r="217" spans="1:29" ht="12.75" customHeight="1">
      <c r="A217" s="304"/>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row>
    <row r="218" spans="1:29" ht="12.75" customHeight="1">
      <c r="A218" s="304"/>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row>
    <row r="219" spans="1:29" ht="12.75" customHeight="1">
      <c r="A219" s="304"/>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row>
    <row r="220" spans="1:29" ht="12.75" customHeight="1">
      <c r="A220" s="304"/>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row>
    <row r="221" spans="1:29" ht="12.75" customHeight="1">
      <c r="A221" s="304"/>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row>
    <row r="222" spans="1:29" ht="12.75" customHeight="1">
      <c r="A222" s="304"/>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row>
    <row r="223" spans="1:29" ht="12.75" customHeight="1">
      <c r="A223" s="304"/>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row>
    <row r="224" spans="1:29" ht="12.75" customHeight="1">
      <c r="A224" s="304"/>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row>
    <row r="225" spans="1:29" ht="12.75" customHeight="1">
      <c r="A225" s="304"/>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row>
    <row r="226" spans="1:29" ht="12.75" customHeight="1">
      <c r="A226" s="304"/>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row>
    <row r="227" spans="1:29" ht="12.75" customHeight="1">
      <c r="A227" s="304"/>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row>
    <row r="228" spans="1:29" ht="12.75" customHeight="1">
      <c r="A228" s="304"/>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row>
    <row r="229" spans="1:29" ht="12.75" customHeight="1">
      <c r="A229" s="304"/>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row>
    <row r="230" spans="1:29" ht="12.75" customHeight="1">
      <c r="A230" s="304"/>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row>
    <row r="231" spans="1:29" ht="12.75" customHeight="1">
      <c r="A231" s="304"/>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row>
    <row r="232" spans="1:29" ht="12.75" customHeight="1">
      <c r="A232" s="304"/>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row>
    <row r="233" spans="1:29" ht="12.75" customHeight="1">
      <c r="A233" s="304"/>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row>
    <row r="234" spans="1:29" ht="12.75" customHeight="1">
      <c r="A234" s="304"/>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row>
    <row r="235" spans="1:29" ht="12.75" customHeight="1">
      <c r="A235" s="304"/>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row>
    <row r="236" spans="1:29" ht="12.75" customHeight="1">
      <c r="A236" s="304"/>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row>
    <row r="237" spans="1:29" ht="12.75" customHeight="1">
      <c r="A237" s="304"/>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row>
  </sheetData>
  <autoFilter ref="A3:AC3"/>
  <mergeCells count="7">
    <mergeCell ref="T1:V1"/>
    <mergeCell ref="W1:Y1"/>
    <mergeCell ref="Z1:AC1"/>
    <mergeCell ref="B1:B2"/>
    <mergeCell ref="C1:C2"/>
    <mergeCell ref="D1:M1"/>
    <mergeCell ref="N1:S1"/>
  </mergeCells>
  <pageMargins left="0.7" right="0.7" top="0.75" bottom="0.75"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9"/>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14.42578125" defaultRowHeight="15" customHeight="1"/>
  <cols>
    <col min="1" max="2" width="5.28515625" customWidth="1"/>
    <col min="3" max="3" width="24.140625" customWidth="1"/>
    <col min="4" max="4" width="30.140625" customWidth="1"/>
    <col min="5" max="5" width="15.140625" customWidth="1"/>
    <col min="6" max="6" width="9.140625" customWidth="1"/>
    <col min="7" max="7" width="8.7109375" customWidth="1"/>
    <col min="8" max="8" width="9.5703125" customWidth="1"/>
    <col min="9" max="9" width="6.85546875" customWidth="1"/>
    <col min="10" max="10" width="7.5703125" customWidth="1"/>
    <col min="11" max="11" width="14.85546875" customWidth="1"/>
    <col min="12" max="13" width="7.5703125" customWidth="1"/>
    <col min="14" max="14" width="6.140625" customWidth="1"/>
    <col min="15" max="15" width="6.85546875" customWidth="1"/>
    <col min="16" max="16" width="5.5703125" customWidth="1"/>
    <col min="17" max="17" width="10.85546875" customWidth="1"/>
    <col min="18" max="18" width="12.85546875" customWidth="1"/>
    <col min="19" max="19" width="9.7109375" customWidth="1"/>
    <col min="20" max="20" width="13.28515625" customWidth="1"/>
    <col min="21" max="23" width="10.42578125" customWidth="1"/>
    <col min="24" max="25" width="11.28515625" customWidth="1"/>
    <col min="26" max="26" width="15.85546875" customWidth="1"/>
  </cols>
  <sheetData>
    <row r="1" spans="1:26" ht="12.75" customHeight="1">
      <c r="A1" s="454" t="s">
        <v>1</v>
      </c>
      <c r="B1" s="454" t="s">
        <v>2</v>
      </c>
      <c r="C1" s="454" t="s">
        <v>3</v>
      </c>
      <c r="D1" s="454" t="s">
        <v>4</v>
      </c>
      <c r="E1" s="456" t="s">
        <v>1288</v>
      </c>
      <c r="F1" s="360"/>
      <c r="G1" s="360"/>
      <c r="H1" s="360"/>
      <c r="I1" s="360"/>
      <c r="J1" s="360"/>
      <c r="K1" s="360"/>
      <c r="L1" s="351"/>
      <c r="M1" s="455" t="s">
        <v>1289</v>
      </c>
      <c r="N1" s="360"/>
      <c r="O1" s="360"/>
      <c r="P1" s="360"/>
      <c r="Q1" s="351"/>
      <c r="R1" s="457" t="s">
        <v>1290</v>
      </c>
      <c r="S1" s="360"/>
      <c r="T1" s="351"/>
      <c r="U1" s="458" t="s">
        <v>1291</v>
      </c>
      <c r="V1" s="360"/>
      <c r="W1" s="351"/>
      <c r="X1" s="453" t="s">
        <v>1292</v>
      </c>
      <c r="Y1" s="360"/>
      <c r="Z1" s="351"/>
    </row>
    <row r="2" spans="1:26" ht="51" customHeight="1">
      <c r="A2" s="349"/>
      <c r="B2" s="349"/>
      <c r="C2" s="349"/>
      <c r="D2" s="349"/>
      <c r="E2" s="312" t="s">
        <v>1293</v>
      </c>
      <c r="F2" s="312" t="s">
        <v>1294</v>
      </c>
      <c r="G2" s="312" t="s">
        <v>1295</v>
      </c>
      <c r="H2" s="312" t="s">
        <v>1296</v>
      </c>
      <c r="I2" s="312" t="s">
        <v>1297</v>
      </c>
      <c r="J2" s="312" t="s">
        <v>1298</v>
      </c>
      <c r="K2" s="312" t="s">
        <v>1299</v>
      </c>
      <c r="L2" s="312" t="s">
        <v>1300</v>
      </c>
      <c r="M2" s="313" t="s">
        <v>1301</v>
      </c>
      <c r="N2" s="313" t="s">
        <v>1302</v>
      </c>
      <c r="O2" s="313" t="s">
        <v>1303</v>
      </c>
      <c r="P2" s="313" t="s">
        <v>1304</v>
      </c>
      <c r="Q2" s="313" t="s">
        <v>1305</v>
      </c>
      <c r="R2" s="314" t="s">
        <v>1306</v>
      </c>
      <c r="S2" s="314" t="s">
        <v>1307</v>
      </c>
      <c r="T2" s="314" t="s">
        <v>1308</v>
      </c>
      <c r="U2" s="315" t="s">
        <v>1309</v>
      </c>
      <c r="V2" s="315" t="s">
        <v>1310</v>
      </c>
      <c r="W2" s="315" t="s">
        <v>1311</v>
      </c>
      <c r="X2" s="316" t="s">
        <v>1312</v>
      </c>
      <c r="Y2" s="316" t="s">
        <v>1313</v>
      </c>
      <c r="Z2" s="316" t="s">
        <v>1314</v>
      </c>
    </row>
    <row r="3" spans="1:26" ht="12.75">
      <c r="A3" s="4"/>
      <c r="B3" s="4"/>
      <c r="C3" s="5"/>
      <c r="D3" s="4"/>
      <c r="E3" s="4">
        <v>2015</v>
      </c>
      <c r="F3" s="4">
        <v>2015</v>
      </c>
      <c r="G3" s="4">
        <v>2015</v>
      </c>
      <c r="H3" s="4"/>
      <c r="I3" s="4">
        <v>2015</v>
      </c>
      <c r="J3" s="4">
        <v>2015</v>
      </c>
      <c r="K3" s="4">
        <v>2015</v>
      </c>
      <c r="L3" s="4"/>
      <c r="M3" s="4">
        <v>2013</v>
      </c>
      <c r="N3" s="4">
        <v>2014</v>
      </c>
      <c r="O3" s="4">
        <v>2014</v>
      </c>
      <c r="P3" s="4">
        <v>2014</v>
      </c>
      <c r="Q3" s="4"/>
      <c r="R3" s="4"/>
      <c r="S3" s="4">
        <v>2014</v>
      </c>
      <c r="T3" s="4">
        <v>2013</v>
      </c>
      <c r="U3" s="4"/>
      <c r="V3" s="4"/>
      <c r="W3" s="4"/>
      <c r="X3" s="4">
        <v>2013</v>
      </c>
      <c r="Y3" s="4">
        <v>2013</v>
      </c>
      <c r="Z3" s="4"/>
    </row>
    <row r="4" spans="1:26" ht="12.75" customHeight="1">
      <c r="A4" s="8" t="s">
        <v>5</v>
      </c>
      <c r="B4" s="8" t="s">
        <v>6</v>
      </c>
      <c r="C4" s="9" t="s">
        <v>7</v>
      </c>
      <c r="D4" s="10" t="s">
        <v>8</v>
      </c>
      <c r="E4" s="317">
        <v>5</v>
      </c>
      <c r="F4" s="317">
        <v>16</v>
      </c>
      <c r="G4" s="317">
        <v>3</v>
      </c>
      <c r="H4" s="317">
        <v>52.49</v>
      </c>
      <c r="I4" s="317">
        <v>0</v>
      </c>
      <c r="J4" s="317">
        <v>0</v>
      </c>
      <c r="K4" s="317">
        <v>29</v>
      </c>
      <c r="L4" s="10">
        <v>63.32</v>
      </c>
      <c r="M4" s="10">
        <v>99.79</v>
      </c>
      <c r="N4" s="318">
        <v>116.90496379309401</v>
      </c>
      <c r="O4" s="318">
        <v>105.78048570698056</v>
      </c>
      <c r="P4" s="318">
        <v>105.41297506547484</v>
      </c>
      <c r="Q4" s="10">
        <v>93.17</v>
      </c>
      <c r="R4" s="10">
        <v>38.39</v>
      </c>
      <c r="S4" s="319">
        <v>53.406853777940377</v>
      </c>
      <c r="T4" s="10">
        <v>29.28</v>
      </c>
      <c r="U4" s="10">
        <v>20.57</v>
      </c>
      <c r="V4" s="10">
        <v>3.46</v>
      </c>
      <c r="W4" s="10">
        <v>0.91</v>
      </c>
      <c r="X4" s="320">
        <v>725</v>
      </c>
      <c r="Y4" s="320">
        <v>302</v>
      </c>
      <c r="Z4" s="10">
        <v>5.44</v>
      </c>
    </row>
    <row r="5" spans="1:26" ht="12.75" customHeight="1">
      <c r="A5" s="8" t="s">
        <v>5</v>
      </c>
      <c r="B5" s="8" t="s">
        <v>9</v>
      </c>
      <c r="C5" s="9" t="s">
        <v>7</v>
      </c>
      <c r="D5" s="10" t="s">
        <v>10</v>
      </c>
      <c r="E5" s="317">
        <v>2</v>
      </c>
      <c r="F5" s="317">
        <v>9</v>
      </c>
      <c r="G5" s="317">
        <v>2</v>
      </c>
      <c r="H5" s="317">
        <v>64.14</v>
      </c>
      <c r="I5" s="317">
        <v>1</v>
      </c>
      <c r="J5" s="317">
        <v>2</v>
      </c>
      <c r="K5" s="317">
        <v>10</v>
      </c>
      <c r="L5" s="10">
        <v>65.58</v>
      </c>
      <c r="M5" s="10">
        <v>96.27</v>
      </c>
      <c r="N5" s="318">
        <v>113.50721827403569</v>
      </c>
      <c r="O5" s="318">
        <v>96.790953998810224</v>
      </c>
      <c r="P5" s="318">
        <v>81.257796232747836</v>
      </c>
      <c r="Q5" s="10">
        <v>78.53</v>
      </c>
      <c r="R5" s="10">
        <v>43.63</v>
      </c>
      <c r="S5" s="319">
        <v>65.171260523584365</v>
      </c>
      <c r="T5" s="10">
        <v>42.65</v>
      </c>
      <c r="U5" s="10">
        <v>18.73</v>
      </c>
      <c r="V5" s="10">
        <v>2.77</v>
      </c>
      <c r="W5" s="10">
        <v>0.66</v>
      </c>
      <c r="X5" s="320">
        <v>1027</v>
      </c>
      <c r="Y5" s="320">
        <v>562</v>
      </c>
      <c r="Z5" s="10">
        <v>5.01</v>
      </c>
    </row>
    <row r="6" spans="1:26" ht="12.75" customHeight="1">
      <c r="A6" s="8" t="s">
        <v>5</v>
      </c>
      <c r="B6" s="8" t="s">
        <v>11</v>
      </c>
      <c r="C6" s="9" t="s">
        <v>7</v>
      </c>
      <c r="D6" s="10" t="s">
        <v>12</v>
      </c>
      <c r="E6" s="317">
        <v>8</v>
      </c>
      <c r="F6" s="317">
        <v>22</v>
      </c>
      <c r="G6" s="317">
        <v>1</v>
      </c>
      <c r="H6" s="317">
        <v>53.34</v>
      </c>
      <c r="I6" s="317">
        <v>1</v>
      </c>
      <c r="J6" s="317">
        <v>28</v>
      </c>
      <c r="K6" s="317">
        <v>120</v>
      </c>
      <c r="L6" s="10">
        <v>67.540000000000006</v>
      </c>
      <c r="M6" s="10">
        <v>96.6</v>
      </c>
      <c r="N6" s="318">
        <v>118.15161931661808</v>
      </c>
      <c r="O6" s="318">
        <v>85.820868679347385</v>
      </c>
      <c r="P6" s="318">
        <v>82.715642804741307</v>
      </c>
      <c r="Q6" s="10">
        <v>100</v>
      </c>
      <c r="R6" s="10">
        <v>40.590000000000003</v>
      </c>
      <c r="S6" s="319">
        <v>63.660725293121459</v>
      </c>
      <c r="T6" s="10">
        <v>40.53</v>
      </c>
      <c r="U6" s="10">
        <v>13.44</v>
      </c>
      <c r="V6" s="10">
        <v>2.09</v>
      </c>
      <c r="W6" s="10">
        <v>0.44</v>
      </c>
      <c r="X6" s="320">
        <v>3125</v>
      </c>
      <c r="Y6" s="320">
        <v>1482</v>
      </c>
      <c r="Z6" s="10">
        <v>4.5999999999999996</v>
      </c>
    </row>
    <row r="7" spans="1:26" ht="12.75" customHeight="1">
      <c r="A7" s="8" t="s">
        <v>5</v>
      </c>
      <c r="B7" s="8" t="s">
        <v>13</v>
      </c>
      <c r="C7" s="9" t="s">
        <v>7</v>
      </c>
      <c r="D7" s="10" t="s">
        <v>14</v>
      </c>
      <c r="E7" s="317">
        <v>0</v>
      </c>
      <c r="F7" s="317">
        <v>0</v>
      </c>
      <c r="G7" s="317">
        <v>0</v>
      </c>
      <c r="H7" s="317">
        <v>59.03</v>
      </c>
      <c r="I7" s="317">
        <v>0</v>
      </c>
      <c r="J7" s="317">
        <v>0</v>
      </c>
      <c r="K7" s="317">
        <v>0</v>
      </c>
      <c r="L7" s="10">
        <v>69.69</v>
      </c>
      <c r="M7" s="10">
        <v>98.08</v>
      </c>
      <c r="N7" s="318">
        <v>108.48941384797746</v>
      </c>
      <c r="O7" s="318">
        <v>97.879241320930916</v>
      </c>
      <c r="P7" s="318">
        <v>92.653449996020058</v>
      </c>
      <c r="Q7" s="10">
        <v>90.82</v>
      </c>
      <c r="R7" s="10">
        <v>34.979999999999997</v>
      </c>
      <c r="S7" s="319">
        <v>71.366982455587262</v>
      </c>
      <c r="T7" s="10">
        <v>32.130000000000003</v>
      </c>
      <c r="U7" s="10">
        <v>14.39</v>
      </c>
      <c r="V7" s="10">
        <v>1.78</v>
      </c>
      <c r="W7" s="10">
        <v>0.37</v>
      </c>
      <c r="X7" s="320">
        <v>2023</v>
      </c>
      <c r="Y7" s="320">
        <v>874</v>
      </c>
      <c r="Z7" s="10">
        <v>5.41</v>
      </c>
    </row>
    <row r="8" spans="1:26" ht="12.75" customHeight="1">
      <c r="A8" s="8" t="s">
        <v>5</v>
      </c>
      <c r="B8" s="8" t="s">
        <v>15</v>
      </c>
      <c r="C8" s="9" t="s">
        <v>7</v>
      </c>
      <c r="D8" s="10" t="s">
        <v>16</v>
      </c>
      <c r="E8" s="317">
        <v>6</v>
      </c>
      <c r="F8" s="317">
        <v>38</v>
      </c>
      <c r="G8" s="317">
        <v>4</v>
      </c>
      <c r="H8" s="317">
        <v>60.33</v>
      </c>
      <c r="I8" s="317">
        <v>0</v>
      </c>
      <c r="J8" s="317">
        <v>3</v>
      </c>
      <c r="K8" s="317">
        <v>0</v>
      </c>
      <c r="L8" s="10">
        <v>70.260000000000005</v>
      </c>
      <c r="M8" s="10">
        <v>98.33</v>
      </c>
      <c r="N8" s="318">
        <v>112.6253254185513</v>
      </c>
      <c r="O8" s="318">
        <v>93.359430565406967</v>
      </c>
      <c r="P8" s="318">
        <v>68.968590042131709</v>
      </c>
      <c r="Q8" s="10">
        <v>91.57</v>
      </c>
      <c r="R8" s="10">
        <v>38.25</v>
      </c>
      <c r="S8" s="319">
        <v>67.873429393919437</v>
      </c>
      <c r="T8" s="10">
        <v>51.97</v>
      </c>
      <c r="U8" s="10">
        <v>16.59</v>
      </c>
      <c r="V8" s="10">
        <v>2.92</v>
      </c>
      <c r="W8" s="10">
        <v>0.8</v>
      </c>
      <c r="X8" s="320">
        <v>7718</v>
      </c>
      <c r="Y8" s="320">
        <v>1881</v>
      </c>
      <c r="Z8" s="10">
        <v>2.23</v>
      </c>
    </row>
    <row r="9" spans="1:26" ht="12.75" customHeight="1">
      <c r="A9" s="8" t="s">
        <v>5</v>
      </c>
      <c r="B9" s="8" t="s">
        <v>17</v>
      </c>
      <c r="C9" s="9" t="s">
        <v>7</v>
      </c>
      <c r="D9" s="10" t="s">
        <v>18</v>
      </c>
      <c r="E9" s="317">
        <v>0</v>
      </c>
      <c r="F9" s="317">
        <v>0</v>
      </c>
      <c r="G9" s="317">
        <v>0</v>
      </c>
      <c r="H9" s="317">
        <v>77.38</v>
      </c>
      <c r="I9" s="317">
        <v>0</v>
      </c>
      <c r="J9" s="317">
        <v>0</v>
      </c>
      <c r="K9" s="317">
        <v>0</v>
      </c>
      <c r="L9" s="10">
        <v>70.260000000000005</v>
      </c>
      <c r="M9" s="10">
        <v>98.98</v>
      </c>
      <c r="N9" s="318">
        <v>106.64280507488488</v>
      </c>
      <c r="O9" s="318">
        <v>99.019350269569586</v>
      </c>
      <c r="P9" s="318">
        <v>96.637792958899126</v>
      </c>
      <c r="Q9" s="10">
        <v>92.49</v>
      </c>
      <c r="R9" s="10">
        <v>21.36</v>
      </c>
      <c r="S9" s="319">
        <v>72.228699378450372</v>
      </c>
      <c r="T9" s="10">
        <v>21.76</v>
      </c>
      <c r="U9" s="10">
        <v>17.760000000000002</v>
      </c>
      <c r="V9" s="10">
        <v>2.21</v>
      </c>
      <c r="W9" s="10">
        <v>0.39</v>
      </c>
      <c r="X9" s="320">
        <v>3702</v>
      </c>
      <c r="Y9" s="320">
        <v>1368</v>
      </c>
      <c r="Z9" s="10">
        <v>4.38</v>
      </c>
    </row>
    <row r="10" spans="1:26" ht="12.75" customHeight="1">
      <c r="A10" s="8" t="s">
        <v>5</v>
      </c>
      <c r="B10" s="8" t="s">
        <v>19</v>
      </c>
      <c r="C10" s="9" t="s">
        <v>7</v>
      </c>
      <c r="D10" s="10" t="s">
        <v>20</v>
      </c>
      <c r="E10" s="317">
        <v>0</v>
      </c>
      <c r="F10" s="317">
        <v>0</v>
      </c>
      <c r="G10" s="317">
        <v>0</v>
      </c>
      <c r="H10" s="317">
        <v>50.02</v>
      </c>
      <c r="I10" s="317">
        <v>0</v>
      </c>
      <c r="J10" s="317">
        <v>0</v>
      </c>
      <c r="K10" s="317">
        <v>0</v>
      </c>
      <c r="L10" s="10">
        <v>70.55</v>
      </c>
      <c r="M10" s="10">
        <v>95.12</v>
      </c>
      <c r="N10" s="318">
        <v>112.93585997565332</v>
      </c>
      <c r="O10" s="318">
        <v>89.317181073352884</v>
      </c>
      <c r="P10" s="318">
        <v>98.024786305244788</v>
      </c>
      <c r="Q10" s="10">
        <v>96.16</v>
      </c>
      <c r="R10" s="10">
        <v>43.57</v>
      </c>
      <c r="S10" s="319">
        <v>61.424686608741794</v>
      </c>
      <c r="T10" s="10">
        <v>42.61</v>
      </c>
      <c r="U10" s="10">
        <v>23.7</v>
      </c>
      <c r="V10" s="10">
        <v>3.68</v>
      </c>
      <c r="W10" s="10">
        <v>0.85</v>
      </c>
      <c r="X10" s="320">
        <v>3859</v>
      </c>
      <c r="Y10" s="320">
        <v>1463</v>
      </c>
      <c r="Z10" s="10">
        <v>5</v>
      </c>
    </row>
    <row r="11" spans="1:26" ht="12.75" customHeight="1">
      <c r="A11" s="8" t="s">
        <v>5</v>
      </c>
      <c r="B11" s="8" t="s">
        <v>21</v>
      </c>
      <c r="C11" s="9" t="s">
        <v>7</v>
      </c>
      <c r="D11" s="10" t="s">
        <v>22</v>
      </c>
      <c r="E11" s="317">
        <v>9</v>
      </c>
      <c r="F11" s="317">
        <v>27</v>
      </c>
      <c r="G11" s="317">
        <v>1</v>
      </c>
      <c r="H11" s="317">
        <v>55.75</v>
      </c>
      <c r="I11" s="317">
        <v>2</v>
      </c>
      <c r="J11" s="317">
        <v>0</v>
      </c>
      <c r="K11" s="317">
        <v>93</v>
      </c>
      <c r="L11" s="10">
        <v>71.17</v>
      </c>
      <c r="M11" s="10">
        <v>97</v>
      </c>
      <c r="N11" s="318">
        <v>113.85422419663152</v>
      </c>
      <c r="O11" s="318">
        <v>93.761047026703309</v>
      </c>
      <c r="P11" s="318">
        <v>88.755506958543492</v>
      </c>
      <c r="Q11" s="10">
        <v>98.55</v>
      </c>
      <c r="R11" s="10">
        <v>47.04</v>
      </c>
      <c r="S11" s="319">
        <v>59.091161232346309</v>
      </c>
      <c r="T11" s="10">
        <v>39.299999999999997</v>
      </c>
      <c r="U11" s="10">
        <v>16.88</v>
      </c>
      <c r="V11" s="10">
        <v>2.89</v>
      </c>
      <c r="W11" s="10">
        <v>0.76</v>
      </c>
      <c r="X11" s="320">
        <v>7526</v>
      </c>
      <c r="Y11" s="320">
        <v>2860</v>
      </c>
      <c r="Z11" s="10">
        <v>4.7</v>
      </c>
    </row>
    <row r="12" spans="1:26" ht="12.75" customHeight="1">
      <c r="A12" s="8" t="s">
        <v>5</v>
      </c>
      <c r="B12" s="8" t="s">
        <v>23</v>
      </c>
      <c r="C12" s="9" t="s">
        <v>7</v>
      </c>
      <c r="D12" s="10" t="s">
        <v>24</v>
      </c>
      <c r="E12" s="317">
        <v>6</v>
      </c>
      <c r="F12" s="317">
        <v>57</v>
      </c>
      <c r="G12" s="317">
        <v>7</v>
      </c>
      <c r="H12" s="317">
        <v>44.57</v>
      </c>
      <c r="I12" s="317">
        <v>1</v>
      </c>
      <c r="J12" s="317">
        <v>0</v>
      </c>
      <c r="K12" s="317">
        <v>127</v>
      </c>
      <c r="L12" s="10">
        <v>70.34</v>
      </c>
      <c r="M12" s="10">
        <v>96.32</v>
      </c>
      <c r="N12" s="318">
        <v>120.21627889932431</v>
      </c>
      <c r="O12" s="318">
        <v>101.23241193380419</v>
      </c>
      <c r="P12" s="318">
        <v>68.269648288698676</v>
      </c>
      <c r="Q12" s="10">
        <v>97.87</v>
      </c>
      <c r="R12" s="10">
        <v>37.36</v>
      </c>
      <c r="S12" s="319">
        <v>65.595537699527725</v>
      </c>
      <c r="T12" s="10">
        <v>43.64</v>
      </c>
      <c r="U12" s="10">
        <v>21.12</v>
      </c>
      <c r="V12" s="10">
        <v>2.99</v>
      </c>
      <c r="W12" s="10">
        <v>0.67</v>
      </c>
      <c r="X12" s="320">
        <v>6198</v>
      </c>
      <c r="Y12" s="320">
        <v>1959</v>
      </c>
      <c r="Z12" s="10">
        <v>4.5599999999999996</v>
      </c>
    </row>
    <row r="13" spans="1:26" ht="12.75" customHeight="1">
      <c r="A13" s="8" t="s">
        <v>5</v>
      </c>
      <c r="B13" s="8" t="s">
        <v>25</v>
      </c>
      <c r="C13" s="9" t="s">
        <v>7</v>
      </c>
      <c r="D13" s="10" t="s">
        <v>26</v>
      </c>
      <c r="E13" s="317">
        <v>7</v>
      </c>
      <c r="F13" s="317">
        <v>74</v>
      </c>
      <c r="G13" s="317">
        <v>8</v>
      </c>
      <c r="H13" s="317">
        <v>44.82</v>
      </c>
      <c r="I13" s="317">
        <v>3</v>
      </c>
      <c r="J13" s="317">
        <v>1</v>
      </c>
      <c r="K13" s="317">
        <v>125</v>
      </c>
      <c r="L13" s="10">
        <v>72.63</v>
      </c>
      <c r="M13" s="10">
        <v>98.55</v>
      </c>
      <c r="N13" s="318">
        <v>112.45566945608705</v>
      </c>
      <c r="O13" s="318">
        <v>93.328114569373938</v>
      </c>
      <c r="P13" s="318">
        <v>72.229269865683165</v>
      </c>
      <c r="Q13" s="10">
        <v>96.1</v>
      </c>
      <c r="R13" s="10">
        <v>42.03</v>
      </c>
      <c r="S13" s="319">
        <v>63.954951638274373</v>
      </c>
      <c r="T13" s="10">
        <v>42.41</v>
      </c>
      <c r="U13" s="10">
        <v>5.54</v>
      </c>
      <c r="V13" s="10">
        <v>0.69</v>
      </c>
      <c r="W13" s="10">
        <v>0.14000000000000001</v>
      </c>
      <c r="X13" s="320">
        <v>7986</v>
      </c>
      <c r="Y13" s="320">
        <v>3067</v>
      </c>
      <c r="Z13" s="10">
        <v>5.65</v>
      </c>
    </row>
    <row r="14" spans="1:26" ht="12.75" customHeight="1">
      <c r="A14" s="8" t="s">
        <v>5</v>
      </c>
      <c r="B14" s="8" t="s">
        <v>27</v>
      </c>
      <c r="C14" s="9" t="s">
        <v>7</v>
      </c>
      <c r="D14" s="10" t="s">
        <v>28</v>
      </c>
      <c r="E14" s="317">
        <v>0</v>
      </c>
      <c r="F14" s="317">
        <v>0</v>
      </c>
      <c r="G14" s="317">
        <v>0</v>
      </c>
      <c r="H14" s="317">
        <v>53.81</v>
      </c>
      <c r="I14" s="317">
        <v>0</v>
      </c>
      <c r="J14" s="317">
        <v>0</v>
      </c>
      <c r="K14" s="317">
        <v>0</v>
      </c>
      <c r="L14" s="10">
        <v>70.260000000000005</v>
      </c>
      <c r="M14" s="10">
        <v>97.87</v>
      </c>
      <c r="N14" s="318">
        <v>111.67217257025337</v>
      </c>
      <c r="O14" s="318">
        <v>89.806320845660579</v>
      </c>
      <c r="P14" s="318">
        <v>80.004076534329585</v>
      </c>
      <c r="Q14" s="10">
        <v>82.62</v>
      </c>
      <c r="R14" s="10">
        <v>53.94</v>
      </c>
      <c r="S14" s="319">
        <v>55.884388839282273</v>
      </c>
      <c r="T14" s="10">
        <v>50.15</v>
      </c>
      <c r="U14" s="10">
        <v>20.34</v>
      </c>
      <c r="V14" s="10">
        <v>2.65</v>
      </c>
      <c r="W14" s="10">
        <v>0.54</v>
      </c>
      <c r="X14" s="320">
        <v>12528</v>
      </c>
      <c r="Y14" s="320">
        <v>4425</v>
      </c>
      <c r="Z14" s="10">
        <v>1.51</v>
      </c>
    </row>
    <row r="15" spans="1:26" ht="12.75" customHeight="1">
      <c r="A15" s="8" t="s">
        <v>5</v>
      </c>
      <c r="B15" s="8" t="s">
        <v>29</v>
      </c>
      <c r="C15" s="9" t="s">
        <v>7</v>
      </c>
      <c r="D15" s="10" t="s">
        <v>30</v>
      </c>
      <c r="E15" s="317">
        <v>6</v>
      </c>
      <c r="F15" s="317">
        <v>11</v>
      </c>
      <c r="G15" s="317">
        <v>0</v>
      </c>
      <c r="H15" s="317">
        <v>61.6</v>
      </c>
      <c r="I15" s="317">
        <v>0</v>
      </c>
      <c r="J15" s="317">
        <v>7</v>
      </c>
      <c r="K15" s="317">
        <v>77</v>
      </c>
      <c r="L15" s="10">
        <v>67.78</v>
      </c>
      <c r="M15" s="10">
        <v>96.51</v>
      </c>
      <c r="N15" s="318">
        <v>111.702188816622</v>
      </c>
      <c r="O15" s="318">
        <v>95.583096630827285</v>
      </c>
      <c r="P15" s="318">
        <v>84.181814531006111</v>
      </c>
      <c r="Q15" s="10">
        <v>96.15</v>
      </c>
      <c r="R15" s="10">
        <v>55.26</v>
      </c>
      <c r="S15" s="319">
        <v>55.300014438646073</v>
      </c>
      <c r="T15" s="10">
        <v>46.25</v>
      </c>
      <c r="U15" s="10">
        <v>18.920000000000002</v>
      </c>
      <c r="V15" s="10">
        <v>2.64</v>
      </c>
      <c r="W15" s="10">
        <v>0.63</v>
      </c>
      <c r="X15" s="320">
        <v>2057</v>
      </c>
      <c r="Y15" s="320">
        <v>775</v>
      </c>
      <c r="Z15" s="10">
        <v>5.27</v>
      </c>
    </row>
    <row r="16" spans="1:26" ht="12.75" customHeight="1">
      <c r="A16" s="8" t="s">
        <v>5</v>
      </c>
      <c r="B16" s="8" t="s">
        <v>31</v>
      </c>
      <c r="C16" s="9" t="s">
        <v>7</v>
      </c>
      <c r="D16" s="10" t="s">
        <v>32</v>
      </c>
      <c r="E16" s="317">
        <v>0</v>
      </c>
      <c r="F16" s="317">
        <v>9</v>
      </c>
      <c r="G16" s="317">
        <v>0</v>
      </c>
      <c r="H16" s="317">
        <v>74.41</v>
      </c>
      <c r="I16" s="317">
        <v>0</v>
      </c>
      <c r="J16" s="317">
        <v>0</v>
      </c>
      <c r="K16" s="317">
        <v>0</v>
      </c>
      <c r="L16" s="10">
        <v>67.62</v>
      </c>
      <c r="M16" s="10">
        <v>88.19</v>
      </c>
      <c r="N16" s="318">
        <v>108.91054381583736</v>
      </c>
      <c r="O16" s="318">
        <v>95.757231120829601</v>
      </c>
      <c r="P16" s="318">
        <v>82.92712537773329</v>
      </c>
      <c r="Q16" s="10">
        <v>87.44</v>
      </c>
      <c r="R16" s="10">
        <v>25.37</v>
      </c>
      <c r="S16" s="319">
        <v>77.299766305502445</v>
      </c>
      <c r="T16" s="10">
        <v>21.58</v>
      </c>
      <c r="U16" s="10">
        <v>22.33</v>
      </c>
      <c r="V16" s="10">
        <v>4.0999999999999996</v>
      </c>
      <c r="W16" s="10">
        <v>1.06</v>
      </c>
      <c r="X16" s="320">
        <v>1121</v>
      </c>
      <c r="Y16" s="320">
        <v>495</v>
      </c>
      <c r="Z16" s="10">
        <v>4.41</v>
      </c>
    </row>
    <row r="17" spans="1:26" ht="12.75" customHeight="1">
      <c r="A17" s="8" t="s">
        <v>5</v>
      </c>
      <c r="B17" s="8" t="s">
        <v>33</v>
      </c>
      <c r="C17" s="9" t="s">
        <v>7</v>
      </c>
      <c r="D17" s="10" t="s">
        <v>34</v>
      </c>
      <c r="E17" s="317">
        <v>2</v>
      </c>
      <c r="F17" s="317">
        <v>17</v>
      </c>
      <c r="G17" s="317">
        <v>2</v>
      </c>
      <c r="H17" s="317">
        <v>77.22</v>
      </c>
      <c r="I17" s="317">
        <v>0</v>
      </c>
      <c r="J17" s="317">
        <v>4</v>
      </c>
      <c r="K17" s="317">
        <v>50</v>
      </c>
      <c r="L17" s="10">
        <v>68.75</v>
      </c>
      <c r="M17" s="10">
        <v>98.38</v>
      </c>
      <c r="N17" s="318">
        <v>108.21720064169085</v>
      </c>
      <c r="O17" s="318">
        <v>98.362339897091587</v>
      </c>
      <c r="P17" s="318">
        <v>71.626660300736475</v>
      </c>
      <c r="Q17" s="10">
        <v>93.61</v>
      </c>
      <c r="R17" s="10">
        <v>46.13</v>
      </c>
      <c r="S17" s="319">
        <v>62.160820197192166</v>
      </c>
      <c r="T17" s="10">
        <v>46.45</v>
      </c>
      <c r="U17" s="10">
        <v>15.13</v>
      </c>
      <c r="V17" s="10">
        <v>2.09</v>
      </c>
      <c r="W17" s="10">
        <v>0.56000000000000005</v>
      </c>
      <c r="X17" s="320">
        <v>2903</v>
      </c>
      <c r="Y17" s="320">
        <v>1493</v>
      </c>
      <c r="Z17" s="10">
        <v>5.57</v>
      </c>
    </row>
    <row r="18" spans="1:26" ht="12.75" customHeight="1">
      <c r="A18" s="8" t="s">
        <v>5</v>
      </c>
      <c r="B18" s="8" t="s">
        <v>35</v>
      </c>
      <c r="C18" s="9" t="s">
        <v>7</v>
      </c>
      <c r="D18" s="10" t="s">
        <v>36</v>
      </c>
      <c r="E18" s="317">
        <v>6</v>
      </c>
      <c r="F18" s="317">
        <v>14</v>
      </c>
      <c r="G18" s="317">
        <v>2</v>
      </c>
      <c r="H18" s="317">
        <v>63.06</v>
      </c>
      <c r="I18" s="317">
        <v>10</v>
      </c>
      <c r="J18" s="317">
        <v>4</v>
      </c>
      <c r="K18" s="317">
        <v>55</v>
      </c>
      <c r="L18" s="10">
        <v>70.260000000000005</v>
      </c>
      <c r="M18" s="10">
        <v>92.12</v>
      </c>
      <c r="N18" s="318">
        <v>105.63628297219252</v>
      </c>
      <c r="O18" s="318">
        <v>105.84960005795307</v>
      </c>
      <c r="P18" s="318">
        <v>93.548168736190391</v>
      </c>
      <c r="Q18" s="10">
        <v>87.37</v>
      </c>
      <c r="R18" s="10">
        <v>31.83</v>
      </c>
      <c r="S18" s="319">
        <v>63.735660523059458</v>
      </c>
      <c r="T18" s="10">
        <v>42.25</v>
      </c>
      <c r="U18" s="10">
        <v>21.75</v>
      </c>
      <c r="V18" s="10">
        <v>3.34</v>
      </c>
      <c r="W18" s="10">
        <v>0.87</v>
      </c>
      <c r="X18" s="320">
        <v>3316</v>
      </c>
      <c r="Y18" s="320">
        <v>1135</v>
      </c>
      <c r="Z18" s="10">
        <v>5.08</v>
      </c>
    </row>
    <row r="19" spans="1:26" ht="12.75" customHeight="1">
      <c r="A19" s="8" t="s">
        <v>5</v>
      </c>
      <c r="B19" s="8" t="s">
        <v>37</v>
      </c>
      <c r="C19" s="9" t="s">
        <v>7</v>
      </c>
      <c r="D19" s="10" t="s">
        <v>38</v>
      </c>
      <c r="E19" s="317">
        <v>0</v>
      </c>
      <c r="F19" s="317">
        <v>6</v>
      </c>
      <c r="G19" s="317">
        <v>0</v>
      </c>
      <c r="H19" s="317">
        <v>71.89</v>
      </c>
      <c r="I19" s="317">
        <v>0</v>
      </c>
      <c r="J19" s="317">
        <v>11</v>
      </c>
      <c r="K19" s="317">
        <v>30</v>
      </c>
      <c r="L19" s="10">
        <v>68.53</v>
      </c>
      <c r="M19" s="10">
        <v>95.67</v>
      </c>
      <c r="N19" s="318">
        <v>110.73036891700127</v>
      </c>
      <c r="O19" s="318">
        <v>96.72581317497297</v>
      </c>
      <c r="P19" s="318">
        <v>91.458267186971682</v>
      </c>
      <c r="Q19" s="10">
        <v>94.23</v>
      </c>
      <c r="R19" s="10">
        <v>29.9</v>
      </c>
      <c r="S19" s="319">
        <v>65.469736907544643</v>
      </c>
      <c r="T19" s="10">
        <v>42.63</v>
      </c>
      <c r="U19" s="10">
        <v>17.53</v>
      </c>
      <c r="V19" s="10">
        <v>3.04</v>
      </c>
      <c r="W19" s="10">
        <v>0.83</v>
      </c>
      <c r="X19" s="320">
        <v>1272</v>
      </c>
      <c r="Y19" s="320">
        <v>313</v>
      </c>
      <c r="Z19" s="10">
        <v>4.1100000000000003</v>
      </c>
    </row>
    <row r="20" spans="1:26" ht="12.75" customHeight="1">
      <c r="A20" s="8" t="s">
        <v>5</v>
      </c>
      <c r="B20" s="8" t="s">
        <v>39</v>
      </c>
      <c r="C20" s="9" t="s">
        <v>7</v>
      </c>
      <c r="D20" s="10" t="s">
        <v>40</v>
      </c>
      <c r="E20" s="317">
        <v>0</v>
      </c>
      <c r="F20" s="317">
        <v>0</v>
      </c>
      <c r="G20" s="317">
        <v>0</v>
      </c>
      <c r="H20" s="317">
        <v>82.08</v>
      </c>
      <c r="I20" s="317">
        <v>0</v>
      </c>
      <c r="J20" s="317">
        <v>0</v>
      </c>
      <c r="K20" s="317">
        <v>0</v>
      </c>
      <c r="L20" s="10">
        <v>68.040000000000006</v>
      </c>
      <c r="M20" s="10">
        <v>98.94</v>
      </c>
      <c r="N20" s="318">
        <v>104.21812876921253</v>
      </c>
      <c r="O20" s="318">
        <v>96.386823634204916</v>
      </c>
      <c r="P20" s="318">
        <v>90.150365366477828</v>
      </c>
      <c r="Q20" s="10">
        <v>97.17</v>
      </c>
      <c r="R20" s="10">
        <v>25.25</v>
      </c>
      <c r="S20" s="319">
        <v>78.568106827291444</v>
      </c>
      <c r="T20" s="10">
        <v>20.88</v>
      </c>
      <c r="U20" s="10">
        <v>23.47</v>
      </c>
      <c r="V20" s="10">
        <v>3.34</v>
      </c>
      <c r="W20" s="10">
        <v>0.73</v>
      </c>
      <c r="X20" s="320">
        <v>2394</v>
      </c>
      <c r="Y20" s="320">
        <v>877</v>
      </c>
      <c r="Z20" s="10">
        <v>5.28</v>
      </c>
    </row>
    <row r="21" spans="1:26" ht="12.75" customHeight="1">
      <c r="A21" s="8" t="s">
        <v>5</v>
      </c>
      <c r="B21" s="8" t="s">
        <v>41</v>
      </c>
      <c r="C21" s="9" t="s">
        <v>7</v>
      </c>
      <c r="D21" s="10" t="s">
        <v>42</v>
      </c>
      <c r="E21" s="317">
        <v>0</v>
      </c>
      <c r="F21" s="317">
        <v>0</v>
      </c>
      <c r="G21" s="317">
        <v>0</v>
      </c>
      <c r="H21" s="317">
        <v>48.17</v>
      </c>
      <c r="I21" s="317">
        <v>0</v>
      </c>
      <c r="J21" s="317">
        <v>0</v>
      </c>
      <c r="K21" s="317">
        <v>0</v>
      </c>
      <c r="L21" s="10">
        <v>69.760000000000005</v>
      </c>
      <c r="M21" s="10">
        <v>95.54</v>
      </c>
      <c r="N21" s="318">
        <v>106.34092135638842</v>
      </c>
      <c r="O21" s="318">
        <v>99.761788522750024</v>
      </c>
      <c r="P21" s="318">
        <v>79.494286749698219</v>
      </c>
      <c r="Q21" s="10">
        <v>84.08</v>
      </c>
      <c r="R21" s="10">
        <v>41.33</v>
      </c>
      <c r="S21" s="319">
        <v>62.657772610379247</v>
      </c>
      <c r="T21" s="10">
        <v>43.44</v>
      </c>
      <c r="U21" s="10">
        <v>22.7</v>
      </c>
      <c r="V21" s="10">
        <v>3.34</v>
      </c>
      <c r="W21" s="10">
        <v>0.83</v>
      </c>
      <c r="X21" s="320">
        <v>1639</v>
      </c>
      <c r="Y21" s="320">
        <v>754</v>
      </c>
      <c r="Z21" s="10">
        <v>5.01</v>
      </c>
    </row>
    <row r="22" spans="1:26" ht="12.75" customHeight="1">
      <c r="A22" s="8" t="s">
        <v>5</v>
      </c>
      <c r="B22" s="8" t="s">
        <v>43</v>
      </c>
      <c r="C22" s="9" t="s">
        <v>7</v>
      </c>
      <c r="D22" s="10" t="s">
        <v>44</v>
      </c>
      <c r="E22" s="317">
        <v>2</v>
      </c>
      <c r="F22" s="317">
        <v>8</v>
      </c>
      <c r="G22" s="317">
        <v>2</v>
      </c>
      <c r="H22" s="317">
        <v>78.349999999999994</v>
      </c>
      <c r="I22" s="317">
        <v>2</v>
      </c>
      <c r="J22" s="317">
        <v>0</v>
      </c>
      <c r="K22" s="317">
        <v>126</v>
      </c>
      <c r="L22" s="10">
        <v>71.72</v>
      </c>
      <c r="M22" s="10">
        <v>99.39</v>
      </c>
      <c r="N22" s="318">
        <v>114.95882465292402</v>
      </c>
      <c r="O22" s="318">
        <v>100.80618578766583</v>
      </c>
      <c r="P22" s="318">
        <v>61.868424106840713</v>
      </c>
      <c r="Q22" s="10">
        <v>100</v>
      </c>
      <c r="R22" s="10">
        <v>47.53</v>
      </c>
      <c r="S22" s="319">
        <v>59.584434366044412</v>
      </c>
      <c r="T22" s="10">
        <v>42.05</v>
      </c>
      <c r="U22" s="10">
        <v>8.0299999999999994</v>
      </c>
      <c r="V22" s="10">
        <v>1.41</v>
      </c>
      <c r="W22" s="10">
        <v>0.35</v>
      </c>
      <c r="X22" s="320">
        <v>11782</v>
      </c>
      <c r="Y22" s="320">
        <v>3652</v>
      </c>
      <c r="Z22" s="10">
        <v>6.17</v>
      </c>
    </row>
    <row r="23" spans="1:26" ht="12.75" customHeight="1">
      <c r="A23" s="8" t="s">
        <v>5</v>
      </c>
      <c r="B23" s="8" t="s">
        <v>45</v>
      </c>
      <c r="C23" s="9" t="s">
        <v>7</v>
      </c>
      <c r="D23" s="10" t="s">
        <v>46</v>
      </c>
      <c r="E23" s="317">
        <v>0</v>
      </c>
      <c r="F23" s="317">
        <v>0</v>
      </c>
      <c r="G23" s="317">
        <v>0</v>
      </c>
      <c r="H23" s="317">
        <v>77.91</v>
      </c>
      <c r="I23" s="317">
        <v>0</v>
      </c>
      <c r="J23" s="317">
        <v>0</v>
      </c>
      <c r="K23" s="317">
        <v>0</v>
      </c>
      <c r="L23" s="10">
        <v>71.89</v>
      </c>
      <c r="M23" s="10">
        <v>99.14</v>
      </c>
      <c r="N23" s="318">
        <v>120.88530752057925</v>
      </c>
      <c r="O23" s="318">
        <v>85.522667046913909</v>
      </c>
      <c r="P23" s="318">
        <v>86.913305173092141</v>
      </c>
      <c r="Q23" s="10">
        <v>100</v>
      </c>
      <c r="R23" s="10">
        <v>43.44</v>
      </c>
      <c r="S23" s="319">
        <v>64.876868953386108</v>
      </c>
      <c r="T23" s="10">
        <v>44</v>
      </c>
      <c r="U23" s="10">
        <v>18.309999999999999</v>
      </c>
      <c r="V23" s="10">
        <v>4.0599999999999996</v>
      </c>
      <c r="W23" s="10">
        <v>1.2</v>
      </c>
      <c r="X23" s="320">
        <v>663</v>
      </c>
      <c r="Y23" s="320">
        <v>280</v>
      </c>
      <c r="Z23" s="10">
        <v>4.34</v>
      </c>
    </row>
    <row r="24" spans="1:26" ht="12.75" customHeight="1">
      <c r="A24" s="8" t="s">
        <v>5</v>
      </c>
      <c r="B24" s="8" t="s">
        <v>47</v>
      </c>
      <c r="C24" s="9" t="s">
        <v>7</v>
      </c>
      <c r="D24" s="10" t="s">
        <v>48</v>
      </c>
      <c r="E24" s="317">
        <v>0</v>
      </c>
      <c r="F24" s="317">
        <v>23</v>
      </c>
      <c r="G24" s="317">
        <v>2</v>
      </c>
      <c r="H24" s="317">
        <v>65.069999999999993</v>
      </c>
      <c r="I24" s="317">
        <v>0</v>
      </c>
      <c r="J24" s="317">
        <v>0</v>
      </c>
      <c r="K24" s="317">
        <v>60</v>
      </c>
      <c r="L24" s="10">
        <v>71.23</v>
      </c>
      <c r="M24" s="10">
        <v>99.36</v>
      </c>
      <c r="N24" s="318">
        <v>106.89482190000079</v>
      </c>
      <c r="O24" s="318">
        <v>95.408655477310205</v>
      </c>
      <c r="P24" s="318">
        <v>88.940077530334122</v>
      </c>
      <c r="Q24" s="10">
        <v>92.27</v>
      </c>
      <c r="R24" s="10">
        <v>43.13</v>
      </c>
      <c r="S24" s="319">
        <v>57.938284043188695</v>
      </c>
      <c r="T24" s="10">
        <v>34.65</v>
      </c>
      <c r="U24" s="10">
        <v>12.62</v>
      </c>
      <c r="V24" s="10">
        <v>1.89</v>
      </c>
      <c r="W24" s="10">
        <v>0.39</v>
      </c>
      <c r="X24" s="320">
        <v>2366</v>
      </c>
      <c r="Y24" s="320">
        <v>1018</v>
      </c>
      <c r="Z24" s="10">
        <v>4.6500000000000004</v>
      </c>
    </row>
    <row r="25" spans="1:26" ht="12.75" customHeight="1">
      <c r="A25" s="8" t="s">
        <v>5</v>
      </c>
      <c r="B25" s="8" t="s">
        <v>49</v>
      </c>
      <c r="C25" s="9" t="s">
        <v>7</v>
      </c>
      <c r="D25" s="10" t="s">
        <v>50</v>
      </c>
      <c r="E25" s="317">
        <v>9</v>
      </c>
      <c r="F25" s="317">
        <v>17</v>
      </c>
      <c r="G25" s="317">
        <v>6</v>
      </c>
      <c r="H25" s="317">
        <v>72.11</v>
      </c>
      <c r="I25" s="317">
        <v>0</v>
      </c>
      <c r="J25" s="317">
        <v>0</v>
      </c>
      <c r="K25" s="317">
        <v>0</v>
      </c>
      <c r="L25" s="10">
        <v>72.03</v>
      </c>
      <c r="M25" s="10">
        <v>99.69</v>
      </c>
      <c r="N25" s="318">
        <v>105.31567579221471</v>
      </c>
      <c r="O25" s="318">
        <v>108.81229064269493</v>
      </c>
      <c r="P25" s="318">
        <v>91.616664824437166</v>
      </c>
      <c r="Q25" s="10">
        <v>94.61</v>
      </c>
      <c r="R25" s="10">
        <v>51.71</v>
      </c>
      <c r="S25" s="319">
        <v>59.095898302182015</v>
      </c>
      <c r="T25" s="10">
        <v>49.66</v>
      </c>
      <c r="U25" s="10">
        <v>12.47</v>
      </c>
      <c r="V25" s="10">
        <v>2.0499999999999998</v>
      </c>
      <c r="W25" s="10">
        <v>0.49</v>
      </c>
      <c r="X25" s="320">
        <v>11935</v>
      </c>
      <c r="Y25" s="320">
        <v>4102</v>
      </c>
      <c r="Z25" s="10">
        <v>0.12</v>
      </c>
    </row>
    <row r="26" spans="1:26" ht="12.75" customHeight="1">
      <c r="A26" s="8" t="s">
        <v>5</v>
      </c>
      <c r="B26" s="8" t="s">
        <v>51</v>
      </c>
      <c r="C26" s="9" t="s">
        <v>7</v>
      </c>
      <c r="D26" s="10" t="s">
        <v>52</v>
      </c>
      <c r="E26" s="317">
        <v>0</v>
      </c>
      <c r="F26" s="317">
        <v>0</v>
      </c>
      <c r="G26" s="317">
        <v>0</v>
      </c>
      <c r="H26" s="317">
        <v>80.2</v>
      </c>
      <c r="I26" s="317">
        <v>0</v>
      </c>
      <c r="J26" s="317">
        <v>0</v>
      </c>
      <c r="K26" s="317">
        <v>0</v>
      </c>
      <c r="L26" s="10">
        <v>66.63</v>
      </c>
      <c r="M26" s="10">
        <v>96.57</v>
      </c>
      <c r="N26" s="318">
        <v>109.06070594249486</v>
      </c>
      <c r="O26" s="318">
        <v>98.228577068105153</v>
      </c>
      <c r="P26" s="318">
        <v>100.93967835341195</v>
      </c>
      <c r="Q26" s="10">
        <v>91.75</v>
      </c>
      <c r="R26" s="10">
        <v>43.89</v>
      </c>
      <c r="S26" s="319">
        <v>66.707700724935023</v>
      </c>
      <c r="T26" s="10">
        <v>44.23</v>
      </c>
      <c r="U26" s="10">
        <v>20.69</v>
      </c>
      <c r="V26" s="10">
        <v>2.39</v>
      </c>
      <c r="W26" s="10">
        <v>0.42</v>
      </c>
      <c r="X26" s="320">
        <v>474</v>
      </c>
      <c r="Y26" s="320">
        <v>310</v>
      </c>
      <c r="Z26" s="10">
        <v>6.02</v>
      </c>
    </row>
    <row r="27" spans="1:26" ht="12.75" customHeight="1">
      <c r="A27" s="8" t="s">
        <v>348</v>
      </c>
      <c r="B27" s="8" t="s">
        <v>6</v>
      </c>
      <c r="C27" s="10" t="s">
        <v>349</v>
      </c>
      <c r="D27" s="10" t="s">
        <v>350</v>
      </c>
      <c r="E27" s="317">
        <v>0</v>
      </c>
      <c r="F27" s="317">
        <v>14</v>
      </c>
      <c r="G27" s="317">
        <v>2</v>
      </c>
      <c r="H27" s="317">
        <v>68.040000000000006</v>
      </c>
      <c r="I27" s="317">
        <v>24</v>
      </c>
      <c r="J27" s="317">
        <v>0</v>
      </c>
      <c r="K27" s="317">
        <v>90</v>
      </c>
      <c r="L27" s="10">
        <v>72.31</v>
      </c>
      <c r="M27" s="10">
        <v>100</v>
      </c>
      <c r="N27" s="318">
        <v>110.95179368222807</v>
      </c>
      <c r="O27" s="318">
        <v>98.5377866401099</v>
      </c>
      <c r="P27" s="318">
        <v>78.218212912883274</v>
      </c>
      <c r="Q27" s="10">
        <v>100</v>
      </c>
      <c r="R27" s="10">
        <v>32.97</v>
      </c>
      <c r="S27" s="319">
        <v>72.494627276598706</v>
      </c>
      <c r="T27" s="10">
        <v>31.2</v>
      </c>
      <c r="U27" s="10">
        <v>5.74</v>
      </c>
      <c r="V27" s="10">
        <v>0.89</v>
      </c>
      <c r="W27" s="10">
        <v>0.19</v>
      </c>
      <c r="X27" s="320">
        <v>4983</v>
      </c>
      <c r="Y27" s="320">
        <v>2050</v>
      </c>
      <c r="Z27" s="10">
        <v>5.9</v>
      </c>
    </row>
    <row r="28" spans="1:26" ht="12.75" customHeight="1">
      <c r="A28" s="8" t="s">
        <v>348</v>
      </c>
      <c r="B28" s="8" t="s">
        <v>9</v>
      </c>
      <c r="C28" s="10" t="s">
        <v>349</v>
      </c>
      <c r="D28" s="10" t="s">
        <v>351</v>
      </c>
      <c r="E28" s="317">
        <v>6</v>
      </c>
      <c r="F28" s="317">
        <v>22</v>
      </c>
      <c r="G28" s="317">
        <v>0</v>
      </c>
      <c r="H28" s="317">
        <v>69.77</v>
      </c>
      <c r="I28" s="317">
        <v>13</v>
      </c>
      <c r="J28" s="317">
        <v>0</v>
      </c>
      <c r="K28" s="317">
        <v>58</v>
      </c>
      <c r="L28" s="10">
        <v>74.91</v>
      </c>
      <c r="M28" s="10">
        <v>100</v>
      </c>
      <c r="N28" s="318">
        <v>98.929790006958811</v>
      </c>
      <c r="O28" s="318">
        <v>102.96622703599083</v>
      </c>
      <c r="P28" s="318">
        <v>101.18257600265306</v>
      </c>
      <c r="Q28" s="10">
        <v>100</v>
      </c>
      <c r="R28" s="10">
        <v>28.48</v>
      </c>
      <c r="S28" s="319">
        <v>78.351603379227683</v>
      </c>
      <c r="T28" s="10">
        <v>30.71</v>
      </c>
      <c r="U28" s="10">
        <v>4.9000000000000004</v>
      </c>
      <c r="V28" s="10">
        <v>0.34</v>
      </c>
      <c r="W28" s="10">
        <v>0.05</v>
      </c>
      <c r="X28" s="320">
        <v>6453</v>
      </c>
      <c r="Y28" s="320">
        <v>2942</v>
      </c>
      <c r="Z28" s="10">
        <v>5.91</v>
      </c>
    </row>
    <row r="29" spans="1:26" ht="12.75" customHeight="1">
      <c r="A29" s="8" t="s">
        <v>348</v>
      </c>
      <c r="B29" s="8" t="s">
        <v>11</v>
      </c>
      <c r="C29" s="10" t="s">
        <v>349</v>
      </c>
      <c r="D29" s="10" t="s">
        <v>352</v>
      </c>
      <c r="E29" s="317">
        <v>2</v>
      </c>
      <c r="F29" s="317">
        <v>0</v>
      </c>
      <c r="G29" s="317">
        <v>1</v>
      </c>
      <c r="H29" s="317">
        <v>67.59</v>
      </c>
      <c r="I29" s="317">
        <v>19</v>
      </c>
      <c r="J29" s="317">
        <v>0</v>
      </c>
      <c r="K29" s="317">
        <v>99</v>
      </c>
      <c r="L29" s="10">
        <v>72.239999999999995</v>
      </c>
      <c r="M29" s="10">
        <v>0</v>
      </c>
      <c r="N29" s="318">
        <v>102.8226885663321</v>
      </c>
      <c r="O29" s="318">
        <v>100.25947208173976</v>
      </c>
      <c r="P29" s="318">
        <v>85.794728152419168</v>
      </c>
      <c r="Q29" s="10">
        <v>100</v>
      </c>
      <c r="R29" s="10">
        <v>25.85</v>
      </c>
      <c r="S29" s="319">
        <v>71.413070750377457</v>
      </c>
      <c r="T29" s="10">
        <v>29.28</v>
      </c>
      <c r="U29" s="10">
        <v>2.16</v>
      </c>
      <c r="V29" s="10">
        <v>0.33</v>
      </c>
      <c r="W29" s="10">
        <v>0.08</v>
      </c>
      <c r="X29" s="320">
        <v>20988</v>
      </c>
      <c r="Y29" s="320">
        <v>7171</v>
      </c>
      <c r="Z29" s="10">
        <v>7.3</v>
      </c>
    </row>
    <row r="30" spans="1:26" ht="12.75" customHeight="1">
      <c r="A30" s="8" t="s">
        <v>348</v>
      </c>
      <c r="B30" s="8" t="s">
        <v>13</v>
      </c>
      <c r="C30" s="10" t="s">
        <v>349</v>
      </c>
      <c r="D30" s="10" t="s">
        <v>353</v>
      </c>
      <c r="E30" s="317">
        <v>0</v>
      </c>
      <c r="F30" s="317">
        <v>16</v>
      </c>
      <c r="G30" s="317">
        <v>0</v>
      </c>
      <c r="H30" s="317">
        <v>88.95</v>
      </c>
      <c r="I30" s="317">
        <v>16</v>
      </c>
      <c r="J30" s="317">
        <v>0</v>
      </c>
      <c r="K30" s="317">
        <v>0</v>
      </c>
      <c r="L30" s="10">
        <v>72.56</v>
      </c>
      <c r="M30" s="10">
        <v>94.82</v>
      </c>
      <c r="N30" s="318">
        <v>108.12775699148116</v>
      </c>
      <c r="O30" s="318">
        <v>88.942146658916101</v>
      </c>
      <c r="P30" s="318">
        <v>100.68113249424711</v>
      </c>
      <c r="Q30" s="10">
        <v>82.84</v>
      </c>
      <c r="R30" s="10">
        <v>19.82</v>
      </c>
      <c r="S30" s="319">
        <v>72.127174680618864</v>
      </c>
      <c r="T30" s="10">
        <v>20.09</v>
      </c>
      <c r="U30" s="10">
        <v>4.6900000000000004</v>
      </c>
      <c r="V30" s="10">
        <v>0.47</v>
      </c>
      <c r="W30" s="10">
        <v>0.08</v>
      </c>
      <c r="X30" s="320">
        <v>10562</v>
      </c>
      <c r="Y30" s="320">
        <v>4102</v>
      </c>
      <c r="Z30" s="10">
        <v>6.79</v>
      </c>
    </row>
    <row r="31" spans="1:26" ht="12.75" customHeight="1">
      <c r="A31" s="8" t="s">
        <v>348</v>
      </c>
      <c r="B31" s="8" t="s">
        <v>15</v>
      </c>
      <c r="C31" s="10" t="s">
        <v>349</v>
      </c>
      <c r="D31" s="10" t="s">
        <v>354</v>
      </c>
      <c r="E31" s="317">
        <v>4</v>
      </c>
      <c r="F31" s="317">
        <v>6</v>
      </c>
      <c r="G31" s="317">
        <v>2</v>
      </c>
      <c r="H31" s="317">
        <v>48.58</v>
      </c>
      <c r="I31" s="317">
        <v>2</v>
      </c>
      <c r="J31" s="317">
        <v>0</v>
      </c>
      <c r="K31" s="317">
        <v>38</v>
      </c>
      <c r="L31" s="10">
        <v>69.52</v>
      </c>
      <c r="M31" s="10">
        <v>76.33</v>
      </c>
      <c r="N31" s="318">
        <v>107.56688617798405</v>
      </c>
      <c r="O31" s="318">
        <v>90.909884812281234</v>
      </c>
      <c r="P31" s="318">
        <v>115.66921495211788</v>
      </c>
      <c r="Q31" s="10">
        <v>47.93</v>
      </c>
      <c r="R31" s="10">
        <v>23.93</v>
      </c>
      <c r="S31" s="319">
        <v>77.674766524616928</v>
      </c>
      <c r="T31" s="10">
        <v>25.87</v>
      </c>
      <c r="U31" s="10">
        <v>5.37</v>
      </c>
      <c r="V31" s="10">
        <v>0.77</v>
      </c>
      <c r="W31" s="10">
        <v>0.16</v>
      </c>
      <c r="X31" s="320">
        <v>3728</v>
      </c>
      <c r="Y31" s="320">
        <v>1551</v>
      </c>
      <c r="Z31" s="10">
        <v>6.03</v>
      </c>
    </row>
    <row r="32" spans="1:26" ht="12.75" customHeight="1">
      <c r="A32" s="8" t="s">
        <v>348</v>
      </c>
      <c r="B32" s="8" t="s">
        <v>17</v>
      </c>
      <c r="C32" s="10" t="s">
        <v>349</v>
      </c>
      <c r="D32" s="10" t="s">
        <v>355</v>
      </c>
      <c r="E32" s="317">
        <v>1</v>
      </c>
      <c r="F32" s="317">
        <v>9</v>
      </c>
      <c r="G32" s="317">
        <v>3</v>
      </c>
      <c r="H32" s="317">
        <v>70.83</v>
      </c>
      <c r="I32" s="317">
        <v>9</v>
      </c>
      <c r="J32" s="317">
        <v>0</v>
      </c>
      <c r="K32" s="317">
        <v>13</v>
      </c>
      <c r="L32" s="10">
        <v>72.180000000000007</v>
      </c>
      <c r="M32" s="10">
        <v>70.849999999999994</v>
      </c>
      <c r="N32" s="318">
        <v>107.24068649533352</v>
      </c>
      <c r="O32" s="318">
        <v>84.026158521001591</v>
      </c>
      <c r="P32" s="318">
        <v>79.727928157982234</v>
      </c>
      <c r="Q32" s="10">
        <v>100</v>
      </c>
      <c r="R32" s="10">
        <v>16.489999999999998</v>
      </c>
      <c r="S32" s="319">
        <v>87.598662126444779</v>
      </c>
      <c r="T32" s="10">
        <v>8.81</v>
      </c>
      <c r="U32" s="10">
        <v>4.5199999999999996</v>
      </c>
      <c r="V32" s="10">
        <v>0.57999999999999996</v>
      </c>
      <c r="W32" s="10">
        <v>0.1</v>
      </c>
      <c r="X32" s="320">
        <v>3188</v>
      </c>
      <c r="Y32" s="320">
        <v>1294</v>
      </c>
      <c r="Z32" s="10">
        <v>5.99</v>
      </c>
    </row>
    <row r="33" spans="1:26" ht="12.75" customHeight="1">
      <c r="A33" s="8" t="s">
        <v>348</v>
      </c>
      <c r="B33" s="8" t="s">
        <v>19</v>
      </c>
      <c r="C33" s="10" t="s">
        <v>349</v>
      </c>
      <c r="D33" s="10" t="s">
        <v>356</v>
      </c>
      <c r="E33" s="317">
        <v>18</v>
      </c>
      <c r="F33" s="317">
        <v>39</v>
      </c>
      <c r="G33" s="317">
        <v>4</v>
      </c>
      <c r="H33" s="317">
        <v>84.17</v>
      </c>
      <c r="I33" s="317">
        <v>14</v>
      </c>
      <c r="J33" s="317">
        <v>0</v>
      </c>
      <c r="K33" s="317">
        <v>58</v>
      </c>
      <c r="L33" s="10">
        <v>68.319999999999993</v>
      </c>
      <c r="M33" s="10">
        <v>100</v>
      </c>
      <c r="N33" s="318">
        <v>113.1445021950581</v>
      </c>
      <c r="O33" s="318">
        <v>94.193323777121947</v>
      </c>
      <c r="P33" s="318">
        <v>79.294924036806066</v>
      </c>
      <c r="Q33" s="10">
        <v>67.48</v>
      </c>
      <c r="R33" s="10">
        <v>13.2</v>
      </c>
      <c r="S33" s="319">
        <v>82.359650829648615</v>
      </c>
      <c r="T33" s="10">
        <v>25.29</v>
      </c>
      <c r="U33" s="10">
        <v>5.63</v>
      </c>
      <c r="V33" s="10">
        <v>0.65</v>
      </c>
      <c r="W33" s="10">
        <v>0.15</v>
      </c>
      <c r="X33" s="320">
        <v>5834</v>
      </c>
      <c r="Y33" s="320">
        <v>2161</v>
      </c>
      <c r="Z33" s="10">
        <v>5.73</v>
      </c>
    </row>
    <row r="34" spans="1:26" ht="12.75" customHeight="1">
      <c r="A34" s="8" t="s">
        <v>348</v>
      </c>
      <c r="B34" s="8" t="s">
        <v>21</v>
      </c>
      <c r="C34" s="10" t="s">
        <v>349</v>
      </c>
      <c r="D34" s="10" t="s">
        <v>357</v>
      </c>
      <c r="E34" s="317">
        <v>6</v>
      </c>
      <c r="F34" s="317">
        <v>13</v>
      </c>
      <c r="G34" s="317">
        <v>6</v>
      </c>
      <c r="H34" s="317">
        <v>77.31</v>
      </c>
      <c r="I34" s="317">
        <v>3</v>
      </c>
      <c r="J34" s="317">
        <v>0</v>
      </c>
      <c r="K34" s="317">
        <v>137</v>
      </c>
      <c r="L34" s="10">
        <v>70</v>
      </c>
      <c r="M34" s="10">
        <v>100</v>
      </c>
      <c r="N34" s="318">
        <v>105.93580763373784</v>
      </c>
      <c r="O34" s="318">
        <v>87.25657973405913</v>
      </c>
      <c r="P34" s="318">
        <v>84.174690095417958</v>
      </c>
      <c r="Q34" s="10">
        <v>100</v>
      </c>
      <c r="R34" s="10">
        <v>29.3</v>
      </c>
      <c r="S34" s="319">
        <v>72.733692574896779</v>
      </c>
      <c r="T34" s="10">
        <v>24.52</v>
      </c>
      <c r="U34" s="10">
        <v>5.19</v>
      </c>
      <c r="V34" s="10">
        <v>0.62</v>
      </c>
      <c r="W34" s="10">
        <v>0.11</v>
      </c>
      <c r="X34" s="320">
        <v>10022</v>
      </c>
      <c r="Y34" s="320">
        <v>4170</v>
      </c>
      <c r="Z34" s="10">
        <v>6.52</v>
      </c>
    </row>
    <row r="35" spans="1:26" ht="12.75" customHeight="1">
      <c r="A35" s="8" t="s">
        <v>348</v>
      </c>
      <c r="B35" s="8" t="s">
        <v>23</v>
      </c>
      <c r="C35" s="10" t="s">
        <v>349</v>
      </c>
      <c r="D35" s="10" t="s">
        <v>358</v>
      </c>
      <c r="E35" s="317">
        <v>6</v>
      </c>
      <c r="F35" s="317">
        <v>5</v>
      </c>
      <c r="G35" s="317">
        <v>5</v>
      </c>
      <c r="H35" s="317">
        <v>75.39</v>
      </c>
      <c r="I35" s="317">
        <v>160</v>
      </c>
      <c r="J35" s="317">
        <v>0</v>
      </c>
      <c r="K35" s="317">
        <v>362</v>
      </c>
      <c r="L35" s="10">
        <v>73.459999999999994</v>
      </c>
      <c r="M35" s="10">
        <v>100</v>
      </c>
      <c r="N35" s="318">
        <v>102.03288711469816</v>
      </c>
      <c r="O35" s="318">
        <v>107.86230229723097</v>
      </c>
      <c r="P35" s="318">
        <v>72.50309512644877</v>
      </c>
      <c r="Q35" s="10">
        <v>100</v>
      </c>
      <c r="R35" s="10">
        <v>24.58</v>
      </c>
      <c r="S35" s="319">
        <v>72.26147436348775</v>
      </c>
      <c r="T35" s="10">
        <v>24.87</v>
      </c>
      <c r="U35" s="10">
        <v>1.52</v>
      </c>
      <c r="V35" s="10">
        <v>0.19</v>
      </c>
      <c r="W35" s="10">
        <v>0.04</v>
      </c>
      <c r="X35" s="320">
        <v>17122</v>
      </c>
      <c r="Y35" s="320">
        <v>6963</v>
      </c>
      <c r="Z35" s="10">
        <v>7.18</v>
      </c>
    </row>
    <row r="36" spans="1:26" ht="12.75" customHeight="1">
      <c r="A36" s="8" t="s">
        <v>338</v>
      </c>
      <c r="B36" s="8" t="s">
        <v>6</v>
      </c>
      <c r="C36" s="10" t="s">
        <v>339</v>
      </c>
      <c r="D36" s="10" t="s">
        <v>340</v>
      </c>
      <c r="E36" s="317">
        <v>0</v>
      </c>
      <c r="F36" s="317">
        <v>0</v>
      </c>
      <c r="G36" s="317">
        <v>0</v>
      </c>
      <c r="H36" s="317">
        <v>58.94</v>
      </c>
      <c r="I36" s="317">
        <v>0</v>
      </c>
      <c r="J36" s="317">
        <v>0</v>
      </c>
      <c r="K36" s="317">
        <v>0</v>
      </c>
      <c r="L36" s="10">
        <v>64.349999999999994</v>
      </c>
      <c r="M36" s="10">
        <v>100</v>
      </c>
      <c r="N36" s="318">
        <v>107.38914983156862</v>
      </c>
      <c r="O36" s="318">
        <v>85.660844768025669</v>
      </c>
      <c r="P36" s="318">
        <v>75.317106693854697</v>
      </c>
      <c r="Q36" s="10">
        <v>72.36</v>
      </c>
      <c r="R36" s="10">
        <v>46.63</v>
      </c>
      <c r="S36" s="319">
        <v>58.251251432962235</v>
      </c>
      <c r="T36" s="10">
        <v>43.38</v>
      </c>
      <c r="U36" s="10">
        <v>10.25</v>
      </c>
      <c r="V36" s="10">
        <v>1.39</v>
      </c>
      <c r="W36" s="10">
        <v>0.33</v>
      </c>
      <c r="X36" s="320">
        <v>11894</v>
      </c>
      <c r="Y36" s="320">
        <v>5018</v>
      </c>
      <c r="Z36" s="10">
        <v>5.62</v>
      </c>
    </row>
    <row r="37" spans="1:26" ht="12.75" customHeight="1">
      <c r="A37" s="8" t="s">
        <v>338</v>
      </c>
      <c r="B37" s="8" t="s">
        <v>9</v>
      </c>
      <c r="C37" s="10" t="s">
        <v>339</v>
      </c>
      <c r="D37" s="10" t="s">
        <v>341</v>
      </c>
      <c r="E37" s="317">
        <v>269</v>
      </c>
      <c r="F37" s="317">
        <v>118</v>
      </c>
      <c r="G37" s="317">
        <v>9</v>
      </c>
      <c r="H37" s="317">
        <v>70.91</v>
      </c>
      <c r="I37" s="317">
        <v>0</v>
      </c>
      <c r="J37" s="317">
        <v>2</v>
      </c>
      <c r="K37" s="317">
        <v>0</v>
      </c>
      <c r="L37" s="10">
        <v>63.62</v>
      </c>
      <c r="M37" s="10">
        <v>96.04</v>
      </c>
      <c r="N37" s="318">
        <v>113.71709920042778</v>
      </c>
      <c r="O37" s="318">
        <v>81.673032313565542</v>
      </c>
      <c r="P37" s="318">
        <v>63.954021612835419</v>
      </c>
      <c r="Q37" s="10">
        <v>54.67</v>
      </c>
      <c r="R37" s="10">
        <v>40.049999999999997</v>
      </c>
      <c r="S37" s="319">
        <v>71.399874290268656</v>
      </c>
      <c r="T37" s="10">
        <v>46.99</v>
      </c>
      <c r="U37" s="10">
        <v>9.5</v>
      </c>
      <c r="V37" s="10">
        <v>1.26</v>
      </c>
      <c r="W37" s="10">
        <v>0.24</v>
      </c>
      <c r="X37" s="320">
        <v>11509</v>
      </c>
      <c r="Y37" s="320">
        <v>4873</v>
      </c>
      <c r="Z37" s="10">
        <v>5.01</v>
      </c>
    </row>
    <row r="38" spans="1:26" ht="12.75" customHeight="1">
      <c r="A38" s="8" t="s">
        <v>338</v>
      </c>
      <c r="B38" s="8" t="s">
        <v>11</v>
      </c>
      <c r="C38" s="10" t="s">
        <v>339</v>
      </c>
      <c r="D38" s="10" t="s">
        <v>342</v>
      </c>
      <c r="E38" s="317">
        <v>302</v>
      </c>
      <c r="F38" s="317">
        <v>245</v>
      </c>
      <c r="G38" s="317">
        <v>31</v>
      </c>
      <c r="H38" s="317">
        <v>65.78</v>
      </c>
      <c r="I38" s="317">
        <v>0</v>
      </c>
      <c r="J38" s="317">
        <v>1</v>
      </c>
      <c r="K38" s="317">
        <v>234</v>
      </c>
      <c r="L38" s="10">
        <v>66.33</v>
      </c>
      <c r="M38" s="10">
        <v>100</v>
      </c>
      <c r="N38" s="318">
        <v>116.16443982370851</v>
      </c>
      <c r="O38" s="318">
        <v>91.146486477848626</v>
      </c>
      <c r="P38" s="318">
        <v>68.792574129482958</v>
      </c>
      <c r="Q38" s="10">
        <v>70.97</v>
      </c>
      <c r="R38" s="10">
        <v>54.63</v>
      </c>
      <c r="S38" s="319">
        <v>62.700078153275285</v>
      </c>
      <c r="T38" s="10">
        <v>41.03</v>
      </c>
      <c r="U38" s="10">
        <v>5.78</v>
      </c>
      <c r="V38" s="10">
        <v>0.82</v>
      </c>
      <c r="W38" s="10">
        <v>0.18</v>
      </c>
      <c r="X38" s="320">
        <v>50940</v>
      </c>
      <c r="Y38" s="320">
        <v>22074</v>
      </c>
      <c r="Z38" s="10">
        <v>6.22</v>
      </c>
    </row>
    <row r="39" spans="1:26" ht="12.75" customHeight="1">
      <c r="A39" s="8" t="s">
        <v>338</v>
      </c>
      <c r="B39" s="8" t="s">
        <v>13</v>
      </c>
      <c r="C39" s="10" t="s">
        <v>339</v>
      </c>
      <c r="D39" s="10" t="s">
        <v>343</v>
      </c>
      <c r="E39" s="317">
        <v>137</v>
      </c>
      <c r="F39" s="317">
        <v>80</v>
      </c>
      <c r="G39" s="317">
        <v>22</v>
      </c>
      <c r="H39" s="317">
        <v>70.349999999999994</v>
      </c>
      <c r="I39" s="317">
        <v>14</v>
      </c>
      <c r="J39" s="317">
        <v>3</v>
      </c>
      <c r="K39" s="317">
        <v>0</v>
      </c>
      <c r="L39" s="10">
        <v>64.39</v>
      </c>
      <c r="M39" s="10">
        <v>100</v>
      </c>
      <c r="N39" s="318">
        <v>109.21588139522827</v>
      </c>
      <c r="O39" s="318">
        <v>91.00332399543089</v>
      </c>
      <c r="P39" s="318">
        <v>67.563423668293368</v>
      </c>
      <c r="Q39" s="10">
        <v>81.790000000000006</v>
      </c>
      <c r="R39" s="10">
        <v>48.37</v>
      </c>
      <c r="S39" s="319">
        <v>61.281718803996924</v>
      </c>
      <c r="T39" s="10">
        <v>51.07</v>
      </c>
      <c r="U39" s="10">
        <v>5.0199999999999996</v>
      </c>
      <c r="V39" s="10">
        <v>0.57999999999999996</v>
      </c>
      <c r="W39" s="10">
        <v>0.1</v>
      </c>
      <c r="X39" s="320">
        <v>18111</v>
      </c>
      <c r="Y39" s="320">
        <v>8396</v>
      </c>
      <c r="Z39" s="10">
        <v>6.41</v>
      </c>
    </row>
    <row r="40" spans="1:26" ht="12.75" customHeight="1">
      <c r="A40" s="8" t="s">
        <v>338</v>
      </c>
      <c r="B40" s="8" t="s">
        <v>15</v>
      </c>
      <c r="C40" s="10" t="s">
        <v>339</v>
      </c>
      <c r="D40" s="10" t="s">
        <v>344</v>
      </c>
      <c r="E40" s="317">
        <v>169</v>
      </c>
      <c r="F40" s="317">
        <v>0</v>
      </c>
      <c r="G40" s="317">
        <v>4</v>
      </c>
      <c r="H40" s="317">
        <v>82.88</v>
      </c>
      <c r="I40" s="317">
        <v>14</v>
      </c>
      <c r="J40" s="317">
        <v>0</v>
      </c>
      <c r="K40" s="317">
        <v>420</v>
      </c>
      <c r="L40" s="10">
        <v>68.56</v>
      </c>
      <c r="M40" s="10">
        <v>100</v>
      </c>
      <c r="N40" s="318">
        <v>103.13592713173169</v>
      </c>
      <c r="O40" s="318">
        <v>98.542600271666998</v>
      </c>
      <c r="P40" s="318">
        <v>79.34096414892295</v>
      </c>
      <c r="Q40" s="10">
        <v>100</v>
      </c>
      <c r="R40" s="10">
        <v>43.03</v>
      </c>
      <c r="S40" s="319">
        <v>66.999576389999589</v>
      </c>
      <c r="T40" s="10">
        <v>35.92</v>
      </c>
      <c r="U40" s="10">
        <v>5.26</v>
      </c>
      <c r="V40" s="10">
        <v>0.57999999999999996</v>
      </c>
      <c r="W40" s="10">
        <v>0.1</v>
      </c>
      <c r="X40" s="320">
        <v>80116</v>
      </c>
      <c r="Y40" s="320">
        <v>35411</v>
      </c>
      <c r="Z40" s="10">
        <v>5.0999999999999996</v>
      </c>
    </row>
    <row r="41" spans="1:26" ht="12.75" customHeight="1">
      <c r="A41" s="8" t="s">
        <v>338</v>
      </c>
      <c r="B41" s="8" t="s">
        <v>17</v>
      </c>
      <c r="C41" s="10" t="s">
        <v>339</v>
      </c>
      <c r="D41" s="10" t="s">
        <v>345</v>
      </c>
      <c r="E41" s="317">
        <v>1460</v>
      </c>
      <c r="F41" s="317">
        <v>35</v>
      </c>
      <c r="G41" s="317">
        <v>3</v>
      </c>
      <c r="H41" s="317">
        <v>78.3</v>
      </c>
      <c r="I41" s="317">
        <v>15</v>
      </c>
      <c r="J41" s="317">
        <v>0</v>
      </c>
      <c r="K41" s="317">
        <v>0</v>
      </c>
      <c r="L41" s="10">
        <v>68.97</v>
      </c>
      <c r="M41" s="10">
        <v>100</v>
      </c>
      <c r="N41" s="318">
        <v>109.59278085497137</v>
      </c>
      <c r="O41" s="318">
        <v>96.695869996880276</v>
      </c>
      <c r="P41" s="318">
        <v>94.524033346012118</v>
      </c>
      <c r="Q41" s="10">
        <v>100</v>
      </c>
      <c r="R41" s="10">
        <v>55.25</v>
      </c>
      <c r="S41" s="319">
        <v>63.760012662060618</v>
      </c>
      <c r="T41" s="10">
        <v>54.85</v>
      </c>
      <c r="U41" s="10">
        <v>3.99</v>
      </c>
      <c r="V41" s="10">
        <v>0.32</v>
      </c>
      <c r="W41" s="10">
        <v>0.05</v>
      </c>
      <c r="X41" s="320">
        <v>44165</v>
      </c>
      <c r="Y41" s="320">
        <v>20625</v>
      </c>
      <c r="Z41" s="10">
        <v>6.82</v>
      </c>
    </row>
    <row r="42" spans="1:26" ht="12.75" customHeight="1">
      <c r="A42" s="8" t="s">
        <v>338</v>
      </c>
      <c r="B42" s="8" t="s">
        <v>19</v>
      </c>
      <c r="C42" s="10" t="s">
        <v>339</v>
      </c>
      <c r="D42" s="10" t="s">
        <v>346</v>
      </c>
      <c r="E42" s="317">
        <v>195</v>
      </c>
      <c r="F42" s="317">
        <v>6</v>
      </c>
      <c r="G42" s="317">
        <v>4</v>
      </c>
      <c r="H42" s="317">
        <v>68.900000000000006</v>
      </c>
      <c r="I42" s="317">
        <v>8</v>
      </c>
      <c r="J42" s="317">
        <v>0</v>
      </c>
      <c r="K42" s="317">
        <v>248</v>
      </c>
      <c r="L42" s="10">
        <v>66.650000000000006</v>
      </c>
      <c r="M42" s="10">
        <v>100</v>
      </c>
      <c r="N42" s="318">
        <v>108.36375809700097</v>
      </c>
      <c r="O42" s="318">
        <v>86.646823260481867</v>
      </c>
      <c r="P42" s="318">
        <v>71.380460854971545</v>
      </c>
      <c r="Q42" s="10">
        <v>73.36</v>
      </c>
      <c r="R42" s="10">
        <v>47.04</v>
      </c>
      <c r="S42" s="319">
        <v>62.579995422293436</v>
      </c>
      <c r="T42" s="10">
        <v>57.53</v>
      </c>
      <c r="U42" s="10">
        <v>5.92</v>
      </c>
      <c r="V42" s="10">
        <v>0.72</v>
      </c>
      <c r="W42" s="10">
        <v>0.14000000000000001</v>
      </c>
      <c r="X42" s="320">
        <v>8058</v>
      </c>
      <c r="Y42" s="320">
        <v>3567</v>
      </c>
      <c r="Z42" s="10">
        <v>7.06</v>
      </c>
    </row>
    <row r="43" spans="1:26" ht="12.75" customHeight="1">
      <c r="A43" s="8" t="s">
        <v>338</v>
      </c>
      <c r="B43" s="8" t="s">
        <v>21</v>
      </c>
      <c r="C43" s="10" t="s">
        <v>339</v>
      </c>
      <c r="D43" s="10" t="s">
        <v>347</v>
      </c>
      <c r="E43" s="317">
        <v>0</v>
      </c>
      <c r="F43" s="317">
        <v>0</v>
      </c>
      <c r="G43" s="317">
        <v>0</v>
      </c>
      <c r="H43" s="317">
        <v>88.3</v>
      </c>
      <c r="I43" s="317">
        <v>0</v>
      </c>
      <c r="J43" s="317">
        <v>0</v>
      </c>
      <c r="K43" s="317">
        <v>0</v>
      </c>
      <c r="L43" s="10">
        <v>69.17</v>
      </c>
      <c r="M43" s="10">
        <v>100</v>
      </c>
      <c r="N43" s="318">
        <v>105.53384679223473</v>
      </c>
      <c r="O43" s="318">
        <v>82.349585766394327</v>
      </c>
      <c r="P43" s="318">
        <v>84.382733100283559</v>
      </c>
      <c r="Q43" s="10">
        <v>0</v>
      </c>
      <c r="R43" s="10">
        <v>41.13</v>
      </c>
      <c r="S43" s="319">
        <v>63.041113594863198</v>
      </c>
      <c r="T43" s="10">
        <v>47.73</v>
      </c>
      <c r="U43" s="10">
        <v>1.75</v>
      </c>
      <c r="V43" s="10">
        <v>0.22</v>
      </c>
      <c r="W43" s="10">
        <v>0.04</v>
      </c>
      <c r="X43" s="320">
        <v>17137</v>
      </c>
      <c r="Y43" s="320">
        <v>6838</v>
      </c>
      <c r="Z43" s="10">
        <v>8.24</v>
      </c>
    </row>
    <row r="44" spans="1:26" ht="12.75" customHeight="1">
      <c r="A44" s="8" t="s">
        <v>165</v>
      </c>
      <c r="B44" s="8" t="s">
        <v>6</v>
      </c>
      <c r="C44" s="9" t="s">
        <v>166</v>
      </c>
      <c r="D44" s="10" t="s">
        <v>167</v>
      </c>
      <c r="E44" s="317">
        <v>3</v>
      </c>
      <c r="F44" s="317">
        <v>14</v>
      </c>
      <c r="G44" s="317">
        <v>0</v>
      </c>
      <c r="H44" s="317">
        <v>68.41</v>
      </c>
      <c r="I44" s="317">
        <v>0</v>
      </c>
      <c r="J44" s="317">
        <v>207</v>
      </c>
      <c r="K44" s="317">
        <v>32</v>
      </c>
      <c r="L44" s="10">
        <v>67.77</v>
      </c>
      <c r="M44" s="10">
        <v>100</v>
      </c>
      <c r="N44" s="318">
        <v>116.86441144577825</v>
      </c>
      <c r="O44" s="318">
        <v>87.288817273349167</v>
      </c>
      <c r="P44" s="318">
        <v>98.101027729854806</v>
      </c>
      <c r="Q44" s="10">
        <v>88.43</v>
      </c>
      <c r="R44" s="10">
        <v>25.25</v>
      </c>
      <c r="S44" s="319">
        <v>69.088637804377811</v>
      </c>
      <c r="T44" s="10">
        <v>29.4</v>
      </c>
      <c r="U44" s="10">
        <v>22.59</v>
      </c>
      <c r="V44" s="10">
        <v>4.16</v>
      </c>
      <c r="W44" s="10">
        <v>1.1000000000000001</v>
      </c>
      <c r="X44" s="320">
        <v>1746</v>
      </c>
      <c r="Y44" s="320">
        <v>689</v>
      </c>
      <c r="Z44" s="10">
        <v>6.42</v>
      </c>
    </row>
    <row r="45" spans="1:26" ht="12.75" customHeight="1">
      <c r="A45" s="8" t="s">
        <v>165</v>
      </c>
      <c r="B45" s="8" t="s">
        <v>9</v>
      </c>
      <c r="C45" s="9" t="s">
        <v>166</v>
      </c>
      <c r="D45" s="10" t="s">
        <v>168</v>
      </c>
      <c r="E45" s="317">
        <v>3</v>
      </c>
      <c r="F45" s="317">
        <v>7</v>
      </c>
      <c r="G45" s="317">
        <v>2</v>
      </c>
      <c r="H45" s="317">
        <v>86.92</v>
      </c>
      <c r="I45" s="317">
        <v>0</v>
      </c>
      <c r="J45" s="317">
        <v>5</v>
      </c>
      <c r="K45" s="317">
        <v>0</v>
      </c>
      <c r="L45" s="10">
        <v>68.03</v>
      </c>
      <c r="M45" s="10">
        <v>100</v>
      </c>
      <c r="N45" s="318">
        <v>116.99346326289159</v>
      </c>
      <c r="O45" s="318">
        <v>82.924287001692647</v>
      </c>
      <c r="P45" s="318">
        <v>73.631584274708104</v>
      </c>
      <c r="Q45" s="10">
        <v>76.790000000000006</v>
      </c>
      <c r="R45" s="10">
        <v>38.130000000000003</v>
      </c>
      <c r="S45" s="319">
        <v>71.481160321329824</v>
      </c>
      <c r="T45" s="10">
        <v>30</v>
      </c>
      <c r="U45" s="10">
        <v>18.48</v>
      </c>
      <c r="V45" s="10">
        <v>2.82</v>
      </c>
      <c r="W45" s="10">
        <v>0.66</v>
      </c>
      <c r="X45" s="320">
        <v>5284</v>
      </c>
      <c r="Y45" s="320">
        <v>2091</v>
      </c>
      <c r="Z45" s="10">
        <v>6.67</v>
      </c>
    </row>
    <row r="46" spans="1:26" ht="12.75" customHeight="1">
      <c r="A46" s="8" t="s">
        <v>165</v>
      </c>
      <c r="B46" s="8" t="s">
        <v>11</v>
      </c>
      <c r="C46" s="9" t="s">
        <v>166</v>
      </c>
      <c r="D46" s="10" t="s">
        <v>169</v>
      </c>
      <c r="E46" s="317">
        <v>0</v>
      </c>
      <c r="F46" s="317">
        <v>10</v>
      </c>
      <c r="G46" s="317">
        <v>1</v>
      </c>
      <c r="H46" s="317">
        <v>81.39</v>
      </c>
      <c r="I46" s="317">
        <v>0</v>
      </c>
      <c r="J46" s="317">
        <v>604</v>
      </c>
      <c r="K46" s="317">
        <v>46</v>
      </c>
      <c r="L46" s="10">
        <v>69.97</v>
      </c>
      <c r="M46" s="10">
        <v>100</v>
      </c>
      <c r="N46" s="318">
        <v>117.50538288052299</v>
      </c>
      <c r="O46" s="318">
        <v>82.854528334667108</v>
      </c>
      <c r="P46" s="318">
        <v>78.296064711383693</v>
      </c>
      <c r="Q46" s="10">
        <v>84.53</v>
      </c>
      <c r="R46" s="10">
        <v>31.65</v>
      </c>
      <c r="S46" s="319">
        <v>71.12292279439211</v>
      </c>
      <c r="T46" s="10">
        <v>32.54</v>
      </c>
      <c r="U46" s="10">
        <v>14.5</v>
      </c>
      <c r="V46" s="10">
        <v>2.48</v>
      </c>
      <c r="W46" s="10">
        <v>0.67</v>
      </c>
      <c r="X46" s="320">
        <v>2355</v>
      </c>
      <c r="Y46" s="320">
        <v>946</v>
      </c>
      <c r="Z46" s="10">
        <v>6.13</v>
      </c>
    </row>
    <row r="47" spans="1:26" ht="12.75" customHeight="1">
      <c r="A47" s="8" t="s">
        <v>165</v>
      </c>
      <c r="B47" s="8" t="s">
        <v>13</v>
      </c>
      <c r="C47" s="9" t="s">
        <v>166</v>
      </c>
      <c r="D47" s="10" t="s">
        <v>170</v>
      </c>
      <c r="E47" s="317">
        <v>2</v>
      </c>
      <c r="F47" s="317">
        <v>6</v>
      </c>
      <c r="G47" s="317">
        <v>0</v>
      </c>
      <c r="H47" s="317">
        <v>84.25</v>
      </c>
      <c r="I47" s="317">
        <v>0</v>
      </c>
      <c r="J47" s="317">
        <v>238</v>
      </c>
      <c r="K47" s="317">
        <v>39</v>
      </c>
      <c r="L47" s="10">
        <v>67.930000000000007</v>
      </c>
      <c r="M47" s="10">
        <v>100</v>
      </c>
      <c r="N47" s="318">
        <v>112.46743584573196</v>
      </c>
      <c r="O47" s="318">
        <v>96.564099285534567</v>
      </c>
      <c r="P47" s="318">
        <v>73.169320053289212</v>
      </c>
      <c r="Q47" s="10">
        <v>100</v>
      </c>
      <c r="R47" s="10">
        <v>30.34</v>
      </c>
      <c r="S47" s="319">
        <v>68.238020685659336</v>
      </c>
      <c r="T47" s="10">
        <v>30.03</v>
      </c>
      <c r="U47" s="10">
        <v>23.25</v>
      </c>
      <c r="V47" s="10">
        <v>3.82</v>
      </c>
      <c r="W47" s="10">
        <v>0.98</v>
      </c>
      <c r="X47" s="320">
        <v>737</v>
      </c>
      <c r="Y47" s="320">
        <v>289</v>
      </c>
      <c r="Z47" s="10">
        <v>5.54</v>
      </c>
    </row>
    <row r="48" spans="1:26" ht="12.75" customHeight="1">
      <c r="A48" s="8" t="s">
        <v>165</v>
      </c>
      <c r="B48" s="8" t="s">
        <v>15</v>
      </c>
      <c r="C48" s="9" t="s">
        <v>166</v>
      </c>
      <c r="D48" s="10" t="s">
        <v>171</v>
      </c>
      <c r="E48" s="317">
        <v>5</v>
      </c>
      <c r="F48" s="317">
        <v>9</v>
      </c>
      <c r="G48" s="317">
        <v>2</v>
      </c>
      <c r="H48" s="317">
        <v>83.81</v>
      </c>
      <c r="I48" s="317">
        <v>0</v>
      </c>
      <c r="J48" s="317">
        <v>45</v>
      </c>
      <c r="K48" s="317">
        <v>15</v>
      </c>
      <c r="L48" s="10">
        <v>66.260000000000005</v>
      </c>
      <c r="M48" s="10">
        <v>97.47</v>
      </c>
      <c r="N48" s="318">
        <v>114.83035038149747</v>
      </c>
      <c r="O48" s="318">
        <v>90.490896261856008</v>
      </c>
      <c r="P48" s="318">
        <v>73.858728928553191</v>
      </c>
      <c r="Q48" s="10">
        <v>89.38</v>
      </c>
      <c r="R48" s="10">
        <v>23.27</v>
      </c>
      <c r="S48" s="319">
        <v>70.314375403933155</v>
      </c>
      <c r="T48" s="10">
        <v>21.11</v>
      </c>
      <c r="U48" s="10">
        <v>21.84</v>
      </c>
      <c r="V48" s="10">
        <v>4.5999999999999996</v>
      </c>
      <c r="W48" s="10">
        <v>1.53</v>
      </c>
      <c r="X48" s="320">
        <v>1099</v>
      </c>
      <c r="Y48" s="320">
        <v>418</v>
      </c>
      <c r="Z48" s="10">
        <v>5.73</v>
      </c>
    </row>
    <row r="49" spans="1:26" ht="12.75" customHeight="1">
      <c r="A49" s="8" t="s">
        <v>165</v>
      </c>
      <c r="B49" s="8" t="s">
        <v>17</v>
      </c>
      <c r="C49" s="9" t="s">
        <v>166</v>
      </c>
      <c r="D49" s="10" t="s">
        <v>172</v>
      </c>
      <c r="E49" s="317">
        <v>0</v>
      </c>
      <c r="F49" s="317">
        <v>6</v>
      </c>
      <c r="G49" s="317">
        <v>6</v>
      </c>
      <c r="H49" s="317">
        <v>82.73</v>
      </c>
      <c r="I49" s="317">
        <v>0</v>
      </c>
      <c r="J49" s="317">
        <v>162</v>
      </c>
      <c r="K49" s="317">
        <v>58</v>
      </c>
      <c r="L49" s="10">
        <v>68.17</v>
      </c>
      <c r="M49" s="10">
        <v>97.87</v>
      </c>
      <c r="N49" s="318">
        <v>110.60953603710098</v>
      </c>
      <c r="O49" s="318">
        <v>101.71804459700849</v>
      </c>
      <c r="P49" s="318">
        <v>74.219876720631845</v>
      </c>
      <c r="Q49" s="10">
        <v>91.23</v>
      </c>
      <c r="R49" s="10">
        <v>44.93</v>
      </c>
      <c r="S49" s="319">
        <v>64.020914150784279</v>
      </c>
      <c r="T49" s="10">
        <v>40.18</v>
      </c>
      <c r="U49" s="10">
        <v>12.98</v>
      </c>
      <c r="V49" s="10">
        <v>1.66</v>
      </c>
      <c r="W49" s="10">
        <v>0.34</v>
      </c>
      <c r="X49" s="320">
        <v>1905</v>
      </c>
      <c r="Y49" s="320">
        <v>681</v>
      </c>
      <c r="Z49" s="10">
        <v>6.64</v>
      </c>
    </row>
    <row r="50" spans="1:26" ht="12.75" customHeight="1">
      <c r="A50" s="8" t="s">
        <v>165</v>
      </c>
      <c r="B50" s="8" t="s">
        <v>19</v>
      </c>
      <c r="C50" s="9" t="s">
        <v>166</v>
      </c>
      <c r="D50" s="10" t="s">
        <v>173</v>
      </c>
      <c r="E50" s="317">
        <v>8</v>
      </c>
      <c r="F50" s="317">
        <v>3</v>
      </c>
      <c r="G50" s="317">
        <v>0</v>
      </c>
      <c r="H50" s="317">
        <v>79.12</v>
      </c>
      <c r="I50" s="317">
        <v>0</v>
      </c>
      <c r="J50" s="317">
        <v>0</v>
      </c>
      <c r="K50" s="317">
        <v>39</v>
      </c>
      <c r="L50" s="10">
        <v>67.489999999999995</v>
      </c>
      <c r="M50" s="10">
        <v>100</v>
      </c>
      <c r="N50" s="318">
        <v>113.13835662199023</v>
      </c>
      <c r="O50" s="318">
        <v>89.802997483024214</v>
      </c>
      <c r="P50" s="318">
        <v>81.329662134880593</v>
      </c>
      <c r="Q50" s="10">
        <v>72.97</v>
      </c>
      <c r="R50" s="10">
        <v>32.21</v>
      </c>
      <c r="S50" s="319">
        <v>70.647485730519904</v>
      </c>
      <c r="T50" s="10">
        <v>23.95</v>
      </c>
      <c r="U50" s="10">
        <v>12.89</v>
      </c>
      <c r="V50" s="10">
        <v>2.21</v>
      </c>
      <c r="W50" s="10">
        <v>0.55000000000000004</v>
      </c>
      <c r="X50" s="320">
        <v>1506</v>
      </c>
      <c r="Y50" s="320">
        <v>608</v>
      </c>
      <c r="Z50" s="10">
        <v>5.94</v>
      </c>
    </row>
    <row r="51" spans="1:26" ht="12.75" customHeight="1">
      <c r="A51" s="8" t="s">
        <v>165</v>
      </c>
      <c r="B51" s="8" t="s">
        <v>21</v>
      </c>
      <c r="C51" s="9" t="s">
        <v>166</v>
      </c>
      <c r="D51" s="10" t="s">
        <v>174</v>
      </c>
      <c r="E51" s="317">
        <v>2</v>
      </c>
      <c r="F51" s="317">
        <v>15</v>
      </c>
      <c r="G51" s="317">
        <v>0</v>
      </c>
      <c r="H51" s="317">
        <v>78.709999999999994</v>
      </c>
      <c r="I51" s="317">
        <v>0</v>
      </c>
      <c r="J51" s="317">
        <v>0</v>
      </c>
      <c r="K51" s="317">
        <v>23</v>
      </c>
      <c r="L51" s="10">
        <v>64.930000000000007</v>
      </c>
      <c r="M51" s="10">
        <v>100</v>
      </c>
      <c r="N51" s="318">
        <v>109.30058581047228</v>
      </c>
      <c r="O51" s="318">
        <v>79.845930847757913</v>
      </c>
      <c r="P51" s="318">
        <v>87.112534060376632</v>
      </c>
      <c r="Q51" s="10">
        <v>80.53</v>
      </c>
      <c r="R51" s="10">
        <v>28.28</v>
      </c>
      <c r="S51" s="319">
        <v>69.81518200807983</v>
      </c>
      <c r="T51" s="10">
        <v>18.53</v>
      </c>
      <c r="U51" s="10">
        <v>16.13</v>
      </c>
      <c r="V51" s="10">
        <v>2.4300000000000002</v>
      </c>
      <c r="W51" s="10">
        <v>0.56000000000000005</v>
      </c>
      <c r="X51" s="320">
        <v>2333</v>
      </c>
      <c r="Y51" s="320">
        <v>900</v>
      </c>
      <c r="Z51" s="10">
        <v>6.6</v>
      </c>
    </row>
    <row r="52" spans="1:26" ht="12.75" customHeight="1">
      <c r="A52" s="8" t="s">
        <v>165</v>
      </c>
      <c r="B52" s="8" t="s">
        <v>23</v>
      </c>
      <c r="C52" s="9" t="s">
        <v>166</v>
      </c>
      <c r="D52" s="10" t="s">
        <v>175</v>
      </c>
      <c r="E52" s="317">
        <v>0</v>
      </c>
      <c r="F52" s="317">
        <v>4</v>
      </c>
      <c r="G52" s="317">
        <v>6870</v>
      </c>
      <c r="H52" s="317">
        <v>55.53</v>
      </c>
      <c r="I52" s="317">
        <v>0</v>
      </c>
      <c r="J52" s="317">
        <v>9</v>
      </c>
      <c r="K52" s="317">
        <v>10</v>
      </c>
      <c r="L52" s="10">
        <v>70.28</v>
      </c>
      <c r="M52" s="10">
        <v>95.96</v>
      </c>
      <c r="N52" s="318">
        <v>116.93216884876863</v>
      </c>
      <c r="O52" s="318">
        <v>83.676173139984229</v>
      </c>
      <c r="P52" s="318">
        <v>66.619430189191547</v>
      </c>
      <c r="Q52" s="10">
        <v>58.83</v>
      </c>
      <c r="R52" s="10">
        <v>27.48</v>
      </c>
      <c r="S52" s="319">
        <v>66.219611021069696</v>
      </c>
      <c r="T52" s="10">
        <v>21.76</v>
      </c>
      <c r="U52" s="10">
        <v>7.24</v>
      </c>
      <c r="V52" s="10">
        <v>0.74</v>
      </c>
      <c r="W52" s="10">
        <v>0.14000000000000001</v>
      </c>
      <c r="X52" s="320">
        <v>1257</v>
      </c>
      <c r="Y52" s="320">
        <v>468</v>
      </c>
      <c r="Z52" s="10">
        <v>6.74</v>
      </c>
    </row>
    <row r="53" spans="1:26" ht="12.75" customHeight="1">
      <c r="A53" s="8" t="s">
        <v>165</v>
      </c>
      <c r="B53" s="8" t="s">
        <v>25</v>
      </c>
      <c r="C53" s="9" t="s">
        <v>166</v>
      </c>
      <c r="D53" s="10" t="s">
        <v>176</v>
      </c>
      <c r="E53" s="317">
        <v>3</v>
      </c>
      <c r="F53" s="317">
        <v>11</v>
      </c>
      <c r="G53" s="317">
        <v>1</v>
      </c>
      <c r="H53" s="317">
        <v>87.72</v>
      </c>
      <c r="I53" s="317">
        <v>10</v>
      </c>
      <c r="J53" s="317">
        <v>21</v>
      </c>
      <c r="K53" s="317">
        <v>169</v>
      </c>
      <c r="L53" s="10">
        <v>70.86</v>
      </c>
      <c r="M53" s="10">
        <v>99.15</v>
      </c>
      <c r="N53" s="318">
        <v>110.08497463288742</v>
      </c>
      <c r="O53" s="318">
        <v>91.014894124165565</v>
      </c>
      <c r="P53" s="318">
        <v>84.801434557464205</v>
      </c>
      <c r="Q53" s="10">
        <v>84.74</v>
      </c>
      <c r="R53" s="10">
        <v>33.71</v>
      </c>
      <c r="S53" s="319">
        <v>63.640963730611233</v>
      </c>
      <c r="T53" s="10">
        <v>38.549999999999997</v>
      </c>
      <c r="U53" s="10">
        <v>21.51</v>
      </c>
      <c r="V53" s="10">
        <v>3.74</v>
      </c>
      <c r="W53" s="10">
        <v>0.98</v>
      </c>
      <c r="X53" s="320">
        <v>6745</v>
      </c>
      <c r="Y53" s="320">
        <v>2558</v>
      </c>
      <c r="Z53" s="10">
        <v>6.79</v>
      </c>
    </row>
    <row r="54" spans="1:26" ht="12.75" customHeight="1">
      <c r="A54" s="8" t="s">
        <v>288</v>
      </c>
      <c r="B54" s="8" t="s">
        <v>6</v>
      </c>
      <c r="C54" s="10" t="s">
        <v>289</v>
      </c>
      <c r="D54" s="10" t="s">
        <v>290</v>
      </c>
      <c r="E54" s="317">
        <v>0</v>
      </c>
      <c r="F54" s="317">
        <v>0</v>
      </c>
      <c r="G54" s="317">
        <v>0</v>
      </c>
      <c r="H54" s="317">
        <v>65.53</v>
      </c>
      <c r="I54" s="317">
        <v>0</v>
      </c>
      <c r="J54" s="317">
        <v>0</v>
      </c>
      <c r="K54" s="317">
        <v>0</v>
      </c>
      <c r="L54" s="10">
        <v>75.03</v>
      </c>
      <c r="M54" s="10">
        <v>100</v>
      </c>
      <c r="N54" s="318">
        <v>110.65557604269812</v>
      </c>
      <c r="O54" s="318">
        <v>98.676086776744313</v>
      </c>
      <c r="P54" s="318">
        <v>91.232566032906803</v>
      </c>
      <c r="Q54" s="10">
        <v>100</v>
      </c>
      <c r="R54" s="10">
        <v>28.53</v>
      </c>
      <c r="S54" s="319">
        <v>77.335962630948856</v>
      </c>
      <c r="T54" s="10">
        <v>27.44</v>
      </c>
      <c r="U54" s="10">
        <v>23.32</v>
      </c>
      <c r="V54" s="10">
        <v>3.89</v>
      </c>
      <c r="W54" s="10">
        <v>1</v>
      </c>
      <c r="X54" s="320">
        <v>4642</v>
      </c>
      <c r="Y54" s="320">
        <v>2062</v>
      </c>
      <c r="Z54" s="10">
        <v>5.01</v>
      </c>
    </row>
    <row r="55" spans="1:26" ht="12.75" customHeight="1">
      <c r="A55" s="8" t="s">
        <v>288</v>
      </c>
      <c r="B55" s="8" t="s">
        <v>9</v>
      </c>
      <c r="C55" s="10" t="s">
        <v>289</v>
      </c>
      <c r="D55" s="10" t="s">
        <v>291</v>
      </c>
      <c r="E55" s="317">
        <v>0</v>
      </c>
      <c r="F55" s="317">
        <v>0</v>
      </c>
      <c r="G55" s="317">
        <v>0</v>
      </c>
      <c r="H55" s="317">
        <v>63.3</v>
      </c>
      <c r="I55" s="317">
        <v>0</v>
      </c>
      <c r="J55" s="317">
        <v>0</v>
      </c>
      <c r="K55" s="317">
        <v>0</v>
      </c>
      <c r="L55" s="10">
        <v>71.62</v>
      </c>
      <c r="M55" s="10">
        <v>98.58</v>
      </c>
      <c r="N55" s="318">
        <v>113.11971390191226</v>
      </c>
      <c r="O55" s="318">
        <v>90.654236838589725</v>
      </c>
      <c r="P55" s="318">
        <v>115.28842067730135</v>
      </c>
      <c r="Q55" s="10">
        <v>96.25</v>
      </c>
      <c r="R55" s="10">
        <v>36.53</v>
      </c>
      <c r="S55" s="319">
        <v>67.554907907708383</v>
      </c>
      <c r="T55" s="10">
        <v>34.65</v>
      </c>
      <c r="U55" s="10">
        <v>16.97</v>
      </c>
      <c r="V55" s="10">
        <v>2.82</v>
      </c>
      <c r="W55" s="10">
        <v>0.81</v>
      </c>
      <c r="X55" s="320">
        <v>12730</v>
      </c>
      <c r="Y55" s="320">
        <v>4645</v>
      </c>
      <c r="Z55" s="10">
        <v>5.34</v>
      </c>
    </row>
    <row r="56" spans="1:26" ht="12.75" customHeight="1">
      <c r="A56" s="8" t="s">
        <v>288</v>
      </c>
      <c r="B56" s="8" t="s">
        <v>11</v>
      </c>
      <c r="C56" s="10" t="s">
        <v>289</v>
      </c>
      <c r="D56" s="10" t="s">
        <v>292</v>
      </c>
      <c r="E56" s="317">
        <v>0</v>
      </c>
      <c r="F56" s="317">
        <v>0</v>
      </c>
      <c r="G56" s="317">
        <v>0</v>
      </c>
      <c r="H56" s="317">
        <v>63.01</v>
      </c>
      <c r="I56" s="317">
        <v>0</v>
      </c>
      <c r="J56" s="317">
        <v>0</v>
      </c>
      <c r="K56" s="317">
        <v>0</v>
      </c>
      <c r="L56" s="10">
        <v>71.36</v>
      </c>
      <c r="M56" s="10">
        <v>98.02</v>
      </c>
      <c r="N56" s="318">
        <v>111.99078563324487</v>
      </c>
      <c r="O56" s="318">
        <v>78.464012732113531</v>
      </c>
      <c r="P56" s="318">
        <v>104.32419846372571</v>
      </c>
      <c r="Q56" s="10">
        <v>90.39</v>
      </c>
      <c r="R56" s="10">
        <v>18.95</v>
      </c>
      <c r="S56" s="319">
        <v>77.651800010794673</v>
      </c>
      <c r="T56" s="10">
        <v>22.01</v>
      </c>
      <c r="U56" s="10">
        <v>22.72</v>
      </c>
      <c r="V56" s="10">
        <v>3.68</v>
      </c>
      <c r="W56" s="10">
        <v>0.89</v>
      </c>
      <c r="X56" s="320">
        <v>8902</v>
      </c>
      <c r="Y56" s="320">
        <v>3830</v>
      </c>
      <c r="Z56" s="10">
        <v>4.84</v>
      </c>
    </row>
    <row r="57" spans="1:26" ht="12.75" customHeight="1">
      <c r="A57" s="8" t="s">
        <v>288</v>
      </c>
      <c r="B57" s="8" t="s">
        <v>13</v>
      </c>
      <c r="C57" s="10" t="s">
        <v>289</v>
      </c>
      <c r="D57" s="10" t="s">
        <v>293</v>
      </c>
      <c r="E57" s="317">
        <v>0</v>
      </c>
      <c r="F57" s="317">
        <v>13</v>
      </c>
      <c r="G57" s="317">
        <v>0</v>
      </c>
      <c r="H57" s="317">
        <v>64.73</v>
      </c>
      <c r="I57" s="317">
        <v>50</v>
      </c>
      <c r="J57" s="317">
        <v>0</v>
      </c>
      <c r="K57" s="317">
        <v>150</v>
      </c>
      <c r="L57" s="10">
        <v>75.790000000000006</v>
      </c>
      <c r="M57" s="10">
        <v>100</v>
      </c>
      <c r="N57" s="318">
        <v>103.76208919321559</v>
      </c>
      <c r="O57" s="318">
        <v>92.610890212812222</v>
      </c>
      <c r="P57" s="318">
        <v>83.905289532958562</v>
      </c>
      <c r="Q57" s="10">
        <v>95.32</v>
      </c>
      <c r="R57" s="10">
        <v>35.229999999999997</v>
      </c>
      <c r="S57" s="319">
        <v>68.047485650911753</v>
      </c>
      <c r="T57" s="10">
        <v>30.03</v>
      </c>
      <c r="U57" s="10">
        <v>10.44</v>
      </c>
      <c r="V57" s="10">
        <v>2.23</v>
      </c>
      <c r="W57" s="10">
        <v>0.73</v>
      </c>
      <c r="X57" s="320">
        <v>19105</v>
      </c>
      <c r="Y57" s="320">
        <v>7472</v>
      </c>
      <c r="Z57" s="10">
        <v>5.45</v>
      </c>
    </row>
    <row r="58" spans="1:26" ht="12.75" customHeight="1">
      <c r="A58" s="8" t="s">
        <v>288</v>
      </c>
      <c r="B58" s="8" t="s">
        <v>15</v>
      </c>
      <c r="C58" s="10" t="s">
        <v>289</v>
      </c>
      <c r="D58" s="10" t="s">
        <v>294</v>
      </c>
      <c r="E58" s="317">
        <v>0</v>
      </c>
      <c r="F58" s="317">
        <v>0</v>
      </c>
      <c r="G58" s="317">
        <v>0</v>
      </c>
      <c r="H58" s="317">
        <v>68.2</v>
      </c>
      <c r="I58" s="317">
        <v>0</v>
      </c>
      <c r="J58" s="317">
        <v>0</v>
      </c>
      <c r="K58" s="317">
        <v>0</v>
      </c>
      <c r="L58" s="10">
        <v>73.709999999999994</v>
      </c>
      <c r="M58" s="10">
        <v>100</v>
      </c>
      <c r="N58" s="318">
        <v>106.64003738880909</v>
      </c>
      <c r="O58" s="318">
        <v>102.06365425641852</v>
      </c>
      <c r="P58" s="318">
        <v>73.885308837930765</v>
      </c>
      <c r="Q58" s="10">
        <v>100</v>
      </c>
      <c r="R58" s="10">
        <v>28.74</v>
      </c>
      <c r="S58" s="319">
        <v>70.07025889171382</v>
      </c>
      <c r="T58" s="10">
        <v>31.28</v>
      </c>
      <c r="U58" s="10">
        <v>9.3800000000000008</v>
      </c>
      <c r="V58" s="10">
        <v>1.57</v>
      </c>
      <c r="W58" s="10">
        <v>0.37</v>
      </c>
      <c r="X58" s="320">
        <v>15982</v>
      </c>
      <c r="Y58" s="320">
        <v>6499</v>
      </c>
      <c r="Z58" s="10">
        <v>5.76</v>
      </c>
    </row>
    <row r="59" spans="1:26" ht="12.75" customHeight="1">
      <c r="A59" s="8" t="s">
        <v>212</v>
      </c>
      <c r="B59" s="8" t="s">
        <v>6</v>
      </c>
      <c r="C59" s="10" t="s">
        <v>213</v>
      </c>
      <c r="D59" s="10" t="s">
        <v>214</v>
      </c>
      <c r="E59" s="317">
        <v>0</v>
      </c>
      <c r="F59" s="317">
        <v>0</v>
      </c>
      <c r="G59" s="317">
        <v>0</v>
      </c>
      <c r="H59" s="317">
        <v>91.34</v>
      </c>
      <c r="I59" s="317">
        <v>0</v>
      </c>
      <c r="J59" s="317">
        <v>0</v>
      </c>
      <c r="K59" s="317">
        <v>0</v>
      </c>
      <c r="L59" s="10">
        <v>70.84</v>
      </c>
      <c r="M59" s="10">
        <v>100</v>
      </c>
      <c r="N59" s="318">
        <v>114.40881918443935</v>
      </c>
      <c r="O59" s="318">
        <v>99.60582743586582</v>
      </c>
      <c r="P59" s="318">
        <v>80.999899146329824</v>
      </c>
      <c r="Q59" s="10">
        <v>90.27</v>
      </c>
      <c r="R59" s="10">
        <v>50.27</v>
      </c>
      <c r="S59" s="319">
        <v>68.041836141778035</v>
      </c>
      <c r="T59" s="10">
        <v>42.12</v>
      </c>
      <c r="U59" s="10">
        <v>11.01</v>
      </c>
      <c r="V59" s="10">
        <v>0.34</v>
      </c>
      <c r="W59" s="10">
        <v>0.02</v>
      </c>
      <c r="X59" s="320">
        <v>6011</v>
      </c>
      <c r="Y59" s="320">
        <v>1173</v>
      </c>
      <c r="Z59" s="10">
        <v>0.1</v>
      </c>
    </row>
    <row r="60" spans="1:26" ht="12.75" customHeight="1">
      <c r="A60" s="8" t="s">
        <v>212</v>
      </c>
      <c r="B60" s="8" t="s">
        <v>9</v>
      </c>
      <c r="C60" s="10" t="s">
        <v>213</v>
      </c>
      <c r="D60" s="10" t="s">
        <v>215</v>
      </c>
      <c r="E60" s="317">
        <v>32</v>
      </c>
      <c r="F60" s="317">
        <v>7</v>
      </c>
      <c r="G60" s="317">
        <v>1</v>
      </c>
      <c r="H60" s="317">
        <v>69.23</v>
      </c>
      <c r="I60" s="317">
        <v>0</v>
      </c>
      <c r="J60" s="317">
        <v>0</v>
      </c>
      <c r="K60" s="317">
        <v>0</v>
      </c>
      <c r="L60" s="10">
        <v>73.959999999999994</v>
      </c>
      <c r="M60" s="10">
        <v>100</v>
      </c>
      <c r="N60" s="318">
        <v>103.60596475126525</v>
      </c>
      <c r="O60" s="318">
        <v>95.813310177129011</v>
      </c>
      <c r="P60" s="318">
        <v>74.796746381000347</v>
      </c>
      <c r="Q60" s="10">
        <v>71.66</v>
      </c>
      <c r="R60" s="10">
        <v>47.28</v>
      </c>
      <c r="S60" s="319">
        <v>66.622534794214076</v>
      </c>
      <c r="T60" s="10">
        <v>40.92</v>
      </c>
      <c r="U60" s="10">
        <v>3.47</v>
      </c>
      <c r="V60" s="10">
        <v>0.41</v>
      </c>
      <c r="W60" s="10">
        <v>0.08</v>
      </c>
      <c r="X60" s="320">
        <v>275275</v>
      </c>
      <c r="Y60" s="320">
        <v>107508</v>
      </c>
      <c r="Z60" s="10">
        <v>6.69</v>
      </c>
    </row>
    <row r="61" spans="1:26" ht="12.75" customHeight="1">
      <c r="A61" s="8" t="s">
        <v>212</v>
      </c>
      <c r="B61" s="8" t="s">
        <v>11</v>
      </c>
      <c r="C61" s="10" t="s">
        <v>213</v>
      </c>
      <c r="D61" s="10" t="s">
        <v>216</v>
      </c>
      <c r="E61" s="317">
        <v>77</v>
      </c>
      <c r="F61" s="317">
        <v>5</v>
      </c>
      <c r="G61" s="317">
        <v>2</v>
      </c>
      <c r="H61" s="317">
        <v>88.74</v>
      </c>
      <c r="I61" s="317">
        <v>4</v>
      </c>
      <c r="J61" s="317">
        <v>0</v>
      </c>
      <c r="K61" s="317">
        <v>0</v>
      </c>
      <c r="L61" s="10">
        <v>73.75</v>
      </c>
      <c r="M61" s="10">
        <v>100</v>
      </c>
      <c r="N61" s="318">
        <v>100.67419232109633</v>
      </c>
      <c r="O61" s="318">
        <v>93.459972393832331</v>
      </c>
      <c r="P61" s="318">
        <v>82.299883151347643</v>
      </c>
      <c r="Q61" s="10">
        <v>91.6</v>
      </c>
      <c r="R61" s="10">
        <v>37.75</v>
      </c>
      <c r="S61" s="319">
        <v>64.829908999239677</v>
      </c>
      <c r="T61" s="10">
        <v>59.14</v>
      </c>
      <c r="U61" s="10">
        <v>3.1</v>
      </c>
      <c r="V61" s="10">
        <v>0.45</v>
      </c>
      <c r="W61" s="10">
        <v>0.11</v>
      </c>
      <c r="X61" s="320">
        <v>211920</v>
      </c>
      <c r="Y61" s="320">
        <v>80118</v>
      </c>
      <c r="Z61" s="10">
        <v>6.56</v>
      </c>
    </row>
    <row r="62" spans="1:26" ht="12.75" customHeight="1">
      <c r="A62" s="8" t="s">
        <v>212</v>
      </c>
      <c r="B62" s="8" t="s">
        <v>13</v>
      </c>
      <c r="C62" s="10" t="s">
        <v>213</v>
      </c>
      <c r="D62" s="10" t="s">
        <v>217</v>
      </c>
      <c r="E62" s="317">
        <v>0</v>
      </c>
      <c r="F62" s="317">
        <v>0</v>
      </c>
      <c r="G62" s="317">
        <v>0</v>
      </c>
      <c r="H62" s="317">
        <v>74.34</v>
      </c>
      <c r="I62" s="317">
        <v>0</v>
      </c>
      <c r="J62" s="317">
        <v>0</v>
      </c>
      <c r="K62" s="317">
        <v>0</v>
      </c>
      <c r="L62" s="10">
        <v>72.569999999999993</v>
      </c>
      <c r="M62" s="10">
        <v>100</v>
      </c>
      <c r="N62" s="318">
        <v>108.25304268581428</v>
      </c>
      <c r="O62" s="318">
        <v>93.962609229761924</v>
      </c>
      <c r="P62" s="318">
        <v>70.46538205324768</v>
      </c>
      <c r="Q62" s="10">
        <v>92.15</v>
      </c>
      <c r="R62" s="10">
        <v>44.18</v>
      </c>
      <c r="S62" s="319">
        <v>67.745820982641717</v>
      </c>
      <c r="T62" s="10">
        <v>45.33</v>
      </c>
      <c r="U62" s="10">
        <v>3.7</v>
      </c>
      <c r="V62" s="10">
        <v>0.41</v>
      </c>
      <c r="W62" s="10">
        <v>7.0000000000000007E-2</v>
      </c>
      <c r="X62" s="320">
        <v>336286</v>
      </c>
      <c r="Y62" s="320">
        <v>124999</v>
      </c>
      <c r="Z62" s="10">
        <v>6.76</v>
      </c>
    </row>
    <row r="63" spans="1:26" ht="12.75" customHeight="1">
      <c r="A63" s="8" t="s">
        <v>212</v>
      </c>
      <c r="B63" s="8" t="s">
        <v>15</v>
      </c>
      <c r="C63" s="10" t="s">
        <v>213</v>
      </c>
      <c r="D63" s="10" t="s">
        <v>218</v>
      </c>
      <c r="E63" s="317">
        <v>140</v>
      </c>
      <c r="F63" s="317">
        <v>16</v>
      </c>
      <c r="G63" s="317">
        <v>3</v>
      </c>
      <c r="H63" s="317">
        <v>90.17</v>
      </c>
      <c r="I63" s="317">
        <v>2286</v>
      </c>
      <c r="J63" s="317">
        <v>0</v>
      </c>
      <c r="K63" s="317">
        <v>0</v>
      </c>
      <c r="L63" s="10">
        <v>73.88</v>
      </c>
      <c r="M63" s="10">
        <v>94.92</v>
      </c>
      <c r="N63" s="318">
        <v>107.55595811511813</v>
      </c>
      <c r="O63" s="318">
        <v>84.971727660369979</v>
      </c>
      <c r="P63" s="318">
        <v>73.032535077914147</v>
      </c>
      <c r="Q63" s="10">
        <v>82.41</v>
      </c>
      <c r="R63" s="10">
        <v>32.29</v>
      </c>
      <c r="S63" s="319">
        <v>68.139230607680901</v>
      </c>
      <c r="T63" s="10">
        <v>38.33</v>
      </c>
      <c r="U63" s="10">
        <v>3.46</v>
      </c>
      <c r="V63" s="10">
        <v>0.52</v>
      </c>
      <c r="W63" s="10">
        <v>0.13</v>
      </c>
      <c r="X63" s="320">
        <v>186018</v>
      </c>
      <c r="Y63" s="320">
        <v>70525</v>
      </c>
      <c r="Z63" s="10">
        <v>6.39</v>
      </c>
    </row>
    <row r="64" spans="1:26" ht="12.75" customHeight="1">
      <c r="A64" s="8" t="s">
        <v>212</v>
      </c>
      <c r="B64" s="8" t="s">
        <v>17</v>
      </c>
      <c r="C64" s="10" t="s">
        <v>213</v>
      </c>
      <c r="D64" s="10" t="s">
        <v>219</v>
      </c>
      <c r="E64" s="317">
        <v>91</v>
      </c>
      <c r="F64" s="317">
        <v>4</v>
      </c>
      <c r="G64" s="317">
        <v>3</v>
      </c>
      <c r="H64" s="317">
        <v>86.97</v>
      </c>
      <c r="I64" s="317">
        <v>27</v>
      </c>
      <c r="J64" s="317">
        <v>1</v>
      </c>
      <c r="K64" s="317">
        <v>381</v>
      </c>
      <c r="L64" s="10">
        <v>73.12</v>
      </c>
      <c r="M64" s="10">
        <v>100</v>
      </c>
      <c r="N64" s="318">
        <v>104.29666630779491</v>
      </c>
      <c r="O64" s="318">
        <v>86.845798230056133</v>
      </c>
      <c r="P64" s="318">
        <v>67.220608945334362</v>
      </c>
      <c r="Q64" s="10">
        <v>79.44</v>
      </c>
      <c r="R64" s="10">
        <v>34.380000000000003</v>
      </c>
      <c r="S64" s="319">
        <v>66.678239356956951</v>
      </c>
      <c r="T64" s="10">
        <v>42.64</v>
      </c>
      <c r="U64" s="10">
        <v>5.3</v>
      </c>
      <c r="V64" s="10">
        <v>0.69</v>
      </c>
      <c r="W64" s="10">
        <v>0.13</v>
      </c>
      <c r="X64" s="320">
        <v>236012</v>
      </c>
      <c r="Y64" s="320">
        <v>87560</v>
      </c>
      <c r="Z64" s="10">
        <v>6.01</v>
      </c>
    </row>
    <row r="65" spans="1:26" ht="12.75" customHeight="1">
      <c r="A65" s="8" t="s">
        <v>538</v>
      </c>
      <c r="B65" s="8" t="s">
        <v>6</v>
      </c>
      <c r="C65" s="10" t="s">
        <v>539</v>
      </c>
      <c r="D65" s="10" t="s">
        <v>540</v>
      </c>
      <c r="E65" s="317">
        <v>0</v>
      </c>
      <c r="F65" s="317">
        <v>0</v>
      </c>
      <c r="G65" s="317">
        <v>0</v>
      </c>
      <c r="H65" s="317">
        <v>87.91</v>
      </c>
      <c r="I65" s="317">
        <v>0</v>
      </c>
      <c r="J65" s="317">
        <v>0</v>
      </c>
      <c r="K65" s="317">
        <v>92</v>
      </c>
      <c r="L65" s="10">
        <v>68.64</v>
      </c>
      <c r="M65" s="10">
        <v>95.65</v>
      </c>
      <c r="N65" s="318">
        <v>111.14082559580496</v>
      </c>
      <c r="O65" s="318">
        <v>87.173411116935611</v>
      </c>
      <c r="P65" s="318">
        <v>75.748594278333726</v>
      </c>
      <c r="Q65" s="10">
        <v>90.86</v>
      </c>
      <c r="R65" s="10">
        <v>31.92</v>
      </c>
      <c r="S65" s="319">
        <v>63.522659379621736</v>
      </c>
      <c r="T65" s="10">
        <v>29.85</v>
      </c>
      <c r="U65" s="10">
        <v>20.41</v>
      </c>
      <c r="V65" s="10">
        <v>3.92</v>
      </c>
      <c r="W65" s="10">
        <v>1.0900000000000001</v>
      </c>
      <c r="X65" s="320">
        <v>1115</v>
      </c>
      <c r="Y65" s="320">
        <v>412</v>
      </c>
      <c r="Z65" s="10">
        <v>7.3</v>
      </c>
    </row>
    <row r="66" spans="1:26" ht="12.75" customHeight="1">
      <c r="A66" s="8" t="s">
        <v>538</v>
      </c>
      <c r="B66" s="8" t="s">
        <v>9</v>
      </c>
      <c r="C66" s="10" t="s">
        <v>539</v>
      </c>
      <c r="D66" s="10" t="s">
        <v>541</v>
      </c>
      <c r="E66" s="317">
        <v>0</v>
      </c>
      <c r="F66" s="317">
        <v>0</v>
      </c>
      <c r="G66" s="317">
        <v>0</v>
      </c>
      <c r="H66" s="317">
        <v>82.28</v>
      </c>
      <c r="I66" s="317">
        <v>0</v>
      </c>
      <c r="J66" s="317">
        <v>0</v>
      </c>
      <c r="K66" s="317">
        <v>0</v>
      </c>
      <c r="L66" s="10">
        <v>69.569999999999993</v>
      </c>
      <c r="M66" s="10">
        <v>98.75</v>
      </c>
      <c r="N66" s="318">
        <v>108.72650858231425</v>
      </c>
      <c r="O66" s="318">
        <v>80.603301004549763</v>
      </c>
      <c r="P66" s="318">
        <v>78.564606731680612</v>
      </c>
      <c r="Q66" s="10">
        <v>75.739999999999995</v>
      </c>
      <c r="R66" s="10">
        <v>43.42</v>
      </c>
      <c r="S66" s="319">
        <v>62.195982410172505</v>
      </c>
      <c r="T66" s="10">
        <v>39.020000000000003</v>
      </c>
      <c r="U66" s="10">
        <v>20.78</v>
      </c>
      <c r="V66" s="10">
        <v>2.73</v>
      </c>
      <c r="W66" s="10">
        <v>0.56000000000000005</v>
      </c>
      <c r="X66" s="320">
        <v>3314</v>
      </c>
      <c r="Y66" s="320">
        <v>1076</v>
      </c>
      <c r="Z66" s="10">
        <v>7.69</v>
      </c>
    </row>
    <row r="67" spans="1:26" ht="12.75" customHeight="1">
      <c r="A67" s="8" t="s">
        <v>538</v>
      </c>
      <c r="B67" s="8" t="s">
        <v>11</v>
      </c>
      <c r="C67" s="10" t="s">
        <v>539</v>
      </c>
      <c r="D67" s="10" t="s">
        <v>542</v>
      </c>
      <c r="E67" s="317">
        <v>0</v>
      </c>
      <c r="F67" s="317">
        <v>0</v>
      </c>
      <c r="G67" s="317">
        <v>0</v>
      </c>
      <c r="H67" s="317">
        <v>75.459999999999994</v>
      </c>
      <c r="I67" s="317">
        <v>0</v>
      </c>
      <c r="J67" s="317">
        <v>0</v>
      </c>
      <c r="K67" s="317">
        <v>0</v>
      </c>
      <c r="L67" s="10">
        <v>68.17</v>
      </c>
      <c r="M67" s="10">
        <v>95.17</v>
      </c>
      <c r="N67" s="318">
        <v>110.47123247542359</v>
      </c>
      <c r="O67" s="318">
        <v>71.089744176878654</v>
      </c>
      <c r="P67" s="318">
        <v>81.021340499911645</v>
      </c>
      <c r="Q67" s="10">
        <v>52.4</v>
      </c>
      <c r="R67" s="10">
        <v>40.18</v>
      </c>
      <c r="S67" s="319">
        <v>65.238629083920557</v>
      </c>
      <c r="T67" s="10">
        <v>36.6</v>
      </c>
      <c r="U67" s="10">
        <v>20.170000000000002</v>
      </c>
      <c r="V67" s="10">
        <v>3.16</v>
      </c>
      <c r="W67" s="10">
        <v>0.74</v>
      </c>
      <c r="X67" s="320">
        <v>1909</v>
      </c>
      <c r="Y67" s="320">
        <v>648</v>
      </c>
      <c r="Z67" s="10">
        <v>7.6</v>
      </c>
    </row>
    <row r="68" spans="1:26" ht="12.75" customHeight="1">
      <c r="A68" s="8" t="s">
        <v>538</v>
      </c>
      <c r="B68" s="8" t="s">
        <v>13</v>
      </c>
      <c r="C68" s="10" t="s">
        <v>539</v>
      </c>
      <c r="D68" s="10" t="s">
        <v>543</v>
      </c>
      <c r="E68" s="317">
        <v>14</v>
      </c>
      <c r="F68" s="317">
        <v>6</v>
      </c>
      <c r="G68" s="317">
        <v>0</v>
      </c>
      <c r="H68" s="317">
        <v>88.11</v>
      </c>
      <c r="I68" s="317">
        <v>1</v>
      </c>
      <c r="J68" s="317">
        <v>3</v>
      </c>
      <c r="K68" s="317">
        <v>0</v>
      </c>
      <c r="L68" s="10">
        <v>69.28</v>
      </c>
      <c r="M68" s="10">
        <v>100</v>
      </c>
      <c r="N68" s="318">
        <v>114.67495954524989</v>
      </c>
      <c r="O68" s="318">
        <v>77.935583086738816</v>
      </c>
      <c r="P68" s="318">
        <v>64.521001283761066</v>
      </c>
      <c r="Q68" s="10">
        <v>69.930000000000007</v>
      </c>
      <c r="R68" s="10">
        <v>45.56</v>
      </c>
      <c r="S68" s="319">
        <v>58.286502550618899</v>
      </c>
      <c r="T68" s="10">
        <v>43.07</v>
      </c>
      <c r="U68" s="10">
        <v>16.66</v>
      </c>
      <c r="V68" s="10">
        <v>2.76</v>
      </c>
      <c r="W68" s="10">
        <v>0.69</v>
      </c>
      <c r="X68" s="320">
        <v>1218</v>
      </c>
      <c r="Y68" s="320">
        <v>345</v>
      </c>
      <c r="Z68" s="10">
        <v>7.12</v>
      </c>
    </row>
    <row r="69" spans="1:26" ht="12.75" customHeight="1">
      <c r="A69" s="8" t="s">
        <v>538</v>
      </c>
      <c r="B69" s="8" t="s">
        <v>15</v>
      </c>
      <c r="C69" s="10" t="s">
        <v>539</v>
      </c>
      <c r="D69" s="10" t="s">
        <v>544</v>
      </c>
      <c r="E69" s="317">
        <v>5</v>
      </c>
      <c r="F69" s="317">
        <v>1</v>
      </c>
      <c r="G69" s="317">
        <v>2</v>
      </c>
      <c r="H69" s="317">
        <v>77.819999999999993</v>
      </c>
      <c r="I69" s="317">
        <v>12</v>
      </c>
      <c r="J69" s="317">
        <v>6</v>
      </c>
      <c r="K69" s="317">
        <v>0</v>
      </c>
      <c r="L69" s="10">
        <v>67.37</v>
      </c>
      <c r="M69" s="10">
        <v>100</v>
      </c>
      <c r="N69" s="318">
        <v>113.95540780302589</v>
      </c>
      <c r="O69" s="318">
        <v>78.767564056750373</v>
      </c>
      <c r="P69" s="318">
        <v>77.933817668256239</v>
      </c>
      <c r="Q69" s="10">
        <v>56.16</v>
      </c>
      <c r="R69" s="10">
        <v>35.31</v>
      </c>
      <c r="S69" s="319">
        <v>68.61240871109942</v>
      </c>
      <c r="T69" s="10">
        <v>30.59</v>
      </c>
      <c r="U69" s="10">
        <v>18.53</v>
      </c>
      <c r="V69" s="10">
        <v>3.26</v>
      </c>
      <c r="W69" s="10">
        <v>0.9</v>
      </c>
      <c r="X69" s="320">
        <v>677</v>
      </c>
      <c r="Y69" s="320">
        <v>265</v>
      </c>
      <c r="Z69" s="10">
        <v>7.78</v>
      </c>
    </row>
    <row r="70" spans="1:26" ht="12.75" customHeight="1">
      <c r="A70" s="8" t="s">
        <v>538</v>
      </c>
      <c r="B70" s="8" t="s">
        <v>17</v>
      </c>
      <c r="C70" s="10" t="s">
        <v>539</v>
      </c>
      <c r="D70" s="10" t="s">
        <v>545</v>
      </c>
      <c r="E70" s="317">
        <v>3</v>
      </c>
      <c r="F70" s="317">
        <v>8</v>
      </c>
      <c r="G70" s="317">
        <v>1</v>
      </c>
      <c r="H70" s="317">
        <v>85.43</v>
      </c>
      <c r="I70" s="317">
        <v>179</v>
      </c>
      <c r="J70" s="317">
        <v>0</v>
      </c>
      <c r="K70" s="317">
        <v>0</v>
      </c>
      <c r="L70" s="10">
        <v>67.540000000000006</v>
      </c>
      <c r="M70" s="10">
        <v>100</v>
      </c>
      <c r="N70" s="318">
        <v>117.18607279965873</v>
      </c>
      <c r="O70" s="318">
        <v>74.11461355188996</v>
      </c>
      <c r="P70" s="318">
        <v>81.343795287969868</v>
      </c>
      <c r="Q70" s="10">
        <v>86.92</v>
      </c>
      <c r="R70" s="10">
        <v>50.5</v>
      </c>
      <c r="S70" s="319">
        <v>62.22452560480729</v>
      </c>
      <c r="T70" s="10">
        <v>37.659999999999997</v>
      </c>
      <c r="U70" s="10">
        <v>5.61</v>
      </c>
      <c r="V70" s="10">
        <v>0.56000000000000005</v>
      </c>
      <c r="W70" s="10">
        <v>0.08</v>
      </c>
      <c r="X70" s="320">
        <v>2621</v>
      </c>
      <c r="Y70" s="320">
        <v>754</v>
      </c>
      <c r="Z70" s="10">
        <v>7.78</v>
      </c>
    </row>
    <row r="71" spans="1:26" ht="12.75" customHeight="1">
      <c r="A71" s="8" t="s">
        <v>133</v>
      </c>
      <c r="B71" s="8" t="s">
        <v>6</v>
      </c>
      <c r="C71" s="9" t="s">
        <v>134</v>
      </c>
      <c r="D71" s="10" t="s">
        <v>135</v>
      </c>
      <c r="E71" s="317">
        <v>6</v>
      </c>
      <c r="F71" s="317">
        <v>4</v>
      </c>
      <c r="G71" s="317">
        <v>0</v>
      </c>
      <c r="H71" s="317">
        <v>77.41</v>
      </c>
      <c r="I71" s="317">
        <v>1</v>
      </c>
      <c r="J71" s="317">
        <v>4</v>
      </c>
      <c r="K71" s="317">
        <v>32</v>
      </c>
      <c r="L71" s="10">
        <v>71.19</v>
      </c>
      <c r="M71" s="10">
        <v>100</v>
      </c>
      <c r="N71" s="318">
        <v>107.71010296490246</v>
      </c>
      <c r="O71" s="318">
        <v>89.809104268915462</v>
      </c>
      <c r="P71" s="318">
        <v>90.205096848300641</v>
      </c>
      <c r="Q71" s="10">
        <v>79.77</v>
      </c>
      <c r="R71" s="10">
        <v>36.65</v>
      </c>
      <c r="S71" s="319">
        <v>67.598370999196959</v>
      </c>
      <c r="T71" s="10">
        <v>30.22</v>
      </c>
      <c r="U71" s="10">
        <v>7.35</v>
      </c>
      <c r="V71" s="10">
        <v>1.1599999999999999</v>
      </c>
      <c r="W71" s="10">
        <v>0.3</v>
      </c>
      <c r="X71" s="320">
        <v>4649</v>
      </c>
      <c r="Y71" s="320">
        <v>1345</v>
      </c>
      <c r="Z71" s="10">
        <v>6.51</v>
      </c>
    </row>
    <row r="72" spans="1:26" ht="12.75" customHeight="1">
      <c r="A72" s="8" t="s">
        <v>133</v>
      </c>
      <c r="B72" s="8" t="s">
        <v>9</v>
      </c>
      <c r="C72" s="9" t="s">
        <v>134</v>
      </c>
      <c r="D72" s="10" t="s">
        <v>136</v>
      </c>
      <c r="E72" s="317">
        <v>0</v>
      </c>
      <c r="F72" s="317">
        <v>0</v>
      </c>
      <c r="G72" s="317">
        <v>0</v>
      </c>
      <c r="H72" s="317">
        <v>60.42</v>
      </c>
      <c r="I72" s="317">
        <v>0</v>
      </c>
      <c r="J72" s="317">
        <v>0</v>
      </c>
      <c r="K72" s="317">
        <v>0</v>
      </c>
      <c r="L72" s="10">
        <v>69.150000000000006</v>
      </c>
      <c r="M72" s="10">
        <v>94.37</v>
      </c>
      <c r="N72" s="318">
        <v>111.6793045883439</v>
      </c>
      <c r="O72" s="318">
        <v>74.416937108719523</v>
      </c>
      <c r="P72" s="318">
        <v>71.409399900015984</v>
      </c>
      <c r="Q72" s="10">
        <v>70.83</v>
      </c>
      <c r="R72" s="10">
        <v>39.04</v>
      </c>
      <c r="S72" s="319">
        <v>63.604113536119577</v>
      </c>
      <c r="T72" s="10">
        <v>41.58</v>
      </c>
      <c r="U72" s="10">
        <v>9.31</v>
      </c>
      <c r="V72" s="10">
        <v>1.49</v>
      </c>
      <c r="W72" s="10">
        <v>0.37</v>
      </c>
      <c r="X72" s="320">
        <v>5241</v>
      </c>
      <c r="Y72" s="320">
        <v>1436</v>
      </c>
      <c r="Z72" s="10">
        <v>6.47</v>
      </c>
    </row>
    <row r="73" spans="1:26" ht="12.75" customHeight="1">
      <c r="A73" s="8" t="s">
        <v>133</v>
      </c>
      <c r="B73" s="8" t="s">
        <v>11</v>
      </c>
      <c r="C73" s="9" t="s">
        <v>134</v>
      </c>
      <c r="D73" s="10" t="s">
        <v>137</v>
      </c>
      <c r="E73" s="317">
        <v>4</v>
      </c>
      <c r="F73" s="317">
        <v>12</v>
      </c>
      <c r="G73" s="317">
        <v>0</v>
      </c>
      <c r="H73" s="317">
        <v>70.510000000000005</v>
      </c>
      <c r="I73" s="317">
        <v>0</v>
      </c>
      <c r="J73" s="317">
        <v>97</v>
      </c>
      <c r="K73" s="317">
        <v>0</v>
      </c>
      <c r="L73" s="10">
        <v>69.849999999999994</v>
      </c>
      <c r="M73" s="10">
        <v>96.37</v>
      </c>
      <c r="N73" s="318">
        <v>114.3759743077247</v>
      </c>
      <c r="O73" s="318">
        <v>86.645777756160115</v>
      </c>
      <c r="P73" s="318">
        <v>58.059496028443156</v>
      </c>
      <c r="Q73" s="10">
        <v>49.58</v>
      </c>
      <c r="R73" s="10">
        <v>38.61</v>
      </c>
      <c r="S73" s="319">
        <v>66.757269413360461</v>
      </c>
      <c r="T73" s="10">
        <v>33.270000000000003</v>
      </c>
      <c r="U73" s="10">
        <v>10.51</v>
      </c>
      <c r="V73" s="10">
        <v>1.63</v>
      </c>
      <c r="W73" s="10">
        <v>0.41</v>
      </c>
      <c r="X73" s="320">
        <v>6432</v>
      </c>
      <c r="Y73" s="320">
        <v>1559</v>
      </c>
      <c r="Z73" s="10">
        <v>7.82</v>
      </c>
    </row>
    <row r="74" spans="1:26" ht="12.75" customHeight="1">
      <c r="A74" s="8" t="s">
        <v>133</v>
      </c>
      <c r="B74" s="8" t="s">
        <v>13</v>
      </c>
      <c r="C74" s="9" t="s">
        <v>134</v>
      </c>
      <c r="D74" s="10" t="s">
        <v>138</v>
      </c>
      <c r="E74" s="317">
        <v>1</v>
      </c>
      <c r="F74" s="317">
        <v>9</v>
      </c>
      <c r="G74" s="317">
        <v>1</v>
      </c>
      <c r="H74" s="317">
        <v>71</v>
      </c>
      <c r="I74" s="317">
        <v>0</v>
      </c>
      <c r="J74" s="317">
        <v>45</v>
      </c>
      <c r="K74" s="317">
        <v>0</v>
      </c>
      <c r="L74" s="10">
        <v>69.8</v>
      </c>
      <c r="M74" s="10">
        <v>100</v>
      </c>
      <c r="N74" s="318">
        <v>110.04146457577393</v>
      </c>
      <c r="O74" s="318">
        <v>89.570157474337861</v>
      </c>
      <c r="P74" s="318">
        <v>69.228779226695892</v>
      </c>
      <c r="Q74" s="10">
        <v>76.22</v>
      </c>
      <c r="R74" s="10">
        <v>41.97</v>
      </c>
      <c r="S74" s="319">
        <v>64.216710827312667</v>
      </c>
      <c r="T74" s="10">
        <v>45.07</v>
      </c>
      <c r="U74" s="10">
        <v>10.42</v>
      </c>
      <c r="V74" s="10">
        <v>0.95</v>
      </c>
      <c r="W74" s="10">
        <v>0.14000000000000001</v>
      </c>
      <c r="X74" s="320">
        <v>6049</v>
      </c>
      <c r="Y74" s="320">
        <v>1473</v>
      </c>
      <c r="Z74" s="10">
        <v>7.11</v>
      </c>
    </row>
    <row r="75" spans="1:26" ht="12.75" customHeight="1">
      <c r="A75" s="8" t="s">
        <v>133</v>
      </c>
      <c r="B75" s="8" t="s">
        <v>15</v>
      </c>
      <c r="C75" s="9" t="s">
        <v>134</v>
      </c>
      <c r="D75" s="10" t="s">
        <v>139</v>
      </c>
      <c r="E75" s="317">
        <v>0</v>
      </c>
      <c r="F75" s="317">
        <v>8</v>
      </c>
      <c r="G75" s="317">
        <v>1</v>
      </c>
      <c r="H75" s="317">
        <v>90.06</v>
      </c>
      <c r="I75" s="317">
        <v>0</v>
      </c>
      <c r="J75" s="317">
        <v>47</v>
      </c>
      <c r="K75" s="317">
        <v>0</v>
      </c>
      <c r="L75" s="10">
        <v>69.489999999999995</v>
      </c>
      <c r="M75" s="10">
        <v>100</v>
      </c>
      <c r="N75" s="318">
        <v>105.15193139366086</v>
      </c>
      <c r="O75" s="318">
        <v>90.199906731420782</v>
      </c>
      <c r="P75" s="318">
        <v>86.26666280890845</v>
      </c>
      <c r="Q75" s="10">
        <v>100</v>
      </c>
      <c r="R75" s="10">
        <v>37.75</v>
      </c>
      <c r="S75" s="319">
        <v>61.190228130052091</v>
      </c>
      <c r="T75" s="10">
        <v>42.61</v>
      </c>
      <c r="U75" s="10">
        <v>4.58</v>
      </c>
      <c r="V75" s="10">
        <v>0.5</v>
      </c>
      <c r="W75" s="10">
        <v>0.1</v>
      </c>
      <c r="X75" s="320">
        <v>6494</v>
      </c>
      <c r="Y75" s="320">
        <v>1511</v>
      </c>
      <c r="Z75" s="10">
        <v>7.55</v>
      </c>
    </row>
    <row r="76" spans="1:26" ht="12.75" customHeight="1">
      <c r="A76" s="8" t="s">
        <v>133</v>
      </c>
      <c r="B76" s="8" t="s">
        <v>17</v>
      </c>
      <c r="C76" s="9" t="s">
        <v>134</v>
      </c>
      <c r="D76" s="10" t="s">
        <v>140</v>
      </c>
      <c r="E76" s="317">
        <v>0</v>
      </c>
      <c r="F76" s="317">
        <v>0</v>
      </c>
      <c r="G76" s="317">
        <v>1</v>
      </c>
      <c r="H76" s="317">
        <v>72.58</v>
      </c>
      <c r="I76" s="317">
        <v>0</v>
      </c>
      <c r="J76" s="317">
        <v>9</v>
      </c>
      <c r="K76" s="317">
        <v>43</v>
      </c>
      <c r="L76" s="10">
        <v>71.23</v>
      </c>
      <c r="M76" s="10">
        <v>97.12</v>
      </c>
      <c r="N76" s="318">
        <v>118.49314535962685</v>
      </c>
      <c r="O76" s="318">
        <v>85.602212141267444</v>
      </c>
      <c r="P76" s="318">
        <v>65.334976035066475</v>
      </c>
      <c r="Q76" s="10">
        <v>90.73</v>
      </c>
      <c r="R76" s="10">
        <v>37.85</v>
      </c>
      <c r="S76" s="319">
        <v>70.303359734948486</v>
      </c>
      <c r="T76" s="10">
        <v>41.87</v>
      </c>
      <c r="U76" s="10">
        <v>13.42</v>
      </c>
      <c r="V76" s="10">
        <v>1.67</v>
      </c>
      <c r="W76" s="10">
        <v>0.36</v>
      </c>
      <c r="X76" s="320">
        <v>13384</v>
      </c>
      <c r="Y76" s="320">
        <v>2871</v>
      </c>
      <c r="Z76" s="10">
        <v>7.44</v>
      </c>
    </row>
    <row r="77" spans="1:26" ht="12.75" customHeight="1">
      <c r="A77" s="8" t="s">
        <v>133</v>
      </c>
      <c r="B77" s="8" t="s">
        <v>19</v>
      </c>
      <c r="C77" s="9" t="s">
        <v>134</v>
      </c>
      <c r="D77" s="10" t="s">
        <v>141</v>
      </c>
      <c r="E77" s="317">
        <v>0</v>
      </c>
      <c r="F77" s="317">
        <v>12</v>
      </c>
      <c r="G77" s="317">
        <v>3</v>
      </c>
      <c r="H77" s="317">
        <v>54.75</v>
      </c>
      <c r="I77" s="317">
        <v>1</v>
      </c>
      <c r="J77" s="317">
        <v>48</v>
      </c>
      <c r="K77" s="317">
        <v>79</v>
      </c>
      <c r="L77" s="10">
        <v>70.290000000000006</v>
      </c>
      <c r="M77" s="10">
        <v>94.34</v>
      </c>
      <c r="N77" s="318">
        <v>111.02837629789006</v>
      </c>
      <c r="O77" s="318">
        <v>83.32764217464053</v>
      </c>
      <c r="P77" s="318">
        <v>74.443955281732784</v>
      </c>
      <c r="Q77" s="10">
        <v>69.91</v>
      </c>
      <c r="R77" s="10">
        <v>29.88</v>
      </c>
      <c r="S77" s="319">
        <v>66.830651290970906</v>
      </c>
      <c r="T77" s="10">
        <v>35.32</v>
      </c>
      <c r="U77" s="10">
        <v>11.61</v>
      </c>
      <c r="V77" s="10">
        <v>1.94</v>
      </c>
      <c r="W77" s="10">
        <v>0.53</v>
      </c>
      <c r="X77" s="320">
        <v>10389</v>
      </c>
      <c r="Y77" s="320">
        <v>2838</v>
      </c>
      <c r="Z77" s="10">
        <v>7.68</v>
      </c>
    </row>
    <row r="78" spans="1:26" ht="12.75" customHeight="1">
      <c r="A78" s="8" t="s">
        <v>133</v>
      </c>
      <c r="B78" s="8" t="s">
        <v>21</v>
      </c>
      <c r="C78" s="9" t="s">
        <v>134</v>
      </c>
      <c r="D78" s="10" t="s">
        <v>142</v>
      </c>
      <c r="E78" s="317">
        <v>0</v>
      </c>
      <c r="F78" s="317">
        <v>0</v>
      </c>
      <c r="G78" s="317">
        <v>0</v>
      </c>
      <c r="H78" s="317">
        <v>64.599999999999994</v>
      </c>
      <c r="I78" s="317">
        <v>0</v>
      </c>
      <c r="J78" s="317">
        <v>0</v>
      </c>
      <c r="K78" s="317">
        <v>0</v>
      </c>
      <c r="L78" s="10">
        <v>69.47</v>
      </c>
      <c r="M78" s="10">
        <v>100</v>
      </c>
      <c r="N78" s="318">
        <v>113.25659232442644</v>
      </c>
      <c r="O78" s="318">
        <v>83.91012162301331</v>
      </c>
      <c r="P78" s="318">
        <v>63.269948944025664</v>
      </c>
      <c r="Q78" s="10">
        <v>100</v>
      </c>
      <c r="R78" s="10">
        <v>37.36</v>
      </c>
      <c r="S78" s="319">
        <v>72.749191234816578</v>
      </c>
      <c r="T78" s="10">
        <v>34.58</v>
      </c>
      <c r="U78" s="10">
        <v>6.86</v>
      </c>
      <c r="V78" s="10">
        <v>0.67</v>
      </c>
      <c r="W78" s="10">
        <v>0.1</v>
      </c>
      <c r="X78" s="320">
        <v>3963</v>
      </c>
      <c r="Y78" s="320">
        <v>1104</v>
      </c>
      <c r="Z78" s="10">
        <v>6.52</v>
      </c>
    </row>
    <row r="79" spans="1:26" ht="12.75" customHeight="1">
      <c r="A79" s="8" t="s">
        <v>133</v>
      </c>
      <c r="B79" s="8" t="s">
        <v>23</v>
      </c>
      <c r="C79" s="9" t="s">
        <v>134</v>
      </c>
      <c r="D79" s="10" t="s">
        <v>143</v>
      </c>
      <c r="E79" s="317">
        <v>2</v>
      </c>
      <c r="F79" s="317">
        <v>5</v>
      </c>
      <c r="G79" s="317">
        <v>3</v>
      </c>
      <c r="H79" s="317">
        <v>71.17</v>
      </c>
      <c r="I79" s="317">
        <v>4</v>
      </c>
      <c r="J79" s="317">
        <v>18</v>
      </c>
      <c r="K79" s="317">
        <v>132</v>
      </c>
      <c r="L79" s="10">
        <v>67.95</v>
      </c>
      <c r="M79" s="10">
        <v>100</v>
      </c>
      <c r="N79" s="318">
        <v>112.94366065055075</v>
      </c>
      <c r="O79" s="318">
        <v>89.902883927752185</v>
      </c>
      <c r="P79" s="318">
        <v>64.266597615931218</v>
      </c>
      <c r="Q79" s="10">
        <v>91.59</v>
      </c>
      <c r="R79" s="10">
        <v>37.33</v>
      </c>
      <c r="S79" s="319">
        <v>66.092482365650625</v>
      </c>
      <c r="T79" s="10">
        <v>36.94</v>
      </c>
      <c r="U79" s="10">
        <v>5.25</v>
      </c>
      <c r="V79" s="10">
        <v>0.68</v>
      </c>
      <c r="W79" s="10">
        <v>0.13</v>
      </c>
      <c r="X79" s="320">
        <v>6199</v>
      </c>
      <c r="Y79" s="320">
        <v>1604</v>
      </c>
      <c r="Z79" s="10">
        <v>7.51</v>
      </c>
    </row>
    <row r="80" spans="1:26" ht="12.75" customHeight="1">
      <c r="A80" s="8" t="s">
        <v>133</v>
      </c>
      <c r="B80" s="8" t="s">
        <v>25</v>
      </c>
      <c r="C80" s="9" t="s">
        <v>134</v>
      </c>
      <c r="D80" s="10" t="s">
        <v>144</v>
      </c>
      <c r="E80" s="317">
        <v>0</v>
      </c>
      <c r="F80" s="317">
        <v>3</v>
      </c>
      <c r="G80" s="317">
        <v>1</v>
      </c>
      <c r="H80" s="317">
        <v>83.51</v>
      </c>
      <c r="I80" s="317">
        <v>3</v>
      </c>
      <c r="J80" s="317">
        <v>38</v>
      </c>
      <c r="K80" s="317">
        <v>147</v>
      </c>
      <c r="L80" s="10">
        <v>70.150000000000006</v>
      </c>
      <c r="M80" s="10">
        <v>100</v>
      </c>
      <c r="N80" s="318">
        <v>108.66847149220442</v>
      </c>
      <c r="O80" s="318">
        <v>96.130597724636459</v>
      </c>
      <c r="P80" s="318">
        <v>85.603180953380658</v>
      </c>
      <c r="Q80" s="10">
        <v>98.18</v>
      </c>
      <c r="R80" s="10">
        <v>41.83</v>
      </c>
      <c r="S80" s="319">
        <v>62.386663114730702</v>
      </c>
      <c r="T80" s="10">
        <v>39.380000000000003</v>
      </c>
      <c r="U80" s="10">
        <v>8.91</v>
      </c>
      <c r="V80" s="10">
        <v>1.23</v>
      </c>
      <c r="W80" s="10">
        <v>0.26</v>
      </c>
      <c r="X80" s="320">
        <v>14629</v>
      </c>
      <c r="Y80" s="320">
        <v>4232</v>
      </c>
      <c r="Z80" s="10">
        <v>7.05</v>
      </c>
    </row>
    <row r="81" spans="1:26" ht="12.75" customHeight="1">
      <c r="A81" s="8" t="s">
        <v>133</v>
      </c>
      <c r="B81" s="8" t="s">
        <v>27</v>
      </c>
      <c r="C81" s="9" t="s">
        <v>134</v>
      </c>
      <c r="D81" s="10" t="s">
        <v>145</v>
      </c>
      <c r="E81" s="317">
        <v>1</v>
      </c>
      <c r="F81" s="317">
        <v>6</v>
      </c>
      <c r="G81" s="317">
        <v>0</v>
      </c>
      <c r="H81" s="317">
        <v>74.510000000000005</v>
      </c>
      <c r="I81" s="317">
        <v>8</v>
      </c>
      <c r="J81" s="317">
        <v>0</v>
      </c>
      <c r="K81" s="317">
        <v>16</v>
      </c>
      <c r="L81" s="10">
        <v>71.19</v>
      </c>
      <c r="M81" s="10">
        <v>100</v>
      </c>
      <c r="N81" s="318">
        <v>109.90439355897273</v>
      </c>
      <c r="O81" s="318">
        <v>93.220125952978563</v>
      </c>
      <c r="P81" s="318">
        <v>89.962705681625806</v>
      </c>
      <c r="Q81" s="10">
        <v>79.77</v>
      </c>
      <c r="R81" s="10">
        <v>33.840000000000003</v>
      </c>
      <c r="S81" s="319">
        <v>65.411236813213037</v>
      </c>
      <c r="T81" s="10">
        <v>37.130000000000003</v>
      </c>
      <c r="U81" s="10">
        <v>3.3</v>
      </c>
      <c r="V81" s="10">
        <v>0.38</v>
      </c>
      <c r="W81" s="10">
        <v>7.0000000000000007E-2</v>
      </c>
      <c r="X81" s="320">
        <v>2309</v>
      </c>
      <c r="Y81" s="320">
        <v>671</v>
      </c>
      <c r="Z81" s="10">
        <v>6.87</v>
      </c>
    </row>
    <row r="82" spans="1:26" ht="12.75" customHeight="1">
      <c r="A82" s="8" t="s">
        <v>220</v>
      </c>
      <c r="B82" s="8" t="s">
        <v>6</v>
      </c>
      <c r="C82" s="10" t="s">
        <v>221</v>
      </c>
      <c r="D82" s="10" t="s">
        <v>222</v>
      </c>
      <c r="E82" s="317">
        <v>47</v>
      </c>
      <c r="F82" s="317">
        <v>76</v>
      </c>
      <c r="G82" s="317">
        <v>36</v>
      </c>
      <c r="H82" s="317">
        <v>70.14</v>
      </c>
      <c r="I82" s="317">
        <v>22</v>
      </c>
      <c r="J82" s="317">
        <v>0</v>
      </c>
      <c r="K82" s="317">
        <v>1871</v>
      </c>
      <c r="L82" s="10">
        <v>70.2</v>
      </c>
      <c r="M82" s="10">
        <v>98.9</v>
      </c>
      <c r="N82" s="318">
        <v>109.6918595480025</v>
      </c>
      <c r="O82" s="318">
        <v>76.118533845049512</v>
      </c>
      <c r="P82" s="318">
        <v>66.762439234660008</v>
      </c>
      <c r="Q82" s="10">
        <v>65.98</v>
      </c>
      <c r="R82" s="10">
        <v>48.93</v>
      </c>
      <c r="S82" s="319">
        <v>61.855221693368364</v>
      </c>
      <c r="T82" s="10">
        <v>47.81</v>
      </c>
      <c r="U82" s="10">
        <v>9.5399999999999991</v>
      </c>
      <c r="V82" s="10">
        <v>1.39</v>
      </c>
      <c r="W82" s="10">
        <v>0.33</v>
      </c>
      <c r="X82" s="320">
        <v>109671</v>
      </c>
      <c r="Y82" s="320">
        <v>38738</v>
      </c>
      <c r="Z82" s="10">
        <v>5.99</v>
      </c>
    </row>
    <row r="83" spans="1:26" ht="12.75" customHeight="1">
      <c r="A83" s="8" t="s">
        <v>220</v>
      </c>
      <c r="B83" s="8" t="s">
        <v>9</v>
      </c>
      <c r="C83" s="10" t="s">
        <v>221</v>
      </c>
      <c r="D83" s="10" t="s">
        <v>223</v>
      </c>
      <c r="E83" s="317">
        <v>42</v>
      </c>
      <c r="F83" s="317">
        <v>18</v>
      </c>
      <c r="G83" s="317">
        <v>7</v>
      </c>
      <c r="H83" s="317">
        <v>70.61</v>
      </c>
      <c r="I83" s="317">
        <v>0</v>
      </c>
      <c r="J83" s="317">
        <v>26</v>
      </c>
      <c r="K83" s="317">
        <v>0</v>
      </c>
      <c r="L83" s="10">
        <v>67.900000000000006</v>
      </c>
      <c r="M83" s="10">
        <v>100</v>
      </c>
      <c r="N83" s="318">
        <v>106.83788654644557</v>
      </c>
      <c r="O83" s="318">
        <v>84.752521248804953</v>
      </c>
      <c r="P83" s="318">
        <v>61.711478879760229</v>
      </c>
      <c r="Q83" s="10">
        <v>81</v>
      </c>
      <c r="R83" s="10">
        <v>41.04</v>
      </c>
      <c r="S83" s="319">
        <v>63.708700352279912</v>
      </c>
      <c r="T83" s="10">
        <v>49.12</v>
      </c>
      <c r="U83" s="10">
        <v>9.24</v>
      </c>
      <c r="V83" s="10">
        <v>1.5</v>
      </c>
      <c r="W83" s="10">
        <v>0.38</v>
      </c>
      <c r="X83" s="320">
        <v>23951</v>
      </c>
      <c r="Y83" s="320">
        <v>9824</v>
      </c>
      <c r="Z83" s="10">
        <v>4.34</v>
      </c>
    </row>
    <row r="84" spans="1:26" ht="12.75" customHeight="1">
      <c r="A84" s="8" t="s">
        <v>220</v>
      </c>
      <c r="B84" s="8" t="s">
        <v>11</v>
      </c>
      <c r="C84" s="10" t="s">
        <v>221</v>
      </c>
      <c r="D84" s="10" t="s">
        <v>224</v>
      </c>
      <c r="E84" s="317">
        <v>52</v>
      </c>
      <c r="F84" s="317">
        <v>83</v>
      </c>
      <c r="G84" s="317">
        <v>20</v>
      </c>
      <c r="H84" s="317">
        <v>73.040000000000006</v>
      </c>
      <c r="I84" s="317">
        <v>0</v>
      </c>
      <c r="J84" s="317">
        <v>0</v>
      </c>
      <c r="K84" s="317">
        <v>0</v>
      </c>
      <c r="L84" s="10">
        <v>66.8</v>
      </c>
      <c r="M84" s="10">
        <v>100</v>
      </c>
      <c r="N84" s="318">
        <v>106.35951063101786</v>
      </c>
      <c r="O84" s="318">
        <v>88.393495454393786</v>
      </c>
      <c r="P84" s="318">
        <v>63.362510384634277</v>
      </c>
      <c r="Q84" s="10">
        <v>84.99</v>
      </c>
      <c r="R84" s="10">
        <v>52.01</v>
      </c>
      <c r="S84" s="319">
        <v>65.379759831471347</v>
      </c>
      <c r="T84" s="10">
        <v>41.5</v>
      </c>
      <c r="U84" s="10">
        <v>12.02</v>
      </c>
      <c r="V84" s="10">
        <v>1.7</v>
      </c>
      <c r="W84" s="10">
        <v>0.39</v>
      </c>
      <c r="X84" s="320">
        <v>24893</v>
      </c>
      <c r="Y84" s="320">
        <v>9561</v>
      </c>
      <c r="Z84" s="10">
        <v>5.08</v>
      </c>
    </row>
    <row r="85" spans="1:26" ht="12.75" customHeight="1">
      <c r="A85" s="8" t="s">
        <v>220</v>
      </c>
      <c r="B85" s="8" t="s">
        <v>13</v>
      </c>
      <c r="C85" s="10" t="s">
        <v>221</v>
      </c>
      <c r="D85" s="10" t="s">
        <v>225</v>
      </c>
      <c r="E85" s="317">
        <v>0</v>
      </c>
      <c r="F85" s="317">
        <v>0</v>
      </c>
      <c r="G85" s="317">
        <v>0</v>
      </c>
      <c r="H85" s="317">
        <v>88.16</v>
      </c>
      <c r="I85" s="317">
        <v>0</v>
      </c>
      <c r="J85" s="317">
        <v>0</v>
      </c>
      <c r="K85" s="317">
        <v>0</v>
      </c>
      <c r="L85" s="10">
        <v>69.37</v>
      </c>
      <c r="M85" s="10">
        <v>98.11</v>
      </c>
      <c r="N85" s="318">
        <v>108.29987989904386</v>
      </c>
      <c r="O85" s="318">
        <v>89.558780210930138</v>
      </c>
      <c r="P85" s="318">
        <v>55.054862581509809</v>
      </c>
      <c r="Q85" s="10">
        <v>62.08</v>
      </c>
      <c r="R85" s="10">
        <v>45.2</v>
      </c>
      <c r="S85" s="319">
        <v>66.155542787391369</v>
      </c>
      <c r="T85" s="10">
        <v>38.19</v>
      </c>
      <c r="U85" s="10">
        <v>7.94</v>
      </c>
      <c r="V85" s="10">
        <v>1.1299999999999999</v>
      </c>
      <c r="W85" s="10">
        <v>0.25</v>
      </c>
      <c r="X85" s="320">
        <v>64660</v>
      </c>
      <c r="Y85" s="320">
        <v>25899</v>
      </c>
      <c r="Z85" s="10">
        <v>6.15</v>
      </c>
    </row>
    <row r="86" spans="1:26" ht="12.75" customHeight="1">
      <c r="A86" s="8" t="s">
        <v>220</v>
      </c>
      <c r="B86" s="8" t="s">
        <v>15</v>
      </c>
      <c r="C86" s="10" t="s">
        <v>221</v>
      </c>
      <c r="D86" s="10" t="s">
        <v>226</v>
      </c>
      <c r="E86" s="317">
        <v>35</v>
      </c>
      <c r="F86" s="317">
        <v>54</v>
      </c>
      <c r="G86" s="317">
        <v>10</v>
      </c>
      <c r="H86" s="317">
        <v>69.66</v>
      </c>
      <c r="I86" s="317">
        <v>2</v>
      </c>
      <c r="J86" s="317">
        <v>3</v>
      </c>
      <c r="K86" s="317">
        <v>304</v>
      </c>
      <c r="L86" s="10">
        <v>66.510000000000005</v>
      </c>
      <c r="M86" s="10">
        <v>100</v>
      </c>
      <c r="N86" s="318">
        <v>106.27716602639119</v>
      </c>
      <c r="O86" s="318">
        <v>82.79944565311196</v>
      </c>
      <c r="P86" s="318">
        <v>62.172773270155034</v>
      </c>
      <c r="Q86" s="10">
        <v>69.92</v>
      </c>
      <c r="R86" s="10">
        <v>45.73</v>
      </c>
      <c r="S86" s="319">
        <v>59.053158208720767</v>
      </c>
      <c r="T86" s="10">
        <v>42.46</v>
      </c>
      <c r="U86" s="10">
        <v>12.79</v>
      </c>
      <c r="V86" s="10">
        <v>1.73</v>
      </c>
      <c r="W86" s="10">
        <v>0.41</v>
      </c>
      <c r="X86" s="320">
        <v>33635</v>
      </c>
      <c r="Y86" s="320">
        <v>12876</v>
      </c>
      <c r="Z86" s="10">
        <v>4.6100000000000003</v>
      </c>
    </row>
    <row r="87" spans="1:26" ht="12.75" customHeight="1">
      <c r="A87" s="8" t="s">
        <v>220</v>
      </c>
      <c r="B87" s="8" t="s">
        <v>17</v>
      </c>
      <c r="C87" s="10" t="s">
        <v>221</v>
      </c>
      <c r="D87" s="10" t="s">
        <v>227</v>
      </c>
      <c r="E87" s="317">
        <v>0</v>
      </c>
      <c r="F87" s="317">
        <v>0</v>
      </c>
      <c r="G87" s="317">
        <v>0</v>
      </c>
      <c r="H87" s="317">
        <v>78.900000000000006</v>
      </c>
      <c r="I87" s="317">
        <v>0</v>
      </c>
      <c r="J87" s="317">
        <v>0</v>
      </c>
      <c r="K87" s="317">
        <v>0</v>
      </c>
      <c r="L87" s="10">
        <v>68.8</v>
      </c>
      <c r="M87" s="10">
        <v>97.68</v>
      </c>
      <c r="N87" s="318">
        <v>105.06301416303081</v>
      </c>
      <c r="O87" s="318">
        <v>90.581586549593851</v>
      </c>
      <c r="P87" s="318">
        <v>60.378352088811461</v>
      </c>
      <c r="Q87" s="10">
        <v>71.34</v>
      </c>
      <c r="R87" s="10">
        <v>34.15</v>
      </c>
      <c r="S87" s="319">
        <v>67.597272035648302</v>
      </c>
      <c r="T87" s="10">
        <v>37.4</v>
      </c>
      <c r="U87" s="10">
        <v>11.57</v>
      </c>
      <c r="V87" s="10">
        <v>1.47</v>
      </c>
      <c r="W87" s="10">
        <v>0.28000000000000003</v>
      </c>
      <c r="X87" s="320">
        <v>16728</v>
      </c>
      <c r="Y87" s="320">
        <v>6263</v>
      </c>
      <c r="Z87" s="10">
        <v>4.32</v>
      </c>
    </row>
    <row r="88" spans="1:26" ht="12.75" customHeight="1">
      <c r="A88" s="8" t="s">
        <v>220</v>
      </c>
      <c r="B88" s="8" t="s">
        <v>19</v>
      </c>
      <c r="C88" s="10" t="s">
        <v>221</v>
      </c>
      <c r="D88" s="10" t="s">
        <v>228</v>
      </c>
      <c r="E88" s="317">
        <v>655</v>
      </c>
      <c r="F88" s="317">
        <v>103</v>
      </c>
      <c r="G88" s="317">
        <v>4</v>
      </c>
      <c r="H88" s="317">
        <v>83.85</v>
      </c>
      <c r="I88" s="317">
        <v>7</v>
      </c>
      <c r="J88" s="317">
        <v>5</v>
      </c>
      <c r="K88" s="317">
        <v>766</v>
      </c>
      <c r="L88" s="10">
        <v>67.73</v>
      </c>
      <c r="M88" s="10">
        <v>100</v>
      </c>
      <c r="N88" s="318">
        <v>104.6196725561217</v>
      </c>
      <c r="O88" s="318">
        <v>93.109429600851684</v>
      </c>
      <c r="P88" s="318">
        <v>79.867392419629752</v>
      </c>
      <c r="Q88" s="10">
        <v>75.55</v>
      </c>
      <c r="R88" s="10">
        <v>40.89</v>
      </c>
      <c r="S88" s="319">
        <v>65.425357240033406</v>
      </c>
      <c r="T88" s="10">
        <v>34.9</v>
      </c>
      <c r="U88" s="10">
        <v>8.6199999999999992</v>
      </c>
      <c r="V88" s="10">
        <v>1.28</v>
      </c>
      <c r="W88" s="10">
        <v>0.28999999999999998</v>
      </c>
      <c r="X88" s="320">
        <v>17429</v>
      </c>
      <c r="Y88" s="320">
        <v>6246</v>
      </c>
      <c r="Z88" s="10">
        <v>4.99</v>
      </c>
    </row>
    <row r="89" spans="1:26" ht="12.75" customHeight="1">
      <c r="A89" s="8" t="s">
        <v>220</v>
      </c>
      <c r="B89" s="8" t="s">
        <v>21</v>
      </c>
      <c r="C89" s="10" t="s">
        <v>221</v>
      </c>
      <c r="D89" s="10" t="s">
        <v>229</v>
      </c>
      <c r="E89" s="317">
        <v>184306</v>
      </c>
      <c r="F89" s="317">
        <v>62</v>
      </c>
      <c r="G89" s="317">
        <v>14</v>
      </c>
      <c r="H89" s="317">
        <v>73.959999999999994</v>
      </c>
      <c r="I89" s="317">
        <v>26</v>
      </c>
      <c r="J89" s="317">
        <v>0</v>
      </c>
      <c r="K89" s="317">
        <v>1072</v>
      </c>
      <c r="L89" s="10">
        <v>68.11</v>
      </c>
      <c r="M89" s="10">
        <v>96.31</v>
      </c>
      <c r="N89" s="318">
        <v>103.72331167346873</v>
      </c>
      <c r="O89" s="318">
        <v>81.915522534361585</v>
      </c>
      <c r="P89" s="318">
        <v>81.840864969734213</v>
      </c>
      <c r="Q89" s="10">
        <v>83.24</v>
      </c>
      <c r="R89" s="10">
        <v>46.54</v>
      </c>
      <c r="S89" s="319">
        <v>60.212273059524378</v>
      </c>
      <c r="T89" s="10">
        <v>47.5</v>
      </c>
      <c r="U89" s="10">
        <v>13.34</v>
      </c>
      <c r="V89" s="10">
        <v>2.09</v>
      </c>
      <c r="W89" s="10">
        <v>0.47</v>
      </c>
      <c r="X89" s="320">
        <v>12250</v>
      </c>
      <c r="Y89" s="320">
        <v>4592</v>
      </c>
      <c r="Z89" s="10">
        <v>4.7300000000000004</v>
      </c>
    </row>
    <row r="90" spans="1:26" ht="12.75" customHeight="1">
      <c r="A90" s="8" t="s">
        <v>220</v>
      </c>
      <c r="B90" s="8" t="s">
        <v>23</v>
      </c>
      <c r="C90" s="10" t="s">
        <v>221</v>
      </c>
      <c r="D90" s="10" t="s">
        <v>230</v>
      </c>
      <c r="E90" s="317">
        <v>2</v>
      </c>
      <c r="F90" s="317">
        <v>68</v>
      </c>
      <c r="G90" s="317">
        <v>16</v>
      </c>
      <c r="H90" s="317">
        <v>73.66</v>
      </c>
      <c r="I90" s="317">
        <v>0</v>
      </c>
      <c r="J90" s="317">
        <v>0</v>
      </c>
      <c r="K90" s="317">
        <v>798</v>
      </c>
      <c r="L90" s="10">
        <v>66.040000000000006</v>
      </c>
      <c r="M90" s="10">
        <v>100</v>
      </c>
      <c r="N90" s="318">
        <v>109.4814243083834</v>
      </c>
      <c r="O90" s="318">
        <v>82.425014422315101</v>
      </c>
      <c r="P90" s="318">
        <v>66.576999569234957</v>
      </c>
      <c r="Q90" s="10">
        <v>81.069999999999993</v>
      </c>
      <c r="R90" s="10">
        <v>51.62</v>
      </c>
      <c r="S90" s="319">
        <v>59.548832596851398</v>
      </c>
      <c r="T90" s="10">
        <v>51.47</v>
      </c>
      <c r="U90" s="10">
        <v>14.65</v>
      </c>
      <c r="V90" s="10">
        <v>2.09</v>
      </c>
      <c r="W90" s="10">
        <v>0.46</v>
      </c>
      <c r="X90" s="320">
        <v>25565</v>
      </c>
      <c r="Y90" s="320">
        <v>9382</v>
      </c>
      <c r="Z90" s="10">
        <v>4.8099999999999996</v>
      </c>
    </row>
    <row r="91" spans="1:26" ht="12.75" customHeight="1">
      <c r="A91" s="8" t="s">
        <v>220</v>
      </c>
      <c r="B91" s="8" t="s">
        <v>25</v>
      </c>
      <c r="C91" s="10" t="s">
        <v>221</v>
      </c>
      <c r="D91" s="10" t="s">
        <v>231</v>
      </c>
      <c r="E91" s="317">
        <v>0</v>
      </c>
      <c r="F91" s="317">
        <v>0</v>
      </c>
      <c r="G91" s="317">
        <v>0</v>
      </c>
      <c r="H91" s="317">
        <v>65.739999999999995</v>
      </c>
      <c r="I91" s="317">
        <v>0</v>
      </c>
      <c r="J91" s="317">
        <v>0</v>
      </c>
      <c r="K91" s="317">
        <v>459</v>
      </c>
      <c r="L91" s="10">
        <v>67.38</v>
      </c>
      <c r="M91" s="10">
        <v>100</v>
      </c>
      <c r="N91" s="318">
        <v>107.05837824938446</v>
      </c>
      <c r="O91" s="318">
        <v>89.242916884017035</v>
      </c>
      <c r="P91" s="318">
        <v>70.340708183884644</v>
      </c>
      <c r="Q91" s="10">
        <v>83.32</v>
      </c>
      <c r="R91" s="10">
        <v>39.99</v>
      </c>
      <c r="S91" s="319">
        <v>71.418076196359152</v>
      </c>
      <c r="T91" s="10">
        <v>33.299999999999997</v>
      </c>
      <c r="U91" s="10">
        <v>14.07</v>
      </c>
      <c r="V91" s="10">
        <v>2.2400000000000002</v>
      </c>
      <c r="W91" s="10">
        <v>0.55000000000000004</v>
      </c>
      <c r="X91" s="320">
        <v>13344</v>
      </c>
      <c r="Y91" s="320">
        <v>5092</v>
      </c>
      <c r="Z91" s="10">
        <v>4.76</v>
      </c>
    </row>
    <row r="92" spans="1:26" ht="12.75" customHeight="1">
      <c r="A92" s="8" t="s">
        <v>220</v>
      </c>
      <c r="B92" s="8" t="s">
        <v>27</v>
      </c>
      <c r="C92" s="10" t="s">
        <v>221</v>
      </c>
      <c r="D92" s="10" t="s">
        <v>232</v>
      </c>
      <c r="E92" s="317">
        <v>7</v>
      </c>
      <c r="F92" s="317">
        <v>66</v>
      </c>
      <c r="G92" s="317">
        <v>7</v>
      </c>
      <c r="H92" s="317">
        <v>81.48</v>
      </c>
      <c r="I92" s="317">
        <v>1</v>
      </c>
      <c r="J92" s="317">
        <v>2</v>
      </c>
      <c r="K92" s="317">
        <v>398</v>
      </c>
      <c r="L92" s="10">
        <v>68.13</v>
      </c>
      <c r="M92" s="10">
        <v>100</v>
      </c>
      <c r="N92" s="318">
        <v>106.11229792047305</v>
      </c>
      <c r="O92" s="318">
        <v>93.220562087944145</v>
      </c>
      <c r="P92" s="318">
        <v>71.986435203097983</v>
      </c>
      <c r="Q92" s="10">
        <v>93.27</v>
      </c>
      <c r="R92" s="10">
        <v>45.45</v>
      </c>
      <c r="S92" s="319">
        <v>65.225803131111789</v>
      </c>
      <c r="T92" s="10">
        <v>39.270000000000003</v>
      </c>
      <c r="U92" s="10">
        <v>11.31</v>
      </c>
      <c r="V92" s="10">
        <v>1.48</v>
      </c>
      <c r="W92" s="10">
        <v>0.32</v>
      </c>
      <c r="X92" s="320">
        <v>16583</v>
      </c>
      <c r="Y92" s="320">
        <v>6438</v>
      </c>
      <c r="Z92" s="10">
        <v>4.6900000000000004</v>
      </c>
    </row>
    <row r="93" spans="1:26" ht="12.75" customHeight="1">
      <c r="A93" s="8" t="s">
        <v>220</v>
      </c>
      <c r="B93" s="8" t="s">
        <v>29</v>
      </c>
      <c r="C93" s="10" t="s">
        <v>221</v>
      </c>
      <c r="D93" s="10" t="s">
        <v>233</v>
      </c>
      <c r="E93" s="317">
        <v>0</v>
      </c>
      <c r="F93" s="317">
        <v>0</v>
      </c>
      <c r="G93" s="317">
        <v>0</v>
      </c>
      <c r="H93" s="317">
        <v>79.819999999999993</v>
      </c>
      <c r="I93" s="317">
        <v>0</v>
      </c>
      <c r="J93" s="317">
        <v>0</v>
      </c>
      <c r="K93" s="317">
        <v>0</v>
      </c>
      <c r="L93" s="10">
        <v>67.739999999999995</v>
      </c>
      <c r="M93" s="10">
        <v>100</v>
      </c>
      <c r="N93" s="318">
        <v>108.18934161011975</v>
      </c>
      <c r="O93" s="318">
        <v>92.862178364152356</v>
      </c>
      <c r="P93" s="318">
        <v>69.259409098257962</v>
      </c>
      <c r="Q93" s="10">
        <v>74.28</v>
      </c>
      <c r="R93" s="10">
        <v>48.8</v>
      </c>
      <c r="S93" s="319">
        <v>61.250982786062657</v>
      </c>
      <c r="T93" s="10">
        <v>50.19</v>
      </c>
      <c r="U93" s="10">
        <v>14.99</v>
      </c>
      <c r="V93" s="10">
        <v>2.02</v>
      </c>
      <c r="W93" s="10">
        <v>0.47</v>
      </c>
      <c r="X93" s="320">
        <v>63480</v>
      </c>
      <c r="Y93" s="320">
        <v>16342</v>
      </c>
      <c r="Z93" s="10">
        <v>5.03</v>
      </c>
    </row>
    <row r="94" spans="1:26" ht="12.75" customHeight="1">
      <c r="A94" s="8" t="s">
        <v>220</v>
      </c>
      <c r="B94" s="8" t="s">
        <v>31</v>
      </c>
      <c r="C94" s="10" t="s">
        <v>221</v>
      </c>
      <c r="D94" s="10" t="s">
        <v>234</v>
      </c>
      <c r="E94" s="317">
        <v>0</v>
      </c>
      <c r="F94" s="317">
        <v>0</v>
      </c>
      <c r="G94" s="317">
        <v>0</v>
      </c>
      <c r="H94" s="317">
        <v>81.38</v>
      </c>
      <c r="I94" s="317">
        <v>0</v>
      </c>
      <c r="J94" s="317">
        <v>0</v>
      </c>
      <c r="K94" s="317">
        <v>0</v>
      </c>
      <c r="L94" s="10">
        <v>69.89</v>
      </c>
      <c r="M94" s="10">
        <v>100</v>
      </c>
      <c r="N94" s="318">
        <v>111.40342413957313</v>
      </c>
      <c r="O94" s="318">
        <v>83.582100295269257</v>
      </c>
      <c r="P94" s="318">
        <v>60.378603363592134</v>
      </c>
      <c r="Q94" s="10">
        <v>76.959999999999994</v>
      </c>
      <c r="R94" s="10">
        <v>50.08</v>
      </c>
      <c r="S94" s="319">
        <v>64.111511723398934</v>
      </c>
      <c r="T94" s="10">
        <v>44.3</v>
      </c>
      <c r="U94" s="10">
        <v>12.35</v>
      </c>
      <c r="V94" s="10">
        <v>1.69</v>
      </c>
      <c r="W94" s="10">
        <v>0.41</v>
      </c>
      <c r="X94" s="320">
        <v>19940</v>
      </c>
      <c r="Y94" s="320">
        <v>8299</v>
      </c>
      <c r="Z94" s="10">
        <v>4.5199999999999996</v>
      </c>
    </row>
    <row r="95" spans="1:26" ht="12.75" customHeight="1">
      <c r="A95" s="8" t="s">
        <v>220</v>
      </c>
      <c r="B95" s="8" t="s">
        <v>33</v>
      </c>
      <c r="C95" s="10" t="s">
        <v>221</v>
      </c>
      <c r="D95" s="10" t="s">
        <v>235</v>
      </c>
      <c r="E95" s="317">
        <v>48</v>
      </c>
      <c r="F95" s="317">
        <v>61</v>
      </c>
      <c r="G95" s="317">
        <v>13</v>
      </c>
      <c r="H95" s="317">
        <v>64.349999999999994</v>
      </c>
      <c r="I95" s="317">
        <v>0</v>
      </c>
      <c r="J95" s="317">
        <v>1</v>
      </c>
      <c r="K95" s="317">
        <v>239</v>
      </c>
      <c r="L95" s="10">
        <v>67.739999999999995</v>
      </c>
      <c r="M95" s="10">
        <v>100</v>
      </c>
      <c r="N95" s="318">
        <v>107.1641333240872</v>
      </c>
      <c r="O95" s="318">
        <v>91.267206431685395</v>
      </c>
      <c r="P95" s="318">
        <v>71.237960933912419</v>
      </c>
      <c r="Q95" s="10">
        <v>60.42</v>
      </c>
      <c r="R95" s="10">
        <v>39.42</v>
      </c>
      <c r="S95" s="319">
        <v>62.503164590950732</v>
      </c>
      <c r="T95" s="10">
        <v>40.75</v>
      </c>
      <c r="U95" s="10">
        <v>9.2799999999999994</v>
      </c>
      <c r="V95" s="10">
        <v>1.41</v>
      </c>
      <c r="W95" s="10">
        <v>0.32</v>
      </c>
      <c r="X95" s="320">
        <v>22048</v>
      </c>
      <c r="Y95" s="320">
        <v>8800</v>
      </c>
      <c r="Z95" s="10">
        <v>6.31</v>
      </c>
    </row>
    <row r="96" spans="1:26" ht="12.75" customHeight="1">
      <c r="A96" s="8" t="s">
        <v>220</v>
      </c>
      <c r="B96" s="8" t="s">
        <v>35</v>
      </c>
      <c r="C96" s="10" t="s">
        <v>221</v>
      </c>
      <c r="D96" s="10" t="s">
        <v>236</v>
      </c>
      <c r="E96" s="317">
        <v>0</v>
      </c>
      <c r="F96" s="317">
        <v>0</v>
      </c>
      <c r="G96" s="317">
        <v>0</v>
      </c>
      <c r="H96" s="317">
        <v>75.14</v>
      </c>
      <c r="I96" s="317">
        <v>0</v>
      </c>
      <c r="J96" s="317">
        <v>0</v>
      </c>
      <c r="K96" s="317">
        <v>0</v>
      </c>
      <c r="L96" s="10">
        <v>67.8</v>
      </c>
      <c r="M96" s="10">
        <v>98.26</v>
      </c>
      <c r="N96" s="318">
        <v>107.40508906839281</v>
      </c>
      <c r="O96" s="318">
        <v>83.739381394691094</v>
      </c>
      <c r="P96" s="318">
        <v>79.655033270333973</v>
      </c>
      <c r="Q96" s="10">
        <v>80.55</v>
      </c>
      <c r="R96" s="10">
        <v>47.77</v>
      </c>
      <c r="S96" s="319">
        <v>62.159870070987587</v>
      </c>
      <c r="T96" s="10">
        <v>51.57</v>
      </c>
      <c r="U96" s="10">
        <v>10.69</v>
      </c>
      <c r="V96" s="10">
        <v>1.55</v>
      </c>
      <c r="W96" s="10">
        <v>0.36</v>
      </c>
      <c r="X96" s="320">
        <v>81683</v>
      </c>
      <c r="Y96" s="320">
        <v>27346</v>
      </c>
      <c r="Z96" s="10">
        <v>5.44</v>
      </c>
    </row>
    <row r="97" spans="1:26" ht="12.75" customHeight="1">
      <c r="A97" s="8" t="s">
        <v>220</v>
      </c>
      <c r="B97" s="8" t="s">
        <v>37</v>
      </c>
      <c r="C97" s="10" t="s">
        <v>221</v>
      </c>
      <c r="D97" s="10" t="s">
        <v>237</v>
      </c>
      <c r="E97" s="317">
        <v>0</v>
      </c>
      <c r="F97" s="317">
        <v>0</v>
      </c>
      <c r="G97" s="317">
        <v>0</v>
      </c>
      <c r="H97" s="317">
        <v>65.14</v>
      </c>
      <c r="I97" s="317">
        <v>0</v>
      </c>
      <c r="J97" s="317">
        <v>0</v>
      </c>
      <c r="K97" s="317">
        <v>0</v>
      </c>
      <c r="L97" s="10">
        <v>70.45</v>
      </c>
      <c r="M97" s="10">
        <v>100</v>
      </c>
      <c r="N97" s="318">
        <v>107.41540323782719</v>
      </c>
      <c r="O97" s="318">
        <v>90.754001943750367</v>
      </c>
      <c r="P97" s="318">
        <v>75.598575836445676</v>
      </c>
      <c r="Q97" s="10">
        <v>74.27</v>
      </c>
      <c r="R97" s="10">
        <v>44.31</v>
      </c>
      <c r="S97" s="319">
        <v>61.284761414301038</v>
      </c>
      <c r="T97" s="10">
        <v>53.42</v>
      </c>
      <c r="U97" s="10">
        <v>5.2</v>
      </c>
      <c r="V97" s="10">
        <v>0.77</v>
      </c>
      <c r="W97" s="10">
        <v>0.18</v>
      </c>
      <c r="X97" s="320">
        <v>134548</v>
      </c>
      <c r="Y97" s="320">
        <v>65811</v>
      </c>
      <c r="Z97" s="10">
        <v>6.22</v>
      </c>
    </row>
    <row r="98" spans="1:26" ht="12.75" customHeight="1">
      <c r="A98" s="8" t="s">
        <v>220</v>
      </c>
      <c r="B98" s="8" t="s">
        <v>39</v>
      </c>
      <c r="C98" s="10" t="s">
        <v>221</v>
      </c>
      <c r="D98" s="10" t="s">
        <v>238</v>
      </c>
      <c r="E98" s="317">
        <v>0</v>
      </c>
      <c r="F98" s="317">
        <v>0</v>
      </c>
      <c r="G98" s="317">
        <v>0</v>
      </c>
      <c r="H98" s="317">
        <v>84.66</v>
      </c>
      <c r="I98" s="317">
        <v>0</v>
      </c>
      <c r="J98" s="317">
        <v>0</v>
      </c>
      <c r="K98" s="317">
        <v>0</v>
      </c>
      <c r="L98" s="10">
        <v>69.23</v>
      </c>
      <c r="M98" s="10">
        <v>97.8</v>
      </c>
      <c r="N98" s="318">
        <v>104.84694887706274</v>
      </c>
      <c r="O98" s="318">
        <v>89.725072883927155</v>
      </c>
      <c r="P98" s="318">
        <v>52.697187614131188</v>
      </c>
      <c r="Q98" s="10">
        <v>57.63</v>
      </c>
      <c r="R98" s="10">
        <v>51.01</v>
      </c>
      <c r="S98" s="319">
        <v>55.707025907460249</v>
      </c>
      <c r="T98" s="10">
        <v>52.12</v>
      </c>
      <c r="U98" s="10">
        <v>12.92</v>
      </c>
      <c r="V98" s="10">
        <v>2.29</v>
      </c>
      <c r="W98" s="10">
        <v>0.64</v>
      </c>
      <c r="X98" s="320">
        <v>24675</v>
      </c>
      <c r="Y98" s="320">
        <v>9552</v>
      </c>
      <c r="Z98" s="10">
        <v>6.04</v>
      </c>
    </row>
    <row r="99" spans="1:26" ht="12.75" customHeight="1">
      <c r="A99" s="8" t="s">
        <v>220</v>
      </c>
      <c r="B99" s="8" t="s">
        <v>41</v>
      </c>
      <c r="C99" s="10" t="s">
        <v>221</v>
      </c>
      <c r="D99" s="10" t="s">
        <v>239</v>
      </c>
      <c r="E99" s="317">
        <v>12</v>
      </c>
      <c r="F99" s="317">
        <v>5</v>
      </c>
      <c r="G99" s="317">
        <v>1</v>
      </c>
      <c r="H99" s="317">
        <v>81.22</v>
      </c>
      <c r="I99" s="317">
        <v>38</v>
      </c>
      <c r="J99" s="317">
        <v>0</v>
      </c>
      <c r="K99" s="317">
        <v>0</v>
      </c>
      <c r="L99" s="10">
        <v>69.25</v>
      </c>
      <c r="M99" s="10">
        <v>100</v>
      </c>
      <c r="N99" s="318">
        <v>107.61702575406049</v>
      </c>
      <c r="O99" s="318">
        <v>90.531037941554459</v>
      </c>
      <c r="P99" s="318">
        <v>83.933705661741399</v>
      </c>
      <c r="Q99" s="10">
        <v>91.21</v>
      </c>
      <c r="R99" s="10">
        <v>47.4</v>
      </c>
      <c r="S99" s="319">
        <v>59.958403706279448</v>
      </c>
      <c r="T99" s="10">
        <v>47.91</v>
      </c>
      <c r="U99" s="10">
        <v>8.19</v>
      </c>
      <c r="V99" s="10">
        <v>1.1299999999999999</v>
      </c>
      <c r="W99" s="10">
        <v>0.21</v>
      </c>
      <c r="X99" s="320">
        <v>19535</v>
      </c>
      <c r="Y99" s="320">
        <v>5710</v>
      </c>
      <c r="Z99" s="10">
        <v>6.15</v>
      </c>
    </row>
    <row r="100" spans="1:26" ht="12.75" customHeight="1">
      <c r="A100" s="8" t="s">
        <v>220</v>
      </c>
      <c r="B100" s="8" t="s">
        <v>43</v>
      </c>
      <c r="C100" s="10" t="s">
        <v>221</v>
      </c>
      <c r="D100" s="10" t="s">
        <v>240</v>
      </c>
      <c r="E100" s="317">
        <v>0</v>
      </c>
      <c r="F100" s="317">
        <v>0</v>
      </c>
      <c r="G100" s="317">
        <v>0</v>
      </c>
      <c r="H100" s="317">
        <v>90.88</v>
      </c>
      <c r="I100" s="317">
        <v>0</v>
      </c>
      <c r="J100" s="317">
        <v>0</v>
      </c>
      <c r="K100" s="317">
        <v>0</v>
      </c>
      <c r="L100" s="10">
        <v>70.36</v>
      </c>
      <c r="M100" s="10">
        <v>100</v>
      </c>
      <c r="N100" s="318">
        <v>102.4555947384747</v>
      </c>
      <c r="O100" s="318">
        <v>97.63622032356885</v>
      </c>
      <c r="P100" s="318">
        <v>74.858096802102864</v>
      </c>
      <c r="Q100" s="10">
        <v>76.849999999999994</v>
      </c>
      <c r="R100" s="10">
        <v>41.99</v>
      </c>
      <c r="S100" s="319">
        <v>59.826664703181706</v>
      </c>
      <c r="T100" s="10">
        <v>45.69</v>
      </c>
      <c r="U100" s="10">
        <v>8.0500000000000007</v>
      </c>
      <c r="V100" s="10">
        <v>1.17</v>
      </c>
      <c r="W100" s="10">
        <v>0.25</v>
      </c>
      <c r="X100" s="320">
        <v>7514</v>
      </c>
      <c r="Y100" s="320">
        <v>2255</v>
      </c>
      <c r="Z100" s="10">
        <v>5.29</v>
      </c>
    </row>
    <row r="101" spans="1:26" ht="12.75" customHeight="1">
      <c r="A101" s="8" t="s">
        <v>220</v>
      </c>
      <c r="B101" s="8" t="s">
        <v>45</v>
      </c>
      <c r="C101" s="10" t="s">
        <v>221</v>
      </c>
      <c r="D101" s="10" t="s">
        <v>241</v>
      </c>
      <c r="E101" s="317">
        <v>0</v>
      </c>
      <c r="F101" s="317">
        <v>0</v>
      </c>
      <c r="G101" s="317">
        <v>0</v>
      </c>
      <c r="H101" s="317">
        <v>84.59</v>
      </c>
      <c r="I101" s="317">
        <v>0</v>
      </c>
      <c r="J101" s="317">
        <v>0</v>
      </c>
      <c r="K101" s="317">
        <v>0</v>
      </c>
      <c r="L101" s="10">
        <v>70.13</v>
      </c>
      <c r="M101" s="10">
        <v>100</v>
      </c>
      <c r="N101" s="318">
        <v>104.45593356499423</v>
      </c>
      <c r="O101" s="318">
        <v>97.143825775645041</v>
      </c>
      <c r="P101" s="318">
        <v>65.658095808846966</v>
      </c>
      <c r="Q101" s="10">
        <v>78.459999999999994</v>
      </c>
      <c r="R101" s="10">
        <v>46.1</v>
      </c>
      <c r="S101" s="319">
        <v>63.04144571919953</v>
      </c>
      <c r="T101" s="10">
        <v>46.08</v>
      </c>
      <c r="U101" s="10">
        <v>4.78</v>
      </c>
      <c r="V101" s="10">
        <v>0.48</v>
      </c>
      <c r="W101" s="10">
        <v>0.08</v>
      </c>
      <c r="X101" s="320">
        <v>130210</v>
      </c>
      <c r="Y101" s="320">
        <v>40890</v>
      </c>
      <c r="Z101" s="10">
        <v>8.98</v>
      </c>
    </row>
    <row r="102" spans="1:26" ht="12.75" customHeight="1">
      <c r="A102" s="8" t="s">
        <v>220</v>
      </c>
      <c r="B102" s="8" t="s">
        <v>47</v>
      </c>
      <c r="C102" s="10" t="s">
        <v>221</v>
      </c>
      <c r="D102" s="10" t="s">
        <v>242</v>
      </c>
      <c r="E102" s="317">
        <v>0</v>
      </c>
      <c r="F102" s="317">
        <v>0</v>
      </c>
      <c r="G102" s="317">
        <v>0</v>
      </c>
      <c r="H102" s="317">
        <v>72.78</v>
      </c>
      <c r="I102" s="317">
        <v>0</v>
      </c>
      <c r="J102" s="317">
        <v>0</v>
      </c>
      <c r="K102" s="317">
        <v>632</v>
      </c>
      <c r="L102" s="10">
        <v>69.040000000000006</v>
      </c>
      <c r="M102" s="10">
        <v>100</v>
      </c>
      <c r="N102" s="318">
        <v>105.31319316471404</v>
      </c>
      <c r="O102" s="318">
        <v>92.884731335891018</v>
      </c>
      <c r="P102" s="318">
        <v>83.494356895368142</v>
      </c>
      <c r="Q102" s="10">
        <v>77.48</v>
      </c>
      <c r="R102" s="10">
        <v>40.450000000000003</v>
      </c>
      <c r="S102" s="319">
        <v>64.939627171303499</v>
      </c>
      <c r="T102" s="10">
        <v>50.61</v>
      </c>
      <c r="U102" s="10">
        <v>10.54</v>
      </c>
      <c r="V102" s="10">
        <v>1.1100000000000001</v>
      </c>
      <c r="W102" s="10">
        <v>0.2</v>
      </c>
      <c r="X102" s="320">
        <v>14698</v>
      </c>
      <c r="Y102" s="320">
        <v>6148</v>
      </c>
      <c r="Z102" s="10">
        <v>5.57</v>
      </c>
    </row>
    <row r="103" spans="1:26" ht="12.75" customHeight="1">
      <c r="A103" s="8" t="s">
        <v>220</v>
      </c>
      <c r="B103" s="8" t="s">
        <v>49</v>
      </c>
      <c r="C103" s="10" t="s">
        <v>221</v>
      </c>
      <c r="D103" s="10" t="s">
        <v>243</v>
      </c>
      <c r="E103" s="317">
        <v>0</v>
      </c>
      <c r="F103" s="317">
        <v>0</v>
      </c>
      <c r="G103" s="317">
        <v>0</v>
      </c>
      <c r="H103" s="317">
        <v>83.28</v>
      </c>
      <c r="I103" s="317">
        <v>0</v>
      </c>
      <c r="J103" s="317">
        <v>0</v>
      </c>
      <c r="K103" s="317">
        <v>0</v>
      </c>
      <c r="L103" s="10">
        <v>70.16</v>
      </c>
      <c r="M103" s="10">
        <v>100</v>
      </c>
      <c r="N103" s="318">
        <v>106.34372523347115</v>
      </c>
      <c r="O103" s="318">
        <v>98.422641514173236</v>
      </c>
      <c r="P103" s="318">
        <v>74.702343359421349</v>
      </c>
      <c r="Q103" s="10">
        <v>82.15</v>
      </c>
      <c r="R103" s="10">
        <v>40.47</v>
      </c>
      <c r="S103" s="319">
        <v>62.209470568726324</v>
      </c>
      <c r="T103" s="10">
        <v>42.73</v>
      </c>
      <c r="U103" s="10">
        <v>5.33</v>
      </c>
      <c r="V103" s="10">
        <v>0.73</v>
      </c>
      <c r="W103" s="10">
        <v>0.16</v>
      </c>
      <c r="X103" s="320">
        <v>51880</v>
      </c>
      <c r="Y103" s="320">
        <v>18912</v>
      </c>
      <c r="Z103" s="10">
        <v>6.85</v>
      </c>
    </row>
    <row r="104" spans="1:26" ht="12.75" customHeight="1">
      <c r="A104" s="8" t="s">
        <v>220</v>
      </c>
      <c r="B104" s="8" t="s">
        <v>51</v>
      </c>
      <c r="C104" s="10" t="s">
        <v>221</v>
      </c>
      <c r="D104" s="10" t="s">
        <v>244</v>
      </c>
      <c r="E104" s="317">
        <v>36</v>
      </c>
      <c r="F104" s="317">
        <v>20</v>
      </c>
      <c r="G104" s="317">
        <v>6</v>
      </c>
      <c r="H104" s="317">
        <v>88.71</v>
      </c>
      <c r="I104" s="317">
        <v>5</v>
      </c>
      <c r="J104" s="317">
        <v>0</v>
      </c>
      <c r="K104" s="317">
        <v>612</v>
      </c>
      <c r="L104" s="10">
        <v>73.64</v>
      </c>
      <c r="M104" s="10">
        <v>100</v>
      </c>
      <c r="N104" s="318">
        <v>104.5059068539891</v>
      </c>
      <c r="O104" s="318">
        <v>94.813282812254712</v>
      </c>
      <c r="P104" s="318">
        <v>80.13810920926538</v>
      </c>
      <c r="Q104" s="10">
        <v>100</v>
      </c>
      <c r="R104" s="10">
        <v>39</v>
      </c>
      <c r="S104" s="319">
        <v>63.343060252714878</v>
      </c>
      <c r="T104" s="10">
        <v>40.130000000000003</v>
      </c>
      <c r="U104" s="10">
        <v>2.3199999999999998</v>
      </c>
      <c r="V104" s="10">
        <v>0.26</v>
      </c>
      <c r="W104" s="10">
        <v>0.06</v>
      </c>
      <c r="X104" s="320">
        <v>23261</v>
      </c>
      <c r="Y104" s="320">
        <v>7961</v>
      </c>
      <c r="Z104" s="10">
        <v>7.15</v>
      </c>
    </row>
    <row r="105" spans="1:26" ht="12.75" customHeight="1">
      <c r="A105" s="8" t="s">
        <v>220</v>
      </c>
      <c r="B105" s="8" t="s">
        <v>78</v>
      </c>
      <c r="C105" s="10" t="s">
        <v>221</v>
      </c>
      <c r="D105" s="10" t="s">
        <v>245</v>
      </c>
      <c r="E105" s="317">
        <v>33</v>
      </c>
      <c r="F105" s="317">
        <v>37</v>
      </c>
      <c r="G105" s="317">
        <v>7</v>
      </c>
      <c r="H105" s="317">
        <v>97.39</v>
      </c>
      <c r="I105" s="317">
        <v>0</v>
      </c>
      <c r="J105" s="317">
        <v>0</v>
      </c>
      <c r="K105" s="317">
        <v>0</v>
      </c>
      <c r="L105" s="10">
        <v>69.819999999999993</v>
      </c>
      <c r="M105" s="10">
        <v>100</v>
      </c>
      <c r="N105" s="318">
        <v>103.65749935200309</v>
      </c>
      <c r="O105" s="318">
        <v>84.993930209257627</v>
      </c>
      <c r="P105" s="318">
        <v>88.898315717830144</v>
      </c>
      <c r="Q105" s="10">
        <v>99.33</v>
      </c>
      <c r="R105" s="10">
        <v>49.65</v>
      </c>
      <c r="S105" s="319">
        <v>62.355435487257097</v>
      </c>
      <c r="T105" s="10">
        <v>50.37</v>
      </c>
      <c r="U105" s="10">
        <v>5.63</v>
      </c>
      <c r="V105" s="10">
        <v>1.0900000000000001</v>
      </c>
      <c r="W105" s="10">
        <v>0.28999999999999998</v>
      </c>
      <c r="X105" s="320">
        <v>17292</v>
      </c>
      <c r="Y105" s="320">
        <v>7606</v>
      </c>
      <c r="Z105" s="10">
        <v>5.24</v>
      </c>
    </row>
    <row r="106" spans="1:26" ht="12.75" customHeight="1">
      <c r="A106" s="8" t="s">
        <v>220</v>
      </c>
      <c r="B106" s="8" t="s">
        <v>80</v>
      </c>
      <c r="C106" s="10" t="s">
        <v>221</v>
      </c>
      <c r="D106" s="10" t="s">
        <v>246</v>
      </c>
      <c r="E106" s="317">
        <v>0</v>
      </c>
      <c r="F106" s="317">
        <v>0</v>
      </c>
      <c r="G106" s="317">
        <v>0</v>
      </c>
      <c r="H106" s="317">
        <v>84.88</v>
      </c>
      <c r="I106" s="317">
        <v>0</v>
      </c>
      <c r="J106" s="317">
        <v>0</v>
      </c>
      <c r="K106" s="317">
        <v>0</v>
      </c>
      <c r="L106" s="10">
        <v>70.8</v>
      </c>
      <c r="M106" s="10">
        <v>100</v>
      </c>
      <c r="N106" s="318">
        <v>105.04508496771339</v>
      </c>
      <c r="O106" s="318">
        <v>89.592181172680412</v>
      </c>
      <c r="P106" s="318">
        <v>78.440053327237067</v>
      </c>
      <c r="Q106" s="10">
        <v>89.73</v>
      </c>
      <c r="R106" s="10">
        <v>38</v>
      </c>
      <c r="S106" s="319">
        <v>60.674355063110788</v>
      </c>
      <c r="T106" s="10">
        <v>48.16</v>
      </c>
      <c r="U106" s="10">
        <v>17.190000000000001</v>
      </c>
      <c r="V106" s="10">
        <v>2.57</v>
      </c>
      <c r="W106" s="10">
        <v>0.63</v>
      </c>
      <c r="X106" s="320">
        <v>11232</v>
      </c>
      <c r="Y106" s="320">
        <v>4603</v>
      </c>
      <c r="Z106" s="10">
        <v>5.89</v>
      </c>
    </row>
    <row r="107" spans="1:26" ht="12.75" customHeight="1">
      <c r="A107" s="8" t="s">
        <v>220</v>
      </c>
      <c r="B107" s="8" t="s">
        <v>82</v>
      </c>
      <c r="C107" s="10" t="s">
        <v>221</v>
      </c>
      <c r="D107" s="10" t="s">
        <v>247</v>
      </c>
      <c r="E107" s="317">
        <v>0</v>
      </c>
      <c r="F107" s="317">
        <v>0</v>
      </c>
      <c r="G107" s="317">
        <v>0</v>
      </c>
      <c r="H107" s="317">
        <v>86.47</v>
      </c>
      <c r="I107" s="317">
        <v>0</v>
      </c>
      <c r="J107" s="317">
        <v>0</v>
      </c>
      <c r="K107" s="317">
        <v>0</v>
      </c>
      <c r="L107" s="10">
        <v>66.89</v>
      </c>
      <c r="M107" s="10">
        <v>100</v>
      </c>
      <c r="N107" s="318">
        <v>101.1886486319554</v>
      </c>
      <c r="O107" s="318">
        <v>93.457947475412851</v>
      </c>
      <c r="P107" s="318">
        <v>91.142305854368374</v>
      </c>
      <c r="Q107" s="10">
        <v>100</v>
      </c>
      <c r="R107" s="10">
        <v>51.25</v>
      </c>
      <c r="S107" s="319">
        <v>63.585043008037076</v>
      </c>
      <c r="T107" s="10">
        <v>45.62</v>
      </c>
      <c r="U107" s="10">
        <v>7.11</v>
      </c>
      <c r="V107" s="10">
        <v>1.33</v>
      </c>
      <c r="W107" s="10">
        <v>0.31</v>
      </c>
      <c r="X107" s="320">
        <v>2400</v>
      </c>
      <c r="Y107" s="320">
        <v>876</v>
      </c>
      <c r="Z107" s="10">
        <v>5.26</v>
      </c>
    </row>
    <row r="108" spans="1:26" ht="12.75" customHeight="1">
      <c r="A108" s="8" t="s">
        <v>220</v>
      </c>
      <c r="B108" s="8" t="s">
        <v>84</v>
      </c>
      <c r="C108" s="10" t="s">
        <v>221</v>
      </c>
      <c r="D108" s="10" t="s">
        <v>248</v>
      </c>
      <c r="E108" s="317">
        <v>0</v>
      </c>
      <c r="F108" s="317">
        <v>0</v>
      </c>
      <c r="G108" s="317">
        <v>0</v>
      </c>
      <c r="H108" s="317">
        <v>0</v>
      </c>
      <c r="I108" s="317">
        <v>0</v>
      </c>
      <c r="J108" s="317">
        <v>0</v>
      </c>
      <c r="K108" s="317">
        <v>0</v>
      </c>
      <c r="L108" s="10">
        <v>66.59</v>
      </c>
      <c r="M108" s="10">
        <v>0</v>
      </c>
      <c r="N108" s="318">
        <v>0</v>
      </c>
      <c r="O108" s="318">
        <v>0</v>
      </c>
      <c r="P108" s="318">
        <v>0</v>
      </c>
      <c r="Q108" s="10">
        <v>0</v>
      </c>
      <c r="R108" s="10">
        <v>0</v>
      </c>
      <c r="S108" s="319">
        <v>0</v>
      </c>
      <c r="T108" s="10">
        <v>0</v>
      </c>
      <c r="U108" s="10">
        <v>0</v>
      </c>
      <c r="V108" s="10">
        <v>0</v>
      </c>
      <c r="W108" s="10">
        <v>0</v>
      </c>
      <c r="X108" s="320">
        <v>0</v>
      </c>
      <c r="Y108" s="320">
        <v>0</v>
      </c>
      <c r="Z108" s="10">
        <v>0</v>
      </c>
    </row>
    <row r="109" spans="1:26" ht="12.75" customHeight="1">
      <c r="A109" s="8" t="s">
        <v>249</v>
      </c>
      <c r="B109" s="8" t="s">
        <v>6</v>
      </c>
      <c r="C109" s="10" t="s">
        <v>250</v>
      </c>
      <c r="D109" s="10" t="s">
        <v>251</v>
      </c>
      <c r="E109" s="317">
        <v>495</v>
      </c>
      <c r="F109" s="317">
        <v>45</v>
      </c>
      <c r="G109" s="317">
        <v>11</v>
      </c>
      <c r="H109" s="317">
        <v>64.11</v>
      </c>
      <c r="I109" s="317">
        <v>13</v>
      </c>
      <c r="J109" s="317">
        <v>8</v>
      </c>
      <c r="K109" s="317">
        <v>371</v>
      </c>
      <c r="L109" s="10">
        <v>71.63</v>
      </c>
      <c r="M109" s="10">
        <v>100</v>
      </c>
      <c r="N109" s="318">
        <v>113.17491245080329</v>
      </c>
      <c r="O109" s="318">
        <v>83.970084955995645</v>
      </c>
      <c r="P109" s="318">
        <v>82.634092479571521</v>
      </c>
      <c r="Q109" s="10">
        <v>88.09</v>
      </c>
      <c r="R109" s="10">
        <v>39.57</v>
      </c>
      <c r="S109" s="319">
        <v>63.237495249154975</v>
      </c>
      <c r="T109" s="10">
        <v>43.64</v>
      </c>
      <c r="U109" s="10">
        <v>15.92</v>
      </c>
      <c r="V109" s="10">
        <v>2.2200000000000002</v>
      </c>
      <c r="W109" s="10">
        <v>0.5</v>
      </c>
      <c r="X109" s="320">
        <v>117650</v>
      </c>
      <c r="Y109" s="320">
        <v>26066</v>
      </c>
      <c r="Z109" s="10">
        <v>3.03</v>
      </c>
    </row>
    <row r="110" spans="1:26" ht="12.75" customHeight="1">
      <c r="A110" s="8" t="s">
        <v>249</v>
      </c>
      <c r="B110" s="8" t="s">
        <v>9</v>
      </c>
      <c r="C110" s="10" t="s">
        <v>250</v>
      </c>
      <c r="D110" s="10" t="s">
        <v>252</v>
      </c>
      <c r="E110" s="317">
        <v>0</v>
      </c>
      <c r="F110" s="317">
        <v>0</v>
      </c>
      <c r="G110" s="317">
        <v>0</v>
      </c>
      <c r="H110" s="317">
        <v>74.64</v>
      </c>
      <c r="I110" s="317">
        <v>0</v>
      </c>
      <c r="J110" s="317">
        <v>0</v>
      </c>
      <c r="K110" s="317">
        <v>0</v>
      </c>
      <c r="L110" s="10">
        <v>70.23</v>
      </c>
      <c r="M110" s="10">
        <v>100</v>
      </c>
      <c r="N110" s="318">
        <v>104.86383224305213</v>
      </c>
      <c r="O110" s="318">
        <v>95.997523532068101</v>
      </c>
      <c r="P110" s="318">
        <v>84.037716875001166</v>
      </c>
      <c r="Q110" s="10">
        <v>71.709999999999994</v>
      </c>
      <c r="R110" s="10">
        <v>38.61</v>
      </c>
      <c r="S110" s="319">
        <v>64.273974860910783</v>
      </c>
      <c r="T110" s="10">
        <v>38.4</v>
      </c>
      <c r="U110" s="10">
        <v>19.440000000000001</v>
      </c>
      <c r="V110" s="10">
        <v>3.42</v>
      </c>
      <c r="W110" s="10">
        <v>0.91</v>
      </c>
      <c r="X110" s="320">
        <v>14238</v>
      </c>
      <c r="Y110" s="320">
        <v>5572</v>
      </c>
      <c r="Z110" s="10">
        <v>5.88</v>
      </c>
    </row>
    <row r="111" spans="1:26" ht="12.75" customHeight="1">
      <c r="A111" s="8" t="s">
        <v>249</v>
      </c>
      <c r="B111" s="8" t="s">
        <v>11</v>
      </c>
      <c r="C111" s="10" t="s">
        <v>250</v>
      </c>
      <c r="D111" s="10" t="s">
        <v>253</v>
      </c>
      <c r="E111" s="317">
        <v>30</v>
      </c>
      <c r="F111" s="317">
        <v>64</v>
      </c>
      <c r="G111" s="317">
        <v>7</v>
      </c>
      <c r="H111" s="317">
        <v>64.81</v>
      </c>
      <c r="I111" s="317">
        <v>0</v>
      </c>
      <c r="J111" s="317">
        <v>11</v>
      </c>
      <c r="K111" s="317">
        <v>0</v>
      </c>
      <c r="L111" s="10">
        <v>71.08</v>
      </c>
      <c r="M111" s="10">
        <v>100</v>
      </c>
      <c r="N111" s="318">
        <v>118.83678126477348</v>
      </c>
      <c r="O111" s="318">
        <v>89.626867937916302</v>
      </c>
      <c r="P111" s="318">
        <v>52.473579200906293</v>
      </c>
      <c r="Q111" s="10">
        <v>74.75</v>
      </c>
      <c r="R111" s="10">
        <v>31.91</v>
      </c>
      <c r="S111" s="319">
        <v>70.954236248464582</v>
      </c>
      <c r="T111" s="10">
        <v>33.630000000000003</v>
      </c>
      <c r="U111" s="10">
        <v>21.19</v>
      </c>
      <c r="V111" s="10">
        <v>3.72</v>
      </c>
      <c r="W111" s="10">
        <v>0.96</v>
      </c>
      <c r="X111" s="320">
        <v>8157</v>
      </c>
      <c r="Y111" s="320">
        <v>3007</v>
      </c>
      <c r="Z111" s="10">
        <v>6.26</v>
      </c>
    </row>
    <row r="112" spans="1:26" ht="12.75" customHeight="1">
      <c r="A112" s="8" t="s">
        <v>249</v>
      </c>
      <c r="B112" s="8" t="s">
        <v>13</v>
      </c>
      <c r="C112" s="10" t="s">
        <v>250</v>
      </c>
      <c r="D112" s="10" t="s">
        <v>254</v>
      </c>
      <c r="E112" s="317">
        <v>0</v>
      </c>
      <c r="F112" s="317">
        <v>0</v>
      </c>
      <c r="G112" s="317">
        <v>0</v>
      </c>
      <c r="H112" s="317">
        <v>75.680000000000007</v>
      </c>
      <c r="I112" s="317">
        <v>0</v>
      </c>
      <c r="J112" s="317">
        <v>0</v>
      </c>
      <c r="K112" s="317">
        <v>0</v>
      </c>
      <c r="L112" s="10">
        <v>69.56</v>
      </c>
      <c r="M112" s="10">
        <v>95.98</v>
      </c>
      <c r="N112" s="318">
        <v>104.91487876545287</v>
      </c>
      <c r="O112" s="318">
        <v>83.710373249240092</v>
      </c>
      <c r="P112" s="318">
        <v>62.709759259850159</v>
      </c>
      <c r="Q112" s="10">
        <v>65.87</v>
      </c>
      <c r="R112" s="10">
        <v>27.88</v>
      </c>
      <c r="S112" s="319">
        <v>75.201520798268817</v>
      </c>
      <c r="T112" s="10">
        <v>21.5</v>
      </c>
      <c r="U112" s="10">
        <v>18.87</v>
      </c>
      <c r="V112" s="10">
        <v>3.39</v>
      </c>
      <c r="W112" s="10">
        <v>0.94</v>
      </c>
      <c r="X112" s="320">
        <v>9190</v>
      </c>
      <c r="Y112" s="320">
        <v>3357</v>
      </c>
      <c r="Z112" s="10">
        <v>5.25</v>
      </c>
    </row>
    <row r="113" spans="1:26" ht="12.75" customHeight="1">
      <c r="A113" s="8" t="s">
        <v>249</v>
      </c>
      <c r="B113" s="8" t="s">
        <v>15</v>
      </c>
      <c r="C113" s="10" t="s">
        <v>250</v>
      </c>
      <c r="D113" s="10" t="s">
        <v>255</v>
      </c>
      <c r="E113" s="317">
        <v>37</v>
      </c>
      <c r="F113" s="317">
        <v>69</v>
      </c>
      <c r="G113" s="317">
        <v>24</v>
      </c>
      <c r="H113" s="317">
        <v>60.92</v>
      </c>
      <c r="I113" s="317">
        <v>23</v>
      </c>
      <c r="J113" s="317">
        <v>3</v>
      </c>
      <c r="K113" s="317">
        <v>234</v>
      </c>
      <c r="L113" s="10">
        <v>69.73</v>
      </c>
      <c r="M113" s="10">
        <v>98.27</v>
      </c>
      <c r="N113" s="318">
        <v>108.88921865179695</v>
      </c>
      <c r="O113" s="318">
        <v>97.780928216848537</v>
      </c>
      <c r="P113" s="318">
        <v>78.149997182402075</v>
      </c>
      <c r="Q113" s="10">
        <v>93.11</v>
      </c>
      <c r="R113" s="10">
        <v>33.53</v>
      </c>
      <c r="S113" s="319">
        <v>74.56854835453727</v>
      </c>
      <c r="T113" s="10">
        <v>43.62</v>
      </c>
      <c r="U113" s="10">
        <v>22.4</v>
      </c>
      <c r="V113" s="10">
        <v>3.35</v>
      </c>
      <c r="W113" s="10">
        <v>0.75</v>
      </c>
      <c r="X113" s="320">
        <v>8835</v>
      </c>
      <c r="Y113" s="320">
        <v>3378</v>
      </c>
      <c r="Z113" s="10">
        <v>5.47</v>
      </c>
    </row>
    <row r="114" spans="1:26" ht="12.75" customHeight="1">
      <c r="A114" s="8" t="s">
        <v>249</v>
      </c>
      <c r="B114" s="8" t="s">
        <v>17</v>
      </c>
      <c r="C114" s="10" t="s">
        <v>250</v>
      </c>
      <c r="D114" s="10" t="s">
        <v>256</v>
      </c>
      <c r="E114" s="317">
        <v>0</v>
      </c>
      <c r="F114" s="317">
        <v>0</v>
      </c>
      <c r="G114" s="317">
        <v>0</v>
      </c>
      <c r="H114" s="317">
        <v>54.61</v>
      </c>
      <c r="I114" s="317">
        <v>0</v>
      </c>
      <c r="J114" s="317">
        <v>0</v>
      </c>
      <c r="K114" s="317">
        <v>0</v>
      </c>
      <c r="L114" s="10">
        <v>71.44</v>
      </c>
      <c r="M114" s="10">
        <v>100</v>
      </c>
      <c r="N114" s="318">
        <v>113.53181053847294</v>
      </c>
      <c r="O114" s="318">
        <v>99.455067654216577</v>
      </c>
      <c r="P114" s="318">
        <v>75.547345767184453</v>
      </c>
      <c r="Q114" s="10">
        <v>76.33</v>
      </c>
      <c r="R114" s="10">
        <v>31.14</v>
      </c>
      <c r="S114" s="319">
        <v>68.438965065867038</v>
      </c>
      <c r="T114" s="10">
        <v>41.77</v>
      </c>
      <c r="U114" s="10">
        <v>16.32</v>
      </c>
      <c r="V114" s="10">
        <v>2.78</v>
      </c>
      <c r="W114" s="10">
        <v>0.65</v>
      </c>
      <c r="X114" s="320">
        <v>8734</v>
      </c>
      <c r="Y114" s="320">
        <v>3494</v>
      </c>
      <c r="Z114" s="10">
        <v>5.04</v>
      </c>
    </row>
    <row r="115" spans="1:26" ht="12.75" customHeight="1">
      <c r="A115" s="8" t="s">
        <v>249</v>
      </c>
      <c r="B115" s="8" t="s">
        <v>19</v>
      </c>
      <c r="C115" s="10" t="s">
        <v>250</v>
      </c>
      <c r="D115" s="10" t="s">
        <v>257</v>
      </c>
      <c r="E115" s="317">
        <v>0</v>
      </c>
      <c r="F115" s="317">
        <v>0</v>
      </c>
      <c r="G115" s="317">
        <v>0</v>
      </c>
      <c r="H115" s="317">
        <v>73.930000000000007</v>
      </c>
      <c r="I115" s="317">
        <v>0</v>
      </c>
      <c r="J115" s="317">
        <v>0</v>
      </c>
      <c r="K115" s="317">
        <v>0</v>
      </c>
      <c r="L115" s="10">
        <v>70.58</v>
      </c>
      <c r="M115" s="10">
        <v>98.8</v>
      </c>
      <c r="N115" s="318">
        <v>111.32447325101273</v>
      </c>
      <c r="O115" s="318">
        <v>76.383592929440837</v>
      </c>
      <c r="P115" s="318">
        <v>47.218326458142435</v>
      </c>
      <c r="Q115" s="10">
        <v>69.400000000000006</v>
      </c>
      <c r="R115" s="10">
        <v>27.95</v>
      </c>
      <c r="S115" s="319">
        <v>73.897062710341302</v>
      </c>
      <c r="T115" s="10">
        <v>26.09</v>
      </c>
      <c r="U115" s="10">
        <v>22.5</v>
      </c>
      <c r="V115" s="10">
        <v>3.91</v>
      </c>
      <c r="W115" s="10">
        <v>1.04</v>
      </c>
      <c r="X115" s="320">
        <v>5328</v>
      </c>
      <c r="Y115" s="320">
        <v>2179</v>
      </c>
      <c r="Z115" s="10">
        <v>5.14</v>
      </c>
    </row>
    <row r="116" spans="1:26" ht="12.75" customHeight="1">
      <c r="A116" s="8" t="s">
        <v>249</v>
      </c>
      <c r="B116" s="8" t="s">
        <v>21</v>
      </c>
      <c r="C116" s="10" t="s">
        <v>250</v>
      </c>
      <c r="D116" s="10" t="s">
        <v>258</v>
      </c>
      <c r="E116" s="317">
        <v>0</v>
      </c>
      <c r="F116" s="317">
        <v>0</v>
      </c>
      <c r="G116" s="317">
        <v>0</v>
      </c>
      <c r="H116" s="317">
        <v>64.22</v>
      </c>
      <c r="I116" s="317">
        <v>0</v>
      </c>
      <c r="J116" s="317">
        <v>0</v>
      </c>
      <c r="K116" s="317">
        <v>0</v>
      </c>
      <c r="L116" s="10">
        <v>70.63</v>
      </c>
      <c r="M116" s="10">
        <v>100</v>
      </c>
      <c r="N116" s="318">
        <v>115.14574058847138</v>
      </c>
      <c r="O116" s="318">
        <v>80.373724071156843</v>
      </c>
      <c r="P116" s="318">
        <v>65.209150082227112</v>
      </c>
      <c r="Q116" s="10">
        <v>62.93</v>
      </c>
      <c r="R116" s="10">
        <v>26.07</v>
      </c>
      <c r="S116" s="319">
        <v>71.761664430856541</v>
      </c>
      <c r="T116" s="10">
        <v>30.3</v>
      </c>
      <c r="U116" s="10">
        <v>13.97</v>
      </c>
      <c r="V116" s="10">
        <v>2.09</v>
      </c>
      <c r="W116" s="10">
        <v>0.48</v>
      </c>
      <c r="X116" s="320">
        <v>10814</v>
      </c>
      <c r="Y116" s="320">
        <v>4797</v>
      </c>
      <c r="Z116" s="10">
        <v>5.84</v>
      </c>
    </row>
    <row r="117" spans="1:26" ht="12.75" customHeight="1">
      <c r="A117" s="8" t="s">
        <v>249</v>
      </c>
      <c r="B117" s="8" t="s">
        <v>23</v>
      </c>
      <c r="C117" s="10" t="s">
        <v>250</v>
      </c>
      <c r="D117" s="10" t="s">
        <v>259</v>
      </c>
      <c r="E117" s="317">
        <v>0</v>
      </c>
      <c r="F117" s="317">
        <v>0</v>
      </c>
      <c r="G117" s="317">
        <v>0</v>
      </c>
      <c r="H117" s="317">
        <v>61.35</v>
      </c>
      <c r="I117" s="317">
        <v>0</v>
      </c>
      <c r="J117" s="317">
        <v>0</v>
      </c>
      <c r="K117" s="317">
        <v>0</v>
      </c>
      <c r="L117" s="10">
        <v>70.709999999999994</v>
      </c>
      <c r="M117" s="10">
        <v>100</v>
      </c>
      <c r="N117" s="318">
        <v>112.53419925385207</v>
      </c>
      <c r="O117" s="318">
        <v>77.936477649641418</v>
      </c>
      <c r="P117" s="318">
        <v>67.700894848227307</v>
      </c>
      <c r="Q117" s="10">
        <v>68.31</v>
      </c>
      <c r="R117" s="10">
        <v>20.67</v>
      </c>
      <c r="S117" s="319">
        <v>74.818671686618401</v>
      </c>
      <c r="T117" s="10">
        <v>21.96</v>
      </c>
      <c r="U117" s="10">
        <v>13.88</v>
      </c>
      <c r="V117" s="10">
        <v>2.14</v>
      </c>
      <c r="W117" s="10">
        <v>0.51</v>
      </c>
      <c r="X117" s="320">
        <v>11169</v>
      </c>
      <c r="Y117" s="320">
        <v>4982</v>
      </c>
      <c r="Z117" s="10">
        <v>5.66</v>
      </c>
    </row>
    <row r="118" spans="1:26" ht="12.75" customHeight="1">
      <c r="A118" s="8" t="s">
        <v>249</v>
      </c>
      <c r="B118" s="8" t="s">
        <v>25</v>
      </c>
      <c r="C118" s="10" t="s">
        <v>250</v>
      </c>
      <c r="D118" s="10" t="s">
        <v>260</v>
      </c>
      <c r="E118" s="317">
        <v>0</v>
      </c>
      <c r="F118" s="317">
        <v>0</v>
      </c>
      <c r="G118" s="317">
        <v>0</v>
      </c>
      <c r="H118" s="317">
        <v>71.599999999999994</v>
      </c>
      <c r="I118" s="317">
        <v>0</v>
      </c>
      <c r="J118" s="317">
        <v>0</v>
      </c>
      <c r="K118" s="317">
        <v>0</v>
      </c>
      <c r="L118" s="10">
        <v>72.16</v>
      </c>
      <c r="M118" s="10">
        <v>100</v>
      </c>
      <c r="N118" s="318">
        <v>109.96970275039868</v>
      </c>
      <c r="O118" s="318">
        <v>82.325922564658143</v>
      </c>
      <c r="P118" s="318">
        <v>100.76466214808009</v>
      </c>
      <c r="Q118" s="10">
        <v>80.12</v>
      </c>
      <c r="R118" s="10">
        <v>29.03</v>
      </c>
      <c r="S118" s="319">
        <v>70.460322890047024</v>
      </c>
      <c r="T118" s="10">
        <v>38.229999999999997</v>
      </c>
      <c r="U118" s="10">
        <v>16.71</v>
      </c>
      <c r="V118" s="10">
        <v>2.14</v>
      </c>
      <c r="W118" s="10">
        <v>0.47</v>
      </c>
      <c r="X118" s="320">
        <v>15218</v>
      </c>
      <c r="Y118" s="320">
        <v>5513</v>
      </c>
      <c r="Z118" s="10">
        <v>5.54</v>
      </c>
    </row>
    <row r="119" spans="1:26" ht="12.75" customHeight="1">
      <c r="A119" s="8" t="s">
        <v>249</v>
      </c>
      <c r="B119" s="8" t="s">
        <v>27</v>
      </c>
      <c r="C119" s="10" t="s">
        <v>250</v>
      </c>
      <c r="D119" s="10" t="s">
        <v>261</v>
      </c>
      <c r="E119" s="317">
        <v>0</v>
      </c>
      <c r="F119" s="317">
        <v>10</v>
      </c>
      <c r="G119" s="317">
        <v>2</v>
      </c>
      <c r="H119" s="317">
        <v>71.430000000000007</v>
      </c>
      <c r="I119" s="317">
        <v>54</v>
      </c>
      <c r="J119" s="317">
        <v>0</v>
      </c>
      <c r="K119" s="317">
        <v>0</v>
      </c>
      <c r="L119" s="10">
        <v>70.64</v>
      </c>
      <c r="M119" s="10">
        <v>100</v>
      </c>
      <c r="N119" s="318">
        <v>116.53544846921811</v>
      </c>
      <c r="O119" s="318">
        <v>85.728604525351372</v>
      </c>
      <c r="P119" s="318">
        <v>94.195328797443096</v>
      </c>
      <c r="Q119" s="10">
        <v>71.77</v>
      </c>
      <c r="R119" s="10">
        <v>43.16</v>
      </c>
      <c r="S119" s="319">
        <v>69.382302019003987</v>
      </c>
      <c r="T119" s="10">
        <v>35.9</v>
      </c>
      <c r="U119" s="10">
        <v>10.16</v>
      </c>
      <c r="V119" s="10">
        <v>1.78</v>
      </c>
      <c r="W119" s="10">
        <v>0.49</v>
      </c>
      <c r="X119" s="320">
        <v>13760</v>
      </c>
      <c r="Y119" s="320">
        <v>5743</v>
      </c>
      <c r="Z119" s="10">
        <v>5.03</v>
      </c>
    </row>
    <row r="120" spans="1:26" ht="12.75" customHeight="1">
      <c r="A120" s="8" t="s">
        <v>249</v>
      </c>
      <c r="B120" s="8" t="s">
        <v>29</v>
      </c>
      <c r="C120" s="10" t="s">
        <v>250</v>
      </c>
      <c r="D120" s="10" t="s">
        <v>262</v>
      </c>
      <c r="E120" s="317">
        <v>0</v>
      </c>
      <c r="F120" s="317">
        <v>0</v>
      </c>
      <c r="G120" s="317">
        <v>0</v>
      </c>
      <c r="H120" s="317">
        <v>71.33</v>
      </c>
      <c r="I120" s="317">
        <v>0</v>
      </c>
      <c r="J120" s="317">
        <v>0</v>
      </c>
      <c r="K120" s="317">
        <v>0</v>
      </c>
      <c r="L120" s="10">
        <v>72.819999999999993</v>
      </c>
      <c r="M120" s="10">
        <v>100</v>
      </c>
      <c r="N120" s="318">
        <v>112.53714099233075</v>
      </c>
      <c r="O120" s="318">
        <v>97.233081589131857</v>
      </c>
      <c r="P120" s="318">
        <v>78.759290971136437</v>
      </c>
      <c r="Q120" s="10">
        <v>74.760000000000005</v>
      </c>
      <c r="R120" s="10">
        <v>27.38</v>
      </c>
      <c r="S120" s="319">
        <v>71.520478082746948</v>
      </c>
      <c r="T120" s="10">
        <v>34.1</v>
      </c>
      <c r="U120" s="10">
        <v>14.67</v>
      </c>
      <c r="V120" s="10">
        <v>1.76</v>
      </c>
      <c r="W120" s="10">
        <v>0.33</v>
      </c>
      <c r="X120" s="320">
        <v>8815</v>
      </c>
      <c r="Y120" s="320">
        <v>3470</v>
      </c>
      <c r="Z120" s="10">
        <v>5.89</v>
      </c>
    </row>
    <row r="121" spans="1:26" ht="12.75" customHeight="1">
      <c r="A121" s="8" t="s">
        <v>249</v>
      </c>
      <c r="B121" s="8" t="s">
        <v>31</v>
      </c>
      <c r="C121" s="10" t="s">
        <v>250</v>
      </c>
      <c r="D121" s="10" t="s">
        <v>263</v>
      </c>
      <c r="E121" s="317">
        <v>0</v>
      </c>
      <c r="F121" s="317">
        <v>0</v>
      </c>
      <c r="G121" s="317">
        <v>0</v>
      </c>
      <c r="H121" s="317">
        <v>66.78</v>
      </c>
      <c r="I121" s="317">
        <v>0</v>
      </c>
      <c r="J121" s="317">
        <v>0</v>
      </c>
      <c r="K121" s="317">
        <v>0</v>
      </c>
      <c r="L121" s="10">
        <v>72.56</v>
      </c>
      <c r="M121" s="10">
        <v>100</v>
      </c>
      <c r="N121" s="318">
        <v>104.90872966336077</v>
      </c>
      <c r="O121" s="318">
        <v>96.26568506204201</v>
      </c>
      <c r="P121" s="318">
        <v>79.214454388826923</v>
      </c>
      <c r="Q121" s="10">
        <v>78.73</v>
      </c>
      <c r="R121" s="10">
        <v>27.97</v>
      </c>
      <c r="S121" s="319">
        <v>69.576141645058073</v>
      </c>
      <c r="T121" s="10">
        <v>31.6</v>
      </c>
      <c r="U121" s="10">
        <v>14.07</v>
      </c>
      <c r="V121" s="10">
        <v>2.2400000000000002</v>
      </c>
      <c r="W121" s="10">
        <v>0.5</v>
      </c>
      <c r="X121" s="320">
        <v>12857</v>
      </c>
      <c r="Y121" s="320">
        <v>6415</v>
      </c>
      <c r="Z121" s="10">
        <v>5.82</v>
      </c>
    </row>
    <row r="122" spans="1:26" ht="12.75" customHeight="1">
      <c r="A122" s="8" t="s">
        <v>249</v>
      </c>
      <c r="B122" s="8" t="s">
        <v>33</v>
      </c>
      <c r="C122" s="10" t="s">
        <v>250</v>
      </c>
      <c r="D122" s="10" t="s">
        <v>264</v>
      </c>
      <c r="E122" s="317">
        <v>0</v>
      </c>
      <c r="F122" s="317">
        <v>72</v>
      </c>
      <c r="G122" s="317">
        <v>6</v>
      </c>
      <c r="H122" s="317">
        <v>65.11</v>
      </c>
      <c r="I122" s="317">
        <v>63</v>
      </c>
      <c r="J122" s="317">
        <v>0</v>
      </c>
      <c r="K122" s="317">
        <v>402</v>
      </c>
      <c r="L122" s="10">
        <v>73.05</v>
      </c>
      <c r="M122" s="10">
        <v>100</v>
      </c>
      <c r="N122" s="318">
        <v>108.72016683160174</v>
      </c>
      <c r="O122" s="318">
        <v>89.241459839210137</v>
      </c>
      <c r="P122" s="318">
        <v>90.978609918366629</v>
      </c>
      <c r="Q122" s="10">
        <v>100</v>
      </c>
      <c r="R122" s="10">
        <v>30.85</v>
      </c>
      <c r="S122" s="319">
        <v>71.442915327157948</v>
      </c>
      <c r="T122" s="10">
        <v>34.56</v>
      </c>
      <c r="U122" s="10">
        <v>16.72</v>
      </c>
      <c r="V122" s="10">
        <v>2.38</v>
      </c>
      <c r="W122" s="10">
        <v>0.55000000000000004</v>
      </c>
      <c r="X122" s="320">
        <v>9685</v>
      </c>
      <c r="Y122" s="320">
        <v>3717</v>
      </c>
      <c r="Z122" s="10">
        <v>6.6</v>
      </c>
    </row>
    <row r="123" spans="1:26" ht="12.75" customHeight="1">
      <c r="A123" s="8" t="s">
        <v>249</v>
      </c>
      <c r="B123" s="8" t="s">
        <v>35</v>
      </c>
      <c r="C123" s="10" t="s">
        <v>250</v>
      </c>
      <c r="D123" s="10" t="s">
        <v>265</v>
      </c>
      <c r="E123" s="317">
        <v>90</v>
      </c>
      <c r="F123" s="317">
        <v>104</v>
      </c>
      <c r="G123" s="317">
        <v>9</v>
      </c>
      <c r="H123" s="317">
        <v>65.37</v>
      </c>
      <c r="I123" s="317">
        <v>21</v>
      </c>
      <c r="J123" s="317">
        <v>22</v>
      </c>
      <c r="K123" s="317">
        <v>720</v>
      </c>
      <c r="L123" s="10">
        <v>70.45</v>
      </c>
      <c r="M123" s="10">
        <v>100</v>
      </c>
      <c r="N123" s="318">
        <v>109.73305678320253</v>
      </c>
      <c r="O123" s="318">
        <v>96.741577923819861</v>
      </c>
      <c r="P123" s="318">
        <v>60.375622561516664</v>
      </c>
      <c r="Q123" s="10">
        <v>77.290000000000006</v>
      </c>
      <c r="R123" s="10">
        <v>29.83</v>
      </c>
      <c r="S123" s="319">
        <v>74.648330831758045</v>
      </c>
      <c r="T123" s="10">
        <v>24.44</v>
      </c>
      <c r="U123" s="10">
        <v>16.14</v>
      </c>
      <c r="V123" s="10">
        <v>2.5499999999999998</v>
      </c>
      <c r="W123" s="10">
        <v>0.61</v>
      </c>
      <c r="X123" s="320">
        <v>8935</v>
      </c>
      <c r="Y123" s="320">
        <v>3742</v>
      </c>
      <c r="Z123" s="10">
        <v>6.16</v>
      </c>
    </row>
    <row r="124" spans="1:26" ht="12.75" customHeight="1">
      <c r="A124" s="8" t="s">
        <v>249</v>
      </c>
      <c r="B124" s="8" t="s">
        <v>37</v>
      </c>
      <c r="C124" s="10" t="s">
        <v>250</v>
      </c>
      <c r="D124" s="10" t="s">
        <v>266</v>
      </c>
      <c r="E124" s="317">
        <v>47</v>
      </c>
      <c r="F124" s="317">
        <v>8</v>
      </c>
      <c r="G124" s="317">
        <v>1</v>
      </c>
      <c r="H124" s="317">
        <v>67.8</v>
      </c>
      <c r="I124" s="317">
        <v>1</v>
      </c>
      <c r="J124" s="317">
        <v>0</v>
      </c>
      <c r="K124" s="317">
        <v>0</v>
      </c>
      <c r="L124" s="10">
        <v>72.02</v>
      </c>
      <c r="M124" s="10">
        <v>96.84</v>
      </c>
      <c r="N124" s="318">
        <v>111.32961489124231</v>
      </c>
      <c r="O124" s="318">
        <v>97.266896681844443</v>
      </c>
      <c r="P124" s="318">
        <v>79.83325123486226</v>
      </c>
      <c r="Q124" s="10">
        <v>84.04</v>
      </c>
      <c r="R124" s="10">
        <v>33.86</v>
      </c>
      <c r="S124" s="319">
        <v>68.504132840422002</v>
      </c>
      <c r="T124" s="10">
        <v>29.06</v>
      </c>
      <c r="U124" s="10">
        <v>3.27</v>
      </c>
      <c r="V124" s="10">
        <v>0.37</v>
      </c>
      <c r="W124" s="10">
        <v>7.0000000000000007E-2</v>
      </c>
      <c r="X124" s="320">
        <v>5977</v>
      </c>
      <c r="Y124" s="320">
        <v>2472</v>
      </c>
      <c r="Z124" s="10">
        <v>5.0199999999999996</v>
      </c>
    </row>
    <row r="125" spans="1:26" ht="12.75" customHeight="1">
      <c r="A125" s="8" t="s">
        <v>249</v>
      </c>
      <c r="B125" s="8" t="s">
        <v>39</v>
      </c>
      <c r="C125" s="10" t="s">
        <v>250</v>
      </c>
      <c r="D125" s="10" t="s">
        <v>267</v>
      </c>
      <c r="E125" s="317">
        <v>63</v>
      </c>
      <c r="F125" s="317">
        <v>34</v>
      </c>
      <c r="G125" s="317">
        <v>0</v>
      </c>
      <c r="H125" s="317">
        <v>70.39</v>
      </c>
      <c r="I125" s="317">
        <v>3</v>
      </c>
      <c r="J125" s="317">
        <v>0</v>
      </c>
      <c r="K125" s="317">
        <v>0</v>
      </c>
      <c r="L125" s="10">
        <v>70.64</v>
      </c>
      <c r="M125" s="10">
        <v>98.81</v>
      </c>
      <c r="N125" s="318">
        <v>103.37496938481496</v>
      </c>
      <c r="O125" s="318">
        <v>105.58732198256011</v>
      </c>
      <c r="P125" s="318">
        <v>73.127682133295551</v>
      </c>
      <c r="Q125" s="10">
        <v>95.23</v>
      </c>
      <c r="R125" s="10">
        <v>32.380000000000003</v>
      </c>
      <c r="S125" s="319">
        <v>68.134724889795166</v>
      </c>
      <c r="T125" s="10">
        <v>33.08</v>
      </c>
      <c r="U125" s="10">
        <v>21.88</v>
      </c>
      <c r="V125" s="10">
        <v>2.76</v>
      </c>
      <c r="W125" s="10">
        <v>0.6</v>
      </c>
      <c r="X125" s="320">
        <v>6580</v>
      </c>
      <c r="Y125" s="320">
        <v>2626</v>
      </c>
      <c r="Z125" s="10">
        <v>4.88</v>
      </c>
    </row>
    <row r="126" spans="1:26" ht="12.75" customHeight="1">
      <c r="A126" s="8" t="s">
        <v>249</v>
      </c>
      <c r="B126" s="8" t="s">
        <v>41</v>
      </c>
      <c r="C126" s="10" t="s">
        <v>250</v>
      </c>
      <c r="D126" s="10" t="s">
        <v>268</v>
      </c>
      <c r="E126" s="317">
        <v>149</v>
      </c>
      <c r="F126" s="317">
        <v>94</v>
      </c>
      <c r="G126" s="317">
        <v>11</v>
      </c>
      <c r="H126" s="317">
        <v>0</v>
      </c>
      <c r="I126" s="317">
        <v>47</v>
      </c>
      <c r="J126" s="317">
        <v>31</v>
      </c>
      <c r="K126" s="317">
        <v>113</v>
      </c>
      <c r="L126" s="10">
        <v>73.05</v>
      </c>
      <c r="M126" s="10">
        <v>0</v>
      </c>
      <c r="N126" s="318">
        <v>104.18</v>
      </c>
      <c r="O126" s="318">
        <v>94.04</v>
      </c>
      <c r="P126" s="318">
        <v>82.31</v>
      </c>
      <c r="Q126" s="10">
        <v>0</v>
      </c>
      <c r="R126" s="10">
        <v>0</v>
      </c>
      <c r="S126" s="319">
        <v>68.905530711910174</v>
      </c>
      <c r="T126" s="10">
        <v>40.090000000000003</v>
      </c>
      <c r="U126" s="10">
        <v>0</v>
      </c>
      <c r="V126" s="10">
        <v>0</v>
      </c>
      <c r="W126" s="10">
        <v>0</v>
      </c>
      <c r="X126" s="320">
        <v>0</v>
      </c>
      <c r="Y126" s="320">
        <v>0</v>
      </c>
      <c r="Z126" s="10">
        <v>0</v>
      </c>
    </row>
    <row r="127" spans="1:26" ht="12.75" customHeight="1">
      <c r="A127" s="8" t="s">
        <v>249</v>
      </c>
      <c r="B127" s="8" t="s">
        <v>43</v>
      </c>
      <c r="C127" s="10" t="s">
        <v>250</v>
      </c>
      <c r="D127" s="10" t="s">
        <v>269</v>
      </c>
      <c r="E127" s="317">
        <v>0</v>
      </c>
      <c r="F127" s="317">
        <v>0</v>
      </c>
      <c r="G127" s="317">
        <v>0</v>
      </c>
      <c r="H127" s="317">
        <v>71.55</v>
      </c>
      <c r="I127" s="317">
        <v>0</v>
      </c>
      <c r="J127" s="317">
        <v>0</v>
      </c>
      <c r="K127" s="317">
        <v>0</v>
      </c>
      <c r="L127" s="10">
        <v>69.83</v>
      </c>
      <c r="M127" s="10">
        <v>100</v>
      </c>
      <c r="N127" s="318">
        <v>117.976014387194</v>
      </c>
      <c r="O127" s="318">
        <v>80.330540742284541</v>
      </c>
      <c r="P127" s="318">
        <v>70.976068573071672</v>
      </c>
      <c r="Q127" s="10">
        <v>100</v>
      </c>
      <c r="R127" s="10">
        <v>30.53</v>
      </c>
      <c r="S127" s="319">
        <v>71.924397250518126</v>
      </c>
      <c r="T127" s="10">
        <v>33.880000000000003</v>
      </c>
      <c r="U127" s="10">
        <v>8.6300000000000008</v>
      </c>
      <c r="V127" s="10">
        <v>0.92</v>
      </c>
      <c r="W127" s="10">
        <v>0.19</v>
      </c>
      <c r="X127" s="320">
        <v>41193</v>
      </c>
      <c r="Y127" s="320">
        <v>14399</v>
      </c>
      <c r="Z127" s="10">
        <v>4.33</v>
      </c>
    </row>
    <row r="128" spans="1:26" ht="12.75" customHeight="1">
      <c r="A128" s="8" t="s">
        <v>249</v>
      </c>
      <c r="B128" s="8" t="s">
        <v>45</v>
      </c>
      <c r="C128" s="10" t="s">
        <v>250</v>
      </c>
      <c r="D128" s="10" t="s">
        <v>270</v>
      </c>
      <c r="E128" s="317">
        <v>305</v>
      </c>
      <c r="F128" s="317">
        <v>73</v>
      </c>
      <c r="G128" s="317">
        <v>6</v>
      </c>
      <c r="H128" s="317">
        <v>70.459999999999994</v>
      </c>
      <c r="I128" s="317">
        <v>14</v>
      </c>
      <c r="J128" s="317">
        <v>1</v>
      </c>
      <c r="K128" s="317">
        <v>129</v>
      </c>
      <c r="L128" s="10">
        <v>71.23</v>
      </c>
      <c r="M128" s="10">
        <v>100</v>
      </c>
      <c r="N128" s="318">
        <v>110.29694884754302</v>
      </c>
      <c r="O128" s="318">
        <v>89.157518616958171</v>
      </c>
      <c r="P128" s="318">
        <v>62.846629423142097</v>
      </c>
      <c r="Q128" s="10">
        <v>73.98</v>
      </c>
      <c r="R128" s="10">
        <v>33.159999999999997</v>
      </c>
      <c r="S128" s="319">
        <v>68.123313540932429</v>
      </c>
      <c r="T128" s="10">
        <v>35.78</v>
      </c>
      <c r="U128" s="10">
        <v>9.3800000000000008</v>
      </c>
      <c r="V128" s="10">
        <v>0.94</v>
      </c>
      <c r="W128" s="10">
        <v>0.18</v>
      </c>
      <c r="X128" s="320">
        <v>12517</v>
      </c>
      <c r="Y128" s="320">
        <v>5038</v>
      </c>
      <c r="Z128" s="10">
        <v>5.79</v>
      </c>
    </row>
    <row r="129" spans="1:26" ht="12.75" customHeight="1">
      <c r="A129" s="8" t="s">
        <v>249</v>
      </c>
      <c r="B129" s="8" t="s">
        <v>47</v>
      </c>
      <c r="C129" s="10" t="s">
        <v>250</v>
      </c>
      <c r="D129" s="10" t="s">
        <v>271</v>
      </c>
      <c r="E129" s="317">
        <v>0</v>
      </c>
      <c r="F129" s="317">
        <v>0</v>
      </c>
      <c r="G129" s="317">
        <v>0</v>
      </c>
      <c r="H129" s="317">
        <v>74.709999999999994</v>
      </c>
      <c r="I129" s="317">
        <v>0</v>
      </c>
      <c r="J129" s="317">
        <v>0</v>
      </c>
      <c r="K129" s="317">
        <v>0</v>
      </c>
      <c r="L129" s="10">
        <v>71.95</v>
      </c>
      <c r="M129" s="10">
        <v>98.58</v>
      </c>
      <c r="N129" s="318">
        <v>105.57441312536704</v>
      </c>
      <c r="O129" s="318">
        <v>100.7347723476896</v>
      </c>
      <c r="P129" s="318">
        <v>83.461161459164074</v>
      </c>
      <c r="Q129" s="10">
        <v>80.11</v>
      </c>
      <c r="R129" s="10">
        <v>41.55</v>
      </c>
      <c r="S129" s="319">
        <v>67.85608482778882</v>
      </c>
      <c r="T129" s="10">
        <v>36.840000000000003</v>
      </c>
      <c r="U129" s="10">
        <v>16.73</v>
      </c>
      <c r="V129" s="10">
        <v>2.75</v>
      </c>
      <c r="W129" s="10">
        <v>0.68</v>
      </c>
      <c r="X129" s="320">
        <v>7951</v>
      </c>
      <c r="Y129" s="320">
        <v>3455</v>
      </c>
      <c r="Z129" s="10">
        <v>4.6399999999999997</v>
      </c>
    </row>
    <row r="130" spans="1:26" ht="12.75" customHeight="1">
      <c r="A130" s="8" t="s">
        <v>249</v>
      </c>
      <c r="B130" s="8" t="s">
        <v>49</v>
      </c>
      <c r="C130" s="10" t="s">
        <v>250</v>
      </c>
      <c r="D130" s="10" t="s">
        <v>272</v>
      </c>
      <c r="E130" s="317">
        <v>86</v>
      </c>
      <c r="F130" s="317">
        <v>85</v>
      </c>
      <c r="G130" s="317">
        <v>13</v>
      </c>
      <c r="H130" s="317">
        <v>64.08</v>
      </c>
      <c r="I130" s="317">
        <v>8</v>
      </c>
      <c r="J130" s="317">
        <v>12</v>
      </c>
      <c r="K130" s="317">
        <v>208</v>
      </c>
      <c r="L130" s="10">
        <v>72.900000000000006</v>
      </c>
      <c r="M130" s="10">
        <v>100</v>
      </c>
      <c r="N130" s="318">
        <v>109.94143478303586</v>
      </c>
      <c r="O130" s="318">
        <v>86.759592756438934</v>
      </c>
      <c r="P130" s="318">
        <v>63.969432108374406</v>
      </c>
      <c r="Q130" s="10">
        <v>75.489999999999995</v>
      </c>
      <c r="R130" s="10">
        <v>31.81</v>
      </c>
      <c r="S130" s="319">
        <v>75.335046085390402</v>
      </c>
      <c r="T130" s="10">
        <v>23.32</v>
      </c>
      <c r="U130" s="10">
        <v>9.4</v>
      </c>
      <c r="V130" s="10">
        <v>1.57</v>
      </c>
      <c r="W130" s="10">
        <v>0.38</v>
      </c>
      <c r="X130" s="320">
        <v>15749</v>
      </c>
      <c r="Y130" s="320">
        <v>6573</v>
      </c>
      <c r="Z130" s="10">
        <v>6.02</v>
      </c>
    </row>
    <row r="131" spans="1:26" ht="12.75" customHeight="1">
      <c r="A131" s="8" t="s">
        <v>249</v>
      </c>
      <c r="B131" s="8" t="s">
        <v>51</v>
      </c>
      <c r="C131" s="10" t="s">
        <v>250</v>
      </c>
      <c r="D131" s="10" t="s">
        <v>273</v>
      </c>
      <c r="E131" s="317">
        <v>41</v>
      </c>
      <c r="F131" s="317">
        <v>142</v>
      </c>
      <c r="G131" s="317">
        <v>2</v>
      </c>
      <c r="H131" s="317">
        <v>75.930000000000007</v>
      </c>
      <c r="I131" s="317">
        <v>3</v>
      </c>
      <c r="J131" s="317">
        <v>5</v>
      </c>
      <c r="K131" s="317">
        <v>174</v>
      </c>
      <c r="L131" s="10">
        <v>72.87</v>
      </c>
      <c r="M131" s="10">
        <v>100</v>
      </c>
      <c r="N131" s="318">
        <v>110.81163980650652</v>
      </c>
      <c r="O131" s="318">
        <v>80.255284167417003</v>
      </c>
      <c r="P131" s="318">
        <v>64.005197459286961</v>
      </c>
      <c r="Q131" s="10">
        <v>83.81</v>
      </c>
      <c r="R131" s="10">
        <v>27.37</v>
      </c>
      <c r="S131" s="319">
        <v>76.733616144843211</v>
      </c>
      <c r="T131" s="10">
        <v>25.72</v>
      </c>
      <c r="U131" s="10">
        <v>12.32</v>
      </c>
      <c r="V131" s="10">
        <v>1.85</v>
      </c>
      <c r="W131" s="10">
        <v>0.41</v>
      </c>
      <c r="X131" s="320">
        <v>6916</v>
      </c>
      <c r="Y131" s="320">
        <v>2781</v>
      </c>
      <c r="Z131" s="10">
        <v>5.04</v>
      </c>
    </row>
    <row r="132" spans="1:26" ht="12.75" customHeight="1">
      <c r="A132" s="8" t="s">
        <v>249</v>
      </c>
      <c r="B132" s="8" t="s">
        <v>78</v>
      </c>
      <c r="C132" s="10" t="s">
        <v>250</v>
      </c>
      <c r="D132" s="10" t="s">
        <v>274</v>
      </c>
      <c r="E132" s="317">
        <v>0</v>
      </c>
      <c r="F132" s="317">
        <v>0</v>
      </c>
      <c r="G132" s="317">
        <v>0</v>
      </c>
      <c r="H132" s="317">
        <v>61.89</v>
      </c>
      <c r="I132" s="317">
        <v>0</v>
      </c>
      <c r="J132" s="317">
        <v>0</v>
      </c>
      <c r="K132" s="317">
        <v>0</v>
      </c>
      <c r="L132" s="10">
        <v>69.42</v>
      </c>
      <c r="M132" s="10">
        <v>100</v>
      </c>
      <c r="N132" s="318">
        <v>115.52633877202618</v>
      </c>
      <c r="O132" s="318">
        <v>85.863107655922391</v>
      </c>
      <c r="P132" s="318">
        <v>86.467355077690939</v>
      </c>
      <c r="Q132" s="10">
        <v>81.56</v>
      </c>
      <c r="R132" s="10">
        <v>34.03</v>
      </c>
      <c r="S132" s="319">
        <v>71.224980917196973</v>
      </c>
      <c r="T132" s="10">
        <v>36.06</v>
      </c>
      <c r="U132" s="10">
        <v>13.17</v>
      </c>
      <c r="V132" s="10">
        <v>1.59</v>
      </c>
      <c r="W132" s="10">
        <v>0.3</v>
      </c>
      <c r="X132" s="320">
        <v>14923</v>
      </c>
      <c r="Y132" s="320">
        <v>6350</v>
      </c>
      <c r="Z132" s="10">
        <v>5.54</v>
      </c>
    </row>
    <row r="133" spans="1:26" ht="12.75" customHeight="1">
      <c r="A133" s="8" t="s">
        <v>249</v>
      </c>
      <c r="B133" s="8" t="s">
        <v>80</v>
      </c>
      <c r="C133" s="10" t="s">
        <v>250</v>
      </c>
      <c r="D133" s="10" t="s">
        <v>275</v>
      </c>
      <c r="E133" s="317">
        <v>41</v>
      </c>
      <c r="F133" s="317">
        <v>38</v>
      </c>
      <c r="G133" s="317">
        <v>4</v>
      </c>
      <c r="H133" s="317">
        <v>68.45</v>
      </c>
      <c r="I133" s="317">
        <v>4</v>
      </c>
      <c r="J133" s="317">
        <v>0</v>
      </c>
      <c r="K133" s="317">
        <v>0</v>
      </c>
      <c r="L133" s="10">
        <v>70.97</v>
      </c>
      <c r="M133" s="10">
        <v>100</v>
      </c>
      <c r="N133" s="318">
        <v>111.49185445364664</v>
      </c>
      <c r="O133" s="318">
        <v>91.433604365441539</v>
      </c>
      <c r="P133" s="318">
        <v>54.738787305058111</v>
      </c>
      <c r="Q133" s="10">
        <v>61.22</v>
      </c>
      <c r="R133" s="10">
        <v>40.49</v>
      </c>
      <c r="S133" s="319">
        <v>71.672829184428068</v>
      </c>
      <c r="T133" s="10">
        <v>39.270000000000003</v>
      </c>
      <c r="U133" s="10">
        <v>12.4</v>
      </c>
      <c r="V133" s="10">
        <v>1.89</v>
      </c>
      <c r="W133" s="10">
        <v>0.43</v>
      </c>
      <c r="X133" s="320">
        <v>7220</v>
      </c>
      <c r="Y133" s="320">
        <v>2746</v>
      </c>
      <c r="Z133" s="10">
        <v>5.0199999999999996</v>
      </c>
    </row>
    <row r="134" spans="1:26" ht="12.75" customHeight="1">
      <c r="A134" s="8" t="s">
        <v>249</v>
      </c>
      <c r="B134" s="8" t="s">
        <v>82</v>
      </c>
      <c r="C134" s="10" t="s">
        <v>250</v>
      </c>
      <c r="D134" s="10" t="s">
        <v>276</v>
      </c>
      <c r="E134" s="317">
        <v>0</v>
      </c>
      <c r="F134" s="317">
        <v>0</v>
      </c>
      <c r="G134" s="317">
        <v>0</v>
      </c>
      <c r="H134" s="317">
        <v>64.23</v>
      </c>
      <c r="I134" s="317">
        <v>0</v>
      </c>
      <c r="J134" s="317">
        <v>0</v>
      </c>
      <c r="K134" s="317">
        <v>0</v>
      </c>
      <c r="L134" s="10">
        <v>69.959999999999994</v>
      </c>
      <c r="M134" s="10">
        <v>100</v>
      </c>
      <c r="N134" s="318">
        <v>113.19172411450889</v>
      </c>
      <c r="O134" s="318">
        <v>79.28987202652678</v>
      </c>
      <c r="P134" s="318">
        <v>61.692833497131936</v>
      </c>
      <c r="Q134" s="10">
        <v>87.54</v>
      </c>
      <c r="R134" s="10">
        <v>32.07</v>
      </c>
      <c r="S134" s="319">
        <v>69.51512654371561</v>
      </c>
      <c r="T134" s="10">
        <v>37.99</v>
      </c>
      <c r="U134" s="10">
        <v>13.86</v>
      </c>
      <c r="V134" s="10">
        <v>1.49</v>
      </c>
      <c r="W134" s="10">
        <v>0.24</v>
      </c>
      <c r="X134" s="320">
        <v>10015</v>
      </c>
      <c r="Y134" s="320">
        <v>3759</v>
      </c>
      <c r="Z134" s="10">
        <v>5.32</v>
      </c>
    </row>
    <row r="135" spans="1:26" ht="12.75" customHeight="1">
      <c r="A135" s="8" t="s">
        <v>249</v>
      </c>
      <c r="B135" s="8" t="s">
        <v>84</v>
      </c>
      <c r="C135" s="10" t="s">
        <v>250</v>
      </c>
      <c r="D135" s="10" t="s">
        <v>277</v>
      </c>
      <c r="E135" s="317">
        <v>0</v>
      </c>
      <c r="F135" s="317">
        <v>0</v>
      </c>
      <c r="G135" s="317">
        <v>0</v>
      </c>
      <c r="H135" s="317">
        <v>61.88</v>
      </c>
      <c r="I135" s="317">
        <v>0</v>
      </c>
      <c r="J135" s="317">
        <v>0</v>
      </c>
      <c r="K135" s="317">
        <v>0</v>
      </c>
      <c r="L135" s="10">
        <v>68.52</v>
      </c>
      <c r="M135" s="10">
        <v>100</v>
      </c>
      <c r="N135" s="318">
        <v>111.54709760224885</v>
      </c>
      <c r="O135" s="318">
        <v>80.319464852467121</v>
      </c>
      <c r="P135" s="318">
        <v>74.233713862124347</v>
      </c>
      <c r="Q135" s="10">
        <v>82.22</v>
      </c>
      <c r="R135" s="10">
        <v>43.37</v>
      </c>
      <c r="S135" s="319">
        <v>69.148111783047156</v>
      </c>
      <c r="T135" s="10">
        <v>38.479999999999997</v>
      </c>
      <c r="U135" s="10">
        <v>19.28</v>
      </c>
      <c r="V135" s="10">
        <v>2.5099999999999998</v>
      </c>
      <c r="W135" s="10">
        <v>0.5</v>
      </c>
      <c r="X135" s="320">
        <v>10925</v>
      </c>
      <c r="Y135" s="320">
        <v>4020</v>
      </c>
      <c r="Z135" s="10">
        <v>5.28</v>
      </c>
    </row>
    <row r="136" spans="1:26" ht="12.75" customHeight="1">
      <c r="A136" s="8" t="s">
        <v>249</v>
      </c>
      <c r="B136" s="8" t="s">
        <v>86</v>
      </c>
      <c r="C136" s="10" t="s">
        <v>250</v>
      </c>
      <c r="D136" s="10" t="s">
        <v>278</v>
      </c>
      <c r="E136" s="317">
        <v>97</v>
      </c>
      <c r="F136" s="317">
        <v>25</v>
      </c>
      <c r="G136" s="317">
        <v>3</v>
      </c>
      <c r="H136" s="317">
        <v>55.96</v>
      </c>
      <c r="I136" s="317">
        <v>13</v>
      </c>
      <c r="J136" s="317">
        <v>0</v>
      </c>
      <c r="K136" s="317">
        <v>0</v>
      </c>
      <c r="L136" s="10">
        <v>69.58</v>
      </c>
      <c r="M136" s="10">
        <v>100</v>
      </c>
      <c r="N136" s="318">
        <v>110.79062145208734</v>
      </c>
      <c r="O136" s="318">
        <v>87.534615793510213</v>
      </c>
      <c r="P136" s="318">
        <v>70.899052457821881</v>
      </c>
      <c r="Q136" s="10">
        <v>71.87</v>
      </c>
      <c r="R136" s="10">
        <v>46.31</v>
      </c>
      <c r="S136" s="319">
        <v>63.654903766964225</v>
      </c>
      <c r="T136" s="10">
        <v>42.82</v>
      </c>
      <c r="U136" s="10">
        <v>10.75</v>
      </c>
      <c r="V136" s="10">
        <v>1.1399999999999999</v>
      </c>
      <c r="W136" s="10">
        <v>0.23</v>
      </c>
      <c r="X136" s="320">
        <v>10989</v>
      </c>
      <c r="Y136" s="320">
        <v>4234</v>
      </c>
      <c r="Z136" s="10">
        <v>5.25</v>
      </c>
    </row>
    <row r="137" spans="1:26" ht="12.75" customHeight="1">
      <c r="A137" s="8" t="s">
        <v>249</v>
      </c>
      <c r="B137" s="8" t="s">
        <v>88</v>
      </c>
      <c r="C137" s="10" t="s">
        <v>250</v>
      </c>
      <c r="D137" s="10" t="s">
        <v>279</v>
      </c>
      <c r="E137" s="317">
        <v>0</v>
      </c>
      <c r="F137" s="317">
        <v>0</v>
      </c>
      <c r="G137" s="317">
        <v>0</v>
      </c>
      <c r="H137" s="317">
        <v>67.94</v>
      </c>
      <c r="I137" s="317">
        <v>0</v>
      </c>
      <c r="J137" s="317">
        <v>0</v>
      </c>
      <c r="K137" s="317">
        <v>0</v>
      </c>
      <c r="L137" s="10">
        <v>68.36</v>
      </c>
      <c r="M137" s="10">
        <v>99.37</v>
      </c>
      <c r="N137" s="318">
        <v>112.08572065023587</v>
      </c>
      <c r="O137" s="318">
        <v>83.282476016520434</v>
      </c>
      <c r="P137" s="318">
        <v>95.429205947262531</v>
      </c>
      <c r="Q137" s="10">
        <v>67.86</v>
      </c>
      <c r="R137" s="10">
        <v>41.87</v>
      </c>
      <c r="S137" s="319">
        <v>65.179761553562415</v>
      </c>
      <c r="T137" s="10">
        <v>37.82</v>
      </c>
      <c r="U137" s="10">
        <v>21.12</v>
      </c>
      <c r="V137" s="10">
        <v>3.07</v>
      </c>
      <c r="W137" s="10">
        <v>0.77</v>
      </c>
      <c r="X137" s="320">
        <v>20200</v>
      </c>
      <c r="Y137" s="320">
        <v>6390</v>
      </c>
      <c r="Z137" s="10">
        <v>5.21</v>
      </c>
    </row>
    <row r="138" spans="1:26" ht="12.75" customHeight="1">
      <c r="A138" s="8" t="s">
        <v>249</v>
      </c>
      <c r="B138" s="8" t="s">
        <v>90</v>
      </c>
      <c r="C138" s="10" t="s">
        <v>250</v>
      </c>
      <c r="D138" s="10" t="s">
        <v>280</v>
      </c>
      <c r="E138" s="317">
        <v>48</v>
      </c>
      <c r="F138" s="317">
        <v>16</v>
      </c>
      <c r="G138" s="317">
        <v>3</v>
      </c>
      <c r="H138" s="317">
        <v>68.66</v>
      </c>
      <c r="I138" s="317">
        <v>2</v>
      </c>
      <c r="J138" s="317">
        <v>0</v>
      </c>
      <c r="K138" s="317">
        <v>70</v>
      </c>
      <c r="L138" s="10">
        <v>70.739999999999995</v>
      </c>
      <c r="M138" s="10">
        <v>93.88</v>
      </c>
      <c r="N138" s="318">
        <v>114.03829550229148</v>
      </c>
      <c r="O138" s="318">
        <v>94.078803688200594</v>
      </c>
      <c r="P138" s="318">
        <v>92.158669704414265</v>
      </c>
      <c r="Q138" s="10">
        <v>84.25</v>
      </c>
      <c r="R138" s="10">
        <v>43.79</v>
      </c>
      <c r="S138" s="319">
        <v>68.486389311434266</v>
      </c>
      <c r="T138" s="10">
        <v>38.75</v>
      </c>
      <c r="U138" s="10">
        <v>10.31</v>
      </c>
      <c r="V138" s="10">
        <v>1.48</v>
      </c>
      <c r="W138" s="10">
        <v>0.33</v>
      </c>
      <c r="X138" s="320">
        <v>2911</v>
      </c>
      <c r="Y138" s="320">
        <v>1319</v>
      </c>
      <c r="Z138" s="10">
        <v>6.51</v>
      </c>
    </row>
    <row r="139" spans="1:26" ht="12.75" customHeight="1">
      <c r="A139" s="8" t="s">
        <v>249</v>
      </c>
      <c r="B139" s="8" t="s">
        <v>92</v>
      </c>
      <c r="C139" s="10" t="s">
        <v>250</v>
      </c>
      <c r="D139" s="10" t="s">
        <v>281</v>
      </c>
      <c r="E139" s="317">
        <v>0</v>
      </c>
      <c r="F139" s="317">
        <v>0</v>
      </c>
      <c r="G139" s="317">
        <v>0</v>
      </c>
      <c r="H139" s="317">
        <v>73.38</v>
      </c>
      <c r="I139" s="317">
        <v>0</v>
      </c>
      <c r="J139" s="317">
        <v>0</v>
      </c>
      <c r="K139" s="317">
        <v>0</v>
      </c>
      <c r="L139" s="10">
        <v>72.75</v>
      </c>
      <c r="M139" s="10">
        <v>100</v>
      </c>
      <c r="N139" s="318">
        <v>105.4692842364162</v>
      </c>
      <c r="O139" s="318">
        <v>93.314995118572682</v>
      </c>
      <c r="P139" s="318">
        <v>71.251974914575626</v>
      </c>
      <c r="Q139" s="10">
        <v>91.3</v>
      </c>
      <c r="R139" s="10">
        <v>33.81</v>
      </c>
      <c r="S139" s="319">
        <v>68.484433715750441</v>
      </c>
      <c r="T139" s="10">
        <v>37.72</v>
      </c>
      <c r="U139" s="10">
        <v>12.01</v>
      </c>
      <c r="V139" s="10">
        <v>1.33</v>
      </c>
      <c r="W139" s="10">
        <v>0.28000000000000003</v>
      </c>
      <c r="X139" s="320">
        <v>13600</v>
      </c>
      <c r="Y139" s="320">
        <v>6081</v>
      </c>
      <c r="Z139" s="10">
        <v>6.12</v>
      </c>
    </row>
    <row r="140" spans="1:26" ht="12.75" customHeight="1">
      <c r="A140" s="8" t="s">
        <v>249</v>
      </c>
      <c r="B140" s="8" t="s">
        <v>94</v>
      </c>
      <c r="C140" s="10" t="s">
        <v>250</v>
      </c>
      <c r="D140" s="10" t="s">
        <v>282</v>
      </c>
      <c r="E140" s="317">
        <v>0</v>
      </c>
      <c r="F140" s="317">
        <v>14</v>
      </c>
      <c r="G140" s="317">
        <v>2</v>
      </c>
      <c r="H140" s="317">
        <v>72.25</v>
      </c>
      <c r="I140" s="317">
        <v>26</v>
      </c>
      <c r="J140" s="317">
        <v>0</v>
      </c>
      <c r="K140" s="317">
        <v>347</v>
      </c>
      <c r="L140" s="10">
        <v>71.45</v>
      </c>
      <c r="M140" s="10">
        <v>100</v>
      </c>
      <c r="N140" s="318">
        <v>106.1099537046935</v>
      </c>
      <c r="O140" s="318">
        <v>100.72644132960249</v>
      </c>
      <c r="P140" s="318">
        <v>82.75425452995988</v>
      </c>
      <c r="Q140" s="10">
        <v>75.599999999999994</v>
      </c>
      <c r="R140" s="10">
        <v>44.4</v>
      </c>
      <c r="S140" s="319">
        <v>65.273493873624048</v>
      </c>
      <c r="T140" s="10">
        <v>51.94</v>
      </c>
      <c r="U140" s="10">
        <v>7.11</v>
      </c>
      <c r="V140" s="10">
        <v>0.77</v>
      </c>
      <c r="W140" s="10">
        <v>0.13</v>
      </c>
      <c r="X140" s="320">
        <v>2282</v>
      </c>
      <c r="Y140" s="320">
        <v>1081</v>
      </c>
      <c r="Z140" s="10">
        <v>5.73</v>
      </c>
    </row>
    <row r="141" spans="1:26" ht="12.75" customHeight="1">
      <c r="A141" s="8" t="s">
        <v>249</v>
      </c>
      <c r="B141" s="8" t="s">
        <v>96</v>
      </c>
      <c r="C141" s="10" t="s">
        <v>250</v>
      </c>
      <c r="D141" s="10" t="s">
        <v>283</v>
      </c>
      <c r="E141" s="317">
        <v>88</v>
      </c>
      <c r="F141" s="317">
        <v>71</v>
      </c>
      <c r="G141" s="317">
        <v>9</v>
      </c>
      <c r="H141" s="317">
        <v>76.75</v>
      </c>
      <c r="I141" s="317">
        <v>12</v>
      </c>
      <c r="J141" s="317">
        <v>1</v>
      </c>
      <c r="K141" s="317">
        <v>542</v>
      </c>
      <c r="L141" s="10">
        <v>72.44</v>
      </c>
      <c r="M141" s="10">
        <v>100</v>
      </c>
      <c r="N141" s="318">
        <v>102.96747572110665</v>
      </c>
      <c r="O141" s="318">
        <v>109.27579611893235</v>
      </c>
      <c r="P141" s="318">
        <v>67.390504211594944</v>
      </c>
      <c r="Q141" s="10">
        <v>71.33</v>
      </c>
      <c r="R141" s="10">
        <v>28.05</v>
      </c>
      <c r="S141" s="319">
        <v>68.42857318735976</v>
      </c>
      <c r="T141" s="10">
        <v>35.72</v>
      </c>
      <c r="U141" s="10">
        <v>5.13</v>
      </c>
      <c r="V141" s="10">
        <v>0.8</v>
      </c>
      <c r="W141" s="10">
        <v>0.19</v>
      </c>
      <c r="X141" s="320">
        <v>61093</v>
      </c>
      <c r="Y141" s="320">
        <v>25697</v>
      </c>
      <c r="Z141" s="10">
        <v>6.42</v>
      </c>
    </row>
    <row r="142" spans="1:26" ht="12.75" customHeight="1">
      <c r="A142" s="8" t="s">
        <v>249</v>
      </c>
      <c r="B142" s="8" t="s">
        <v>284</v>
      </c>
      <c r="C142" s="10" t="s">
        <v>250</v>
      </c>
      <c r="D142" s="10" t="s">
        <v>285</v>
      </c>
      <c r="E142" s="317">
        <v>23</v>
      </c>
      <c r="F142" s="317">
        <v>12</v>
      </c>
      <c r="G142" s="317">
        <v>1</v>
      </c>
      <c r="H142" s="317">
        <v>41.74</v>
      </c>
      <c r="I142" s="317">
        <v>0</v>
      </c>
      <c r="J142" s="317">
        <v>0</v>
      </c>
      <c r="K142" s="317">
        <v>0</v>
      </c>
      <c r="L142" s="10">
        <v>70.83</v>
      </c>
      <c r="M142" s="10">
        <v>100</v>
      </c>
      <c r="N142" s="318">
        <v>103.38849658049926</v>
      </c>
      <c r="O142" s="318">
        <v>92.069569327369209</v>
      </c>
      <c r="P142" s="318">
        <v>62.446237851435569</v>
      </c>
      <c r="Q142" s="10">
        <v>63.53</v>
      </c>
      <c r="R142" s="10">
        <v>32.880000000000003</v>
      </c>
      <c r="S142" s="319">
        <v>69.323203029942633</v>
      </c>
      <c r="T142" s="10">
        <v>45.55</v>
      </c>
      <c r="U142" s="10">
        <v>9.4700000000000006</v>
      </c>
      <c r="V142" s="10">
        <v>1.0900000000000001</v>
      </c>
      <c r="W142" s="10">
        <v>0.19</v>
      </c>
      <c r="X142" s="320">
        <v>5201</v>
      </c>
      <c r="Y142" s="320">
        <v>2461</v>
      </c>
      <c r="Z142" s="10">
        <v>5.6</v>
      </c>
    </row>
    <row r="143" spans="1:26" ht="12.75" customHeight="1">
      <c r="A143" s="8" t="s">
        <v>249</v>
      </c>
      <c r="B143" s="8" t="s">
        <v>286</v>
      </c>
      <c r="C143" s="10" t="s">
        <v>250</v>
      </c>
      <c r="D143" s="10" t="s">
        <v>287</v>
      </c>
      <c r="E143" s="317">
        <v>14</v>
      </c>
      <c r="F143" s="317">
        <v>12</v>
      </c>
      <c r="G143" s="317">
        <v>4</v>
      </c>
      <c r="H143" s="317">
        <v>72.599999999999994</v>
      </c>
      <c r="I143" s="317">
        <v>8</v>
      </c>
      <c r="J143" s="317">
        <v>0</v>
      </c>
      <c r="K143" s="317">
        <v>39</v>
      </c>
      <c r="L143" s="10">
        <v>69.42</v>
      </c>
      <c r="M143" s="10">
        <v>100</v>
      </c>
      <c r="N143" s="318">
        <v>110.36114511716941</v>
      </c>
      <c r="O143" s="318">
        <v>88.132563006669457</v>
      </c>
      <c r="P143" s="318">
        <v>85.774205809398936</v>
      </c>
      <c r="Q143" s="10">
        <v>71.5</v>
      </c>
      <c r="R143" s="10">
        <v>37.61</v>
      </c>
      <c r="S143" s="319">
        <v>65.08522773701155</v>
      </c>
      <c r="T143" s="10">
        <v>53.76</v>
      </c>
      <c r="U143" s="10">
        <v>10.039999999999999</v>
      </c>
      <c r="V143" s="10">
        <v>0.95</v>
      </c>
      <c r="W143" s="10">
        <v>0.15</v>
      </c>
      <c r="X143" s="320">
        <v>3399</v>
      </c>
      <c r="Y143" s="320">
        <v>1478</v>
      </c>
      <c r="Z143" s="10">
        <v>5.07</v>
      </c>
    </row>
    <row r="144" spans="1:26" ht="12.75" customHeight="1">
      <c r="A144" s="8" t="s">
        <v>295</v>
      </c>
      <c r="B144" s="8" t="s">
        <v>6</v>
      </c>
      <c r="C144" s="10" t="s">
        <v>296</v>
      </c>
      <c r="D144" s="10" t="s">
        <v>297</v>
      </c>
      <c r="E144" s="317">
        <v>0</v>
      </c>
      <c r="F144" s="317">
        <v>0</v>
      </c>
      <c r="G144" s="317">
        <v>0</v>
      </c>
      <c r="H144" s="317">
        <v>73.180000000000007</v>
      </c>
      <c r="I144" s="317">
        <v>0</v>
      </c>
      <c r="J144" s="317">
        <v>0</v>
      </c>
      <c r="K144" s="317">
        <v>77</v>
      </c>
      <c r="L144" s="10">
        <v>72.180000000000007</v>
      </c>
      <c r="M144" s="10">
        <v>100</v>
      </c>
      <c r="N144" s="318">
        <v>103.80803657700532</v>
      </c>
      <c r="O144" s="318">
        <v>101.82327338122181</v>
      </c>
      <c r="P144" s="318">
        <v>69.899664094759444</v>
      </c>
      <c r="Q144" s="10">
        <v>78.599999999999994</v>
      </c>
      <c r="R144" s="10">
        <v>19.91</v>
      </c>
      <c r="S144" s="319">
        <v>80.279069553497919</v>
      </c>
      <c r="T144" s="10">
        <v>16.989999999999998</v>
      </c>
      <c r="U144" s="10">
        <v>17.22</v>
      </c>
      <c r="V144" s="10">
        <v>2.11</v>
      </c>
      <c r="W144" s="10">
        <v>0.42</v>
      </c>
      <c r="X144" s="320">
        <v>4826</v>
      </c>
      <c r="Y144" s="320">
        <v>1869</v>
      </c>
      <c r="Z144" s="10">
        <v>6.73</v>
      </c>
    </row>
    <row r="145" spans="1:26" ht="12.75" customHeight="1">
      <c r="A145" s="8" t="s">
        <v>295</v>
      </c>
      <c r="B145" s="8" t="s">
        <v>9</v>
      </c>
      <c r="C145" s="10" t="s">
        <v>296</v>
      </c>
      <c r="D145" s="10" t="s">
        <v>298</v>
      </c>
      <c r="E145" s="317">
        <v>129</v>
      </c>
      <c r="F145" s="317">
        <v>27</v>
      </c>
      <c r="G145" s="317">
        <v>2</v>
      </c>
      <c r="H145" s="317">
        <v>70.88</v>
      </c>
      <c r="I145" s="317">
        <v>10</v>
      </c>
      <c r="J145" s="317">
        <v>5</v>
      </c>
      <c r="K145" s="317">
        <v>203</v>
      </c>
      <c r="L145" s="10">
        <v>70.849999999999994</v>
      </c>
      <c r="M145" s="10">
        <v>100</v>
      </c>
      <c r="N145" s="318">
        <v>109.87252855349095</v>
      </c>
      <c r="O145" s="318">
        <v>104.06559318611977</v>
      </c>
      <c r="P145" s="318">
        <v>76.407499237921769</v>
      </c>
      <c r="Q145" s="10">
        <v>100</v>
      </c>
      <c r="R145" s="10">
        <v>35.590000000000003</v>
      </c>
      <c r="S145" s="319">
        <v>72.311916449390409</v>
      </c>
      <c r="T145" s="10">
        <v>28.71</v>
      </c>
      <c r="U145" s="10">
        <v>11.72</v>
      </c>
      <c r="V145" s="10">
        <v>1.68</v>
      </c>
      <c r="W145" s="10">
        <v>0.38</v>
      </c>
      <c r="X145" s="320">
        <v>10692</v>
      </c>
      <c r="Y145" s="320">
        <v>3982</v>
      </c>
      <c r="Z145" s="10">
        <v>6.52</v>
      </c>
    </row>
    <row r="146" spans="1:26" ht="12.75" customHeight="1">
      <c r="A146" s="8" t="s">
        <v>295</v>
      </c>
      <c r="B146" s="8" t="s">
        <v>11</v>
      </c>
      <c r="C146" s="10" t="s">
        <v>296</v>
      </c>
      <c r="D146" s="10" t="s">
        <v>299</v>
      </c>
      <c r="E146" s="317">
        <v>53</v>
      </c>
      <c r="F146" s="317">
        <v>5</v>
      </c>
      <c r="G146" s="317">
        <v>1</v>
      </c>
      <c r="H146" s="317">
        <v>71.400000000000006</v>
      </c>
      <c r="I146" s="317">
        <v>10</v>
      </c>
      <c r="J146" s="317">
        <v>6</v>
      </c>
      <c r="K146" s="317">
        <v>115</v>
      </c>
      <c r="L146" s="10">
        <v>72.33</v>
      </c>
      <c r="M146" s="10">
        <v>100</v>
      </c>
      <c r="N146" s="318">
        <v>106.15744839481127</v>
      </c>
      <c r="O146" s="318">
        <v>90.016516027832267</v>
      </c>
      <c r="P146" s="318">
        <v>76.216258156920418</v>
      </c>
      <c r="Q146" s="10">
        <v>72.41</v>
      </c>
      <c r="R146" s="10">
        <v>25.7</v>
      </c>
      <c r="S146" s="319">
        <v>73.997901052811144</v>
      </c>
      <c r="T146" s="10">
        <v>32.799999999999997</v>
      </c>
      <c r="U146" s="10">
        <v>14.15</v>
      </c>
      <c r="V146" s="10">
        <v>1.88</v>
      </c>
      <c r="W146" s="10">
        <v>0.42</v>
      </c>
      <c r="X146" s="320">
        <v>8534</v>
      </c>
      <c r="Y146" s="320">
        <v>3697</v>
      </c>
      <c r="Z146" s="10">
        <v>6.62</v>
      </c>
    </row>
    <row r="147" spans="1:26" ht="12.75" customHeight="1">
      <c r="A147" s="8" t="s">
        <v>295</v>
      </c>
      <c r="B147" s="8" t="s">
        <v>13</v>
      </c>
      <c r="C147" s="10" t="s">
        <v>296</v>
      </c>
      <c r="D147" s="10" t="s">
        <v>300</v>
      </c>
      <c r="E147" s="317">
        <v>0</v>
      </c>
      <c r="F147" s="317">
        <v>0</v>
      </c>
      <c r="G147" s="317">
        <v>0</v>
      </c>
      <c r="H147" s="317">
        <v>61.74</v>
      </c>
      <c r="I147" s="317">
        <v>0</v>
      </c>
      <c r="J147" s="317">
        <v>0</v>
      </c>
      <c r="K147" s="317">
        <v>0</v>
      </c>
      <c r="L147" s="10">
        <v>72.02</v>
      </c>
      <c r="M147" s="10">
        <v>100</v>
      </c>
      <c r="N147" s="318">
        <v>105.6905027275216</v>
      </c>
      <c r="O147" s="318">
        <v>96.314285891047604</v>
      </c>
      <c r="P147" s="318">
        <v>68.953371851721414</v>
      </c>
      <c r="Q147" s="10">
        <v>94.92</v>
      </c>
      <c r="R147" s="10">
        <v>32.020000000000003</v>
      </c>
      <c r="S147" s="319">
        <v>72.567456862790408</v>
      </c>
      <c r="T147" s="10">
        <v>34.39</v>
      </c>
      <c r="U147" s="10">
        <v>9.3699999999999992</v>
      </c>
      <c r="V147" s="10">
        <v>1.07</v>
      </c>
      <c r="W147" s="10">
        <v>0.2</v>
      </c>
      <c r="X147" s="320">
        <v>23327</v>
      </c>
      <c r="Y147" s="320">
        <v>9534</v>
      </c>
      <c r="Z147" s="10">
        <v>6.99</v>
      </c>
    </row>
    <row r="148" spans="1:26" ht="12.75" customHeight="1">
      <c r="A148" s="8" t="s">
        <v>295</v>
      </c>
      <c r="B148" s="8" t="s">
        <v>15</v>
      </c>
      <c r="C148" s="10" t="s">
        <v>296</v>
      </c>
      <c r="D148" s="10" t="s">
        <v>301</v>
      </c>
      <c r="E148" s="317">
        <v>0</v>
      </c>
      <c r="F148" s="317">
        <v>0</v>
      </c>
      <c r="G148" s="317">
        <v>0</v>
      </c>
      <c r="H148" s="317">
        <v>70.88</v>
      </c>
      <c r="I148" s="317">
        <v>0</v>
      </c>
      <c r="J148" s="317">
        <v>0</v>
      </c>
      <c r="K148" s="317">
        <v>0</v>
      </c>
      <c r="L148" s="10">
        <v>71.8</v>
      </c>
      <c r="M148" s="10">
        <v>100</v>
      </c>
      <c r="N148" s="318">
        <v>105.95907135853126</v>
      </c>
      <c r="O148" s="318">
        <v>85.115961948140935</v>
      </c>
      <c r="P148" s="318">
        <v>72.715955958627333</v>
      </c>
      <c r="Q148" s="10">
        <v>87.99</v>
      </c>
      <c r="R148" s="10">
        <v>36.83</v>
      </c>
      <c r="S148" s="319">
        <v>69.122212363341077</v>
      </c>
      <c r="T148" s="10">
        <v>44</v>
      </c>
      <c r="U148" s="10">
        <v>4.9800000000000004</v>
      </c>
      <c r="V148" s="10">
        <v>0.76</v>
      </c>
      <c r="W148" s="10">
        <v>0.16</v>
      </c>
      <c r="X148" s="320">
        <v>17318</v>
      </c>
      <c r="Y148" s="320">
        <v>6868</v>
      </c>
      <c r="Z148" s="10">
        <v>6.35</v>
      </c>
    </row>
    <row r="149" spans="1:26" ht="12.75" customHeight="1">
      <c r="A149" s="8" t="s">
        <v>295</v>
      </c>
      <c r="B149" s="8" t="s">
        <v>17</v>
      </c>
      <c r="C149" s="10" t="s">
        <v>296</v>
      </c>
      <c r="D149" s="10" t="s">
        <v>302</v>
      </c>
      <c r="E149" s="317">
        <v>206</v>
      </c>
      <c r="F149" s="317">
        <v>47</v>
      </c>
      <c r="G149" s="317">
        <v>5</v>
      </c>
      <c r="H149" s="317">
        <v>70.790000000000006</v>
      </c>
      <c r="I149" s="317">
        <v>12</v>
      </c>
      <c r="J149" s="317">
        <v>2</v>
      </c>
      <c r="K149" s="317">
        <v>0</v>
      </c>
      <c r="L149" s="10">
        <v>70.650000000000006</v>
      </c>
      <c r="M149" s="10">
        <v>100</v>
      </c>
      <c r="N149" s="318">
        <v>105.6917728335272</v>
      </c>
      <c r="O149" s="318">
        <v>83.987266820962944</v>
      </c>
      <c r="P149" s="318">
        <v>81.72914252157679</v>
      </c>
      <c r="Q149" s="10">
        <v>88.77</v>
      </c>
      <c r="R149" s="10">
        <v>40.32</v>
      </c>
      <c r="S149" s="319">
        <v>67.282124184825662</v>
      </c>
      <c r="T149" s="10">
        <v>41.79</v>
      </c>
      <c r="U149" s="10">
        <v>13.66</v>
      </c>
      <c r="V149" s="10">
        <v>1.72</v>
      </c>
      <c r="W149" s="10">
        <v>0.34</v>
      </c>
      <c r="X149" s="320">
        <v>22294</v>
      </c>
      <c r="Y149" s="320">
        <v>9239</v>
      </c>
      <c r="Z149" s="10">
        <v>6.98</v>
      </c>
    </row>
    <row r="150" spans="1:26" ht="12.75" customHeight="1">
      <c r="A150" s="8" t="s">
        <v>295</v>
      </c>
      <c r="B150" s="8" t="s">
        <v>19</v>
      </c>
      <c r="C150" s="10" t="s">
        <v>296</v>
      </c>
      <c r="D150" s="10" t="s">
        <v>303</v>
      </c>
      <c r="E150" s="317">
        <v>0</v>
      </c>
      <c r="F150" s="317">
        <v>0</v>
      </c>
      <c r="G150" s="317">
        <v>0</v>
      </c>
      <c r="H150" s="317">
        <v>70.25</v>
      </c>
      <c r="I150" s="317">
        <v>0</v>
      </c>
      <c r="J150" s="317">
        <v>0</v>
      </c>
      <c r="K150" s="317">
        <v>0</v>
      </c>
      <c r="L150" s="10">
        <v>69.7</v>
      </c>
      <c r="M150" s="10">
        <v>94.93</v>
      </c>
      <c r="N150" s="318">
        <v>111.84046186985172</v>
      </c>
      <c r="O150" s="318">
        <v>85.736177356294647</v>
      </c>
      <c r="P150" s="318">
        <v>65.776191816161003</v>
      </c>
      <c r="Q150" s="10">
        <v>56.23</v>
      </c>
      <c r="R150" s="10">
        <v>35.409999999999997</v>
      </c>
      <c r="S150" s="319">
        <v>66.044815786075688</v>
      </c>
      <c r="T150" s="10">
        <v>39.04</v>
      </c>
      <c r="U150" s="10">
        <v>11</v>
      </c>
      <c r="V150" s="10">
        <v>1.33</v>
      </c>
      <c r="W150" s="10">
        <v>0.25</v>
      </c>
      <c r="X150" s="320">
        <v>46831</v>
      </c>
      <c r="Y150" s="320">
        <v>17902</v>
      </c>
      <c r="Z150" s="10">
        <v>7.44</v>
      </c>
    </row>
    <row r="151" spans="1:26" ht="12.75" customHeight="1">
      <c r="A151" s="8" t="s">
        <v>295</v>
      </c>
      <c r="B151" s="8" t="s">
        <v>21</v>
      </c>
      <c r="C151" s="10" t="s">
        <v>296</v>
      </c>
      <c r="D151" s="10" t="s">
        <v>304</v>
      </c>
      <c r="E151" s="317">
        <v>329</v>
      </c>
      <c r="F151" s="317">
        <v>50</v>
      </c>
      <c r="G151" s="317">
        <v>14</v>
      </c>
      <c r="H151" s="317">
        <v>58.76</v>
      </c>
      <c r="I151" s="317">
        <v>2</v>
      </c>
      <c r="J151" s="317">
        <v>7</v>
      </c>
      <c r="K151" s="317">
        <v>283</v>
      </c>
      <c r="L151" s="10">
        <v>67.95</v>
      </c>
      <c r="M151" s="10">
        <v>97.22</v>
      </c>
      <c r="N151" s="318">
        <v>105.03185181756982</v>
      </c>
      <c r="O151" s="318">
        <v>91.211933620160877</v>
      </c>
      <c r="P151" s="318">
        <v>68.544109158625957</v>
      </c>
      <c r="Q151" s="10">
        <v>50.65</v>
      </c>
      <c r="R151" s="10">
        <v>36.799999999999997</v>
      </c>
      <c r="S151" s="319">
        <v>65.094942192327977</v>
      </c>
      <c r="T151" s="10">
        <v>37.64</v>
      </c>
      <c r="U151" s="10">
        <v>12.36</v>
      </c>
      <c r="V151" s="10">
        <v>1.73</v>
      </c>
      <c r="W151" s="10">
        <v>0.38</v>
      </c>
      <c r="X151" s="320">
        <v>19728</v>
      </c>
      <c r="Y151" s="320">
        <v>7672</v>
      </c>
      <c r="Z151" s="10">
        <v>6.43</v>
      </c>
    </row>
    <row r="152" spans="1:26" ht="12.75" customHeight="1">
      <c r="A152" s="8" t="s">
        <v>295</v>
      </c>
      <c r="B152" s="8" t="s">
        <v>23</v>
      </c>
      <c r="C152" s="10" t="s">
        <v>296</v>
      </c>
      <c r="D152" s="10" t="s">
        <v>305</v>
      </c>
      <c r="E152" s="317">
        <v>0</v>
      </c>
      <c r="F152" s="317">
        <v>0</v>
      </c>
      <c r="G152" s="317">
        <v>0</v>
      </c>
      <c r="H152" s="317">
        <v>61.66</v>
      </c>
      <c r="I152" s="317">
        <v>0</v>
      </c>
      <c r="J152" s="317">
        <v>0</v>
      </c>
      <c r="K152" s="317">
        <v>0</v>
      </c>
      <c r="L152" s="10">
        <v>63.64</v>
      </c>
      <c r="M152" s="10">
        <v>93.86</v>
      </c>
      <c r="N152" s="318">
        <v>108.79904341263658</v>
      </c>
      <c r="O152" s="318">
        <v>80.946215052388524</v>
      </c>
      <c r="P152" s="318">
        <v>58.511638230578633</v>
      </c>
      <c r="Q152" s="10">
        <v>68.41</v>
      </c>
      <c r="R152" s="10">
        <v>38.409999999999997</v>
      </c>
      <c r="S152" s="319">
        <v>63.742334835847771</v>
      </c>
      <c r="T152" s="10">
        <v>37.049999999999997</v>
      </c>
      <c r="U152" s="10">
        <v>11.76</v>
      </c>
      <c r="V152" s="10">
        <v>1.59</v>
      </c>
      <c r="W152" s="10">
        <v>0.34</v>
      </c>
      <c r="X152" s="320">
        <v>36875</v>
      </c>
      <c r="Y152" s="320">
        <v>14166</v>
      </c>
      <c r="Z152" s="10">
        <v>7.21</v>
      </c>
    </row>
    <row r="153" spans="1:26" ht="12.75" customHeight="1">
      <c r="A153" s="8" t="s">
        <v>295</v>
      </c>
      <c r="B153" s="8" t="s">
        <v>25</v>
      </c>
      <c r="C153" s="10" t="s">
        <v>296</v>
      </c>
      <c r="D153" s="10" t="s">
        <v>306</v>
      </c>
      <c r="E153" s="317">
        <v>0</v>
      </c>
      <c r="F153" s="317">
        <v>0</v>
      </c>
      <c r="G153" s="317">
        <v>0</v>
      </c>
      <c r="H153" s="317">
        <v>75.19</v>
      </c>
      <c r="I153" s="317">
        <v>0</v>
      </c>
      <c r="J153" s="317">
        <v>0</v>
      </c>
      <c r="K153" s="317">
        <v>0</v>
      </c>
      <c r="L153" s="10">
        <v>68.58</v>
      </c>
      <c r="M153" s="10">
        <v>94.37</v>
      </c>
      <c r="N153" s="318">
        <v>104.33936890875653</v>
      </c>
      <c r="O153" s="318">
        <v>101.22022177760515</v>
      </c>
      <c r="P153" s="318">
        <v>76.446938122125545</v>
      </c>
      <c r="Q153" s="10">
        <v>92.28</v>
      </c>
      <c r="R153" s="10">
        <v>36.54</v>
      </c>
      <c r="S153" s="319">
        <v>69.151616639661711</v>
      </c>
      <c r="T153" s="10">
        <v>40.409999999999997</v>
      </c>
      <c r="U153" s="10">
        <v>9.93</v>
      </c>
      <c r="V153" s="10">
        <v>1.31</v>
      </c>
      <c r="W153" s="10">
        <v>0.28000000000000003</v>
      </c>
      <c r="X153" s="320">
        <v>35469</v>
      </c>
      <c r="Y153" s="320">
        <v>13512</v>
      </c>
      <c r="Z153" s="10">
        <v>7.21</v>
      </c>
    </row>
    <row r="154" spans="1:26" ht="12.75" customHeight="1">
      <c r="A154" s="8" t="s">
        <v>295</v>
      </c>
      <c r="B154" s="8" t="s">
        <v>27</v>
      </c>
      <c r="C154" s="10" t="s">
        <v>296</v>
      </c>
      <c r="D154" s="10" t="s">
        <v>307</v>
      </c>
      <c r="E154" s="317">
        <v>7</v>
      </c>
      <c r="F154" s="317">
        <v>13</v>
      </c>
      <c r="G154" s="317">
        <v>2</v>
      </c>
      <c r="H154" s="317">
        <v>67.81</v>
      </c>
      <c r="I154" s="317">
        <v>3</v>
      </c>
      <c r="J154" s="317">
        <v>0</v>
      </c>
      <c r="K154" s="317">
        <v>180</v>
      </c>
      <c r="L154" s="10">
        <v>63.95</v>
      </c>
      <c r="M154" s="10">
        <v>96.19</v>
      </c>
      <c r="N154" s="318">
        <v>106.59234058776734</v>
      </c>
      <c r="O154" s="318">
        <v>98.530489796367021</v>
      </c>
      <c r="P154" s="318">
        <v>73.588058863766193</v>
      </c>
      <c r="Q154" s="10">
        <v>70.010000000000005</v>
      </c>
      <c r="R154" s="10">
        <v>38.21</v>
      </c>
      <c r="S154" s="319">
        <v>70.548117055506765</v>
      </c>
      <c r="T154" s="10">
        <v>38.17</v>
      </c>
      <c r="U154" s="10">
        <v>15.75</v>
      </c>
      <c r="V154" s="10">
        <v>2.37</v>
      </c>
      <c r="W154" s="10">
        <v>0.57999999999999996</v>
      </c>
      <c r="X154" s="320">
        <v>9991</v>
      </c>
      <c r="Y154" s="320">
        <v>3781</v>
      </c>
      <c r="Z154" s="10">
        <v>6.45</v>
      </c>
    </row>
    <row r="155" spans="1:26" ht="12.75" customHeight="1">
      <c r="A155" s="8" t="s">
        <v>295</v>
      </c>
      <c r="B155" s="8" t="s">
        <v>29</v>
      </c>
      <c r="C155" s="10" t="s">
        <v>296</v>
      </c>
      <c r="D155" s="10" t="s">
        <v>308</v>
      </c>
      <c r="E155" s="317">
        <v>0</v>
      </c>
      <c r="F155" s="317">
        <v>0</v>
      </c>
      <c r="G155" s="317">
        <v>0</v>
      </c>
      <c r="H155" s="317">
        <v>55.89</v>
      </c>
      <c r="I155" s="317">
        <v>0</v>
      </c>
      <c r="J155" s="317">
        <v>0</v>
      </c>
      <c r="K155" s="317">
        <v>0</v>
      </c>
      <c r="L155" s="10">
        <v>63.95</v>
      </c>
      <c r="M155" s="10">
        <v>100</v>
      </c>
      <c r="N155" s="318">
        <v>105.7802167178604</v>
      </c>
      <c r="O155" s="318">
        <v>92.311891295200283</v>
      </c>
      <c r="P155" s="318">
        <v>72.394564186781878</v>
      </c>
      <c r="Q155" s="10">
        <v>100</v>
      </c>
      <c r="R155" s="10">
        <v>35.119999999999997</v>
      </c>
      <c r="S155" s="319">
        <v>66.470491759509656</v>
      </c>
      <c r="T155" s="10">
        <v>40.1</v>
      </c>
      <c r="U155" s="10">
        <v>14.29</v>
      </c>
      <c r="V155" s="10">
        <v>2.34</v>
      </c>
      <c r="W155" s="10">
        <v>0.56000000000000005</v>
      </c>
      <c r="X155" s="320">
        <v>11749</v>
      </c>
      <c r="Y155" s="320">
        <v>4264</v>
      </c>
      <c r="Z155" s="10">
        <v>6.54</v>
      </c>
    </row>
    <row r="156" spans="1:26" ht="12.75" customHeight="1">
      <c r="A156" s="8" t="s">
        <v>295</v>
      </c>
      <c r="B156" s="8" t="s">
        <v>31</v>
      </c>
      <c r="C156" s="10" t="s">
        <v>296</v>
      </c>
      <c r="D156" s="10" t="s">
        <v>309</v>
      </c>
      <c r="E156" s="317">
        <v>0</v>
      </c>
      <c r="F156" s="317">
        <v>0</v>
      </c>
      <c r="G156" s="317">
        <v>0</v>
      </c>
      <c r="H156" s="317">
        <v>71.11</v>
      </c>
      <c r="I156" s="317">
        <v>0</v>
      </c>
      <c r="J156" s="317">
        <v>0</v>
      </c>
      <c r="K156" s="317">
        <v>0</v>
      </c>
      <c r="L156" s="10">
        <v>62.1</v>
      </c>
      <c r="M156" s="10">
        <v>95.88</v>
      </c>
      <c r="N156" s="318">
        <v>114.71312792257258</v>
      </c>
      <c r="O156" s="318">
        <v>80.998556044724353</v>
      </c>
      <c r="P156" s="318">
        <v>68.888077057462425</v>
      </c>
      <c r="Q156" s="10">
        <v>77.12</v>
      </c>
      <c r="R156" s="10">
        <v>35.74</v>
      </c>
      <c r="S156" s="319">
        <v>69.921190078647143</v>
      </c>
      <c r="T156" s="10">
        <v>36.65</v>
      </c>
      <c r="U156" s="10">
        <v>22.14</v>
      </c>
      <c r="V156" s="10">
        <v>3.42</v>
      </c>
      <c r="W156" s="10">
        <v>0.81</v>
      </c>
      <c r="X156" s="320">
        <v>21369</v>
      </c>
      <c r="Y156" s="320">
        <v>8145</v>
      </c>
      <c r="Z156" s="10">
        <v>6.55</v>
      </c>
    </row>
    <row r="157" spans="1:26" ht="12.75" customHeight="1">
      <c r="A157" s="8" t="s">
        <v>295</v>
      </c>
      <c r="B157" s="8" t="s">
        <v>33</v>
      </c>
      <c r="C157" s="10" t="s">
        <v>296</v>
      </c>
      <c r="D157" s="10" t="s">
        <v>310</v>
      </c>
      <c r="E157" s="317">
        <v>16</v>
      </c>
      <c r="F157" s="317">
        <v>52</v>
      </c>
      <c r="G157" s="317">
        <v>7</v>
      </c>
      <c r="H157" s="317">
        <v>59.03</v>
      </c>
      <c r="I157" s="317">
        <v>19</v>
      </c>
      <c r="J157" s="317">
        <v>2</v>
      </c>
      <c r="K157" s="317">
        <v>0</v>
      </c>
      <c r="L157" s="10">
        <v>64.81</v>
      </c>
      <c r="M157" s="10">
        <v>100</v>
      </c>
      <c r="N157" s="318">
        <v>109.81188878725139</v>
      </c>
      <c r="O157" s="318">
        <v>85.322969597942361</v>
      </c>
      <c r="P157" s="318">
        <v>67.992669212069757</v>
      </c>
      <c r="Q157" s="10">
        <v>68.12</v>
      </c>
      <c r="R157" s="10">
        <v>41.4</v>
      </c>
      <c r="S157" s="319">
        <v>70.906002702829909</v>
      </c>
      <c r="T157" s="10">
        <v>33.65</v>
      </c>
      <c r="U157" s="10">
        <v>11.53</v>
      </c>
      <c r="V157" s="10">
        <v>1.55</v>
      </c>
      <c r="W157" s="10">
        <v>0.31</v>
      </c>
      <c r="X157" s="320">
        <v>22799</v>
      </c>
      <c r="Y157" s="320">
        <v>8336</v>
      </c>
      <c r="Z157" s="10">
        <v>7.23</v>
      </c>
    </row>
    <row r="158" spans="1:26" ht="12.75" customHeight="1">
      <c r="A158" s="8" t="s">
        <v>295</v>
      </c>
      <c r="B158" s="8" t="s">
        <v>35</v>
      </c>
      <c r="C158" s="10" t="s">
        <v>296</v>
      </c>
      <c r="D158" s="10" t="s">
        <v>311</v>
      </c>
      <c r="E158" s="317">
        <v>0</v>
      </c>
      <c r="F158" s="317">
        <v>0</v>
      </c>
      <c r="G158" s="317">
        <v>0</v>
      </c>
      <c r="H158" s="317">
        <v>77.040000000000006</v>
      </c>
      <c r="I158" s="317">
        <v>0</v>
      </c>
      <c r="J158" s="317">
        <v>0</v>
      </c>
      <c r="K158" s="317">
        <v>0</v>
      </c>
      <c r="L158" s="10">
        <v>71.430000000000007</v>
      </c>
      <c r="M158" s="10">
        <v>100</v>
      </c>
      <c r="N158" s="318">
        <v>102.18603889214096</v>
      </c>
      <c r="O158" s="318">
        <v>100.21940248117988</v>
      </c>
      <c r="P158" s="318">
        <v>92.93023461206721</v>
      </c>
      <c r="Q158" s="10">
        <v>82.07</v>
      </c>
      <c r="R158" s="10">
        <v>49.67</v>
      </c>
      <c r="S158" s="319">
        <v>67.939665810731924</v>
      </c>
      <c r="T158" s="10">
        <v>42.58</v>
      </c>
      <c r="U158" s="10">
        <v>6.42</v>
      </c>
      <c r="V158" s="10">
        <v>0.8</v>
      </c>
      <c r="W158" s="10">
        <v>0.14000000000000001</v>
      </c>
      <c r="X158" s="320">
        <v>84202</v>
      </c>
      <c r="Y158" s="320">
        <v>32068</v>
      </c>
      <c r="Z158" s="10">
        <v>7.13</v>
      </c>
    </row>
    <row r="159" spans="1:26" ht="12.75" customHeight="1">
      <c r="A159" s="8" t="s">
        <v>295</v>
      </c>
      <c r="B159" s="8" t="s">
        <v>37</v>
      </c>
      <c r="C159" s="10" t="s">
        <v>296</v>
      </c>
      <c r="D159" s="10" t="s">
        <v>312</v>
      </c>
      <c r="E159" s="317">
        <v>0</v>
      </c>
      <c r="F159" s="317">
        <v>0</v>
      </c>
      <c r="G159" s="317">
        <v>0</v>
      </c>
      <c r="H159" s="317">
        <v>74.73</v>
      </c>
      <c r="I159" s="317">
        <v>0</v>
      </c>
      <c r="J159" s="317">
        <v>0</v>
      </c>
      <c r="K159" s="317">
        <v>0</v>
      </c>
      <c r="L159" s="10">
        <v>71.13</v>
      </c>
      <c r="M159" s="10">
        <v>97.1</v>
      </c>
      <c r="N159" s="318">
        <v>109.62262993215131</v>
      </c>
      <c r="O159" s="318">
        <v>87.145688563146223</v>
      </c>
      <c r="P159" s="318">
        <v>85.070828065900301</v>
      </c>
      <c r="Q159" s="10">
        <v>84.07</v>
      </c>
      <c r="R159" s="10">
        <v>41.04</v>
      </c>
      <c r="S159" s="319">
        <v>67.797638007497611</v>
      </c>
      <c r="T159" s="10">
        <v>40.93</v>
      </c>
      <c r="U159" s="10">
        <v>10.67</v>
      </c>
      <c r="V159" s="10">
        <v>1.28</v>
      </c>
      <c r="W159" s="10">
        <v>0.24</v>
      </c>
      <c r="X159" s="320">
        <v>26932</v>
      </c>
      <c r="Y159" s="320">
        <v>9694</v>
      </c>
      <c r="Z159" s="10">
        <v>7.21</v>
      </c>
    </row>
    <row r="160" spans="1:26" ht="12.75" customHeight="1">
      <c r="A160" s="8" t="s">
        <v>295</v>
      </c>
      <c r="B160" s="8" t="s">
        <v>39</v>
      </c>
      <c r="C160" s="10" t="s">
        <v>296</v>
      </c>
      <c r="D160" s="10" t="s">
        <v>313</v>
      </c>
      <c r="E160" s="317">
        <v>120</v>
      </c>
      <c r="F160" s="317">
        <v>86</v>
      </c>
      <c r="G160" s="317">
        <v>9</v>
      </c>
      <c r="H160" s="317">
        <v>68.2</v>
      </c>
      <c r="I160" s="317">
        <v>26</v>
      </c>
      <c r="J160" s="317">
        <v>7</v>
      </c>
      <c r="K160" s="317">
        <v>558</v>
      </c>
      <c r="L160" s="10">
        <v>70.64</v>
      </c>
      <c r="M160" s="10">
        <v>100</v>
      </c>
      <c r="N160" s="318">
        <v>105.40377233474617</v>
      </c>
      <c r="O160" s="318">
        <v>88.814420437512481</v>
      </c>
      <c r="P160" s="318">
        <v>84.801650172460995</v>
      </c>
      <c r="Q160" s="10">
        <v>84.7</v>
      </c>
      <c r="R160" s="10">
        <v>43.42</v>
      </c>
      <c r="S160" s="319">
        <v>64.82337440506079</v>
      </c>
      <c r="T160" s="10">
        <v>41.02</v>
      </c>
      <c r="U160" s="10">
        <v>12.18</v>
      </c>
      <c r="V160" s="10">
        <v>1.71</v>
      </c>
      <c r="W160" s="10">
        <v>0.33</v>
      </c>
      <c r="X160" s="320">
        <v>20537</v>
      </c>
      <c r="Y160" s="320">
        <v>7696</v>
      </c>
      <c r="Z160" s="10">
        <v>6.97</v>
      </c>
    </row>
    <row r="161" spans="1:26" ht="12.75" customHeight="1">
      <c r="A161" s="8" t="s">
        <v>295</v>
      </c>
      <c r="B161" s="8" t="s">
        <v>41</v>
      </c>
      <c r="C161" s="10" t="s">
        <v>296</v>
      </c>
      <c r="D161" s="10" t="s">
        <v>314</v>
      </c>
      <c r="E161" s="317">
        <v>0</v>
      </c>
      <c r="F161" s="317">
        <v>0</v>
      </c>
      <c r="G161" s="317">
        <v>0</v>
      </c>
      <c r="H161" s="317">
        <v>68.52</v>
      </c>
      <c r="I161" s="317">
        <v>0</v>
      </c>
      <c r="J161" s="317">
        <v>0</v>
      </c>
      <c r="K161" s="317">
        <v>0</v>
      </c>
      <c r="L161" s="10">
        <v>69.819999999999993</v>
      </c>
      <c r="M161" s="10">
        <v>100</v>
      </c>
      <c r="N161" s="318">
        <v>99.919993210561486</v>
      </c>
      <c r="O161" s="318">
        <v>97.344549423688591</v>
      </c>
      <c r="P161" s="318">
        <v>72.945554527113075</v>
      </c>
      <c r="Q161" s="10">
        <v>91.66</v>
      </c>
      <c r="R161" s="10">
        <v>44.85</v>
      </c>
      <c r="S161" s="319">
        <v>67.172550686937242</v>
      </c>
      <c r="T161" s="10">
        <v>38.56</v>
      </c>
      <c r="U161" s="10">
        <v>13.17</v>
      </c>
      <c r="V161" s="10">
        <v>1.99</v>
      </c>
      <c r="W161" s="10">
        <v>0.46</v>
      </c>
      <c r="X161" s="320">
        <v>15818</v>
      </c>
      <c r="Y161" s="320">
        <v>6412</v>
      </c>
      <c r="Z161" s="10">
        <v>6.68</v>
      </c>
    </row>
    <row r="162" spans="1:26" ht="12.75" customHeight="1">
      <c r="A162" s="8" t="s">
        <v>295</v>
      </c>
      <c r="B162" s="8" t="s">
        <v>43</v>
      </c>
      <c r="C162" s="10" t="s">
        <v>296</v>
      </c>
      <c r="D162" s="10" t="s">
        <v>315</v>
      </c>
      <c r="E162" s="317">
        <v>32</v>
      </c>
      <c r="F162" s="317">
        <v>58</v>
      </c>
      <c r="G162" s="317">
        <v>3</v>
      </c>
      <c r="H162" s="317">
        <v>66.28</v>
      </c>
      <c r="I162" s="317">
        <v>39</v>
      </c>
      <c r="J162" s="317">
        <v>16</v>
      </c>
      <c r="K162" s="317">
        <v>0</v>
      </c>
      <c r="L162" s="10">
        <v>69.680000000000007</v>
      </c>
      <c r="M162" s="10">
        <v>100</v>
      </c>
      <c r="N162" s="318">
        <v>104.16621278969018</v>
      </c>
      <c r="O162" s="318">
        <v>97.341896553852663</v>
      </c>
      <c r="P162" s="318">
        <v>78.30581712859555</v>
      </c>
      <c r="Q162" s="10">
        <v>94.06</v>
      </c>
      <c r="R162" s="10">
        <v>44.59</v>
      </c>
      <c r="S162" s="319">
        <v>68.725219226375742</v>
      </c>
      <c r="T162" s="10">
        <v>41.02</v>
      </c>
      <c r="U162" s="10">
        <v>13.65</v>
      </c>
      <c r="V162" s="10">
        <v>1.95</v>
      </c>
      <c r="W162" s="10">
        <v>0.4</v>
      </c>
      <c r="X162" s="320">
        <v>9954</v>
      </c>
      <c r="Y162" s="320">
        <v>3700</v>
      </c>
      <c r="Z162" s="10">
        <v>6.43</v>
      </c>
    </row>
    <row r="163" spans="1:26" ht="12.75" customHeight="1">
      <c r="A163" s="8" t="s">
        <v>295</v>
      </c>
      <c r="B163" s="8" t="s">
        <v>45</v>
      </c>
      <c r="C163" s="10" t="s">
        <v>296</v>
      </c>
      <c r="D163" s="10" t="s">
        <v>316</v>
      </c>
      <c r="E163" s="317">
        <v>0</v>
      </c>
      <c r="F163" s="317">
        <v>0</v>
      </c>
      <c r="G163" s="317">
        <v>0</v>
      </c>
      <c r="H163" s="317">
        <v>56.86</v>
      </c>
      <c r="I163" s="317">
        <v>0</v>
      </c>
      <c r="J163" s="317">
        <v>0</v>
      </c>
      <c r="K163" s="317">
        <v>0</v>
      </c>
      <c r="L163" s="10">
        <v>71.959999999999994</v>
      </c>
      <c r="M163" s="10">
        <v>100</v>
      </c>
      <c r="N163" s="318">
        <v>97.407515891771084</v>
      </c>
      <c r="O163" s="318">
        <v>106.72550573103483</v>
      </c>
      <c r="P163" s="318">
        <v>84.43003437149126</v>
      </c>
      <c r="Q163" s="10">
        <v>91.75</v>
      </c>
      <c r="R163" s="10">
        <v>25.39</v>
      </c>
      <c r="S163" s="319">
        <v>69.141999211070768</v>
      </c>
      <c r="T163" s="10">
        <v>27.68</v>
      </c>
      <c r="U163" s="10">
        <v>11.45</v>
      </c>
      <c r="V163" s="10">
        <v>1.45</v>
      </c>
      <c r="W163" s="10">
        <v>0.25</v>
      </c>
      <c r="X163" s="320">
        <v>10598</v>
      </c>
      <c r="Y163" s="320">
        <v>3941</v>
      </c>
      <c r="Z163" s="10">
        <v>6.39</v>
      </c>
    </row>
    <row r="164" spans="1:26" ht="12.75" customHeight="1">
      <c r="A164" s="8" t="s">
        <v>295</v>
      </c>
      <c r="B164" s="8" t="s">
        <v>47</v>
      </c>
      <c r="C164" s="10" t="s">
        <v>296</v>
      </c>
      <c r="D164" s="10" t="s">
        <v>317</v>
      </c>
      <c r="E164" s="317">
        <v>0</v>
      </c>
      <c r="F164" s="317">
        <v>0</v>
      </c>
      <c r="G164" s="317">
        <v>0</v>
      </c>
      <c r="H164" s="317">
        <v>68.83</v>
      </c>
      <c r="I164" s="317">
        <v>0</v>
      </c>
      <c r="J164" s="317">
        <v>0</v>
      </c>
      <c r="K164" s="317">
        <v>0</v>
      </c>
      <c r="L164" s="10">
        <v>70.97</v>
      </c>
      <c r="M164" s="10">
        <v>94.84</v>
      </c>
      <c r="N164" s="318">
        <v>112.29202568704626</v>
      </c>
      <c r="O164" s="318">
        <v>93.756431575824834</v>
      </c>
      <c r="P164" s="318">
        <v>83.239903116946394</v>
      </c>
      <c r="Q164" s="10">
        <v>93</v>
      </c>
      <c r="R164" s="10">
        <v>40.619999999999997</v>
      </c>
      <c r="S164" s="319">
        <v>67.293277041996944</v>
      </c>
      <c r="T164" s="10">
        <v>36.22</v>
      </c>
      <c r="U164" s="10">
        <v>15.94</v>
      </c>
      <c r="V164" s="10">
        <v>2.06</v>
      </c>
      <c r="W164" s="10">
        <v>0.41</v>
      </c>
      <c r="X164" s="320">
        <v>10331</v>
      </c>
      <c r="Y164" s="320">
        <v>3784</v>
      </c>
      <c r="Z164" s="10">
        <v>6.58</v>
      </c>
    </row>
    <row r="165" spans="1:26" ht="12.75" customHeight="1">
      <c r="A165" s="8" t="s">
        <v>295</v>
      </c>
      <c r="B165" s="8" t="s">
        <v>49</v>
      </c>
      <c r="C165" s="10" t="s">
        <v>296</v>
      </c>
      <c r="D165" s="10" t="s">
        <v>318</v>
      </c>
      <c r="E165" s="317">
        <v>0</v>
      </c>
      <c r="F165" s="317">
        <v>0</v>
      </c>
      <c r="G165" s="317">
        <v>0</v>
      </c>
      <c r="H165" s="317">
        <v>72.63</v>
      </c>
      <c r="I165" s="317">
        <v>0</v>
      </c>
      <c r="J165" s="317">
        <v>0</v>
      </c>
      <c r="K165" s="317">
        <v>0</v>
      </c>
      <c r="L165" s="10">
        <v>67.81</v>
      </c>
      <c r="M165" s="10">
        <v>98.03</v>
      </c>
      <c r="N165" s="318">
        <v>102.8992732646596</v>
      </c>
      <c r="O165" s="318">
        <v>89.705238442489417</v>
      </c>
      <c r="P165" s="318">
        <v>79.931928380555163</v>
      </c>
      <c r="Q165" s="10">
        <v>76.739999999999995</v>
      </c>
      <c r="R165" s="10">
        <v>31.77</v>
      </c>
      <c r="S165" s="319">
        <v>65.486881529923664</v>
      </c>
      <c r="T165" s="10">
        <v>32.549999999999997</v>
      </c>
      <c r="U165" s="10">
        <v>16.600000000000001</v>
      </c>
      <c r="V165" s="10">
        <v>2.59</v>
      </c>
      <c r="W165" s="10">
        <v>0.64</v>
      </c>
      <c r="X165" s="320">
        <v>32785</v>
      </c>
      <c r="Y165" s="320">
        <v>9877</v>
      </c>
      <c r="Z165" s="10">
        <v>5.68</v>
      </c>
    </row>
    <row r="166" spans="1:26" ht="12.75" customHeight="1">
      <c r="A166" s="8" t="s">
        <v>295</v>
      </c>
      <c r="B166" s="8" t="s">
        <v>51</v>
      </c>
      <c r="C166" s="10" t="s">
        <v>296</v>
      </c>
      <c r="D166" s="10" t="s">
        <v>319</v>
      </c>
      <c r="E166" s="317">
        <v>433</v>
      </c>
      <c r="F166" s="317">
        <v>53</v>
      </c>
      <c r="G166" s="317">
        <v>3</v>
      </c>
      <c r="H166" s="317">
        <v>73.13</v>
      </c>
      <c r="I166" s="317">
        <v>0</v>
      </c>
      <c r="J166" s="317">
        <v>0</v>
      </c>
      <c r="K166" s="317">
        <v>114</v>
      </c>
      <c r="L166" s="10">
        <v>68.709999999999994</v>
      </c>
      <c r="M166" s="10">
        <v>98.46</v>
      </c>
      <c r="N166" s="318">
        <v>111.84805027169953</v>
      </c>
      <c r="O166" s="318">
        <v>92.53654238337117</v>
      </c>
      <c r="P166" s="318">
        <v>67.128615244903628</v>
      </c>
      <c r="Q166" s="10">
        <v>85.56</v>
      </c>
      <c r="R166" s="10">
        <v>36.96</v>
      </c>
      <c r="S166" s="319">
        <v>63.9992488997731</v>
      </c>
      <c r="T166" s="10">
        <v>41.67</v>
      </c>
      <c r="U166" s="10">
        <v>17.77</v>
      </c>
      <c r="V166" s="10">
        <v>2.54</v>
      </c>
      <c r="W166" s="10">
        <v>0.56000000000000005</v>
      </c>
      <c r="X166" s="320">
        <v>27615</v>
      </c>
      <c r="Y166" s="320">
        <v>10329</v>
      </c>
      <c r="Z166" s="10">
        <v>6.22</v>
      </c>
    </row>
    <row r="167" spans="1:26" ht="12.75" customHeight="1">
      <c r="A167" s="8" t="s">
        <v>295</v>
      </c>
      <c r="B167" s="8" t="s">
        <v>78</v>
      </c>
      <c r="C167" s="10" t="s">
        <v>296</v>
      </c>
      <c r="D167" s="10" t="s">
        <v>320</v>
      </c>
      <c r="E167" s="317">
        <v>196</v>
      </c>
      <c r="F167" s="317">
        <v>27</v>
      </c>
      <c r="G167" s="317">
        <v>5</v>
      </c>
      <c r="H167" s="317">
        <v>70.59</v>
      </c>
      <c r="I167" s="317">
        <v>9</v>
      </c>
      <c r="J167" s="317">
        <v>0</v>
      </c>
      <c r="K167" s="317">
        <v>273</v>
      </c>
      <c r="L167" s="10">
        <v>68.98</v>
      </c>
      <c r="M167" s="10">
        <v>98.26</v>
      </c>
      <c r="N167" s="318">
        <v>100.33303801793261</v>
      </c>
      <c r="O167" s="318">
        <v>116.86568205331342</v>
      </c>
      <c r="P167" s="318">
        <v>74.414607231621659</v>
      </c>
      <c r="Q167" s="10">
        <v>95.01</v>
      </c>
      <c r="R167" s="10">
        <v>32.619999999999997</v>
      </c>
      <c r="S167" s="319">
        <v>66.635833943450834</v>
      </c>
      <c r="T167" s="10">
        <v>35.26</v>
      </c>
      <c r="U167" s="10">
        <v>16.64</v>
      </c>
      <c r="V167" s="10">
        <v>1.91</v>
      </c>
      <c r="W167" s="10">
        <v>0.36</v>
      </c>
      <c r="X167" s="320">
        <v>17611</v>
      </c>
      <c r="Y167" s="320">
        <v>7588</v>
      </c>
      <c r="Z167" s="10">
        <v>7.13</v>
      </c>
    </row>
    <row r="168" spans="1:26" ht="12.75" customHeight="1">
      <c r="A168" s="8" t="s">
        <v>295</v>
      </c>
      <c r="B168" s="8" t="s">
        <v>80</v>
      </c>
      <c r="C168" s="10" t="s">
        <v>296</v>
      </c>
      <c r="D168" s="10" t="s">
        <v>321</v>
      </c>
      <c r="E168" s="317">
        <v>0</v>
      </c>
      <c r="F168" s="317">
        <v>0</v>
      </c>
      <c r="G168" s="317">
        <v>0</v>
      </c>
      <c r="H168" s="317">
        <v>74.61</v>
      </c>
      <c r="I168" s="317">
        <v>0</v>
      </c>
      <c r="J168" s="317">
        <v>0</v>
      </c>
      <c r="K168" s="317">
        <v>391</v>
      </c>
      <c r="L168" s="10">
        <v>71.569999999999993</v>
      </c>
      <c r="M168" s="10">
        <v>99.61</v>
      </c>
      <c r="N168" s="318">
        <v>101.45495881326229</v>
      </c>
      <c r="O168" s="318">
        <v>102.41655347758459</v>
      </c>
      <c r="P168" s="318">
        <v>80.839377846262423</v>
      </c>
      <c r="Q168" s="10">
        <v>96.33</v>
      </c>
      <c r="R168" s="10">
        <v>36.19</v>
      </c>
      <c r="S168" s="319">
        <v>63.658845508035121</v>
      </c>
      <c r="T168" s="10">
        <v>40.24</v>
      </c>
      <c r="U168" s="10">
        <v>14.29</v>
      </c>
      <c r="V168" s="10">
        <v>2.4700000000000002</v>
      </c>
      <c r="W168" s="10">
        <v>0.57999999999999996</v>
      </c>
      <c r="X168" s="320">
        <v>57264</v>
      </c>
      <c r="Y168" s="320">
        <v>20812</v>
      </c>
      <c r="Z168" s="10">
        <v>7.43</v>
      </c>
    </row>
    <row r="169" spans="1:26" ht="12.75" customHeight="1">
      <c r="A169" s="8" t="s">
        <v>295</v>
      </c>
      <c r="B169" s="8" t="s">
        <v>82</v>
      </c>
      <c r="C169" s="10" t="s">
        <v>296</v>
      </c>
      <c r="D169" s="10" t="s">
        <v>322</v>
      </c>
      <c r="E169" s="317">
        <v>107</v>
      </c>
      <c r="F169" s="317">
        <v>7</v>
      </c>
      <c r="G169" s="317">
        <v>2</v>
      </c>
      <c r="H169" s="317">
        <v>38.65</v>
      </c>
      <c r="I169" s="317">
        <v>0</v>
      </c>
      <c r="J169" s="317">
        <v>0</v>
      </c>
      <c r="K169" s="317">
        <v>0</v>
      </c>
      <c r="L169" s="10">
        <v>64.02</v>
      </c>
      <c r="M169" s="10">
        <v>97.22</v>
      </c>
      <c r="N169" s="318">
        <v>109.75487406753636</v>
      </c>
      <c r="O169" s="318">
        <v>76.793299832559583</v>
      </c>
      <c r="P169" s="318">
        <v>59.709563491096652</v>
      </c>
      <c r="Q169" s="10">
        <v>75.760000000000005</v>
      </c>
      <c r="R169" s="10">
        <v>36.96</v>
      </c>
      <c r="S169" s="319">
        <v>69.436075999495444</v>
      </c>
      <c r="T169" s="10">
        <v>35.270000000000003</v>
      </c>
      <c r="U169" s="10">
        <v>24.61</v>
      </c>
      <c r="V169" s="10">
        <v>3.56</v>
      </c>
      <c r="W169" s="10">
        <v>0.81</v>
      </c>
      <c r="X169" s="320">
        <v>10706</v>
      </c>
      <c r="Y169" s="320">
        <v>4143</v>
      </c>
      <c r="Z169" s="10">
        <v>6.31</v>
      </c>
    </row>
    <row r="170" spans="1:26" ht="12.75" customHeight="1">
      <c r="A170" s="8" t="s">
        <v>295</v>
      </c>
      <c r="B170" s="8" t="s">
        <v>84</v>
      </c>
      <c r="C170" s="10" t="s">
        <v>296</v>
      </c>
      <c r="D170" s="10" t="s">
        <v>323</v>
      </c>
      <c r="E170" s="317">
        <v>20</v>
      </c>
      <c r="F170" s="317">
        <v>14</v>
      </c>
      <c r="G170" s="317">
        <v>0</v>
      </c>
      <c r="H170" s="317">
        <v>56.04</v>
      </c>
      <c r="I170" s="317">
        <v>6</v>
      </c>
      <c r="J170" s="317">
        <v>0</v>
      </c>
      <c r="K170" s="317">
        <v>126</v>
      </c>
      <c r="L170" s="10">
        <v>64.52</v>
      </c>
      <c r="M170" s="10">
        <v>96.63</v>
      </c>
      <c r="N170" s="318">
        <v>118.69159292574278</v>
      </c>
      <c r="O170" s="318">
        <v>83.385423828659242</v>
      </c>
      <c r="P170" s="318">
        <v>45.80709605150043</v>
      </c>
      <c r="Q170" s="10">
        <v>73.45</v>
      </c>
      <c r="R170" s="10">
        <v>22.1</v>
      </c>
      <c r="S170" s="319">
        <v>76.854187421836912</v>
      </c>
      <c r="T170" s="10">
        <v>23.97</v>
      </c>
      <c r="U170" s="10">
        <v>27.87</v>
      </c>
      <c r="V170" s="10">
        <v>4.71</v>
      </c>
      <c r="W170" s="10">
        <v>1.18</v>
      </c>
      <c r="X170" s="320">
        <v>8038</v>
      </c>
      <c r="Y170" s="320">
        <v>3459</v>
      </c>
      <c r="Z170" s="10">
        <v>6.12</v>
      </c>
    </row>
    <row r="171" spans="1:26" ht="12.75" customHeight="1">
      <c r="A171" s="8" t="s">
        <v>295</v>
      </c>
      <c r="B171" s="8" t="s">
        <v>86</v>
      </c>
      <c r="C171" s="10" t="s">
        <v>296</v>
      </c>
      <c r="D171" s="10" t="s">
        <v>324</v>
      </c>
      <c r="E171" s="317">
        <v>46</v>
      </c>
      <c r="F171" s="317">
        <v>27</v>
      </c>
      <c r="G171" s="317">
        <v>4</v>
      </c>
      <c r="H171" s="317">
        <v>57.69</v>
      </c>
      <c r="I171" s="317">
        <v>19</v>
      </c>
      <c r="J171" s="317">
        <v>0</v>
      </c>
      <c r="K171" s="317">
        <v>0</v>
      </c>
      <c r="L171" s="10">
        <v>65.19</v>
      </c>
      <c r="M171" s="10">
        <v>100</v>
      </c>
      <c r="N171" s="318">
        <v>107.56004749792896</v>
      </c>
      <c r="O171" s="318">
        <v>88.220612917977363</v>
      </c>
      <c r="P171" s="318">
        <v>63.352168335248116</v>
      </c>
      <c r="Q171" s="10">
        <v>84.55</v>
      </c>
      <c r="R171" s="10">
        <v>27.87</v>
      </c>
      <c r="S171" s="319">
        <v>75.078546768738789</v>
      </c>
      <c r="T171" s="10">
        <v>25.51</v>
      </c>
      <c r="U171" s="10">
        <v>19.53</v>
      </c>
      <c r="V171" s="10">
        <v>2.25</v>
      </c>
      <c r="W171" s="10">
        <v>0.39</v>
      </c>
      <c r="X171" s="320">
        <v>7178</v>
      </c>
      <c r="Y171" s="320">
        <v>2607</v>
      </c>
      <c r="Z171" s="10">
        <v>6.32</v>
      </c>
    </row>
    <row r="172" spans="1:26" ht="12.75" customHeight="1">
      <c r="A172" s="8" t="s">
        <v>295</v>
      </c>
      <c r="B172" s="8" t="s">
        <v>88</v>
      </c>
      <c r="C172" s="10" t="s">
        <v>296</v>
      </c>
      <c r="D172" s="10" t="s">
        <v>325</v>
      </c>
      <c r="E172" s="317">
        <v>8</v>
      </c>
      <c r="F172" s="317">
        <v>19</v>
      </c>
      <c r="G172" s="317">
        <v>0</v>
      </c>
      <c r="H172" s="317">
        <v>47.99</v>
      </c>
      <c r="I172" s="317">
        <v>6</v>
      </c>
      <c r="J172" s="317">
        <v>2</v>
      </c>
      <c r="K172" s="317">
        <v>484</v>
      </c>
      <c r="L172" s="10">
        <v>65.489999999999995</v>
      </c>
      <c r="M172" s="10">
        <v>98.64</v>
      </c>
      <c r="N172" s="318">
        <v>110.1553969610251</v>
      </c>
      <c r="O172" s="318">
        <v>96.799776574297297</v>
      </c>
      <c r="P172" s="318">
        <v>62.625785758366092</v>
      </c>
      <c r="Q172" s="10">
        <v>71.84</v>
      </c>
      <c r="R172" s="10">
        <v>31.37</v>
      </c>
      <c r="S172" s="319">
        <v>74.099910955349102</v>
      </c>
      <c r="T172" s="10">
        <v>34.520000000000003</v>
      </c>
      <c r="U172" s="10">
        <v>21.87</v>
      </c>
      <c r="V172" s="10">
        <v>3.15</v>
      </c>
      <c r="W172" s="10">
        <v>0.7</v>
      </c>
      <c r="X172" s="320">
        <v>16103</v>
      </c>
      <c r="Y172" s="320">
        <v>6320</v>
      </c>
      <c r="Z172" s="10">
        <v>6.33</v>
      </c>
    </row>
    <row r="173" spans="1:26" ht="12.75" customHeight="1">
      <c r="A173" s="8" t="s">
        <v>295</v>
      </c>
      <c r="B173" s="8" t="s">
        <v>90</v>
      </c>
      <c r="C173" s="10" t="s">
        <v>296</v>
      </c>
      <c r="D173" s="10" t="s">
        <v>326</v>
      </c>
      <c r="E173" s="317">
        <v>0</v>
      </c>
      <c r="F173" s="317">
        <v>0</v>
      </c>
      <c r="G173" s="317">
        <v>0</v>
      </c>
      <c r="H173" s="317">
        <v>76.55</v>
      </c>
      <c r="I173" s="317">
        <v>0</v>
      </c>
      <c r="J173" s="317">
        <v>0</v>
      </c>
      <c r="K173" s="317">
        <v>0</v>
      </c>
      <c r="L173" s="10">
        <v>71.36</v>
      </c>
      <c r="M173" s="10">
        <v>100</v>
      </c>
      <c r="N173" s="318">
        <v>108.96880898069085</v>
      </c>
      <c r="O173" s="318">
        <v>96.633416184011381</v>
      </c>
      <c r="P173" s="318">
        <v>72.531116556476377</v>
      </c>
      <c r="Q173" s="10">
        <v>100</v>
      </c>
      <c r="R173" s="10">
        <v>34.340000000000003</v>
      </c>
      <c r="S173" s="319">
        <v>67.774287658336988</v>
      </c>
      <c r="T173" s="10">
        <v>40.5</v>
      </c>
      <c r="U173" s="10">
        <v>8.11</v>
      </c>
      <c r="V173" s="10">
        <v>0.82</v>
      </c>
      <c r="W173" s="10">
        <v>0.14000000000000001</v>
      </c>
      <c r="X173" s="320">
        <v>84797</v>
      </c>
      <c r="Y173" s="320">
        <v>27134</v>
      </c>
      <c r="Z173" s="10">
        <v>7.51</v>
      </c>
    </row>
    <row r="174" spans="1:26" ht="12.75" customHeight="1">
      <c r="A174" s="8" t="s">
        <v>295</v>
      </c>
      <c r="B174" s="8" t="s">
        <v>92</v>
      </c>
      <c r="C174" s="10" t="s">
        <v>296</v>
      </c>
      <c r="D174" s="10" t="s">
        <v>327</v>
      </c>
      <c r="E174" s="317">
        <v>19</v>
      </c>
      <c r="F174" s="317">
        <v>9</v>
      </c>
      <c r="G174" s="317">
        <v>0</v>
      </c>
      <c r="H174" s="317">
        <v>76.040000000000006</v>
      </c>
      <c r="I174" s="317">
        <v>4</v>
      </c>
      <c r="J174" s="317">
        <v>0</v>
      </c>
      <c r="K174" s="317">
        <v>83</v>
      </c>
      <c r="L174" s="10">
        <v>73</v>
      </c>
      <c r="M174" s="10">
        <v>100</v>
      </c>
      <c r="N174" s="318">
        <v>104.08968136294814</v>
      </c>
      <c r="O174" s="318">
        <v>97.139439844123061</v>
      </c>
      <c r="P174" s="318">
        <v>81.781985196093586</v>
      </c>
      <c r="Q174" s="10">
        <v>100</v>
      </c>
      <c r="R174" s="10">
        <v>40.01</v>
      </c>
      <c r="S174" s="319">
        <v>66.45684831762091</v>
      </c>
      <c r="T174" s="10">
        <v>41.37</v>
      </c>
      <c r="U174" s="10">
        <v>6.72</v>
      </c>
      <c r="V174" s="10">
        <v>0.75</v>
      </c>
      <c r="W174" s="10">
        <v>0.12</v>
      </c>
      <c r="X174" s="320">
        <v>2901</v>
      </c>
      <c r="Y174" s="320">
        <v>1196</v>
      </c>
      <c r="Z174" s="10">
        <v>6.78</v>
      </c>
    </row>
    <row r="175" spans="1:26" ht="12.75" customHeight="1">
      <c r="A175" s="8" t="s">
        <v>295</v>
      </c>
      <c r="B175" s="8" t="s">
        <v>94</v>
      </c>
      <c r="C175" s="10" t="s">
        <v>296</v>
      </c>
      <c r="D175" s="10" t="s">
        <v>328</v>
      </c>
      <c r="E175" s="317">
        <v>98</v>
      </c>
      <c r="F175" s="317">
        <v>27</v>
      </c>
      <c r="G175" s="317">
        <v>5</v>
      </c>
      <c r="H175" s="317">
        <v>77.930000000000007</v>
      </c>
      <c r="I175" s="317">
        <v>0</v>
      </c>
      <c r="J175" s="317">
        <v>0</v>
      </c>
      <c r="K175" s="317">
        <v>0</v>
      </c>
      <c r="L175" s="10">
        <v>71.14</v>
      </c>
      <c r="M175" s="10">
        <v>94.72</v>
      </c>
      <c r="N175" s="318">
        <v>109.28462424996046</v>
      </c>
      <c r="O175" s="318">
        <v>84.593107532016603</v>
      </c>
      <c r="P175" s="318">
        <v>86.716902923835022</v>
      </c>
      <c r="Q175" s="10">
        <v>62.16</v>
      </c>
      <c r="R175" s="10">
        <v>35.29</v>
      </c>
      <c r="S175" s="319">
        <v>63.659396061400678</v>
      </c>
      <c r="T175" s="10">
        <v>49.57</v>
      </c>
      <c r="U175" s="10">
        <v>5.19</v>
      </c>
      <c r="V175" s="10">
        <v>0.96</v>
      </c>
      <c r="W175" s="10">
        <v>0.27</v>
      </c>
      <c r="X175" s="320">
        <v>43800</v>
      </c>
      <c r="Y175" s="320">
        <v>17357</v>
      </c>
      <c r="Z175" s="10">
        <v>7.57</v>
      </c>
    </row>
    <row r="176" spans="1:26" ht="12.75" customHeight="1">
      <c r="A176" s="8" t="s">
        <v>295</v>
      </c>
      <c r="B176" s="8" t="s">
        <v>96</v>
      </c>
      <c r="C176" s="10" t="s">
        <v>296</v>
      </c>
      <c r="D176" s="10" t="s">
        <v>329</v>
      </c>
      <c r="E176" s="317">
        <v>2</v>
      </c>
      <c r="F176" s="317">
        <v>6</v>
      </c>
      <c r="G176" s="317">
        <v>0</v>
      </c>
      <c r="H176" s="317">
        <v>78.97</v>
      </c>
      <c r="I176" s="317">
        <v>0</v>
      </c>
      <c r="J176" s="317">
        <v>0</v>
      </c>
      <c r="K176" s="317">
        <v>0</v>
      </c>
      <c r="L176" s="10">
        <v>71.16</v>
      </c>
      <c r="M176" s="10">
        <v>100</v>
      </c>
      <c r="N176" s="318">
        <v>103.77780086562993</v>
      </c>
      <c r="O176" s="318">
        <v>93.717518975252119</v>
      </c>
      <c r="P176" s="318">
        <v>81.151832588858781</v>
      </c>
      <c r="Q176" s="10">
        <v>100</v>
      </c>
      <c r="R176" s="10">
        <v>39.229999999999997</v>
      </c>
      <c r="S176" s="319">
        <v>66.942246228962972</v>
      </c>
      <c r="T176" s="10">
        <v>31.71</v>
      </c>
      <c r="U176" s="10">
        <v>18.329999999999998</v>
      </c>
      <c r="V176" s="10">
        <v>2.68</v>
      </c>
      <c r="W176" s="10">
        <v>0.56000000000000005</v>
      </c>
      <c r="X176" s="320">
        <v>6675</v>
      </c>
      <c r="Y176" s="320">
        <v>8145</v>
      </c>
      <c r="Z176" s="10">
        <v>6.89</v>
      </c>
    </row>
    <row r="177" spans="1:26" ht="12.75" customHeight="1">
      <c r="A177" s="8" t="s">
        <v>295</v>
      </c>
      <c r="B177" s="8" t="s">
        <v>284</v>
      </c>
      <c r="C177" s="10" t="s">
        <v>296</v>
      </c>
      <c r="D177" s="10" t="s">
        <v>330</v>
      </c>
      <c r="E177" s="317">
        <v>0</v>
      </c>
      <c r="F177" s="317">
        <v>0</v>
      </c>
      <c r="G177" s="317">
        <v>0</v>
      </c>
      <c r="H177" s="317">
        <v>66.900000000000006</v>
      </c>
      <c r="I177" s="317">
        <v>0</v>
      </c>
      <c r="J177" s="317">
        <v>0</v>
      </c>
      <c r="K177" s="317">
        <v>0</v>
      </c>
      <c r="L177" s="10">
        <v>66.75</v>
      </c>
      <c r="M177" s="10">
        <v>100</v>
      </c>
      <c r="N177" s="318">
        <v>105.45529316936549</v>
      </c>
      <c r="O177" s="318">
        <v>89.644092485659172</v>
      </c>
      <c r="P177" s="318">
        <v>82.255371091791773</v>
      </c>
      <c r="Q177" s="10">
        <v>100</v>
      </c>
      <c r="R177" s="10">
        <v>39.200000000000003</v>
      </c>
      <c r="S177" s="319">
        <v>67.778312782185751</v>
      </c>
      <c r="T177" s="10">
        <v>30.91</v>
      </c>
      <c r="U177" s="10">
        <v>7.87</v>
      </c>
      <c r="V177" s="10">
        <v>1.17</v>
      </c>
      <c r="W177" s="10">
        <v>0.3</v>
      </c>
      <c r="X177" s="320">
        <v>3724</v>
      </c>
      <c r="Y177" s="320">
        <v>1347</v>
      </c>
      <c r="Z177" s="10">
        <v>6.46</v>
      </c>
    </row>
    <row r="178" spans="1:26" ht="12.75" customHeight="1">
      <c r="A178" s="8" t="s">
        <v>295</v>
      </c>
      <c r="B178" s="8" t="s">
        <v>286</v>
      </c>
      <c r="C178" s="10" t="s">
        <v>296</v>
      </c>
      <c r="D178" s="10" t="s">
        <v>331</v>
      </c>
      <c r="E178" s="317">
        <v>0</v>
      </c>
      <c r="F178" s="317">
        <v>0</v>
      </c>
      <c r="G178" s="317">
        <v>0</v>
      </c>
      <c r="H178" s="317">
        <v>91.31</v>
      </c>
      <c r="I178" s="317">
        <v>0</v>
      </c>
      <c r="J178" s="317">
        <v>0</v>
      </c>
      <c r="K178" s="317">
        <v>0</v>
      </c>
      <c r="L178" s="10">
        <v>72.48</v>
      </c>
      <c r="M178" s="10">
        <v>100</v>
      </c>
      <c r="N178" s="318">
        <v>107.53108600940419</v>
      </c>
      <c r="O178" s="318">
        <v>91.021702372554856</v>
      </c>
      <c r="P178" s="318">
        <v>92.965972260105957</v>
      </c>
      <c r="Q178" s="10">
        <v>64.37</v>
      </c>
      <c r="R178" s="10">
        <v>41.3</v>
      </c>
      <c r="S178" s="319">
        <v>68.072422400808904</v>
      </c>
      <c r="T178" s="10">
        <v>42.67</v>
      </c>
      <c r="U178" s="10">
        <v>6.46</v>
      </c>
      <c r="V178" s="10">
        <v>0.82</v>
      </c>
      <c r="W178" s="10">
        <v>0.15</v>
      </c>
      <c r="X178" s="320">
        <v>3981</v>
      </c>
      <c r="Y178" s="320">
        <v>1497</v>
      </c>
      <c r="Z178" s="10">
        <v>7.11</v>
      </c>
    </row>
    <row r="179" spans="1:26" ht="12.75" customHeight="1">
      <c r="A179" s="8" t="s">
        <v>295</v>
      </c>
      <c r="B179" s="8" t="s">
        <v>332</v>
      </c>
      <c r="C179" s="10" t="s">
        <v>296</v>
      </c>
      <c r="D179" s="10" t="s">
        <v>333</v>
      </c>
      <c r="E179" s="317">
        <v>10</v>
      </c>
      <c r="F179" s="317">
        <v>6</v>
      </c>
      <c r="G179" s="317">
        <v>0</v>
      </c>
      <c r="H179" s="317">
        <v>75.099999999999994</v>
      </c>
      <c r="I179" s="317">
        <v>7</v>
      </c>
      <c r="J179" s="317">
        <v>0</v>
      </c>
      <c r="K179" s="317">
        <v>87</v>
      </c>
      <c r="L179" s="10">
        <v>71.89</v>
      </c>
      <c r="M179" s="10">
        <v>100</v>
      </c>
      <c r="N179" s="318">
        <v>108.32319313943547</v>
      </c>
      <c r="O179" s="318">
        <v>97.612247254733717</v>
      </c>
      <c r="P179" s="318">
        <v>83.281662141801988</v>
      </c>
      <c r="Q179" s="10">
        <v>100</v>
      </c>
      <c r="R179" s="10">
        <v>34.630000000000003</v>
      </c>
      <c r="S179" s="319">
        <v>63.540199530516425</v>
      </c>
      <c r="T179" s="10">
        <v>47.47</v>
      </c>
      <c r="U179" s="10">
        <v>5.35</v>
      </c>
      <c r="V179" s="10">
        <v>0.69</v>
      </c>
      <c r="W179" s="10">
        <v>0.11</v>
      </c>
      <c r="X179" s="320">
        <v>7328</v>
      </c>
      <c r="Y179" s="320">
        <v>2640</v>
      </c>
      <c r="Z179" s="10">
        <v>7.79</v>
      </c>
    </row>
    <row r="180" spans="1:26" ht="12.75" customHeight="1">
      <c r="A180" s="8" t="s">
        <v>295</v>
      </c>
      <c r="B180" s="8" t="s">
        <v>334</v>
      </c>
      <c r="C180" s="10" t="s">
        <v>296</v>
      </c>
      <c r="D180" s="10" t="s">
        <v>335</v>
      </c>
      <c r="E180" s="317">
        <v>0</v>
      </c>
      <c r="F180" s="317">
        <v>0</v>
      </c>
      <c r="G180" s="317">
        <v>0</v>
      </c>
      <c r="H180" s="317">
        <v>70.31</v>
      </c>
      <c r="I180" s="317">
        <v>0</v>
      </c>
      <c r="J180" s="317">
        <v>0</v>
      </c>
      <c r="K180" s="317">
        <v>0</v>
      </c>
      <c r="L180" s="10">
        <v>72.13</v>
      </c>
      <c r="M180" s="10">
        <v>100</v>
      </c>
      <c r="N180" s="318">
        <v>103.84006066114819</v>
      </c>
      <c r="O180" s="318">
        <v>98.281514215479277</v>
      </c>
      <c r="P180" s="318">
        <v>64.40454555527873</v>
      </c>
      <c r="Q180" s="10">
        <v>82.21</v>
      </c>
      <c r="R180" s="10">
        <v>36.61</v>
      </c>
      <c r="S180" s="319">
        <v>66.557637336535478</v>
      </c>
      <c r="T180" s="10">
        <v>30.76</v>
      </c>
      <c r="U180" s="10">
        <v>6.23</v>
      </c>
      <c r="V180" s="10">
        <v>1</v>
      </c>
      <c r="W180" s="10">
        <v>0.25</v>
      </c>
      <c r="X180" s="320">
        <v>305690</v>
      </c>
      <c r="Y180" s="320">
        <v>109137</v>
      </c>
      <c r="Z180" s="10">
        <v>7.62</v>
      </c>
    </row>
    <row r="181" spans="1:26" ht="12.75" customHeight="1">
      <c r="A181" s="8" t="s">
        <v>295</v>
      </c>
      <c r="B181" s="8" t="s">
        <v>336</v>
      </c>
      <c r="C181" s="10" t="s">
        <v>296</v>
      </c>
      <c r="D181" s="10" t="s">
        <v>337</v>
      </c>
      <c r="E181" s="317">
        <v>12</v>
      </c>
      <c r="F181" s="317">
        <v>5</v>
      </c>
      <c r="G181" s="317">
        <v>1</v>
      </c>
      <c r="H181" s="317">
        <v>63.09</v>
      </c>
      <c r="I181" s="317">
        <v>8</v>
      </c>
      <c r="J181" s="317">
        <v>0</v>
      </c>
      <c r="K181" s="317">
        <v>31</v>
      </c>
      <c r="L181" s="10">
        <v>70.319999999999993</v>
      </c>
      <c r="M181" s="10">
        <v>100</v>
      </c>
      <c r="N181" s="318">
        <v>106.01589120704939</v>
      </c>
      <c r="O181" s="318">
        <v>105.37285246370153</v>
      </c>
      <c r="P181" s="318">
        <v>75.752329228662546</v>
      </c>
      <c r="Q181" s="10">
        <v>100</v>
      </c>
      <c r="R181" s="10">
        <v>40.65</v>
      </c>
      <c r="S181" s="319">
        <v>70.384628061039521</v>
      </c>
      <c r="T181" s="10">
        <v>26.07</v>
      </c>
      <c r="U181" s="10">
        <v>4.45</v>
      </c>
      <c r="V181" s="10">
        <v>0.64</v>
      </c>
      <c r="W181" s="10">
        <v>0.13</v>
      </c>
      <c r="X181" s="320">
        <v>4834</v>
      </c>
      <c r="Y181" s="320">
        <v>1812</v>
      </c>
      <c r="Z181" s="10">
        <v>8.25</v>
      </c>
    </row>
    <row r="182" spans="1:26" ht="12.75" customHeight="1">
      <c r="A182" s="8" t="s">
        <v>395</v>
      </c>
      <c r="B182" s="8" t="s">
        <v>6</v>
      </c>
      <c r="C182" s="10" t="s">
        <v>396</v>
      </c>
      <c r="D182" s="10" t="s">
        <v>397</v>
      </c>
      <c r="E182" s="317">
        <v>2</v>
      </c>
      <c r="F182" s="317">
        <v>30</v>
      </c>
      <c r="G182" s="317">
        <v>4</v>
      </c>
      <c r="H182" s="317">
        <v>73.34</v>
      </c>
      <c r="I182" s="317">
        <v>3</v>
      </c>
      <c r="J182" s="317">
        <v>9</v>
      </c>
      <c r="K182" s="317">
        <v>0</v>
      </c>
      <c r="L182" s="10">
        <v>62.31</v>
      </c>
      <c r="M182" s="10">
        <v>100</v>
      </c>
      <c r="N182" s="318">
        <v>113.65017627541583</v>
      </c>
      <c r="O182" s="318">
        <v>67.056691090316107</v>
      </c>
      <c r="P182" s="318">
        <v>71.103722578484053</v>
      </c>
      <c r="Q182" s="10">
        <v>71.209999999999994</v>
      </c>
      <c r="R182" s="10">
        <v>31.45</v>
      </c>
      <c r="S182" s="319">
        <v>76.558999907481905</v>
      </c>
      <c r="T182" s="10">
        <v>27.7</v>
      </c>
      <c r="U182" s="10">
        <v>8.8800000000000008</v>
      </c>
      <c r="V182" s="10">
        <v>1.1200000000000001</v>
      </c>
      <c r="W182" s="10">
        <v>0.22</v>
      </c>
      <c r="X182" s="320">
        <v>8549</v>
      </c>
      <c r="Y182" s="320">
        <v>3481</v>
      </c>
      <c r="Z182" s="10">
        <v>5.88</v>
      </c>
    </row>
    <row r="183" spans="1:26" ht="12.75" customHeight="1">
      <c r="A183" s="8" t="s">
        <v>395</v>
      </c>
      <c r="B183" s="8" t="s">
        <v>9</v>
      </c>
      <c r="C183" s="10" t="s">
        <v>396</v>
      </c>
      <c r="D183" s="10" t="s">
        <v>398</v>
      </c>
      <c r="E183" s="317">
        <v>7</v>
      </c>
      <c r="F183" s="317">
        <v>8</v>
      </c>
      <c r="G183" s="317">
        <v>1</v>
      </c>
      <c r="H183" s="317">
        <v>49.94</v>
      </c>
      <c r="I183" s="317">
        <v>1</v>
      </c>
      <c r="J183" s="317">
        <v>10</v>
      </c>
      <c r="K183" s="317">
        <v>559</v>
      </c>
      <c r="L183" s="10">
        <v>69.61</v>
      </c>
      <c r="M183" s="10">
        <v>95.27</v>
      </c>
      <c r="N183" s="318">
        <v>121.90170453563631</v>
      </c>
      <c r="O183" s="318">
        <v>77.092507083213732</v>
      </c>
      <c r="P183" s="318">
        <v>62.991297873845951</v>
      </c>
      <c r="Q183" s="10">
        <v>67.150000000000006</v>
      </c>
      <c r="R183" s="10">
        <v>26.59</v>
      </c>
      <c r="S183" s="319">
        <v>70.309905746734586</v>
      </c>
      <c r="T183" s="10">
        <v>29.38</v>
      </c>
      <c r="U183" s="10">
        <v>7.88</v>
      </c>
      <c r="V183" s="10">
        <v>1.19</v>
      </c>
      <c r="W183" s="10">
        <v>0.28999999999999998</v>
      </c>
      <c r="X183" s="320">
        <v>3344</v>
      </c>
      <c r="Y183" s="320">
        <v>1381</v>
      </c>
      <c r="Z183" s="10">
        <v>5.74</v>
      </c>
    </row>
    <row r="184" spans="1:26" ht="12.75" customHeight="1">
      <c r="A184" s="8" t="s">
        <v>395</v>
      </c>
      <c r="B184" s="8" t="s">
        <v>11</v>
      </c>
      <c r="C184" s="10" t="s">
        <v>396</v>
      </c>
      <c r="D184" s="10" t="s">
        <v>399</v>
      </c>
      <c r="E184" s="317">
        <v>0</v>
      </c>
      <c r="F184" s="317">
        <v>0</v>
      </c>
      <c r="G184" s="317">
        <v>0</v>
      </c>
      <c r="H184" s="317">
        <v>71.11</v>
      </c>
      <c r="I184" s="317">
        <v>0</v>
      </c>
      <c r="J184" s="317">
        <v>0</v>
      </c>
      <c r="K184" s="317">
        <v>0</v>
      </c>
      <c r="L184" s="10">
        <v>66.349999999999994</v>
      </c>
      <c r="M184" s="10">
        <v>100</v>
      </c>
      <c r="N184" s="318">
        <v>114.43518813205613</v>
      </c>
      <c r="O184" s="318">
        <v>88.996349689122553</v>
      </c>
      <c r="P184" s="318">
        <v>64.570966276926185</v>
      </c>
      <c r="Q184" s="10">
        <v>88.47</v>
      </c>
      <c r="R184" s="10">
        <v>28.09</v>
      </c>
      <c r="S184" s="319">
        <v>70.622053816943833</v>
      </c>
      <c r="T184" s="10">
        <v>32.700000000000003</v>
      </c>
      <c r="U184" s="10">
        <v>12.41</v>
      </c>
      <c r="V184" s="10">
        <v>1.5</v>
      </c>
      <c r="W184" s="10">
        <v>0.3</v>
      </c>
      <c r="X184" s="320">
        <v>4185</v>
      </c>
      <c r="Y184" s="320">
        <v>1931</v>
      </c>
      <c r="Z184" s="10">
        <v>6.01</v>
      </c>
    </row>
    <row r="185" spans="1:26" ht="12.75" customHeight="1">
      <c r="A185" s="8" t="s">
        <v>395</v>
      </c>
      <c r="B185" s="8" t="s">
        <v>13</v>
      </c>
      <c r="C185" s="10" t="s">
        <v>396</v>
      </c>
      <c r="D185" s="10" t="s">
        <v>400</v>
      </c>
      <c r="E185" s="317">
        <v>0</v>
      </c>
      <c r="F185" s="317">
        <v>0</v>
      </c>
      <c r="G185" s="317">
        <v>0</v>
      </c>
      <c r="H185" s="317">
        <v>71.209999999999994</v>
      </c>
      <c r="I185" s="317">
        <v>0</v>
      </c>
      <c r="J185" s="317">
        <v>0</v>
      </c>
      <c r="K185" s="317">
        <v>0</v>
      </c>
      <c r="L185" s="10">
        <v>67.66</v>
      </c>
      <c r="M185" s="10">
        <v>100</v>
      </c>
      <c r="N185" s="318">
        <v>113.41708677737967</v>
      </c>
      <c r="O185" s="318">
        <v>76.85531683153016</v>
      </c>
      <c r="P185" s="318">
        <v>67.424931640223193</v>
      </c>
      <c r="Q185" s="10">
        <v>78.62</v>
      </c>
      <c r="R185" s="10">
        <v>34.17</v>
      </c>
      <c r="S185" s="319">
        <v>65.65372285627133</v>
      </c>
      <c r="T185" s="10">
        <v>47.83</v>
      </c>
      <c r="U185" s="10">
        <v>5.64</v>
      </c>
      <c r="V185" s="10">
        <v>0.9</v>
      </c>
      <c r="W185" s="10">
        <v>0.22</v>
      </c>
      <c r="X185" s="320">
        <v>3039</v>
      </c>
      <c r="Y185" s="320">
        <v>7950</v>
      </c>
      <c r="Z185" s="10">
        <v>3.17</v>
      </c>
    </row>
    <row r="186" spans="1:26" ht="12.75" customHeight="1">
      <c r="A186" s="8" t="s">
        <v>395</v>
      </c>
      <c r="B186" s="8" t="s">
        <v>15</v>
      </c>
      <c r="C186" s="10" t="s">
        <v>396</v>
      </c>
      <c r="D186" s="10" t="s">
        <v>401</v>
      </c>
      <c r="E186" s="317">
        <v>2</v>
      </c>
      <c r="F186" s="317">
        <v>11</v>
      </c>
      <c r="G186" s="317">
        <v>4</v>
      </c>
      <c r="H186" s="317">
        <v>86.41</v>
      </c>
      <c r="I186" s="317">
        <v>5</v>
      </c>
      <c r="J186" s="317">
        <v>0</v>
      </c>
      <c r="K186" s="317">
        <v>0</v>
      </c>
      <c r="L186" s="10">
        <v>69.39</v>
      </c>
      <c r="M186" s="10">
        <v>100</v>
      </c>
      <c r="N186" s="318">
        <v>113.4588761781135</v>
      </c>
      <c r="O186" s="318">
        <v>75.7360350226039</v>
      </c>
      <c r="P186" s="318">
        <v>56.429556814465677</v>
      </c>
      <c r="Q186" s="10">
        <v>69.010000000000005</v>
      </c>
      <c r="R186" s="10">
        <v>22.02</v>
      </c>
      <c r="S186" s="319">
        <v>70.839098856672805</v>
      </c>
      <c r="T186" s="10">
        <v>37.979999999999997</v>
      </c>
      <c r="U186" s="10">
        <v>4.4000000000000004</v>
      </c>
      <c r="V186" s="10">
        <v>0.43</v>
      </c>
      <c r="W186" s="10">
        <v>7.0000000000000007E-2</v>
      </c>
      <c r="X186" s="320">
        <v>7126</v>
      </c>
      <c r="Y186" s="320">
        <v>3132</v>
      </c>
      <c r="Z186" s="10">
        <v>5.92</v>
      </c>
    </row>
    <row r="187" spans="1:26" ht="12.75" customHeight="1">
      <c r="A187" s="8" t="s">
        <v>395</v>
      </c>
      <c r="B187" s="8" t="s">
        <v>17</v>
      </c>
      <c r="C187" s="10" t="s">
        <v>396</v>
      </c>
      <c r="D187" s="10" t="s">
        <v>402</v>
      </c>
      <c r="E187" s="317">
        <v>0</v>
      </c>
      <c r="F187" s="317">
        <v>9</v>
      </c>
      <c r="G187" s="317">
        <v>2</v>
      </c>
      <c r="H187" s="317">
        <v>69.73</v>
      </c>
      <c r="I187" s="317">
        <v>5</v>
      </c>
      <c r="J187" s="317">
        <v>12</v>
      </c>
      <c r="K187" s="317">
        <v>0</v>
      </c>
      <c r="L187" s="10">
        <v>68.37</v>
      </c>
      <c r="M187" s="10">
        <v>92.93</v>
      </c>
      <c r="N187" s="318">
        <v>109.96140066473963</v>
      </c>
      <c r="O187" s="318">
        <v>74.30771632759685</v>
      </c>
      <c r="P187" s="318">
        <v>43.052612841313909</v>
      </c>
      <c r="Q187" s="10">
        <v>77.819999999999993</v>
      </c>
      <c r="R187" s="10">
        <v>36.39</v>
      </c>
      <c r="S187" s="319">
        <v>70.593094080684295</v>
      </c>
      <c r="T187" s="10">
        <v>33.11</v>
      </c>
      <c r="U187" s="10">
        <v>11.91</v>
      </c>
      <c r="V187" s="10">
        <v>2.13</v>
      </c>
      <c r="W187" s="10">
        <v>0.61</v>
      </c>
      <c r="X187" s="320">
        <v>8709</v>
      </c>
      <c r="Y187" s="320">
        <v>3387</v>
      </c>
      <c r="Z187" s="10">
        <v>5.01</v>
      </c>
    </row>
    <row r="188" spans="1:26" ht="12.75" customHeight="1">
      <c r="A188" s="8" t="s">
        <v>395</v>
      </c>
      <c r="B188" s="8" t="s">
        <v>19</v>
      </c>
      <c r="C188" s="10" t="s">
        <v>396</v>
      </c>
      <c r="D188" s="10" t="s">
        <v>403</v>
      </c>
      <c r="E188" s="317">
        <v>8</v>
      </c>
      <c r="F188" s="317">
        <v>7</v>
      </c>
      <c r="G188" s="317">
        <v>5</v>
      </c>
      <c r="H188" s="317">
        <v>95.39</v>
      </c>
      <c r="I188" s="317">
        <v>8</v>
      </c>
      <c r="J188" s="317">
        <v>18</v>
      </c>
      <c r="K188" s="317">
        <v>0</v>
      </c>
      <c r="L188" s="10">
        <v>69.040000000000006</v>
      </c>
      <c r="M188" s="10">
        <v>100</v>
      </c>
      <c r="N188" s="318">
        <v>121.99088882020128</v>
      </c>
      <c r="O188" s="318">
        <v>83.164406933791327</v>
      </c>
      <c r="P188" s="318">
        <v>46.191182652793096</v>
      </c>
      <c r="Q188" s="10">
        <v>72.55</v>
      </c>
      <c r="R188" s="10">
        <v>15.44</v>
      </c>
      <c r="S188" s="319">
        <v>79.042780886562312</v>
      </c>
      <c r="T188" s="10">
        <v>16.59</v>
      </c>
      <c r="U188" s="10">
        <v>8.5500000000000007</v>
      </c>
      <c r="V188" s="10">
        <v>1.17</v>
      </c>
      <c r="W188" s="10">
        <v>0.32</v>
      </c>
      <c r="X188" s="320">
        <v>5650</v>
      </c>
      <c r="Y188" s="320">
        <v>2475</v>
      </c>
      <c r="Z188" s="10">
        <v>5.82</v>
      </c>
    </row>
    <row r="189" spans="1:26" ht="12.75" customHeight="1">
      <c r="A189" s="8" t="s">
        <v>395</v>
      </c>
      <c r="B189" s="8" t="s">
        <v>21</v>
      </c>
      <c r="C189" s="10" t="s">
        <v>396</v>
      </c>
      <c r="D189" s="10" t="s">
        <v>404</v>
      </c>
      <c r="E189" s="317">
        <v>20</v>
      </c>
      <c r="F189" s="317">
        <v>16</v>
      </c>
      <c r="G189" s="317">
        <v>2</v>
      </c>
      <c r="H189" s="317">
        <v>88.28</v>
      </c>
      <c r="I189" s="317">
        <v>3</v>
      </c>
      <c r="J189" s="317">
        <v>25</v>
      </c>
      <c r="K189" s="317">
        <v>0</v>
      </c>
      <c r="L189" s="10">
        <v>67.17</v>
      </c>
      <c r="M189" s="10">
        <v>100</v>
      </c>
      <c r="N189" s="318">
        <v>115.24519759805042</v>
      </c>
      <c r="O189" s="318">
        <v>82.504525126463562</v>
      </c>
      <c r="P189" s="318">
        <v>71.954416260455631</v>
      </c>
      <c r="Q189" s="10">
        <v>87.91</v>
      </c>
      <c r="R189" s="10">
        <v>52.05</v>
      </c>
      <c r="S189" s="319">
        <v>72.082733495901522</v>
      </c>
      <c r="T189" s="10">
        <v>31.69</v>
      </c>
      <c r="U189" s="10">
        <v>9.9499999999999993</v>
      </c>
      <c r="V189" s="10">
        <v>1.74</v>
      </c>
      <c r="W189" s="10">
        <v>0.51</v>
      </c>
      <c r="X189" s="320">
        <v>3358</v>
      </c>
      <c r="Y189" s="320">
        <v>1384</v>
      </c>
      <c r="Z189" s="10">
        <v>5.61</v>
      </c>
    </row>
    <row r="190" spans="1:26" ht="12.75" customHeight="1">
      <c r="A190" s="8" t="s">
        <v>395</v>
      </c>
      <c r="B190" s="8" t="s">
        <v>23</v>
      </c>
      <c r="C190" s="10" t="s">
        <v>396</v>
      </c>
      <c r="D190" s="10" t="s">
        <v>405</v>
      </c>
      <c r="E190" s="317">
        <v>0</v>
      </c>
      <c r="F190" s="317">
        <v>0</v>
      </c>
      <c r="G190" s="317">
        <v>0</v>
      </c>
      <c r="H190" s="317">
        <v>87.12</v>
      </c>
      <c r="I190" s="317">
        <v>0</v>
      </c>
      <c r="J190" s="317">
        <v>0</v>
      </c>
      <c r="K190" s="317">
        <v>0</v>
      </c>
      <c r="L190" s="10">
        <v>67.709999999999994</v>
      </c>
      <c r="M190" s="10">
        <v>84.89</v>
      </c>
      <c r="N190" s="318">
        <v>118.58526520187289</v>
      </c>
      <c r="O190" s="318">
        <v>81.761883211560928</v>
      </c>
      <c r="P190" s="318">
        <v>68.634415942534801</v>
      </c>
      <c r="Q190" s="10">
        <v>61.71</v>
      </c>
      <c r="R190" s="10">
        <v>22.64</v>
      </c>
      <c r="S190" s="319">
        <v>78.341252571902245</v>
      </c>
      <c r="T190" s="10">
        <v>30.69</v>
      </c>
      <c r="U190" s="10">
        <v>5.93</v>
      </c>
      <c r="V190" s="10">
        <v>0.5</v>
      </c>
      <c r="W190" s="10">
        <v>7.0000000000000007E-2</v>
      </c>
      <c r="X190" s="320">
        <v>1700</v>
      </c>
      <c r="Y190" s="320">
        <v>801</v>
      </c>
      <c r="Z190" s="10">
        <v>5.95</v>
      </c>
    </row>
    <row r="191" spans="1:26" ht="12.75" customHeight="1">
      <c r="A191" s="8" t="s">
        <v>395</v>
      </c>
      <c r="B191" s="8" t="s">
        <v>25</v>
      </c>
      <c r="C191" s="10" t="s">
        <v>396</v>
      </c>
      <c r="D191" s="10" t="s">
        <v>406</v>
      </c>
      <c r="E191" s="317">
        <v>0</v>
      </c>
      <c r="F191" s="317">
        <v>0</v>
      </c>
      <c r="G191" s="317">
        <v>0</v>
      </c>
      <c r="H191" s="317">
        <v>89.51</v>
      </c>
      <c r="I191" s="317">
        <v>0</v>
      </c>
      <c r="J191" s="317">
        <v>0</v>
      </c>
      <c r="K191" s="317">
        <v>0</v>
      </c>
      <c r="L191" s="10">
        <v>68.290000000000006</v>
      </c>
      <c r="M191" s="10">
        <v>100</v>
      </c>
      <c r="N191" s="318">
        <v>110.49636262319575</v>
      </c>
      <c r="O191" s="318">
        <v>82.870958477781741</v>
      </c>
      <c r="P191" s="318">
        <v>60.773590492466091</v>
      </c>
      <c r="Q191" s="10">
        <v>76.28</v>
      </c>
      <c r="R191" s="10">
        <v>21.07</v>
      </c>
      <c r="S191" s="319">
        <v>75.748560319307188</v>
      </c>
      <c r="T191" s="10">
        <v>20.89</v>
      </c>
      <c r="U191" s="10">
        <v>12.1</v>
      </c>
      <c r="V191" s="10">
        <v>2.4300000000000002</v>
      </c>
      <c r="W191" s="10">
        <v>0.74</v>
      </c>
      <c r="X191" s="320">
        <v>1491</v>
      </c>
      <c r="Y191" s="320">
        <v>650</v>
      </c>
      <c r="Z191" s="10">
        <v>6.48</v>
      </c>
    </row>
    <row r="192" spans="1:26" ht="12.75" customHeight="1">
      <c r="A192" s="8" t="s">
        <v>395</v>
      </c>
      <c r="B192" s="8" t="s">
        <v>27</v>
      </c>
      <c r="C192" s="10" t="s">
        <v>396</v>
      </c>
      <c r="D192" s="10" t="s">
        <v>407</v>
      </c>
      <c r="E192" s="317">
        <v>0</v>
      </c>
      <c r="F192" s="317">
        <v>0</v>
      </c>
      <c r="G192" s="317">
        <v>0</v>
      </c>
      <c r="H192" s="317">
        <v>74.430000000000007</v>
      </c>
      <c r="I192" s="317">
        <v>0</v>
      </c>
      <c r="J192" s="317">
        <v>0</v>
      </c>
      <c r="K192" s="317">
        <v>0</v>
      </c>
      <c r="L192" s="10">
        <v>66.3</v>
      </c>
      <c r="M192" s="10">
        <v>100</v>
      </c>
      <c r="N192" s="318">
        <v>111.42278437700182</v>
      </c>
      <c r="O192" s="318">
        <v>77.35785171948902</v>
      </c>
      <c r="P192" s="318">
        <v>77.149728291243235</v>
      </c>
      <c r="Q192" s="10">
        <v>79.03</v>
      </c>
      <c r="R192" s="10">
        <v>30.87</v>
      </c>
      <c r="S192" s="319">
        <v>70.267986649955645</v>
      </c>
      <c r="T192" s="10">
        <v>44.15</v>
      </c>
      <c r="U192" s="10">
        <v>10.16</v>
      </c>
      <c r="V192" s="10">
        <v>1.18</v>
      </c>
      <c r="W192" s="10">
        <v>0.21</v>
      </c>
      <c r="X192" s="320">
        <v>1368</v>
      </c>
      <c r="Y192" s="320">
        <v>518</v>
      </c>
      <c r="Z192" s="10">
        <v>6.01</v>
      </c>
    </row>
    <row r="193" spans="1:26" ht="12.75" customHeight="1">
      <c r="A193" s="8" t="s">
        <v>395</v>
      </c>
      <c r="B193" s="8" t="s">
        <v>29</v>
      </c>
      <c r="C193" s="10" t="s">
        <v>396</v>
      </c>
      <c r="D193" s="10" t="s">
        <v>408</v>
      </c>
      <c r="E193" s="317">
        <v>0</v>
      </c>
      <c r="F193" s="317">
        <v>0</v>
      </c>
      <c r="G193" s="317">
        <v>0</v>
      </c>
      <c r="H193" s="317">
        <v>51.83</v>
      </c>
      <c r="I193" s="317">
        <v>0</v>
      </c>
      <c r="J193" s="317">
        <v>0</v>
      </c>
      <c r="K193" s="317">
        <v>0</v>
      </c>
      <c r="L193" s="10">
        <v>66.83</v>
      </c>
      <c r="M193" s="10">
        <v>100</v>
      </c>
      <c r="N193" s="318">
        <v>113.45009268271026</v>
      </c>
      <c r="O193" s="318">
        <v>83.240172478142398</v>
      </c>
      <c r="P193" s="318">
        <v>64.93690992058859</v>
      </c>
      <c r="Q193" s="10">
        <v>73.680000000000007</v>
      </c>
      <c r="R193" s="10">
        <v>32.26</v>
      </c>
      <c r="S193" s="319">
        <v>65.008815906870026</v>
      </c>
      <c r="T193" s="10">
        <v>26.52</v>
      </c>
      <c r="U193" s="10">
        <v>6.27</v>
      </c>
      <c r="V193" s="10">
        <v>0.57999999999999996</v>
      </c>
      <c r="W193" s="10">
        <v>0.12</v>
      </c>
      <c r="X193" s="320">
        <v>12746</v>
      </c>
      <c r="Y193" s="320">
        <v>5991</v>
      </c>
      <c r="Z193" s="10">
        <v>6.69</v>
      </c>
    </row>
    <row r="194" spans="1:26" ht="12.75" customHeight="1">
      <c r="A194" s="8" t="s">
        <v>395</v>
      </c>
      <c r="B194" s="8" t="s">
        <v>31</v>
      </c>
      <c r="C194" s="10" t="s">
        <v>396</v>
      </c>
      <c r="D194" s="10" t="s">
        <v>409</v>
      </c>
      <c r="E194" s="317">
        <v>15</v>
      </c>
      <c r="F194" s="317">
        <v>0</v>
      </c>
      <c r="G194" s="317">
        <v>0</v>
      </c>
      <c r="H194" s="317">
        <v>88.2</v>
      </c>
      <c r="I194" s="317">
        <v>24</v>
      </c>
      <c r="J194" s="317">
        <v>2</v>
      </c>
      <c r="K194" s="317">
        <v>126</v>
      </c>
      <c r="L194" s="10">
        <v>67.88</v>
      </c>
      <c r="M194" s="10">
        <v>100</v>
      </c>
      <c r="N194" s="318">
        <v>106.40400678868203</v>
      </c>
      <c r="O194" s="318">
        <v>86.441818924350699</v>
      </c>
      <c r="P194" s="318">
        <v>84.94850249295277</v>
      </c>
      <c r="Q194" s="10">
        <v>90.71</v>
      </c>
      <c r="R194" s="10">
        <v>39.58</v>
      </c>
      <c r="S194" s="319">
        <v>59.465209174955582</v>
      </c>
      <c r="T194" s="10">
        <v>44.48</v>
      </c>
      <c r="U194" s="10">
        <v>5.77</v>
      </c>
      <c r="V194" s="10">
        <v>0.69</v>
      </c>
      <c r="W194" s="10">
        <v>0.14000000000000001</v>
      </c>
      <c r="X194" s="320">
        <v>18086</v>
      </c>
      <c r="Y194" s="320">
        <v>7950</v>
      </c>
      <c r="Z194" s="10">
        <v>6.07</v>
      </c>
    </row>
    <row r="195" spans="1:26" ht="12.75" customHeight="1">
      <c r="A195" s="8" t="s">
        <v>395</v>
      </c>
      <c r="B195" s="8" t="s">
        <v>33</v>
      </c>
      <c r="C195" s="10" t="s">
        <v>396</v>
      </c>
      <c r="D195" s="10" t="s">
        <v>410</v>
      </c>
      <c r="E195" s="317">
        <v>0</v>
      </c>
      <c r="F195" s="317">
        <v>0</v>
      </c>
      <c r="G195" s="317">
        <v>0</v>
      </c>
      <c r="H195" s="317">
        <v>72.25</v>
      </c>
      <c r="I195" s="317">
        <v>0</v>
      </c>
      <c r="J195" s="317">
        <v>0</v>
      </c>
      <c r="K195" s="317">
        <v>0</v>
      </c>
      <c r="L195" s="10">
        <v>67.86</v>
      </c>
      <c r="M195" s="10">
        <v>100</v>
      </c>
      <c r="N195" s="318">
        <v>111.70191174914135</v>
      </c>
      <c r="O195" s="318">
        <v>87.347537120364734</v>
      </c>
      <c r="P195" s="318">
        <v>86.94673633615777</v>
      </c>
      <c r="Q195" s="10">
        <v>78.56</v>
      </c>
      <c r="R195" s="10">
        <v>34.409999999999997</v>
      </c>
      <c r="S195" s="319">
        <v>65.184669870984052</v>
      </c>
      <c r="T195" s="10">
        <v>35.869999999999997</v>
      </c>
      <c r="U195" s="10">
        <v>5.32</v>
      </c>
      <c r="V195" s="10">
        <v>0.74</v>
      </c>
      <c r="W195" s="10">
        <v>0.22</v>
      </c>
      <c r="X195" s="320">
        <v>3525</v>
      </c>
      <c r="Y195" s="320">
        <v>1479</v>
      </c>
      <c r="Z195" s="10">
        <v>6.16</v>
      </c>
    </row>
    <row r="196" spans="1:26" ht="12.75" customHeight="1">
      <c r="A196" s="8" t="s">
        <v>427</v>
      </c>
      <c r="B196" s="8" t="s">
        <v>6</v>
      </c>
      <c r="C196" s="10" t="s">
        <v>428</v>
      </c>
      <c r="D196" s="10" t="s">
        <v>429</v>
      </c>
      <c r="E196" s="317">
        <v>0</v>
      </c>
      <c r="F196" s="317">
        <v>0</v>
      </c>
      <c r="G196" s="317">
        <v>0</v>
      </c>
      <c r="H196" s="317">
        <v>65.8</v>
      </c>
      <c r="I196" s="317">
        <v>0</v>
      </c>
      <c r="J196" s="317">
        <v>0</v>
      </c>
      <c r="K196" s="317">
        <v>0</v>
      </c>
      <c r="L196" s="10">
        <v>69.290000000000006</v>
      </c>
      <c r="M196" s="10">
        <v>100</v>
      </c>
      <c r="N196" s="318">
        <v>110.48708630976773</v>
      </c>
      <c r="O196" s="318">
        <v>75.568983640364607</v>
      </c>
      <c r="P196" s="318">
        <v>92.732429519682626</v>
      </c>
      <c r="Q196" s="10">
        <v>73.36</v>
      </c>
      <c r="R196" s="10">
        <v>34.4</v>
      </c>
      <c r="S196" s="319">
        <v>72.421403197158085</v>
      </c>
      <c r="T196" s="10">
        <v>33.32</v>
      </c>
      <c r="U196" s="10">
        <v>4.5599999999999996</v>
      </c>
      <c r="V196" s="10">
        <v>0.49</v>
      </c>
      <c r="W196" s="10">
        <v>7.0000000000000007E-2</v>
      </c>
      <c r="X196" s="320">
        <v>6095</v>
      </c>
      <c r="Y196" s="320">
        <v>2716</v>
      </c>
      <c r="Z196" s="10">
        <v>6.15</v>
      </c>
    </row>
    <row r="197" spans="1:26" ht="12.75" customHeight="1">
      <c r="A197" s="8" t="s">
        <v>427</v>
      </c>
      <c r="B197" s="8" t="s">
        <v>9</v>
      </c>
      <c r="C197" s="10" t="s">
        <v>428</v>
      </c>
      <c r="D197" s="10" t="s">
        <v>430</v>
      </c>
      <c r="E197" s="317">
        <v>0</v>
      </c>
      <c r="F197" s="317">
        <v>0</v>
      </c>
      <c r="G197" s="317">
        <v>0</v>
      </c>
      <c r="H197" s="317">
        <v>58.3</v>
      </c>
      <c r="I197" s="317">
        <v>0</v>
      </c>
      <c r="J197" s="317">
        <v>0</v>
      </c>
      <c r="K197" s="317">
        <v>0</v>
      </c>
      <c r="L197" s="10">
        <v>66.45</v>
      </c>
      <c r="M197" s="10">
        <v>100</v>
      </c>
      <c r="N197" s="318">
        <v>107.03657195556752</v>
      </c>
      <c r="O197" s="318">
        <v>88.742727678977147</v>
      </c>
      <c r="P197" s="318">
        <v>66.865599129043844</v>
      </c>
      <c r="Q197" s="10">
        <v>88.37</v>
      </c>
      <c r="R197" s="10">
        <v>49.12</v>
      </c>
      <c r="S197" s="319">
        <v>65.78591510025791</v>
      </c>
      <c r="T197" s="10">
        <v>30.96</v>
      </c>
      <c r="U197" s="10">
        <v>4.8600000000000003</v>
      </c>
      <c r="V197" s="10">
        <v>0.41</v>
      </c>
      <c r="W197" s="10">
        <v>0.06</v>
      </c>
      <c r="X197" s="320">
        <v>13284</v>
      </c>
      <c r="Y197" s="320">
        <v>5940</v>
      </c>
      <c r="Z197" s="10">
        <v>6.62</v>
      </c>
    </row>
    <row r="198" spans="1:26" ht="12.75" customHeight="1">
      <c r="A198" s="8" t="s">
        <v>427</v>
      </c>
      <c r="B198" s="8" t="s">
        <v>11</v>
      </c>
      <c r="C198" s="10" t="s">
        <v>428</v>
      </c>
      <c r="D198" s="10" t="s">
        <v>431</v>
      </c>
      <c r="E198" s="317">
        <v>5</v>
      </c>
      <c r="F198" s="317">
        <v>34</v>
      </c>
      <c r="G198" s="317">
        <v>3</v>
      </c>
      <c r="H198" s="317">
        <v>83.11</v>
      </c>
      <c r="I198" s="317">
        <v>0</v>
      </c>
      <c r="J198" s="317">
        <v>101</v>
      </c>
      <c r="K198" s="317">
        <v>258</v>
      </c>
      <c r="L198" s="10">
        <v>66.180000000000007</v>
      </c>
      <c r="M198" s="10">
        <v>100</v>
      </c>
      <c r="N198" s="318">
        <v>108.75425361543745</v>
      </c>
      <c r="O198" s="318">
        <v>69.047774064791795</v>
      </c>
      <c r="P198" s="318">
        <v>58.202857456496396</v>
      </c>
      <c r="Q198" s="10">
        <v>0</v>
      </c>
      <c r="R198" s="10">
        <v>29.68</v>
      </c>
      <c r="S198" s="319">
        <v>77.714546218229131</v>
      </c>
      <c r="T198" s="10">
        <v>39.729999999999997</v>
      </c>
      <c r="U198" s="10">
        <v>2.97</v>
      </c>
      <c r="V198" s="10">
        <v>0.34</v>
      </c>
      <c r="W198" s="10">
        <v>0.08</v>
      </c>
      <c r="X198" s="320">
        <v>9333</v>
      </c>
      <c r="Y198" s="320">
        <v>3958</v>
      </c>
      <c r="Z198" s="10">
        <v>6.34</v>
      </c>
    </row>
    <row r="199" spans="1:26" ht="12.75" customHeight="1">
      <c r="A199" s="8" t="s">
        <v>427</v>
      </c>
      <c r="B199" s="8" t="s">
        <v>13</v>
      </c>
      <c r="C199" s="10" t="s">
        <v>428</v>
      </c>
      <c r="D199" s="10" t="s">
        <v>432</v>
      </c>
      <c r="E199" s="317">
        <v>2</v>
      </c>
      <c r="F199" s="317">
        <v>27</v>
      </c>
      <c r="G199" s="317">
        <v>1</v>
      </c>
      <c r="H199" s="317">
        <v>68.400000000000006</v>
      </c>
      <c r="I199" s="317">
        <v>3</v>
      </c>
      <c r="J199" s="317">
        <v>31</v>
      </c>
      <c r="K199" s="317">
        <v>0</v>
      </c>
      <c r="L199" s="10">
        <v>63.04</v>
      </c>
      <c r="M199" s="10">
        <v>100</v>
      </c>
      <c r="N199" s="318">
        <v>120.00517042662915</v>
      </c>
      <c r="O199" s="318">
        <v>80.363301814766501</v>
      </c>
      <c r="P199" s="318">
        <v>73.984874379774482</v>
      </c>
      <c r="Q199" s="10">
        <v>64.56</v>
      </c>
      <c r="R199" s="10">
        <v>37.25</v>
      </c>
      <c r="S199" s="319">
        <v>74.293721919567616</v>
      </c>
      <c r="T199" s="10">
        <v>29.22</v>
      </c>
      <c r="U199" s="10">
        <v>5.12</v>
      </c>
      <c r="V199" s="10">
        <v>0.89</v>
      </c>
      <c r="W199" s="10">
        <v>0.23</v>
      </c>
      <c r="X199" s="320">
        <v>4916</v>
      </c>
      <c r="Y199" s="320">
        <v>2280</v>
      </c>
      <c r="Z199" s="10">
        <v>5.75</v>
      </c>
    </row>
    <row r="200" spans="1:26" ht="12.75" customHeight="1">
      <c r="A200" s="8" t="s">
        <v>427</v>
      </c>
      <c r="B200" s="8" t="s">
        <v>15</v>
      </c>
      <c r="C200" s="10" t="s">
        <v>428</v>
      </c>
      <c r="D200" s="10" t="s">
        <v>433</v>
      </c>
      <c r="E200" s="317">
        <v>0</v>
      </c>
      <c r="F200" s="317">
        <v>0</v>
      </c>
      <c r="G200" s="317">
        <v>0</v>
      </c>
      <c r="H200" s="317">
        <v>93.11</v>
      </c>
      <c r="I200" s="317">
        <v>0</v>
      </c>
      <c r="J200" s="317">
        <v>0</v>
      </c>
      <c r="K200" s="317">
        <v>0</v>
      </c>
      <c r="L200" s="10">
        <v>68.03</v>
      </c>
      <c r="M200" s="10">
        <v>100</v>
      </c>
      <c r="N200" s="318">
        <v>109.5444173049344</v>
      </c>
      <c r="O200" s="318">
        <v>81.771834812848766</v>
      </c>
      <c r="P200" s="318">
        <v>85.862330097278601</v>
      </c>
      <c r="Q200" s="10">
        <v>59.66</v>
      </c>
      <c r="R200" s="10">
        <v>30.33</v>
      </c>
      <c r="S200" s="319">
        <v>71.28973289007844</v>
      </c>
      <c r="T200" s="10">
        <v>23.7</v>
      </c>
      <c r="U200" s="10">
        <v>5</v>
      </c>
      <c r="V200" s="10">
        <v>0.48</v>
      </c>
      <c r="W200" s="10">
        <v>0.08</v>
      </c>
      <c r="X200" s="320">
        <v>2877</v>
      </c>
      <c r="Y200" s="320">
        <v>1208</v>
      </c>
      <c r="Z200" s="10">
        <v>6.28</v>
      </c>
    </row>
    <row r="201" spans="1:26" ht="12.75" customHeight="1">
      <c r="A201" s="8" t="s">
        <v>427</v>
      </c>
      <c r="B201" s="8" t="s">
        <v>17</v>
      </c>
      <c r="C201" s="10" t="s">
        <v>428</v>
      </c>
      <c r="D201" s="10" t="s">
        <v>434</v>
      </c>
      <c r="E201" s="317">
        <v>0</v>
      </c>
      <c r="F201" s="317">
        <v>18</v>
      </c>
      <c r="G201" s="317">
        <v>2</v>
      </c>
      <c r="H201" s="317">
        <v>80.39</v>
      </c>
      <c r="I201" s="317">
        <v>0</v>
      </c>
      <c r="J201" s="317">
        <v>2</v>
      </c>
      <c r="K201" s="317">
        <v>0</v>
      </c>
      <c r="L201" s="10">
        <v>64.87</v>
      </c>
      <c r="M201" s="10">
        <v>100</v>
      </c>
      <c r="N201" s="318">
        <v>112.93091500987593</v>
      </c>
      <c r="O201" s="318">
        <v>79.497210397975167</v>
      </c>
      <c r="P201" s="318">
        <v>65.514623316798605</v>
      </c>
      <c r="Q201" s="10">
        <v>64.48</v>
      </c>
      <c r="R201" s="10">
        <v>40.24</v>
      </c>
      <c r="S201" s="319">
        <v>65.265615157541106</v>
      </c>
      <c r="T201" s="10">
        <v>37.71</v>
      </c>
      <c r="U201" s="10">
        <v>6.9</v>
      </c>
      <c r="V201" s="10">
        <v>0.72</v>
      </c>
      <c r="W201" s="10">
        <v>0.13</v>
      </c>
      <c r="X201" s="320">
        <v>2894</v>
      </c>
      <c r="Y201" s="320">
        <v>1277</v>
      </c>
      <c r="Z201" s="10">
        <v>5.18</v>
      </c>
    </row>
    <row r="202" spans="1:26" ht="12.75" customHeight="1">
      <c r="A202" s="8" t="s">
        <v>427</v>
      </c>
      <c r="B202" s="8" t="s">
        <v>19</v>
      </c>
      <c r="C202" s="10" t="s">
        <v>428</v>
      </c>
      <c r="D202" s="10" t="s">
        <v>435</v>
      </c>
      <c r="E202" s="317">
        <v>3</v>
      </c>
      <c r="F202" s="317">
        <v>22</v>
      </c>
      <c r="G202" s="317">
        <v>2</v>
      </c>
      <c r="H202" s="317">
        <v>78.819999999999993</v>
      </c>
      <c r="I202" s="317">
        <v>0</v>
      </c>
      <c r="J202" s="317">
        <v>57</v>
      </c>
      <c r="K202" s="317">
        <v>165</v>
      </c>
      <c r="L202" s="10">
        <v>66.430000000000007</v>
      </c>
      <c r="M202" s="10">
        <v>100</v>
      </c>
      <c r="N202" s="318">
        <v>108.5682166225812</v>
      </c>
      <c r="O202" s="318">
        <v>88.555729867886356</v>
      </c>
      <c r="P202" s="318">
        <v>69.479355550036686</v>
      </c>
      <c r="Q202" s="10">
        <v>58.98</v>
      </c>
      <c r="R202" s="10">
        <v>24.45</v>
      </c>
      <c r="S202" s="319">
        <v>69.508177209848355</v>
      </c>
      <c r="T202" s="10">
        <v>27.05</v>
      </c>
      <c r="U202" s="10">
        <v>5.68</v>
      </c>
      <c r="V202" s="10">
        <v>0.66</v>
      </c>
      <c r="W202" s="10">
        <v>0.1</v>
      </c>
      <c r="X202" s="320">
        <v>2920</v>
      </c>
      <c r="Y202" s="320">
        <v>1301</v>
      </c>
      <c r="Z202" s="10">
        <v>5.35</v>
      </c>
    </row>
    <row r="203" spans="1:26" ht="12.75" customHeight="1">
      <c r="A203" s="8" t="s">
        <v>427</v>
      </c>
      <c r="B203" s="8" t="s">
        <v>21</v>
      </c>
      <c r="C203" s="10" t="s">
        <v>428</v>
      </c>
      <c r="D203" s="10" t="s">
        <v>436</v>
      </c>
      <c r="E203" s="317">
        <v>0</v>
      </c>
      <c r="F203" s="317">
        <v>0</v>
      </c>
      <c r="G203" s="317">
        <v>0</v>
      </c>
      <c r="H203" s="317">
        <v>77.92</v>
      </c>
      <c r="I203" s="317">
        <v>0</v>
      </c>
      <c r="J203" s="317">
        <v>0</v>
      </c>
      <c r="K203" s="317">
        <v>0</v>
      </c>
      <c r="L203" s="10">
        <v>64.17</v>
      </c>
      <c r="M203" s="10">
        <v>100</v>
      </c>
      <c r="N203" s="318">
        <v>111.18046628609382</v>
      </c>
      <c r="O203" s="318">
        <v>88.748225962707011</v>
      </c>
      <c r="P203" s="318">
        <v>63.651071958948435</v>
      </c>
      <c r="Q203" s="10">
        <v>23.91</v>
      </c>
      <c r="R203" s="10">
        <v>35.71</v>
      </c>
      <c r="S203" s="319">
        <v>75.048826255121966</v>
      </c>
      <c r="T203" s="10">
        <v>43.78</v>
      </c>
      <c r="U203" s="10">
        <v>6.94</v>
      </c>
      <c r="V203" s="10">
        <v>0.89</v>
      </c>
      <c r="W203" s="10">
        <v>0.28999999999999998</v>
      </c>
      <c r="X203" s="320">
        <v>227</v>
      </c>
      <c r="Y203" s="320">
        <v>1105</v>
      </c>
      <c r="Z203" s="10">
        <v>5.65</v>
      </c>
    </row>
    <row r="204" spans="1:26" ht="12.75" customHeight="1">
      <c r="A204" s="8" t="s">
        <v>427</v>
      </c>
      <c r="B204" s="8" t="s">
        <v>23</v>
      </c>
      <c r="C204" s="10" t="s">
        <v>428</v>
      </c>
      <c r="D204" s="10" t="s">
        <v>437</v>
      </c>
      <c r="E204" s="317">
        <v>0</v>
      </c>
      <c r="F204" s="317">
        <v>0</v>
      </c>
      <c r="G204" s="317">
        <v>0</v>
      </c>
      <c r="H204" s="317">
        <v>80.86</v>
      </c>
      <c r="I204" s="317">
        <v>0</v>
      </c>
      <c r="J204" s="317">
        <v>0</v>
      </c>
      <c r="K204" s="317">
        <v>0</v>
      </c>
      <c r="L204" s="10">
        <v>63.72</v>
      </c>
      <c r="M204" s="10">
        <v>94.48</v>
      </c>
      <c r="N204" s="318">
        <v>110.12133473336758</v>
      </c>
      <c r="O204" s="318">
        <v>84.697888603713906</v>
      </c>
      <c r="P204" s="318">
        <v>72.047451683900348</v>
      </c>
      <c r="Q204" s="10">
        <v>84.33</v>
      </c>
      <c r="R204" s="10">
        <v>24.36</v>
      </c>
      <c r="S204" s="319">
        <v>72.925510924028075</v>
      </c>
      <c r="T204" s="10">
        <v>29.87</v>
      </c>
      <c r="U204" s="10">
        <v>5.84</v>
      </c>
      <c r="V204" s="10">
        <v>1.01</v>
      </c>
      <c r="W204" s="10">
        <v>0.27</v>
      </c>
      <c r="X204" s="320">
        <v>7889</v>
      </c>
      <c r="Y204" s="320">
        <v>3584</v>
      </c>
      <c r="Z204" s="10">
        <v>6.08</v>
      </c>
    </row>
    <row r="205" spans="1:26" ht="12.75" customHeight="1">
      <c r="A205" s="8" t="s">
        <v>427</v>
      </c>
      <c r="B205" s="8" t="s">
        <v>25</v>
      </c>
      <c r="C205" s="10" t="s">
        <v>428</v>
      </c>
      <c r="D205" s="10" t="s">
        <v>438</v>
      </c>
      <c r="E205" s="317">
        <v>0</v>
      </c>
      <c r="F205" s="317">
        <v>0</v>
      </c>
      <c r="G205" s="317">
        <v>0</v>
      </c>
      <c r="H205" s="317">
        <v>94.15</v>
      </c>
      <c r="I205" s="317">
        <v>0</v>
      </c>
      <c r="J205" s="317">
        <v>0</v>
      </c>
      <c r="K205" s="317">
        <v>0</v>
      </c>
      <c r="L205" s="10">
        <v>65.86</v>
      </c>
      <c r="M205" s="10">
        <v>100</v>
      </c>
      <c r="N205" s="318">
        <v>113.1053364053578</v>
      </c>
      <c r="O205" s="318">
        <v>86.798349129588331</v>
      </c>
      <c r="P205" s="318">
        <v>75.362342417770591</v>
      </c>
      <c r="Q205" s="10">
        <v>100</v>
      </c>
      <c r="R205" s="10">
        <v>34.94</v>
      </c>
      <c r="S205" s="319">
        <v>61.147689629876027</v>
      </c>
      <c r="T205" s="10">
        <v>38.85</v>
      </c>
      <c r="U205" s="10">
        <v>5.48</v>
      </c>
      <c r="V205" s="10">
        <v>0.64</v>
      </c>
      <c r="W205" s="10">
        <v>0.13</v>
      </c>
      <c r="X205" s="320">
        <v>8948</v>
      </c>
      <c r="Y205" s="320">
        <v>3880</v>
      </c>
      <c r="Z205" s="10">
        <v>6.19</v>
      </c>
    </row>
    <row r="206" spans="1:26" ht="12.75" customHeight="1">
      <c r="A206" s="8" t="s">
        <v>427</v>
      </c>
      <c r="B206" s="8" t="s">
        <v>27</v>
      </c>
      <c r="C206" s="10" t="s">
        <v>428</v>
      </c>
      <c r="D206" s="10" t="s">
        <v>439</v>
      </c>
      <c r="E206" s="317">
        <v>0</v>
      </c>
      <c r="F206" s="317">
        <v>0</v>
      </c>
      <c r="G206" s="317">
        <v>0</v>
      </c>
      <c r="H206" s="317">
        <v>75.290000000000006</v>
      </c>
      <c r="I206" s="317">
        <v>0</v>
      </c>
      <c r="J206" s="317">
        <v>0</v>
      </c>
      <c r="K206" s="317">
        <v>0</v>
      </c>
      <c r="L206" s="10">
        <v>62.5</v>
      </c>
      <c r="M206" s="10">
        <v>100</v>
      </c>
      <c r="N206" s="318">
        <v>113.69852999330377</v>
      </c>
      <c r="O206" s="318">
        <v>79.43000491992774</v>
      </c>
      <c r="P206" s="318">
        <v>72.766853532705198</v>
      </c>
      <c r="Q206" s="10">
        <v>48.16</v>
      </c>
      <c r="R206" s="10">
        <v>29.59</v>
      </c>
      <c r="S206" s="319">
        <v>78.264472593820287</v>
      </c>
      <c r="T206" s="10">
        <v>28.16</v>
      </c>
      <c r="U206" s="10">
        <v>6.86</v>
      </c>
      <c r="V206" s="10">
        <v>1.1299999999999999</v>
      </c>
      <c r="W206" s="10">
        <v>0.32</v>
      </c>
      <c r="X206" s="320">
        <v>4264</v>
      </c>
      <c r="Y206" s="320">
        <v>1746</v>
      </c>
      <c r="Z206" s="10">
        <v>4.68</v>
      </c>
    </row>
    <row r="207" spans="1:26" ht="12.75" customHeight="1">
      <c r="A207" s="8" t="s">
        <v>427</v>
      </c>
      <c r="B207" s="8" t="s">
        <v>29</v>
      </c>
      <c r="C207" s="10" t="s">
        <v>428</v>
      </c>
      <c r="D207" s="10" t="s">
        <v>440</v>
      </c>
      <c r="E207" s="317">
        <v>0</v>
      </c>
      <c r="F207" s="317">
        <v>0</v>
      </c>
      <c r="G207" s="317">
        <v>0</v>
      </c>
      <c r="H207" s="317">
        <v>81.239999999999995</v>
      </c>
      <c r="I207" s="317">
        <v>0</v>
      </c>
      <c r="J207" s="317">
        <v>0</v>
      </c>
      <c r="K207" s="317">
        <v>0</v>
      </c>
      <c r="L207" s="10">
        <v>66.66</v>
      </c>
      <c r="M207" s="10">
        <v>100</v>
      </c>
      <c r="N207" s="318">
        <v>107.12537898048726</v>
      </c>
      <c r="O207" s="318">
        <v>88.370805771015853</v>
      </c>
      <c r="P207" s="318">
        <v>70.728098949127954</v>
      </c>
      <c r="Q207" s="10">
        <v>86.35</v>
      </c>
      <c r="R207" s="10">
        <v>31.95</v>
      </c>
      <c r="S207" s="319">
        <v>64.275927150748672</v>
      </c>
      <c r="T207" s="10">
        <v>52.64</v>
      </c>
      <c r="U207" s="10">
        <v>4.51</v>
      </c>
      <c r="V207" s="10">
        <v>0.82</v>
      </c>
      <c r="W207" s="10">
        <v>0.21</v>
      </c>
      <c r="X207" s="320">
        <v>14409</v>
      </c>
      <c r="Y207" s="320">
        <v>5989</v>
      </c>
      <c r="Z207" s="10">
        <v>6.07</v>
      </c>
    </row>
    <row r="208" spans="1:26" ht="12.75" customHeight="1">
      <c r="A208" s="8" t="s">
        <v>427</v>
      </c>
      <c r="B208" s="8" t="s">
        <v>31</v>
      </c>
      <c r="C208" s="10" t="s">
        <v>428</v>
      </c>
      <c r="D208" s="10" t="s">
        <v>441</v>
      </c>
      <c r="E208" s="317">
        <v>0</v>
      </c>
      <c r="F208" s="317">
        <v>0</v>
      </c>
      <c r="G208" s="317">
        <v>0</v>
      </c>
      <c r="H208" s="317">
        <v>83.62</v>
      </c>
      <c r="I208" s="317">
        <v>0</v>
      </c>
      <c r="J208" s="317">
        <v>0</v>
      </c>
      <c r="K208" s="317">
        <v>0</v>
      </c>
      <c r="L208" s="10">
        <v>68.319999999999993</v>
      </c>
      <c r="M208" s="10">
        <v>100</v>
      </c>
      <c r="N208" s="318">
        <v>112.80763806061755</v>
      </c>
      <c r="O208" s="318">
        <v>87.813265814816361</v>
      </c>
      <c r="P208" s="318">
        <v>77.831674352035705</v>
      </c>
      <c r="Q208" s="10">
        <v>100</v>
      </c>
      <c r="R208" s="10">
        <v>43.12</v>
      </c>
      <c r="S208" s="319">
        <v>60.183959686722119</v>
      </c>
      <c r="T208" s="10">
        <v>30.46</v>
      </c>
      <c r="U208" s="10">
        <v>5.16</v>
      </c>
      <c r="V208" s="10">
        <v>0.48</v>
      </c>
      <c r="W208" s="10">
        <v>0.08</v>
      </c>
      <c r="X208" s="320">
        <v>2666</v>
      </c>
      <c r="Y208" s="320">
        <v>1141</v>
      </c>
      <c r="Z208" s="10">
        <v>6.18</v>
      </c>
    </row>
    <row r="209" spans="1:26" ht="12.75" customHeight="1">
      <c r="A209" s="8" t="s">
        <v>411</v>
      </c>
      <c r="B209" s="8" t="s">
        <v>6</v>
      </c>
      <c r="C209" s="10" t="s">
        <v>412</v>
      </c>
      <c r="D209" s="10" t="s">
        <v>413</v>
      </c>
      <c r="E209" s="317">
        <v>0</v>
      </c>
      <c r="F209" s="317">
        <v>0</v>
      </c>
      <c r="G209" s="317">
        <v>0</v>
      </c>
      <c r="H209" s="317">
        <v>88.12</v>
      </c>
      <c r="I209" s="317">
        <v>0</v>
      </c>
      <c r="J209" s="317">
        <v>0</v>
      </c>
      <c r="K209" s="317">
        <v>0</v>
      </c>
      <c r="L209" s="10">
        <v>71.790000000000006</v>
      </c>
      <c r="M209" s="10">
        <v>92.35</v>
      </c>
      <c r="N209" s="318">
        <v>105.14022049239166</v>
      </c>
      <c r="O209" s="318">
        <v>93.066975858340257</v>
      </c>
      <c r="P209" s="318">
        <v>73.590997345342799</v>
      </c>
      <c r="Q209" s="10">
        <v>91</v>
      </c>
      <c r="R209" s="10">
        <v>44.1</v>
      </c>
      <c r="S209" s="319">
        <v>70.052668485409967</v>
      </c>
      <c r="T209" s="10">
        <v>36.549999999999997</v>
      </c>
      <c r="U209" s="10">
        <v>5.64</v>
      </c>
      <c r="V209" s="10">
        <v>0.95</v>
      </c>
      <c r="W209" s="10">
        <v>0.26</v>
      </c>
      <c r="X209" s="320">
        <v>6776</v>
      </c>
      <c r="Y209" s="320">
        <v>3201</v>
      </c>
      <c r="Z209" s="10">
        <v>6.83</v>
      </c>
    </row>
    <row r="210" spans="1:26" ht="12.75" customHeight="1">
      <c r="A210" s="8" t="s">
        <v>411</v>
      </c>
      <c r="B210" s="8" t="s">
        <v>9</v>
      </c>
      <c r="C210" s="10" t="s">
        <v>412</v>
      </c>
      <c r="D210" s="10" t="s">
        <v>414</v>
      </c>
      <c r="E210" s="317">
        <v>0</v>
      </c>
      <c r="F210" s="317">
        <v>24</v>
      </c>
      <c r="G210" s="317">
        <v>0</v>
      </c>
      <c r="H210" s="317">
        <v>89.56</v>
      </c>
      <c r="I210" s="317">
        <v>1</v>
      </c>
      <c r="J210" s="317">
        <v>8</v>
      </c>
      <c r="K210" s="317">
        <v>0</v>
      </c>
      <c r="L210" s="10">
        <v>69.92</v>
      </c>
      <c r="M210" s="10">
        <v>98.6</v>
      </c>
      <c r="N210" s="318">
        <v>114.23376764333548</v>
      </c>
      <c r="O210" s="318">
        <v>80.103001054171216</v>
      </c>
      <c r="P210" s="318">
        <v>79.136179142745021</v>
      </c>
      <c r="Q210" s="10">
        <v>91.26</v>
      </c>
      <c r="R210" s="10">
        <v>43.43</v>
      </c>
      <c r="S210" s="319">
        <v>64.863965360164869</v>
      </c>
      <c r="T210" s="10">
        <v>34.090000000000003</v>
      </c>
      <c r="U210" s="10">
        <v>6.91</v>
      </c>
      <c r="V210" s="10">
        <v>0.55000000000000004</v>
      </c>
      <c r="W210" s="10">
        <v>7.0000000000000007E-2</v>
      </c>
      <c r="X210" s="320">
        <v>12006</v>
      </c>
      <c r="Y210" s="320">
        <v>3700</v>
      </c>
      <c r="Z210" s="10">
        <v>7.02</v>
      </c>
    </row>
    <row r="211" spans="1:26" ht="12.75" customHeight="1">
      <c r="A211" s="8" t="s">
        <v>411</v>
      </c>
      <c r="B211" s="8" t="s">
        <v>11</v>
      </c>
      <c r="C211" s="10" t="s">
        <v>412</v>
      </c>
      <c r="D211" s="10" t="s">
        <v>415</v>
      </c>
      <c r="E211" s="317">
        <v>0</v>
      </c>
      <c r="F211" s="317">
        <v>5</v>
      </c>
      <c r="G211" s="317">
        <v>3</v>
      </c>
      <c r="H211" s="317">
        <v>63.47</v>
      </c>
      <c r="I211" s="317">
        <v>0</v>
      </c>
      <c r="J211" s="317">
        <v>196</v>
      </c>
      <c r="K211" s="317">
        <v>0</v>
      </c>
      <c r="L211" s="10">
        <v>71.11</v>
      </c>
      <c r="M211" s="10">
        <v>100</v>
      </c>
      <c r="N211" s="318">
        <v>112.37507916412213</v>
      </c>
      <c r="O211" s="318">
        <v>85.951311962309646</v>
      </c>
      <c r="P211" s="318">
        <v>49.495252079633708</v>
      </c>
      <c r="Q211" s="10">
        <v>45.06</v>
      </c>
      <c r="R211" s="10">
        <v>20.61</v>
      </c>
      <c r="S211" s="319">
        <v>73.7953504323755</v>
      </c>
      <c r="T211" s="10">
        <v>43.17</v>
      </c>
      <c r="U211" s="10">
        <v>6.11</v>
      </c>
      <c r="V211" s="10">
        <v>0.42</v>
      </c>
      <c r="W211" s="10">
        <v>0.08</v>
      </c>
      <c r="X211" s="320">
        <v>7167</v>
      </c>
      <c r="Y211" s="320">
        <v>2599</v>
      </c>
      <c r="Z211" s="10">
        <v>6.29</v>
      </c>
    </row>
    <row r="212" spans="1:26" ht="12.75" customHeight="1">
      <c r="A212" s="8" t="s">
        <v>411</v>
      </c>
      <c r="B212" s="8" t="s">
        <v>13</v>
      </c>
      <c r="C212" s="10" t="s">
        <v>412</v>
      </c>
      <c r="D212" s="10" t="s">
        <v>416</v>
      </c>
      <c r="E212" s="317">
        <v>0</v>
      </c>
      <c r="F212" s="317">
        <v>0</v>
      </c>
      <c r="G212" s="317">
        <v>0</v>
      </c>
      <c r="H212" s="317">
        <v>79.709999999999994</v>
      </c>
      <c r="I212" s="317">
        <v>0</v>
      </c>
      <c r="J212" s="317">
        <v>0</v>
      </c>
      <c r="K212" s="317">
        <v>0</v>
      </c>
      <c r="L212" s="10">
        <v>68.47</v>
      </c>
      <c r="M212" s="10">
        <v>100</v>
      </c>
      <c r="N212" s="318">
        <v>114.62832508334053</v>
      </c>
      <c r="O212" s="318">
        <v>77.278287617679325</v>
      </c>
      <c r="P212" s="318">
        <v>73.149004066025682</v>
      </c>
      <c r="Q212" s="10">
        <v>85.3</v>
      </c>
      <c r="R212" s="10">
        <v>48.57</v>
      </c>
      <c r="S212" s="319">
        <v>69.993924138529636</v>
      </c>
      <c r="T212" s="10">
        <v>41.66</v>
      </c>
      <c r="U212" s="10">
        <v>7.26</v>
      </c>
      <c r="V212" s="10">
        <v>0.76</v>
      </c>
      <c r="W212" s="10">
        <v>0.13</v>
      </c>
      <c r="X212" s="320">
        <v>3025</v>
      </c>
      <c r="Y212" s="320">
        <v>1165</v>
      </c>
      <c r="Z212" s="10">
        <v>6.09</v>
      </c>
    </row>
    <row r="213" spans="1:26" ht="12.75" customHeight="1">
      <c r="A213" s="8" t="s">
        <v>411</v>
      </c>
      <c r="B213" s="8" t="s">
        <v>15</v>
      </c>
      <c r="C213" s="10" t="s">
        <v>412</v>
      </c>
      <c r="D213" s="10" t="s">
        <v>417</v>
      </c>
      <c r="E213" s="317">
        <v>0</v>
      </c>
      <c r="F213" s="317">
        <v>0</v>
      </c>
      <c r="G213" s="317">
        <v>0</v>
      </c>
      <c r="H213" s="317">
        <v>100</v>
      </c>
      <c r="I213" s="317">
        <v>0</v>
      </c>
      <c r="J213" s="317">
        <v>0</v>
      </c>
      <c r="K213" s="317">
        <v>0</v>
      </c>
      <c r="L213" s="10">
        <v>72.39</v>
      </c>
      <c r="M213" s="10">
        <v>100</v>
      </c>
      <c r="N213" s="318">
        <v>118.59368311988257</v>
      </c>
      <c r="O213" s="318">
        <v>84.185210491861653</v>
      </c>
      <c r="P213" s="318">
        <v>76.540627787074996</v>
      </c>
      <c r="Q213" s="10">
        <v>33.14</v>
      </c>
      <c r="R213" s="10">
        <v>23.6</v>
      </c>
      <c r="S213" s="319">
        <v>75.533779835483443</v>
      </c>
      <c r="T213" s="10">
        <v>33.57</v>
      </c>
      <c r="U213" s="10">
        <v>6.11</v>
      </c>
      <c r="V213" s="10">
        <v>0.71</v>
      </c>
      <c r="W213" s="10">
        <v>0.12</v>
      </c>
      <c r="X213" s="320">
        <v>3334</v>
      </c>
      <c r="Y213" s="320">
        <v>1296</v>
      </c>
      <c r="Z213" s="10">
        <v>6.37</v>
      </c>
    </row>
    <row r="214" spans="1:26" ht="12.75" customHeight="1">
      <c r="A214" s="8" t="s">
        <v>411</v>
      </c>
      <c r="B214" s="8" t="s">
        <v>17</v>
      </c>
      <c r="C214" s="10" t="s">
        <v>412</v>
      </c>
      <c r="D214" s="10" t="s">
        <v>418</v>
      </c>
      <c r="E214" s="317">
        <v>0</v>
      </c>
      <c r="F214" s="317">
        <v>0</v>
      </c>
      <c r="G214" s="317">
        <v>0</v>
      </c>
      <c r="H214" s="317">
        <v>65.81</v>
      </c>
      <c r="I214" s="317">
        <v>0</v>
      </c>
      <c r="J214" s="317">
        <v>0</v>
      </c>
      <c r="K214" s="317">
        <v>0</v>
      </c>
      <c r="L214" s="10">
        <v>68.040000000000006</v>
      </c>
      <c r="M214" s="10">
        <v>91.08</v>
      </c>
      <c r="N214" s="318">
        <v>106.75117497027064</v>
      </c>
      <c r="O214" s="318">
        <v>96.416785530426864</v>
      </c>
      <c r="P214" s="318">
        <v>80.037712772029522</v>
      </c>
      <c r="Q214" s="10">
        <v>0</v>
      </c>
      <c r="R214" s="10">
        <v>39.22</v>
      </c>
      <c r="S214" s="319">
        <v>75.526287950915048</v>
      </c>
      <c r="T214" s="10">
        <v>27.86</v>
      </c>
      <c r="U214" s="10">
        <v>5.37</v>
      </c>
      <c r="V214" s="10">
        <v>0.74</v>
      </c>
      <c r="W214" s="10">
        <v>0.16</v>
      </c>
      <c r="X214" s="320">
        <v>1481</v>
      </c>
      <c r="Y214" s="320">
        <v>721</v>
      </c>
      <c r="Z214" s="10">
        <v>6.11</v>
      </c>
    </row>
    <row r="215" spans="1:26" ht="12.75" customHeight="1">
      <c r="A215" s="8" t="s">
        <v>411</v>
      </c>
      <c r="B215" s="8" t="s">
        <v>19</v>
      </c>
      <c r="C215" s="10" t="s">
        <v>412</v>
      </c>
      <c r="D215" s="10" t="s">
        <v>419</v>
      </c>
      <c r="E215" s="317">
        <v>0</v>
      </c>
      <c r="F215" s="317">
        <v>0</v>
      </c>
      <c r="G215" s="317">
        <v>0</v>
      </c>
      <c r="H215" s="317">
        <v>76.63</v>
      </c>
      <c r="I215" s="317">
        <v>0</v>
      </c>
      <c r="J215" s="317">
        <v>0</v>
      </c>
      <c r="K215" s="317">
        <v>0</v>
      </c>
      <c r="L215" s="10">
        <v>67.45</v>
      </c>
      <c r="M215" s="10">
        <v>100</v>
      </c>
      <c r="N215" s="318">
        <v>113.54382052506406</v>
      </c>
      <c r="O215" s="318">
        <v>83.736808856031885</v>
      </c>
      <c r="P215" s="318">
        <v>59.45634219175512</v>
      </c>
      <c r="Q215" s="10">
        <v>90.27</v>
      </c>
      <c r="R215" s="10">
        <v>32.44</v>
      </c>
      <c r="S215" s="319">
        <v>65.54639611075882</v>
      </c>
      <c r="T215" s="10">
        <v>18.829999999999998</v>
      </c>
      <c r="U215" s="10">
        <v>4.66</v>
      </c>
      <c r="V215" s="10">
        <v>0.45</v>
      </c>
      <c r="W215" s="10">
        <v>0.05</v>
      </c>
      <c r="X215" s="320">
        <v>1596</v>
      </c>
      <c r="Y215" s="320">
        <v>719</v>
      </c>
      <c r="Z215" s="10">
        <v>6.88</v>
      </c>
    </row>
    <row r="216" spans="1:26" ht="12.75" customHeight="1">
      <c r="A216" s="8" t="s">
        <v>411</v>
      </c>
      <c r="B216" s="8" t="s">
        <v>21</v>
      </c>
      <c r="C216" s="10" t="s">
        <v>412</v>
      </c>
      <c r="D216" s="10" t="s">
        <v>420</v>
      </c>
      <c r="E216" s="317">
        <v>0</v>
      </c>
      <c r="F216" s="317">
        <v>17</v>
      </c>
      <c r="G216" s="317">
        <v>1</v>
      </c>
      <c r="H216" s="317">
        <v>88.19</v>
      </c>
      <c r="I216" s="317">
        <v>0</v>
      </c>
      <c r="J216" s="317">
        <v>21</v>
      </c>
      <c r="K216" s="317">
        <v>140</v>
      </c>
      <c r="L216" s="10">
        <v>68.12</v>
      </c>
      <c r="M216" s="10">
        <v>100</v>
      </c>
      <c r="N216" s="318">
        <v>115.281889493832</v>
      </c>
      <c r="O216" s="318">
        <v>78.319161619437395</v>
      </c>
      <c r="P216" s="318">
        <v>50.690333551462594</v>
      </c>
      <c r="Q216" s="10">
        <v>56.4</v>
      </c>
      <c r="R216" s="10">
        <v>45.52</v>
      </c>
      <c r="S216" s="319">
        <v>68.367083870431202</v>
      </c>
      <c r="T216" s="10">
        <v>42.33</v>
      </c>
      <c r="U216" s="10">
        <v>7.92</v>
      </c>
      <c r="V216" s="10">
        <v>1.21</v>
      </c>
      <c r="W216" s="10">
        <v>0.31</v>
      </c>
      <c r="X216" s="320">
        <v>3498</v>
      </c>
      <c r="Y216" s="320">
        <v>1225</v>
      </c>
      <c r="Z216" s="10">
        <v>6.21</v>
      </c>
    </row>
    <row r="217" spans="1:26" ht="12.75" customHeight="1">
      <c r="A217" s="8" t="s">
        <v>411</v>
      </c>
      <c r="B217" s="8" t="s">
        <v>23</v>
      </c>
      <c r="C217" s="10" t="s">
        <v>412</v>
      </c>
      <c r="D217" s="10" t="s">
        <v>421</v>
      </c>
      <c r="E217" s="317">
        <v>0</v>
      </c>
      <c r="F217" s="317">
        <v>0</v>
      </c>
      <c r="G217" s="317">
        <v>0</v>
      </c>
      <c r="H217" s="317">
        <v>85.59</v>
      </c>
      <c r="I217" s="317">
        <v>0</v>
      </c>
      <c r="J217" s="317">
        <v>0</v>
      </c>
      <c r="K217" s="317">
        <v>39</v>
      </c>
      <c r="L217" s="10">
        <v>67.72</v>
      </c>
      <c r="M217" s="10">
        <v>100</v>
      </c>
      <c r="N217" s="318">
        <v>109.29748434443816</v>
      </c>
      <c r="O217" s="318">
        <v>83.137869401523261</v>
      </c>
      <c r="P217" s="318">
        <v>77.6669269722926</v>
      </c>
      <c r="Q217" s="10">
        <v>100</v>
      </c>
      <c r="R217" s="10">
        <v>49.96</v>
      </c>
      <c r="S217" s="319">
        <v>70.830414251790117</v>
      </c>
      <c r="T217" s="10">
        <v>47.73</v>
      </c>
      <c r="U217" s="10">
        <v>6.1</v>
      </c>
      <c r="V217" s="10">
        <v>1.21</v>
      </c>
      <c r="W217" s="10">
        <v>0.32</v>
      </c>
      <c r="X217" s="320">
        <v>3926</v>
      </c>
      <c r="Y217" s="320">
        <v>1540</v>
      </c>
      <c r="Z217" s="10">
        <v>6.24</v>
      </c>
    </row>
    <row r="218" spans="1:26" ht="12.75" customHeight="1">
      <c r="A218" s="8" t="s">
        <v>411</v>
      </c>
      <c r="B218" s="8" t="s">
        <v>25</v>
      </c>
      <c r="C218" s="10" t="s">
        <v>412</v>
      </c>
      <c r="D218" s="10" t="s">
        <v>422</v>
      </c>
      <c r="E218" s="317">
        <v>2</v>
      </c>
      <c r="F218" s="317">
        <v>6</v>
      </c>
      <c r="G218" s="317">
        <v>3</v>
      </c>
      <c r="H218" s="317">
        <v>82.31</v>
      </c>
      <c r="I218" s="317">
        <v>0</v>
      </c>
      <c r="J218" s="317">
        <v>94</v>
      </c>
      <c r="K218" s="317">
        <v>20</v>
      </c>
      <c r="L218" s="10">
        <v>67.790000000000006</v>
      </c>
      <c r="M218" s="10">
        <v>100</v>
      </c>
      <c r="N218" s="318">
        <v>106.53201458183203</v>
      </c>
      <c r="O218" s="318">
        <v>89.037943289925366</v>
      </c>
      <c r="P218" s="318">
        <v>61.961261183717021</v>
      </c>
      <c r="Q218" s="10">
        <v>100</v>
      </c>
      <c r="R218" s="10">
        <v>38.54</v>
      </c>
      <c r="S218" s="319">
        <v>67.335526685156694</v>
      </c>
      <c r="T218" s="10">
        <v>37.71</v>
      </c>
      <c r="U218" s="10">
        <v>5.25</v>
      </c>
      <c r="V218" s="10">
        <v>0.84</v>
      </c>
      <c r="W218" s="10">
        <v>0.2</v>
      </c>
      <c r="X218" s="320">
        <v>1923</v>
      </c>
      <c r="Y218" s="320">
        <v>897</v>
      </c>
      <c r="Z218" s="10">
        <v>6.99</v>
      </c>
    </row>
    <row r="219" spans="1:26" ht="12.75" customHeight="1">
      <c r="A219" s="8" t="s">
        <v>411</v>
      </c>
      <c r="B219" s="8" t="s">
        <v>27</v>
      </c>
      <c r="C219" s="10" t="s">
        <v>412</v>
      </c>
      <c r="D219" s="10" t="s">
        <v>423</v>
      </c>
      <c r="E219" s="317">
        <v>0</v>
      </c>
      <c r="F219" s="317">
        <v>0</v>
      </c>
      <c r="G219" s="317">
        <v>0</v>
      </c>
      <c r="H219" s="317">
        <v>76.2</v>
      </c>
      <c r="I219" s="317">
        <v>0</v>
      </c>
      <c r="J219" s="317">
        <v>0</v>
      </c>
      <c r="K219" s="317">
        <v>0</v>
      </c>
      <c r="L219" s="10">
        <v>68.28</v>
      </c>
      <c r="M219" s="10">
        <v>100</v>
      </c>
      <c r="N219" s="318">
        <v>110.89691971631459</v>
      </c>
      <c r="O219" s="318">
        <v>89.808269012450552</v>
      </c>
      <c r="P219" s="318">
        <v>61.493866811252673</v>
      </c>
      <c r="Q219" s="10">
        <v>60.83</v>
      </c>
      <c r="R219" s="10">
        <v>28.26</v>
      </c>
      <c r="S219" s="319">
        <v>72.24330448551693</v>
      </c>
      <c r="T219" s="10">
        <v>8.31</v>
      </c>
      <c r="U219" s="10">
        <v>6.56</v>
      </c>
      <c r="V219" s="10">
        <v>1.34</v>
      </c>
      <c r="W219" s="10">
        <v>0.59</v>
      </c>
      <c r="X219" s="320">
        <v>1837</v>
      </c>
      <c r="Y219" s="320">
        <v>820</v>
      </c>
      <c r="Z219" s="10">
        <v>6.19</v>
      </c>
    </row>
    <row r="220" spans="1:26" ht="12.75" customHeight="1">
      <c r="A220" s="8" t="s">
        <v>411</v>
      </c>
      <c r="B220" s="8" t="s">
        <v>29</v>
      </c>
      <c r="C220" s="10" t="s">
        <v>412</v>
      </c>
      <c r="D220" s="10" t="s">
        <v>424</v>
      </c>
      <c r="E220" s="317">
        <v>0</v>
      </c>
      <c r="F220" s="317">
        <v>0</v>
      </c>
      <c r="G220" s="317">
        <v>0</v>
      </c>
      <c r="H220" s="317">
        <v>86.57</v>
      </c>
      <c r="I220" s="317">
        <v>0</v>
      </c>
      <c r="J220" s="317">
        <v>0</v>
      </c>
      <c r="K220" s="317">
        <v>0</v>
      </c>
      <c r="L220" s="10">
        <v>68</v>
      </c>
      <c r="M220" s="10">
        <v>100</v>
      </c>
      <c r="N220" s="318">
        <v>110.33518121416202</v>
      </c>
      <c r="O220" s="318">
        <v>87.913600127044958</v>
      </c>
      <c r="P220" s="318">
        <v>72.891605573361389</v>
      </c>
      <c r="Q220" s="10">
        <v>91.68</v>
      </c>
      <c r="R220" s="10">
        <v>21.13</v>
      </c>
      <c r="S220" s="319">
        <v>72.521968365553604</v>
      </c>
      <c r="T220" s="10">
        <v>34.01</v>
      </c>
      <c r="U220" s="10">
        <v>8.5299999999999994</v>
      </c>
      <c r="V220" s="10">
        <v>1.64</v>
      </c>
      <c r="W220" s="10">
        <v>0.41</v>
      </c>
      <c r="X220" s="320">
        <v>2062</v>
      </c>
      <c r="Y220" s="320">
        <v>799</v>
      </c>
      <c r="Z220" s="10">
        <v>6.02</v>
      </c>
    </row>
    <row r="221" spans="1:26" ht="12.75" customHeight="1">
      <c r="A221" s="8" t="s">
        <v>411</v>
      </c>
      <c r="B221" s="8" t="s">
        <v>31</v>
      </c>
      <c r="C221" s="10" t="s">
        <v>412</v>
      </c>
      <c r="D221" s="10" t="s">
        <v>425</v>
      </c>
      <c r="E221" s="317">
        <v>0</v>
      </c>
      <c r="F221" s="317">
        <v>0</v>
      </c>
      <c r="G221" s="317">
        <v>0</v>
      </c>
      <c r="H221" s="317">
        <v>95.01</v>
      </c>
      <c r="I221" s="317">
        <v>0</v>
      </c>
      <c r="J221" s="317">
        <v>0</v>
      </c>
      <c r="K221" s="317">
        <v>0</v>
      </c>
      <c r="L221" s="10">
        <v>68.28</v>
      </c>
      <c r="M221" s="10">
        <v>88.78</v>
      </c>
      <c r="N221" s="318">
        <v>116.59370074464461</v>
      </c>
      <c r="O221" s="318">
        <v>89.462927953394583</v>
      </c>
      <c r="P221" s="318">
        <v>72.600774428397045</v>
      </c>
      <c r="Q221" s="10">
        <v>100</v>
      </c>
      <c r="R221" s="10">
        <v>26.67</v>
      </c>
      <c r="S221" s="319">
        <v>65.093121119953338</v>
      </c>
      <c r="T221" s="10">
        <v>28.55</v>
      </c>
      <c r="U221" s="10">
        <v>5.78</v>
      </c>
      <c r="V221" s="10">
        <v>0.73</v>
      </c>
      <c r="W221" s="10">
        <v>0.12</v>
      </c>
      <c r="X221" s="320">
        <v>2984</v>
      </c>
      <c r="Y221" s="320">
        <v>1148</v>
      </c>
      <c r="Z221" s="10">
        <v>6.69</v>
      </c>
    </row>
    <row r="222" spans="1:26" ht="12.75" customHeight="1">
      <c r="A222" s="8" t="s">
        <v>411</v>
      </c>
      <c r="B222" s="8" t="s">
        <v>33</v>
      </c>
      <c r="C222" s="10" t="s">
        <v>412</v>
      </c>
      <c r="D222" s="10" t="s">
        <v>426</v>
      </c>
      <c r="E222" s="317">
        <v>0</v>
      </c>
      <c r="F222" s="317">
        <v>8</v>
      </c>
      <c r="G222" s="317">
        <v>1</v>
      </c>
      <c r="H222" s="317">
        <v>93.38</v>
      </c>
      <c r="I222" s="317">
        <v>7</v>
      </c>
      <c r="J222" s="317">
        <v>31</v>
      </c>
      <c r="K222" s="317">
        <v>109</v>
      </c>
      <c r="L222" s="10">
        <v>73.69</v>
      </c>
      <c r="M222" s="10">
        <v>100</v>
      </c>
      <c r="N222" s="318">
        <v>112.34920357308835</v>
      </c>
      <c r="O222" s="318">
        <v>84.92260493868487</v>
      </c>
      <c r="P222" s="318">
        <v>76.352292761594398</v>
      </c>
      <c r="Q222" s="10">
        <v>60.51</v>
      </c>
      <c r="R222" s="10">
        <v>27.43</v>
      </c>
      <c r="S222" s="319">
        <v>59.010561126520166</v>
      </c>
      <c r="T222" s="10">
        <v>43.94</v>
      </c>
      <c r="U222" s="10">
        <v>4.24</v>
      </c>
      <c r="V222" s="10">
        <v>0.46</v>
      </c>
      <c r="W222" s="10">
        <v>0.1</v>
      </c>
      <c r="X222" s="320">
        <v>5476</v>
      </c>
      <c r="Y222" s="320">
        <v>1939</v>
      </c>
      <c r="Z222" s="10">
        <v>7.55</v>
      </c>
    </row>
    <row r="223" spans="1:26" ht="12.75" customHeight="1">
      <c r="A223" s="8" t="s">
        <v>442</v>
      </c>
      <c r="B223" s="8" t="s">
        <v>6</v>
      </c>
      <c r="C223" s="10" t="s">
        <v>443</v>
      </c>
      <c r="D223" s="10" t="s">
        <v>444</v>
      </c>
      <c r="E223" s="317">
        <v>0</v>
      </c>
      <c r="F223" s="317">
        <v>0</v>
      </c>
      <c r="G223" s="317">
        <v>0</v>
      </c>
      <c r="H223" s="317">
        <v>56.65</v>
      </c>
      <c r="I223" s="317">
        <v>0</v>
      </c>
      <c r="J223" s="317">
        <v>0</v>
      </c>
      <c r="K223" s="317">
        <v>0</v>
      </c>
      <c r="L223" s="10">
        <v>73.989999999999995</v>
      </c>
      <c r="M223" s="10">
        <v>100</v>
      </c>
      <c r="N223" s="318">
        <v>114.63450703029187</v>
      </c>
      <c r="O223" s="318">
        <v>88.430913742832956</v>
      </c>
      <c r="P223" s="318">
        <v>69.532988046105871</v>
      </c>
      <c r="Q223" s="10">
        <v>100</v>
      </c>
      <c r="R223" s="10">
        <v>41.64</v>
      </c>
      <c r="S223" s="319">
        <v>64.111429634330491</v>
      </c>
      <c r="T223" s="10">
        <v>46.27</v>
      </c>
      <c r="U223" s="10">
        <v>7.64</v>
      </c>
      <c r="V223" s="10">
        <v>1.34</v>
      </c>
      <c r="W223" s="10">
        <v>0.33</v>
      </c>
      <c r="X223" s="320">
        <v>18953</v>
      </c>
      <c r="Y223" s="320">
        <v>7282</v>
      </c>
      <c r="Z223" s="10">
        <v>8.61</v>
      </c>
    </row>
    <row r="224" spans="1:26" ht="12.75" customHeight="1">
      <c r="A224" s="8" t="s">
        <v>442</v>
      </c>
      <c r="B224" s="8" t="s">
        <v>9</v>
      </c>
      <c r="C224" s="10" t="s">
        <v>443</v>
      </c>
      <c r="D224" s="10" t="s">
        <v>445</v>
      </c>
      <c r="E224" s="317">
        <v>0</v>
      </c>
      <c r="F224" s="317">
        <v>0</v>
      </c>
      <c r="G224" s="317">
        <v>0</v>
      </c>
      <c r="H224" s="317">
        <v>80.010000000000005</v>
      </c>
      <c r="I224" s="317">
        <v>0</v>
      </c>
      <c r="J224" s="317">
        <v>0</v>
      </c>
      <c r="K224" s="317">
        <v>0</v>
      </c>
      <c r="L224" s="10">
        <v>70.63</v>
      </c>
      <c r="M224" s="10">
        <v>95.64</v>
      </c>
      <c r="N224" s="318">
        <v>114.9200509890308</v>
      </c>
      <c r="O224" s="318">
        <v>91.097709378513983</v>
      </c>
      <c r="P224" s="318">
        <v>78.766335791892942</v>
      </c>
      <c r="Q224" s="10">
        <v>100</v>
      </c>
      <c r="R224" s="10">
        <v>14.26</v>
      </c>
      <c r="S224" s="319">
        <v>73.574563205732986</v>
      </c>
      <c r="T224" s="10">
        <v>4.87</v>
      </c>
      <c r="U224" s="10">
        <v>8.2799999999999994</v>
      </c>
      <c r="V224" s="10">
        <v>0.88</v>
      </c>
      <c r="W224" s="10">
        <v>0.17</v>
      </c>
      <c r="X224" s="320">
        <v>9322</v>
      </c>
      <c r="Y224" s="320">
        <v>3753</v>
      </c>
      <c r="Z224" s="10">
        <v>7.04</v>
      </c>
    </row>
    <row r="225" spans="1:26" ht="12.75" customHeight="1">
      <c r="A225" s="8" t="s">
        <v>442</v>
      </c>
      <c r="B225" s="8" t="s">
        <v>11</v>
      </c>
      <c r="C225" s="10" t="s">
        <v>443</v>
      </c>
      <c r="D225" s="10" t="s">
        <v>446</v>
      </c>
      <c r="E225" s="317">
        <v>0</v>
      </c>
      <c r="F225" s="317">
        <v>0</v>
      </c>
      <c r="G225" s="317">
        <v>0</v>
      </c>
      <c r="H225" s="317">
        <v>89.39</v>
      </c>
      <c r="I225" s="317">
        <v>0</v>
      </c>
      <c r="J225" s="317">
        <v>0</v>
      </c>
      <c r="K225" s="317">
        <v>0</v>
      </c>
      <c r="L225" s="10">
        <v>68.39</v>
      </c>
      <c r="M225" s="10">
        <v>100</v>
      </c>
      <c r="N225" s="318">
        <v>114.13278774190367</v>
      </c>
      <c r="O225" s="318">
        <v>93.434359526516346</v>
      </c>
      <c r="P225" s="318">
        <v>75.036102788934556</v>
      </c>
      <c r="Q225" s="10">
        <v>85.98</v>
      </c>
      <c r="R225" s="10">
        <v>43.07</v>
      </c>
      <c r="S225" s="319">
        <v>63.554260742898762</v>
      </c>
      <c r="T225" s="10">
        <v>36.54</v>
      </c>
      <c r="U225" s="10">
        <v>6.94</v>
      </c>
      <c r="V225" s="10">
        <v>0.91</v>
      </c>
      <c r="W225" s="10">
        <v>0.17</v>
      </c>
      <c r="X225" s="320">
        <v>129960</v>
      </c>
      <c r="Y225" s="320">
        <v>30525</v>
      </c>
      <c r="Z225" s="10">
        <v>3.4</v>
      </c>
    </row>
    <row r="226" spans="1:26" ht="12.75" customHeight="1">
      <c r="A226" s="8" t="s">
        <v>442</v>
      </c>
      <c r="B226" s="8" t="s">
        <v>13</v>
      </c>
      <c r="C226" s="10" t="s">
        <v>443</v>
      </c>
      <c r="D226" s="10" t="s">
        <v>447</v>
      </c>
      <c r="E226" s="317">
        <v>0</v>
      </c>
      <c r="F226" s="317">
        <v>0</v>
      </c>
      <c r="G226" s="317">
        <v>0</v>
      </c>
      <c r="H226" s="317">
        <v>76.97</v>
      </c>
      <c r="I226" s="317">
        <v>0</v>
      </c>
      <c r="J226" s="317">
        <v>0</v>
      </c>
      <c r="K226" s="317">
        <v>0</v>
      </c>
      <c r="L226" s="10">
        <v>69.17</v>
      </c>
      <c r="M226" s="10">
        <v>100</v>
      </c>
      <c r="N226" s="318">
        <v>109.26884166717636</v>
      </c>
      <c r="O226" s="318">
        <v>102.14183602398931</v>
      </c>
      <c r="P226" s="318">
        <v>86.671821256444062</v>
      </c>
      <c r="Q226" s="10">
        <v>62.82</v>
      </c>
      <c r="R226" s="10">
        <v>32.78</v>
      </c>
      <c r="S226" s="319">
        <v>61.935305756223258</v>
      </c>
      <c r="T226" s="10">
        <v>33.270000000000003</v>
      </c>
      <c r="U226" s="10">
        <v>8.77</v>
      </c>
      <c r="V226" s="10">
        <v>1.23</v>
      </c>
      <c r="W226" s="10">
        <v>0.25</v>
      </c>
      <c r="X226" s="320">
        <v>54585</v>
      </c>
      <c r="Y226" s="320">
        <v>22051</v>
      </c>
      <c r="Z226" s="10">
        <v>12.68</v>
      </c>
    </row>
    <row r="227" spans="1:26" ht="12.75" customHeight="1">
      <c r="A227" s="8" t="s">
        <v>442</v>
      </c>
      <c r="B227" s="8" t="s">
        <v>15</v>
      </c>
      <c r="C227" s="10" t="s">
        <v>443</v>
      </c>
      <c r="D227" s="10" t="s">
        <v>448</v>
      </c>
      <c r="E227" s="317">
        <v>0</v>
      </c>
      <c r="F227" s="317">
        <v>0</v>
      </c>
      <c r="G227" s="317">
        <v>0</v>
      </c>
      <c r="H227" s="317">
        <v>69.92</v>
      </c>
      <c r="I227" s="317">
        <v>0</v>
      </c>
      <c r="J227" s="317">
        <v>0</v>
      </c>
      <c r="K227" s="317">
        <v>0</v>
      </c>
      <c r="L227" s="10">
        <v>70.73</v>
      </c>
      <c r="M227" s="10">
        <v>100</v>
      </c>
      <c r="N227" s="318">
        <v>103.34670339928296</v>
      </c>
      <c r="O227" s="318">
        <v>97.173062654967936</v>
      </c>
      <c r="P227" s="318">
        <v>83.308430044342856</v>
      </c>
      <c r="Q227" s="10">
        <v>85.13</v>
      </c>
      <c r="R227" s="10">
        <v>41.69</v>
      </c>
      <c r="S227" s="319">
        <v>64.705923677850848</v>
      </c>
      <c r="T227" s="10">
        <v>47.51</v>
      </c>
      <c r="U227" s="10">
        <v>11.28</v>
      </c>
      <c r="V227" s="10">
        <v>1.89</v>
      </c>
      <c r="W227" s="10">
        <v>0.51</v>
      </c>
      <c r="X227" s="320">
        <v>12817</v>
      </c>
      <c r="Y227" s="320">
        <v>5761</v>
      </c>
      <c r="Z227" s="10">
        <v>7.99</v>
      </c>
    </row>
    <row r="228" spans="1:26" ht="12.75" customHeight="1">
      <c r="A228" s="8" t="s">
        <v>442</v>
      </c>
      <c r="B228" s="8" t="s">
        <v>17</v>
      </c>
      <c r="C228" s="10" t="s">
        <v>443</v>
      </c>
      <c r="D228" s="10" t="s">
        <v>449</v>
      </c>
      <c r="E228" s="317">
        <v>0</v>
      </c>
      <c r="F228" s="317">
        <v>0</v>
      </c>
      <c r="G228" s="317">
        <v>0</v>
      </c>
      <c r="H228" s="317">
        <v>0</v>
      </c>
      <c r="I228" s="317">
        <v>0</v>
      </c>
      <c r="J228" s="317">
        <v>0</v>
      </c>
      <c r="K228" s="317">
        <v>0</v>
      </c>
      <c r="L228" s="10">
        <v>70.14</v>
      </c>
      <c r="M228" s="10">
        <v>0</v>
      </c>
      <c r="N228" s="318">
        <v>0</v>
      </c>
      <c r="O228" s="318">
        <v>0</v>
      </c>
      <c r="P228" s="318">
        <v>0</v>
      </c>
      <c r="Q228" s="10">
        <v>0</v>
      </c>
      <c r="R228" s="10">
        <v>0</v>
      </c>
      <c r="S228" s="319">
        <v>0</v>
      </c>
      <c r="T228" s="10">
        <v>0</v>
      </c>
      <c r="U228" s="10">
        <v>0</v>
      </c>
      <c r="V228" s="10">
        <v>0</v>
      </c>
      <c r="W228" s="10">
        <v>0</v>
      </c>
      <c r="X228" s="320">
        <v>0</v>
      </c>
      <c r="Y228" s="320">
        <v>0</v>
      </c>
      <c r="Z228" s="10">
        <v>0</v>
      </c>
    </row>
    <row r="229" spans="1:26" ht="12.75" customHeight="1">
      <c r="A229" s="8" t="s">
        <v>442</v>
      </c>
      <c r="B229" s="8" t="s">
        <v>19</v>
      </c>
      <c r="C229" s="10" t="s">
        <v>443</v>
      </c>
      <c r="D229" s="10" t="s">
        <v>450</v>
      </c>
      <c r="E229" s="317">
        <v>2</v>
      </c>
      <c r="F229" s="317">
        <v>2</v>
      </c>
      <c r="G229" s="317">
        <v>2</v>
      </c>
      <c r="H229" s="317">
        <v>82.23</v>
      </c>
      <c r="I229" s="317">
        <v>0</v>
      </c>
      <c r="J229" s="317">
        <v>0</v>
      </c>
      <c r="K229" s="317">
        <v>0</v>
      </c>
      <c r="L229" s="10">
        <v>71.94</v>
      </c>
      <c r="M229" s="10">
        <v>100</v>
      </c>
      <c r="N229" s="318">
        <v>112.79330253115864</v>
      </c>
      <c r="O229" s="318">
        <v>90.259033755593762</v>
      </c>
      <c r="P229" s="318">
        <v>80.560947217057929</v>
      </c>
      <c r="Q229" s="10">
        <v>100</v>
      </c>
      <c r="R229" s="10">
        <v>38.090000000000003</v>
      </c>
      <c r="S229" s="319">
        <v>61.09013313540845</v>
      </c>
      <c r="T229" s="10">
        <v>35.72</v>
      </c>
      <c r="U229" s="10">
        <v>8.57</v>
      </c>
      <c r="V229" s="10">
        <v>1.1499999999999999</v>
      </c>
      <c r="W229" s="10">
        <v>0.26</v>
      </c>
      <c r="X229" s="320">
        <v>4376</v>
      </c>
      <c r="Y229" s="320">
        <v>2382</v>
      </c>
      <c r="Z229" s="10">
        <v>3.61</v>
      </c>
    </row>
    <row r="230" spans="1:26" ht="12.75" customHeight="1">
      <c r="A230" s="8" t="s">
        <v>442</v>
      </c>
      <c r="B230" s="8" t="s">
        <v>21</v>
      </c>
      <c r="C230" s="10" t="s">
        <v>443</v>
      </c>
      <c r="D230" s="10" t="s">
        <v>451</v>
      </c>
      <c r="E230" s="317">
        <v>2</v>
      </c>
      <c r="F230" s="317">
        <v>10</v>
      </c>
      <c r="G230" s="317">
        <v>2</v>
      </c>
      <c r="H230" s="317">
        <v>86.25</v>
      </c>
      <c r="I230" s="317">
        <v>8</v>
      </c>
      <c r="J230" s="317">
        <v>5</v>
      </c>
      <c r="K230" s="317">
        <v>0</v>
      </c>
      <c r="L230" s="10">
        <v>72.81</v>
      </c>
      <c r="M230" s="10">
        <v>100</v>
      </c>
      <c r="N230" s="318">
        <v>110.24405851706007</v>
      </c>
      <c r="O230" s="318">
        <v>84.710905187019435</v>
      </c>
      <c r="P230" s="318">
        <v>107.31594847544102</v>
      </c>
      <c r="Q230" s="10">
        <v>100</v>
      </c>
      <c r="R230" s="10">
        <v>38.33</v>
      </c>
      <c r="S230" s="319">
        <v>66.116120824430084</v>
      </c>
      <c r="T230" s="10">
        <v>44.92</v>
      </c>
      <c r="U230" s="10">
        <v>3.3</v>
      </c>
      <c r="V230" s="10">
        <v>0.71</v>
      </c>
      <c r="W230" s="10">
        <v>0.24</v>
      </c>
      <c r="X230" s="320">
        <v>52669</v>
      </c>
      <c r="Y230" s="320">
        <v>18779</v>
      </c>
      <c r="Z230" s="10">
        <v>2.5</v>
      </c>
    </row>
    <row r="231" spans="1:26" ht="12.75" customHeight="1">
      <c r="A231" s="8" t="s">
        <v>442</v>
      </c>
      <c r="B231" s="8" t="s">
        <v>23</v>
      </c>
      <c r="C231" s="10" t="s">
        <v>443</v>
      </c>
      <c r="D231" s="10" t="s">
        <v>452</v>
      </c>
      <c r="E231" s="317">
        <v>0</v>
      </c>
      <c r="F231" s="317">
        <v>0</v>
      </c>
      <c r="G231" s="317">
        <v>0</v>
      </c>
      <c r="H231" s="317">
        <v>88.57</v>
      </c>
      <c r="I231" s="317">
        <v>0</v>
      </c>
      <c r="J231" s="317">
        <v>0</v>
      </c>
      <c r="K231" s="317">
        <v>0</v>
      </c>
      <c r="L231" s="10">
        <v>71.92</v>
      </c>
      <c r="M231" s="10">
        <v>100</v>
      </c>
      <c r="N231" s="318">
        <v>111.27399944170666</v>
      </c>
      <c r="O231" s="318">
        <v>90.979637047286985</v>
      </c>
      <c r="P231" s="318">
        <v>84.406391595035544</v>
      </c>
      <c r="Q231" s="10">
        <v>100</v>
      </c>
      <c r="R231" s="10">
        <v>35.659999999999997</v>
      </c>
      <c r="S231" s="319">
        <v>59.167567091531716</v>
      </c>
      <c r="T231" s="10">
        <v>37.93</v>
      </c>
      <c r="U231" s="10">
        <v>4.18</v>
      </c>
      <c r="V231" s="10">
        <v>0.41</v>
      </c>
      <c r="W231" s="10">
        <v>0.08</v>
      </c>
      <c r="X231" s="320">
        <v>41563</v>
      </c>
      <c r="Y231" s="320">
        <v>14801</v>
      </c>
      <c r="Z231" s="10">
        <v>2.61</v>
      </c>
    </row>
    <row r="232" spans="1:26" ht="12.75" customHeight="1">
      <c r="A232" s="8" t="s">
        <v>442</v>
      </c>
      <c r="B232" s="8" t="s">
        <v>25</v>
      </c>
      <c r="C232" s="10" t="s">
        <v>443</v>
      </c>
      <c r="D232" s="10" t="s">
        <v>453</v>
      </c>
      <c r="E232" s="317">
        <v>0</v>
      </c>
      <c r="F232" s="317">
        <v>0</v>
      </c>
      <c r="G232" s="317">
        <v>0</v>
      </c>
      <c r="H232" s="317">
        <v>94.76</v>
      </c>
      <c r="I232" s="317">
        <v>0</v>
      </c>
      <c r="J232" s="317">
        <v>0</v>
      </c>
      <c r="K232" s="317">
        <v>0</v>
      </c>
      <c r="L232" s="10">
        <v>73.12</v>
      </c>
      <c r="M232" s="10">
        <v>100</v>
      </c>
      <c r="N232" s="318">
        <v>103.14253922004492</v>
      </c>
      <c r="O232" s="318">
        <v>93.928078629983574</v>
      </c>
      <c r="P232" s="318">
        <v>102.8822611819274</v>
      </c>
      <c r="Q232" s="10">
        <v>100</v>
      </c>
      <c r="R232" s="10">
        <v>53.86</v>
      </c>
      <c r="S232" s="319">
        <v>67.195372270946081</v>
      </c>
      <c r="T232" s="10">
        <v>52.23</v>
      </c>
      <c r="U232" s="10">
        <v>5.2</v>
      </c>
      <c r="V232" s="10">
        <v>0.69</v>
      </c>
      <c r="W232" s="10">
        <v>0.12</v>
      </c>
      <c r="X232" s="320">
        <v>69417</v>
      </c>
      <c r="Y232" s="320">
        <v>18277</v>
      </c>
      <c r="Z232" s="10">
        <v>-7.22</v>
      </c>
    </row>
    <row r="233" spans="1:26" ht="12.75" customHeight="1">
      <c r="A233" s="8" t="s">
        <v>454</v>
      </c>
      <c r="B233" s="8" t="s">
        <v>6</v>
      </c>
      <c r="C233" s="10" t="s">
        <v>455</v>
      </c>
      <c r="D233" s="10" t="s">
        <v>456</v>
      </c>
      <c r="E233" s="317">
        <v>0</v>
      </c>
      <c r="F233" s="317">
        <v>0</v>
      </c>
      <c r="G233" s="317">
        <v>0</v>
      </c>
      <c r="H233" s="317">
        <v>92.38</v>
      </c>
      <c r="I233" s="317">
        <v>0</v>
      </c>
      <c r="J233" s="317">
        <v>0</v>
      </c>
      <c r="K233" s="317">
        <v>0</v>
      </c>
      <c r="L233" s="10">
        <v>68.62</v>
      </c>
      <c r="M233" s="10">
        <v>90.33</v>
      </c>
      <c r="N233" s="318">
        <v>105.93702684820995</v>
      </c>
      <c r="O233" s="318">
        <v>94.145469547798228</v>
      </c>
      <c r="P233" s="318">
        <v>89.184109737203116</v>
      </c>
      <c r="Q233" s="10">
        <v>100</v>
      </c>
      <c r="R233" s="10">
        <v>22.87</v>
      </c>
      <c r="S233" s="319">
        <v>75.823416024136776</v>
      </c>
      <c r="T233" s="10">
        <v>23.79</v>
      </c>
      <c r="U233" s="10">
        <v>11.68</v>
      </c>
      <c r="V233" s="10">
        <v>1.91</v>
      </c>
      <c r="W233" s="10">
        <v>0.47</v>
      </c>
      <c r="X233" s="320">
        <v>3271</v>
      </c>
      <c r="Y233" s="320">
        <v>936</v>
      </c>
      <c r="Z233" s="10">
        <v>12.05</v>
      </c>
    </row>
    <row r="234" spans="1:26" ht="12.75" customHeight="1">
      <c r="A234" s="8" t="s">
        <v>454</v>
      </c>
      <c r="B234" s="8" t="s">
        <v>9</v>
      </c>
      <c r="C234" s="10" t="s">
        <v>455</v>
      </c>
      <c r="D234" s="10" t="s">
        <v>457</v>
      </c>
      <c r="E234" s="317">
        <v>0</v>
      </c>
      <c r="F234" s="317">
        <v>0</v>
      </c>
      <c r="G234" s="317">
        <v>0</v>
      </c>
      <c r="H234" s="317">
        <v>86.23</v>
      </c>
      <c r="I234" s="317">
        <v>0</v>
      </c>
      <c r="J234" s="317">
        <v>0</v>
      </c>
      <c r="K234" s="317">
        <v>0</v>
      </c>
      <c r="L234" s="10">
        <v>73.319999999999993</v>
      </c>
      <c r="M234" s="10">
        <v>100</v>
      </c>
      <c r="N234" s="318">
        <v>111.1919934023464</v>
      </c>
      <c r="O234" s="318">
        <v>88.677585494545141</v>
      </c>
      <c r="P234" s="318">
        <v>89.177975633691332</v>
      </c>
      <c r="Q234" s="10">
        <v>81.86</v>
      </c>
      <c r="R234" s="10">
        <v>43.12</v>
      </c>
      <c r="S234" s="319">
        <v>64.027821765293453</v>
      </c>
      <c r="T234" s="10">
        <v>36.409999999999997</v>
      </c>
      <c r="U234" s="10">
        <v>11.73</v>
      </c>
      <c r="V234" s="10">
        <v>0.95</v>
      </c>
      <c r="W234" s="10">
        <v>0.13</v>
      </c>
      <c r="X234" s="320">
        <v>3231</v>
      </c>
      <c r="Y234" s="320">
        <v>1340</v>
      </c>
      <c r="Z234" s="10">
        <v>9.3800000000000008</v>
      </c>
    </row>
    <row r="235" spans="1:26" ht="12.75" customHeight="1">
      <c r="A235" s="8" t="s">
        <v>454</v>
      </c>
      <c r="B235" s="8" t="s">
        <v>11</v>
      </c>
      <c r="C235" s="10" t="s">
        <v>455</v>
      </c>
      <c r="D235" s="10" t="s">
        <v>458</v>
      </c>
      <c r="E235" s="317">
        <v>0</v>
      </c>
      <c r="F235" s="317">
        <v>0</v>
      </c>
      <c r="G235" s="317">
        <v>0</v>
      </c>
      <c r="H235" s="317">
        <v>68.930000000000007</v>
      </c>
      <c r="I235" s="317">
        <v>0</v>
      </c>
      <c r="J235" s="317">
        <v>0</v>
      </c>
      <c r="K235" s="317">
        <v>0</v>
      </c>
      <c r="L235" s="10">
        <v>72.010000000000005</v>
      </c>
      <c r="M235" s="10">
        <v>100</v>
      </c>
      <c r="N235" s="318">
        <v>106.62951998633454</v>
      </c>
      <c r="O235" s="318">
        <v>94.80709481220201</v>
      </c>
      <c r="P235" s="318">
        <v>93.363486960294225</v>
      </c>
      <c r="Q235" s="10">
        <v>96.45</v>
      </c>
      <c r="R235" s="10">
        <v>37.549999999999997</v>
      </c>
      <c r="S235" s="319">
        <v>71.919397591466492</v>
      </c>
      <c r="T235" s="10">
        <v>39.9</v>
      </c>
      <c r="U235" s="10">
        <v>9.6</v>
      </c>
      <c r="V235" s="10">
        <v>1.17</v>
      </c>
      <c r="W235" s="10">
        <v>0.2</v>
      </c>
      <c r="X235" s="320">
        <v>5828</v>
      </c>
      <c r="Y235" s="320">
        <v>1711</v>
      </c>
      <c r="Z235" s="10">
        <v>7.13</v>
      </c>
    </row>
    <row r="236" spans="1:26" ht="12.75" customHeight="1">
      <c r="A236" s="8" t="s">
        <v>454</v>
      </c>
      <c r="B236" s="8" t="s">
        <v>13</v>
      </c>
      <c r="C236" s="10" t="s">
        <v>455</v>
      </c>
      <c r="D236" s="10" t="s">
        <v>459</v>
      </c>
      <c r="E236" s="317">
        <v>0</v>
      </c>
      <c r="F236" s="317">
        <v>0</v>
      </c>
      <c r="G236" s="317">
        <v>0</v>
      </c>
      <c r="H236" s="317">
        <v>68.06</v>
      </c>
      <c r="I236" s="317">
        <v>0</v>
      </c>
      <c r="J236" s="317">
        <v>0</v>
      </c>
      <c r="K236" s="317">
        <v>0</v>
      </c>
      <c r="L236" s="10">
        <v>72.760000000000005</v>
      </c>
      <c r="M236" s="10">
        <v>100</v>
      </c>
      <c r="N236" s="318">
        <v>115.2174720018641</v>
      </c>
      <c r="O236" s="318">
        <v>104.39979505162236</v>
      </c>
      <c r="P236" s="318">
        <v>85.507017992406489</v>
      </c>
      <c r="Q236" s="10">
        <v>76.22</v>
      </c>
      <c r="R236" s="10">
        <v>41.27</v>
      </c>
      <c r="S236" s="319">
        <v>58.744954128440362</v>
      </c>
      <c r="T236" s="10">
        <v>61.63</v>
      </c>
      <c r="U236" s="10">
        <v>9.81</v>
      </c>
      <c r="V236" s="10">
        <v>0.8</v>
      </c>
      <c r="W236" s="10">
        <v>0.14000000000000001</v>
      </c>
      <c r="X236" s="320">
        <v>511</v>
      </c>
      <c r="Y236" s="320">
        <v>233</v>
      </c>
      <c r="Z236" s="10">
        <v>4.6399999999999997</v>
      </c>
    </row>
    <row r="237" spans="1:26" ht="12.75" customHeight="1">
      <c r="A237" s="8" t="s">
        <v>454</v>
      </c>
      <c r="B237" s="8" t="s">
        <v>15</v>
      </c>
      <c r="C237" s="10" t="s">
        <v>455</v>
      </c>
      <c r="D237" s="10" t="s">
        <v>460</v>
      </c>
      <c r="E237" s="317">
        <v>0</v>
      </c>
      <c r="F237" s="317">
        <v>0</v>
      </c>
      <c r="G237" s="317">
        <v>0</v>
      </c>
      <c r="H237" s="317">
        <v>84.34</v>
      </c>
      <c r="I237" s="317">
        <v>0</v>
      </c>
      <c r="J237" s="317">
        <v>0</v>
      </c>
      <c r="K237" s="317">
        <v>0</v>
      </c>
      <c r="L237" s="10">
        <v>72.19</v>
      </c>
      <c r="M237" s="10">
        <v>100</v>
      </c>
      <c r="N237" s="318">
        <v>103.19274494673178</v>
      </c>
      <c r="O237" s="318">
        <v>99.159785459011701</v>
      </c>
      <c r="P237" s="318">
        <v>84.713819446830044</v>
      </c>
      <c r="Q237" s="10">
        <v>100</v>
      </c>
      <c r="R237" s="10">
        <v>39.69</v>
      </c>
      <c r="S237" s="319">
        <v>65.153841552174512</v>
      </c>
      <c r="T237" s="10">
        <v>58.08</v>
      </c>
      <c r="U237" s="10">
        <v>7.95</v>
      </c>
      <c r="V237" s="10">
        <v>1.38</v>
      </c>
      <c r="W237" s="10">
        <v>0.33</v>
      </c>
      <c r="X237" s="320">
        <v>10009</v>
      </c>
      <c r="Y237" s="320">
        <v>3226</v>
      </c>
      <c r="Z237" s="10">
        <v>6.82</v>
      </c>
    </row>
    <row r="238" spans="1:26" ht="12.75" customHeight="1">
      <c r="A238" s="8" t="s">
        <v>194</v>
      </c>
      <c r="B238" s="8" t="s">
        <v>6</v>
      </c>
      <c r="C238" s="9" t="s">
        <v>195</v>
      </c>
      <c r="D238" s="10" t="s">
        <v>196</v>
      </c>
      <c r="E238" s="317">
        <v>0</v>
      </c>
      <c r="F238" s="317">
        <v>0</v>
      </c>
      <c r="G238" s="317">
        <v>0</v>
      </c>
      <c r="H238" s="317">
        <v>84.25</v>
      </c>
      <c r="I238" s="317">
        <v>0</v>
      </c>
      <c r="J238" s="317">
        <v>0</v>
      </c>
      <c r="K238" s="317">
        <v>0</v>
      </c>
      <c r="L238" s="10">
        <v>68.260000000000005</v>
      </c>
      <c r="M238" s="10">
        <v>79.05</v>
      </c>
      <c r="N238" s="318">
        <v>120.75328840263542</v>
      </c>
      <c r="O238" s="318">
        <v>79.224920947461868</v>
      </c>
      <c r="P238" s="318">
        <v>79.860434227167048</v>
      </c>
      <c r="Q238" s="10">
        <v>78.53</v>
      </c>
      <c r="R238" s="10">
        <v>34.979999999999997</v>
      </c>
      <c r="S238" s="319">
        <v>65.455890898525453</v>
      </c>
      <c r="T238" s="10">
        <v>35.56</v>
      </c>
      <c r="U238" s="10">
        <v>5.4</v>
      </c>
      <c r="V238" s="10">
        <v>0.74</v>
      </c>
      <c r="W238" s="10">
        <v>0.24</v>
      </c>
      <c r="X238" s="320">
        <v>6973</v>
      </c>
      <c r="Y238" s="320">
        <v>2418</v>
      </c>
      <c r="Z238" s="10">
        <v>6.07</v>
      </c>
    </row>
    <row r="239" spans="1:26" ht="12.75" customHeight="1">
      <c r="A239" s="8" t="s">
        <v>194</v>
      </c>
      <c r="B239" s="8" t="s">
        <v>9</v>
      </c>
      <c r="C239" s="9" t="s">
        <v>195</v>
      </c>
      <c r="D239" s="10" t="s">
        <v>197</v>
      </c>
      <c r="E239" s="317">
        <v>0</v>
      </c>
      <c r="F239" s="317">
        <v>10</v>
      </c>
      <c r="G239" s="317">
        <v>1</v>
      </c>
      <c r="H239" s="317">
        <v>73.010000000000005</v>
      </c>
      <c r="I239" s="317">
        <v>6</v>
      </c>
      <c r="J239" s="317">
        <v>11</v>
      </c>
      <c r="K239" s="317">
        <v>13267</v>
      </c>
      <c r="L239" s="10">
        <v>69.56</v>
      </c>
      <c r="M239" s="10">
        <v>100</v>
      </c>
      <c r="N239" s="318">
        <v>119.72957068023695</v>
      </c>
      <c r="O239" s="318">
        <v>80.450608353926071</v>
      </c>
      <c r="P239" s="318">
        <v>70.616777318787342</v>
      </c>
      <c r="Q239" s="10">
        <v>72.62</v>
      </c>
      <c r="R239" s="10">
        <v>43.32</v>
      </c>
      <c r="S239" s="319">
        <v>67.083260962245987</v>
      </c>
      <c r="T239" s="10">
        <v>33.78</v>
      </c>
      <c r="U239" s="10">
        <v>8.48</v>
      </c>
      <c r="V239" s="10">
        <v>0.66</v>
      </c>
      <c r="W239" s="10">
        <v>0.1</v>
      </c>
      <c r="X239" s="320">
        <v>4324</v>
      </c>
      <c r="Y239" s="320">
        <v>1479</v>
      </c>
      <c r="Z239" s="10">
        <v>7.71</v>
      </c>
    </row>
    <row r="240" spans="1:26" ht="12.75" customHeight="1">
      <c r="A240" s="8" t="s">
        <v>194</v>
      </c>
      <c r="B240" s="8" t="s">
        <v>11</v>
      </c>
      <c r="C240" s="9" t="s">
        <v>195</v>
      </c>
      <c r="D240" s="10" t="s">
        <v>198</v>
      </c>
      <c r="E240" s="317">
        <v>7</v>
      </c>
      <c r="F240" s="317">
        <v>7</v>
      </c>
      <c r="G240" s="317">
        <v>2</v>
      </c>
      <c r="H240" s="317">
        <v>58.59</v>
      </c>
      <c r="I240" s="317">
        <v>1</v>
      </c>
      <c r="J240" s="317">
        <v>25</v>
      </c>
      <c r="K240" s="317">
        <v>10</v>
      </c>
      <c r="L240" s="10">
        <v>68.319999999999993</v>
      </c>
      <c r="M240" s="10">
        <v>100</v>
      </c>
      <c r="N240" s="318">
        <v>105.60063419221872</v>
      </c>
      <c r="O240" s="318">
        <v>85.154017754231305</v>
      </c>
      <c r="P240" s="318">
        <v>73.975773555364768</v>
      </c>
      <c r="Q240" s="10">
        <v>63.47</v>
      </c>
      <c r="R240" s="10">
        <v>28.35</v>
      </c>
      <c r="S240" s="319">
        <v>63.483733270961096</v>
      </c>
      <c r="T240" s="10">
        <v>28.81</v>
      </c>
      <c r="U240" s="10">
        <v>3.26</v>
      </c>
      <c r="V240" s="10">
        <v>0.33</v>
      </c>
      <c r="W240" s="10">
        <v>0.04</v>
      </c>
      <c r="X240" s="320">
        <v>9108</v>
      </c>
      <c r="Y240" s="320">
        <v>3318</v>
      </c>
      <c r="Z240" s="10">
        <v>5.92</v>
      </c>
    </row>
    <row r="241" spans="1:26" ht="12.75" customHeight="1">
      <c r="A241" s="8" t="s">
        <v>194</v>
      </c>
      <c r="B241" s="8" t="s">
        <v>13</v>
      </c>
      <c r="C241" s="9" t="s">
        <v>195</v>
      </c>
      <c r="D241" s="10" t="s">
        <v>199</v>
      </c>
      <c r="E241" s="317">
        <v>3</v>
      </c>
      <c r="F241" s="317">
        <v>14</v>
      </c>
      <c r="G241" s="317">
        <v>0</v>
      </c>
      <c r="H241" s="317">
        <v>73.42</v>
      </c>
      <c r="I241" s="317">
        <v>2</v>
      </c>
      <c r="J241" s="317">
        <v>34</v>
      </c>
      <c r="K241" s="317">
        <v>0</v>
      </c>
      <c r="L241" s="10">
        <v>68.39</v>
      </c>
      <c r="M241" s="10">
        <v>100</v>
      </c>
      <c r="N241" s="318">
        <v>110.59501588091611</v>
      </c>
      <c r="O241" s="318">
        <v>82.554429694915413</v>
      </c>
      <c r="P241" s="318">
        <v>71.924534019955942</v>
      </c>
      <c r="Q241" s="10">
        <v>89.97</v>
      </c>
      <c r="R241" s="10">
        <v>38.65</v>
      </c>
      <c r="S241" s="319">
        <v>62.475238860470483</v>
      </c>
      <c r="T241" s="10">
        <v>41.49</v>
      </c>
      <c r="U241" s="10">
        <v>5.46</v>
      </c>
      <c r="V241" s="10">
        <v>0.85</v>
      </c>
      <c r="W241" s="10">
        <v>0.22</v>
      </c>
      <c r="X241" s="320">
        <v>4773</v>
      </c>
      <c r="Y241" s="320">
        <v>1543</v>
      </c>
      <c r="Z241" s="10">
        <v>5.95</v>
      </c>
    </row>
    <row r="242" spans="1:26" ht="12.75" customHeight="1">
      <c r="A242" s="8" t="s">
        <v>194</v>
      </c>
      <c r="B242" s="8" t="s">
        <v>15</v>
      </c>
      <c r="C242" s="9" t="s">
        <v>195</v>
      </c>
      <c r="D242" s="10" t="s">
        <v>200</v>
      </c>
      <c r="E242" s="317">
        <v>6</v>
      </c>
      <c r="F242" s="317">
        <v>1</v>
      </c>
      <c r="G242" s="317">
        <v>1</v>
      </c>
      <c r="H242" s="317">
        <v>74.64</v>
      </c>
      <c r="I242" s="317">
        <v>0</v>
      </c>
      <c r="J242" s="317">
        <v>40</v>
      </c>
      <c r="K242" s="317">
        <v>26</v>
      </c>
      <c r="L242" s="10">
        <v>68.33</v>
      </c>
      <c r="M242" s="10">
        <v>100</v>
      </c>
      <c r="N242" s="318">
        <v>106.73148676287762</v>
      </c>
      <c r="O242" s="318">
        <v>81.360618038307678</v>
      </c>
      <c r="P242" s="318">
        <v>68.897409327088837</v>
      </c>
      <c r="Q242" s="10">
        <v>37.56</v>
      </c>
      <c r="R242" s="10">
        <v>49.15</v>
      </c>
      <c r="S242" s="319">
        <v>67.115733787630845</v>
      </c>
      <c r="T242" s="10">
        <v>33.36</v>
      </c>
      <c r="U242" s="10">
        <v>4.01</v>
      </c>
      <c r="V242" s="10">
        <v>0.38</v>
      </c>
      <c r="W242" s="10">
        <v>0.06</v>
      </c>
      <c r="X242" s="320">
        <v>4768</v>
      </c>
      <c r="Y242" s="320">
        <v>1602</v>
      </c>
      <c r="Z242" s="10">
        <v>4.84</v>
      </c>
    </row>
    <row r="243" spans="1:26" ht="12.75" customHeight="1">
      <c r="A243" s="8" t="s">
        <v>194</v>
      </c>
      <c r="B243" s="8" t="s">
        <v>17</v>
      </c>
      <c r="C243" s="9" t="s">
        <v>195</v>
      </c>
      <c r="D243" s="10" t="s">
        <v>201</v>
      </c>
      <c r="E243" s="317">
        <v>0</v>
      </c>
      <c r="F243" s="317">
        <v>1</v>
      </c>
      <c r="G243" s="317">
        <v>0</v>
      </c>
      <c r="H243" s="317">
        <v>82.25</v>
      </c>
      <c r="I243" s="317">
        <v>2</v>
      </c>
      <c r="J243" s="317">
        <v>4</v>
      </c>
      <c r="K243" s="317">
        <v>9</v>
      </c>
      <c r="L243" s="10">
        <v>69.5</v>
      </c>
      <c r="M243" s="10">
        <v>100</v>
      </c>
      <c r="N243" s="318">
        <v>116.17275857415423</v>
      </c>
      <c r="O243" s="318">
        <v>88.746808101311288</v>
      </c>
      <c r="P243" s="318">
        <v>64.500910392502959</v>
      </c>
      <c r="Q243" s="10">
        <v>71.36</v>
      </c>
      <c r="R243" s="10">
        <v>47.59</v>
      </c>
      <c r="S243" s="319">
        <v>68.790607283724896</v>
      </c>
      <c r="T243" s="10">
        <v>35.69</v>
      </c>
      <c r="U243" s="10">
        <v>6.9</v>
      </c>
      <c r="V243" s="10">
        <v>0.92</v>
      </c>
      <c r="W243" s="10">
        <v>0.19</v>
      </c>
      <c r="X243" s="320">
        <v>3507</v>
      </c>
      <c r="Y243" s="320">
        <v>1050</v>
      </c>
      <c r="Z243" s="10">
        <v>6.09</v>
      </c>
    </row>
    <row r="244" spans="1:26" ht="12.75" customHeight="1">
      <c r="A244" s="8" t="s">
        <v>194</v>
      </c>
      <c r="B244" s="8" t="s">
        <v>19</v>
      </c>
      <c r="C244" s="9" t="s">
        <v>195</v>
      </c>
      <c r="D244" s="10" t="s">
        <v>202</v>
      </c>
      <c r="E244" s="317">
        <v>1</v>
      </c>
      <c r="F244" s="317">
        <v>4</v>
      </c>
      <c r="G244" s="317">
        <v>1</v>
      </c>
      <c r="H244" s="317">
        <v>57.82</v>
      </c>
      <c r="I244" s="317">
        <v>4</v>
      </c>
      <c r="J244" s="317">
        <v>8</v>
      </c>
      <c r="K244" s="317">
        <v>87</v>
      </c>
      <c r="L244" s="10">
        <v>70.95</v>
      </c>
      <c r="M244" s="10">
        <v>100</v>
      </c>
      <c r="N244" s="318">
        <v>111.73457083258818</v>
      </c>
      <c r="O244" s="318">
        <v>83.593733685582734</v>
      </c>
      <c r="P244" s="318">
        <v>91.566967924627946</v>
      </c>
      <c r="Q244" s="10">
        <v>100</v>
      </c>
      <c r="R244" s="10">
        <v>37.75</v>
      </c>
      <c r="S244" s="319">
        <v>64.903112976565239</v>
      </c>
      <c r="T244" s="10">
        <v>37.97</v>
      </c>
      <c r="U244" s="10">
        <v>4.1500000000000004</v>
      </c>
      <c r="V244" s="10">
        <v>0.43</v>
      </c>
      <c r="W244" s="10">
        <v>7.0000000000000007E-2</v>
      </c>
      <c r="X244" s="320">
        <v>4931</v>
      </c>
      <c r="Y244" s="320">
        <v>1547</v>
      </c>
      <c r="Z244" s="10">
        <v>6.09</v>
      </c>
    </row>
    <row r="245" spans="1:26" ht="12.75" customHeight="1">
      <c r="A245" s="8" t="s">
        <v>203</v>
      </c>
      <c r="B245" s="8" t="s">
        <v>6</v>
      </c>
      <c r="C245" s="9" t="s">
        <v>204</v>
      </c>
      <c r="D245" s="10" t="s">
        <v>205</v>
      </c>
      <c r="E245" s="317">
        <v>2</v>
      </c>
      <c r="F245" s="317">
        <v>17</v>
      </c>
      <c r="G245" s="317">
        <v>0</v>
      </c>
      <c r="H245" s="317">
        <v>84.65</v>
      </c>
      <c r="I245" s="317">
        <v>2</v>
      </c>
      <c r="J245" s="317">
        <v>0</v>
      </c>
      <c r="K245" s="317">
        <v>0</v>
      </c>
      <c r="L245" s="10">
        <v>70.11</v>
      </c>
      <c r="M245" s="10">
        <v>100</v>
      </c>
      <c r="N245" s="318">
        <v>110.42652066389044</v>
      </c>
      <c r="O245" s="318">
        <v>87.333841858523712</v>
      </c>
      <c r="P245" s="318">
        <v>77.942709933862631</v>
      </c>
      <c r="Q245" s="10">
        <v>76.84</v>
      </c>
      <c r="R245" s="10">
        <v>47.94</v>
      </c>
      <c r="S245" s="319">
        <v>63.974400835891075</v>
      </c>
      <c r="T245" s="10">
        <v>46.67</v>
      </c>
      <c r="U245" s="10">
        <v>6.69</v>
      </c>
      <c r="V245" s="10">
        <v>0.83</v>
      </c>
      <c r="W245" s="10">
        <v>0.16</v>
      </c>
      <c r="X245" s="320">
        <v>6109</v>
      </c>
      <c r="Y245" s="320">
        <v>2511</v>
      </c>
      <c r="Z245" s="10">
        <v>7.26</v>
      </c>
    </row>
    <row r="246" spans="1:26" ht="12.75" customHeight="1">
      <c r="A246" s="8" t="s">
        <v>203</v>
      </c>
      <c r="B246" s="8" t="s">
        <v>9</v>
      </c>
      <c r="C246" s="9" t="s">
        <v>204</v>
      </c>
      <c r="D246" s="10" t="s">
        <v>206</v>
      </c>
      <c r="E246" s="317">
        <v>6</v>
      </c>
      <c r="F246" s="317">
        <v>1</v>
      </c>
      <c r="G246" s="317">
        <v>2</v>
      </c>
      <c r="H246" s="317">
        <v>82.95</v>
      </c>
      <c r="I246" s="317">
        <v>0</v>
      </c>
      <c r="J246" s="317">
        <v>7</v>
      </c>
      <c r="K246" s="317">
        <v>0</v>
      </c>
      <c r="L246" s="10">
        <v>69.91</v>
      </c>
      <c r="M246" s="10">
        <v>100</v>
      </c>
      <c r="N246" s="318">
        <v>107.1603275211834</v>
      </c>
      <c r="O246" s="318">
        <v>95.314396495385907</v>
      </c>
      <c r="P246" s="318">
        <v>86.645838972418559</v>
      </c>
      <c r="Q246" s="10">
        <v>91.53</v>
      </c>
      <c r="R246" s="10">
        <v>49.91</v>
      </c>
      <c r="S246" s="319">
        <v>64.948423958892548</v>
      </c>
      <c r="T246" s="10">
        <v>48.02</v>
      </c>
      <c r="U246" s="10">
        <v>6.23</v>
      </c>
      <c r="V246" s="10">
        <v>0.85</v>
      </c>
      <c r="W246" s="10">
        <v>0.22</v>
      </c>
      <c r="X246" s="320">
        <v>5823</v>
      </c>
      <c r="Y246" s="320">
        <v>3746</v>
      </c>
      <c r="Z246" s="10">
        <v>6.02</v>
      </c>
    </row>
    <row r="247" spans="1:26" ht="12.75" customHeight="1">
      <c r="A247" s="8" t="s">
        <v>203</v>
      </c>
      <c r="B247" s="8" t="s">
        <v>11</v>
      </c>
      <c r="C247" s="9" t="s">
        <v>204</v>
      </c>
      <c r="D247" s="10" t="s">
        <v>207</v>
      </c>
      <c r="E247" s="317">
        <v>8</v>
      </c>
      <c r="F247" s="317">
        <v>4</v>
      </c>
      <c r="G247" s="317">
        <v>0</v>
      </c>
      <c r="H247" s="317">
        <v>65.8</v>
      </c>
      <c r="I247" s="317">
        <v>0</v>
      </c>
      <c r="J247" s="317">
        <v>6</v>
      </c>
      <c r="K247" s="317">
        <v>0</v>
      </c>
      <c r="L247" s="10">
        <v>68.569999999999993</v>
      </c>
      <c r="M247" s="10">
        <v>100</v>
      </c>
      <c r="N247" s="318">
        <v>111.90264218862839</v>
      </c>
      <c r="O247" s="318">
        <v>97.970633542225954</v>
      </c>
      <c r="P247" s="318">
        <v>92.079950021932689</v>
      </c>
      <c r="Q247" s="10">
        <v>100</v>
      </c>
      <c r="R247" s="10">
        <v>46.45</v>
      </c>
      <c r="S247" s="319">
        <v>66.481082618767019</v>
      </c>
      <c r="T247" s="10">
        <v>49.13</v>
      </c>
      <c r="U247" s="10">
        <v>3.78</v>
      </c>
      <c r="V247" s="10">
        <v>0.57999999999999996</v>
      </c>
      <c r="W247" s="10">
        <v>0.11</v>
      </c>
      <c r="X247" s="320">
        <v>5334</v>
      </c>
      <c r="Y247" s="320">
        <v>1658</v>
      </c>
      <c r="Z247" s="10">
        <v>6.62</v>
      </c>
    </row>
    <row r="248" spans="1:26" ht="12.75" customHeight="1">
      <c r="A248" s="8" t="s">
        <v>203</v>
      </c>
      <c r="B248" s="8" t="s">
        <v>13</v>
      </c>
      <c r="C248" s="9" t="s">
        <v>204</v>
      </c>
      <c r="D248" s="10" t="s">
        <v>208</v>
      </c>
      <c r="E248" s="317">
        <v>39366</v>
      </c>
      <c r="F248" s="317">
        <v>6</v>
      </c>
      <c r="G248" s="317">
        <v>0</v>
      </c>
      <c r="H248" s="317">
        <v>74.11</v>
      </c>
      <c r="I248" s="317">
        <v>0</v>
      </c>
      <c r="J248" s="317">
        <v>0</v>
      </c>
      <c r="K248" s="317">
        <v>0</v>
      </c>
      <c r="L248" s="10">
        <v>70.48</v>
      </c>
      <c r="M248" s="10">
        <v>90.45</v>
      </c>
      <c r="N248" s="318">
        <v>112.01961544911319</v>
      </c>
      <c r="O248" s="318">
        <v>70.035678566272907</v>
      </c>
      <c r="P248" s="318">
        <v>83.324227804215866</v>
      </c>
      <c r="Q248" s="10">
        <v>75.31</v>
      </c>
      <c r="R248" s="10">
        <v>37.659999999999997</v>
      </c>
      <c r="S248" s="319">
        <v>60.324049492365376</v>
      </c>
      <c r="T248" s="10">
        <v>43.73</v>
      </c>
      <c r="U248" s="10">
        <v>14.03</v>
      </c>
      <c r="V248" s="10">
        <v>2.12</v>
      </c>
      <c r="W248" s="10">
        <v>0.51</v>
      </c>
      <c r="X248" s="320">
        <v>1444</v>
      </c>
      <c r="Y248" s="320">
        <v>729</v>
      </c>
      <c r="Z248" s="10">
        <v>6.66</v>
      </c>
    </row>
    <row r="249" spans="1:26" ht="12.75" customHeight="1">
      <c r="A249" s="8" t="s">
        <v>203</v>
      </c>
      <c r="B249" s="8" t="s">
        <v>15</v>
      </c>
      <c r="C249" s="9" t="s">
        <v>204</v>
      </c>
      <c r="D249" s="10" t="s">
        <v>209</v>
      </c>
      <c r="E249" s="317">
        <v>0</v>
      </c>
      <c r="F249" s="317">
        <v>17</v>
      </c>
      <c r="G249" s="317">
        <v>1</v>
      </c>
      <c r="H249" s="317">
        <v>57.83</v>
      </c>
      <c r="I249" s="317">
        <v>8</v>
      </c>
      <c r="J249" s="317">
        <v>49</v>
      </c>
      <c r="K249" s="317">
        <v>0</v>
      </c>
      <c r="L249" s="10">
        <v>67.8</v>
      </c>
      <c r="M249" s="10">
        <v>100</v>
      </c>
      <c r="N249" s="318">
        <v>117.86198956802146</v>
      </c>
      <c r="O249" s="318">
        <v>88.858283790918392</v>
      </c>
      <c r="P249" s="318">
        <v>87.715805910783843</v>
      </c>
      <c r="Q249" s="10">
        <v>63.96</v>
      </c>
      <c r="R249" s="10">
        <v>41.26</v>
      </c>
      <c r="S249" s="319">
        <v>59.11565133099694</v>
      </c>
      <c r="T249" s="10">
        <v>42.78</v>
      </c>
      <c r="U249" s="10">
        <v>4.47</v>
      </c>
      <c r="V249" s="10">
        <v>0.6</v>
      </c>
      <c r="W249" s="10">
        <v>0.18</v>
      </c>
      <c r="X249" s="320">
        <v>3439</v>
      </c>
      <c r="Y249" s="320">
        <v>1039</v>
      </c>
      <c r="Z249" s="10">
        <v>2.66</v>
      </c>
    </row>
    <row r="250" spans="1:26" ht="12.75" customHeight="1">
      <c r="A250" s="8" t="s">
        <v>203</v>
      </c>
      <c r="B250" s="8" t="s">
        <v>17</v>
      </c>
      <c r="C250" s="9" t="s">
        <v>204</v>
      </c>
      <c r="D250" s="10" t="s">
        <v>210</v>
      </c>
      <c r="E250" s="317">
        <v>103</v>
      </c>
      <c r="F250" s="317">
        <v>57</v>
      </c>
      <c r="G250" s="317">
        <v>24</v>
      </c>
      <c r="H250" s="317">
        <v>83.45</v>
      </c>
      <c r="I250" s="317">
        <v>144</v>
      </c>
      <c r="J250" s="317">
        <v>0</v>
      </c>
      <c r="K250" s="317">
        <v>310</v>
      </c>
      <c r="L250" s="10">
        <v>70.959999999999994</v>
      </c>
      <c r="M250" s="10">
        <v>100</v>
      </c>
      <c r="N250" s="318">
        <v>107.88805008971285</v>
      </c>
      <c r="O250" s="318">
        <v>93.432984674299632</v>
      </c>
      <c r="P250" s="318">
        <v>73.534948459515249</v>
      </c>
      <c r="Q250" s="10">
        <v>94.78</v>
      </c>
      <c r="R250" s="10">
        <v>39.700000000000003</v>
      </c>
      <c r="S250" s="319">
        <v>67.63380873168849</v>
      </c>
      <c r="T250" s="10">
        <v>38.75</v>
      </c>
      <c r="U250" s="10">
        <v>5.2</v>
      </c>
      <c r="V250" s="10">
        <v>0.75</v>
      </c>
      <c r="W250" s="10">
        <v>0.16</v>
      </c>
      <c r="X250" s="320">
        <v>65558</v>
      </c>
      <c r="Y250" s="320">
        <v>34051</v>
      </c>
      <c r="Z250" s="10">
        <v>6.78</v>
      </c>
    </row>
    <row r="251" spans="1:26" ht="12.75" customHeight="1">
      <c r="A251" s="8" t="s">
        <v>203</v>
      </c>
      <c r="B251" s="8" t="s">
        <v>19</v>
      </c>
      <c r="C251" s="9" t="s">
        <v>204</v>
      </c>
      <c r="D251" s="10" t="s">
        <v>211</v>
      </c>
      <c r="E251" s="317">
        <v>19</v>
      </c>
      <c r="F251" s="317">
        <v>2</v>
      </c>
      <c r="G251" s="317">
        <v>3</v>
      </c>
      <c r="H251" s="317">
        <v>77.91</v>
      </c>
      <c r="I251" s="317">
        <v>57</v>
      </c>
      <c r="J251" s="317">
        <v>0</v>
      </c>
      <c r="K251" s="317">
        <v>0</v>
      </c>
      <c r="L251" s="10">
        <v>69.75</v>
      </c>
      <c r="M251" s="10">
        <v>100</v>
      </c>
      <c r="N251" s="318">
        <v>109.73582752850358</v>
      </c>
      <c r="O251" s="318">
        <v>90.610246362975971</v>
      </c>
      <c r="P251" s="318">
        <v>99.92989797734765</v>
      </c>
      <c r="Q251" s="10">
        <v>100</v>
      </c>
      <c r="R251" s="10">
        <v>39.07</v>
      </c>
      <c r="S251" s="319">
        <v>62.892181186644926</v>
      </c>
      <c r="T251" s="10">
        <v>40.74</v>
      </c>
      <c r="U251" s="10">
        <v>10.4</v>
      </c>
      <c r="V251" s="10">
        <v>1.21</v>
      </c>
      <c r="W251" s="10">
        <v>0.28999999999999998</v>
      </c>
      <c r="X251" s="320">
        <v>6571</v>
      </c>
      <c r="Y251" s="320">
        <v>3096</v>
      </c>
      <c r="Z251" s="10">
        <v>7.08</v>
      </c>
    </row>
    <row r="252" spans="1:26" ht="12.75" customHeight="1">
      <c r="A252" s="8" t="s">
        <v>177</v>
      </c>
      <c r="B252" s="8" t="s">
        <v>6</v>
      </c>
      <c r="C252" s="9" t="s">
        <v>178</v>
      </c>
      <c r="D252" s="10" t="s">
        <v>179</v>
      </c>
      <c r="E252" s="317">
        <v>1</v>
      </c>
      <c r="F252" s="317">
        <v>7</v>
      </c>
      <c r="G252" s="317">
        <v>0</v>
      </c>
      <c r="H252" s="317">
        <v>82.44</v>
      </c>
      <c r="I252" s="317">
        <v>0</v>
      </c>
      <c r="J252" s="317">
        <v>28</v>
      </c>
      <c r="K252" s="317">
        <v>38</v>
      </c>
      <c r="L252" s="10">
        <v>67.81</v>
      </c>
      <c r="M252" s="10">
        <v>98.21</v>
      </c>
      <c r="N252" s="318">
        <v>104.88222980953957</v>
      </c>
      <c r="O252" s="318">
        <v>85.924771212384229</v>
      </c>
      <c r="P252" s="318">
        <v>68.808056553598405</v>
      </c>
      <c r="Q252" s="10">
        <v>75.84</v>
      </c>
      <c r="R252" s="10">
        <v>22.78</v>
      </c>
      <c r="S252" s="319">
        <v>74.709827975774147</v>
      </c>
      <c r="T252" s="10">
        <v>21.19</v>
      </c>
      <c r="U252" s="10">
        <v>15.13</v>
      </c>
      <c r="V252" s="10">
        <v>2.41</v>
      </c>
      <c r="W252" s="10">
        <v>0.56000000000000005</v>
      </c>
      <c r="X252" s="320">
        <v>2831</v>
      </c>
      <c r="Y252" s="320">
        <v>1194</v>
      </c>
      <c r="Z252" s="10">
        <v>6.65</v>
      </c>
    </row>
    <row r="253" spans="1:26" ht="12.75" customHeight="1">
      <c r="A253" s="8" t="s">
        <v>177</v>
      </c>
      <c r="B253" s="8" t="s">
        <v>9</v>
      </c>
      <c r="C253" s="9" t="s">
        <v>178</v>
      </c>
      <c r="D253" s="10" t="s">
        <v>180</v>
      </c>
      <c r="E253" s="317">
        <v>115260</v>
      </c>
      <c r="F253" s="317">
        <v>1137</v>
      </c>
      <c r="G253" s="317">
        <v>17</v>
      </c>
      <c r="H253" s="317">
        <v>72.959999999999994</v>
      </c>
      <c r="I253" s="317">
        <v>3</v>
      </c>
      <c r="J253" s="317">
        <v>7</v>
      </c>
      <c r="K253" s="317">
        <v>136</v>
      </c>
      <c r="L253" s="10">
        <v>70.209999999999994</v>
      </c>
      <c r="M253" s="10">
        <v>100</v>
      </c>
      <c r="N253" s="318">
        <v>111.11803109630532</v>
      </c>
      <c r="O253" s="318">
        <v>96.74578518597464</v>
      </c>
      <c r="P253" s="318">
        <v>63.702879656435762</v>
      </c>
      <c r="Q253" s="10">
        <v>80.91</v>
      </c>
      <c r="R253" s="10">
        <v>32.729999999999997</v>
      </c>
      <c r="S253" s="319">
        <v>71.335349316017655</v>
      </c>
      <c r="T253" s="10">
        <v>33.74</v>
      </c>
      <c r="U253" s="10">
        <v>15.24</v>
      </c>
      <c r="V253" s="10">
        <v>1.71</v>
      </c>
      <c r="W253" s="10">
        <v>0.34</v>
      </c>
      <c r="X253" s="320">
        <v>7898</v>
      </c>
      <c r="Y253" s="320">
        <v>2900</v>
      </c>
      <c r="Z253" s="10">
        <v>6.49</v>
      </c>
    </row>
    <row r="254" spans="1:26" ht="12.75" customHeight="1">
      <c r="A254" s="8" t="s">
        <v>177</v>
      </c>
      <c r="B254" s="8" t="s">
        <v>11</v>
      </c>
      <c r="C254" s="9" t="s">
        <v>178</v>
      </c>
      <c r="D254" s="10" t="s">
        <v>181</v>
      </c>
      <c r="E254" s="317">
        <v>0</v>
      </c>
      <c r="F254" s="317">
        <v>0</v>
      </c>
      <c r="G254" s="317">
        <v>0</v>
      </c>
      <c r="H254" s="317">
        <v>68.72</v>
      </c>
      <c r="I254" s="317">
        <v>0</v>
      </c>
      <c r="J254" s="317">
        <v>0</v>
      </c>
      <c r="K254" s="317">
        <v>0</v>
      </c>
      <c r="L254" s="10">
        <v>69.05</v>
      </c>
      <c r="M254" s="10">
        <v>98.95</v>
      </c>
      <c r="N254" s="318">
        <v>115.28935875121498</v>
      </c>
      <c r="O254" s="318">
        <v>85.288127323232004</v>
      </c>
      <c r="P254" s="318">
        <v>67.967855900753023</v>
      </c>
      <c r="Q254" s="10">
        <v>82.84</v>
      </c>
      <c r="R254" s="10">
        <v>36.270000000000003</v>
      </c>
      <c r="S254" s="319">
        <v>64.731308806793507</v>
      </c>
      <c r="T254" s="10">
        <v>33.909999999999997</v>
      </c>
      <c r="U254" s="10">
        <v>17.09</v>
      </c>
      <c r="V254" s="10">
        <v>2.77</v>
      </c>
      <c r="W254" s="10">
        <v>0.74</v>
      </c>
      <c r="X254" s="320">
        <v>15645</v>
      </c>
      <c r="Y254" s="320">
        <v>5201</v>
      </c>
      <c r="Z254" s="10">
        <v>6.3</v>
      </c>
    </row>
    <row r="255" spans="1:26" ht="12.75" customHeight="1">
      <c r="A255" s="8" t="s">
        <v>177</v>
      </c>
      <c r="B255" s="8" t="s">
        <v>13</v>
      </c>
      <c r="C255" s="9" t="s">
        <v>178</v>
      </c>
      <c r="D255" s="10" t="s">
        <v>182</v>
      </c>
      <c r="E255" s="317">
        <v>15</v>
      </c>
      <c r="F255" s="317">
        <v>45</v>
      </c>
      <c r="G255" s="317">
        <v>6</v>
      </c>
      <c r="H255" s="317">
        <v>75.8</v>
      </c>
      <c r="I255" s="317">
        <v>5</v>
      </c>
      <c r="J255" s="317">
        <v>4</v>
      </c>
      <c r="K255" s="317">
        <v>230</v>
      </c>
      <c r="L255" s="10">
        <v>70.739999999999995</v>
      </c>
      <c r="M255" s="10">
        <v>98.18</v>
      </c>
      <c r="N255" s="318">
        <v>112.90514676483787</v>
      </c>
      <c r="O255" s="318">
        <v>82.533956204055542</v>
      </c>
      <c r="P255" s="318">
        <v>68.55584487729358</v>
      </c>
      <c r="Q255" s="10">
        <v>86.61</v>
      </c>
      <c r="R255" s="10">
        <v>36.65</v>
      </c>
      <c r="S255" s="319">
        <v>65.642115600255437</v>
      </c>
      <c r="T255" s="10">
        <v>37.14</v>
      </c>
      <c r="U255" s="10">
        <v>17.38</v>
      </c>
      <c r="V255" s="10">
        <v>2.4900000000000002</v>
      </c>
      <c r="W255" s="10">
        <v>0.6</v>
      </c>
      <c r="X255" s="320">
        <v>14908</v>
      </c>
      <c r="Y255" s="320">
        <v>5058</v>
      </c>
      <c r="Z255" s="10">
        <v>5.3</v>
      </c>
    </row>
    <row r="256" spans="1:26" ht="12.75" customHeight="1">
      <c r="A256" s="8" t="s">
        <v>177</v>
      </c>
      <c r="B256" s="8" t="s">
        <v>15</v>
      </c>
      <c r="C256" s="9" t="s">
        <v>178</v>
      </c>
      <c r="D256" s="10" t="s">
        <v>183</v>
      </c>
      <c r="E256" s="317">
        <v>11</v>
      </c>
      <c r="F256" s="317">
        <v>38</v>
      </c>
      <c r="G256" s="317">
        <v>2</v>
      </c>
      <c r="H256" s="317">
        <v>68.28</v>
      </c>
      <c r="I256" s="317">
        <v>12</v>
      </c>
      <c r="J256" s="317">
        <v>0</v>
      </c>
      <c r="K256" s="317">
        <v>614</v>
      </c>
      <c r="L256" s="10">
        <v>69.72</v>
      </c>
      <c r="M256" s="10">
        <v>100</v>
      </c>
      <c r="N256" s="318">
        <v>112.34860957184229</v>
      </c>
      <c r="O256" s="318">
        <v>90.927418906922711</v>
      </c>
      <c r="P256" s="318">
        <v>62.432125340441125</v>
      </c>
      <c r="Q256" s="10">
        <v>93.3</v>
      </c>
      <c r="R256" s="10">
        <v>35.630000000000003</v>
      </c>
      <c r="S256" s="319">
        <v>71.312217600732453</v>
      </c>
      <c r="T256" s="10">
        <v>33.25</v>
      </c>
      <c r="U256" s="10">
        <v>13.37</v>
      </c>
      <c r="V256" s="10">
        <v>2.14</v>
      </c>
      <c r="W256" s="10">
        <v>0.56999999999999995</v>
      </c>
      <c r="X256" s="320">
        <v>25021</v>
      </c>
      <c r="Y256" s="320">
        <v>7436</v>
      </c>
      <c r="Z256" s="10">
        <v>6.37</v>
      </c>
    </row>
    <row r="257" spans="1:26" ht="12.75" customHeight="1">
      <c r="A257" s="8" t="s">
        <v>177</v>
      </c>
      <c r="B257" s="8" t="s">
        <v>17</v>
      </c>
      <c r="C257" s="9" t="s">
        <v>178</v>
      </c>
      <c r="D257" s="10" t="s">
        <v>184</v>
      </c>
      <c r="E257" s="317">
        <v>0</v>
      </c>
      <c r="F257" s="317">
        <v>0</v>
      </c>
      <c r="G257" s="317">
        <v>0</v>
      </c>
      <c r="H257" s="317">
        <v>68.459999999999994</v>
      </c>
      <c r="I257" s="317">
        <v>0</v>
      </c>
      <c r="J257" s="317">
        <v>0</v>
      </c>
      <c r="K257" s="317">
        <v>0</v>
      </c>
      <c r="L257" s="10">
        <v>68.489999999999995</v>
      </c>
      <c r="M257" s="10">
        <v>97.51</v>
      </c>
      <c r="N257" s="318">
        <v>116.04334397231217</v>
      </c>
      <c r="O257" s="318">
        <v>86.9843528116415</v>
      </c>
      <c r="P257" s="318">
        <v>71.128671646773199</v>
      </c>
      <c r="Q257" s="10">
        <v>83.08</v>
      </c>
      <c r="R257" s="10">
        <v>37.53</v>
      </c>
      <c r="S257" s="319">
        <v>70.424830444611914</v>
      </c>
      <c r="T257" s="10">
        <v>37.450000000000003</v>
      </c>
      <c r="U257" s="10">
        <v>23.67</v>
      </c>
      <c r="V257" s="10">
        <v>3.3</v>
      </c>
      <c r="W257" s="10">
        <v>0.75</v>
      </c>
      <c r="X257" s="320">
        <v>14410</v>
      </c>
      <c r="Y257" s="320">
        <v>3998</v>
      </c>
      <c r="Z257" s="10">
        <v>6.03</v>
      </c>
    </row>
    <row r="258" spans="1:26" ht="12.75" customHeight="1">
      <c r="A258" s="8" t="s">
        <v>177</v>
      </c>
      <c r="B258" s="8" t="s">
        <v>19</v>
      </c>
      <c r="C258" s="9" t="s">
        <v>178</v>
      </c>
      <c r="D258" s="10" t="s">
        <v>185</v>
      </c>
      <c r="E258" s="317">
        <v>0</v>
      </c>
      <c r="F258" s="317">
        <v>10</v>
      </c>
      <c r="G258" s="317">
        <v>0</v>
      </c>
      <c r="H258" s="317">
        <v>66.709999999999994</v>
      </c>
      <c r="I258" s="317">
        <v>0</v>
      </c>
      <c r="J258" s="317">
        <v>3</v>
      </c>
      <c r="K258" s="317">
        <v>89</v>
      </c>
      <c r="L258" s="10">
        <v>69.959999999999994</v>
      </c>
      <c r="M258" s="10">
        <v>100</v>
      </c>
      <c r="N258" s="318">
        <v>110.19357633417258</v>
      </c>
      <c r="O258" s="318">
        <v>83.489243161237439</v>
      </c>
      <c r="P258" s="318">
        <v>74.34526940347412</v>
      </c>
      <c r="Q258" s="10">
        <v>82.47</v>
      </c>
      <c r="R258" s="10">
        <v>36.19</v>
      </c>
      <c r="S258" s="319">
        <v>71.270411033720364</v>
      </c>
      <c r="T258" s="10">
        <v>32.96</v>
      </c>
      <c r="U258" s="10">
        <v>15.36</v>
      </c>
      <c r="V258" s="10">
        <v>1.88</v>
      </c>
      <c r="W258" s="10">
        <v>0.42</v>
      </c>
      <c r="X258" s="320">
        <v>4577</v>
      </c>
      <c r="Y258" s="320">
        <v>1655</v>
      </c>
      <c r="Z258" s="10">
        <v>5.67</v>
      </c>
    </row>
    <row r="259" spans="1:26" ht="12.75" customHeight="1">
      <c r="A259" s="8" t="s">
        <v>177</v>
      </c>
      <c r="B259" s="8" t="s">
        <v>21</v>
      </c>
      <c r="C259" s="9" t="s">
        <v>178</v>
      </c>
      <c r="D259" s="10" t="s">
        <v>186</v>
      </c>
      <c r="E259" s="317">
        <v>2</v>
      </c>
      <c r="F259" s="317">
        <v>11</v>
      </c>
      <c r="G259" s="317">
        <v>2</v>
      </c>
      <c r="H259" s="317">
        <v>83.95</v>
      </c>
      <c r="I259" s="317">
        <v>2</v>
      </c>
      <c r="J259" s="317">
        <v>1</v>
      </c>
      <c r="K259" s="317">
        <v>121</v>
      </c>
      <c r="L259" s="10">
        <v>69.459999999999994</v>
      </c>
      <c r="M259" s="10">
        <v>100</v>
      </c>
      <c r="N259" s="318">
        <v>115.52873217846607</v>
      </c>
      <c r="O259" s="318">
        <v>83.480796766024739</v>
      </c>
      <c r="P259" s="318">
        <v>59.871794392566969</v>
      </c>
      <c r="Q259" s="10">
        <v>60.22</v>
      </c>
      <c r="R259" s="10">
        <v>34</v>
      </c>
      <c r="S259" s="319">
        <v>67.434366250524121</v>
      </c>
      <c r="T259" s="10">
        <v>41.71</v>
      </c>
      <c r="U259" s="10">
        <v>8.0399999999999991</v>
      </c>
      <c r="V259" s="10">
        <v>0.9</v>
      </c>
      <c r="W259" s="10">
        <v>0.17</v>
      </c>
      <c r="X259" s="320">
        <v>9123</v>
      </c>
      <c r="Y259" s="320">
        <v>2637</v>
      </c>
      <c r="Z259" s="10">
        <v>6.93</v>
      </c>
    </row>
    <row r="260" spans="1:26" ht="12.75" customHeight="1">
      <c r="A260" s="8" t="s">
        <v>177</v>
      </c>
      <c r="B260" s="8" t="s">
        <v>23</v>
      </c>
      <c r="C260" s="9" t="s">
        <v>178</v>
      </c>
      <c r="D260" s="10" t="s">
        <v>187</v>
      </c>
      <c r="E260" s="317">
        <v>5</v>
      </c>
      <c r="F260" s="317">
        <v>11</v>
      </c>
      <c r="G260" s="317">
        <v>4</v>
      </c>
      <c r="H260" s="317">
        <v>76.930000000000007</v>
      </c>
      <c r="I260" s="317">
        <v>1</v>
      </c>
      <c r="J260" s="317">
        <v>961</v>
      </c>
      <c r="K260" s="317">
        <v>101</v>
      </c>
      <c r="L260" s="10">
        <v>68.709999999999994</v>
      </c>
      <c r="M260" s="10">
        <v>98.95</v>
      </c>
      <c r="N260" s="318">
        <v>114.0842818955299</v>
      </c>
      <c r="O260" s="318">
        <v>83.99776506584368</v>
      </c>
      <c r="P260" s="318">
        <v>79.604195521121497</v>
      </c>
      <c r="Q260" s="10">
        <v>78.349999999999994</v>
      </c>
      <c r="R260" s="10">
        <v>41.72</v>
      </c>
      <c r="S260" s="319">
        <v>65.439646201873046</v>
      </c>
      <c r="T260" s="10">
        <v>41.97</v>
      </c>
      <c r="U260" s="10">
        <v>17.86</v>
      </c>
      <c r="V260" s="10">
        <v>2.66</v>
      </c>
      <c r="W260" s="10">
        <v>0.66</v>
      </c>
      <c r="X260" s="320">
        <v>7692</v>
      </c>
      <c r="Y260" s="320">
        <v>1995</v>
      </c>
      <c r="Z260" s="10">
        <v>6.42</v>
      </c>
    </row>
    <row r="261" spans="1:26" ht="12.75" customHeight="1">
      <c r="A261" s="8" t="s">
        <v>177</v>
      </c>
      <c r="B261" s="8" t="s">
        <v>25</v>
      </c>
      <c r="C261" s="9" t="s">
        <v>178</v>
      </c>
      <c r="D261" s="10" t="s">
        <v>188</v>
      </c>
      <c r="E261" s="317">
        <v>0</v>
      </c>
      <c r="F261" s="317">
        <v>11</v>
      </c>
      <c r="G261" s="317">
        <v>1</v>
      </c>
      <c r="H261" s="317">
        <v>78.42</v>
      </c>
      <c r="I261" s="317">
        <v>0</v>
      </c>
      <c r="J261" s="317">
        <v>5</v>
      </c>
      <c r="K261" s="317">
        <v>0</v>
      </c>
      <c r="L261" s="10">
        <v>68.77</v>
      </c>
      <c r="M261" s="10">
        <v>100</v>
      </c>
      <c r="N261" s="318">
        <v>112.44331042281388</v>
      </c>
      <c r="O261" s="318">
        <v>87.916207547734686</v>
      </c>
      <c r="P261" s="318">
        <v>79.387412202781974</v>
      </c>
      <c r="Q261" s="10">
        <v>84.15</v>
      </c>
      <c r="R261" s="10">
        <v>34.57</v>
      </c>
      <c r="S261" s="319">
        <v>61.662971255366784</v>
      </c>
      <c r="T261" s="10">
        <v>38.85</v>
      </c>
      <c r="U261" s="10">
        <v>9.81</v>
      </c>
      <c r="V261" s="10">
        <v>0.99</v>
      </c>
      <c r="W261" s="10">
        <v>0.15</v>
      </c>
      <c r="X261" s="320">
        <v>4474</v>
      </c>
      <c r="Y261" s="320">
        <v>1632</v>
      </c>
      <c r="Z261" s="10">
        <v>6.88</v>
      </c>
    </row>
    <row r="262" spans="1:26" ht="12.75" customHeight="1">
      <c r="A262" s="8" t="s">
        <v>177</v>
      </c>
      <c r="B262" s="8" t="s">
        <v>27</v>
      </c>
      <c r="C262" s="9" t="s">
        <v>178</v>
      </c>
      <c r="D262" s="10" t="s">
        <v>189</v>
      </c>
      <c r="E262" s="317">
        <v>1</v>
      </c>
      <c r="F262" s="317">
        <v>23</v>
      </c>
      <c r="G262" s="317">
        <v>0</v>
      </c>
      <c r="H262" s="317">
        <v>90.01</v>
      </c>
      <c r="I262" s="317">
        <v>0</v>
      </c>
      <c r="J262" s="317">
        <v>0</v>
      </c>
      <c r="K262" s="317">
        <v>46</v>
      </c>
      <c r="L262" s="10">
        <v>68.5</v>
      </c>
      <c r="M262" s="10">
        <v>95.02</v>
      </c>
      <c r="N262" s="318">
        <v>113.52712277569414</v>
      </c>
      <c r="O262" s="318">
        <v>84.307961201879294</v>
      </c>
      <c r="P262" s="318">
        <v>54.845750281257487</v>
      </c>
      <c r="Q262" s="10">
        <v>61.79</v>
      </c>
      <c r="R262" s="10">
        <v>37.71</v>
      </c>
      <c r="S262" s="319">
        <v>65.64695677316756</v>
      </c>
      <c r="T262" s="10">
        <v>32.72</v>
      </c>
      <c r="U262" s="10">
        <v>7.69</v>
      </c>
      <c r="V262" s="10">
        <v>0.93</v>
      </c>
      <c r="W262" s="10">
        <v>0.18</v>
      </c>
      <c r="X262" s="320">
        <v>4222</v>
      </c>
      <c r="Y262" s="320">
        <v>1486</v>
      </c>
      <c r="Z262" s="10">
        <v>6.88</v>
      </c>
    </row>
    <row r="263" spans="1:26" ht="12.75" customHeight="1">
      <c r="A263" s="8" t="s">
        <v>177</v>
      </c>
      <c r="B263" s="8" t="s">
        <v>29</v>
      </c>
      <c r="C263" s="9" t="s">
        <v>178</v>
      </c>
      <c r="D263" s="10" t="s">
        <v>190</v>
      </c>
      <c r="E263" s="317">
        <v>8</v>
      </c>
      <c r="F263" s="317">
        <v>10</v>
      </c>
      <c r="G263" s="317">
        <v>3</v>
      </c>
      <c r="H263" s="317">
        <v>57.7</v>
      </c>
      <c r="I263" s="317">
        <v>5</v>
      </c>
      <c r="J263" s="317">
        <v>1</v>
      </c>
      <c r="K263" s="317">
        <v>38</v>
      </c>
      <c r="L263" s="10">
        <v>68.78</v>
      </c>
      <c r="M263" s="10">
        <v>100</v>
      </c>
      <c r="N263" s="318">
        <v>114.74324886773751</v>
      </c>
      <c r="O263" s="318">
        <v>88.734087004649808</v>
      </c>
      <c r="P263" s="318">
        <v>64.779917594633289</v>
      </c>
      <c r="Q263" s="10">
        <v>59.1</v>
      </c>
      <c r="R263" s="10">
        <v>35.39</v>
      </c>
      <c r="S263" s="319">
        <v>65.533718852744968</v>
      </c>
      <c r="T263" s="10">
        <v>32.39</v>
      </c>
      <c r="U263" s="10">
        <v>6.31</v>
      </c>
      <c r="V263" s="10">
        <v>0.97</v>
      </c>
      <c r="W263" s="10">
        <v>0.25</v>
      </c>
      <c r="X263" s="320">
        <v>5412</v>
      </c>
      <c r="Y263" s="320">
        <v>1344</v>
      </c>
      <c r="Z263" s="10">
        <v>6.53</v>
      </c>
    </row>
    <row r="264" spans="1:26" ht="12.75" customHeight="1">
      <c r="A264" s="8" t="s">
        <v>177</v>
      </c>
      <c r="B264" s="8" t="s">
        <v>31</v>
      </c>
      <c r="C264" s="9" t="s">
        <v>178</v>
      </c>
      <c r="D264" s="10" t="s">
        <v>191</v>
      </c>
      <c r="E264" s="317">
        <v>3</v>
      </c>
      <c r="F264" s="317">
        <v>11</v>
      </c>
      <c r="G264" s="317">
        <v>8</v>
      </c>
      <c r="H264" s="317">
        <v>80.680000000000007</v>
      </c>
      <c r="I264" s="317">
        <v>2476</v>
      </c>
      <c r="J264" s="317">
        <v>237</v>
      </c>
      <c r="K264" s="317">
        <v>310</v>
      </c>
      <c r="L264" s="10">
        <v>71.680000000000007</v>
      </c>
      <c r="M264" s="10">
        <v>100</v>
      </c>
      <c r="N264" s="318">
        <v>112.21027821624972</v>
      </c>
      <c r="O264" s="318">
        <v>83.242791696784408</v>
      </c>
      <c r="P264" s="318">
        <v>70.288064917144823</v>
      </c>
      <c r="Q264" s="10">
        <v>88.25</v>
      </c>
      <c r="R264" s="10">
        <v>36.03</v>
      </c>
      <c r="S264" s="319">
        <v>59.582500995969333</v>
      </c>
      <c r="T264" s="10">
        <v>35.11</v>
      </c>
      <c r="U264" s="10">
        <v>10.85</v>
      </c>
      <c r="V264" s="10">
        <v>1.76</v>
      </c>
      <c r="W264" s="10">
        <v>0.43</v>
      </c>
      <c r="X264" s="320">
        <v>29137</v>
      </c>
      <c r="Y264" s="320">
        <v>7906</v>
      </c>
      <c r="Z264" s="10">
        <v>6.54</v>
      </c>
    </row>
    <row r="265" spans="1:26" ht="12.75" customHeight="1">
      <c r="A265" s="8" t="s">
        <v>177</v>
      </c>
      <c r="B265" s="8" t="s">
        <v>33</v>
      </c>
      <c r="C265" s="9" t="s">
        <v>178</v>
      </c>
      <c r="D265" s="10" t="s">
        <v>192</v>
      </c>
      <c r="E265" s="317">
        <v>0</v>
      </c>
      <c r="F265" s="317">
        <v>5</v>
      </c>
      <c r="G265" s="317">
        <v>0</v>
      </c>
      <c r="H265" s="317">
        <v>85.79</v>
      </c>
      <c r="I265" s="317">
        <v>3</v>
      </c>
      <c r="J265" s="317">
        <v>0</v>
      </c>
      <c r="K265" s="317">
        <v>125</v>
      </c>
      <c r="L265" s="10">
        <v>72.98</v>
      </c>
      <c r="M265" s="10">
        <v>100</v>
      </c>
      <c r="N265" s="318">
        <v>111.12000243437816</v>
      </c>
      <c r="O265" s="318">
        <v>102.92634992367348</v>
      </c>
      <c r="P265" s="318">
        <v>74.045841888107176</v>
      </c>
      <c r="Q265" s="10">
        <v>100</v>
      </c>
      <c r="R265" s="10">
        <v>40.56</v>
      </c>
      <c r="S265" s="319">
        <v>60.322558364414981</v>
      </c>
      <c r="T265" s="10">
        <v>35.99</v>
      </c>
      <c r="U265" s="10">
        <v>11.08</v>
      </c>
      <c r="V265" s="10">
        <v>1.54</v>
      </c>
      <c r="W265" s="10">
        <v>0.3</v>
      </c>
      <c r="X265" s="320">
        <v>1712</v>
      </c>
      <c r="Y265" s="320">
        <v>674</v>
      </c>
      <c r="Z265" s="10">
        <v>5.9</v>
      </c>
    </row>
    <row r="266" spans="1:26" ht="12.75" customHeight="1">
      <c r="A266" s="8" t="s">
        <v>177</v>
      </c>
      <c r="B266" s="8" t="s">
        <v>35</v>
      </c>
      <c r="C266" s="9" t="s">
        <v>178</v>
      </c>
      <c r="D266" s="10" t="s">
        <v>193</v>
      </c>
      <c r="E266" s="317">
        <v>1</v>
      </c>
      <c r="F266" s="317">
        <v>2</v>
      </c>
      <c r="G266" s="317">
        <v>3</v>
      </c>
      <c r="H266" s="317">
        <v>0</v>
      </c>
      <c r="I266" s="317">
        <v>0</v>
      </c>
      <c r="J266" s="317">
        <v>256</v>
      </c>
      <c r="K266" s="317">
        <v>76</v>
      </c>
      <c r="L266" s="10">
        <v>63.98</v>
      </c>
      <c r="M266" s="10">
        <v>0</v>
      </c>
      <c r="N266" s="318">
        <v>0</v>
      </c>
      <c r="O266" s="318">
        <v>0</v>
      </c>
      <c r="P266" s="318">
        <v>0</v>
      </c>
      <c r="Q266" s="10">
        <v>0</v>
      </c>
      <c r="R266" s="10">
        <v>0</v>
      </c>
      <c r="S266" s="319">
        <v>0</v>
      </c>
      <c r="T266" s="10">
        <v>0</v>
      </c>
      <c r="U266" s="10">
        <v>0</v>
      </c>
      <c r="V266" s="10">
        <v>0</v>
      </c>
      <c r="W266" s="10">
        <v>0</v>
      </c>
      <c r="X266" s="320">
        <v>0</v>
      </c>
      <c r="Y266" s="320">
        <v>0</v>
      </c>
      <c r="Z266" s="10">
        <v>0</v>
      </c>
    </row>
    <row r="267" spans="1:26" ht="12.75" customHeight="1">
      <c r="A267" s="8" t="s">
        <v>554</v>
      </c>
      <c r="B267" s="8" t="s">
        <v>6</v>
      </c>
      <c r="C267" s="10" t="s">
        <v>555</v>
      </c>
      <c r="D267" s="10" t="s">
        <v>556</v>
      </c>
      <c r="E267" s="317">
        <v>0</v>
      </c>
      <c r="F267" s="317">
        <v>0</v>
      </c>
      <c r="G267" s="317">
        <v>0</v>
      </c>
      <c r="H267" s="317">
        <v>40.11</v>
      </c>
      <c r="I267" s="317">
        <v>0</v>
      </c>
      <c r="J267" s="317">
        <v>0</v>
      </c>
      <c r="K267" s="317">
        <v>0</v>
      </c>
      <c r="L267" s="10">
        <v>64.62</v>
      </c>
      <c r="M267" s="10">
        <v>100</v>
      </c>
      <c r="N267" s="318">
        <v>120.86476206463625</v>
      </c>
      <c r="O267" s="318">
        <v>85.818110525354768</v>
      </c>
      <c r="P267" s="318">
        <v>88.88155562638137</v>
      </c>
      <c r="Q267" s="10">
        <v>92.08</v>
      </c>
      <c r="R267" s="10">
        <v>27.7</v>
      </c>
      <c r="S267" s="319">
        <v>63.66206837460372</v>
      </c>
      <c r="T267" s="10">
        <v>30.42</v>
      </c>
      <c r="U267" s="10">
        <v>28.43</v>
      </c>
      <c r="V267" s="10">
        <v>4.16</v>
      </c>
      <c r="W267" s="10">
        <v>1</v>
      </c>
      <c r="X267" s="320">
        <v>835</v>
      </c>
      <c r="Y267" s="320">
        <v>340</v>
      </c>
      <c r="Z267" s="10">
        <v>7.34</v>
      </c>
    </row>
    <row r="268" spans="1:26" ht="12.75" customHeight="1">
      <c r="A268" s="8" t="s">
        <v>554</v>
      </c>
      <c r="B268" s="8" t="s">
        <v>9</v>
      </c>
      <c r="C268" s="10" t="s">
        <v>555</v>
      </c>
      <c r="D268" s="10" t="s">
        <v>557</v>
      </c>
      <c r="E268" s="317">
        <v>0</v>
      </c>
      <c r="F268" s="317">
        <v>18</v>
      </c>
      <c r="G268" s="317">
        <v>2</v>
      </c>
      <c r="H268" s="317">
        <v>42.76</v>
      </c>
      <c r="I268" s="317">
        <v>5</v>
      </c>
      <c r="J268" s="317">
        <v>61</v>
      </c>
      <c r="K268" s="317">
        <v>0</v>
      </c>
      <c r="L268" s="10">
        <v>68.47</v>
      </c>
      <c r="M268" s="10">
        <v>98.24</v>
      </c>
      <c r="N268" s="318">
        <v>110.66527325510911</v>
      </c>
      <c r="O268" s="318">
        <v>91.520738105925659</v>
      </c>
      <c r="P268" s="318">
        <v>93.464566757661132</v>
      </c>
      <c r="Q268" s="10">
        <v>79.11</v>
      </c>
      <c r="R268" s="10">
        <v>30.32</v>
      </c>
      <c r="S268" s="319">
        <v>65.787980071892534</v>
      </c>
      <c r="T268" s="10">
        <v>31.68</v>
      </c>
      <c r="U268" s="10">
        <v>26.01</v>
      </c>
      <c r="V268" s="10">
        <v>6.24</v>
      </c>
      <c r="W268" s="10">
        <v>1.96</v>
      </c>
      <c r="X268" s="320">
        <v>670</v>
      </c>
      <c r="Y268" s="320">
        <v>269</v>
      </c>
      <c r="Z268" s="10">
        <v>7.23</v>
      </c>
    </row>
    <row r="269" spans="1:26" ht="12.75" customHeight="1">
      <c r="A269" s="8" t="s">
        <v>554</v>
      </c>
      <c r="B269" s="8" t="s">
        <v>11</v>
      </c>
      <c r="C269" s="10" t="s">
        <v>555</v>
      </c>
      <c r="D269" s="10" t="s">
        <v>558</v>
      </c>
      <c r="E269" s="317">
        <v>0</v>
      </c>
      <c r="F269" s="317">
        <v>0</v>
      </c>
      <c r="G269" s="317">
        <v>0</v>
      </c>
      <c r="H269" s="317">
        <v>54.84</v>
      </c>
      <c r="I269" s="317">
        <v>0</v>
      </c>
      <c r="J269" s="317">
        <v>0</v>
      </c>
      <c r="K269" s="317">
        <v>0</v>
      </c>
      <c r="L269" s="10">
        <v>66.09</v>
      </c>
      <c r="M269" s="10">
        <v>100</v>
      </c>
      <c r="N269" s="318">
        <v>106.43872290912854</v>
      </c>
      <c r="O269" s="318">
        <v>96.111484364799551</v>
      </c>
      <c r="P269" s="318">
        <v>88.739548526898261</v>
      </c>
      <c r="Q269" s="10">
        <v>95.47</v>
      </c>
      <c r="R269" s="10">
        <v>35.29</v>
      </c>
      <c r="S269" s="319">
        <v>55.55699992281663</v>
      </c>
      <c r="T269" s="10">
        <v>44.77</v>
      </c>
      <c r="U269" s="10">
        <v>24.04</v>
      </c>
      <c r="V269" s="10">
        <v>5.03</v>
      </c>
      <c r="W269" s="10">
        <v>1.49</v>
      </c>
      <c r="X269" s="320">
        <v>1910</v>
      </c>
      <c r="Y269" s="320">
        <v>750</v>
      </c>
      <c r="Z269" s="10">
        <v>7.58</v>
      </c>
    </row>
    <row r="270" spans="1:26" ht="12.75" customHeight="1">
      <c r="A270" s="8" t="s">
        <v>554</v>
      </c>
      <c r="B270" s="8" t="s">
        <v>13</v>
      </c>
      <c r="C270" s="10" t="s">
        <v>555</v>
      </c>
      <c r="D270" s="10" t="s">
        <v>559</v>
      </c>
      <c r="E270" s="317">
        <v>0</v>
      </c>
      <c r="F270" s="317">
        <v>16</v>
      </c>
      <c r="G270" s="317">
        <v>1</v>
      </c>
      <c r="H270" s="317">
        <v>52.53</v>
      </c>
      <c r="I270" s="317">
        <v>1</v>
      </c>
      <c r="J270" s="317">
        <v>116</v>
      </c>
      <c r="K270" s="317">
        <v>0</v>
      </c>
      <c r="L270" s="10">
        <v>68.98</v>
      </c>
      <c r="M270" s="10">
        <v>93.41</v>
      </c>
      <c r="N270" s="318">
        <v>112.14130949114913</v>
      </c>
      <c r="O270" s="318">
        <v>88.101230567832303</v>
      </c>
      <c r="P270" s="318">
        <v>74.820438641529194</v>
      </c>
      <c r="Q270" s="10">
        <v>74.97</v>
      </c>
      <c r="R270" s="10">
        <v>42.03</v>
      </c>
      <c r="S270" s="319">
        <v>67.528434600419047</v>
      </c>
      <c r="T270" s="10">
        <v>35.15</v>
      </c>
      <c r="U270" s="10">
        <v>19.77</v>
      </c>
      <c r="V270" s="10">
        <v>4.91</v>
      </c>
      <c r="W270" s="10">
        <v>1.6</v>
      </c>
      <c r="X270" s="320">
        <v>522</v>
      </c>
      <c r="Y270" s="320">
        <v>210</v>
      </c>
      <c r="Z270" s="10">
        <v>6.31</v>
      </c>
    </row>
    <row r="271" spans="1:26" ht="12.75" customHeight="1">
      <c r="A271" s="8" t="s">
        <v>554</v>
      </c>
      <c r="B271" s="8" t="s">
        <v>15</v>
      </c>
      <c r="C271" s="10" t="s">
        <v>555</v>
      </c>
      <c r="D271" s="10" t="s">
        <v>560</v>
      </c>
      <c r="E271" s="317">
        <v>0</v>
      </c>
      <c r="F271" s="317">
        <v>2</v>
      </c>
      <c r="G271" s="317">
        <v>1</v>
      </c>
      <c r="H271" s="317">
        <v>17.52</v>
      </c>
      <c r="I271" s="317">
        <v>3</v>
      </c>
      <c r="J271" s="317">
        <v>127</v>
      </c>
      <c r="K271" s="317">
        <v>0</v>
      </c>
      <c r="L271" s="10">
        <v>68.239999999999995</v>
      </c>
      <c r="M271" s="10">
        <v>96.22</v>
      </c>
      <c r="N271" s="318">
        <v>115.68213733252814</v>
      </c>
      <c r="O271" s="318">
        <v>77.224529288528288</v>
      </c>
      <c r="P271" s="318">
        <v>92.969795168392864</v>
      </c>
      <c r="Q271" s="10">
        <v>80.16</v>
      </c>
      <c r="R271" s="10">
        <v>33.56</v>
      </c>
      <c r="S271" s="319">
        <v>67.634826008595596</v>
      </c>
      <c r="T271" s="10">
        <v>39.1</v>
      </c>
      <c r="U271" s="10">
        <v>28.55</v>
      </c>
      <c r="V271" s="10">
        <v>6.66</v>
      </c>
      <c r="W271" s="10">
        <v>2.11</v>
      </c>
      <c r="X271" s="320">
        <v>601</v>
      </c>
      <c r="Y271" s="320">
        <v>247</v>
      </c>
      <c r="Z271" s="10">
        <v>6.52</v>
      </c>
    </row>
    <row r="272" spans="1:26" ht="12.75" customHeight="1">
      <c r="A272" s="8" t="s">
        <v>554</v>
      </c>
      <c r="B272" s="8" t="s">
        <v>17</v>
      </c>
      <c r="C272" s="10" t="s">
        <v>555</v>
      </c>
      <c r="D272" s="10" t="s">
        <v>561</v>
      </c>
      <c r="E272" s="317">
        <v>0</v>
      </c>
      <c r="F272" s="317">
        <v>5</v>
      </c>
      <c r="G272" s="317">
        <v>2</v>
      </c>
      <c r="H272" s="317">
        <v>37.229999999999997</v>
      </c>
      <c r="I272" s="317">
        <v>0</v>
      </c>
      <c r="J272" s="317">
        <v>448</v>
      </c>
      <c r="K272" s="317">
        <v>0</v>
      </c>
      <c r="L272" s="10">
        <v>66.88</v>
      </c>
      <c r="M272" s="10">
        <v>96.11</v>
      </c>
      <c r="N272" s="318">
        <v>110.5231324211359</v>
      </c>
      <c r="O272" s="318">
        <v>90.311847985842803</v>
      </c>
      <c r="P272" s="318">
        <v>96.99338333196566</v>
      </c>
      <c r="Q272" s="10">
        <v>91.79</v>
      </c>
      <c r="R272" s="10">
        <v>39.06</v>
      </c>
      <c r="S272" s="319">
        <v>58.247471765669331</v>
      </c>
      <c r="T272" s="10">
        <v>38.64</v>
      </c>
      <c r="U272" s="10">
        <v>25.34</v>
      </c>
      <c r="V272" s="10">
        <v>5</v>
      </c>
      <c r="W272" s="10">
        <v>1.42</v>
      </c>
      <c r="X272" s="320">
        <v>921</v>
      </c>
      <c r="Y272" s="320">
        <v>379</v>
      </c>
      <c r="Z272" s="10">
        <v>6.28</v>
      </c>
    </row>
    <row r="273" spans="1:26" ht="12.75" customHeight="1">
      <c r="A273" s="8" t="s">
        <v>554</v>
      </c>
      <c r="B273" s="8" t="s">
        <v>19</v>
      </c>
      <c r="C273" s="10" t="s">
        <v>555</v>
      </c>
      <c r="D273" s="10" t="s">
        <v>562</v>
      </c>
      <c r="E273" s="317">
        <v>0</v>
      </c>
      <c r="F273" s="317">
        <v>7</v>
      </c>
      <c r="G273" s="317">
        <v>2</v>
      </c>
      <c r="H273" s="317">
        <v>23.01</v>
      </c>
      <c r="I273" s="317">
        <v>0</v>
      </c>
      <c r="J273" s="317">
        <v>199</v>
      </c>
      <c r="K273" s="317">
        <v>33</v>
      </c>
      <c r="L273" s="10">
        <v>66.349999999999994</v>
      </c>
      <c r="M273" s="10">
        <v>97.19</v>
      </c>
      <c r="N273" s="318">
        <v>114.84338325511862</v>
      </c>
      <c r="O273" s="318">
        <v>78.868156862735177</v>
      </c>
      <c r="P273" s="318">
        <v>83.762154632358303</v>
      </c>
      <c r="Q273" s="10">
        <v>68.87</v>
      </c>
      <c r="R273" s="10">
        <v>39.54</v>
      </c>
      <c r="S273" s="319">
        <v>57.845730923279291</v>
      </c>
      <c r="T273" s="10">
        <v>48.79</v>
      </c>
      <c r="U273" s="10">
        <v>25.9</v>
      </c>
      <c r="V273" s="10">
        <v>4.2699999999999996</v>
      </c>
      <c r="W273" s="10">
        <v>1.18</v>
      </c>
      <c r="X273" s="320">
        <v>434</v>
      </c>
      <c r="Y273" s="320">
        <v>174</v>
      </c>
      <c r="Z273" s="10">
        <v>6.68</v>
      </c>
    </row>
    <row r="274" spans="1:26" ht="12.75" customHeight="1">
      <c r="A274" s="8" t="s">
        <v>554</v>
      </c>
      <c r="B274" s="8" t="s">
        <v>21</v>
      </c>
      <c r="C274" s="10" t="s">
        <v>555</v>
      </c>
      <c r="D274" s="10" t="s">
        <v>563</v>
      </c>
      <c r="E274" s="317">
        <v>14</v>
      </c>
      <c r="F274" s="317">
        <v>0</v>
      </c>
      <c r="G274" s="317">
        <v>0</v>
      </c>
      <c r="H274" s="317">
        <v>30.69</v>
      </c>
      <c r="I274" s="317">
        <v>0</v>
      </c>
      <c r="J274" s="317">
        <v>217</v>
      </c>
      <c r="K274" s="317">
        <v>10</v>
      </c>
      <c r="L274" s="10">
        <v>64.59</v>
      </c>
      <c r="M274" s="10">
        <v>98.53</v>
      </c>
      <c r="N274" s="318">
        <v>114.97560900187275</v>
      </c>
      <c r="O274" s="318">
        <v>94.7213140053111</v>
      </c>
      <c r="P274" s="318">
        <v>76.006708086201982</v>
      </c>
      <c r="Q274" s="10">
        <v>90.13</v>
      </c>
      <c r="R274" s="10">
        <v>19.309999999999999</v>
      </c>
      <c r="S274" s="319">
        <v>79.658955142826116</v>
      </c>
      <c r="T274" s="10">
        <v>21.64</v>
      </c>
      <c r="U274" s="10">
        <v>32.53</v>
      </c>
      <c r="V274" s="10">
        <v>5.17</v>
      </c>
      <c r="W274" s="10">
        <v>1.25</v>
      </c>
      <c r="X274" s="320">
        <v>570</v>
      </c>
      <c r="Y274" s="320">
        <v>227</v>
      </c>
      <c r="Z274" s="10">
        <v>7.17</v>
      </c>
    </row>
    <row r="275" spans="1:26" ht="12.75" customHeight="1">
      <c r="A275" s="8" t="s">
        <v>554</v>
      </c>
      <c r="B275" s="8" t="s">
        <v>23</v>
      </c>
      <c r="C275" s="10" t="s">
        <v>555</v>
      </c>
      <c r="D275" s="10" t="s">
        <v>564</v>
      </c>
      <c r="E275" s="317">
        <v>0</v>
      </c>
      <c r="F275" s="317">
        <v>1</v>
      </c>
      <c r="G275" s="317">
        <v>2</v>
      </c>
      <c r="H275" s="317">
        <v>17.739999999999998</v>
      </c>
      <c r="I275" s="317">
        <v>0</v>
      </c>
      <c r="J275" s="317">
        <v>177</v>
      </c>
      <c r="K275" s="317">
        <v>11</v>
      </c>
      <c r="L275" s="10">
        <v>67.849999999999994</v>
      </c>
      <c r="M275" s="10">
        <v>97.68</v>
      </c>
      <c r="N275" s="318">
        <v>117.31425704101856</v>
      </c>
      <c r="O275" s="318">
        <v>88.262397400444414</v>
      </c>
      <c r="P275" s="318">
        <v>85.368194144885763</v>
      </c>
      <c r="Q275" s="10">
        <v>94.78</v>
      </c>
      <c r="R275" s="10">
        <v>41.98</v>
      </c>
      <c r="S275" s="319">
        <v>68.157522175031062</v>
      </c>
      <c r="T275" s="10">
        <v>32.26</v>
      </c>
      <c r="U275" s="10">
        <v>18.28</v>
      </c>
      <c r="V275" s="10">
        <v>2.56</v>
      </c>
      <c r="W275" s="10">
        <v>0.63</v>
      </c>
      <c r="X275" s="320">
        <v>370</v>
      </c>
      <c r="Y275" s="320">
        <v>145</v>
      </c>
      <c r="Z275" s="10">
        <v>7.02</v>
      </c>
    </row>
    <row r="276" spans="1:26" ht="12.75" customHeight="1">
      <c r="A276" s="8" t="s">
        <v>554</v>
      </c>
      <c r="B276" s="8" t="s">
        <v>25</v>
      </c>
      <c r="C276" s="10" t="s">
        <v>555</v>
      </c>
      <c r="D276" s="10" t="s">
        <v>565</v>
      </c>
      <c r="E276" s="317">
        <v>31</v>
      </c>
      <c r="F276" s="317">
        <v>23</v>
      </c>
      <c r="G276" s="317">
        <v>0</v>
      </c>
      <c r="H276" s="317">
        <v>56.75</v>
      </c>
      <c r="I276" s="317">
        <v>5</v>
      </c>
      <c r="J276" s="317">
        <v>421</v>
      </c>
      <c r="K276" s="317">
        <v>0</v>
      </c>
      <c r="L276" s="10">
        <v>73.33</v>
      </c>
      <c r="M276" s="10">
        <v>100</v>
      </c>
      <c r="N276" s="318">
        <v>111.73340202380446</v>
      </c>
      <c r="O276" s="318">
        <v>89.332819192812877</v>
      </c>
      <c r="P276" s="318">
        <v>80.718046569076066</v>
      </c>
      <c r="Q276" s="10">
        <v>100</v>
      </c>
      <c r="R276" s="10">
        <v>51.66</v>
      </c>
      <c r="S276" s="319">
        <v>59.007737384474154</v>
      </c>
      <c r="T276" s="10">
        <v>64.900000000000006</v>
      </c>
      <c r="U276" s="10">
        <v>5.98</v>
      </c>
      <c r="V276" s="10">
        <v>0.73</v>
      </c>
      <c r="W276" s="10">
        <v>0.18</v>
      </c>
      <c r="X276" s="320">
        <v>5889</v>
      </c>
      <c r="Y276" s="320">
        <v>2199</v>
      </c>
      <c r="Z276" s="10">
        <v>8.77</v>
      </c>
    </row>
    <row r="277" spans="1:26" ht="12.75" customHeight="1">
      <c r="A277" s="8" t="s">
        <v>554</v>
      </c>
      <c r="B277" s="8" t="s">
        <v>27</v>
      </c>
      <c r="C277" s="10" t="s">
        <v>555</v>
      </c>
      <c r="D277" s="10" t="s">
        <v>566</v>
      </c>
      <c r="E277" s="317">
        <v>2</v>
      </c>
      <c r="F277" s="317">
        <v>4</v>
      </c>
      <c r="G277" s="317">
        <v>0</v>
      </c>
      <c r="H277" s="317">
        <v>39.869999999999997</v>
      </c>
      <c r="I277" s="317">
        <v>32</v>
      </c>
      <c r="J277" s="317">
        <v>39</v>
      </c>
      <c r="K277" s="317">
        <v>91</v>
      </c>
      <c r="L277" s="10">
        <v>69.41</v>
      </c>
      <c r="M277" s="10">
        <v>97.93</v>
      </c>
      <c r="N277" s="318">
        <v>101.87311840690913</v>
      </c>
      <c r="O277" s="318">
        <v>108.37182688547142</v>
      </c>
      <c r="P277" s="318">
        <v>93.588168433151765</v>
      </c>
      <c r="Q277" s="10">
        <v>80.2</v>
      </c>
      <c r="R277" s="10">
        <v>45.18</v>
      </c>
      <c r="S277" s="319">
        <v>56.927829783280295</v>
      </c>
      <c r="T277" s="10">
        <v>57.38</v>
      </c>
      <c r="U277" s="10">
        <v>25.64</v>
      </c>
      <c r="V277" s="10">
        <v>4.71</v>
      </c>
      <c r="W277" s="10">
        <v>1.26</v>
      </c>
      <c r="X277" s="320">
        <v>456</v>
      </c>
      <c r="Y277" s="320">
        <v>182</v>
      </c>
      <c r="Z277" s="10">
        <v>8.27</v>
      </c>
    </row>
    <row r="278" spans="1:26" ht="12.75" customHeight="1">
      <c r="A278" s="8" t="s">
        <v>567</v>
      </c>
      <c r="B278" s="8" t="s">
        <v>6</v>
      </c>
      <c r="C278" s="10" t="s">
        <v>568</v>
      </c>
      <c r="D278" s="10" t="s">
        <v>569</v>
      </c>
      <c r="E278" s="317">
        <v>35</v>
      </c>
      <c r="F278" s="317">
        <v>3</v>
      </c>
      <c r="G278" s="317">
        <v>1</v>
      </c>
      <c r="H278" s="317">
        <v>77.08</v>
      </c>
      <c r="I278" s="317">
        <v>0</v>
      </c>
      <c r="J278" s="317">
        <v>32</v>
      </c>
      <c r="K278" s="317">
        <v>0</v>
      </c>
      <c r="L278" s="10">
        <v>65.23</v>
      </c>
      <c r="M278" s="10">
        <v>98</v>
      </c>
      <c r="N278" s="318">
        <v>112.54234656899442</v>
      </c>
      <c r="O278" s="318">
        <v>87.054939453373322</v>
      </c>
      <c r="P278" s="318">
        <v>80.3942429412119</v>
      </c>
      <c r="Q278" s="10">
        <v>55.88</v>
      </c>
      <c r="R278" s="10">
        <v>23.28</v>
      </c>
      <c r="S278" s="319">
        <v>70.504021742114361</v>
      </c>
      <c r="T278" s="10">
        <v>20.32</v>
      </c>
      <c r="U278" s="10">
        <v>10.65</v>
      </c>
      <c r="V278" s="10">
        <v>1</v>
      </c>
      <c r="W278" s="10">
        <v>0.16</v>
      </c>
      <c r="X278" s="320">
        <v>478</v>
      </c>
      <c r="Y278" s="320">
        <v>269</v>
      </c>
      <c r="Z278" s="10">
        <v>5.65</v>
      </c>
    </row>
    <row r="279" spans="1:26" ht="12.75" customHeight="1">
      <c r="A279" s="8" t="s">
        <v>567</v>
      </c>
      <c r="B279" s="8" t="s">
        <v>9</v>
      </c>
      <c r="C279" s="10" t="s">
        <v>568</v>
      </c>
      <c r="D279" s="10" t="s">
        <v>570</v>
      </c>
      <c r="E279" s="317">
        <v>0</v>
      </c>
      <c r="F279" s="317">
        <v>0</v>
      </c>
      <c r="G279" s="317">
        <v>0</v>
      </c>
      <c r="H279" s="317">
        <v>49.37</v>
      </c>
      <c r="I279" s="317">
        <v>0</v>
      </c>
      <c r="J279" s="317">
        <v>0</v>
      </c>
      <c r="K279" s="317">
        <v>0</v>
      </c>
      <c r="L279" s="10">
        <v>67.78</v>
      </c>
      <c r="M279" s="10">
        <v>93.83</v>
      </c>
      <c r="N279" s="318">
        <v>123.23068494974827</v>
      </c>
      <c r="O279" s="318">
        <v>74.79637127100861</v>
      </c>
      <c r="P279" s="318">
        <v>88.9843990815138</v>
      </c>
      <c r="Q279" s="10">
        <v>76.87</v>
      </c>
      <c r="R279" s="10">
        <v>36.6</v>
      </c>
      <c r="S279" s="319">
        <v>69.173275890205304</v>
      </c>
      <c r="T279" s="10">
        <v>29.83</v>
      </c>
      <c r="U279" s="10">
        <v>18.47</v>
      </c>
      <c r="V279" s="10">
        <v>3.08</v>
      </c>
      <c r="W279" s="10">
        <v>0.77</v>
      </c>
      <c r="X279" s="320">
        <v>621</v>
      </c>
      <c r="Y279" s="320">
        <v>285</v>
      </c>
      <c r="Z279" s="10">
        <v>6.97</v>
      </c>
    </row>
    <row r="280" spans="1:26" ht="12.75" customHeight="1">
      <c r="A280" s="8" t="s">
        <v>567</v>
      </c>
      <c r="B280" s="8" t="s">
        <v>11</v>
      </c>
      <c r="C280" s="10" t="s">
        <v>568</v>
      </c>
      <c r="D280" s="10" t="s">
        <v>571</v>
      </c>
      <c r="E280" s="317">
        <v>0</v>
      </c>
      <c r="F280" s="317">
        <v>0</v>
      </c>
      <c r="G280" s="317">
        <v>0</v>
      </c>
      <c r="H280" s="317">
        <v>48.57</v>
      </c>
      <c r="I280" s="317">
        <v>0</v>
      </c>
      <c r="J280" s="317">
        <v>0</v>
      </c>
      <c r="K280" s="317">
        <v>0</v>
      </c>
      <c r="L280" s="10">
        <v>66.010000000000005</v>
      </c>
      <c r="M280" s="10">
        <v>100</v>
      </c>
      <c r="N280" s="318">
        <v>108.32490244703608</v>
      </c>
      <c r="O280" s="318">
        <v>87.365461051874291</v>
      </c>
      <c r="P280" s="318">
        <v>95.878176305458226</v>
      </c>
      <c r="Q280" s="10">
        <v>91.02</v>
      </c>
      <c r="R280" s="10">
        <v>36.770000000000003</v>
      </c>
      <c r="S280" s="319">
        <v>59.625199801576365</v>
      </c>
      <c r="T280" s="10">
        <v>33.81</v>
      </c>
      <c r="U280" s="10">
        <v>8.5399999999999991</v>
      </c>
      <c r="V280" s="10">
        <v>1.48</v>
      </c>
      <c r="W280" s="10">
        <v>0.39</v>
      </c>
      <c r="X280" s="320">
        <v>573</v>
      </c>
      <c r="Y280" s="320">
        <v>281</v>
      </c>
      <c r="Z280" s="10">
        <v>6.42</v>
      </c>
    </row>
    <row r="281" spans="1:26" ht="12.75" customHeight="1">
      <c r="A281" s="8" t="s">
        <v>567</v>
      </c>
      <c r="B281" s="8" t="s">
        <v>13</v>
      </c>
      <c r="C281" s="10" t="s">
        <v>568</v>
      </c>
      <c r="D281" s="10" t="s">
        <v>572</v>
      </c>
      <c r="E281" s="317">
        <v>0</v>
      </c>
      <c r="F281" s="317">
        <v>0</v>
      </c>
      <c r="G281" s="317">
        <v>0</v>
      </c>
      <c r="H281" s="317">
        <v>88.95</v>
      </c>
      <c r="I281" s="317">
        <v>0</v>
      </c>
      <c r="J281" s="317">
        <v>0</v>
      </c>
      <c r="K281" s="317">
        <v>0</v>
      </c>
      <c r="L281" s="10">
        <v>66.3</v>
      </c>
      <c r="M281" s="10">
        <v>100</v>
      </c>
      <c r="N281" s="318">
        <v>114.26678480989499</v>
      </c>
      <c r="O281" s="318">
        <v>79.660632627150648</v>
      </c>
      <c r="P281" s="318">
        <v>75.132418744807907</v>
      </c>
      <c r="Q281" s="10">
        <v>71.849999999999994</v>
      </c>
      <c r="R281" s="10">
        <v>37.35</v>
      </c>
      <c r="S281" s="319">
        <v>66.465814341300728</v>
      </c>
      <c r="T281" s="10">
        <v>24.31</v>
      </c>
      <c r="U281" s="10">
        <v>6.58</v>
      </c>
      <c r="V281" s="10">
        <v>0.95</v>
      </c>
      <c r="W281" s="10">
        <v>0.19</v>
      </c>
      <c r="X281" s="320">
        <v>1281</v>
      </c>
      <c r="Y281" s="320">
        <v>676</v>
      </c>
      <c r="Z281" s="10">
        <v>6.64</v>
      </c>
    </row>
    <row r="282" spans="1:26" ht="12.75" customHeight="1">
      <c r="A282" s="8" t="s">
        <v>567</v>
      </c>
      <c r="B282" s="8" t="s">
        <v>15</v>
      </c>
      <c r="C282" s="10" t="s">
        <v>568</v>
      </c>
      <c r="D282" s="10" t="s">
        <v>573</v>
      </c>
      <c r="E282" s="317">
        <v>17515</v>
      </c>
      <c r="F282" s="317">
        <v>24</v>
      </c>
      <c r="G282" s="317">
        <v>5</v>
      </c>
      <c r="H282" s="317">
        <v>55.03</v>
      </c>
      <c r="I282" s="317">
        <v>45</v>
      </c>
      <c r="J282" s="317">
        <v>458</v>
      </c>
      <c r="K282" s="317">
        <v>201</v>
      </c>
      <c r="L282" s="10">
        <v>66.61</v>
      </c>
      <c r="M282" s="10">
        <v>100</v>
      </c>
      <c r="N282" s="318">
        <v>112.93381067683099</v>
      </c>
      <c r="O282" s="318">
        <v>87.562484020527037</v>
      </c>
      <c r="P282" s="318">
        <v>80.243844109514995</v>
      </c>
      <c r="Q282" s="10">
        <v>84.48</v>
      </c>
      <c r="R282" s="10">
        <v>37.69</v>
      </c>
      <c r="S282" s="319">
        <v>60.115920560828151</v>
      </c>
      <c r="T282" s="10">
        <v>32.89</v>
      </c>
      <c r="U282" s="10">
        <v>6.75</v>
      </c>
      <c r="V282" s="10">
        <v>1.03</v>
      </c>
      <c r="W282" s="10">
        <v>0.26</v>
      </c>
      <c r="X282" s="320">
        <v>1185</v>
      </c>
      <c r="Y282" s="320">
        <v>493</v>
      </c>
      <c r="Z282" s="10">
        <v>7.81</v>
      </c>
    </row>
    <row r="283" spans="1:26" ht="12.75" customHeight="1">
      <c r="A283" s="8" t="s">
        <v>567</v>
      </c>
      <c r="B283" s="8" t="s">
        <v>17</v>
      </c>
      <c r="C283" s="10" t="s">
        <v>568</v>
      </c>
      <c r="D283" s="10" t="s">
        <v>574</v>
      </c>
      <c r="E283" s="317">
        <v>0</v>
      </c>
      <c r="F283" s="317">
        <v>0</v>
      </c>
      <c r="G283" s="317">
        <v>0</v>
      </c>
      <c r="H283" s="317">
        <v>63.68</v>
      </c>
      <c r="I283" s="317">
        <v>0</v>
      </c>
      <c r="J283" s="317">
        <v>0</v>
      </c>
      <c r="K283" s="317">
        <v>0</v>
      </c>
      <c r="L283" s="10">
        <v>66.28</v>
      </c>
      <c r="M283" s="10">
        <v>95.81</v>
      </c>
      <c r="N283" s="318">
        <v>112.46608506732059</v>
      </c>
      <c r="O283" s="318">
        <v>84.114127174073516</v>
      </c>
      <c r="P283" s="318">
        <v>76.572432777329084</v>
      </c>
      <c r="Q283" s="10">
        <v>78.819999999999993</v>
      </c>
      <c r="R283" s="10">
        <v>37.119999999999997</v>
      </c>
      <c r="S283" s="319">
        <v>66.860539318467744</v>
      </c>
      <c r="T283" s="10">
        <v>43.61</v>
      </c>
      <c r="U283" s="10">
        <v>16.41</v>
      </c>
      <c r="V283" s="10">
        <v>2.72</v>
      </c>
      <c r="W283" s="10">
        <v>0.73</v>
      </c>
      <c r="X283" s="320">
        <v>693</v>
      </c>
      <c r="Y283" s="320">
        <v>306</v>
      </c>
      <c r="Z283" s="10">
        <v>6.74</v>
      </c>
    </row>
    <row r="284" spans="1:26" ht="12.75" customHeight="1">
      <c r="A284" s="8" t="s">
        <v>567</v>
      </c>
      <c r="B284" s="8" t="s">
        <v>19</v>
      </c>
      <c r="C284" s="10" t="s">
        <v>568</v>
      </c>
      <c r="D284" s="10" t="s">
        <v>575</v>
      </c>
      <c r="E284" s="317">
        <v>6</v>
      </c>
      <c r="F284" s="317">
        <v>102</v>
      </c>
      <c r="G284" s="317">
        <v>2</v>
      </c>
      <c r="H284" s="317">
        <v>0</v>
      </c>
      <c r="I284" s="317">
        <v>0</v>
      </c>
      <c r="J284" s="317">
        <v>40</v>
      </c>
      <c r="K284" s="317">
        <v>0</v>
      </c>
      <c r="L284" s="10">
        <v>66.069999999999993</v>
      </c>
      <c r="M284" s="10">
        <v>0</v>
      </c>
      <c r="N284" s="318">
        <v>108.72</v>
      </c>
      <c r="O284" s="318">
        <v>84.79</v>
      </c>
      <c r="P284" s="318">
        <v>73.87</v>
      </c>
      <c r="Q284" s="10">
        <v>0</v>
      </c>
      <c r="R284" s="10">
        <v>0</v>
      </c>
      <c r="S284" s="319">
        <v>56.924424623715851</v>
      </c>
      <c r="T284" s="10">
        <v>22.13</v>
      </c>
      <c r="U284" s="10">
        <v>0</v>
      </c>
      <c r="V284" s="10">
        <v>0</v>
      </c>
      <c r="W284" s="10">
        <v>0</v>
      </c>
      <c r="X284" s="320">
        <v>0</v>
      </c>
      <c r="Y284" s="320">
        <v>0</v>
      </c>
      <c r="Z284" s="10">
        <v>0</v>
      </c>
    </row>
    <row r="285" spans="1:26" ht="12.75" customHeight="1">
      <c r="A285" s="8" t="s">
        <v>567</v>
      </c>
      <c r="B285" s="8" t="s">
        <v>21</v>
      </c>
      <c r="C285" s="10" t="s">
        <v>568</v>
      </c>
      <c r="D285" s="10" t="s">
        <v>576</v>
      </c>
      <c r="E285" s="317">
        <v>0</v>
      </c>
      <c r="F285" s="317">
        <v>0</v>
      </c>
      <c r="G285" s="317">
        <v>0</v>
      </c>
      <c r="H285" s="317">
        <v>66.91</v>
      </c>
      <c r="I285" s="317">
        <v>0</v>
      </c>
      <c r="J285" s="317">
        <v>0</v>
      </c>
      <c r="K285" s="317">
        <v>0</v>
      </c>
      <c r="L285" s="10">
        <v>71.66</v>
      </c>
      <c r="M285" s="10">
        <v>100</v>
      </c>
      <c r="N285" s="318">
        <v>102.69512516220685</v>
      </c>
      <c r="O285" s="318">
        <v>101.48883242188069</v>
      </c>
      <c r="P285" s="318">
        <v>91.771863545769506</v>
      </c>
      <c r="Q285" s="10">
        <v>0</v>
      </c>
      <c r="R285" s="10">
        <v>54.97</v>
      </c>
      <c r="S285" s="319">
        <v>62.144948755490482</v>
      </c>
      <c r="T285" s="10">
        <v>54.09</v>
      </c>
      <c r="U285" s="10">
        <v>4.0199999999999996</v>
      </c>
      <c r="V285" s="10">
        <v>0.27</v>
      </c>
      <c r="W285" s="10">
        <v>0.02</v>
      </c>
      <c r="X285" s="320">
        <v>1505</v>
      </c>
      <c r="Y285" s="320">
        <v>758</v>
      </c>
      <c r="Z285" s="10">
        <v>8.09</v>
      </c>
    </row>
    <row r="286" spans="1:26" ht="12.75" customHeight="1">
      <c r="A286" s="8" t="s">
        <v>567</v>
      </c>
      <c r="B286" s="8" t="s">
        <v>23</v>
      </c>
      <c r="C286" s="10" t="s">
        <v>568</v>
      </c>
      <c r="D286" s="10" t="s">
        <v>577</v>
      </c>
      <c r="E286" s="317">
        <v>0</v>
      </c>
      <c r="F286" s="317">
        <v>0</v>
      </c>
      <c r="G286" s="317">
        <v>0</v>
      </c>
      <c r="H286" s="317">
        <v>54.62</v>
      </c>
      <c r="I286" s="317">
        <v>0</v>
      </c>
      <c r="J286" s="317">
        <v>0</v>
      </c>
      <c r="K286" s="317">
        <v>0</v>
      </c>
      <c r="L286" s="10">
        <v>65.540000000000006</v>
      </c>
      <c r="M286" s="10">
        <v>100</v>
      </c>
      <c r="N286" s="318">
        <v>108.83076376494898</v>
      </c>
      <c r="O286" s="318">
        <v>75.766329006620552</v>
      </c>
      <c r="P286" s="318">
        <v>94.377296079880551</v>
      </c>
      <c r="Q286" s="10">
        <v>80.42</v>
      </c>
      <c r="R286" s="10">
        <v>35.799999999999997</v>
      </c>
      <c r="S286" s="319">
        <v>66.747794341344687</v>
      </c>
      <c r="T286" s="10">
        <v>42.96</v>
      </c>
      <c r="U286" s="10">
        <v>6.02</v>
      </c>
      <c r="V286" s="10">
        <v>0.66</v>
      </c>
      <c r="W286" s="10">
        <v>0.13</v>
      </c>
      <c r="X286" s="320">
        <v>640</v>
      </c>
      <c r="Y286" s="320">
        <v>323</v>
      </c>
      <c r="Z286" s="10">
        <v>6.25</v>
      </c>
    </row>
    <row r="287" spans="1:26" ht="12.75" customHeight="1">
      <c r="A287" s="8" t="s">
        <v>567</v>
      </c>
      <c r="B287" s="8" t="s">
        <v>25</v>
      </c>
      <c r="C287" s="10" t="s">
        <v>568</v>
      </c>
      <c r="D287" s="10" t="s">
        <v>578</v>
      </c>
      <c r="E287" s="317">
        <v>0</v>
      </c>
      <c r="F287" s="317">
        <v>0</v>
      </c>
      <c r="G287" s="317">
        <v>0</v>
      </c>
      <c r="H287" s="317">
        <v>0</v>
      </c>
      <c r="I287" s="317">
        <v>0</v>
      </c>
      <c r="J287" s="317">
        <v>0</v>
      </c>
      <c r="K287" s="317">
        <v>0</v>
      </c>
      <c r="L287" s="10">
        <v>64.739999999999995</v>
      </c>
      <c r="M287" s="10">
        <v>0</v>
      </c>
      <c r="N287" s="318">
        <v>0</v>
      </c>
      <c r="O287" s="318">
        <v>0</v>
      </c>
      <c r="P287" s="318">
        <v>0</v>
      </c>
      <c r="Q287" s="10">
        <v>0</v>
      </c>
      <c r="R287" s="10">
        <v>0</v>
      </c>
      <c r="S287" s="319">
        <v>0</v>
      </c>
      <c r="T287" s="10">
        <v>0</v>
      </c>
      <c r="U287" s="10">
        <v>0</v>
      </c>
      <c r="V287" s="10">
        <v>0</v>
      </c>
      <c r="W287" s="10">
        <v>0</v>
      </c>
      <c r="X287" s="320">
        <v>0</v>
      </c>
      <c r="Y287" s="320">
        <v>0</v>
      </c>
      <c r="Z287" s="10">
        <v>0</v>
      </c>
    </row>
    <row r="288" spans="1:26" ht="12.75" customHeight="1">
      <c r="A288" s="8" t="s">
        <v>359</v>
      </c>
      <c r="B288" s="8" t="s">
        <v>6</v>
      </c>
      <c r="C288" s="10" t="s">
        <v>360</v>
      </c>
      <c r="D288" s="10" t="s">
        <v>361</v>
      </c>
      <c r="E288" s="317">
        <v>129879</v>
      </c>
      <c r="F288" s="317">
        <v>20</v>
      </c>
      <c r="G288" s="317">
        <v>1</v>
      </c>
      <c r="H288" s="317">
        <v>65.55</v>
      </c>
      <c r="I288" s="317">
        <v>8</v>
      </c>
      <c r="J288" s="317">
        <v>143</v>
      </c>
      <c r="K288" s="317">
        <v>218</v>
      </c>
      <c r="L288" s="10">
        <v>62.13</v>
      </c>
      <c r="M288" s="10">
        <v>91.9</v>
      </c>
      <c r="N288" s="318">
        <v>105.90821766867109</v>
      </c>
      <c r="O288" s="318">
        <v>95.220289158011312</v>
      </c>
      <c r="P288" s="318">
        <v>62.113389184648113</v>
      </c>
      <c r="Q288" s="10">
        <v>65.25</v>
      </c>
      <c r="R288" s="10">
        <v>33.75</v>
      </c>
      <c r="S288" s="319">
        <v>64.051967125889902</v>
      </c>
      <c r="T288" s="10">
        <v>39.700000000000003</v>
      </c>
      <c r="U288" s="10">
        <v>17.91</v>
      </c>
      <c r="V288" s="10">
        <v>3.1</v>
      </c>
      <c r="W288" s="10">
        <v>0.83</v>
      </c>
      <c r="X288" s="320">
        <v>5550</v>
      </c>
      <c r="Y288" s="320">
        <v>2071</v>
      </c>
      <c r="Z288" s="10">
        <v>5.03</v>
      </c>
    </row>
    <row r="289" spans="1:26" ht="12.75" customHeight="1">
      <c r="A289" s="8" t="s">
        <v>359</v>
      </c>
      <c r="B289" s="8" t="s">
        <v>9</v>
      </c>
      <c r="C289" s="10" t="s">
        <v>360</v>
      </c>
      <c r="D289" s="10" t="s">
        <v>362</v>
      </c>
      <c r="E289" s="317">
        <v>23</v>
      </c>
      <c r="F289" s="317">
        <v>18</v>
      </c>
      <c r="G289" s="317">
        <v>6</v>
      </c>
      <c r="H289" s="317">
        <v>68.94</v>
      </c>
      <c r="I289" s="317">
        <v>5</v>
      </c>
      <c r="J289" s="317">
        <v>23</v>
      </c>
      <c r="K289" s="317">
        <v>296</v>
      </c>
      <c r="L289" s="10">
        <v>62.44</v>
      </c>
      <c r="M289" s="10">
        <v>98.54</v>
      </c>
      <c r="N289" s="318">
        <v>110.12489247193686</v>
      </c>
      <c r="O289" s="318">
        <v>97.09860159205293</v>
      </c>
      <c r="P289" s="318">
        <v>62.456278924067952</v>
      </c>
      <c r="Q289" s="10">
        <v>84.81</v>
      </c>
      <c r="R289" s="10">
        <v>36.47</v>
      </c>
      <c r="S289" s="319">
        <v>71.814517142569883</v>
      </c>
      <c r="T289" s="10">
        <v>28.77</v>
      </c>
      <c r="U289" s="10">
        <v>16.71</v>
      </c>
      <c r="V289" s="10">
        <v>2.71</v>
      </c>
      <c r="W289" s="10">
        <v>0.68</v>
      </c>
      <c r="X289" s="320">
        <v>7182</v>
      </c>
      <c r="Y289" s="320">
        <v>2890</v>
      </c>
      <c r="Z289" s="10">
        <v>12.16</v>
      </c>
    </row>
    <row r="290" spans="1:26" ht="12.75" customHeight="1">
      <c r="A290" s="8" t="s">
        <v>359</v>
      </c>
      <c r="B290" s="8" t="s">
        <v>11</v>
      </c>
      <c r="C290" s="10" t="s">
        <v>360</v>
      </c>
      <c r="D290" s="10" t="s">
        <v>363</v>
      </c>
      <c r="E290" s="317">
        <v>45</v>
      </c>
      <c r="F290" s="317">
        <v>203</v>
      </c>
      <c r="G290" s="317">
        <v>10</v>
      </c>
      <c r="H290" s="317">
        <v>67.44</v>
      </c>
      <c r="I290" s="317">
        <v>6</v>
      </c>
      <c r="J290" s="317">
        <v>42</v>
      </c>
      <c r="K290" s="317">
        <v>308</v>
      </c>
      <c r="L290" s="10">
        <v>62.14</v>
      </c>
      <c r="M290" s="10">
        <v>99.36</v>
      </c>
      <c r="N290" s="318">
        <v>105.56989427895971</v>
      </c>
      <c r="O290" s="318">
        <v>90.208348089597976</v>
      </c>
      <c r="P290" s="318">
        <v>86.195622366705791</v>
      </c>
      <c r="Q290" s="10">
        <v>95.41</v>
      </c>
      <c r="R290" s="10">
        <v>44.22</v>
      </c>
      <c r="S290" s="319">
        <v>66.866792873134941</v>
      </c>
      <c r="T290" s="10">
        <v>37.81</v>
      </c>
      <c r="U290" s="10">
        <v>20.07</v>
      </c>
      <c r="V290" s="10">
        <v>3.25</v>
      </c>
      <c r="W290" s="10">
        <v>0.77</v>
      </c>
      <c r="X290" s="320">
        <v>8800</v>
      </c>
      <c r="Y290" s="320">
        <v>3490</v>
      </c>
      <c r="Z290" s="10">
        <v>5.4</v>
      </c>
    </row>
    <row r="291" spans="1:26" ht="12.75" customHeight="1">
      <c r="A291" s="8" t="s">
        <v>359</v>
      </c>
      <c r="B291" s="8" t="s">
        <v>13</v>
      </c>
      <c r="C291" s="10" t="s">
        <v>360</v>
      </c>
      <c r="D291" s="10" t="s">
        <v>364</v>
      </c>
      <c r="E291" s="317">
        <v>16</v>
      </c>
      <c r="F291" s="317">
        <v>2</v>
      </c>
      <c r="G291" s="317">
        <v>2</v>
      </c>
      <c r="H291" s="317">
        <v>73.05</v>
      </c>
      <c r="I291" s="317">
        <v>3</v>
      </c>
      <c r="J291" s="317">
        <v>72</v>
      </c>
      <c r="K291" s="317">
        <v>0</v>
      </c>
      <c r="L291" s="10">
        <v>61.43</v>
      </c>
      <c r="M291" s="10">
        <v>97.07</v>
      </c>
      <c r="N291" s="318">
        <v>111.71196679242638</v>
      </c>
      <c r="O291" s="318">
        <v>90.458130768697728</v>
      </c>
      <c r="P291" s="318">
        <v>77.604195086321624</v>
      </c>
      <c r="Q291" s="10">
        <v>85.86</v>
      </c>
      <c r="R291" s="10">
        <v>35.42</v>
      </c>
      <c r="S291" s="319">
        <v>71.086179526884223</v>
      </c>
      <c r="T291" s="10">
        <v>34.14</v>
      </c>
      <c r="U291" s="10">
        <v>18.25</v>
      </c>
      <c r="V291" s="10">
        <v>3.87</v>
      </c>
      <c r="W291" s="10">
        <v>1.23</v>
      </c>
      <c r="X291" s="320">
        <v>5839</v>
      </c>
      <c r="Y291" s="320">
        <v>2233</v>
      </c>
      <c r="Z291" s="10">
        <v>6.8</v>
      </c>
    </row>
    <row r="292" spans="1:26" ht="12.75" customHeight="1">
      <c r="A292" s="8" t="s">
        <v>359</v>
      </c>
      <c r="B292" s="8" t="s">
        <v>15</v>
      </c>
      <c r="C292" s="10" t="s">
        <v>360</v>
      </c>
      <c r="D292" s="10" t="s">
        <v>365</v>
      </c>
      <c r="E292" s="317">
        <v>14</v>
      </c>
      <c r="F292" s="317">
        <v>20</v>
      </c>
      <c r="G292" s="317">
        <v>8</v>
      </c>
      <c r="H292" s="317">
        <v>70.22</v>
      </c>
      <c r="I292" s="317">
        <v>0</v>
      </c>
      <c r="J292" s="317">
        <v>125</v>
      </c>
      <c r="K292" s="317">
        <v>69</v>
      </c>
      <c r="L292" s="10">
        <v>61.68</v>
      </c>
      <c r="M292" s="10">
        <v>92.17</v>
      </c>
      <c r="N292" s="318">
        <v>106.71921967897562</v>
      </c>
      <c r="O292" s="318">
        <v>96.719918257889319</v>
      </c>
      <c r="P292" s="318">
        <v>83.109788390972867</v>
      </c>
      <c r="Q292" s="10">
        <v>92.01</v>
      </c>
      <c r="R292" s="10">
        <v>36.909999999999997</v>
      </c>
      <c r="S292" s="319">
        <v>56.927330687658575</v>
      </c>
      <c r="T292" s="10">
        <v>36.99</v>
      </c>
      <c r="U292" s="10">
        <v>16.57</v>
      </c>
      <c r="V292" s="10">
        <v>1.95</v>
      </c>
      <c r="W292" s="10">
        <v>0.55000000000000004</v>
      </c>
      <c r="X292" s="320">
        <v>2976</v>
      </c>
      <c r="Y292" s="320">
        <v>1131</v>
      </c>
      <c r="Z292" s="10">
        <v>6.82</v>
      </c>
    </row>
    <row r="293" spans="1:26" ht="12.75" customHeight="1">
      <c r="A293" s="8" t="s">
        <v>359</v>
      </c>
      <c r="B293" s="8" t="s">
        <v>17</v>
      </c>
      <c r="C293" s="10" t="s">
        <v>360</v>
      </c>
      <c r="D293" s="10" t="s">
        <v>366</v>
      </c>
      <c r="E293" s="317">
        <v>16</v>
      </c>
      <c r="F293" s="317">
        <v>29</v>
      </c>
      <c r="G293" s="317">
        <v>6</v>
      </c>
      <c r="H293" s="317">
        <v>73.47</v>
      </c>
      <c r="I293" s="317">
        <v>2</v>
      </c>
      <c r="J293" s="317">
        <v>488</v>
      </c>
      <c r="K293" s="317">
        <v>185</v>
      </c>
      <c r="L293" s="10">
        <v>63.95</v>
      </c>
      <c r="M293" s="10">
        <v>100</v>
      </c>
      <c r="N293" s="318">
        <v>121.39929100840065</v>
      </c>
      <c r="O293" s="318">
        <v>80.965192634656347</v>
      </c>
      <c r="P293" s="318">
        <v>100.27619536494487</v>
      </c>
      <c r="Q293" s="10">
        <v>96.26</v>
      </c>
      <c r="R293" s="10">
        <v>31.04</v>
      </c>
      <c r="S293" s="319">
        <v>65.496699404282722</v>
      </c>
      <c r="T293" s="10">
        <v>33.85</v>
      </c>
      <c r="U293" s="10">
        <v>7.73</v>
      </c>
      <c r="V293" s="10">
        <v>1.1399999999999999</v>
      </c>
      <c r="W293" s="10">
        <v>0.26</v>
      </c>
      <c r="X293" s="320">
        <v>4460</v>
      </c>
      <c r="Y293" s="320">
        <v>1849</v>
      </c>
      <c r="Z293" s="10">
        <v>5.9</v>
      </c>
    </row>
    <row r="294" spans="1:26" ht="12.75" customHeight="1">
      <c r="A294" s="8" t="s">
        <v>359</v>
      </c>
      <c r="B294" s="8" t="s">
        <v>19</v>
      </c>
      <c r="C294" s="10" t="s">
        <v>360</v>
      </c>
      <c r="D294" s="10" t="s">
        <v>367</v>
      </c>
      <c r="E294" s="317">
        <v>0</v>
      </c>
      <c r="F294" s="317">
        <v>9</v>
      </c>
      <c r="G294" s="317">
        <v>1</v>
      </c>
      <c r="H294" s="317">
        <v>66.260000000000005</v>
      </c>
      <c r="I294" s="317">
        <v>0</v>
      </c>
      <c r="J294" s="317">
        <v>105</v>
      </c>
      <c r="K294" s="317">
        <v>45</v>
      </c>
      <c r="L294" s="10">
        <v>62.13</v>
      </c>
      <c r="M294" s="10">
        <v>98.61</v>
      </c>
      <c r="N294" s="318">
        <v>110.42133114090203</v>
      </c>
      <c r="O294" s="318">
        <v>86.822464288673743</v>
      </c>
      <c r="P294" s="318">
        <v>83.210905002016389</v>
      </c>
      <c r="Q294" s="10">
        <v>89.25</v>
      </c>
      <c r="R294" s="10">
        <v>39.270000000000003</v>
      </c>
      <c r="S294" s="319">
        <v>69.018804484574531</v>
      </c>
      <c r="T294" s="10">
        <v>38.979999999999997</v>
      </c>
      <c r="U294" s="10">
        <v>17.600000000000001</v>
      </c>
      <c r="V294" s="10">
        <v>3.73</v>
      </c>
      <c r="W294" s="10">
        <v>1.1399999999999999</v>
      </c>
      <c r="X294" s="320">
        <v>10036</v>
      </c>
      <c r="Y294" s="320">
        <v>3132</v>
      </c>
      <c r="Z294" s="10">
        <v>-26.98</v>
      </c>
    </row>
    <row r="295" spans="1:26" ht="12.75" customHeight="1">
      <c r="A295" s="8" t="s">
        <v>359</v>
      </c>
      <c r="B295" s="8" t="s">
        <v>21</v>
      </c>
      <c r="C295" s="10" t="s">
        <v>360</v>
      </c>
      <c r="D295" s="10" t="s">
        <v>368</v>
      </c>
      <c r="E295" s="317">
        <v>6</v>
      </c>
      <c r="F295" s="317">
        <v>11</v>
      </c>
      <c r="G295" s="317">
        <v>2</v>
      </c>
      <c r="H295" s="317">
        <v>66.599999999999994</v>
      </c>
      <c r="I295" s="317">
        <v>0</v>
      </c>
      <c r="J295" s="317">
        <v>59</v>
      </c>
      <c r="K295" s="317">
        <v>74</v>
      </c>
      <c r="L295" s="10">
        <v>61.72</v>
      </c>
      <c r="M295" s="10">
        <v>90.5</v>
      </c>
      <c r="N295" s="318">
        <v>105.82914648984649</v>
      </c>
      <c r="O295" s="318">
        <v>91.078456685040038</v>
      </c>
      <c r="P295" s="318">
        <v>67.724253646491988</v>
      </c>
      <c r="Q295" s="10">
        <v>77.260000000000005</v>
      </c>
      <c r="R295" s="10">
        <v>34</v>
      </c>
      <c r="S295" s="319">
        <v>62.492051227700706</v>
      </c>
      <c r="T295" s="10">
        <v>32.61</v>
      </c>
      <c r="U295" s="10">
        <v>35.97</v>
      </c>
      <c r="V295" s="10">
        <v>7.41</v>
      </c>
      <c r="W295" s="10">
        <v>2.23</v>
      </c>
      <c r="X295" s="320">
        <v>1915</v>
      </c>
      <c r="Y295" s="320">
        <v>738</v>
      </c>
      <c r="Z295" s="10">
        <v>4.13</v>
      </c>
    </row>
    <row r="296" spans="1:26" ht="12.75" customHeight="1">
      <c r="A296" s="8" t="s">
        <v>359</v>
      </c>
      <c r="B296" s="8" t="s">
        <v>23</v>
      </c>
      <c r="C296" s="10" t="s">
        <v>360</v>
      </c>
      <c r="D296" s="10" t="s">
        <v>369</v>
      </c>
      <c r="E296" s="317">
        <v>2</v>
      </c>
      <c r="F296" s="317">
        <v>9</v>
      </c>
      <c r="G296" s="317">
        <v>1</v>
      </c>
      <c r="H296" s="317">
        <v>71.44</v>
      </c>
      <c r="I296" s="317">
        <v>0</v>
      </c>
      <c r="J296" s="317">
        <v>2</v>
      </c>
      <c r="K296" s="317">
        <v>102</v>
      </c>
      <c r="L296" s="10">
        <v>68.12</v>
      </c>
      <c r="M296" s="10">
        <v>100</v>
      </c>
      <c r="N296" s="318">
        <v>105.66733721073199</v>
      </c>
      <c r="O296" s="318">
        <v>101.87133279123648</v>
      </c>
      <c r="P296" s="318">
        <v>73.752979723967499</v>
      </c>
      <c r="Q296" s="10">
        <v>71.47</v>
      </c>
      <c r="R296" s="10">
        <v>38.840000000000003</v>
      </c>
      <c r="S296" s="319">
        <v>61.202579374240116</v>
      </c>
      <c r="T296" s="10">
        <v>36.58</v>
      </c>
      <c r="U296" s="10">
        <v>11.87</v>
      </c>
      <c r="V296" s="10">
        <v>2.09</v>
      </c>
      <c r="W296" s="10">
        <v>0.56000000000000005</v>
      </c>
      <c r="X296" s="320">
        <v>7022</v>
      </c>
      <c r="Y296" s="320">
        <v>2625</v>
      </c>
      <c r="Z296" s="10">
        <v>3.02</v>
      </c>
    </row>
    <row r="297" spans="1:26" ht="12.75" customHeight="1">
      <c r="A297" s="8" t="s">
        <v>359</v>
      </c>
      <c r="B297" s="8" t="s">
        <v>25</v>
      </c>
      <c r="C297" s="10" t="s">
        <v>360</v>
      </c>
      <c r="D297" s="10" t="s">
        <v>370</v>
      </c>
      <c r="E297" s="317">
        <v>2</v>
      </c>
      <c r="F297" s="317">
        <v>11</v>
      </c>
      <c r="G297" s="317">
        <v>0</v>
      </c>
      <c r="H297" s="317">
        <v>68.67</v>
      </c>
      <c r="I297" s="317">
        <v>2</v>
      </c>
      <c r="J297" s="317">
        <v>10</v>
      </c>
      <c r="K297" s="317">
        <v>78</v>
      </c>
      <c r="L297" s="10">
        <v>63.62</v>
      </c>
      <c r="M297" s="10">
        <v>100</v>
      </c>
      <c r="N297" s="318">
        <v>111.45244772940434</v>
      </c>
      <c r="O297" s="318">
        <v>97.270607477321974</v>
      </c>
      <c r="P297" s="318">
        <v>94.467761829293536</v>
      </c>
      <c r="Q297" s="10">
        <v>78.56</v>
      </c>
      <c r="R297" s="10">
        <v>32.590000000000003</v>
      </c>
      <c r="S297" s="319">
        <v>69.322021776832159</v>
      </c>
      <c r="T297" s="10">
        <v>35.85</v>
      </c>
      <c r="U297" s="10">
        <v>10.54</v>
      </c>
      <c r="V297" s="10">
        <v>1.75</v>
      </c>
      <c r="W297" s="10">
        <v>0.48</v>
      </c>
      <c r="X297" s="320">
        <v>4460</v>
      </c>
      <c r="Y297" s="320">
        <v>540</v>
      </c>
      <c r="Z297" s="10">
        <v>5.82</v>
      </c>
    </row>
    <row r="298" spans="1:26" ht="12.75" customHeight="1">
      <c r="A298" s="8" t="s">
        <v>371</v>
      </c>
      <c r="B298" s="8" t="s">
        <v>6</v>
      </c>
      <c r="C298" s="10" t="s">
        <v>372</v>
      </c>
      <c r="D298" s="10" t="s">
        <v>373</v>
      </c>
      <c r="E298" s="317">
        <v>0</v>
      </c>
      <c r="F298" s="317">
        <v>0</v>
      </c>
      <c r="G298" s="317">
        <v>0</v>
      </c>
      <c r="H298" s="317">
        <v>43.24</v>
      </c>
      <c r="I298" s="317">
        <v>0</v>
      </c>
      <c r="J298" s="317">
        <v>0</v>
      </c>
      <c r="K298" s="317">
        <v>0</v>
      </c>
      <c r="L298" s="10">
        <v>65.75</v>
      </c>
      <c r="M298" s="10">
        <v>85.35</v>
      </c>
      <c r="N298" s="318">
        <v>121.2291766896802</v>
      </c>
      <c r="O298" s="318">
        <v>87.716220067061144</v>
      </c>
      <c r="P298" s="318">
        <v>73.336780662758372</v>
      </c>
      <c r="Q298" s="10">
        <v>93.99</v>
      </c>
      <c r="R298" s="10">
        <v>22.76</v>
      </c>
      <c r="S298" s="319">
        <v>69.088800982130678</v>
      </c>
      <c r="T298" s="10">
        <v>23.23</v>
      </c>
      <c r="U298" s="10">
        <v>29.56</v>
      </c>
      <c r="V298" s="10">
        <v>5.67</v>
      </c>
      <c r="W298" s="10">
        <v>1.52</v>
      </c>
      <c r="X298" s="320">
        <v>1054</v>
      </c>
      <c r="Y298" s="320">
        <v>352</v>
      </c>
      <c r="Z298" s="10">
        <v>5.41</v>
      </c>
    </row>
    <row r="299" spans="1:26" ht="12.75" customHeight="1">
      <c r="A299" s="8" t="s">
        <v>371</v>
      </c>
      <c r="B299" s="8" t="s">
        <v>9</v>
      </c>
      <c r="C299" s="10" t="s">
        <v>372</v>
      </c>
      <c r="D299" s="10" t="s">
        <v>374</v>
      </c>
      <c r="E299" s="317">
        <v>0</v>
      </c>
      <c r="F299" s="317">
        <v>0</v>
      </c>
      <c r="G299" s="317">
        <v>0</v>
      </c>
      <c r="H299" s="317">
        <v>45.69</v>
      </c>
      <c r="I299" s="317">
        <v>0</v>
      </c>
      <c r="J299" s="317">
        <v>0</v>
      </c>
      <c r="K299" s="317">
        <v>0</v>
      </c>
      <c r="L299" s="10">
        <v>62.33</v>
      </c>
      <c r="M299" s="10">
        <v>86.46</v>
      </c>
      <c r="N299" s="318">
        <v>117.2898226630888</v>
      </c>
      <c r="O299" s="318">
        <v>102.67094600356745</v>
      </c>
      <c r="P299" s="318">
        <v>70.406190892239366</v>
      </c>
      <c r="Q299" s="10">
        <v>86.65</v>
      </c>
      <c r="R299" s="10">
        <v>23.57</v>
      </c>
      <c r="S299" s="319">
        <v>66.119969339338766</v>
      </c>
      <c r="T299" s="10">
        <v>16.36</v>
      </c>
      <c r="U299" s="10">
        <v>30.3</v>
      </c>
      <c r="V299" s="10">
        <v>7.07</v>
      </c>
      <c r="W299" s="10">
        <v>2.42</v>
      </c>
      <c r="X299" s="320">
        <v>2101</v>
      </c>
      <c r="Y299" s="320">
        <v>828</v>
      </c>
      <c r="Z299" s="10">
        <v>5.04</v>
      </c>
    </row>
    <row r="300" spans="1:26" ht="12.75" customHeight="1">
      <c r="A300" s="8" t="s">
        <v>371</v>
      </c>
      <c r="B300" s="8" t="s">
        <v>11</v>
      </c>
      <c r="C300" s="10" t="s">
        <v>372</v>
      </c>
      <c r="D300" s="10" t="s">
        <v>375</v>
      </c>
      <c r="E300" s="317">
        <v>645</v>
      </c>
      <c r="F300" s="317">
        <v>30</v>
      </c>
      <c r="G300" s="317">
        <v>0</v>
      </c>
      <c r="H300" s="317">
        <v>40.96</v>
      </c>
      <c r="I300" s="317">
        <v>0</v>
      </c>
      <c r="J300" s="317">
        <v>501</v>
      </c>
      <c r="K300" s="317">
        <v>0</v>
      </c>
      <c r="L300" s="10">
        <v>65.94</v>
      </c>
      <c r="M300" s="10">
        <v>97.02</v>
      </c>
      <c r="N300" s="318">
        <v>110.32314638460829</v>
      </c>
      <c r="O300" s="318">
        <v>97.69822554801371</v>
      </c>
      <c r="P300" s="318">
        <v>76.711605461244559</v>
      </c>
      <c r="Q300" s="10">
        <v>91.07</v>
      </c>
      <c r="R300" s="10">
        <v>28.07</v>
      </c>
      <c r="S300" s="319">
        <v>70.011077201311181</v>
      </c>
      <c r="T300" s="10">
        <v>35.700000000000003</v>
      </c>
      <c r="U300" s="10">
        <v>20.100000000000001</v>
      </c>
      <c r="V300" s="10">
        <v>3.3</v>
      </c>
      <c r="W300" s="10">
        <v>0.86</v>
      </c>
      <c r="X300" s="320">
        <v>2988</v>
      </c>
      <c r="Y300" s="320">
        <v>1157</v>
      </c>
      <c r="Z300" s="10">
        <v>4.38</v>
      </c>
    </row>
    <row r="301" spans="1:26" ht="12.75" customHeight="1">
      <c r="A301" s="8" t="s">
        <v>371</v>
      </c>
      <c r="B301" s="8" t="s">
        <v>13</v>
      </c>
      <c r="C301" s="10" t="s">
        <v>372</v>
      </c>
      <c r="D301" s="10" t="s">
        <v>376</v>
      </c>
      <c r="E301" s="317">
        <v>0</v>
      </c>
      <c r="F301" s="317">
        <v>0</v>
      </c>
      <c r="G301" s="317">
        <v>0</v>
      </c>
      <c r="H301" s="317">
        <v>53.9</v>
      </c>
      <c r="I301" s="317">
        <v>0</v>
      </c>
      <c r="J301" s="317">
        <v>0</v>
      </c>
      <c r="K301" s="317">
        <v>0</v>
      </c>
      <c r="L301" s="10">
        <v>67.260000000000005</v>
      </c>
      <c r="M301" s="10">
        <v>90.07</v>
      </c>
      <c r="N301" s="318">
        <v>117.54332846739055</v>
      </c>
      <c r="O301" s="318">
        <v>86.722056978078484</v>
      </c>
      <c r="P301" s="318">
        <v>80.243406019351227</v>
      </c>
      <c r="Q301" s="10">
        <v>87.98</v>
      </c>
      <c r="R301" s="10">
        <v>23.07</v>
      </c>
      <c r="S301" s="319">
        <v>77.368437194371836</v>
      </c>
      <c r="T301" s="10">
        <v>19.03</v>
      </c>
      <c r="U301" s="10">
        <v>27.49</v>
      </c>
      <c r="V301" s="10">
        <v>4.32</v>
      </c>
      <c r="W301" s="10">
        <v>1.04</v>
      </c>
      <c r="X301" s="320">
        <v>3253</v>
      </c>
      <c r="Y301" s="320">
        <v>1081</v>
      </c>
      <c r="Z301" s="10">
        <v>4.25</v>
      </c>
    </row>
    <row r="302" spans="1:26" ht="12.75" customHeight="1">
      <c r="A302" s="8" t="s">
        <v>371</v>
      </c>
      <c r="B302" s="8" t="s">
        <v>15</v>
      </c>
      <c r="C302" s="10" t="s">
        <v>372</v>
      </c>
      <c r="D302" s="10" t="s">
        <v>377</v>
      </c>
      <c r="E302" s="317">
        <v>20379</v>
      </c>
      <c r="F302" s="317">
        <v>37</v>
      </c>
      <c r="G302" s="317">
        <v>3</v>
      </c>
      <c r="H302" s="317">
        <v>62.01</v>
      </c>
      <c r="I302" s="317">
        <v>3</v>
      </c>
      <c r="J302" s="317">
        <v>47</v>
      </c>
      <c r="K302" s="317">
        <v>0</v>
      </c>
      <c r="L302" s="10">
        <v>69.19</v>
      </c>
      <c r="M302" s="10">
        <v>95.52</v>
      </c>
      <c r="N302" s="318">
        <v>121.94557480424908</v>
      </c>
      <c r="O302" s="318">
        <v>85.689190715587742</v>
      </c>
      <c r="P302" s="318">
        <v>72.376114238473335</v>
      </c>
      <c r="Q302" s="10">
        <v>83.8</v>
      </c>
      <c r="R302" s="10">
        <v>15.94</v>
      </c>
      <c r="S302" s="319">
        <v>67.168212323814117</v>
      </c>
      <c r="T302" s="10">
        <v>21.08</v>
      </c>
      <c r="U302" s="10">
        <v>21.53</v>
      </c>
      <c r="V302" s="10">
        <v>2.2599999999999998</v>
      </c>
      <c r="W302" s="10">
        <v>0.37</v>
      </c>
      <c r="X302" s="320">
        <v>1419</v>
      </c>
      <c r="Y302" s="320">
        <v>561</v>
      </c>
      <c r="Z302" s="10">
        <v>4.92</v>
      </c>
    </row>
    <row r="303" spans="1:26" ht="12.75" customHeight="1">
      <c r="A303" s="8" t="s">
        <v>371</v>
      </c>
      <c r="B303" s="8" t="s">
        <v>17</v>
      </c>
      <c r="C303" s="10" t="s">
        <v>372</v>
      </c>
      <c r="D303" s="10" t="s">
        <v>378</v>
      </c>
      <c r="E303" s="317">
        <v>0</v>
      </c>
      <c r="F303" s="317">
        <v>0</v>
      </c>
      <c r="G303" s="317">
        <v>0</v>
      </c>
      <c r="H303" s="317">
        <v>54.39</v>
      </c>
      <c r="I303" s="317">
        <v>0</v>
      </c>
      <c r="J303" s="317">
        <v>0</v>
      </c>
      <c r="K303" s="317">
        <v>0</v>
      </c>
      <c r="L303" s="10">
        <v>66.75</v>
      </c>
      <c r="M303" s="10">
        <v>89.63</v>
      </c>
      <c r="N303" s="318">
        <v>110.63027861646495</v>
      </c>
      <c r="O303" s="318">
        <v>84.869580038907074</v>
      </c>
      <c r="P303" s="318">
        <v>82.141309456305464</v>
      </c>
      <c r="Q303" s="10">
        <v>73.78</v>
      </c>
      <c r="R303" s="10">
        <v>33.14</v>
      </c>
      <c r="S303" s="319">
        <v>72.186710580349171</v>
      </c>
      <c r="T303" s="10">
        <v>23.82</v>
      </c>
      <c r="U303" s="10">
        <v>14.52</v>
      </c>
      <c r="V303" s="10">
        <v>2.23</v>
      </c>
      <c r="W303" s="10">
        <v>0.54</v>
      </c>
      <c r="X303" s="320">
        <v>1419</v>
      </c>
      <c r="Y303" s="320">
        <v>658</v>
      </c>
      <c r="Z303" s="10">
        <v>4.8099999999999996</v>
      </c>
    </row>
    <row r="304" spans="1:26" ht="12.75" customHeight="1">
      <c r="A304" s="8" t="s">
        <v>371</v>
      </c>
      <c r="B304" s="8" t="s">
        <v>19</v>
      </c>
      <c r="C304" s="10" t="s">
        <v>372</v>
      </c>
      <c r="D304" s="10" t="s">
        <v>379</v>
      </c>
      <c r="E304" s="317">
        <v>0</v>
      </c>
      <c r="F304" s="317">
        <v>0</v>
      </c>
      <c r="G304" s="317">
        <v>0</v>
      </c>
      <c r="H304" s="317">
        <v>32.880000000000003</v>
      </c>
      <c r="I304" s="317">
        <v>0</v>
      </c>
      <c r="J304" s="317">
        <v>0</v>
      </c>
      <c r="K304" s="317">
        <v>0</v>
      </c>
      <c r="L304" s="10">
        <v>67.67</v>
      </c>
      <c r="M304" s="10">
        <v>94.81</v>
      </c>
      <c r="N304" s="318">
        <v>109.24687269829687</v>
      </c>
      <c r="O304" s="318">
        <v>87.043951453342999</v>
      </c>
      <c r="P304" s="318">
        <v>77.282692405505969</v>
      </c>
      <c r="Q304" s="10">
        <v>73.56</v>
      </c>
      <c r="R304" s="10">
        <v>20.71</v>
      </c>
      <c r="S304" s="319">
        <v>73.715179387126241</v>
      </c>
      <c r="T304" s="10">
        <v>24.05</v>
      </c>
      <c r="U304" s="10">
        <v>20.03</v>
      </c>
      <c r="V304" s="10">
        <v>2.34</v>
      </c>
      <c r="W304" s="10">
        <v>0.42</v>
      </c>
      <c r="X304" s="320">
        <v>1182</v>
      </c>
      <c r="Y304" s="320">
        <v>497</v>
      </c>
      <c r="Z304" s="10">
        <v>5.07</v>
      </c>
    </row>
    <row r="305" spans="1:26" ht="12.75" customHeight="1">
      <c r="A305" s="8" t="s">
        <v>371</v>
      </c>
      <c r="B305" s="8" t="s">
        <v>21</v>
      </c>
      <c r="C305" s="10" t="s">
        <v>372</v>
      </c>
      <c r="D305" s="10" t="s">
        <v>380</v>
      </c>
      <c r="E305" s="317">
        <v>114</v>
      </c>
      <c r="F305" s="317">
        <v>5</v>
      </c>
      <c r="G305" s="317">
        <v>1</v>
      </c>
      <c r="H305" s="317">
        <v>34.04</v>
      </c>
      <c r="I305" s="317">
        <v>1</v>
      </c>
      <c r="J305" s="317">
        <v>914</v>
      </c>
      <c r="K305" s="317">
        <v>0</v>
      </c>
      <c r="L305" s="10">
        <v>66.88</v>
      </c>
      <c r="M305" s="10">
        <v>91.96</v>
      </c>
      <c r="N305" s="318">
        <v>110.71753389370058</v>
      </c>
      <c r="O305" s="318">
        <v>82.534872864654062</v>
      </c>
      <c r="P305" s="318">
        <v>80.439327144579337</v>
      </c>
      <c r="Q305" s="10">
        <v>71.680000000000007</v>
      </c>
      <c r="R305" s="10">
        <v>28.56</v>
      </c>
      <c r="S305" s="319">
        <v>65.214844665198441</v>
      </c>
      <c r="T305" s="10">
        <v>34.549999999999997</v>
      </c>
      <c r="U305" s="10">
        <v>24.74</v>
      </c>
      <c r="V305" s="10">
        <v>3.37</v>
      </c>
      <c r="W305" s="10">
        <v>0.76</v>
      </c>
      <c r="X305" s="320">
        <v>618</v>
      </c>
      <c r="Y305" s="320">
        <v>176</v>
      </c>
      <c r="Z305" s="10">
        <v>4.99</v>
      </c>
    </row>
    <row r="306" spans="1:26" ht="12.75" customHeight="1">
      <c r="A306" s="8" t="s">
        <v>371</v>
      </c>
      <c r="B306" s="8" t="s">
        <v>23</v>
      </c>
      <c r="C306" s="10" t="s">
        <v>372</v>
      </c>
      <c r="D306" s="10" t="s">
        <v>381</v>
      </c>
      <c r="E306" s="317">
        <v>0</v>
      </c>
      <c r="F306" s="317">
        <v>0</v>
      </c>
      <c r="G306" s="317">
        <v>0</v>
      </c>
      <c r="H306" s="317">
        <v>21.82</v>
      </c>
      <c r="I306" s="317">
        <v>0</v>
      </c>
      <c r="J306" s="317">
        <v>0</v>
      </c>
      <c r="K306" s="317">
        <v>0</v>
      </c>
      <c r="L306" s="10">
        <v>68.790000000000006</v>
      </c>
      <c r="M306" s="10">
        <v>100</v>
      </c>
      <c r="N306" s="318">
        <v>112.90499692361411</v>
      </c>
      <c r="O306" s="318">
        <v>84.963131975305259</v>
      </c>
      <c r="P306" s="318">
        <v>68.079844386643501</v>
      </c>
      <c r="Q306" s="10">
        <v>69.760000000000005</v>
      </c>
      <c r="R306" s="10">
        <v>30.01</v>
      </c>
      <c r="S306" s="319">
        <v>70.166450111151477</v>
      </c>
      <c r="T306" s="10">
        <v>26.02</v>
      </c>
      <c r="U306" s="10">
        <v>9.1199999999999992</v>
      </c>
      <c r="V306" s="10">
        <v>0.73</v>
      </c>
      <c r="W306" s="10">
        <v>0.1</v>
      </c>
      <c r="X306" s="320">
        <v>1946</v>
      </c>
      <c r="Y306" s="320">
        <v>720</v>
      </c>
      <c r="Z306" s="10">
        <v>4.43</v>
      </c>
    </row>
    <row r="307" spans="1:26" ht="12.75" customHeight="1">
      <c r="A307" s="8" t="s">
        <v>371</v>
      </c>
      <c r="B307" s="8" t="s">
        <v>25</v>
      </c>
      <c r="C307" s="10" t="s">
        <v>372</v>
      </c>
      <c r="D307" s="10" t="s">
        <v>382</v>
      </c>
      <c r="E307" s="317">
        <v>0</v>
      </c>
      <c r="F307" s="317">
        <v>0</v>
      </c>
      <c r="G307" s="317">
        <v>0</v>
      </c>
      <c r="H307" s="317">
        <v>48.1</v>
      </c>
      <c r="I307" s="317">
        <v>0</v>
      </c>
      <c r="J307" s="317">
        <v>0</v>
      </c>
      <c r="K307" s="317">
        <v>0</v>
      </c>
      <c r="L307" s="10">
        <v>69.66</v>
      </c>
      <c r="M307" s="10">
        <v>84.63</v>
      </c>
      <c r="N307" s="318">
        <v>110.53648532626393</v>
      </c>
      <c r="O307" s="318">
        <v>90.066083150899317</v>
      </c>
      <c r="P307" s="318">
        <v>64.004403706000119</v>
      </c>
      <c r="Q307" s="10">
        <v>44.54</v>
      </c>
      <c r="R307" s="10">
        <v>19.649999999999999</v>
      </c>
      <c r="S307" s="319">
        <v>58.508564594653137</v>
      </c>
      <c r="T307" s="10">
        <v>24.23</v>
      </c>
      <c r="U307" s="10">
        <v>12.81</v>
      </c>
      <c r="V307" s="10">
        <v>1.58</v>
      </c>
      <c r="W307" s="10">
        <v>0.31</v>
      </c>
      <c r="X307" s="320">
        <v>2314</v>
      </c>
      <c r="Y307" s="320">
        <v>973</v>
      </c>
      <c r="Z307" s="10">
        <v>4.16</v>
      </c>
    </row>
    <row r="308" spans="1:26" ht="12.75" customHeight="1">
      <c r="A308" s="8" t="s">
        <v>371</v>
      </c>
      <c r="B308" s="8" t="s">
        <v>27</v>
      </c>
      <c r="C308" s="10" t="s">
        <v>372</v>
      </c>
      <c r="D308" s="10" t="s">
        <v>383</v>
      </c>
      <c r="E308" s="317">
        <v>0</v>
      </c>
      <c r="F308" s="317">
        <v>0</v>
      </c>
      <c r="G308" s="317">
        <v>0</v>
      </c>
      <c r="H308" s="317">
        <v>31.89</v>
      </c>
      <c r="I308" s="317">
        <v>0</v>
      </c>
      <c r="J308" s="317">
        <v>0</v>
      </c>
      <c r="K308" s="317">
        <v>0</v>
      </c>
      <c r="L308" s="10">
        <v>65.31</v>
      </c>
      <c r="M308" s="10">
        <v>95.18</v>
      </c>
      <c r="N308" s="318">
        <v>113.73843687661653</v>
      </c>
      <c r="O308" s="318">
        <v>81.49374749737845</v>
      </c>
      <c r="P308" s="318">
        <v>84.413830947060717</v>
      </c>
      <c r="Q308" s="10">
        <v>82.11</v>
      </c>
      <c r="R308" s="10">
        <v>25.1</v>
      </c>
      <c r="S308" s="319">
        <v>70.591209054043773</v>
      </c>
      <c r="T308" s="10">
        <v>29.03</v>
      </c>
      <c r="U308" s="10">
        <v>20.68</v>
      </c>
      <c r="V308" s="10">
        <v>3.53</v>
      </c>
      <c r="W308" s="10">
        <v>0.87</v>
      </c>
      <c r="X308" s="320">
        <v>2489</v>
      </c>
      <c r="Y308" s="320">
        <v>927</v>
      </c>
      <c r="Z308" s="10">
        <v>5.86</v>
      </c>
    </row>
    <row r="309" spans="1:26" ht="12.75" customHeight="1">
      <c r="A309" s="8" t="s">
        <v>371</v>
      </c>
      <c r="B309" s="8" t="s">
        <v>29</v>
      </c>
      <c r="C309" s="10" t="s">
        <v>372</v>
      </c>
      <c r="D309" s="10" t="s">
        <v>384</v>
      </c>
      <c r="E309" s="317">
        <v>0</v>
      </c>
      <c r="F309" s="317">
        <v>0</v>
      </c>
      <c r="G309" s="317">
        <v>0</v>
      </c>
      <c r="H309" s="317">
        <v>54.94</v>
      </c>
      <c r="I309" s="317">
        <v>0</v>
      </c>
      <c r="J309" s="317">
        <v>0</v>
      </c>
      <c r="K309" s="317">
        <v>0</v>
      </c>
      <c r="L309" s="10">
        <v>67.459999999999994</v>
      </c>
      <c r="M309" s="10">
        <v>92.56</v>
      </c>
      <c r="N309" s="318">
        <v>112.58447193131408</v>
      </c>
      <c r="O309" s="318">
        <v>90.741947350720721</v>
      </c>
      <c r="P309" s="318">
        <v>60.186252830451124</v>
      </c>
      <c r="Q309" s="10">
        <v>86.06</v>
      </c>
      <c r="R309" s="10">
        <v>26.8</v>
      </c>
      <c r="S309" s="319">
        <v>75.725073543534734</v>
      </c>
      <c r="T309" s="10">
        <v>23.34</v>
      </c>
      <c r="U309" s="10">
        <v>11.33</v>
      </c>
      <c r="V309" s="10">
        <v>1.76</v>
      </c>
      <c r="W309" s="10">
        <v>0.4</v>
      </c>
      <c r="X309" s="320">
        <v>1335</v>
      </c>
      <c r="Y309" s="320">
        <v>473</v>
      </c>
      <c r="Z309" s="10">
        <v>5.61</v>
      </c>
    </row>
    <row r="310" spans="1:26" ht="12.75" customHeight="1">
      <c r="A310" s="8" t="s">
        <v>371</v>
      </c>
      <c r="B310" s="8" t="s">
        <v>31</v>
      </c>
      <c r="C310" s="10" t="s">
        <v>372</v>
      </c>
      <c r="D310" s="10" t="s">
        <v>385</v>
      </c>
      <c r="E310" s="317">
        <v>0</v>
      </c>
      <c r="F310" s="317">
        <v>0</v>
      </c>
      <c r="G310" s="317">
        <v>0</v>
      </c>
      <c r="H310" s="317">
        <v>74.8</v>
      </c>
      <c r="I310" s="317">
        <v>0</v>
      </c>
      <c r="J310" s="317">
        <v>0</v>
      </c>
      <c r="K310" s="317">
        <v>0</v>
      </c>
      <c r="L310" s="10">
        <v>67.739999999999995</v>
      </c>
      <c r="M310" s="10">
        <v>97.17</v>
      </c>
      <c r="N310" s="318">
        <v>114.88001636270214</v>
      </c>
      <c r="O310" s="318">
        <v>81.4093014176688</v>
      </c>
      <c r="P310" s="318">
        <v>69.772540607064457</v>
      </c>
      <c r="Q310" s="10">
        <v>76.69</v>
      </c>
      <c r="R310" s="10">
        <v>19.190000000000001</v>
      </c>
      <c r="S310" s="319">
        <v>68.171299851533306</v>
      </c>
      <c r="T310" s="10">
        <v>23.29</v>
      </c>
      <c r="U310" s="10">
        <v>21.49</v>
      </c>
      <c r="V310" s="10">
        <v>3.58</v>
      </c>
      <c r="W310" s="10">
        <v>0.87</v>
      </c>
      <c r="X310" s="320">
        <v>1766</v>
      </c>
      <c r="Y310" s="320">
        <v>688</v>
      </c>
      <c r="Z310" s="10">
        <v>5.27</v>
      </c>
    </row>
    <row r="311" spans="1:26" ht="12.75" customHeight="1">
      <c r="A311" s="8" t="s">
        <v>371</v>
      </c>
      <c r="B311" s="8" t="s">
        <v>33</v>
      </c>
      <c r="C311" s="10" t="s">
        <v>372</v>
      </c>
      <c r="D311" s="10" t="s">
        <v>386</v>
      </c>
      <c r="E311" s="317">
        <v>0</v>
      </c>
      <c r="F311" s="317">
        <v>0</v>
      </c>
      <c r="G311" s="317">
        <v>0</v>
      </c>
      <c r="H311" s="317">
        <v>35.32</v>
      </c>
      <c r="I311" s="317">
        <v>0</v>
      </c>
      <c r="J311" s="317">
        <v>0</v>
      </c>
      <c r="K311" s="317">
        <v>0</v>
      </c>
      <c r="L311" s="10">
        <v>68.739999999999995</v>
      </c>
      <c r="M311" s="10">
        <v>94.94</v>
      </c>
      <c r="N311" s="318">
        <v>120.18828071099703</v>
      </c>
      <c r="O311" s="318">
        <v>85.240118049874553</v>
      </c>
      <c r="P311" s="318">
        <v>74.246388918190704</v>
      </c>
      <c r="Q311" s="10">
        <v>90.16</v>
      </c>
      <c r="R311" s="10">
        <v>27.51</v>
      </c>
      <c r="S311" s="319">
        <v>75.552735145742901</v>
      </c>
      <c r="T311" s="10">
        <v>26.31</v>
      </c>
      <c r="U311" s="10">
        <v>29.07</v>
      </c>
      <c r="V311" s="10">
        <v>5.24</v>
      </c>
      <c r="W311" s="10">
        <v>1.39</v>
      </c>
      <c r="X311" s="320">
        <v>808</v>
      </c>
      <c r="Y311" s="320">
        <v>401</v>
      </c>
      <c r="Z311" s="10">
        <v>5.59</v>
      </c>
    </row>
    <row r="312" spans="1:26" ht="12.75" customHeight="1">
      <c r="A312" s="8" t="s">
        <v>371</v>
      </c>
      <c r="B312" s="8" t="s">
        <v>35</v>
      </c>
      <c r="C312" s="10" t="s">
        <v>372</v>
      </c>
      <c r="D312" s="10" t="s">
        <v>387</v>
      </c>
      <c r="E312" s="317">
        <v>0</v>
      </c>
      <c r="F312" s="317">
        <v>0</v>
      </c>
      <c r="G312" s="317">
        <v>0</v>
      </c>
      <c r="H312" s="317">
        <v>82.4</v>
      </c>
      <c r="I312" s="317">
        <v>0</v>
      </c>
      <c r="J312" s="317">
        <v>0</v>
      </c>
      <c r="K312" s="317">
        <v>0</v>
      </c>
      <c r="L312" s="10">
        <v>66.84</v>
      </c>
      <c r="M312" s="10">
        <v>97.81</v>
      </c>
      <c r="N312" s="318">
        <v>113.450309772796</v>
      </c>
      <c r="O312" s="318">
        <v>89.113710041205806</v>
      </c>
      <c r="P312" s="318">
        <v>62.564043791513299</v>
      </c>
      <c r="Q312" s="10">
        <v>83.92</v>
      </c>
      <c r="R312" s="10">
        <v>24.2</v>
      </c>
      <c r="S312" s="319">
        <v>72.523715348774843</v>
      </c>
      <c r="T312" s="10">
        <v>19.68</v>
      </c>
      <c r="U312" s="10">
        <v>18.87</v>
      </c>
      <c r="V312" s="10">
        <v>3.01</v>
      </c>
      <c r="W312" s="10">
        <v>0.72</v>
      </c>
      <c r="X312" s="320">
        <v>1368</v>
      </c>
      <c r="Y312" s="320">
        <v>460</v>
      </c>
      <c r="Z312" s="10">
        <v>3.74</v>
      </c>
    </row>
    <row r="313" spans="1:26" ht="12.75" customHeight="1">
      <c r="A313" s="8" t="s">
        <v>371</v>
      </c>
      <c r="B313" s="8" t="s">
        <v>37</v>
      </c>
      <c r="C313" s="10" t="s">
        <v>372</v>
      </c>
      <c r="D313" s="10" t="s">
        <v>388</v>
      </c>
      <c r="E313" s="317">
        <v>0</v>
      </c>
      <c r="F313" s="317">
        <v>0</v>
      </c>
      <c r="G313" s="317">
        <v>0</v>
      </c>
      <c r="H313" s="317">
        <v>47.29</v>
      </c>
      <c r="I313" s="317">
        <v>0</v>
      </c>
      <c r="J313" s="317">
        <v>0</v>
      </c>
      <c r="K313" s="317">
        <v>0</v>
      </c>
      <c r="L313" s="10">
        <v>64.2</v>
      </c>
      <c r="M313" s="10">
        <v>98.05</v>
      </c>
      <c r="N313" s="318">
        <v>126.21998336603606</v>
      </c>
      <c r="O313" s="318">
        <v>84.618304387381798</v>
      </c>
      <c r="P313" s="318">
        <v>80.541032317468307</v>
      </c>
      <c r="Q313" s="10">
        <v>94.76</v>
      </c>
      <c r="R313" s="10">
        <v>29.88</v>
      </c>
      <c r="S313" s="319">
        <v>69.728565484494695</v>
      </c>
      <c r="T313" s="10">
        <v>22.46</v>
      </c>
      <c r="U313" s="10">
        <v>32.049999999999997</v>
      </c>
      <c r="V313" s="10">
        <v>5.97</v>
      </c>
      <c r="W313" s="10">
        <v>1.47</v>
      </c>
      <c r="X313" s="320">
        <v>440</v>
      </c>
      <c r="Y313" s="320">
        <v>117</v>
      </c>
      <c r="Z313" s="10">
        <v>4.53</v>
      </c>
    </row>
    <row r="314" spans="1:26" ht="12.75" customHeight="1">
      <c r="A314" s="8" t="s">
        <v>371</v>
      </c>
      <c r="B314" s="8" t="s">
        <v>39</v>
      </c>
      <c r="C314" s="10" t="s">
        <v>372</v>
      </c>
      <c r="D314" s="10" t="s">
        <v>389</v>
      </c>
      <c r="E314" s="317">
        <v>0</v>
      </c>
      <c r="F314" s="317">
        <v>0</v>
      </c>
      <c r="G314" s="317">
        <v>0</v>
      </c>
      <c r="H314" s="317">
        <v>32.24</v>
      </c>
      <c r="I314" s="317">
        <v>0</v>
      </c>
      <c r="J314" s="317">
        <v>0</v>
      </c>
      <c r="K314" s="317">
        <v>0</v>
      </c>
      <c r="L314" s="10">
        <v>63.14</v>
      </c>
      <c r="M314" s="10">
        <v>79.66</v>
      </c>
      <c r="N314" s="318">
        <v>122.22708208698305</v>
      </c>
      <c r="O314" s="318">
        <v>84.962970797852549</v>
      </c>
      <c r="P314" s="318">
        <v>52.005987915210106</v>
      </c>
      <c r="Q314" s="10">
        <v>79.47</v>
      </c>
      <c r="R314" s="10">
        <v>24.51</v>
      </c>
      <c r="S314" s="319">
        <v>68.814544070481418</v>
      </c>
      <c r="T314" s="10">
        <v>20.29</v>
      </c>
      <c r="U314" s="10">
        <v>27.67</v>
      </c>
      <c r="V314" s="10">
        <v>4.2300000000000004</v>
      </c>
      <c r="W314" s="10">
        <v>0.98</v>
      </c>
      <c r="X314" s="320">
        <v>1419</v>
      </c>
      <c r="Y314" s="320">
        <v>462</v>
      </c>
      <c r="Z314" s="10">
        <v>6.53</v>
      </c>
    </row>
    <row r="315" spans="1:26" ht="12.75" customHeight="1">
      <c r="A315" s="8" t="s">
        <v>371</v>
      </c>
      <c r="B315" s="8" t="s">
        <v>41</v>
      </c>
      <c r="C315" s="10" t="s">
        <v>372</v>
      </c>
      <c r="D315" s="10" t="s">
        <v>390</v>
      </c>
      <c r="E315" s="317">
        <v>2</v>
      </c>
      <c r="F315" s="317">
        <v>10</v>
      </c>
      <c r="G315" s="317">
        <v>2</v>
      </c>
      <c r="H315" s="317">
        <v>29.2</v>
      </c>
      <c r="I315" s="317">
        <v>0</v>
      </c>
      <c r="J315" s="317">
        <v>82</v>
      </c>
      <c r="K315" s="317">
        <v>0</v>
      </c>
      <c r="L315" s="10">
        <v>63.89</v>
      </c>
      <c r="M315" s="10">
        <v>90.69</v>
      </c>
      <c r="N315" s="318">
        <v>113.8866955229693</v>
      </c>
      <c r="O315" s="318">
        <v>93.580803382980022</v>
      </c>
      <c r="P315" s="318">
        <v>77.925465412302458</v>
      </c>
      <c r="Q315" s="10">
        <v>100</v>
      </c>
      <c r="R315" s="10">
        <v>24.5</v>
      </c>
      <c r="S315" s="319">
        <v>71.852202330520129</v>
      </c>
      <c r="T315" s="10">
        <v>28.04</v>
      </c>
      <c r="U315" s="10">
        <v>12.16</v>
      </c>
      <c r="V315" s="10">
        <v>1.91</v>
      </c>
      <c r="W315" s="10">
        <v>0.5</v>
      </c>
      <c r="X315" s="320">
        <v>984</v>
      </c>
      <c r="Y315" s="320">
        <v>348</v>
      </c>
      <c r="Z315" s="10">
        <v>4.41</v>
      </c>
    </row>
    <row r="316" spans="1:26" ht="12.75" customHeight="1">
      <c r="A316" s="8" t="s">
        <v>371</v>
      </c>
      <c r="B316" s="8" t="s">
        <v>43</v>
      </c>
      <c r="C316" s="10" t="s">
        <v>372</v>
      </c>
      <c r="D316" s="10" t="s">
        <v>391</v>
      </c>
      <c r="E316" s="317">
        <v>0</v>
      </c>
      <c r="F316" s="317">
        <v>0</v>
      </c>
      <c r="G316" s="317">
        <v>0</v>
      </c>
      <c r="H316" s="317">
        <v>89.53</v>
      </c>
      <c r="I316" s="317">
        <v>0</v>
      </c>
      <c r="J316" s="317">
        <v>0</v>
      </c>
      <c r="K316" s="317">
        <v>0</v>
      </c>
      <c r="L316" s="10">
        <v>68.19</v>
      </c>
      <c r="M316" s="10">
        <v>98.11</v>
      </c>
      <c r="N316" s="318">
        <v>113.84882012342629</v>
      </c>
      <c r="O316" s="318">
        <v>88.340316501316977</v>
      </c>
      <c r="P316" s="318">
        <v>50.751031137581428</v>
      </c>
      <c r="Q316" s="10">
        <v>77.069999999999993</v>
      </c>
      <c r="R316" s="10">
        <v>12.45</v>
      </c>
      <c r="S316" s="319">
        <v>74.184888920989749</v>
      </c>
      <c r="T316" s="10">
        <v>16.82</v>
      </c>
      <c r="U316" s="10">
        <v>24.56</v>
      </c>
      <c r="V316" s="10">
        <v>3.89</v>
      </c>
      <c r="W316" s="10">
        <v>0.89</v>
      </c>
      <c r="X316" s="320">
        <v>1306</v>
      </c>
      <c r="Y316" s="320">
        <v>450</v>
      </c>
      <c r="Z316" s="10">
        <v>5.68</v>
      </c>
    </row>
    <row r="317" spans="1:26" ht="12.75" customHeight="1">
      <c r="A317" s="8" t="s">
        <v>371</v>
      </c>
      <c r="B317" s="8" t="s">
        <v>45</v>
      </c>
      <c r="C317" s="10" t="s">
        <v>372</v>
      </c>
      <c r="D317" s="10" t="s">
        <v>392</v>
      </c>
      <c r="E317" s="317">
        <v>0</v>
      </c>
      <c r="F317" s="317">
        <v>0</v>
      </c>
      <c r="G317" s="317">
        <v>0</v>
      </c>
      <c r="H317" s="317">
        <v>36.26</v>
      </c>
      <c r="I317" s="317">
        <v>0</v>
      </c>
      <c r="J317" s="317">
        <v>0</v>
      </c>
      <c r="K317" s="317">
        <v>0</v>
      </c>
      <c r="L317" s="10">
        <v>68.010000000000005</v>
      </c>
      <c r="M317" s="10">
        <v>88.66</v>
      </c>
      <c r="N317" s="318">
        <v>121.76460118147376</v>
      </c>
      <c r="O317" s="318">
        <v>93.288210638113782</v>
      </c>
      <c r="P317" s="318">
        <v>78.327749933333948</v>
      </c>
      <c r="Q317" s="10">
        <v>90.12</v>
      </c>
      <c r="R317" s="10">
        <v>32.76</v>
      </c>
      <c r="S317" s="319">
        <v>56.689472776404301</v>
      </c>
      <c r="T317" s="10">
        <v>26.65</v>
      </c>
      <c r="U317" s="10">
        <v>32.61</v>
      </c>
      <c r="V317" s="10">
        <v>5.37</v>
      </c>
      <c r="W317" s="10">
        <v>1.21</v>
      </c>
      <c r="X317" s="320">
        <v>521</v>
      </c>
      <c r="Y317" s="320">
        <v>181</v>
      </c>
      <c r="Z317" s="10">
        <v>6.68</v>
      </c>
    </row>
    <row r="318" spans="1:26" ht="12.75" customHeight="1">
      <c r="A318" s="8" t="s">
        <v>371</v>
      </c>
      <c r="B318" s="8" t="s">
        <v>47</v>
      </c>
      <c r="C318" s="10" t="s">
        <v>372</v>
      </c>
      <c r="D318" s="10" t="s">
        <v>393</v>
      </c>
      <c r="E318" s="317">
        <v>0</v>
      </c>
      <c r="F318" s="317">
        <v>0</v>
      </c>
      <c r="G318" s="317">
        <v>0</v>
      </c>
      <c r="H318" s="317">
        <v>55.56</v>
      </c>
      <c r="I318" s="317">
        <v>0</v>
      </c>
      <c r="J318" s="317">
        <v>0</v>
      </c>
      <c r="K318" s="317">
        <v>0</v>
      </c>
      <c r="L318" s="10">
        <v>73.459999999999994</v>
      </c>
      <c r="M318" s="10">
        <v>95.05</v>
      </c>
      <c r="N318" s="318">
        <v>108.88501948020321</v>
      </c>
      <c r="O318" s="318">
        <v>102.59218987441415</v>
      </c>
      <c r="P318" s="318">
        <v>78.735840614757393</v>
      </c>
      <c r="Q318" s="10">
        <v>94.61</v>
      </c>
      <c r="R318" s="10">
        <v>52.26</v>
      </c>
      <c r="S318" s="319">
        <v>55.827630915508173</v>
      </c>
      <c r="T318" s="10">
        <v>45.11</v>
      </c>
      <c r="U318" s="10">
        <v>9.39</v>
      </c>
      <c r="V318" s="10">
        <v>1.39</v>
      </c>
      <c r="W318" s="10">
        <v>0.31</v>
      </c>
      <c r="X318" s="320">
        <v>7264</v>
      </c>
      <c r="Y318" s="320">
        <v>2872</v>
      </c>
      <c r="Z318" s="10">
        <v>7.34</v>
      </c>
    </row>
    <row r="319" spans="1:26" ht="12.75" customHeight="1">
      <c r="A319" s="8" t="s">
        <v>371</v>
      </c>
      <c r="B319" s="8" t="s">
        <v>49</v>
      </c>
      <c r="C319" s="10" t="s">
        <v>372</v>
      </c>
      <c r="D319" s="10" t="s">
        <v>394</v>
      </c>
      <c r="E319" s="317">
        <v>0</v>
      </c>
      <c r="F319" s="317">
        <v>0</v>
      </c>
      <c r="G319" s="317">
        <v>0</v>
      </c>
      <c r="H319" s="317">
        <v>0</v>
      </c>
      <c r="I319" s="317">
        <v>0</v>
      </c>
      <c r="J319" s="317">
        <v>0</v>
      </c>
      <c r="K319" s="317">
        <v>0</v>
      </c>
      <c r="L319" s="10">
        <v>66.87</v>
      </c>
      <c r="M319" s="10">
        <v>0</v>
      </c>
      <c r="N319" s="318">
        <v>0</v>
      </c>
      <c r="O319" s="318">
        <v>0</v>
      </c>
      <c r="P319" s="318">
        <v>0</v>
      </c>
      <c r="Q319" s="10">
        <v>0</v>
      </c>
      <c r="R319" s="10">
        <v>0</v>
      </c>
      <c r="S319" s="319">
        <v>0</v>
      </c>
      <c r="T319" s="10">
        <v>0</v>
      </c>
      <c r="U319" s="10">
        <v>0</v>
      </c>
      <c r="V319" s="10">
        <v>0</v>
      </c>
      <c r="W319" s="10">
        <v>0</v>
      </c>
      <c r="X319" s="320">
        <v>0</v>
      </c>
      <c r="Y319" s="320">
        <v>0</v>
      </c>
      <c r="Z319" s="10">
        <v>0</v>
      </c>
    </row>
    <row r="320" spans="1:26" ht="12.75" customHeight="1">
      <c r="A320" s="8" t="s">
        <v>594</v>
      </c>
      <c r="B320" s="8" t="s">
        <v>6</v>
      </c>
      <c r="C320" s="10" t="s">
        <v>595</v>
      </c>
      <c r="D320" s="10" t="s">
        <v>596</v>
      </c>
      <c r="E320" s="317">
        <v>0</v>
      </c>
      <c r="F320" s="317">
        <v>0</v>
      </c>
      <c r="G320" s="317">
        <v>0</v>
      </c>
      <c r="H320" s="317">
        <v>30.53</v>
      </c>
      <c r="I320" s="317">
        <v>0</v>
      </c>
      <c r="J320" s="317">
        <v>0</v>
      </c>
      <c r="K320" s="317">
        <v>0</v>
      </c>
      <c r="L320" s="10">
        <v>63.85</v>
      </c>
      <c r="M320" s="10">
        <v>98.97</v>
      </c>
      <c r="N320" s="318">
        <v>109.49603686123066</v>
      </c>
      <c r="O320" s="318">
        <v>84.72346221655971</v>
      </c>
      <c r="P320" s="318">
        <v>93.915321956868752</v>
      </c>
      <c r="Q320" s="10">
        <v>79.58</v>
      </c>
      <c r="R320" s="10">
        <v>32.229999999999997</v>
      </c>
      <c r="S320" s="319">
        <v>74.195045003247657</v>
      </c>
      <c r="T320" s="10">
        <v>17.760000000000002</v>
      </c>
      <c r="U320" s="10">
        <v>12.94</v>
      </c>
      <c r="V320" s="10">
        <v>2.37</v>
      </c>
      <c r="W320" s="10">
        <v>0.64</v>
      </c>
      <c r="X320" s="320">
        <v>5250</v>
      </c>
      <c r="Y320" s="320">
        <v>1902</v>
      </c>
      <c r="Z320" s="10">
        <v>7.11</v>
      </c>
    </row>
    <row r="321" spans="1:26" ht="12.75" customHeight="1">
      <c r="A321" s="8" t="s">
        <v>594</v>
      </c>
      <c r="B321" s="8" t="s">
        <v>9</v>
      </c>
      <c r="C321" s="10" t="s">
        <v>595</v>
      </c>
      <c r="D321" s="10" t="s">
        <v>597</v>
      </c>
      <c r="E321" s="317">
        <v>0</v>
      </c>
      <c r="F321" s="317">
        <v>0</v>
      </c>
      <c r="G321" s="317">
        <v>0</v>
      </c>
      <c r="H321" s="317">
        <v>65.95</v>
      </c>
      <c r="I321" s="317">
        <v>0</v>
      </c>
      <c r="J321" s="317">
        <v>0</v>
      </c>
      <c r="K321" s="317">
        <v>0</v>
      </c>
      <c r="L321" s="10">
        <v>66.86</v>
      </c>
      <c r="M321" s="10">
        <v>68.569999999999993</v>
      </c>
      <c r="N321" s="318">
        <v>99.222070313922046</v>
      </c>
      <c r="O321" s="318">
        <v>73.03022872622833</v>
      </c>
      <c r="P321" s="318">
        <v>61.102690474792112</v>
      </c>
      <c r="Q321" s="10">
        <v>54.28</v>
      </c>
      <c r="R321" s="10">
        <v>1.51</v>
      </c>
      <c r="S321" s="319">
        <v>87.83565803207135</v>
      </c>
      <c r="T321" s="10">
        <v>2.62</v>
      </c>
      <c r="U321" s="10">
        <v>39.04</v>
      </c>
      <c r="V321" s="10">
        <v>6.72</v>
      </c>
      <c r="W321" s="10">
        <v>1.56</v>
      </c>
      <c r="X321" s="320">
        <v>1589</v>
      </c>
      <c r="Y321" s="320">
        <v>660</v>
      </c>
      <c r="Z321" s="10">
        <v>6.13</v>
      </c>
    </row>
    <row r="322" spans="1:26" ht="12.75" customHeight="1">
      <c r="A322" s="8" t="s">
        <v>594</v>
      </c>
      <c r="B322" s="8" t="s">
        <v>11</v>
      </c>
      <c r="C322" s="10" t="s">
        <v>595</v>
      </c>
      <c r="D322" s="10" t="s">
        <v>598</v>
      </c>
      <c r="E322" s="317">
        <v>0</v>
      </c>
      <c r="F322" s="317">
        <v>0</v>
      </c>
      <c r="G322" s="317">
        <v>0</v>
      </c>
      <c r="H322" s="317">
        <v>41.73</v>
      </c>
      <c r="I322" s="317">
        <v>0</v>
      </c>
      <c r="J322" s="317">
        <v>0</v>
      </c>
      <c r="K322" s="317">
        <v>0</v>
      </c>
      <c r="L322" s="10">
        <v>67.739999999999995</v>
      </c>
      <c r="M322" s="10">
        <v>89.64</v>
      </c>
      <c r="N322" s="318">
        <v>105.86116599249962</v>
      </c>
      <c r="O322" s="318">
        <v>101.33431492838487</v>
      </c>
      <c r="P322" s="318">
        <v>98.178899896695398</v>
      </c>
      <c r="Q322" s="10">
        <v>79.88</v>
      </c>
      <c r="R322" s="10">
        <v>54.67</v>
      </c>
      <c r="S322" s="319">
        <v>60.501716335475287</v>
      </c>
      <c r="T322" s="10">
        <v>55.85</v>
      </c>
      <c r="U322" s="10">
        <v>17.079999999999998</v>
      </c>
      <c r="V322" s="10">
        <v>3.77</v>
      </c>
      <c r="W322" s="10">
        <v>1.1200000000000001</v>
      </c>
      <c r="X322" s="320">
        <v>2952</v>
      </c>
      <c r="Y322" s="320">
        <v>1201</v>
      </c>
      <c r="Z322" s="10">
        <v>10.5</v>
      </c>
    </row>
    <row r="323" spans="1:26" ht="12.75" customHeight="1">
      <c r="A323" s="8" t="s">
        <v>594</v>
      </c>
      <c r="B323" s="8" t="s">
        <v>13</v>
      </c>
      <c r="C323" s="10" t="s">
        <v>595</v>
      </c>
      <c r="D323" s="10" t="s">
        <v>599</v>
      </c>
      <c r="E323" s="317">
        <v>57</v>
      </c>
      <c r="F323" s="317">
        <v>4</v>
      </c>
      <c r="G323" s="317">
        <v>2</v>
      </c>
      <c r="H323" s="317">
        <v>29.53</v>
      </c>
      <c r="I323" s="317">
        <v>338</v>
      </c>
      <c r="J323" s="317">
        <v>4498</v>
      </c>
      <c r="K323" s="317">
        <v>100</v>
      </c>
      <c r="L323" s="10">
        <v>68.05</v>
      </c>
      <c r="M323" s="10">
        <v>87.02</v>
      </c>
      <c r="N323" s="318">
        <v>97.154807669419768</v>
      </c>
      <c r="O323" s="318">
        <v>97.952907646689866</v>
      </c>
      <c r="P323" s="318">
        <v>92.807433277902945</v>
      </c>
      <c r="Q323" s="10">
        <v>58.09</v>
      </c>
      <c r="R323" s="10">
        <v>24.84</v>
      </c>
      <c r="S323" s="319">
        <v>0</v>
      </c>
      <c r="T323" s="10">
        <v>24.39</v>
      </c>
      <c r="U323" s="10">
        <v>30.64</v>
      </c>
      <c r="V323" s="10">
        <v>8.82</v>
      </c>
      <c r="W323" s="10">
        <v>3.38</v>
      </c>
      <c r="X323" s="320">
        <v>2736</v>
      </c>
      <c r="Y323" s="320">
        <v>1089</v>
      </c>
      <c r="Z323" s="10">
        <v>7.49</v>
      </c>
    </row>
    <row r="324" spans="1:26" ht="12.75" customHeight="1">
      <c r="A324" s="8" t="s">
        <v>594</v>
      </c>
      <c r="B324" s="8" t="s">
        <v>15</v>
      </c>
      <c r="C324" s="10" t="s">
        <v>595</v>
      </c>
      <c r="D324" s="10" t="s">
        <v>600</v>
      </c>
      <c r="E324" s="317">
        <v>7</v>
      </c>
      <c r="F324" s="317">
        <v>1</v>
      </c>
      <c r="G324" s="317">
        <v>1</v>
      </c>
      <c r="H324" s="317">
        <v>32.24</v>
      </c>
      <c r="I324" s="317">
        <v>0</v>
      </c>
      <c r="J324" s="317">
        <v>3339</v>
      </c>
      <c r="K324" s="317">
        <v>49</v>
      </c>
      <c r="L324" s="10">
        <v>69.099999999999994</v>
      </c>
      <c r="M324" s="10">
        <v>90.76</v>
      </c>
      <c r="N324" s="318">
        <v>102.20057660134529</v>
      </c>
      <c r="O324" s="318">
        <v>92.231015548451836</v>
      </c>
      <c r="P324" s="318">
        <v>87.162348493661838</v>
      </c>
      <c r="Q324" s="10">
        <v>80.83</v>
      </c>
      <c r="R324" s="10">
        <v>30.44</v>
      </c>
      <c r="S324" s="319">
        <v>70.461865391639279</v>
      </c>
      <c r="T324" s="10">
        <v>33.71</v>
      </c>
      <c r="U324" s="10">
        <v>30.34</v>
      </c>
      <c r="V324" s="10">
        <v>7.52</v>
      </c>
      <c r="W324" s="10">
        <v>2.41</v>
      </c>
      <c r="X324" s="320">
        <v>973</v>
      </c>
      <c r="Y324" s="320">
        <v>423</v>
      </c>
      <c r="Z324" s="10">
        <v>4.38</v>
      </c>
    </row>
    <row r="325" spans="1:26" ht="12.75" customHeight="1">
      <c r="A325" s="8" t="s">
        <v>594</v>
      </c>
      <c r="B325" s="8" t="s">
        <v>17</v>
      </c>
      <c r="C325" s="10" t="s">
        <v>595</v>
      </c>
      <c r="D325" s="10" t="s">
        <v>601</v>
      </c>
      <c r="E325" s="317">
        <v>0</v>
      </c>
      <c r="F325" s="317">
        <v>0</v>
      </c>
      <c r="G325" s="317">
        <v>0</v>
      </c>
      <c r="H325" s="317">
        <v>47.27</v>
      </c>
      <c r="I325" s="317">
        <v>0</v>
      </c>
      <c r="J325" s="317">
        <v>0</v>
      </c>
      <c r="K325" s="317">
        <v>0</v>
      </c>
      <c r="L325" s="10">
        <v>67.06</v>
      </c>
      <c r="M325" s="10">
        <v>97.13</v>
      </c>
      <c r="N325" s="318">
        <v>112.53113597098023</v>
      </c>
      <c r="O325" s="318">
        <v>94.000622253760795</v>
      </c>
      <c r="P325" s="318">
        <v>108.50549637462692</v>
      </c>
      <c r="Q325" s="10">
        <v>85.73</v>
      </c>
      <c r="R325" s="10">
        <v>37.56</v>
      </c>
      <c r="S325" s="319">
        <v>63.253906754487922</v>
      </c>
      <c r="T325" s="10">
        <v>49.92</v>
      </c>
      <c r="U325" s="10">
        <v>12</v>
      </c>
      <c r="V325" s="10">
        <v>2.16</v>
      </c>
      <c r="W325" s="10">
        <v>0.61</v>
      </c>
      <c r="X325" s="320">
        <v>2160</v>
      </c>
      <c r="Y325" s="320">
        <v>1046</v>
      </c>
      <c r="Z325" s="10">
        <v>7.28</v>
      </c>
    </row>
    <row r="326" spans="1:26" ht="12.75" customHeight="1">
      <c r="A326" s="8" t="s">
        <v>594</v>
      </c>
      <c r="B326" s="8" t="s">
        <v>19</v>
      </c>
      <c r="C326" s="10" t="s">
        <v>595</v>
      </c>
      <c r="D326" s="10" t="s">
        <v>602</v>
      </c>
      <c r="E326" s="317">
        <v>0</v>
      </c>
      <c r="F326" s="317">
        <v>0</v>
      </c>
      <c r="G326" s="317">
        <v>0</v>
      </c>
      <c r="H326" s="317">
        <v>0.94</v>
      </c>
      <c r="I326" s="317">
        <v>0</v>
      </c>
      <c r="J326" s="317">
        <v>0</v>
      </c>
      <c r="K326" s="317">
        <v>0</v>
      </c>
      <c r="L326" s="10">
        <v>68.36</v>
      </c>
      <c r="M326" s="10">
        <v>67.400000000000006</v>
      </c>
      <c r="N326" s="318">
        <v>97.612304912004774</v>
      </c>
      <c r="O326" s="318">
        <v>80.174563205160865</v>
      </c>
      <c r="P326" s="318">
        <v>69.778147267798516</v>
      </c>
      <c r="Q326" s="10">
        <v>84.91</v>
      </c>
      <c r="R326" s="10">
        <v>6.79</v>
      </c>
      <c r="S326" s="319">
        <v>91.531091422030343</v>
      </c>
      <c r="T326" s="10">
        <v>5.88</v>
      </c>
      <c r="U326" s="10">
        <v>38.68</v>
      </c>
      <c r="V326" s="10">
        <v>8.92</v>
      </c>
      <c r="W326" s="10">
        <v>2.85</v>
      </c>
      <c r="X326" s="320">
        <v>636</v>
      </c>
      <c r="Y326" s="320">
        <v>213</v>
      </c>
      <c r="Z326" s="10">
        <v>5.48</v>
      </c>
    </row>
    <row r="327" spans="1:26" ht="12.75" customHeight="1">
      <c r="A327" s="8" t="s">
        <v>594</v>
      </c>
      <c r="B327" s="8" t="s">
        <v>21</v>
      </c>
      <c r="C327" s="10" t="s">
        <v>595</v>
      </c>
      <c r="D327" s="10" t="s">
        <v>603</v>
      </c>
      <c r="E327" s="317">
        <v>0</v>
      </c>
      <c r="F327" s="317">
        <v>0</v>
      </c>
      <c r="G327" s="317">
        <v>0</v>
      </c>
      <c r="H327" s="317">
        <v>6.17</v>
      </c>
      <c r="I327" s="317">
        <v>0</v>
      </c>
      <c r="J327" s="317">
        <v>0</v>
      </c>
      <c r="K327" s="317">
        <v>0</v>
      </c>
      <c r="L327" s="10">
        <v>67.86</v>
      </c>
      <c r="M327" s="10">
        <v>46.75</v>
      </c>
      <c r="N327" s="318">
        <v>68.770540049240964</v>
      </c>
      <c r="O327" s="318">
        <v>35.6936036865823</v>
      </c>
      <c r="P327" s="318">
        <v>46.713062083372989</v>
      </c>
      <c r="Q327" s="10">
        <v>68.760000000000005</v>
      </c>
      <c r="R327" s="10">
        <v>31.77</v>
      </c>
      <c r="S327" s="319">
        <v>87.56606464447934</v>
      </c>
      <c r="T327" s="10">
        <v>16.77</v>
      </c>
      <c r="U327" s="10">
        <v>38.200000000000003</v>
      </c>
      <c r="V327" s="10">
        <v>7.84</v>
      </c>
      <c r="W327" s="10">
        <v>2.06</v>
      </c>
      <c r="X327" s="320">
        <v>743</v>
      </c>
      <c r="Y327" s="320">
        <v>249</v>
      </c>
      <c r="Z327" s="10">
        <v>1.7</v>
      </c>
    </row>
    <row r="328" spans="1:26" ht="12.75" customHeight="1">
      <c r="A328" s="8" t="s">
        <v>594</v>
      </c>
      <c r="B328" s="8" t="s">
        <v>23</v>
      </c>
      <c r="C328" s="10" t="s">
        <v>595</v>
      </c>
      <c r="D328" s="10" t="s">
        <v>604</v>
      </c>
      <c r="E328" s="317">
        <v>0</v>
      </c>
      <c r="F328" s="317">
        <v>0</v>
      </c>
      <c r="G328" s="317">
        <v>0</v>
      </c>
      <c r="H328" s="317">
        <v>15.46</v>
      </c>
      <c r="I328" s="317">
        <v>0</v>
      </c>
      <c r="J328" s="317">
        <v>0</v>
      </c>
      <c r="K328" s="317">
        <v>0</v>
      </c>
      <c r="L328" s="10">
        <v>70.88</v>
      </c>
      <c r="M328" s="10">
        <v>87.2</v>
      </c>
      <c r="N328" s="318">
        <v>115.60499420017453</v>
      </c>
      <c r="O328" s="318">
        <v>76.67095450851231</v>
      </c>
      <c r="P328" s="318">
        <v>85.826277239848736</v>
      </c>
      <c r="Q328" s="10">
        <v>72.47</v>
      </c>
      <c r="R328" s="10">
        <v>44.39</v>
      </c>
      <c r="S328" s="319">
        <v>59.621290025176407</v>
      </c>
      <c r="T328" s="10">
        <v>53.74</v>
      </c>
      <c r="U328" s="10">
        <v>20.079999999999998</v>
      </c>
      <c r="V328" s="10">
        <v>6.03</v>
      </c>
      <c r="W328" s="10">
        <v>2.5299999999999998</v>
      </c>
      <c r="X328" s="320">
        <v>46906</v>
      </c>
      <c r="Y328" s="320">
        <v>8637</v>
      </c>
      <c r="Z328" s="10">
        <v>-15.2</v>
      </c>
    </row>
    <row r="329" spans="1:26" ht="12.75" customHeight="1">
      <c r="A329" s="8" t="s">
        <v>594</v>
      </c>
      <c r="B329" s="8" t="s">
        <v>25</v>
      </c>
      <c r="C329" s="10" t="s">
        <v>595</v>
      </c>
      <c r="D329" s="10" t="s">
        <v>605</v>
      </c>
      <c r="E329" s="317">
        <v>0</v>
      </c>
      <c r="F329" s="317">
        <v>8</v>
      </c>
      <c r="G329" s="317">
        <v>0</v>
      </c>
      <c r="H329" s="317">
        <v>19.850000000000001</v>
      </c>
      <c r="I329" s="317">
        <v>2</v>
      </c>
      <c r="J329" s="317">
        <v>614</v>
      </c>
      <c r="K329" s="317">
        <v>0</v>
      </c>
      <c r="L329" s="10">
        <v>67.62</v>
      </c>
      <c r="M329" s="10">
        <v>100</v>
      </c>
      <c r="N329" s="318">
        <v>102.54839556659883</v>
      </c>
      <c r="O329" s="318">
        <v>70.903734232375825</v>
      </c>
      <c r="P329" s="318">
        <v>79.007086789021102</v>
      </c>
      <c r="Q329" s="10">
        <v>69.11</v>
      </c>
      <c r="R329" s="10">
        <v>32.700000000000003</v>
      </c>
      <c r="S329" s="319">
        <v>67.830089875051755</v>
      </c>
      <c r="T329" s="10">
        <v>30.4</v>
      </c>
      <c r="U329" s="10">
        <v>22.78</v>
      </c>
      <c r="V329" s="10">
        <v>5.52</v>
      </c>
      <c r="W329" s="10">
        <v>1.58</v>
      </c>
      <c r="X329" s="320">
        <v>2290</v>
      </c>
      <c r="Y329" s="320">
        <v>584</v>
      </c>
      <c r="Z329" s="10">
        <v>5.92</v>
      </c>
    </row>
    <row r="330" spans="1:26" ht="12.75" customHeight="1">
      <c r="A330" s="8" t="s">
        <v>594</v>
      </c>
      <c r="B330" s="8" t="s">
        <v>27</v>
      </c>
      <c r="C330" s="10" t="s">
        <v>595</v>
      </c>
      <c r="D330" s="10" t="s">
        <v>606</v>
      </c>
      <c r="E330" s="317">
        <v>28</v>
      </c>
      <c r="F330" s="317">
        <v>10</v>
      </c>
      <c r="G330" s="317">
        <v>1</v>
      </c>
      <c r="H330" s="317">
        <v>35.619999999999997</v>
      </c>
      <c r="I330" s="317">
        <v>0</v>
      </c>
      <c r="J330" s="317">
        <v>122</v>
      </c>
      <c r="K330" s="317">
        <v>253</v>
      </c>
      <c r="L330" s="10">
        <v>66.66</v>
      </c>
      <c r="M330" s="10">
        <v>94.48</v>
      </c>
      <c r="N330" s="318">
        <v>110.58440574549211</v>
      </c>
      <c r="O330" s="318">
        <v>62.155068260263576</v>
      </c>
      <c r="P330" s="318">
        <v>38.096734263247875</v>
      </c>
      <c r="Q330" s="10">
        <v>71.150000000000006</v>
      </c>
      <c r="R330" s="10">
        <v>11.87</v>
      </c>
      <c r="S330" s="319">
        <v>87.337889468869406</v>
      </c>
      <c r="T330" s="10">
        <v>20.09</v>
      </c>
      <c r="U330" s="10">
        <v>29.29</v>
      </c>
      <c r="V330" s="10">
        <v>5.58</v>
      </c>
      <c r="W330" s="10">
        <v>1.48</v>
      </c>
      <c r="X330" s="320">
        <v>1275</v>
      </c>
      <c r="Y330" s="320">
        <v>402</v>
      </c>
      <c r="Z330" s="10">
        <v>10.46</v>
      </c>
    </row>
    <row r="331" spans="1:26" ht="12.75" customHeight="1">
      <c r="A331" s="8" t="s">
        <v>594</v>
      </c>
      <c r="B331" s="8" t="s">
        <v>29</v>
      </c>
      <c r="C331" s="10" t="s">
        <v>595</v>
      </c>
      <c r="D331" s="10" t="s">
        <v>607</v>
      </c>
      <c r="E331" s="317">
        <v>0</v>
      </c>
      <c r="F331" s="317">
        <v>0</v>
      </c>
      <c r="G331" s="317">
        <v>0</v>
      </c>
      <c r="H331" s="317">
        <v>2.19</v>
      </c>
      <c r="I331" s="317">
        <v>0</v>
      </c>
      <c r="J331" s="317">
        <v>0</v>
      </c>
      <c r="K331" s="317">
        <v>0</v>
      </c>
      <c r="L331" s="10">
        <v>67.34</v>
      </c>
      <c r="M331" s="10">
        <v>72.37</v>
      </c>
      <c r="N331" s="318">
        <v>82.64869277361386</v>
      </c>
      <c r="O331" s="318">
        <v>44.017547998417747</v>
      </c>
      <c r="P331" s="318">
        <v>27.524914150993279</v>
      </c>
      <c r="Q331" s="10">
        <v>42.28</v>
      </c>
      <c r="R331" s="10">
        <v>16.05</v>
      </c>
      <c r="S331" s="319">
        <v>77.522470008649549</v>
      </c>
      <c r="T331" s="10">
        <v>14.92</v>
      </c>
      <c r="U331" s="10">
        <v>30.56</v>
      </c>
      <c r="V331" s="10">
        <v>6.11</v>
      </c>
      <c r="W331" s="10">
        <v>1.68</v>
      </c>
      <c r="X331" s="320">
        <v>953</v>
      </c>
      <c r="Y331" s="320">
        <v>316</v>
      </c>
      <c r="Z331" s="10">
        <v>10.79</v>
      </c>
    </row>
    <row r="332" spans="1:26" ht="12.75" customHeight="1">
      <c r="A332" s="8" t="s">
        <v>594</v>
      </c>
      <c r="B332" s="8" t="s">
        <v>31</v>
      </c>
      <c r="C332" s="10" t="s">
        <v>595</v>
      </c>
      <c r="D332" s="10" t="s">
        <v>608</v>
      </c>
      <c r="E332" s="317">
        <v>0</v>
      </c>
      <c r="F332" s="317">
        <v>0</v>
      </c>
      <c r="G332" s="317">
        <v>0</v>
      </c>
      <c r="H332" s="317">
        <v>12.25</v>
      </c>
      <c r="I332" s="317">
        <v>0</v>
      </c>
      <c r="J332" s="317">
        <v>0</v>
      </c>
      <c r="K332" s="317">
        <v>0</v>
      </c>
      <c r="L332" s="10">
        <v>67.44</v>
      </c>
      <c r="M332" s="10">
        <v>41.09</v>
      </c>
      <c r="N332" s="318">
        <v>68.767636793434193</v>
      </c>
      <c r="O332" s="318">
        <v>47.708226933031284</v>
      </c>
      <c r="P332" s="318">
        <v>15.596580557840097</v>
      </c>
      <c r="Q332" s="10">
        <v>46.4</v>
      </c>
      <c r="R332" s="10">
        <v>1.63</v>
      </c>
      <c r="S332" s="319">
        <v>92.948803747699515</v>
      </c>
      <c r="T332" s="10">
        <v>18.399999999999999</v>
      </c>
      <c r="U332" s="10">
        <v>41.97</v>
      </c>
      <c r="V332" s="10">
        <v>14.14</v>
      </c>
      <c r="W332" s="10">
        <v>6.11</v>
      </c>
      <c r="X332" s="320">
        <v>654</v>
      </c>
      <c r="Y332" s="320">
        <v>221</v>
      </c>
      <c r="Z332" s="10">
        <v>13.47</v>
      </c>
    </row>
    <row r="333" spans="1:26" ht="12.75" customHeight="1">
      <c r="A333" s="8" t="s">
        <v>594</v>
      </c>
      <c r="B333" s="8" t="s">
        <v>33</v>
      </c>
      <c r="C333" s="10" t="s">
        <v>595</v>
      </c>
      <c r="D333" s="10" t="s">
        <v>609</v>
      </c>
      <c r="E333" s="317">
        <v>0</v>
      </c>
      <c r="F333" s="317">
        <v>0</v>
      </c>
      <c r="G333" s="317">
        <v>0</v>
      </c>
      <c r="H333" s="317">
        <v>0</v>
      </c>
      <c r="I333" s="317">
        <v>0</v>
      </c>
      <c r="J333" s="317">
        <v>0</v>
      </c>
      <c r="K333" s="317">
        <v>0</v>
      </c>
      <c r="L333" s="10">
        <v>66.239999999999995</v>
      </c>
      <c r="M333" s="10">
        <v>38.549999999999997</v>
      </c>
      <c r="N333" s="318">
        <v>63.744872645656912</v>
      </c>
      <c r="O333" s="318">
        <v>27.396815710059546</v>
      </c>
      <c r="P333" s="318">
        <v>8.9782691379094057</v>
      </c>
      <c r="Q333" s="10">
        <v>7.57</v>
      </c>
      <c r="R333" s="10">
        <v>0.52</v>
      </c>
      <c r="S333" s="319">
        <v>97.382961408317982</v>
      </c>
      <c r="T333" s="10">
        <v>4.6100000000000003</v>
      </c>
      <c r="U333" s="10">
        <v>35.619999999999997</v>
      </c>
      <c r="V333" s="10">
        <v>4.13</v>
      </c>
      <c r="W333" s="10">
        <v>0.8</v>
      </c>
      <c r="X333" s="320">
        <v>950</v>
      </c>
      <c r="Y333" s="320">
        <v>328</v>
      </c>
      <c r="Z333" s="10">
        <v>8.36</v>
      </c>
    </row>
    <row r="334" spans="1:26" ht="12.75" customHeight="1">
      <c r="A334" s="8" t="s">
        <v>594</v>
      </c>
      <c r="B334" s="8" t="s">
        <v>35</v>
      </c>
      <c r="C334" s="10" t="s">
        <v>595</v>
      </c>
      <c r="D334" s="10" t="s">
        <v>610</v>
      </c>
      <c r="E334" s="317">
        <v>0</v>
      </c>
      <c r="F334" s="317">
        <v>0</v>
      </c>
      <c r="G334" s="317">
        <v>0</v>
      </c>
      <c r="H334" s="317">
        <v>31.62</v>
      </c>
      <c r="I334" s="317">
        <v>0</v>
      </c>
      <c r="J334" s="317">
        <v>0</v>
      </c>
      <c r="K334" s="317">
        <v>0</v>
      </c>
      <c r="L334" s="10">
        <v>66.239999999999995</v>
      </c>
      <c r="M334" s="10">
        <v>68.489999999999995</v>
      </c>
      <c r="N334" s="318">
        <v>84.438474840638762</v>
      </c>
      <c r="O334" s="318">
        <v>88.259558429845583</v>
      </c>
      <c r="P334" s="318">
        <v>62.990951233888978</v>
      </c>
      <c r="Q334" s="10">
        <v>80.599999999999994</v>
      </c>
      <c r="R334" s="10">
        <v>12.85</v>
      </c>
      <c r="S334" s="319">
        <v>86.762743835112261</v>
      </c>
      <c r="T334" s="10">
        <v>16.309999999999999</v>
      </c>
      <c r="U334" s="10">
        <v>36.29</v>
      </c>
      <c r="V334" s="10">
        <v>3.67</v>
      </c>
      <c r="W334" s="10">
        <v>0.56000000000000005</v>
      </c>
      <c r="X334" s="320">
        <v>646</v>
      </c>
      <c r="Y334" s="320">
        <v>235</v>
      </c>
      <c r="Z334" s="10">
        <v>3.31</v>
      </c>
    </row>
    <row r="335" spans="1:26" ht="12.75" customHeight="1">
      <c r="A335" s="8" t="s">
        <v>594</v>
      </c>
      <c r="B335" s="8" t="s">
        <v>37</v>
      </c>
      <c r="C335" s="10" t="s">
        <v>595</v>
      </c>
      <c r="D335" s="10" t="s">
        <v>611</v>
      </c>
      <c r="E335" s="317">
        <v>0</v>
      </c>
      <c r="F335" s="317">
        <v>0</v>
      </c>
      <c r="G335" s="317">
        <v>0</v>
      </c>
      <c r="H335" s="317">
        <v>12.28</v>
      </c>
      <c r="I335" s="317">
        <v>0</v>
      </c>
      <c r="J335" s="317">
        <v>0</v>
      </c>
      <c r="K335" s="317">
        <v>0</v>
      </c>
      <c r="L335" s="10">
        <v>66.58</v>
      </c>
      <c r="M335" s="10">
        <v>38.72</v>
      </c>
      <c r="N335" s="318">
        <v>110.79988591547081</v>
      </c>
      <c r="O335" s="318">
        <v>85.304785385621415</v>
      </c>
      <c r="P335" s="318">
        <v>86.400651212996308</v>
      </c>
      <c r="Q335" s="10">
        <v>49.24</v>
      </c>
      <c r="R335" s="10">
        <v>13.92</v>
      </c>
      <c r="S335" s="319">
        <v>78.345488979328678</v>
      </c>
      <c r="T335" s="10">
        <v>14.29</v>
      </c>
      <c r="U335" s="10">
        <v>18.82</v>
      </c>
      <c r="V335" s="10">
        <v>5.16</v>
      </c>
      <c r="W335" s="10">
        <v>2.02</v>
      </c>
      <c r="X335" s="320">
        <v>1200</v>
      </c>
      <c r="Y335" s="320">
        <v>314</v>
      </c>
      <c r="Z335" s="10">
        <v>8.81</v>
      </c>
    </row>
    <row r="336" spans="1:26" ht="12.75" customHeight="1">
      <c r="A336" s="8" t="s">
        <v>594</v>
      </c>
      <c r="B336" s="8" t="s">
        <v>39</v>
      </c>
      <c r="C336" s="10" t="s">
        <v>595</v>
      </c>
      <c r="D336" s="10" t="s">
        <v>612</v>
      </c>
      <c r="E336" s="317">
        <v>0</v>
      </c>
      <c r="F336" s="317">
        <v>0</v>
      </c>
      <c r="G336" s="317">
        <v>0</v>
      </c>
      <c r="H336" s="317">
        <v>22.76</v>
      </c>
      <c r="I336" s="317">
        <v>0</v>
      </c>
      <c r="J336" s="317">
        <v>0</v>
      </c>
      <c r="K336" s="317">
        <v>0</v>
      </c>
      <c r="L336" s="10">
        <v>67.53</v>
      </c>
      <c r="M336" s="10">
        <v>74.73</v>
      </c>
      <c r="N336" s="318">
        <v>105.23210717416467</v>
      </c>
      <c r="O336" s="318">
        <v>89.289961008576086</v>
      </c>
      <c r="P336" s="318">
        <v>87.272552255656223</v>
      </c>
      <c r="Q336" s="10">
        <v>51.88</v>
      </c>
      <c r="R336" s="10">
        <v>10.09</v>
      </c>
      <c r="S336" s="319">
        <v>72.183773424190804</v>
      </c>
      <c r="T336" s="10">
        <v>14.26</v>
      </c>
      <c r="U336" s="10">
        <v>21.65</v>
      </c>
      <c r="V336" s="10">
        <v>3.41</v>
      </c>
      <c r="W336" s="10">
        <v>0.75</v>
      </c>
      <c r="X336" s="320">
        <v>1231</v>
      </c>
      <c r="Y336" s="320">
        <v>451</v>
      </c>
      <c r="Z336" s="10">
        <v>8.11</v>
      </c>
    </row>
    <row r="337" spans="1:26" ht="12.75" customHeight="1">
      <c r="A337" s="8" t="s">
        <v>594</v>
      </c>
      <c r="B337" s="8" t="s">
        <v>41</v>
      </c>
      <c r="C337" s="10" t="s">
        <v>595</v>
      </c>
      <c r="D337" s="10" t="s">
        <v>613</v>
      </c>
      <c r="E337" s="317">
        <v>0</v>
      </c>
      <c r="F337" s="317">
        <v>0</v>
      </c>
      <c r="G337" s="317">
        <v>0</v>
      </c>
      <c r="H337" s="317">
        <v>42.83</v>
      </c>
      <c r="I337" s="317">
        <v>0</v>
      </c>
      <c r="J337" s="317">
        <v>0</v>
      </c>
      <c r="K337" s="317">
        <v>0</v>
      </c>
      <c r="L337" s="10">
        <v>66.239999999999995</v>
      </c>
      <c r="M337" s="10">
        <v>100</v>
      </c>
      <c r="N337" s="318">
        <v>115.26834428487733</v>
      </c>
      <c r="O337" s="318">
        <v>91.607580347698729</v>
      </c>
      <c r="P337" s="318">
        <v>67.452484609851709</v>
      </c>
      <c r="Q337" s="10">
        <v>100</v>
      </c>
      <c r="R337" s="10">
        <v>58.38</v>
      </c>
      <c r="S337" s="319">
        <v>56.615318555096351</v>
      </c>
      <c r="T337" s="10">
        <v>59.39</v>
      </c>
      <c r="U337" s="10">
        <v>36.619999999999997</v>
      </c>
      <c r="V337" s="10">
        <v>11.47</v>
      </c>
      <c r="W337" s="10">
        <v>4.88</v>
      </c>
      <c r="X337" s="320">
        <v>539</v>
      </c>
      <c r="Y337" s="320">
        <v>195</v>
      </c>
      <c r="Z337" s="10">
        <v>12.89</v>
      </c>
    </row>
    <row r="338" spans="1:26" ht="12.75" customHeight="1">
      <c r="A338" s="8" t="s">
        <v>594</v>
      </c>
      <c r="B338" s="8" t="s">
        <v>43</v>
      </c>
      <c r="C338" s="10" t="s">
        <v>595</v>
      </c>
      <c r="D338" s="10" t="s">
        <v>614</v>
      </c>
      <c r="E338" s="317">
        <v>0</v>
      </c>
      <c r="F338" s="317">
        <v>0</v>
      </c>
      <c r="G338" s="317">
        <v>0</v>
      </c>
      <c r="H338" s="317">
        <v>40.96</v>
      </c>
      <c r="I338" s="317">
        <v>0</v>
      </c>
      <c r="J338" s="317">
        <v>0</v>
      </c>
      <c r="K338" s="317">
        <v>0</v>
      </c>
      <c r="L338" s="10">
        <v>66.53</v>
      </c>
      <c r="M338" s="10">
        <v>95.68</v>
      </c>
      <c r="N338" s="318">
        <v>111.9119058761016</v>
      </c>
      <c r="O338" s="318">
        <v>93.36028928351061</v>
      </c>
      <c r="P338" s="318">
        <v>132.36149959740484</v>
      </c>
      <c r="Q338" s="10">
        <v>88.31</v>
      </c>
      <c r="R338" s="10">
        <v>53.27</v>
      </c>
      <c r="S338" s="319">
        <v>55.379303909676217</v>
      </c>
      <c r="T338" s="10">
        <v>63.39</v>
      </c>
      <c r="U338" s="10">
        <v>41.56</v>
      </c>
      <c r="V338" s="10">
        <v>7.51</v>
      </c>
      <c r="W338" s="10">
        <v>2.17</v>
      </c>
      <c r="X338" s="320">
        <v>475</v>
      </c>
      <c r="Y338" s="320">
        <v>145</v>
      </c>
      <c r="Z338" s="10">
        <v>5.31</v>
      </c>
    </row>
    <row r="339" spans="1:26" ht="12.75" customHeight="1">
      <c r="A339" s="8" t="s">
        <v>594</v>
      </c>
      <c r="B339" s="8" t="s">
        <v>45</v>
      </c>
      <c r="C339" s="10" t="s">
        <v>595</v>
      </c>
      <c r="D339" s="10" t="s">
        <v>615</v>
      </c>
      <c r="E339" s="317">
        <v>0</v>
      </c>
      <c r="F339" s="317">
        <v>0</v>
      </c>
      <c r="G339" s="317">
        <v>0</v>
      </c>
      <c r="H339" s="317">
        <v>0</v>
      </c>
      <c r="I339" s="317">
        <v>0</v>
      </c>
      <c r="J339" s="317">
        <v>0</v>
      </c>
      <c r="K339" s="317">
        <v>0</v>
      </c>
      <c r="L339" s="10">
        <v>66.34</v>
      </c>
      <c r="M339" s="10">
        <v>37.74</v>
      </c>
      <c r="N339" s="318">
        <v>109.16854558975939</v>
      </c>
      <c r="O339" s="318">
        <v>55.001926446114346</v>
      </c>
      <c r="P339" s="318">
        <v>21.84791986027113</v>
      </c>
      <c r="Q339" s="10">
        <v>39.840000000000003</v>
      </c>
      <c r="R339" s="10">
        <v>5.82</v>
      </c>
      <c r="S339" s="319">
        <v>0</v>
      </c>
      <c r="T339" s="10">
        <v>8.7200000000000006</v>
      </c>
      <c r="U339" s="10">
        <v>35.200000000000003</v>
      </c>
      <c r="V339" s="10">
        <v>10.6</v>
      </c>
      <c r="W339" s="10">
        <v>3.9</v>
      </c>
      <c r="X339" s="320">
        <v>549</v>
      </c>
      <c r="Y339" s="320">
        <v>192</v>
      </c>
      <c r="Z339" s="10">
        <v>22.54</v>
      </c>
    </row>
    <row r="340" spans="1:26" ht="12.75" customHeight="1">
      <c r="A340" s="8" t="s">
        <v>594</v>
      </c>
      <c r="B340" s="8" t="s">
        <v>47</v>
      </c>
      <c r="C340" s="10" t="s">
        <v>595</v>
      </c>
      <c r="D340" s="10" t="s">
        <v>616</v>
      </c>
      <c r="E340" s="317">
        <v>0</v>
      </c>
      <c r="F340" s="317">
        <v>0</v>
      </c>
      <c r="G340" s="317">
        <v>0</v>
      </c>
      <c r="H340" s="317">
        <v>87.52</v>
      </c>
      <c r="I340" s="317">
        <v>0</v>
      </c>
      <c r="J340" s="317">
        <v>0</v>
      </c>
      <c r="K340" s="317">
        <v>0</v>
      </c>
      <c r="L340" s="10">
        <v>66.02</v>
      </c>
      <c r="M340" s="10">
        <v>18.13</v>
      </c>
      <c r="N340" s="318">
        <v>40.734827686026371</v>
      </c>
      <c r="O340" s="318">
        <v>33.122625912734364</v>
      </c>
      <c r="P340" s="318">
        <v>1.399421578797539</v>
      </c>
      <c r="Q340" s="10">
        <v>16.64</v>
      </c>
      <c r="R340" s="10">
        <v>0</v>
      </c>
      <c r="S340" s="319">
        <v>99.301824155515249</v>
      </c>
      <c r="T340" s="10">
        <v>0.72</v>
      </c>
      <c r="U340" s="10">
        <v>38.130000000000003</v>
      </c>
      <c r="V340" s="10">
        <v>3.16</v>
      </c>
      <c r="W340" s="10">
        <v>0.6</v>
      </c>
      <c r="X340" s="320">
        <v>308</v>
      </c>
      <c r="Y340" s="320">
        <v>124</v>
      </c>
      <c r="Z340" s="10">
        <v>21.56</v>
      </c>
    </row>
    <row r="341" spans="1:26" ht="12.75" customHeight="1">
      <c r="A341" s="8" t="s">
        <v>594</v>
      </c>
      <c r="B341" s="8" t="s">
        <v>49</v>
      </c>
      <c r="C341" s="10" t="s">
        <v>595</v>
      </c>
      <c r="D341" s="10" t="s">
        <v>617</v>
      </c>
      <c r="E341" s="317">
        <v>0</v>
      </c>
      <c r="F341" s="317">
        <v>0</v>
      </c>
      <c r="G341" s="317">
        <v>0</v>
      </c>
      <c r="H341" s="317">
        <v>39.229999999999997</v>
      </c>
      <c r="I341" s="317">
        <v>0</v>
      </c>
      <c r="J341" s="317">
        <v>0</v>
      </c>
      <c r="K341" s="317">
        <v>0</v>
      </c>
      <c r="L341" s="10">
        <v>66.7</v>
      </c>
      <c r="M341" s="10">
        <v>45.16</v>
      </c>
      <c r="N341" s="318">
        <v>74.05446607815604</v>
      </c>
      <c r="O341" s="318">
        <v>61.626076851094247</v>
      </c>
      <c r="P341" s="318">
        <v>28.005681418875128</v>
      </c>
      <c r="Q341" s="10">
        <v>61.09</v>
      </c>
      <c r="R341" s="10">
        <v>0.47</v>
      </c>
      <c r="S341" s="319">
        <v>95.072008379156841</v>
      </c>
      <c r="T341" s="10">
        <v>1.6</v>
      </c>
      <c r="U341" s="10">
        <v>42.31</v>
      </c>
      <c r="V341" s="10">
        <v>8.2100000000000009</v>
      </c>
      <c r="W341" s="10">
        <v>2.23</v>
      </c>
      <c r="X341" s="320">
        <v>638</v>
      </c>
      <c r="Y341" s="320">
        <v>265</v>
      </c>
      <c r="Z341" s="10">
        <v>20.9</v>
      </c>
    </row>
    <row r="342" spans="1:26" ht="12.75" customHeight="1">
      <c r="A342" s="8" t="s">
        <v>594</v>
      </c>
      <c r="B342" s="8" t="s">
        <v>51</v>
      </c>
      <c r="C342" s="10" t="s">
        <v>595</v>
      </c>
      <c r="D342" s="10" t="s">
        <v>618</v>
      </c>
      <c r="E342" s="317">
        <v>0</v>
      </c>
      <c r="F342" s="317">
        <v>0</v>
      </c>
      <c r="G342" s="317">
        <v>0</v>
      </c>
      <c r="H342" s="317">
        <v>90.59</v>
      </c>
      <c r="I342" s="317">
        <v>0</v>
      </c>
      <c r="J342" s="317">
        <v>0</v>
      </c>
      <c r="K342" s="317">
        <v>0</v>
      </c>
      <c r="L342" s="10">
        <v>66.62</v>
      </c>
      <c r="M342" s="10">
        <v>44.53</v>
      </c>
      <c r="N342" s="318">
        <v>89.479139729109932</v>
      </c>
      <c r="O342" s="318">
        <v>52.972980176982254</v>
      </c>
      <c r="P342" s="318">
        <v>38.991913178129664</v>
      </c>
      <c r="Q342" s="10">
        <v>38.090000000000003</v>
      </c>
      <c r="R342" s="10">
        <v>1.5</v>
      </c>
      <c r="S342" s="319">
        <v>99.076953291217961</v>
      </c>
      <c r="T342" s="10">
        <v>0</v>
      </c>
      <c r="U342" s="10">
        <v>42.83</v>
      </c>
      <c r="V342" s="10">
        <v>5.47</v>
      </c>
      <c r="W342" s="10">
        <v>0.98</v>
      </c>
      <c r="X342" s="320">
        <v>317</v>
      </c>
      <c r="Y342" s="320">
        <v>117</v>
      </c>
      <c r="Z342" s="10">
        <v>26.91</v>
      </c>
    </row>
    <row r="343" spans="1:26" ht="12.75" customHeight="1">
      <c r="A343" s="8" t="s">
        <v>594</v>
      </c>
      <c r="B343" s="8" t="s">
        <v>78</v>
      </c>
      <c r="C343" s="10" t="s">
        <v>595</v>
      </c>
      <c r="D343" s="10" t="s">
        <v>619</v>
      </c>
      <c r="E343" s="317">
        <v>0</v>
      </c>
      <c r="F343" s="317">
        <v>0</v>
      </c>
      <c r="G343" s="317">
        <v>0</v>
      </c>
      <c r="H343" s="317">
        <v>3.24</v>
      </c>
      <c r="I343" s="317">
        <v>0</v>
      </c>
      <c r="J343" s="317">
        <v>0</v>
      </c>
      <c r="K343" s="317">
        <v>0</v>
      </c>
      <c r="L343" s="10">
        <v>66.78</v>
      </c>
      <c r="M343" s="10">
        <v>38.950000000000003</v>
      </c>
      <c r="N343" s="318">
        <v>105.42910133771795</v>
      </c>
      <c r="O343" s="318">
        <v>70.916190400962321</v>
      </c>
      <c r="P343" s="318">
        <v>43.607049093981125</v>
      </c>
      <c r="Q343" s="10">
        <v>44.46</v>
      </c>
      <c r="R343" s="10">
        <v>2.06</v>
      </c>
      <c r="S343" s="319">
        <v>0</v>
      </c>
      <c r="T343" s="10">
        <v>6.13</v>
      </c>
      <c r="U343" s="10">
        <v>39.479999999999997</v>
      </c>
      <c r="V343" s="10">
        <v>7.8</v>
      </c>
      <c r="W343" s="10">
        <v>2.16</v>
      </c>
      <c r="X343" s="320">
        <v>285</v>
      </c>
      <c r="Y343" s="320">
        <v>110</v>
      </c>
      <c r="Z343" s="10">
        <v>14.98</v>
      </c>
    </row>
    <row r="344" spans="1:26" ht="12.75" customHeight="1">
      <c r="A344" s="8" t="s">
        <v>594</v>
      </c>
      <c r="B344" s="8" t="s">
        <v>80</v>
      </c>
      <c r="C344" s="10" t="s">
        <v>595</v>
      </c>
      <c r="D344" s="10" t="s">
        <v>620</v>
      </c>
      <c r="E344" s="317">
        <v>0</v>
      </c>
      <c r="F344" s="317">
        <v>0</v>
      </c>
      <c r="G344" s="317">
        <v>0</v>
      </c>
      <c r="H344" s="317">
        <v>10.5</v>
      </c>
      <c r="I344" s="317">
        <v>0</v>
      </c>
      <c r="J344" s="317">
        <v>0</v>
      </c>
      <c r="K344" s="317">
        <v>0</v>
      </c>
      <c r="L344" s="10">
        <v>67.849999999999994</v>
      </c>
      <c r="M344" s="10">
        <v>42.33</v>
      </c>
      <c r="N344" s="318">
        <v>34.558426105310566</v>
      </c>
      <c r="O344" s="318">
        <v>18.656952345813284</v>
      </c>
      <c r="P344" s="318">
        <v>21.577547673524869</v>
      </c>
      <c r="Q344" s="10">
        <v>3.92</v>
      </c>
      <c r="R344" s="10">
        <v>37.31</v>
      </c>
      <c r="S344" s="319">
        <v>90.291009121181403</v>
      </c>
      <c r="T344" s="10">
        <v>14.77</v>
      </c>
      <c r="U344" s="10">
        <v>39.369999999999997</v>
      </c>
      <c r="V344" s="10">
        <v>6.44</v>
      </c>
      <c r="W344" s="10">
        <v>1.38</v>
      </c>
      <c r="X344" s="320">
        <v>929</v>
      </c>
      <c r="Y344" s="320">
        <v>272</v>
      </c>
      <c r="Z344" s="10">
        <v>18.93</v>
      </c>
    </row>
    <row r="345" spans="1:26" ht="12.75" customHeight="1">
      <c r="A345" s="8" t="s">
        <v>594</v>
      </c>
      <c r="B345" s="8" t="s">
        <v>82</v>
      </c>
      <c r="C345" s="10" t="s">
        <v>595</v>
      </c>
      <c r="D345" s="10" t="s">
        <v>621</v>
      </c>
      <c r="E345" s="317">
        <v>0</v>
      </c>
      <c r="F345" s="317">
        <v>0</v>
      </c>
      <c r="G345" s="317">
        <v>0</v>
      </c>
      <c r="H345" s="317">
        <v>4.6500000000000004</v>
      </c>
      <c r="I345" s="317">
        <v>0</v>
      </c>
      <c r="J345" s="317">
        <v>0</v>
      </c>
      <c r="K345" s="317">
        <v>0</v>
      </c>
      <c r="L345" s="10">
        <v>67.44</v>
      </c>
      <c r="M345" s="10">
        <v>83.6</v>
      </c>
      <c r="N345" s="318">
        <v>109.21798115257289</v>
      </c>
      <c r="O345" s="318">
        <v>67.60092536136878</v>
      </c>
      <c r="P345" s="318">
        <v>80.014548746347586</v>
      </c>
      <c r="Q345" s="10">
        <v>66.760000000000005</v>
      </c>
      <c r="R345" s="10">
        <v>8.3800000000000008</v>
      </c>
      <c r="S345" s="319">
        <v>81.702483856640129</v>
      </c>
      <c r="T345" s="10">
        <v>11.95</v>
      </c>
      <c r="U345" s="10">
        <v>30.07</v>
      </c>
      <c r="V345" s="10">
        <v>3.24</v>
      </c>
      <c r="W345" s="10">
        <v>0.64</v>
      </c>
      <c r="X345" s="320">
        <v>764</v>
      </c>
      <c r="Y345" s="320">
        <v>306</v>
      </c>
      <c r="Z345" s="10">
        <v>6.52</v>
      </c>
    </row>
    <row r="346" spans="1:26" ht="12.75" customHeight="1">
      <c r="A346" s="8" t="s">
        <v>594</v>
      </c>
      <c r="B346" s="8" t="s">
        <v>84</v>
      </c>
      <c r="C346" s="10" t="s">
        <v>595</v>
      </c>
      <c r="D346" s="10" t="s">
        <v>622</v>
      </c>
      <c r="E346" s="317">
        <v>0</v>
      </c>
      <c r="F346" s="317">
        <v>0</v>
      </c>
      <c r="G346" s="317">
        <v>0</v>
      </c>
      <c r="H346" s="317">
        <v>0</v>
      </c>
      <c r="I346" s="317">
        <v>0</v>
      </c>
      <c r="J346" s="317">
        <v>0</v>
      </c>
      <c r="K346" s="317">
        <v>0</v>
      </c>
      <c r="L346" s="10">
        <v>66.87</v>
      </c>
      <c r="M346" s="10">
        <v>86.81</v>
      </c>
      <c r="N346" s="318">
        <v>84.325724042738244</v>
      </c>
      <c r="O346" s="318">
        <v>48.679920866183608</v>
      </c>
      <c r="P346" s="318">
        <v>29.516729821907994</v>
      </c>
      <c r="Q346" s="10">
        <v>72.17</v>
      </c>
      <c r="R346" s="10">
        <v>23.34</v>
      </c>
      <c r="S346" s="319">
        <v>0</v>
      </c>
      <c r="T346" s="10">
        <v>14.63</v>
      </c>
      <c r="U346" s="10">
        <v>40.64</v>
      </c>
      <c r="V346" s="10">
        <v>17.940000000000001</v>
      </c>
      <c r="W346" s="10">
        <v>8.85</v>
      </c>
      <c r="X346" s="320">
        <v>329</v>
      </c>
      <c r="Y346" s="320">
        <v>125</v>
      </c>
      <c r="Z346" s="10">
        <v>11.18</v>
      </c>
    </row>
    <row r="347" spans="1:26" ht="12.75" customHeight="1">
      <c r="A347" s="8" t="s">
        <v>594</v>
      </c>
      <c r="B347" s="8" t="s">
        <v>86</v>
      </c>
      <c r="C347" s="10" t="s">
        <v>595</v>
      </c>
      <c r="D347" s="10" t="s">
        <v>623</v>
      </c>
      <c r="E347" s="317">
        <v>0</v>
      </c>
      <c r="F347" s="317">
        <v>0</v>
      </c>
      <c r="G347" s="317">
        <v>0</v>
      </c>
      <c r="H347" s="317">
        <v>0.7</v>
      </c>
      <c r="I347" s="317">
        <v>0</v>
      </c>
      <c r="J347" s="317">
        <v>0</v>
      </c>
      <c r="K347" s="317">
        <v>0</v>
      </c>
      <c r="L347" s="10">
        <v>66.64</v>
      </c>
      <c r="M347" s="10">
        <v>89.6</v>
      </c>
      <c r="N347" s="318">
        <v>109.66343921966777</v>
      </c>
      <c r="O347" s="318">
        <v>75.003874553461671</v>
      </c>
      <c r="P347" s="318">
        <v>70.298949954741786</v>
      </c>
      <c r="Q347" s="10">
        <v>96.19</v>
      </c>
      <c r="R347" s="10">
        <v>6.47</v>
      </c>
      <c r="S347" s="319">
        <v>98.244800635845806</v>
      </c>
      <c r="T347" s="10">
        <v>3.77</v>
      </c>
      <c r="U347" s="10">
        <v>45.92</v>
      </c>
      <c r="V347" s="10">
        <v>17.93</v>
      </c>
      <c r="W347" s="10">
        <v>8.44</v>
      </c>
      <c r="X347" s="320">
        <v>344</v>
      </c>
      <c r="Y347" s="320">
        <v>147</v>
      </c>
      <c r="Z347" s="10">
        <v>6.46</v>
      </c>
    </row>
    <row r="348" spans="1:26" ht="12.75" customHeight="1">
      <c r="A348" s="8" t="s">
        <v>594</v>
      </c>
      <c r="B348" s="8" t="s">
        <v>88</v>
      </c>
      <c r="C348" s="10" t="s">
        <v>595</v>
      </c>
      <c r="D348" s="10" t="s">
        <v>624</v>
      </c>
      <c r="E348" s="317">
        <v>266</v>
      </c>
      <c r="F348" s="317">
        <v>14</v>
      </c>
      <c r="G348" s="317">
        <v>5</v>
      </c>
      <c r="H348" s="317">
        <v>72.37</v>
      </c>
      <c r="I348" s="317">
        <v>234</v>
      </c>
      <c r="J348" s="317">
        <v>6932</v>
      </c>
      <c r="K348" s="317">
        <v>152</v>
      </c>
      <c r="L348" s="10">
        <v>68.77</v>
      </c>
      <c r="M348" s="10">
        <v>100</v>
      </c>
      <c r="N348" s="318">
        <v>97.426328537929393</v>
      </c>
      <c r="O348" s="318">
        <v>108.9722653015357</v>
      </c>
      <c r="P348" s="318">
        <v>77.486545426760529</v>
      </c>
      <c r="Q348" s="10">
        <v>97.24</v>
      </c>
      <c r="R348" s="10">
        <v>41.07</v>
      </c>
      <c r="S348" s="319">
        <v>56.996709774933052</v>
      </c>
      <c r="T348" s="10">
        <v>46.25</v>
      </c>
      <c r="U348" s="10">
        <v>15.76</v>
      </c>
      <c r="V348" s="10">
        <v>3.06</v>
      </c>
      <c r="W348" s="10">
        <v>0.94</v>
      </c>
      <c r="X348" s="320">
        <v>12684</v>
      </c>
      <c r="Y348" s="320">
        <v>4694</v>
      </c>
      <c r="Z348" s="10">
        <v>12.3</v>
      </c>
    </row>
    <row r="349" spans="1:26" ht="12.75" customHeight="1">
      <c r="A349" s="8" t="s">
        <v>579</v>
      </c>
      <c r="B349" s="8" t="s">
        <v>6</v>
      </c>
      <c r="C349" s="10" t="s">
        <v>580</v>
      </c>
      <c r="D349" s="10" t="s">
        <v>581</v>
      </c>
      <c r="E349" s="317">
        <v>0</v>
      </c>
      <c r="F349" s="317">
        <v>0</v>
      </c>
      <c r="G349" s="317">
        <v>0</v>
      </c>
      <c r="H349" s="317">
        <v>71.84</v>
      </c>
      <c r="I349" s="317">
        <v>0</v>
      </c>
      <c r="J349" s="317">
        <v>0</v>
      </c>
      <c r="K349" s="317">
        <v>0</v>
      </c>
      <c r="L349" s="10">
        <v>71.33</v>
      </c>
      <c r="M349" s="10">
        <v>98.58</v>
      </c>
      <c r="N349" s="318">
        <v>106.51380650114855</v>
      </c>
      <c r="O349" s="318">
        <v>92.772604954353696</v>
      </c>
      <c r="P349" s="318">
        <v>102.1418679445965</v>
      </c>
      <c r="Q349" s="10">
        <v>77.38</v>
      </c>
      <c r="R349" s="10">
        <v>52.44</v>
      </c>
      <c r="S349" s="319">
        <v>62.312376530009573</v>
      </c>
      <c r="T349" s="10">
        <v>35.69</v>
      </c>
      <c r="U349" s="10">
        <v>29.28</v>
      </c>
      <c r="V349" s="10">
        <v>5.61</v>
      </c>
      <c r="W349" s="10">
        <v>1.62</v>
      </c>
      <c r="X349" s="320">
        <v>2163</v>
      </c>
      <c r="Y349" s="320">
        <v>823</v>
      </c>
      <c r="Z349" s="10">
        <v>8.23</v>
      </c>
    </row>
    <row r="350" spans="1:26" ht="12.75" customHeight="1">
      <c r="A350" s="8" t="s">
        <v>579</v>
      </c>
      <c r="B350" s="8" t="s">
        <v>9</v>
      </c>
      <c r="C350" s="10" t="s">
        <v>580</v>
      </c>
      <c r="D350" s="10" t="s">
        <v>582</v>
      </c>
      <c r="E350" s="317">
        <v>0</v>
      </c>
      <c r="F350" s="317">
        <v>0</v>
      </c>
      <c r="G350" s="317">
        <v>0</v>
      </c>
      <c r="H350" s="317">
        <v>19.88</v>
      </c>
      <c r="I350" s="317">
        <v>0</v>
      </c>
      <c r="J350" s="317">
        <v>0</v>
      </c>
      <c r="K350" s="317">
        <v>0</v>
      </c>
      <c r="L350" s="10">
        <v>70.11</v>
      </c>
      <c r="M350" s="10">
        <v>92.49</v>
      </c>
      <c r="N350" s="318">
        <v>116.76788031191403</v>
      </c>
      <c r="O350" s="318">
        <v>80.931469269286183</v>
      </c>
      <c r="P350" s="318">
        <v>88.250700223847574</v>
      </c>
      <c r="Q350" s="10">
        <v>35.090000000000003</v>
      </c>
      <c r="R350" s="10">
        <v>23.13</v>
      </c>
      <c r="S350" s="319">
        <v>69.048027935199499</v>
      </c>
      <c r="T350" s="10">
        <v>25.85</v>
      </c>
      <c r="U350" s="10">
        <v>18.010000000000002</v>
      </c>
      <c r="V350" s="10">
        <v>3.3</v>
      </c>
      <c r="W350" s="10">
        <v>0.93</v>
      </c>
      <c r="X350" s="320">
        <v>1332</v>
      </c>
      <c r="Y350" s="320">
        <v>501</v>
      </c>
      <c r="Z350" s="10">
        <v>9.51</v>
      </c>
    </row>
    <row r="351" spans="1:26" ht="12.75" customHeight="1">
      <c r="A351" s="8" t="s">
        <v>579</v>
      </c>
      <c r="B351" s="8" t="s">
        <v>11</v>
      </c>
      <c r="C351" s="10" t="s">
        <v>580</v>
      </c>
      <c r="D351" s="10" t="s">
        <v>583</v>
      </c>
      <c r="E351" s="317">
        <v>0</v>
      </c>
      <c r="F351" s="317">
        <v>0</v>
      </c>
      <c r="G351" s="317">
        <v>0</v>
      </c>
      <c r="H351" s="317">
        <v>15.33</v>
      </c>
      <c r="I351" s="317">
        <v>0</v>
      </c>
      <c r="J351" s="317">
        <v>0</v>
      </c>
      <c r="K351" s="317">
        <v>0</v>
      </c>
      <c r="L351" s="10">
        <v>68.06</v>
      </c>
      <c r="M351" s="10">
        <v>96.38</v>
      </c>
      <c r="N351" s="318">
        <v>121.08031305896682</v>
      </c>
      <c r="O351" s="318">
        <v>78.770284001243652</v>
      </c>
      <c r="P351" s="318">
        <v>58.14090453812544</v>
      </c>
      <c r="Q351" s="10">
        <v>96.97</v>
      </c>
      <c r="R351" s="10">
        <v>27.08</v>
      </c>
      <c r="S351" s="319">
        <v>80.084519097036477</v>
      </c>
      <c r="T351" s="10">
        <v>39.86</v>
      </c>
      <c r="U351" s="10">
        <v>38.43</v>
      </c>
      <c r="V351" s="10">
        <v>12.25</v>
      </c>
      <c r="W351" s="10">
        <v>4.95</v>
      </c>
      <c r="X351" s="320">
        <v>567</v>
      </c>
      <c r="Y351" s="320">
        <v>223</v>
      </c>
      <c r="Z351" s="10">
        <v>5.53</v>
      </c>
    </row>
    <row r="352" spans="1:26" ht="12.75" customHeight="1">
      <c r="A352" s="8" t="s">
        <v>579</v>
      </c>
      <c r="B352" s="8" t="s">
        <v>13</v>
      </c>
      <c r="C352" s="10" t="s">
        <v>580</v>
      </c>
      <c r="D352" s="10" t="s">
        <v>584</v>
      </c>
      <c r="E352" s="317">
        <v>0</v>
      </c>
      <c r="F352" s="317">
        <v>0</v>
      </c>
      <c r="G352" s="317">
        <v>0</v>
      </c>
      <c r="H352" s="317">
        <v>49.34</v>
      </c>
      <c r="I352" s="317">
        <v>0</v>
      </c>
      <c r="J352" s="317">
        <v>0</v>
      </c>
      <c r="K352" s="317">
        <v>0</v>
      </c>
      <c r="L352" s="10">
        <v>68.900000000000006</v>
      </c>
      <c r="M352" s="10">
        <v>95.61</v>
      </c>
      <c r="N352" s="318">
        <v>112.51999275964195</v>
      </c>
      <c r="O352" s="318">
        <v>81.291135808698357</v>
      </c>
      <c r="P352" s="318">
        <v>69.780513375491253</v>
      </c>
      <c r="Q352" s="10">
        <v>97.03</v>
      </c>
      <c r="R352" s="10">
        <v>28.73</v>
      </c>
      <c r="S352" s="319">
        <v>69.687428585938093</v>
      </c>
      <c r="T352" s="10">
        <v>30.01</v>
      </c>
      <c r="U352" s="10">
        <v>40.619999999999997</v>
      </c>
      <c r="V352" s="10">
        <v>9.94</v>
      </c>
      <c r="W352" s="10">
        <v>3.29</v>
      </c>
      <c r="X352" s="320">
        <v>24062</v>
      </c>
      <c r="Y352" s="320">
        <v>6796</v>
      </c>
      <c r="Z352" s="10">
        <v>31.49</v>
      </c>
    </row>
    <row r="353" spans="1:26" ht="12.75" customHeight="1">
      <c r="A353" s="8" t="s">
        <v>579</v>
      </c>
      <c r="B353" s="8" t="s">
        <v>15</v>
      </c>
      <c r="C353" s="10" t="s">
        <v>580</v>
      </c>
      <c r="D353" s="10" t="s">
        <v>585</v>
      </c>
      <c r="E353" s="317">
        <v>0</v>
      </c>
      <c r="F353" s="317">
        <v>0</v>
      </c>
      <c r="G353" s="317">
        <v>0</v>
      </c>
      <c r="H353" s="317">
        <v>39.92</v>
      </c>
      <c r="I353" s="317">
        <v>0</v>
      </c>
      <c r="J353" s="317">
        <v>0</v>
      </c>
      <c r="K353" s="317">
        <v>0</v>
      </c>
      <c r="L353" s="10">
        <v>68.73</v>
      </c>
      <c r="M353" s="10">
        <v>92.57</v>
      </c>
      <c r="N353" s="318">
        <v>104.5093857268576</v>
      </c>
      <c r="O353" s="318">
        <v>83.557981880758319</v>
      </c>
      <c r="P353" s="318">
        <v>76.995087618031803</v>
      </c>
      <c r="Q353" s="10">
        <v>73.22</v>
      </c>
      <c r="R353" s="10">
        <v>26.83</v>
      </c>
      <c r="S353" s="319">
        <v>73.506437045970884</v>
      </c>
      <c r="T353" s="10">
        <v>20.58</v>
      </c>
      <c r="U353" s="10">
        <v>29.43</v>
      </c>
      <c r="V353" s="10">
        <v>8.2899999999999991</v>
      </c>
      <c r="W353" s="10">
        <v>3.17</v>
      </c>
      <c r="X353" s="320">
        <v>3874</v>
      </c>
      <c r="Y353" s="320">
        <v>1314</v>
      </c>
      <c r="Z353" s="10">
        <v>8.18</v>
      </c>
    </row>
    <row r="354" spans="1:26" ht="12.75" customHeight="1">
      <c r="A354" s="8" t="s">
        <v>579</v>
      </c>
      <c r="B354" s="8" t="s">
        <v>17</v>
      </c>
      <c r="C354" s="10" t="s">
        <v>580</v>
      </c>
      <c r="D354" s="10" t="s">
        <v>586</v>
      </c>
      <c r="E354" s="317">
        <v>0</v>
      </c>
      <c r="F354" s="317">
        <v>0</v>
      </c>
      <c r="G354" s="317">
        <v>0</v>
      </c>
      <c r="H354" s="317">
        <v>48.48</v>
      </c>
      <c r="I354" s="317">
        <v>0</v>
      </c>
      <c r="J354" s="317">
        <v>0</v>
      </c>
      <c r="K354" s="317">
        <v>0</v>
      </c>
      <c r="L354" s="10">
        <v>67.069999999999993</v>
      </c>
      <c r="M354" s="10">
        <v>94.13</v>
      </c>
      <c r="N354" s="318">
        <v>102.50025088954713</v>
      </c>
      <c r="O354" s="318">
        <v>93.904308601738379</v>
      </c>
      <c r="P354" s="318">
        <v>82.231913881987197</v>
      </c>
      <c r="Q354" s="10">
        <v>94.08</v>
      </c>
      <c r="R354" s="10">
        <v>17.899999999999999</v>
      </c>
      <c r="S354" s="319">
        <v>71.898097775109747</v>
      </c>
      <c r="T354" s="10">
        <v>24.16</v>
      </c>
      <c r="U354" s="10">
        <v>20.010000000000002</v>
      </c>
      <c r="V354" s="10">
        <v>3.76</v>
      </c>
      <c r="W354" s="10">
        <v>1.1399999999999999</v>
      </c>
      <c r="X354" s="320">
        <v>651</v>
      </c>
      <c r="Y354" s="320">
        <v>223</v>
      </c>
      <c r="Z354" s="10">
        <v>7.53</v>
      </c>
    </row>
    <row r="355" spans="1:26" ht="12.75" customHeight="1">
      <c r="A355" s="8" t="s">
        <v>579</v>
      </c>
      <c r="B355" s="8" t="s">
        <v>19</v>
      </c>
      <c r="C355" s="10" t="s">
        <v>580</v>
      </c>
      <c r="D355" s="10" t="s">
        <v>587</v>
      </c>
      <c r="E355" s="317">
        <v>0</v>
      </c>
      <c r="F355" s="317">
        <v>0</v>
      </c>
      <c r="G355" s="317">
        <v>0</v>
      </c>
      <c r="H355" s="317">
        <v>60.89</v>
      </c>
      <c r="I355" s="317">
        <v>0</v>
      </c>
      <c r="J355" s="317">
        <v>0</v>
      </c>
      <c r="K355" s="317">
        <v>0</v>
      </c>
      <c r="L355" s="10">
        <v>68.650000000000006</v>
      </c>
      <c r="M355" s="10">
        <v>96.69</v>
      </c>
      <c r="N355" s="318">
        <v>107.40903226842376</v>
      </c>
      <c r="O355" s="318">
        <v>85.085064972876651</v>
      </c>
      <c r="P355" s="318">
        <v>98.025402673316975</v>
      </c>
      <c r="Q355" s="10">
        <v>75.040000000000006</v>
      </c>
      <c r="R355" s="10">
        <v>40.630000000000003</v>
      </c>
      <c r="S355" s="319">
        <v>68.59011384173948</v>
      </c>
      <c r="T355" s="10">
        <v>37.64</v>
      </c>
      <c r="U355" s="10">
        <v>33.700000000000003</v>
      </c>
      <c r="V355" s="10">
        <v>7.58</v>
      </c>
      <c r="W355" s="10">
        <v>2.4500000000000002</v>
      </c>
      <c r="X355" s="320">
        <v>7416</v>
      </c>
      <c r="Y355" s="320">
        <v>2004</v>
      </c>
      <c r="Z355" s="10">
        <v>2.29</v>
      </c>
    </row>
    <row r="356" spans="1:26" ht="12.75" customHeight="1">
      <c r="A356" s="8" t="s">
        <v>579</v>
      </c>
      <c r="B356" s="8" t="s">
        <v>21</v>
      </c>
      <c r="C356" s="10" t="s">
        <v>580</v>
      </c>
      <c r="D356" s="10" t="s">
        <v>588</v>
      </c>
      <c r="E356" s="317">
        <v>0</v>
      </c>
      <c r="F356" s="317">
        <v>0</v>
      </c>
      <c r="G356" s="317">
        <v>0</v>
      </c>
      <c r="H356" s="317">
        <v>54.28</v>
      </c>
      <c r="I356" s="317">
        <v>0</v>
      </c>
      <c r="J356" s="317">
        <v>0</v>
      </c>
      <c r="K356" s="317">
        <v>0</v>
      </c>
      <c r="L356" s="10">
        <v>67.069999999999993</v>
      </c>
      <c r="M356" s="10">
        <v>100</v>
      </c>
      <c r="N356" s="318">
        <v>119.03273350309267</v>
      </c>
      <c r="O356" s="318">
        <v>72.693591463594601</v>
      </c>
      <c r="P356" s="318">
        <v>71.559706214187088</v>
      </c>
      <c r="Q356" s="10">
        <v>91.29</v>
      </c>
      <c r="R356" s="10">
        <v>53.42</v>
      </c>
      <c r="S356" s="319">
        <v>65.552742616033754</v>
      </c>
      <c r="T356" s="10">
        <v>45.18</v>
      </c>
      <c r="U356" s="10">
        <v>21.05</v>
      </c>
      <c r="V356" s="10">
        <v>3.96</v>
      </c>
      <c r="W356" s="10">
        <v>1.27</v>
      </c>
      <c r="X356" s="320">
        <v>1381</v>
      </c>
      <c r="Y356" s="320">
        <v>576</v>
      </c>
      <c r="Z356" s="10">
        <v>5.69</v>
      </c>
    </row>
    <row r="357" spans="1:26" ht="12.75" customHeight="1">
      <c r="A357" s="8" t="s">
        <v>579</v>
      </c>
      <c r="B357" s="8" t="s">
        <v>23</v>
      </c>
      <c r="C357" s="10" t="s">
        <v>580</v>
      </c>
      <c r="D357" s="10" t="s">
        <v>589</v>
      </c>
      <c r="E357" s="317">
        <v>0</v>
      </c>
      <c r="F357" s="317">
        <v>0</v>
      </c>
      <c r="G357" s="317">
        <v>0</v>
      </c>
      <c r="H357" s="317">
        <v>6.09</v>
      </c>
      <c r="I357" s="317">
        <v>0</v>
      </c>
      <c r="J357" s="317">
        <v>0</v>
      </c>
      <c r="K357" s="317">
        <v>0</v>
      </c>
      <c r="L357" s="10">
        <v>66.48</v>
      </c>
      <c r="M357" s="10">
        <v>85.06</v>
      </c>
      <c r="N357" s="318">
        <v>108.73942288482365</v>
      </c>
      <c r="O357" s="318">
        <v>86.813412301310748</v>
      </c>
      <c r="P357" s="318">
        <v>57.002919378301499</v>
      </c>
      <c r="Q357" s="10">
        <v>91.39</v>
      </c>
      <c r="R357" s="10">
        <v>23.66</v>
      </c>
      <c r="S357" s="319">
        <v>62.313568570389236</v>
      </c>
      <c r="T357" s="10">
        <v>28.54</v>
      </c>
      <c r="U357" s="10">
        <v>38.770000000000003</v>
      </c>
      <c r="V357" s="10">
        <v>10.64</v>
      </c>
      <c r="W357" s="10">
        <v>4.54</v>
      </c>
      <c r="X357" s="320">
        <v>111</v>
      </c>
      <c r="Y357" s="320">
        <v>38</v>
      </c>
      <c r="Z357" s="10">
        <v>5.88</v>
      </c>
    </row>
    <row r="358" spans="1:26" ht="12.75" customHeight="1">
      <c r="A358" s="8" t="s">
        <v>579</v>
      </c>
      <c r="B358" s="8" t="s">
        <v>25</v>
      </c>
      <c r="C358" s="10" t="s">
        <v>580</v>
      </c>
      <c r="D358" s="10" t="s">
        <v>590</v>
      </c>
      <c r="E358" s="317">
        <v>0</v>
      </c>
      <c r="F358" s="317">
        <v>0</v>
      </c>
      <c r="G358" s="317">
        <v>0</v>
      </c>
      <c r="H358" s="317">
        <v>52.88</v>
      </c>
      <c r="I358" s="317">
        <v>0</v>
      </c>
      <c r="J358" s="317">
        <v>0</v>
      </c>
      <c r="K358" s="317">
        <v>0</v>
      </c>
      <c r="L358" s="10">
        <v>66.95</v>
      </c>
      <c r="M358" s="10">
        <v>94.39</v>
      </c>
      <c r="N358" s="318">
        <v>112.38700037262646</v>
      </c>
      <c r="O358" s="318">
        <v>107.35097534254278</v>
      </c>
      <c r="P358" s="318">
        <v>80.813147031740982</v>
      </c>
      <c r="Q358" s="10">
        <v>83.96</v>
      </c>
      <c r="R358" s="10">
        <v>20.81</v>
      </c>
      <c r="S358" s="319">
        <v>0</v>
      </c>
      <c r="T358" s="10">
        <v>31.79</v>
      </c>
      <c r="U358" s="10">
        <v>34.99</v>
      </c>
      <c r="V358" s="10">
        <v>6.21</v>
      </c>
      <c r="W358" s="10">
        <v>1.7</v>
      </c>
      <c r="X358" s="320">
        <v>276</v>
      </c>
      <c r="Y358" s="320">
        <v>99</v>
      </c>
      <c r="Z358" s="10">
        <v>6.39</v>
      </c>
    </row>
    <row r="359" spans="1:26" ht="12.75" customHeight="1">
      <c r="A359" s="8" t="s">
        <v>579</v>
      </c>
      <c r="B359" s="8" t="s">
        <v>27</v>
      </c>
      <c r="C359" s="10" t="s">
        <v>580</v>
      </c>
      <c r="D359" s="10" t="s">
        <v>591</v>
      </c>
      <c r="E359" s="317">
        <v>0</v>
      </c>
      <c r="F359" s="317">
        <v>0</v>
      </c>
      <c r="G359" s="317">
        <v>0</v>
      </c>
      <c r="H359" s="317">
        <v>57.48</v>
      </c>
      <c r="I359" s="317">
        <v>0</v>
      </c>
      <c r="J359" s="317">
        <v>0</v>
      </c>
      <c r="K359" s="317">
        <v>0</v>
      </c>
      <c r="L359" s="10">
        <v>72.8</v>
      </c>
      <c r="M359" s="10">
        <v>100</v>
      </c>
      <c r="N359" s="318">
        <v>110.62972491257258</v>
      </c>
      <c r="O359" s="318">
        <v>94.486291379200011</v>
      </c>
      <c r="P359" s="318">
        <v>88.502201329490433</v>
      </c>
      <c r="Q359" s="10">
        <v>83.02</v>
      </c>
      <c r="R359" s="10">
        <v>60.8</v>
      </c>
      <c r="S359" s="319">
        <v>0</v>
      </c>
      <c r="T359" s="10">
        <v>48</v>
      </c>
      <c r="U359" s="10">
        <v>19.36</v>
      </c>
      <c r="V359" s="10">
        <v>4.33</v>
      </c>
      <c r="W359" s="10">
        <v>1.45</v>
      </c>
      <c r="X359" s="320">
        <v>5281</v>
      </c>
      <c r="Y359" s="320">
        <v>1980</v>
      </c>
      <c r="Z359" s="10">
        <v>8.24</v>
      </c>
    </row>
    <row r="360" spans="1:26" ht="12.75" customHeight="1">
      <c r="A360" s="8" t="s">
        <v>579</v>
      </c>
      <c r="B360" s="8" t="s">
        <v>29</v>
      </c>
      <c r="C360" s="10" t="s">
        <v>580</v>
      </c>
      <c r="D360" s="10" t="s">
        <v>592</v>
      </c>
      <c r="E360" s="317">
        <v>0</v>
      </c>
      <c r="F360" s="317">
        <v>0</v>
      </c>
      <c r="G360" s="317">
        <v>0</v>
      </c>
      <c r="H360" s="317">
        <v>0</v>
      </c>
      <c r="I360" s="317">
        <v>0</v>
      </c>
      <c r="J360" s="317">
        <v>0</v>
      </c>
      <c r="K360" s="317">
        <v>0</v>
      </c>
      <c r="L360" s="10">
        <v>66.64</v>
      </c>
      <c r="M360" s="10">
        <v>0</v>
      </c>
      <c r="N360" s="318">
        <v>0</v>
      </c>
      <c r="O360" s="318">
        <v>0</v>
      </c>
      <c r="P360" s="318">
        <v>0</v>
      </c>
      <c r="Q360" s="10">
        <v>0</v>
      </c>
      <c r="R360" s="10">
        <v>0</v>
      </c>
      <c r="S360" s="319">
        <v>0</v>
      </c>
      <c r="T360" s="10">
        <v>0</v>
      </c>
      <c r="U360" s="10">
        <v>0</v>
      </c>
      <c r="V360" s="10">
        <v>0</v>
      </c>
      <c r="W360" s="10">
        <v>0</v>
      </c>
      <c r="X360" s="320">
        <v>0</v>
      </c>
      <c r="Y360" s="320">
        <v>0</v>
      </c>
      <c r="Z360" s="10">
        <v>0</v>
      </c>
    </row>
    <row r="361" spans="1:26" ht="12.75" customHeight="1">
      <c r="A361" s="8" t="s">
        <v>579</v>
      </c>
      <c r="B361" s="8" t="s">
        <v>31</v>
      </c>
      <c r="C361" s="10" t="s">
        <v>580</v>
      </c>
      <c r="D361" s="10" t="s">
        <v>593</v>
      </c>
      <c r="E361" s="317">
        <v>0</v>
      </c>
      <c r="F361" s="317">
        <v>0</v>
      </c>
      <c r="G361" s="317">
        <v>0</v>
      </c>
      <c r="H361" s="317">
        <v>0</v>
      </c>
      <c r="I361" s="317">
        <v>0</v>
      </c>
      <c r="J361" s="317">
        <v>0</v>
      </c>
      <c r="K361" s="317">
        <v>0</v>
      </c>
      <c r="L361" s="10">
        <v>66.930000000000007</v>
      </c>
      <c r="M361" s="10">
        <v>0</v>
      </c>
      <c r="N361" s="318">
        <v>0</v>
      </c>
      <c r="O361" s="318">
        <v>0</v>
      </c>
      <c r="P361" s="318">
        <v>0</v>
      </c>
      <c r="Q361" s="10">
        <v>0</v>
      </c>
      <c r="R361" s="10">
        <v>0</v>
      </c>
      <c r="S361" s="319">
        <v>0</v>
      </c>
      <c r="T361" s="10">
        <v>0</v>
      </c>
      <c r="U361" s="10">
        <v>0</v>
      </c>
      <c r="V361" s="10">
        <v>0</v>
      </c>
      <c r="W361" s="10">
        <v>0</v>
      </c>
      <c r="X361" s="320">
        <v>0</v>
      </c>
      <c r="Y361" s="320">
        <v>0</v>
      </c>
      <c r="Z361" s="10">
        <v>0</v>
      </c>
    </row>
    <row r="362" spans="1:26" ht="12.75" customHeight="1">
      <c r="A362" s="8" t="s">
        <v>119</v>
      </c>
      <c r="B362" s="8" t="s">
        <v>6</v>
      </c>
      <c r="C362" s="9" t="s">
        <v>120</v>
      </c>
      <c r="D362" s="10" t="s">
        <v>121</v>
      </c>
      <c r="E362" s="317">
        <v>3</v>
      </c>
      <c r="F362" s="317">
        <v>0</v>
      </c>
      <c r="G362" s="317">
        <v>3</v>
      </c>
      <c r="H362" s="317">
        <v>73.62</v>
      </c>
      <c r="I362" s="317">
        <v>0</v>
      </c>
      <c r="J362" s="317">
        <v>2</v>
      </c>
      <c r="K362" s="317">
        <v>0</v>
      </c>
      <c r="L362" s="10">
        <v>68.61</v>
      </c>
      <c r="M362" s="10">
        <v>100</v>
      </c>
      <c r="N362" s="318">
        <v>109.31747745079166</v>
      </c>
      <c r="O362" s="318">
        <v>81.181242124061626</v>
      </c>
      <c r="P362" s="318">
        <v>77.457850002529852</v>
      </c>
      <c r="Q362" s="10">
        <v>76.02</v>
      </c>
      <c r="R362" s="10">
        <v>35.4</v>
      </c>
      <c r="S362" s="319">
        <v>62.892851587875242</v>
      </c>
      <c r="T362" s="10">
        <v>41.9</v>
      </c>
      <c r="U362" s="10">
        <v>11.28</v>
      </c>
      <c r="V362" s="10">
        <v>1.89</v>
      </c>
      <c r="W362" s="10">
        <v>0.51</v>
      </c>
      <c r="X362" s="320">
        <v>20366</v>
      </c>
      <c r="Y362" s="320">
        <v>3843</v>
      </c>
      <c r="Z362" s="10">
        <v>7.39</v>
      </c>
    </row>
    <row r="363" spans="1:26" ht="12.75" customHeight="1">
      <c r="A363" s="8" t="s">
        <v>119</v>
      </c>
      <c r="B363" s="8" t="s">
        <v>9</v>
      </c>
      <c r="C363" s="9" t="s">
        <v>120</v>
      </c>
      <c r="D363" s="10" t="s">
        <v>122</v>
      </c>
      <c r="E363" s="317">
        <v>4</v>
      </c>
      <c r="F363" s="317">
        <v>15</v>
      </c>
      <c r="G363" s="317">
        <v>8</v>
      </c>
      <c r="H363" s="317">
        <v>69.09</v>
      </c>
      <c r="I363" s="317">
        <v>0</v>
      </c>
      <c r="J363" s="317">
        <v>4</v>
      </c>
      <c r="K363" s="317">
        <v>0</v>
      </c>
      <c r="L363" s="10">
        <v>69.03</v>
      </c>
      <c r="M363" s="10">
        <v>96.61</v>
      </c>
      <c r="N363" s="318">
        <v>109.38962134305955</v>
      </c>
      <c r="O363" s="318">
        <v>86.363922317091735</v>
      </c>
      <c r="P363" s="318">
        <v>74.842162031361596</v>
      </c>
      <c r="Q363" s="10">
        <v>68.87</v>
      </c>
      <c r="R363" s="10">
        <v>39.21</v>
      </c>
      <c r="S363" s="319">
        <v>63.038812505851759</v>
      </c>
      <c r="T363" s="10">
        <v>31.78</v>
      </c>
      <c r="U363" s="10">
        <v>7.5</v>
      </c>
      <c r="V363" s="10">
        <v>1</v>
      </c>
      <c r="W363" s="10">
        <v>0.23</v>
      </c>
      <c r="X363" s="320">
        <v>29572</v>
      </c>
      <c r="Y363" s="320">
        <v>5198</v>
      </c>
      <c r="Z363" s="10">
        <v>7.36</v>
      </c>
    </row>
    <row r="364" spans="1:26" ht="12.75" customHeight="1">
      <c r="A364" s="8" t="s">
        <v>119</v>
      </c>
      <c r="B364" s="8" t="s">
        <v>11</v>
      </c>
      <c r="C364" s="9" t="s">
        <v>120</v>
      </c>
      <c r="D364" s="10" t="s">
        <v>123</v>
      </c>
      <c r="E364" s="317">
        <v>7</v>
      </c>
      <c r="F364" s="317">
        <v>70</v>
      </c>
      <c r="G364" s="317">
        <v>9</v>
      </c>
      <c r="H364" s="317">
        <v>73.94</v>
      </c>
      <c r="I364" s="317">
        <v>7</v>
      </c>
      <c r="J364" s="317">
        <v>13</v>
      </c>
      <c r="K364" s="317">
        <v>0</v>
      </c>
      <c r="L364" s="10">
        <v>71.95</v>
      </c>
      <c r="M364" s="10">
        <v>100</v>
      </c>
      <c r="N364" s="318">
        <v>106.20061229376189</v>
      </c>
      <c r="O364" s="318">
        <v>86.01720301744831</v>
      </c>
      <c r="P364" s="318">
        <v>62.819842874130686</v>
      </c>
      <c r="Q364" s="10">
        <v>77.48</v>
      </c>
      <c r="R364" s="10">
        <v>26.5</v>
      </c>
      <c r="S364" s="319">
        <v>59.695967330270548</v>
      </c>
      <c r="T364" s="10">
        <v>43.19</v>
      </c>
      <c r="U364" s="10">
        <v>7.88</v>
      </c>
      <c r="V364" s="10">
        <v>1.19</v>
      </c>
      <c r="W364" s="10">
        <v>0.28999999999999998</v>
      </c>
      <c r="X364" s="320">
        <v>41693</v>
      </c>
      <c r="Y364" s="320">
        <v>8303</v>
      </c>
      <c r="Z364" s="10">
        <v>7.47</v>
      </c>
    </row>
    <row r="365" spans="1:26" ht="12.75" customHeight="1">
      <c r="A365" s="8" t="s">
        <v>119</v>
      </c>
      <c r="B365" s="8" t="s">
        <v>13</v>
      </c>
      <c r="C365" s="9" t="s">
        <v>120</v>
      </c>
      <c r="D365" s="10" t="s">
        <v>124</v>
      </c>
      <c r="E365" s="317">
        <v>6</v>
      </c>
      <c r="F365" s="317">
        <v>22</v>
      </c>
      <c r="G365" s="317">
        <v>1</v>
      </c>
      <c r="H365" s="317">
        <v>74.14</v>
      </c>
      <c r="I365" s="317">
        <v>9</v>
      </c>
      <c r="J365" s="317">
        <v>200</v>
      </c>
      <c r="K365" s="317">
        <v>0</v>
      </c>
      <c r="L365" s="10">
        <v>69.17</v>
      </c>
      <c r="M365" s="10">
        <v>97.37</v>
      </c>
      <c r="N365" s="318">
        <v>113.02852289590702</v>
      </c>
      <c r="O365" s="318">
        <v>75.397450272267307</v>
      </c>
      <c r="P365" s="318">
        <v>75.889363468700424</v>
      </c>
      <c r="Q365" s="10">
        <v>39.21</v>
      </c>
      <c r="R365" s="10">
        <v>35.83</v>
      </c>
      <c r="S365" s="319">
        <v>67.612974359375372</v>
      </c>
      <c r="T365" s="10">
        <v>35.51</v>
      </c>
      <c r="U365" s="10">
        <v>12</v>
      </c>
      <c r="V365" s="10">
        <v>2.16</v>
      </c>
      <c r="W365" s="10">
        <v>0.61</v>
      </c>
      <c r="X365" s="320">
        <v>24513</v>
      </c>
      <c r="Y365" s="320">
        <v>4034</v>
      </c>
      <c r="Z365" s="10">
        <v>7.03</v>
      </c>
    </row>
    <row r="366" spans="1:26" ht="12.75" customHeight="1">
      <c r="A366" s="8" t="s">
        <v>119</v>
      </c>
      <c r="B366" s="8" t="s">
        <v>15</v>
      </c>
      <c r="C366" s="9" t="s">
        <v>120</v>
      </c>
      <c r="D366" s="10" t="s">
        <v>125</v>
      </c>
      <c r="E366" s="317">
        <v>9</v>
      </c>
      <c r="F366" s="317">
        <v>12</v>
      </c>
      <c r="G366" s="317">
        <v>4</v>
      </c>
      <c r="H366" s="317">
        <v>82.02</v>
      </c>
      <c r="I366" s="317">
        <v>1</v>
      </c>
      <c r="J366" s="317">
        <v>3</v>
      </c>
      <c r="K366" s="317">
        <v>74</v>
      </c>
      <c r="L366" s="10">
        <v>72.069999999999993</v>
      </c>
      <c r="M366" s="10">
        <v>100</v>
      </c>
      <c r="N366" s="318">
        <v>114.52616473601542</v>
      </c>
      <c r="O366" s="318">
        <v>96.260504280540886</v>
      </c>
      <c r="P366" s="318">
        <v>79.197602520759474</v>
      </c>
      <c r="Q366" s="10">
        <v>100</v>
      </c>
      <c r="R366" s="10">
        <v>56.41</v>
      </c>
      <c r="S366" s="319">
        <v>61.454390978605076</v>
      </c>
      <c r="T366" s="10">
        <v>51.18</v>
      </c>
      <c r="U366" s="10">
        <v>5.54</v>
      </c>
      <c r="V366" s="10">
        <v>0.69</v>
      </c>
      <c r="W366" s="10">
        <v>0.14000000000000001</v>
      </c>
      <c r="X366" s="320">
        <v>57516</v>
      </c>
      <c r="Y366" s="320">
        <v>13464</v>
      </c>
      <c r="Z366" s="10">
        <v>-0.09</v>
      </c>
    </row>
    <row r="367" spans="1:26" ht="12.75" customHeight="1">
      <c r="A367" s="8" t="s">
        <v>119</v>
      </c>
      <c r="B367" s="8" t="s">
        <v>17</v>
      </c>
      <c r="C367" s="9" t="s">
        <v>120</v>
      </c>
      <c r="D367" s="10" t="s">
        <v>126</v>
      </c>
      <c r="E367" s="317">
        <v>3</v>
      </c>
      <c r="F367" s="317">
        <v>99</v>
      </c>
      <c r="G367" s="317">
        <v>12</v>
      </c>
      <c r="H367" s="317">
        <v>70</v>
      </c>
      <c r="I367" s="317">
        <v>0</v>
      </c>
      <c r="J367" s="317">
        <v>5</v>
      </c>
      <c r="K367" s="317">
        <v>0</v>
      </c>
      <c r="L367" s="10">
        <v>68.92</v>
      </c>
      <c r="M367" s="10">
        <v>100</v>
      </c>
      <c r="N367" s="318">
        <v>110.06123306623357</v>
      </c>
      <c r="O367" s="318">
        <v>90.803265857739319</v>
      </c>
      <c r="P367" s="318">
        <v>77.976173862210558</v>
      </c>
      <c r="Q367" s="10">
        <v>79.2</v>
      </c>
      <c r="R367" s="10">
        <v>41.86</v>
      </c>
      <c r="S367" s="319">
        <v>62.778139766845072</v>
      </c>
      <c r="T367" s="10">
        <v>38.36</v>
      </c>
      <c r="U367" s="10">
        <v>9.0399999999999991</v>
      </c>
      <c r="V367" s="10">
        <v>0.86</v>
      </c>
      <c r="W367" s="10">
        <v>0.15</v>
      </c>
      <c r="X367" s="320">
        <v>40350</v>
      </c>
      <c r="Y367" s="320">
        <v>10723</v>
      </c>
      <c r="Z367" s="10">
        <v>5.3</v>
      </c>
    </row>
    <row r="368" spans="1:26" ht="12.75" customHeight="1">
      <c r="A368" s="8" t="s">
        <v>119</v>
      </c>
      <c r="B368" s="8" t="s">
        <v>19</v>
      </c>
      <c r="C368" s="9" t="s">
        <v>120</v>
      </c>
      <c r="D368" s="10" t="s">
        <v>127</v>
      </c>
      <c r="E368" s="317">
        <v>4</v>
      </c>
      <c r="F368" s="317">
        <v>5</v>
      </c>
      <c r="G368" s="317">
        <v>2</v>
      </c>
      <c r="H368" s="317">
        <v>62.74</v>
      </c>
      <c r="I368" s="317">
        <v>0</v>
      </c>
      <c r="J368" s="317">
        <v>0</v>
      </c>
      <c r="K368" s="317">
        <v>158</v>
      </c>
      <c r="L368" s="10">
        <v>67.28</v>
      </c>
      <c r="M368" s="10">
        <v>100</v>
      </c>
      <c r="N368" s="318">
        <v>114.38746520635857</v>
      </c>
      <c r="O368" s="318">
        <v>92.152650628918835</v>
      </c>
      <c r="P368" s="318">
        <v>75.371767039579041</v>
      </c>
      <c r="Q368" s="10">
        <v>92.96</v>
      </c>
      <c r="R368" s="10">
        <v>48.61</v>
      </c>
      <c r="S368" s="319">
        <v>63.366278915710538</v>
      </c>
      <c r="T368" s="10">
        <v>44.27</v>
      </c>
      <c r="U368" s="10">
        <v>10.86</v>
      </c>
      <c r="V368" s="10">
        <v>1.42</v>
      </c>
      <c r="W368" s="10">
        <v>0.34</v>
      </c>
      <c r="X368" s="320">
        <v>18905</v>
      </c>
      <c r="Y368" s="320">
        <v>3323</v>
      </c>
      <c r="Z368" s="10">
        <v>5.83</v>
      </c>
    </row>
    <row r="369" spans="1:26" ht="12.75" customHeight="1">
      <c r="A369" s="8" t="s">
        <v>119</v>
      </c>
      <c r="B369" s="8" t="s">
        <v>21</v>
      </c>
      <c r="C369" s="9" t="s">
        <v>120</v>
      </c>
      <c r="D369" s="10" t="s">
        <v>128</v>
      </c>
      <c r="E369" s="317">
        <v>3</v>
      </c>
      <c r="F369" s="317">
        <v>27</v>
      </c>
      <c r="G369" s="317">
        <v>10</v>
      </c>
      <c r="H369" s="317">
        <v>77.099999999999994</v>
      </c>
      <c r="I369" s="317">
        <v>1</v>
      </c>
      <c r="J369" s="317">
        <v>0</v>
      </c>
      <c r="K369" s="317">
        <v>148</v>
      </c>
      <c r="L369" s="10">
        <v>70.61</v>
      </c>
      <c r="M369" s="10">
        <v>100</v>
      </c>
      <c r="N369" s="318">
        <v>106.26243953384906</v>
      </c>
      <c r="O369" s="318">
        <v>99.725272329123882</v>
      </c>
      <c r="P369" s="318">
        <v>84.892851915029297</v>
      </c>
      <c r="Q369" s="10">
        <v>49.25</v>
      </c>
      <c r="R369" s="10">
        <v>33.58</v>
      </c>
      <c r="S369" s="319">
        <v>70.613562970936499</v>
      </c>
      <c r="T369" s="10">
        <v>35.53</v>
      </c>
      <c r="U369" s="10">
        <v>7.57</v>
      </c>
      <c r="V369" s="10">
        <v>0.82</v>
      </c>
      <c r="W369" s="10">
        <v>0.15</v>
      </c>
      <c r="X369" s="320">
        <v>112782</v>
      </c>
      <c r="Y369" s="320">
        <v>28038</v>
      </c>
      <c r="Z369" s="10">
        <v>-1.66</v>
      </c>
    </row>
    <row r="370" spans="1:26" ht="12.75" customHeight="1">
      <c r="A370" s="8" t="s">
        <v>119</v>
      </c>
      <c r="B370" s="8" t="s">
        <v>23</v>
      </c>
      <c r="C370" s="9" t="s">
        <v>120</v>
      </c>
      <c r="D370" s="10" t="s">
        <v>129</v>
      </c>
      <c r="E370" s="317">
        <v>27881</v>
      </c>
      <c r="F370" s="317">
        <v>3</v>
      </c>
      <c r="G370" s="317">
        <v>1</v>
      </c>
      <c r="H370" s="317">
        <v>63.33</v>
      </c>
      <c r="I370" s="317">
        <v>1</v>
      </c>
      <c r="J370" s="317">
        <v>21</v>
      </c>
      <c r="K370" s="317">
        <v>0</v>
      </c>
      <c r="L370" s="10">
        <v>67.41</v>
      </c>
      <c r="M370" s="10">
        <v>97</v>
      </c>
      <c r="N370" s="318">
        <v>105.81260354471821</v>
      </c>
      <c r="O370" s="318">
        <v>96.423795076951919</v>
      </c>
      <c r="P370" s="318">
        <v>78.582939013453469</v>
      </c>
      <c r="Q370" s="10">
        <v>72.8</v>
      </c>
      <c r="R370" s="10">
        <v>48.36</v>
      </c>
      <c r="S370" s="319">
        <v>61.764505832454788</v>
      </c>
      <c r="T370" s="10">
        <v>49.69</v>
      </c>
      <c r="U370" s="10">
        <v>7.73</v>
      </c>
      <c r="V370" s="10">
        <v>1.1399999999999999</v>
      </c>
      <c r="W370" s="10">
        <v>0.26</v>
      </c>
      <c r="X370" s="320">
        <v>49903</v>
      </c>
      <c r="Y370" s="320">
        <v>11761</v>
      </c>
      <c r="Z370" s="10">
        <v>0.65</v>
      </c>
    </row>
    <row r="371" spans="1:26" ht="12.75" customHeight="1">
      <c r="A371" s="8" t="s">
        <v>119</v>
      </c>
      <c r="B371" s="8" t="s">
        <v>25</v>
      </c>
      <c r="C371" s="9" t="s">
        <v>120</v>
      </c>
      <c r="D371" s="10" t="s">
        <v>130</v>
      </c>
      <c r="E371" s="317">
        <v>1</v>
      </c>
      <c r="F371" s="317">
        <v>41</v>
      </c>
      <c r="G371" s="317">
        <v>2</v>
      </c>
      <c r="H371" s="317">
        <v>58.01</v>
      </c>
      <c r="I371" s="317">
        <v>5</v>
      </c>
      <c r="J371" s="317">
        <v>5</v>
      </c>
      <c r="K371" s="317">
        <v>54</v>
      </c>
      <c r="L371" s="10">
        <v>69</v>
      </c>
      <c r="M371" s="10">
        <v>98.24</v>
      </c>
      <c r="N371" s="318">
        <v>106.43623437126368</v>
      </c>
      <c r="O371" s="318">
        <v>103.3538033787585</v>
      </c>
      <c r="P371" s="318">
        <v>80.133168800860545</v>
      </c>
      <c r="Q371" s="10">
        <v>78.650000000000006</v>
      </c>
      <c r="R371" s="10">
        <v>36.17</v>
      </c>
      <c r="S371" s="319">
        <v>68.824131684649913</v>
      </c>
      <c r="T371" s="10">
        <v>35.94</v>
      </c>
      <c r="U371" s="10">
        <v>35.74</v>
      </c>
      <c r="V371" s="10">
        <v>6.14</v>
      </c>
      <c r="W371" s="10">
        <v>1.51</v>
      </c>
      <c r="X371" s="320">
        <v>12394</v>
      </c>
      <c r="Y371" s="320">
        <v>2441</v>
      </c>
      <c r="Z371" s="10">
        <v>4.99</v>
      </c>
    </row>
    <row r="372" spans="1:26" ht="12.75" customHeight="1">
      <c r="A372" s="8" t="s">
        <v>119</v>
      </c>
      <c r="B372" s="8" t="s">
        <v>27</v>
      </c>
      <c r="C372" s="9" t="s">
        <v>120</v>
      </c>
      <c r="D372" s="10" t="s">
        <v>131</v>
      </c>
      <c r="E372" s="317">
        <v>6</v>
      </c>
      <c r="F372" s="317">
        <v>21</v>
      </c>
      <c r="G372" s="317">
        <v>5</v>
      </c>
      <c r="H372" s="317">
        <v>68.23</v>
      </c>
      <c r="I372" s="317">
        <v>39</v>
      </c>
      <c r="J372" s="317">
        <v>0</v>
      </c>
      <c r="K372" s="317">
        <v>405</v>
      </c>
      <c r="L372" s="10">
        <v>71.94</v>
      </c>
      <c r="M372" s="10">
        <v>100</v>
      </c>
      <c r="N372" s="318">
        <v>109.38305031532134</v>
      </c>
      <c r="O372" s="318">
        <v>94.804532240633762</v>
      </c>
      <c r="P372" s="318">
        <v>70.993444540964305</v>
      </c>
      <c r="Q372" s="10">
        <v>84.26</v>
      </c>
      <c r="R372" s="10">
        <v>26.92</v>
      </c>
      <c r="S372" s="319">
        <v>61.296276102720682</v>
      </c>
      <c r="T372" s="10">
        <v>30.97</v>
      </c>
      <c r="U372" s="10">
        <v>3.27</v>
      </c>
      <c r="V372" s="10">
        <v>0.37</v>
      </c>
      <c r="W372" s="10">
        <v>7.0000000000000007E-2</v>
      </c>
      <c r="X372" s="320">
        <v>66116</v>
      </c>
      <c r="Y372" s="320">
        <v>11949</v>
      </c>
      <c r="Z372" s="10">
        <v>10.57</v>
      </c>
    </row>
    <row r="373" spans="1:26" ht="12.75" customHeight="1">
      <c r="A373" s="8" t="s">
        <v>119</v>
      </c>
      <c r="B373" s="8" t="s">
        <v>29</v>
      </c>
      <c r="C373" s="9" t="s">
        <v>120</v>
      </c>
      <c r="D373" s="10" t="s">
        <v>132</v>
      </c>
      <c r="E373" s="317">
        <v>1</v>
      </c>
      <c r="F373" s="317">
        <v>41</v>
      </c>
      <c r="G373" s="317">
        <v>8</v>
      </c>
      <c r="H373" s="317">
        <v>61.68</v>
      </c>
      <c r="I373" s="317">
        <v>13</v>
      </c>
      <c r="J373" s="317">
        <v>12</v>
      </c>
      <c r="K373" s="317">
        <v>83</v>
      </c>
      <c r="L373" s="10">
        <v>72.290000000000006</v>
      </c>
      <c r="M373" s="10">
        <v>100</v>
      </c>
      <c r="N373" s="318">
        <v>110.94543443217549</v>
      </c>
      <c r="O373" s="318">
        <v>79.486893364844903</v>
      </c>
      <c r="P373" s="318">
        <v>97.414537626606773</v>
      </c>
      <c r="Q373" s="10">
        <v>75.88</v>
      </c>
      <c r="R373" s="10">
        <v>47.5</v>
      </c>
      <c r="S373" s="319">
        <v>65.258862667636961</v>
      </c>
      <c r="T373" s="10">
        <v>39.15</v>
      </c>
      <c r="U373" s="10">
        <v>4.9800000000000004</v>
      </c>
      <c r="V373" s="10">
        <v>0.76</v>
      </c>
      <c r="W373" s="10">
        <v>0.16</v>
      </c>
      <c r="X373" s="320">
        <v>20773</v>
      </c>
      <c r="Y373" s="320">
        <v>4329</v>
      </c>
      <c r="Z373" s="10">
        <v>5.39</v>
      </c>
    </row>
    <row r="374" spans="1:26" ht="12.75" customHeight="1">
      <c r="A374" s="8" t="s">
        <v>546</v>
      </c>
      <c r="B374" s="8" t="s">
        <v>6</v>
      </c>
      <c r="C374" s="10" t="s">
        <v>547</v>
      </c>
      <c r="D374" s="10" t="s">
        <v>548</v>
      </c>
      <c r="E374" s="317">
        <v>4</v>
      </c>
      <c r="F374" s="317">
        <v>17</v>
      </c>
      <c r="G374" s="317">
        <v>4</v>
      </c>
      <c r="H374" s="317">
        <v>55.38</v>
      </c>
      <c r="I374" s="317">
        <v>0</v>
      </c>
      <c r="J374" s="317">
        <v>25</v>
      </c>
      <c r="K374" s="317">
        <v>71</v>
      </c>
      <c r="L374" s="10">
        <v>66.11</v>
      </c>
      <c r="M374" s="10">
        <v>95.24</v>
      </c>
      <c r="N374" s="318">
        <v>106.62452150896162</v>
      </c>
      <c r="O374" s="318">
        <v>76.874234458305565</v>
      </c>
      <c r="P374" s="318">
        <v>78.416890982256277</v>
      </c>
      <c r="Q374" s="10">
        <v>78.52</v>
      </c>
      <c r="R374" s="10">
        <v>33.57</v>
      </c>
      <c r="S374" s="319">
        <v>67.456964150630085</v>
      </c>
      <c r="T374" s="10">
        <v>33.79</v>
      </c>
      <c r="U374" s="10">
        <v>16.52</v>
      </c>
      <c r="V374" s="10">
        <v>2.29</v>
      </c>
      <c r="W374" s="10">
        <v>0.47</v>
      </c>
      <c r="X374" s="320">
        <v>1849</v>
      </c>
      <c r="Y374" s="320">
        <v>743</v>
      </c>
      <c r="Z374" s="10">
        <v>7.04</v>
      </c>
    </row>
    <row r="375" spans="1:26" ht="12.75" customHeight="1">
      <c r="A375" s="8" t="s">
        <v>546</v>
      </c>
      <c r="B375" s="8" t="s">
        <v>9</v>
      </c>
      <c r="C375" s="10" t="s">
        <v>547</v>
      </c>
      <c r="D375" s="10" t="s">
        <v>549</v>
      </c>
      <c r="E375" s="317">
        <v>37</v>
      </c>
      <c r="F375" s="317">
        <v>29</v>
      </c>
      <c r="G375" s="317">
        <v>7</v>
      </c>
      <c r="H375" s="317">
        <v>45.65</v>
      </c>
      <c r="I375" s="317">
        <v>0</v>
      </c>
      <c r="J375" s="317">
        <v>8</v>
      </c>
      <c r="K375" s="317">
        <v>281</v>
      </c>
      <c r="L375" s="10">
        <v>65.62</v>
      </c>
      <c r="M375" s="10">
        <v>93.22</v>
      </c>
      <c r="N375" s="318">
        <v>105.95905089335891</v>
      </c>
      <c r="O375" s="318">
        <v>78.777330181702368</v>
      </c>
      <c r="P375" s="318">
        <v>73.408241355753788</v>
      </c>
      <c r="Q375" s="10">
        <v>73.14</v>
      </c>
      <c r="R375" s="10">
        <v>35.06</v>
      </c>
      <c r="S375" s="319">
        <v>68.297514316754118</v>
      </c>
      <c r="T375" s="10">
        <v>38.01</v>
      </c>
      <c r="U375" s="10">
        <v>19.100000000000001</v>
      </c>
      <c r="V375" s="10">
        <v>2.64</v>
      </c>
      <c r="W375" s="10">
        <v>0.56000000000000005</v>
      </c>
      <c r="X375" s="320">
        <v>5078</v>
      </c>
      <c r="Y375" s="320">
        <v>1861</v>
      </c>
      <c r="Z375" s="10">
        <v>9.91</v>
      </c>
    </row>
    <row r="376" spans="1:26" ht="12.75" customHeight="1">
      <c r="A376" s="8" t="s">
        <v>546</v>
      </c>
      <c r="B376" s="8" t="s">
        <v>11</v>
      </c>
      <c r="C376" s="10" t="s">
        <v>547</v>
      </c>
      <c r="D376" s="10" t="s">
        <v>550</v>
      </c>
      <c r="E376" s="317">
        <v>28</v>
      </c>
      <c r="F376" s="317">
        <v>14</v>
      </c>
      <c r="G376" s="317">
        <v>5</v>
      </c>
      <c r="H376" s="317">
        <v>73.209999999999994</v>
      </c>
      <c r="I376" s="317">
        <v>0</v>
      </c>
      <c r="J376" s="317">
        <v>24</v>
      </c>
      <c r="K376" s="317">
        <v>26</v>
      </c>
      <c r="L376" s="10">
        <v>71.48</v>
      </c>
      <c r="M376" s="10">
        <v>100</v>
      </c>
      <c r="N376" s="318">
        <v>112.31071501124543</v>
      </c>
      <c r="O376" s="318">
        <v>85.576244613255923</v>
      </c>
      <c r="P376" s="318">
        <v>72.842978565142332</v>
      </c>
      <c r="Q376" s="10">
        <v>89.54</v>
      </c>
      <c r="R376" s="10">
        <v>22.19</v>
      </c>
      <c r="S376" s="319">
        <v>76.190380418933458</v>
      </c>
      <c r="T376" s="10">
        <v>28.17</v>
      </c>
      <c r="U376" s="10">
        <v>14.38</v>
      </c>
      <c r="V376" s="10">
        <v>2.13</v>
      </c>
      <c r="W376" s="10">
        <v>0.47</v>
      </c>
      <c r="X376" s="320">
        <v>1691</v>
      </c>
      <c r="Y376" s="320">
        <v>738</v>
      </c>
      <c r="Z376" s="10">
        <v>6.62</v>
      </c>
    </row>
    <row r="377" spans="1:26" ht="12.75" customHeight="1">
      <c r="A377" s="8" t="s">
        <v>546</v>
      </c>
      <c r="B377" s="8" t="s">
        <v>13</v>
      </c>
      <c r="C377" s="10" t="s">
        <v>547</v>
      </c>
      <c r="D377" s="10" t="s">
        <v>551</v>
      </c>
      <c r="E377" s="317">
        <v>14</v>
      </c>
      <c r="F377" s="317">
        <v>30</v>
      </c>
      <c r="G377" s="317">
        <v>5</v>
      </c>
      <c r="H377" s="317">
        <v>57.52</v>
      </c>
      <c r="I377" s="317">
        <v>0</v>
      </c>
      <c r="J377" s="317">
        <v>22</v>
      </c>
      <c r="K377" s="317">
        <v>72</v>
      </c>
      <c r="L377" s="10">
        <v>69.08</v>
      </c>
      <c r="M377" s="10">
        <v>73.09</v>
      </c>
      <c r="N377" s="318">
        <v>110.94782561551084</v>
      </c>
      <c r="O377" s="318">
        <v>81.337227050427629</v>
      </c>
      <c r="P377" s="318">
        <v>83.378107063203899</v>
      </c>
      <c r="Q377" s="10">
        <v>24.04</v>
      </c>
      <c r="R377" s="10">
        <v>33.22</v>
      </c>
      <c r="S377" s="319">
        <v>74.070877016761884</v>
      </c>
      <c r="T377" s="10">
        <v>21.38</v>
      </c>
      <c r="U377" s="10">
        <v>7.12</v>
      </c>
      <c r="V377" s="10">
        <v>0.95</v>
      </c>
      <c r="W377" s="10">
        <v>0.24</v>
      </c>
      <c r="X377" s="320">
        <v>3815</v>
      </c>
      <c r="Y377" s="320">
        <v>1362</v>
      </c>
      <c r="Z377" s="10">
        <v>11.48</v>
      </c>
    </row>
    <row r="378" spans="1:26" ht="12.75" customHeight="1">
      <c r="A378" s="8" t="s">
        <v>546</v>
      </c>
      <c r="B378" s="8" t="s">
        <v>15</v>
      </c>
      <c r="C378" s="10" t="s">
        <v>547</v>
      </c>
      <c r="D378" s="10" t="s">
        <v>552</v>
      </c>
      <c r="E378" s="317">
        <v>17</v>
      </c>
      <c r="F378" s="317">
        <v>35</v>
      </c>
      <c r="G378" s="317">
        <v>7</v>
      </c>
      <c r="H378" s="317">
        <v>55.88</v>
      </c>
      <c r="I378" s="317">
        <v>2</v>
      </c>
      <c r="J378" s="317">
        <v>43</v>
      </c>
      <c r="K378" s="317">
        <v>27</v>
      </c>
      <c r="L378" s="10">
        <v>67.66</v>
      </c>
      <c r="M378" s="10">
        <v>100</v>
      </c>
      <c r="N378" s="318">
        <v>106.80866359742609</v>
      </c>
      <c r="O378" s="318">
        <v>80.193811022548857</v>
      </c>
      <c r="P378" s="318">
        <v>66.573607213670954</v>
      </c>
      <c r="Q378" s="10">
        <v>79.75</v>
      </c>
      <c r="R378" s="10">
        <v>38.58</v>
      </c>
      <c r="S378" s="319">
        <v>70.256193555361207</v>
      </c>
      <c r="T378" s="10">
        <v>27.53</v>
      </c>
      <c r="U378" s="10">
        <v>5.3</v>
      </c>
      <c r="V378" s="10">
        <v>0.79</v>
      </c>
      <c r="W378" s="10">
        <v>0.17</v>
      </c>
      <c r="X378" s="320">
        <v>2643</v>
      </c>
      <c r="Y378" s="320">
        <v>1013</v>
      </c>
      <c r="Z378" s="10">
        <v>12.98</v>
      </c>
    </row>
    <row r="379" spans="1:26" ht="12.75" customHeight="1">
      <c r="A379" s="8" t="s">
        <v>546</v>
      </c>
      <c r="B379" s="8" t="s">
        <v>17</v>
      </c>
      <c r="C379" s="10" t="s">
        <v>547</v>
      </c>
      <c r="D379" s="10" t="s">
        <v>553</v>
      </c>
      <c r="E379" s="317">
        <v>23</v>
      </c>
      <c r="F379" s="317">
        <v>6</v>
      </c>
      <c r="G379" s="317">
        <v>1</v>
      </c>
      <c r="H379" s="317">
        <v>0</v>
      </c>
      <c r="I379" s="317">
        <v>0</v>
      </c>
      <c r="J379" s="317">
        <v>6</v>
      </c>
      <c r="K379" s="317">
        <v>25</v>
      </c>
      <c r="L379" s="10">
        <v>70.95</v>
      </c>
      <c r="M379" s="10">
        <v>0</v>
      </c>
      <c r="N379" s="318">
        <v>0</v>
      </c>
      <c r="O379" s="318">
        <v>0</v>
      </c>
      <c r="P379" s="318">
        <v>0</v>
      </c>
      <c r="Q379" s="10">
        <v>0</v>
      </c>
      <c r="R379" s="10">
        <v>0</v>
      </c>
      <c r="S379" s="319">
        <v>0</v>
      </c>
      <c r="T379" s="10">
        <v>0</v>
      </c>
      <c r="U379" s="10">
        <v>0</v>
      </c>
      <c r="V379" s="10">
        <v>0</v>
      </c>
      <c r="W379" s="10">
        <v>0</v>
      </c>
      <c r="X379" s="320">
        <v>0</v>
      </c>
      <c r="Y379" s="320">
        <v>0</v>
      </c>
      <c r="Z379" s="10">
        <v>0</v>
      </c>
    </row>
    <row r="380" spans="1:26" ht="12.75" customHeight="1">
      <c r="A380" s="8" t="s">
        <v>493</v>
      </c>
      <c r="B380" s="8" t="s">
        <v>6</v>
      </c>
      <c r="C380" s="10" t="s">
        <v>494</v>
      </c>
      <c r="D380" s="10" t="s">
        <v>495</v>
      </c>
      <c r="E380" s="317">
        <v>0</v>
      </c>
      <c r="F380" s="317">
        <v>0</v>
      </c>
      <c r="G380" s="317">
        <v>0</v>
      </c>
      <c r="H380" s="317">
        <v>46.49</v>
      </c>
      <c r="I380" s="317">
        <v>0</v>
      </c>
      <c r="J380" s="317">
        <v>0</v>
      </c>
      <c r="K380" s="317">
        <v>0</v>
      </c>
      <c r="L380" s="10">
        <v>68.08</v>
      </c>
      <c r="M380" s="10">
        <v>97.52</v>
      </c>
      <c r="N380" s="318">
        <v>114.84586336188742</v>
      </c>
      <c r="O380" s="318">
        <v>73.177131483152408</v>
      </c>
      <c r="P380" s="318">
        <v>79.698014041753169</v>
      </c>
      <c r="Q380" s="10">
        <v>67.03</v>
      </c>
      <c r="R380" s="10">
        <v>47.46</v>
      </c>
      <c r="S380" s="319">
        <v>60.601182074805926</v>
      </c>
      <c r="T380" s="10">
        <v>42.28</v>
      </c>
      <c r="U380" s="10">
        <v>12.87</v>
      </c>
      <c r="V380" s="10">
        <v>2.34</v>
      </c>
      <c r="W380" s="10">
        <v>0.61</v>
      </c>
      <c r="X380" s="320">
        <v>2016</v>
      </c>
      <c r="Y380" s="320">
        <v>601</v>
      </c>
      <c r="Z380" s="10">
        <v>9.18</v>
      </c>
    </row>
    <row r="381" spans="1:26" ht="12.75" customHeight="1">
      <c r="A381" s="8" t="s">
        <v>493</v>
      </c>
      <c r="B381" s="8" t="s">
        <v>9</v>
      </c>
      <c r="C381" s="10" t="s">
        <v>494</v>
      </c>
      <c r="D381" s="10" t="s">
        <v>496</v>
      </c>
      <c r="E381" s="317">
        <v>0</v>
      </c>
      <c r="F381" s="317">
        <v>15</v>
      </c>
      <c r="G381" s="317">
        <v>1</v>
      </c>
      <c r="H381" s="317">
        <v>60.13</v>
      </c>
      <c r="I381" s="317">
        <v>2</v>
      </c>
      <c r="J381" s="317">
        <v>6</v>
      </c>
      <c r="K381" s="317">
        <v>145</v>
      </c>
      <c r="L381" s="10">
        <v>72.62</v>
      </c>
      <c r="M381" s="10">
        <v>96.5</v>
      </c>
      <c r="N381" s="318">
        <v>106.27062982704456</v>
      </c>
      <c r="O381" s="318">
        <v>86.373639165468063</v>
      </c>
      <c r="P381" s="318">
        <v>85.096781800609662</v>
      </c>
      <c r="Q381" s="10">
        <v>78.38</v>
      </c>
      <c r="R381" s="10">
        <v>27.84</v>
      </c>
      <c r="S381" s="319">
        <v>65.018882756027949</v>
      </c>
      <c r="T381" s="10">
        <v>35.979999999999997</v>
      </c>
      <c r="U381" s="10">
        <v>7.82</v>
      </c>
      <c r="V381" s="10">
        <v>0.92</v>
      </c>
      <c r="W381" s="10">
        <v>0.18</v>
      </c>
      <c r="X381" s="320">
        <v>5831</v>
      </c>
      <c r="Y381" s="320">
        <v>2181</v>
      </c>
      <c r="Z381" s="10">
        <v>8.9700000000000006</v>
      </c>
    </row>
    <row r="382" spans="1:26" ht="12.75" customHeight="1">
      <c r="A382" s="8" t="s">
        <v>493</v>
      </c>
      <c r="B382" s="8" t="s">
        <v>11</v>
      </c>
      <c r="C382" s="10" t="s">
        <v>494</v>
      </c>
      <c r="D382" s="10" t="s">
        <v>497</v>
      </c>
      <c r="E382" s="317">
        <v>0</v>
      </c>
      <c r="F382" s="317">
        <v>0</v>
      </c>
      <c r="G382" s="317">
        <v>0</v>
      </c>
      <c r="H382" s="317">
        <v>69.77</v>
      </c>
      <c r="I382" s="317">
        <v>0</v>
      </c>
      <c r="J382" s="317">
        <v>0</v>
      </c>
      <c r="K382" s="317">
        <v>0</v>
      </c>
      <c r="L382" s="10">
        <v>74.59</v>
      </c>
      <c r="M382" s="10">
        <v>82.21</v>
      </c>
      <c r="N382" s="318">
        <v>107.12101888210748</v>
      </c>
      <c r="O382" s="318">
        <v>80.546353903270912</v>
      </c>
      <c r="P382" s="318">
        <v>53.760575063064721</v>
      </c>
      <c r="Q382" s="10">
        <v>10.45</v>
      </c>
      <c r="R382" s="10">
        <v>36.04</v>
      </c>
      <c r="S382" s="319">
        <v>71.932982977615026</v>
      </c>
      <c r="T382" s="10">
        <v>28.87</v>
      </c>
      <c r="U382" s="10">
        <v>8.89</v>
      </c>
      <c r="V382" s="10">
        <v>1.63</v>
      </c>
      <c r="W382" s="10">
        <v>0.45</v>
      </c>
      <c r="X382" s="320">
        <v>2951</v>
      </c>
      <c r="Y382" s="320">
        <v>956</v>
      </c>
      <c r="Z382" s="10">
        <v>8.49</v>
      </c>
    </row>
    <row r="383" spans="1:26" ht="12.75" customHeight="1">
      <c r="A383" s="8" t="s">
        <v>493</v>
      </c>
      <c r="B383" s="8" t="s">
        <v>13</v>
      </c>
      <c r="C383" s="10" t="s">
        <v>494</v>
      </c>
      <c r="D383" s="10" t="s">
        <v>498</v>
      </c>
      <c r="E383" s="317">
        <v>5</v>
      </c>
      <c r="F383" s="317">
        <v>30</v>
      </c>
      <c r="G383" s="317">
        <v>5</v>
      </c>
      <c r="H383" s="317">
        <v>62.71</v>
      </c>
      <c r="I383" s="317">
        <v>1</v>
      </c>
      <c r="J383" s="317">
        <v>6</v>
      </c>
      <c r="K383" s="317">
        <v>258</v>
      </c>
      <c r="L383" s="10">
        <v>65.400000000000006</v>
      </c>
      <c r="M383" s="10">
        <v>91.44</v>
      </c>
      <c r="N383" s="318">
        <v>115.15568440642095</v>
      </c>
      <c r="O383" s="318">
        <v>76.591188008633154</v>
      </c>
      <c r="P383" s="318">
        <v>77.991410506097523</v>
      </c>
      <c r="Q383" s="10">
        <v>74.150000000000006</v>
      </c>
      <c r="R383" s="10">
        <v>35.74</v>
      </c>
      <c r="S383" s="319">
        <v>61.744792703811378</v>
      </c>
      <c r="T383" s="10">
        <v>44.58</v>
      </c>
      <c r="U383" s="10">
        <v>16.579999999999998</v>
      </c>
      <c r="V383" s="10">
        <v>2.64</v>
      </c>
      <c r="W383" s="10">
        <v>0.68</v>
      </c>
      <c r="X383" s="320">
        <v>3552</v>
      </c>
      <c r="Y383" s="320">
        <v>1097</v>
      </c>
      <c r="Z383" s="10">
        <v>7.27</v>
      </c>
    </row>
    <row r="384" spans="1:26" ht="12.75" customHeight="1">
      <c r="A384" s="8" t="s">
        <v>493</v>
      </c>
      <c r="B384" s="8" t="s">
        <v>15</v>
      </c>
      <c r="C384" s="10" t="s">
        <v>494</v>
      </c>
      <c r="D384" s="10" t="s">
        <v>499</v>
      </c>
      <c r="E384" s="317">
        <v>0</v>
      </c>
      <c r="F384" s="317">
        <v>0</v>
      </c>
      <c r="G384" s="317">
        <v>0</v>
      </c>
      <c r="H384" s="317">
        <v>72.319999999999993</v>
      </c>
      <c r="I384" s="317">
        <v>0</v>
      </c>
      <c r="J384" s="317">
        <v>0</v>
      </c>
      <c r="K384" s="317">
        <v>0</v>
      </c>
      <c r="L384" s="10">
        <v>70.3</v>
      </c>
      <c r="M384" s="10">
        <v>100</v>
      </c>
      <c r="N384" s="318">
        <v>111.67164256477035</v>
      </c>
      <c r="O384" s="318">
        <v>77.562853264749748</v>
      </c>
      <c r="P384" s="318">
        <v>93.754492900874439</v>
      </c>
      <c r="Q384" s="10">
        <v>75.52</v>
      </c>
      <c r="R384" s="10">
        <v>44.46</v>
      </c>
      <c r="S384" s="319">
        <v>62.914764897328887</v>
      </c>
      <c r="T384" s="10">
        <v>54.51</v>
      </c>
      <c r="U384" s="10">
        <v>9.59</v>
      </c>
      <c r="V384" s="10">
        <v>1.57</v>
      </c>
      <c r="W384" s="10">
        <v>0.48</v>
      </c>
      <c r="X384" s="320">
        <v>3131</v>
      </c>
      <c r="Y384" s="320">
        <v>1127</v>
      </c>
      <c r="Z384" s="10">
        <v>7.4</v>
      </c>
    </row>
    <row r="385" spans="1:26" ht="12.75" customHeight="1">
      <c r="A385" s="8" t="s">
        <v>493</v>
      </c>
      <c r="B385" s="8" t="s">
        <v>17</v>
      </c>
      <c r="C385" s="10" t="s">
        <v>494</v>
      </c>
      <c r="D385" s="10" t="s">
        <v>500</v>
      </c>
      <c r="E385" s="317">
        <v>0</v>
      </c>
      <c r="F385" s="317">
        <v>0</v>
      </c>
      <c r="G385" s="317">
        <v>1</v>
      </c>
      <c r="H385" s="317">
        <v>43.65</v>
      </c>
      <c r="I385" s="317">
        <v>0</v>
      </c>
      <c r="J385" s="317">
        <v>0</v>
      </c>
      <c r="K385" s="317">
        <v>348</v>
      </c>
      <c r="L385" s="10">
        <v>72.040000000000006</v>
      </c>
      <c r="M385" s="10">
        <v>86.31</v>
      </c>
      <c r="N385" s="318">
        <v>111.95880561636207</v>
      </c>
      <c r="O385" s="318">
        <v>78.460611709550022</v>
      </c>
      <c r="P385" s="318">
        <v>74.426281731874994</v>
      </c>
      <c r="Q385" s="10">
        <v>63.9</v>
      </c>
      <c r="R385" s="10">
        <v>40.590000000000003</v>
      </c>
      <c r="S385" s="319">
        <v>66.316603362999032</v>
      </c>
      <c r="T385" s="10">
        <v>35.549999999999997</v>
      </c>
      <c r="U385" s="10">
        <v>8.0500000000000007</v>
      </c>
      <c r="V385" s="10">
        <v>1.66</v>
      </c>
      <c r="W385" s="10">
        <v>0.63</v>
      </c>
      <c r="X385" s="320">
        <v>7833</v>
      </c>
      <c r="Y385" s="320">
        <v>2321</v>
      </c>
      <c r="Z385" s="10">
        <v>7.28</v>
      </c>
    </row>
    <row r="386" spans="1:26" ht="12.75" customHeight="1">
      <c r="A386" s="8" t="s">
        <v>493</v>
      </c>
      <c r="B386" s="8" t="s">
        <v>19</v>
      </c>
      <c r="C386" s="10" t="s">
        <v>494</v>
      </c>
      <c r="D386" s="10" t="s">
        <v>501</v>
      </c>
      <c r="E386" s="317">
        <v>3</v>
      </c>
      <c r="F386" s="317">
        <v>36</v>
      </c>
      <c r="G386" s="317">
        <v>4</v>
      </c>
      <c r="H386" s="317">
        <v>36.520000000000003</v>
      </c>
      <c r="I386" s="317">
        <v>5</v>
      </c>
      <c r="J386" s="317">
        <v>15</v>
      </c>
      <c r="K386" s="317">
        <v>44</v>
      </c>
      <c r="L386" s="10">
        <v>72.83</v>
      </c>
      <c r="M386" s="10">
        <v>95.64</v>
      </c>
      <c r="N386" s="318">
        <v>106.10286038967061</v>
      </c>
      <c r="O386" s="318">
        <v>82.150100631866465</v>
      </c>
      <c r="P386" s="318">
        <v>86.154890466135924</v>
      </c>
      <c r="Q386" s="10">
        <v>45.74</v>
      </c>
      <c r="R386" s="10">
        <v>36.340000000000003</v>
      </c>
      <c r="S386" s="319">
        <v>68.782679092076677</v>
      </c>
      <c r="T386" s="10">
        <v>35.15</v>
      </c>
      <c r="U386" s="10">
        <v>9.2799999999999994</v>
      </c>
      <c r="V386" s="10">
        <v>1.26</v>
      </c>
      <c r="W386" s="10">
        <v>0.26</v>
      </c>
      <c r="X386" s="320">
        <v>4285</v>
      </c>
      <c r="Y386" s="320">
        <v>1313</v>
      </c>
      <c r="Z386" s="10">
        <v>6.34</v>
      </c>
    </row>
    <row r="387" spans="1:26" ht="12.75" customHeight="1">
      <c r="A387" s="8" t="s">
        <v>493</v>
      </c>
      <c r="B387" s="8" t="s">
        <v>21</v>
      </c>
      <c r="C387" s="10" t="s">
        <v>494</v>
      </c>
      <c r="D387" s="10" t="s">
        <v>502</v>
      </c>
      <c r="E387" s="317">
        <v>0</v>
      </c>
      <c r="F387" s="317">
        <v>0</v>
      </c>
      <c r="G387" s="317">
        <v>0</v>
      </c>
      <c r="H387" s="317">
        <v>52.51</v>
      </c>
      <c r="I387" s="317">
        <v>0</v>
      </c>
      <c r="J387" s="317">
        <v>0</v>
      </c>
      <c r="K387" s="317">
        <v>0</v>
      </c>
      <c r="L387" s="10">
        <v>73.55</v>
      </c>
      <c r="M387" s="10">
        <v>100</v>
      </c>
      <c r="N387" s="318">
        <v>106.74207502569477</v>
      </c>
      <c r="O387" s="318">
        <v>87.574822958886728</v>
      </c>
      <c r="P387" s="318">
        <v>65.215527509354203</v>
      </c>
      <c r="Q387" s="10">
        <v>88.83</v>
      </c>
      <c r="R387" s="10">
        <v>47.29</v>
      </c>
      <c r="S387" s="319">
        <v>62.955870390455523</v>
      </c>
      <c r="T387" s="10">
        <v>48.64</v>
      </c>
      <c r="U387" s="10">
        <v>12.55</v>
      </c>
      <c r="V387" s="10">
        <v>2.36</v>
      </c>
      <c r="W387" s="10">
        <v>0.6</v>
      </c>
      <c r="X387" s="320">
        <v>4018</v>
      </c>
      <c r="Y387" s="320">
        <v>1456</v>
      </c>
      <c r="Z387" s="10">
        <v>8</v>
      </c>
    </row>
    <row r="388" spans="1:26" ht="12.75" customHeight="1">
      <c r="A388" s="8" t="s">
        <v>493</v>
      </c>
      <c r="B388" s="8" t="s">
        <v>23</v>
      </c>
      <c r="C388" s="10" t="s">
        <v>494</v>
      </c>
      <c r="D388" s="10" t="s">
        <v>503</v>
      </c>
      <c r="E388" s="317">
        <v>0</v>
      </c>
      <c r="F388" s="317">
        <v>2</v>
      </c>
      <c r="G388" s="317">
        <v>0</v>
      </c>
      <c r="H388" s="317">
        <v>57.47</v>
      </c>
      <c r="I388" s="317">
        <v>0</v>
      </c>
      <c r="J388" s="317">
        <v>14</v>
      </c>
      <c r="K388" s="317">
        <v>125</v>
      </c>
      <c r="L388" s="10">
        <v>69.16</v>
      </c>
      <c r="M388" s="10">
        <v>95.86</v>
      </c>
      <c r="N388" s="318">
        <v>116.08535218128209</v>
      </c>
      <c r="O388" s="318">
        <v>71.668524464481351</v>
      </c>
      <c r="P388" s="318">
        <v>93.371045868218289</v>
      </c>
      <c r="Q388" s="10">
        <v>78.27</v>
      </c>
      <c r="R388" s="10">
        <v>48</v>
      </c>
      <c r="S388" s="319">
        <v>57.602243037164747</v>
      </c>
      <c r="T388" s="10">
        <v>50</v>
      </c>
      <c r="U388" s="10">
        <v>16.62</v>
      </c>
      <c r="V388" s="10">
        <v>2.76</v>
      </c>
      <c r="W388" s="10">
        <v>0.77</v>
      </c>
      <c r="X388" s="320">
        <v>8898</v>
      </c>
      <c r="Y388" s="320">
        <v>3255</v>
      </c>
      <c r="Z388" s="10">
        <v>9.61</v>
      </c>
    </row>
    <row r="389" spans="1:26" ht="12.75" customHeight="1">
      <c r="A389" s="8" t="s">
        <v>493</v>
      </c>
      <c r="B389" s="8" t="s">
        <v>25</v>
      </c>
      <c r="C389" s="10" t="s">
        <v>494</v>
      </c>
      <c r="D389" s="10" t="s">
        <v>504</v>
      </c>
      <c r="E389" s="317">
        <v>2</v>
      </c>
      <c r="F389" s="317">
        <v>9</v>
      </c>
      <c r="G389" s="317">
        <v>0</v>
      </c>
      <c r="H389" s="317">
        <v>55.75</v>
      </c>
      <c r="I389" s="317">
        <v>1</v>
      </c>
      <c r="J389" s="317">
        <v>0</v>
      </c>
      <c r="K389" s="317">
        <v>0</v>
      </c>
      <c r="L389" s="10">
        <v>69.52</v>
      </c>
      <c r="M389" s="10">
        <v>96.03</v>
      </c>
      <c r="N389" s="318">
        <v>107.59560357598926</v>
      </c>
      <c r="O389" s="318">
        <v>86.882102203473679</v>
      </c>
      <c r="P389" s="318">
        <v>93.423958060784813</v>
      </c>
      <c r="Q389" s="10">
        <v>89.28</v>
      </c>
      <c r="R389" s="10">
        <v>56.43</v>
      </c>
      <c r="S389" s="319">
        <v>50.385426842783609</v>
      </c>
      <c r="T389" s="10">
        <v>57.09</v>
      </c>
      <c r="U389" s="10">
        <v>9.2799999999999994</v>
      </c>
      <c r="V389" s="10">
        <v>1.5</v>
      </c>
      <c r="W389" s="10">
        <v>0.37</v>
      </c>
      <c r="X389" s="320">
        <v>2503</v>
      </c>
      <c r="Y389" s="320">
        <v>911</v>
      </c>
      <c r="Z389" s="10">
        <v>7.76</v>
      </c>
    </row>
    <row r="390" spans="1:26" ht="12.75" customHeight="1">
      <c r="A390" s="8" t="s">
        <v>493</v>
      </c>
      <c r="B390" s="8" t="s">
        <v>27</v>
      </c>
      <c r="C390" s="10" t="s">
        <v>494</v>
      </c>
      <c r="D390" s="10" t="s">
        <v>505</v>
      </c>
      <c r="E390" s="317">
        <v>0</v>
      </c>
      <c r="F390" s="317">
        <v>0</v>
      </c>
      <c r="G390" s="317">
        <v>0</v>
      </c>
      <c r="H390" s="317">
        <v>36.69</v>
      </c>
      <c r="I390" s="317">
        <v>0</v>
      </c>
      <c r="J390" s="317">
        <v>0</v>
      </c>
      <c r="K390" s="317">
        <v>0</v>
      </c>
      <c r="L390" s="10">
        <v>70.56</v>
      </c>
      <c r="M390" s="10">
        <v>100</v>
      </c>
      <c r="N390" s="318">
        <v>105.93167249155972</v>
      </c>
      <c r="O390" s="318">
        <v>87.944161081690126</v>
      </c>
      <c r="P390" s="318">
        <v>57.707833065157658</v>
      </c>
      <c r="Q390" s="10">
        <v>64.739999999999995</v>
      </c>
      <c r="R390" s="10">
        <v>47.24</v>
      </c>
      <c r="S390" s="319">
        <v>63.940164000821319</v>
      </c>
      <c r="T390" s="10">
        <v>38.58</v>
      </c>
      <c r="U390" s="10">
        <v>12.25</v>
      </c>
      <c r="V390" s="10">
        <v>1.9</v>
      </c>
      <c r="W390" s="10">
        <v>0.51</v>
      </c>
      <c r="X390" s="320">
        <v>11789</v>
      </c>
      <c r="Y390" s="320">
        <v>3910</v>
      </c>
      <c r="Z390" s="10">
        <v>8.01</v>
      </c>
    </row>
    <row r="391" spans="1:26" ht="12.75" customHeight="1">
      <c r="A391" s="8" t="s">
        <v>493</v>
      </c>
      <c r="B391" s="8" t="s">
        <v>29</v>
      </c>
      <c r="C391" s="10" t="s">
        <v>494</v>
      </c>
      <c r="D391" s="10" t="s">
        <v>506</v>
      </c>
      <c r="E391" s="317">
        <v>13824</v>
      </c>
      <c r="F391" s="317">
        <v>5</v>
      </c>
      <c r="G391" s="317">
        <v>0</v>
      </c>
      <c r="H391" s="317">
        <v>44.29</v>
      </c>
      <c r="I391" s="317">
        <v>1</v>
      </c>
      <c r="J391" s="317">
        <v>4</v>
      </c>
      <c r="K391" s="317">
        <v>0</v>
      </c>
      <c r="L391" s="10">
        <v>71.930000000000007</v>
      </c>
      <c r="M391" s="10">
        <v>82.74</v>
      </c>
      <c r="N391" s="318">
        <v>110.42381346143799</v>
      </c>
      <c r="O391" s="318">
        <v>85.642982812735909</v>
      </c>
      <c r="P391" s="318">
        <v>78.798852109678066</v>
      </c>
      <c r="Q391" s="10">
        <v>100</v>
      </c>
      <c r="R391" s="10">
        <v>45.28</v>
      </c>
      <c r="S391" s="319">
        <v>57.588269546344819</v>
      </c>
      <c r="T391" s="10">
        <v>54.62</v>
      </c>
      <c r="U391" s="10">
        <v>9.1199999999999992</v>
      </c>
      <c r="V391" s="10">
        <v>1.08</v>
      </c>
      <c r="W391" s="10">
        <v>0.21</v>
      </c>
      <c r="X391" s="320">
        <v>4255</v>
      </c>
      <c r="Y391" s="320">
        <v>1508</v>
      </c>
      <c r="Z391" s="10">
        <v>7.48</v>
      </c>
    </row>
    <row r="392" spans="1:26" ht="12.75" customHeight="1">
      <c r="A392" s="8" t="s">
        <v>493</v>
      </c>
      <c r="B392" s="8" t="s">
        <v>31</v>
      </c>
      <c r="C392" s="10" t="s">
        <v>494</v>
      </c>
      <c r="D392" s="10" t="s">
        <v>507</v>
      </c>
      <c r="E392" s="317">
        <v>104828</v>
      </c>
      <c r="F392" s="317">
        <v>17</v>
      </c>
      <c r="G392" s="317">
        <v>3</v>
      </c>
      <c r="H392" s="317">
        <v>58.35</v>
      </c>
      <c r="I392" s="317">
        <v>6</v>
      </c>
      <c r="J392" s="317">
        <v>8</v>
      </c>
      <c r="K392" s="317">
        <v>0</v>
      </c>
      <c r="L392" s="10">
        <v>72.11</v>
      </c>
      <c r="M392" s="10">
        <v>100</v>
      </c>
      <c r="N392" s="318">
        <v>111.43328677929989</v>
      </c>
      <c r="O392" s="318">
        <v>73.075456322288474</v>
      </c>
      <c r="P392" s="318">
        <v>78.438993036643794</v>
      </c>
      <c r="Q392" s="10">
        <v>60.53</v>
      </c>
      <c r="R392" s="10">
        <v>45.05</v>
      </c>
      <c r="S392" s="319">
        <v>55.553484020555658</v>
      </c>
      <c r="T392" s="10">
        <v>45.95</v>
      </c>
      <c r="U392" s="10">
        <v>7.83</v>
      </c>
      <c r="V392" s="10">
        <v>0.87</v>
      </c>
      <c r="W392" s="10">
        <v>0.16</v>
      </c>
      <c r="X392" s="320">
        <v>8942</v>
      </c>
      <c r="Y392" s="320">
        <v>3190</v>
      </c>
      <c r="Z392" s="10">
        <v>8.99</v>
      </c>
    </row>
    <row r="393" spans="1:26" ht="12.75" customHeight="1">
      <c r="A393" s="8" t="s">
        <v>493</v>
      </c>
      <c r="B393" s="8" t="s">
        <v>33</v>
      </c>
      <c r="C393" s="10" t="s">
        <v>494</v>
      </c>
      <c r="D393" s="10" t="s">
        <v>508</v>
      </c>
      <c r="E393" s="317">
        <v>0</v>
      </c>
      <c r="F393" s="317">
        <v>0</v>
      </c>
      <c r="G393" s="317">
        <v>0</v>
      </c>
      <c r="H393" s="317">
        <v>67.760000000000005</v>
      </c>
      <c r="I393" s="317">
        <v>0</v>
      </c>
      <c r="J393" s="317">
        <v>0</v>
      </c>
      <c r="K393" s="317">
        <v>0</v>
      </c>
      <c r="L393" s="10">
        <v>73.38</v>
      </c>
      <c r="M393" s="10">
        <v>100</v>
      </c>
      <c r="N393" s="318">
        <v>113.07300359509556</v>
      </c>
      <c r="O393" s="318">
        <v>77.197366468548751</v>
      </c>
      <c r="P393" s="318">
        <v>74.796475757554433</v>
      </c>
      <c r="Q393" s="10">
        <v>85.47</v>
      </c>
      <c r="R393" s="10">
        <v>62.22</v>
      </c>
      <c r="S393" s="319">
        <v>54.001058353778809</v>
      </c>
      <c r="T393" s="10">
        <v>43.65</v>
      </c>
      <c r="U393" s="10">
        <v>6</v>
      </c>
      <c r="V393" s="10">
        <v>0.77</v>
      </c>
      <c r="W393" s="10">
        <v>0.14000000000000001</v>
      </c>
      <c r="X393" s="320">
        <v>5642</v>
      </c>
      <c r="Y393" s="320">
        <v>1985</v>
      </c>
      <c r="Z393" s="10">
        <v>8.3699999999999992</v>
      </c>
    </row>
    <row r="394" spans="1:26" ht="12.75" customHeight="1">
      <c r="A394" s="8" t="s">
        <v>493</v>
      </c>
      <c r="B394" s="8" t="s">
        <v>35</v>
      </c>
      <c r="C394" s="10" t="s">
        <v>494</v>
      </c>
      <c r="D394" s="10" t="s">
        <v>509</v>
      </c>
      <c r="E394" s="317">
        <v>128425</v>
      </c>
      <c r="F394" s="317">
        <v>9</v>
      </c>
      <c r="G394" s="317">
        <v>5</v>
      </c>
      <c r="H394" s="317">
        <v>42.95</v>
      </c>
      <c r="I394" s="317">
        <v>7</v>
      </c>
      <c r="J394" s="317">
        <v>56</v>
      </c>
      <c r="K394" s="317">
        <v>155</v>
      </c>
      <c r="L394" s="10">
        <v>72.81</v>
      </c>
      <c r="M394" s="10">
        <v>92.02</v>
      </c>
      <c r="N394" s="318">
        <v>110.8852958652389</v>
      </c>
      <c r="O394" s="318">
        <v>75.827494113578524</v>
      </c>
      <c r="P394" s="318">
        <v>90.743763996775471</v>
      </c>
      <c r="Q394" s="10">
        <v>65.959999999999994</v>
      </c>
      <c r="R394" s="10">
        <v>45.8</v>
      </c>
      <c r="S394" s="319">
        <v>60.07752549350537</v>
      </c>
      <c r="T394" s="10">
        <v>36.29</v>
      </c>
      <c r="U394" s="10">
        <v>7.82</v>
      </c>
      <c r="V394" s="10">
        <v>1.37</v>
      </c>
      <c r="W394" s="10">
        <v>0.4</v>
      </c>
      <c r="X394" s="320">
        <v>8262</v>
      </c>
      <c r="Y394" s="320">
        <v>3137</v>
      </c>
      <c r="Z394" s="10">
        <v>8.27</v>
      </c>
    </row>
    <row r="395" spans="1:26" ht="12.75" customHeight="1">
      <c r="A395" s="8" t="s">
        <v>493</v>
      </c>
      <c r="B395" s="8" t="s">
        <v>37</v>
      </c>
      <c r="C395" s="10" t="s">
        <v>494</v>
      </c>
      <c r="D395" s="10" t="s">
        <v>510</v>
      </c>
      <c r="E395" s="317">
        <v>1</v>
      </c>
      <c r="F395" s="317">
        <v>15</v>
      </c>
      <c r="G395" s="317">
        <v>0</v>
      </c>
      <c r="H395" s="317">
        <v>34.74</v>
      </c>
      <c r="I395" s="317">
        <v>3</v>
      </c>
      <c r="J395" s="317">
        <v>11</v>
      </c>
      <c r="K395" s="317">
        <v>37</v>
      </c>
      <c r="L395" s="10">
        <v>75.66</v>
      </c>
      <c r="M395" s="10">
        <v>95.41</v>
      </c>
      <c r="N395" s="318">
        <v>108.78407307894318</v>
      </c>
      <c r="O395" s="318">
        <v>84.12106567650909</v>
      </c>
      <c r="P395" s="318">
        <v>88.532116296088375</v>
      </c>
      <c r="Q395" s="10">
        <v>92.14</v>
      </c>
      <c r="R395" s="10">
        <v>30.66</v>
      </c>
      <c r="S395" s="319">
        <v>68.247000737928772</v>
      </c>
      <c r="T395" s="10">
        <v>31.94</v>
      </c>
      <c r="U395" s="10">
        <v>14.44</v>
      </c>
      <c r="V395" s="10">
        <v>1.79</v>
      </c>
      <c r="W395" s="10">
        <v>0.38</v>
      </c>
      <c r="X395" s="320">
        <v>3317</v>
      </c>
      <c r="Y395" s="320">
        <v>921</v>
      </c>
      <c r="Z395" s="10">
        <v>7.18</v>
      </c>
    </row>
    <row r="396" spans="1:26" ht="12.75" customHeight="1">
      <c r="A396" s="8" t="s">
        <v>493</v>
      </c>
      <c r="B396" s="8" t="s">
        <v>39</v>
      </c>
      <c r="C396" s="10" t="s">
        <v>494</v>
      </c>
      <c r="D396" s="10" t="s">
        <v>511</v>
      </c>
      <c r="E396" s="317">
        <v>0</v>
      </c>
      <c r="F396" s="317">
        <v>0</v>
      </c>
      <c r="G396" s="317">
        <v>0</v>
      </c>
      <c r="H396" s="317">
        <v>54.66</v>
      </c>
      <c r="I396" s="317">
        <v>0</v>
      </c>
      <c r="J396" s="317">
        <v>0</v>
      </c>
      <c r="K396" s="317">
        <v>0</v>
      </c>
      <c r="L396" s="10">
        <v>74.680000000000007</v>
      </c>
      <c r="M396" s="10">
        <v>89.23</v>
      </c>
      <c r="N396" s="318">
        <v>107.56357057982736</v>
      </c>
      <c r="O396" s="318">
        <v>91.762032376331589</v>
      </c>
      <c r="P396" s="318">
        <v>89.201250142192109</v>
      </c>
      <c r="Q396" s="10">
        <v>63.29</v>
      </c>
      <c r="R396" s="10">
        <v>33.81</v>
      </c>
      <c r="S396" s="319">
        <v>62.50269854839685</v>
      </c>
      <c r="T396" s="10">
        <v>47.79</v>
      </c>
      <c r="U396" s="10">
        <v>13.33</v>
      </c>
      <c r="V396" s="10">
        <v>1.97</v>
      </c>
      <c r="W396" s="10">
        <v>0.47</v>
      </c>
      <c r="X396" s="320">
        <v>5785</v>
      </c>
      <c r="Y396" s="320">
        <v>2106</v>
      </c>
      <c r="Z396" s="10">
        <v>7.49</v>
      </c>
    </row>
    <row r="397" spans="1:26" ht="12.75" customHeight="1">
      <c r="A397" s="8" t="s">
        <v>493</v>
      </c>
      <c r="B397" s="8" t="s">
        <v>41</v>
      </c>
      <c r="C397" s="10" t="s">
        <v>494</v>
      </c>
      <c r="D397" s="10" t="s">
        <v>512</v>
      </c>
      <c r="E397" s="317">
        <v>0</v>
      </c>
      <c r="F397" s="317">
        <v>1</v>
      </c>
      <c r="G397" s="317">
        <v>0</v>
      </c>
      <c r="H397" s="317">
        <v>45.36</v>
      </c>
      <c r="I397" s="317">
        <v>0</v>
      </c>
      <c r="J397" s="317">
        <v>1</v>
      </c>
      <c r="K397" s="317">
        <v>0</v>
      </c>
      <c r="L397" s="10">
        <v>74.28</v>
      </c>
      <c r="M397" s="10">
        <v>95.62</v>
      </c>
      <c r="N397" s="318">
        <v>106.24649966028802</v>
      </c>
      <c r="O397" s="318">
        <v>96.86929760206985</v>
      </c>
      <c r="P397" s="318">
        <v>81.752823314781494</v>
      </c>
      <c r="Q397" s="10">
        <v>96.2</v>
      </c>
      <c r="R397" s="10">
        <v>34.07</v>
      </c>
      <c r="S397" s="319">
        <v>80.314725263046014</v>
      </c>
      <c r="T397" s="10">
        <v>38.69</v>
      </c>
      <c r="U397" s="10">
        <v>12.72</v>
      </c>
      <c r="V397" s="10">
        <v>1.98</v>
      </c>
      <c r="W397" s="10">
        <v>0.46</v>
      </c>
      <c r="X397" s="320">
        <v>2568</v>
      </c>
      <c r="Y397" s="320">
        <v>831</v>
      </c>
      <c r="Z397" s="10">
        <v>8.1199999999999992</v>
      </c>
    </row>
    <row r="398" spans="1:26" ht="12.75" customHeight="1">
      <c r="A398" s="8" t="s">
        <v>493</v>
      </c>
      <c r="B398" s="8" t="s">
        <v>43</v>
      </c>
      <c r="C398" s="10" t="s">
        <v>494</v>
      </c>
      <c r="D398" s="10" t="s">
        <v>513</v>
      </c>
      <c r="E398" s="317">
        <v>0</v>
      </c>
      <c r="F398" s="317">
        <v>34</v>
      </c>
      <c r="G398" s="317">
        <v>2</v>
      </c>
      <c r="H398" s="317">
        <v>65.72</v>
      </c>
      <c r="I398" s="317">
        <v>0</v>
      </c>
      <c r="J398" s="317">
        <v>7</v>
      </c>
      <c r="K398" s="317">
        <v>137</v>
      </c>
      <c r="L398" s="10">
        <v>72.03</v>
      </c>
      <c r="M398" s="10">
        <v>95.11</v>
      </c>
      <c r="N398" s="318">
        <v>106.21092829738154</v>
      </c>
      <c r="O398" s="318">
        <v>85.217969254781949</v>
      </c>
      <c r="P398" s="318">
        <v>94.137571602197141</v>
      </c>
      <c r="Q398" s="10">
        <v>76.17</v>
      </c>
      <c r="R398" s="10">
        <v>31.37</v>
      </c>
      <c r="S398" s="319">
        <v>66.678482458472416</v>
      </c>
      <c r="T398" s="10">
        <v>35.950000000000003</v>
      </c>
      <c r="U398" s="10">
        <v>14.02</v>
      </c>
      <c r="V398" s="10">
        <v>2.68</v>
      </c>
      <c r="W398" s="10">
        <v>0.75</v>
      </c>
      <c r="X398" s="320">
        <v>4851</v>
      </c>
      <c r="Y398" s="320">
        <v>1922</v>
      </c>
      <c r="Z398" s="10">
        <v>8.0299999999999994</v>
      </c>
    </row>
    <row r="399" spans="1:26" ht="12.75" customHeight="1">
      <c r="A399" s="8" t="s">
        <v>493</v>
      </c>
      <c r="B399" s="8" t="s">
        <v>45</v>
      </c>
      <c r="C399" s="10" t="s">
        <v>494</v>
      </c>
      <c r="D399" s="10" t="s">
        <v>514</v>
      </c>
      <c r="E399" s="317">
        <v>0</v>
      </c>
      <c r="F399" s="317">
        <v>0</v>
      </c>
      <c r="G399" s="317">
        <v>0</v>
      </c>
      <c r="H399" s="317">
        <v>66.23</v>
      </c>
      <c r="I399" s="317">
        <v>0</v>
      </c>
      <c r="J399" s="317">
        <v>0</v>
      </c>
      <c r="K399" s="317">
        <v>0</v>
      </c>
      <c r="L399" s="10">
        <v>71.290000000000006</v>
      </c>
      <c r="M399" s="10">
        <v>91.2</v>
      </c>
      <c r="N399" s="318">
        <v>109.34997227620839</v>
      </c>
      <c r="O399" s="318">
        <v>82.055243220505929</v>
      </c>
      <c r="P399" s="318">
        <v>76.879364925130986</v>
      </c>
      <c r="Q399" s="10">
        <v>85.61</v>
      </c>
      <c r="R399" s="10">
        <v>44.35</v>
      </c>
      <c r="S399" s="319">
        <v>67.205090017083535</v>
      </c>
      <c r="T399" s="10">
        <v>46.63</v>
      </c>
      <c r="U399" s="10">
        <v>7.71</v>
      </c>
      <c r="V399" s="10">
        <v>1.1299999999999999</v>
      </c>
      <c r="W399" s="10">
        <v>0.28999999999999998</v>
      </c>
      <c r="X399" s="320">
        <v>12790</v>
      </c>
      <c r="Y399" s="320">
        <v>5270</v>
      </c>
      <c r="Z399" s="10">
        <v>2.94</v>
      </c>
    </row>
    <row r="400" spans="1:26" ht="12.75" customHeight="1">
      <c r="A400" s="8" t="s">
        <v>493</v>
      </c>
      <c r="B400" s="8" t="s">
        <v>47</v>
      </c>
      <c r="C400" s="10" t="s">
        <v>494</v>
      </c>
      <c r="D400" s="10" t="s">
        <v>515</v>
      </c>
      <c r="E400" s="317">
        <v>0</v>
      </c>
      <c r="F400" s="317">
        <v>0</v>
      </c>
      <c r="G400" s="317">
        <v>0</v>
      </c>
      <c r="H400" s="317">
        <v>72.69</v>
      </c>
      <c r="I400" s="317">
        <v>0</v>
      </c>
      <c r="J400" s="317">
        <v>0</v>
      </c>
      <c r="K400" s="317">
        <v>0</v>
      </c>
      <c r="L400" s="10">
        <v>73.66</v>
      </c>
      <c r="M400" s="10">
        <v>97.61</v>
      </c>
      <c r="N400" s="318">
        <v>113.65249809145273</v>
      </c>
      <c r="O400" s="318">
        <v>87.1696000682321</v>
      </c>
      <c r="P400" s="318">
        <v>81.230488449650636</v>
      </c>
      <c r="Q400" s="10">
        <v>95.25</v>
      </c>
      <c r="R400" s="10">
        <v>26.94</v>
      </c>
      <c r="S400" s="319">
        <v>69.797972128850574</v>
      </c>
      <c r="T400" s="10">
        <v>28.46</v>
      </c>
      <c r="U400" s="10">
        <v>16.27</v>
      </c>
      <c r="V400" s="10">
        <v>2.4300000000000002</v>
      </c>
      <c r="W400" s="10">
        <v>0.52</v>
      </c>
      <c r="X400" s="320">
        <v>2611</v>
      </c>
      <c r="Y400" s="320">
        <v>872</v>
      </c>
      <c r="Z400" s="10">
        <v>8.4700000000000006</v>
      </c>
    </row>
    <row r="401" spans="1:26" ht="12.75" customHeight="1">
      <c r="A401" s="8" t="s">
        <v>493</v>
      </c>
      <c r="B401" s="8" t="s">
        <v>49</v>
      </c>
      <c r="C401" s="10" t="s">
        <v>494</v>
      </c>
      <c r="D401" s="10" t="s">
        <v>516</v>
      </c>
      <c r="E401" s="317">
        <v>5</v>
      </c>
      <c r="F401" s="317">
        <v>19</v>
      </c>
      <c r="G401" s="317">
        <v>2</v>
      </c>
      <c r="H401" s="317">
        <v>83.71</v>
      </c>
      <c r="I401" s="317">
        <v>0</v>
      </c>
      <c r="J401" s="317">
        <v>47</v>
      </c>
      <c r="K401" s="317">
        <v>940</v>
      </c>
      <c r="L401" s="10">
        <v>74.38</v>
      </c>
      <c r="M401" s="10">
        <v>100</v>
      </c>
      <c r="N401" s="318">
        <v>106.02475871015457</v>
      </c>
      <c r="O401" s="318">
        <v>83.59624095125973</v>
      </c>
      <c r="P401" s="318">
        <v>76.456406276829711</v>
      </c>
      <c r="Q401" s="10">
        <v>100</v>
      </c>
      <c r="R401" s="10">
        <v>47.4</v>
      </c>
      <c r="S401" s="319">
        <v>56.865930062746216</v>
      </c>
      <c r="T401" s="10">
        <v>45.01</v>
      </c>
      <c r="U401" s="10">
        <v>5.0199999999999996</v>
      </c>
      <c r="V401" s="10">
        <v>0.76</v>
      </c>
      <c r="W401" s="10">
        <v>0.17</v>
      </c>
      <c r="X401" s="320">
        <v>58803</v>
      </c>
      <c r="Y401" s="320">
        <v>21327</v>
      </c>
      <c r="Z401" s="10">
        <v>9.8800000000000008</v>
      </c>
    </row>
    <row r="402" spans="1:26" ht="12.75" customHeight="1">
      <c r="A402" s="8" t="s">
        <v>493</v>
      </c>
      <c r="B402" s="8" t="s">
        <v>51</v>
      </c>
      <c r="C402" s="10" t="s">
        <v>494</v>
      </c>
      <c r="D402" s="10" t="s">
        <v>517</v>
      </c>
      <c r="E402" s="317">
        <v>0</v>
      </c>
      <c r="F402" s="317">
        <v>0</v>
      </c>
      <c r="G402" s="317">
        <v>0</v>
      </c>
      <c r="H402" s="317">
        <v>80.209999999999994</v>
      </c>
      <c r="I402" s="317">
        <v>0</v>
      </c>
      <c r="J402" s="317">
        <v>0</v>
      </c>
      <c r="K402" s="317">
        <v>0</v>
      </c>
      <c r="L402" s="10">
        <v>75.040000000000006</v>
      </c>
      <c r="M402" s="10">
        <v>96.68</v>
      </c>
      <c r="N402" s="318">
        <v>106.01412504878385</v>
      </c>
      <c r="O402" s="318">
        <v>83.827949470044999</v>
      </c>
      <c r="P402" s="318">
        <v>84.892964118662533</v>
      </c>
      <c r="Q402" s="10">
        <v>74.180000000000007</v>
      </c>
      <c r="R402" s="10">
        <v>42.08</v>
      </c>
      <c r="S402" s="319">
        <v>60.617086005591183</v>
      </c>
      <c r="T402" s="10">
        <v>39.380000000000003</v>
      </c>
      <c r="U402" s="10">
        <v>5.58</v>
      </c>
      <c r="V402" s="10">
        <v>0.88</v>
      </c>
      <c r="W402" s="10">
        <v>0.21</v>
      </c>
      <c r="X402" s="320">
        <v>2771</v>
      </c>
      <c r="Y402" s="320">
        <v>968</v>
      </c>
      <c r="Z402" s="10">
        <v>7.92</v>
      </c>
    </row>
    <row r="403" spans="1:26" ht="12.75" customHeight="1">
      <c r="A403" s="8" t="s">
        <v>493</v>
      </c>
      <c r="B403" s="8" t="s">
        <v>78</v>
      </c>
      <c r="C403" s="10" t="s">
        <v>494</v>
      </c>
      <c r="D403" s="10" t="s">
        <v>518</v>
      </c>
      <c r="E403" s="317">
        <v>0</v>
      </c>
      <c r="F403" s="317">
        <v>0</v>
      </c>
      <c r="G403" s="317">
        <v>0</v>
      </c>
      <c r="H403" s="317">
        <v>64.459999999999994</v>
      </c>
      <c r="I403" s="317">
        <v>0</v>
      </c>
      <c r="J403" s="317">
        <v>0</v>
      </c>
      <c r="K403" s="317">
        <v>0</v>
      </c>
      <c r="L403" s="10">
        <v>72.930000000000007</v>
      </c>
      <c r="M403" s="10">
        <v>100</v>
      </c>
      <c r="N403" s="318">
        <v>109.54611513273507</v>
      </c>
      <c r="O403" s="318">
        <v>84.855648068717855</v>
      </c>
      <c r="P403" s="318">
        <v>79.322971525180506</v>
      </c>
      <c r="Q403" s="10">
        <v>65.87</v>
      </c>
      <c r="R403" s="10">
        <v>50.11</v>
      </c>
      <c r="S403" s="319">
        <v>58.045295066713329</v>
      </c>
      <c r="T403" s="10">
        <v>47.86</v>
      </c>
      <c r="U403" s="10">
        <v>9.4600000000000009</v>
      </c>
      <c r="V403" s="10">
        <v>1.61</v>
      </c>
      <c r="W403" s="10">
        <v>0.44</v>
      </c>
      <c r="X403" s="320">
        <v>3082</v>
      </c>
      <c r="Y403" s="320">
        <v>1185</v>
      </c>
      <c r="Z403" s="10">
        <v>8.68</v>
      </c>
    </row>
    <row r="404" spans="1:26" ht="12.75" customHeight="1">
      <c r="A404" s="8" t="s">
        <v>478</v>
      </c>
      <c r="B404" s="8" t="s">
        <v>6</v>
      </c>
      <c r="C404" s="10" t="s">
        <v>479</v>
      </c>
      <c r="D404" s="10" t="s">
        <v>480</v>
      </c>
      <c r="E404" s="317">
        <v>0</v>
      </c>
      <c r="F404" s="317">
        <v>0</v>
      </c>
      <c r="G404" s="317">
        <v>2</v>
      </c>
      <c r="H404" s="317">
        <v>81.3</v>
      </c>
      <c r="I404" s="317">
        <v>0</v>
      </c>
      <c r="J404" s="317">
        <v>87</v>
      </c>
      <c r="K404" s="317">
        <v>0</v>
      </c>
      <c r="L404" s="10">
        <v>64.849999999999994</v>
      </c>
      <c r="M404" s="10">
        <v>93.41</v>
      </c>
      <c r="N404" s="318">
        <v>107.62647152076154</v>
      </c>
      <c r="O404" s="318">
        <v>88.7385255979177</v>
      </c>
      <c r="P404" s="318">
        <v>80.542080919528559</v>
      </c>
      <c r="Q404" s="10">
        <v>79.36</v>
      </c>
      <c r="R404" s="10">
        <v>23.61</v>
      </c>
      <c r="S404" s="319">
        <v>68.966883847751305</v>
      </c>
      <c r="T404" s="10">
        <v>26.95</v>
      </c>
      <c r="U404" s="10">
        <v>17.03</v>
      </c>
      <c r="V404" s="10">
        <v>3.26</v>
      </c>
      <c r="W404" s="10">
        <v>0.87</v>
      </c>
      <c r="X404" s="320">
        <v>1379</v>
      </c>
      <c r="Y404" s="320">
        <v>581</v>
      </c>
      <c r="Z404" s="10">
        <v>8.6</v>
      </c>
    </row>
    <row r="405" spans="1:26" ht="12.75" customHeight="1">
      <c r="A405" s="8" t="s">
        <v>478</v>
      </c>
      <c r="B405" s="8" t="s">
        <v>9</v>
      </c>
      <c r="C405" s="10" t="s">
        <v>479</v>
      </c>
      <c r="D405" s="10" t="s">
        <v>481</v>
      </c>
      <c r="E405" s="317">
        <v>2</v>
      </c>
      <c r="F405" s="317">
        <v>9</v>
      </c>
      <c r="G405" s="317">
        <v>4</v>
      </c>
      <c r="H405" s="317">
        <v>78.48</v>
      </c>
      <c r="I405" s="317">
        <v>10</v>
      </c>
      <c r="J405" s="317">
        <v>164</v>
      </c>
      <c r="K405" s="317">
        <v>178</v>
      </c>
      <c r="L405" s="10">
        <v>69.03</v>
      </c>
      <c r="M405" s="10">
        <v>97.1</v>
      </c>
      <c r="N405" s="318">
        <v>104.6047268155889</v>
      </c>
      <c r="O405" s="318">
        <v>91.57964101008217</v>
      </c>
      <c r="P405" s="318">
        <v>87.004692866856999</v>
      </c>
      <c r="Q405" s="10">
        <v>54.64</v>
      </c>
      <c r="R405" s="10">
        <v>30.27</v>
      </c>
      <c r="S405" s="319">
        <v>65.205923402644714</v>
      </c>
      <c r="T405" s="10">
        <v>41.05</v>
      </c>
      <c r="U405" s="10">
        <v>10.48</v>
      </c>
      <c r="V405" s="10">
        <v>2.04</v>
      </c>
      <c r="W405" s="10">
        <v>0.55000000000000004</v>
      </c>
      <c r="X405" s="320">
        <v>8081</v>
      </c>
      <c r="Y405" s="320">
        <v>3156</v>
      </c>
      <c r="Z405" s="10">
        <v>16.59</v>
      </c>
    </row>
    <row r="406" spans="1:26" ht="12.75" customHeight="1">
      <c r="A406" s="8" t="s">
        <v>478</v>
      </c>
      <c r="B406" s="8" t="s">
        <v>11</v>
      </c>
      <c r="C406" s="10" t="s">
        <v>479</v>
      </c>
      <c r="D406" s="10" t="s">
        <v>482</v>
      </c>
      <c r="E406" s="317">
        <v>0</v>
      </c>
      <c r="F406" s="317">
        <v>0</v>
      </c>
      <c r="G406" s="317">
        <v>0</v>
      </c>
      <c r="H406" s="317">
        <v>78.97</v>
      </c>
      <c r="I406" s="317">
        <v>0</v>
      </c>
      <c r="J406" s="317">
        <v>0</v>
      </c>
      <c r="K406" s="317">
        <v>0</v>
      </c>
      <c r="L406" s="10">
        <v>65.95</v>
      </c>
      <c r="M406" s="10">
        <v>100</v>
      </c>
      <c r="N406" s="318">
        <v>106.50933564899732</v>
      </c>
      <c r="O406" s="318">
        <v>100.87642076126153</v>
      </c>
      <c r="P406" s="318">
        <v>76.466434177183103</v>
      </c>
      <c r="Q406" s="10">
        <v>79.790000000000006</v>
      </c>
      <c r="R406" s="10">
        <v>31.31</v>
      </c>
      <c r="S406" s="319">
        <v>67.644384238615757</v>
      </c>
      <c r="T406" s="10">
        <v>38.049999999999997</v>
      </c>
      <c r="U406" s="10">
        <v>17.25</v>
      </c>
      <c r="V406" s="10">
        <v>3.05</v>
      </c>
      <c r="W406" s="10">
        <v>0.78</v>
      </c>
      <c r="X406" s="320">
        <v>3061</v>
      </c>
      <c r="Y406" s="320">
        <v>1056</v>
      </c>
      <c r="Z406" s="10">
        <v>12.75</v>
      </c>
    </row>
    <row r="407" spans="1:26" ht="12.75" customHeight="1">
      <c r="A407" s="8" t="s">
        <v>478</v>
      </c>
      <c r="B407" s="8" t="s">
        <v>13</v>
      </c>
      <c r="C407" s="10" t="s">
        <v>479</v>
      </c>
      <c r="D407" s="10" t="s">
        <v>483</v>
      </c>
      <c r="E407" s="317">
        <v>18</v>
      </c>
      <c r="F407" s="317">
        <v>6</v>
      </c>
      <c r="G407" s="317">
        <v>4</v>
      </c>
      <c r="H407" s="317">
        <v>83.48</v>
      </c>
      <c r="I407" s="317">
        <v>1</v>
      </c>
      <c r="J407" s="317">
        <v>181</v>
      </c>
      <c r="K407" s="317">
        <v>75</v>
      </c>
      <c r="L407" s="10">
        <v>65.52</v>
      </c>
      <c r="M407" s="10">
        <v>97.75</v>
      </c>
      <c r="N407" s="318">
        <v>105.89074066321777</v>
      </c>
      <c r="O407" s="318">
        <v>91.762486534638029</v>
      </c>
      <c r="P407" s="318">
        <v>87.163543054396868</v>
      </c>
      <c r="Q407" s="10">
        <v>66.37</v>
      </c>
      <c r="R407" s="10">
        <v>34.65</v>
      </c>
      <c r="S407" s="319">
        <v>70.970548545183362</v>
      </c>
      <c r="T407" s="10">
        <v>27.51</v>
      </c>
      <c r="U407" s="10">
        <v>18.46</v>
      </c>
      <c r="V407" s="10">
        <v>3.66</v>
      </c>
      <c r="W407" s="10">
        <v>1.1499999999999999</v>
      </c>
      <c r="X407" s="320">
        <v>3305</v>
      </c>
      <c r="Y407" s="320">
        <v>1411</v>
      </c>
      <c r="Z407" s="10">
        <v>8.33</v>
      </c>
    </row>
    <row r="408" spans="1:26" ht="12.75" customHeight="1">
      <c r="A408" s="8" t="s">
        <v>478</v>
      </c>
      <c r="B408" s="8" t="s">
        <v>15</v>
      </c>
      <c r="C408" s="10" t="s">
        <v>479</v>
      </c>
      <c r="D408" s="10" t="s">
        <v>484</v>
      </c>
      <c r="E408" s="317">
        <v>0</v>
      </c>
      <c r="F408" s="317">
        <v>0</v>
      </c>
      <c r="G408" s="317">
        <v>0</v>
      </c>
      <c r="H408" s="317">
        <v>59.4</v>
      </c>
      <c r="I408" s="317">
        <v>0</v>
      </c>
      <c r="J408" s="317">
        <v>0</v>
      </c>
      <c r="K408" s="317">
        <v>0</v>
      </c>
      <c r="L408" s="10">
        <v>66.290000000000006</v>
      </c>
      <c r="M408" s="10">
        <v>86.51</v>
      </c>
      <c r="N408" s="318">
        <v>108.27715214992052</v>
      </c>
      <c r="O408" s="318">
        <v>85.86848456288736</v>
      </c>
      <c r="P408" s="318">
        <v>78.45975257393448</v>
      </c>
      <c r="Q408" s="10">
        <v>53.9</v>
      </c>
      <c r="R408" s="10">
        <v>33.26</v>
      </c>
      <c r="S408" s="319">
        <v>61.411480616815126</v>
      </c>
      <c r="T408" s="10">
        <v>36.229999999999997</v>
      </c>
      <c r="U408" s="10">
        <v>17.02</v>
      </c>
      <c r="V408" s="10">
        <v>2.38</v>
      </c>
      <c r="W408" s="10">
        <v>0.51</v>
      </c>
      <c r="X408" s="320">
        <v>5882</v>
      </c>
      <c r="Y408" s="320">
        <v>2199</v>
      </c>
      <c r="Z408" s="10">
        <v>8.9499999999999993</v>
      </c>
    </row>
    <row r="409" spans="1:26" ht="12.75" customHeight="1">
      <c r="A409" s="8" t="s">
        <v>478</v>
      </c>
      <c r="B409" s="8" t="s">
        <v>17</v>
      </c>
      <c r="C409" s="10" t="s">
        <v>479</v>
      </c>
      <c r="D409" s="10" t="s">
        <v>485</v>
      </c>
      <c r="E409" s="317">
        <v>48</v>
      </c>
      <c r="F409" s="317">
        <v>35</v>
      </c>
      <c r="G409" s="317">
        <v>6</v>
      </c>
      <c r="H409" s="317">
        <v>65.94</v>
      </c>
      <c r="I409" s="317">
        <v>1</v>
      </c>
      <c r="J409" s="317">
        <v>33</v>
      </c>
      <c r="K409" s="317">
        <v>1073</v>
      </c>
      <c r="L409" s="10">
        <v>64.819999999999993</v>
      </c>
      <c r="M409" s="10">
        <v>93.17</v>
      </c>
      <c r="N409" s="318">
        <v>106.60892444291805</v>
      </c>
      <c r="O409" s="318">
        <v>83.929670080134827</v>
      </c>
      <c r="P409" s="318">
        <v>80.209850252820189</v>
      </c>
      <c r="Q409" s="10">
        <v>62.52</v>
      </c>
      <c r="R409" s="10">
        <v>43.53</v>
      </c>
      <c r="S409" s="319">
        <v>64.681362878488969</v>
      </c>
      <c r="T409" s="10">
        <v>38.46</v>
      </c>
      <c r="U409" s="10">
        <v>14.12</v>
      </c>
      <c r="V409" s="10">
        <v>2.41</v>
      </c>
      <c r="W409" s="10">
        <v>0.6</v>
      </c>
      <c r="X409" s="320">
        <v>4092</v>
      </c>
      <c r="Y409" s="320">
        <v>1637</v>
      </c>
      <c r="Z409" s="10">
        <v>7.55</v>
      </c>
    </row>
    <row r="410" spans="1:26" ht="12.75" customHeight="1">
      <c r="A410" s="8" t="s">
        <v>478</v>
      </c>
      <c r="B410" s="8" t="s">
        <v>19</v>
      </c>
      <c r="C410" s="10" t="s">
        <v>479</v>
      </c>
      <c r="D410" s="10" t="s">
        <v>486</v>
      </c>
      <c r="E410" s="317">
        <v>2</v>
      </c>
      <c r="F410" s="317">
        <v>12</v>
      </c>
      <c r="G410" s="317">
        <v>1</v>
      </c>
      <c r="H410" s="317">
        <v>76.72</v>
      </c>
      <c r="I410" s="317">
        <v>0</v>
      </c>
      <c r="J410" s="317">
        <v>3</v>
      </c>
      <c r="K410" s="317">
        <v>0</v>
      </c>
      <c r="L410" s="10">
        <v>65.95</v>
      </c>
      <c r="M410" s="10">
        <v>96.83</v>
      </c>
      <c r="N410" s="318">
        <v>101.61754618698453</v>
      </c>
      <c r="O410" s="318">
        <v>97.355246736790534</v>
      </c>
      <c r="P410" s="318">
        <v>84.938776763449724</v>
      </c>
      <c r="Q410" s="10">
        <v>100</v>
      </c>
      <c r="R410" s="10">
        <v>48.21</v>
      </c>
      <c r="S410" s="319">
        <v>64.313175769694595</v>
      </c>
      <c r="T410" s="10">
        <v>43.48</v>
      </c>
      <c r="U410" s="10">
        <v>15.99</v>
      </c>
      <c r="V410" s="10">
        <v>2.21</v>
      </c>
      <c r="W410" s="10">
        <v>0.5</v>
      </c>
      <c r="X410" s="320">
        <v>2045</v>
      </c>
      <c r="Y410" s="320">
        <v>808</v>
      </c>
      <c r="Z410" s="10">
        <v>8.25</v>
      </c>
    </row>
    <row r="411" spans="1:26" ht="12.75" customHeight="1">
      <c r="A411" s="8" t="s">
        <v>478</v>
      </c>
      <c r="B411" s="8" t="s">
        <v>21</v>
      </c>
      <c r="C411" s="10" t="s">
        <v>479</v>
      </c>
      <c r="D411" s="10" t="s">
        <v>487</v>
      </c>
      <c r="E411" s="317">
        <v>18</v>
      </c>
      <c r="F411" s="317">
        <v>17</v>
      </c>
      <c r="G411" s="317">
        <v>2</v>
      </c>
      <c r="H411" s="317">
        <v>69.8</v>
      </c>
      <c r="I411" s="317">
        <v>5</v>
      </c>
      <c r="J411" s="317">
        <v>26</v>
      </c>
      <c r="K411" s="317">
        <v>0</v>
      </c>
      <c r="L411" s="10">
        <v>66.02</v>
      </c>
      <c r="M411" s="10">
        <v>97.52</v>
      </c>
      <c r="N411" s="318">
        <v>100.76154234955963</v>
      </c>
      <c r="O411" s="318">
        <v>81.327453309771798</v>
      </c>
      <c r="P411" s="318">
        <v>80.485696496274954</v>
      </c>
      <c r="Q411" s="10">
        <v>70.349999999999994</v>
      </c>
      <c r="R411" s="10">
        <v>37.31</v>
      </c>
      <c r="S411" s="319">
        <v>68.580488333960716</v>
      </c>
      <c r="T411" s="10">
        <v>28.29</v>
      </c>
      <c r="U411" s="10">
        <v>17.36</v>
      </c>
      <c r="V411" s="10">
        <v>2.62</v>
      </c>
      <c r="W411" s="10">
        <v>0.67</v>
      </c>
      <c r="X411" s="320">
        <v>9561</v>
      </c>
      <c r="Y411" s="320">
        <v>3775</v>
      </c>
      <c r="Z411" s="10">
        <v>7.77</v>
      </c>
    </row>
    <row r="412" spans="1:26" ht="12.75" customHeight="1">
      <c r="A412" s="8" t="s">
        <v>478</v>
      </c>
      <c r="B412" s="8" t="s">
        <v>23</v>
      </c>
      <c r="C412" s="10" t="s">
        <v>479</v>
      </c>
      <c r="D412" s="10" t="s">
        <v>488</v>
      </c>
      <c r="E412" s="317">
        <v>12</v>
      </c>
      <c r="F412" s="317">
        <v>9</v>
      </c>
      <c r="G412" s="317">
        <v>3</v>
      </c>
      <c r="H412" s="317">
        <v>72.03</v>
      </c>
      <c r="I412" s="317">
        <v>5</v>
      </c>
      <c r="J412" s="317">
        <v>96</v>
      </c>
      <c r="K412" s="317">
        <v>49</v>
      </c>
      <c r="L412" s="10">
        <v>64.22</v>
      </c>
      <c r="M412" s="10">
        <v>98.67</v>
      </c>
      <c r="N412" s="318">
        <v>107.7447607844026</v>
      </c>
      <c r="O412" s="318">
        <v>75.494336143375222</v>
      </c>
      <c r="P412" s="318">
        <v>86.563894455093376</v>
      </c>
      <c r="Q412" s="10">
        <v>68.94</v>
      </c>
      <c r="R412" s="10">
        <v>24.12</v>
      </c>
      <c r="S412" s="319">
        <v>76.388902616207247</v>
      </c>
      <c r="T412" s="10">
        <v>21.17</v>
      </c>
      <c r="U412" s="10">
        <v>20.97</v>
      </c>
      <c r="V412" s="10">
        <v>3.83</v>
      </c>
      <c r="W412" s="10">
        <v>1.07</v>
      </c>
      <c r="X412" s="320">
        <v>1834</v>
      </c>
      <c r="Y412" s="320">
        <v>629</v>
      </c>
      <c r="Z412" s="10">
        <v>8.11</v>
      </c>
    </row>
    <row r="413" spans="1:26" ht="12.75" customHeight="1">
      <c r="A413" s="8" t="s">
        <v>478</v>
      </c>
      <c r="B413" s="8" t="s">
        <v>25</v>
      </c>
      <c r="C413" s="10" t="s">
        <v>479</v>
      </c>
      <c r="D413" s="10" t="s">
        <v>489</v>
      </c>
      <c r="E413" s="317">
        <v>18</v>
      </c>
      <c r="F413" s="317">
        <v>22</v>
      </c>
      <c r="G413" s="317">
        <v>5</v>
      </c>
      <c r="H413" s="317">
        <v>70.05</v>
      </c>
      <c r="I413" s="317">
        <v>0</v>
      </c>
      <c r="J413" s="317">
        <v>2</v>
      </c>
      <c r="K413" s="317">
        <v>485</v>
      </c>
      <c r="L413" s="10">
        <v>66</v>
      </c>
      <c r="M413" s="10">
        <v>90.86</v>
      </c>
      <c r="N413" s="318">
        <v>103.73921143626848</v>
      </c>
      <c r="O413" s="318">
        <v>93.066750427987557</v>
      </c>
      <c r="P413" s="318">
        <v>82.019575228684388</v>
      </c>
      <c r="Q413" s="10">
        <v>58.42</v>
      </c>
      <c r="R413" s="10">
        <v>23.44</v>
      </c>
      <c r="S413" s="319">
        <v>67.30281152206588</v>
      </c>
      <c r="T413" s="10">
        <v>29.35</v>
      </c>
      <c r="U413" s="10">
        <v>13.2</v>
      </c>
      <c r="V413" s="10">
        <v>1.81</v>
      </c>
      <c r="W413" s="10">
        <v>0.42</v>
      </c>
      <c r="X413" s="320">
        <v>4787</v>
      </c>
      <c r="Y413" s="320">
        <v>2010</v>
      </c>
      <c r="Z413" s="10">
        <v>7.88</v>
      </c>
    </row>
    <row r="414" spans="1:26" ht="12.75" customHeight="1">
      <c r="A414" s="8" t="s">
        <v>478</v>
      </c>
      <c r="B414" s="8" t="s">
        <v>27</v>
      </c>
      <c r="C414" s="10" t="s">
        <v>479</v>
      </c>
      <c r="D414" s="10" t="s">
        <v>490</v>
      </c>
      <c r="E414" s="317">
        <v>46</v>
      </c>
      <c r="F414" s="317">
        <v>12</v>
      </c>
      <c r="G414" s="317">
        <v>11</v>
      </c>
      <c r="H414" s="317">
        <v>73.55</v>
      </c>
      <c r="I414" s="317">
        <v>13</v>
      </c>
      <c r="J414" s="317">
        <v>2</v>
      </c>
      <c r="K414" s="317">
        <v>202</v>
      </c>
      <c r="L414" s="10">
        <v>70.72</v>
      </c>
      <c r="M414" s="10">
        <v>100</v>
      </c>
      <c r="N414" s="318">
        <v>102.36639949184463</v>
      </c>
      <c r="O414" s="318">
        <v>89.14714613746338</v>
      </c>
      <c r="P414" s="318">
        <v>88.492059805665988</v>
      </c>
      <c r="Q414" s="10">
        <v>86.92</v>
      </c>
      <c r="R414" s="10">
        <v>45.04</v>
      </c>
      <c r="S414" s="319">
        <v>64.060507388854788</v>
      </c>
      <c r="T414" s="10">
        <v>36.049999999999997</v>
      </c>
      <c r="U414" s="10">
        <v>8.58</v>
      </c>
      <c r="V414" s="10">
        <v>1.1200000000000001</v>
      </c>
      <c r="W414" s="10">
        <v>0.22</v>
      </c>
      <c r="X414" s="320">
        <v>9728</v>
      </c>
      <c r="Y414" s="320">
        <v>3635</v>
      </c>
      <c r="Z414" s="10">
        <v>9.61</v>
      </c>
    </row>
    <row r="415" spans="1:26" ht="12.75" customHeight="1">
      <c r="A415" s="8" t="s">
        <v>478</v>
      </c>
      <c r="B415" s="8" t="s">
        <v>29</v>
      </c>
      <c r="C415" s="10" t="s">
        <v>479</v>
      </c>
      <c r="D415" s="10" t="s">
        <v>491</v>
      </c>
      <c r="E415" s="317">
        <v>0</v>
      </c>
      <c r="F415" s="317">
        <v>0</v>
      </c>
      <c r="G415" s="317">
        <v>0</v>
      </c>
      <c r="H415" s="317">
        <v>0</v>
      </c>
      <c r="I415" s="317">
        <v>0</v>
      </c>
      <c r="J415" s="317">
        <v>0</v>
      </c>
      <c r="K415" s="317">
        <v>0</v>
      </c>
      <c r="L415" s="10">
        <v>63.33</v>
      </c>
      <c r="M415" s="10">
        <v>0</v>
      </c>
      <c r="N415" s="318">
        <v>0</v>
      </c>
      <c r="O415" s="318">
        <v>0</v>
      </c>
      <c r="P415" s="318">
        <v>0</v>
      </c>
      <c r="Q415" s="10">
        <v>0</v>
      </c>
      <c r="R415" s="10">
        <v>0</v>
      </c>
      <c r="S415" s="319">
        <v>0</v>
      </c>
      <c r="T415" s="10">
        <v>0</v>
      </c>
      <c r="U415" s="10">
        <v>0</v>
      </c>
      <c r="V415" s="10">
        <v>0</v>
      </c>
      <c r="W415" s="10">
        <v>0</v>
      </c>
      <c r="X415" s="320">
        <v>0</v>
      </c>
      <c r="Y415" s="320">
        <v>0</v>
      </c>
      <c r="Z415" s="10">
        <v>0</v>
      </c>
    </row>
    <row r="416" spans="1:26" ht="12.75" customHeight="1">
      <c r="A416" s="8" t="s">
        <v>478</v>
      </c>
      <c r="B416" s="8" t="s">
        <v>31</v>
      </c>
      <c r="C416" s="10" t="s">
        <v>479</v>
      </c>
      <c r="D416" s="10" t="s">
        <v>492</v>
      </c>
      <c r="E416" s="317">
        <v>0</v>
      </c>
      <c r="F416" s="317">
        <v>0</v>
      </c>
      <c r="G416" s="317">
        <v>0</v>
      </c>
      <c r="H416" s="317">
        <v>0</v>
      </c>
      <c r="I416" s="317">
        <v>0</v>
      </c>
      <c r="J416" s="317">
        <v>0</v>
      </c>
      <c r="K416" s="317">
        <v>0</v>
      </c>
      <c r="L416" s="10">
        <v>69.459999999999994</v>
      </c>
      <c r="M416" s="10">
        <v>0</v>
      </c>
      <c r="N416" s="318">
        <v>0</v>
      </c>
      <c r="O416" s="318">
        <v>0</v>
      </c>
      <c r="P416" s="318">
        <v>0</v>
      </c>
      <c r="Q416" s="10">
        <v>0</v>
      </c>
      <c r="R416" s="10">
        <v>0</v>
      </c>
      <c r="S416" s="319">
        <v>0</v>
      </c>
      <c r="T416" s="10">
        <v>0</v>
      </c>
      <c r="U416" s="10">
        <v>0</v>
      </c>
      <c r="V416" s="10">
        <v>0</v>
      </c>
      <c r="W416" s="10">
        <v>0</v>
      </c>
      <c r="X416" s="320">
        <v>0</v>
      </c>
      <c r="Y416" s="320">
        <v>0</v>
      </c>
      <c r="Z416" s="10">
        <v>0</v>
      </c>
    </row>
    <row r="417" spans="1:26" ht="12.75" customHeight="1">
      <c r="A417" s="8" t="s">
        <v>519</v>
      </c>
      <c r="B417" s="8" t="s">
        <v>6</v>
      </c>
      <c r="C417" s="10" t="s">
        <v>520</v>
      </c>
      <c r="D417" s="10" t="s">
        <v>521</v>
      </c>
      <c r="E417" s="317">
        <v>17</v>
      </c>
      <c r="F417" s="317">
        <v>7</v>
      </c>
      <c r="G417" s="317">
        <v>1</v>
      </c>
      <c r="H417" s="317">
        <v>46</v>
      </c>
      <c r="I417" s="317">
        <v>10</v>
      </c>
      <c r="J417" s="317">
        <v>73</v>
      </c>
      <c r="K417" s="317">
        <v>75</v>
      </c>
      <c r="L417" s="10">
        <v>69.38</v>
      </c>
      <c r="M417" s="10">
        <v>95</v>
      </c>
      <c r="N417" s="318">
        <v>115.98589379436331</v>
      </c>
      <c r="O417" s="318">
        <v>81.716601838683246</v>
      </c>
      <c r="P417" s="318">
        <v>81.365065673075492</v>
      </c>
      <c r="Q417" s="10">
        <v>83.64</v>
      </c>
      <c r="R417" s="10">
        <v>31.99</v>
      </c>
      <c r="S417" s="319">
        <v>65.885296552072731</v>
      </c>
      <c r="T417" s="10">
        <v>29.67</v>
      </c>
      <c r="U417" s="10">
        <v>15.47</v>
      </c>
      <c r="V417" s="10">
        <v>2.33</v>
      </c>
      <c r="W417" s="10">
        <v>0.55000000000000004</v>
      </c>
      <c r="X417" s="320">
        <v>2923</v>
      </c>
      <c r="Y417" s="320">
        <v>921</v>
      </c>
      <c r="Z417" s="10">
        <v>9.11</v>
      </c>
    </row>
    <row r="418" spans="1:26" ht="12.75" customHeight="1">
      <c r="A418" s="8" t="s">
        <v>519</v>
      </c>
      <c r="B418" s="8" t="s">
        <v>9</v>
      </c>
      <c r="C418" s="10" t="s">
        <v>520</v>
      </c>
      <c r="D418" s="10" t="s">
        <v>522</v>
      </c>
      <c r="E418" s="317">
        <v>14</v>
      </c>
      <c r="F418" s="317">
        <v>8</v>
      </c>
      <c r="G418" s="317">
        <v>3</v>
      </c>
      <c r="H418" s="317">
        <v>55.84</v>
      </c>
      <c r="I418" s="317">
        <v>14</v>
      </c>
      <c r="J418" s="317">
        <v>271</v>
      </c>
      <c r="K418" s="317">
        <v>335</v>
      </c>
      <c r="L418" s="10">
        <v>66.66</v>
      </c>
      <c r="M418" s="10">
        <v>95.56</v>
      </c>
      <c r="N418" s="318">
        <v>114.178760668216</v>
      </c>
      <c r="O418" s="318">
        <v>81.901781509076571</v>
      </c>
      <c r="P418" s="318">
        <v>85.693817511323317</v>
      </c>
      <c r="Q418" s="10">
        <v>88.32</v>
      </c>
      <c r="R418" s="10">
        <v>26.83</v>
      </c>
      <c r="S418" s="319">
        <v>64.00006663261</v>
      </c>
      <c r="T418" s="10">
        <v>33.82</v>
      </c>
      <c r="U418" s="10">
        <v>14.65</v>
      </c>
      <c r="V418" s="10">
        <v>2.4900000000000002</v>
      </c>
      <c r="W418" s="10">
        <v>0.63</v>
      </c>
      <c r="X418" s="320">
        <v>3589</v>
      </c>
      <c r="Y418" s="320">
        <v>1378</v>
      </c>
      <c r="Z418" s="10">
        <v>7.15</v>
      </c>
    </row>
    <row r="419" spans="1:26" ht="12.75" customHeight="1">
      <c r="A419" s="8" t="s">
        <v>519</v>
      </c>
      <c r="B419" s="8" t="s">
        <v>11</v>
      </c>
      <c r="C419" s="10" t="s">
        <v>520</v>
      </c>
      <c r="D419" s="10" t="s">
        <v>523</v>
      </c>
      <c r="E419" s="317">
        <v>9</v>
      </c>
      <c r="F419" s="317">
        <v>1</v>
      </c>
      <c r="G419" s="317">
        <v>2</v>
      </c>
      <c r="H419" s="317">
        <v>76.53</v>
      </c>
      <c r="I419" s="317">
        <v>3</v>
      </c>
      <c r="J419" s="317">
        <v>6</v>
      </c>
      <c r="K419" s="317">
        <v>145</v>
      </c>
      <c r="L419" s="10">
        <v>68.319999999999993</v>
      </c>
      <c r="M419" s="10">
        <v>95.88</v>
      </c>
      <c r="N419" s="318">
        <v>113.54686114449095</v>
      </c>
      <c r="O419" s="318">
        <v>86.197685453000346</v>
      </c>
      <c r="P419" s="318">
        <v>77.978635001462564</v>
      </c>
      <c r="Q419" s="10">
        <v>70.680000000000007</v>
      </c>
      <c r="R419" s="10">
        <v>37.08</v>
      </c>
      <c r="S419" s="319">
        <v>68.542153514290845</v>
      </c>
      <c r="T419" s="10">
        <v>22.01</v>
      </c>
      <c r="U419" s="10">
        <v>14.63</v>
      </c>
      <c r="V419" s="10">
        <v>1.82</v>
      </c>
      <c r="W419" s="10">
        <v>0.42</v>
      </c>
      <c r="X419" s="320">
        <v>3114</v>
      </c>
      <c r="Y419" s="320">
        <v>1004</v>
      </c>
      <c r="Z419" s="10">
        <v>9.01</v>
      </c>
    </row>
    <row r="420" spans="1:26" ht="12.75" customHeight="1">
      <c r="A420" s="8" t="s">
        <v>519</v>
      </c>
      <c r="B420" s="8" t="s">
        <v>13</v>
      </c>
      <c r="C420" s="10" t="s">
        <v>520</v>
      </c>
      <c r="D420" s="10" t="s">
        <v>524</v>
      </c>
      <c r="E420" s="317">
        <v>9</v>
      </c>
      <c r="F420" s="317">
        <v>7</v>
      </c>
      <c r="G420" s="317">
        <v>0</v>
      </c>
      <c r="H420" s="317">
        <v>74.92</v>
      </c>
      <c r="I420" s="317">
        <v>0</v>
      </c>
      <c r="J420" s="317">
        <v>13</v>
      </c>
      <c r="K420" s="317">
        <v>85</v>
      </c>
      <c r="L420" s="10">
        <v>67.739999999999995</v>
      </c>
      <c r="M420" s="10">
        <v>98.32</v>
      </c>
      <c r="N420" s="318">
        <v>110.91963671584489</v>
      </c>
      <c r="O420" s="318">
        <v>89.343210908701948</v>
      </c>
      <c r="P420" s="318">
        <v>82.266715161863758</v>
      </c>
      <c r="Q420" s="10">
        <v>76.88</v>
      </c>
      <c r="R420" s="10">
        <v>34.729999999999997</v>
      </c>
      <c r="S420" s="319">
        <v>73.030139935414425</v>
      </c>
      <c r="T420" s="10">
        <v>40.96</v>
      </c>
      <c r="U420" s="10">
        <v>15.57</v>
      </c>
      <c r="V420" s="10">
        <v>3.53</v>
      </c>
      <c r="W420" s="10">
        <v>1.01</v>
      </c>
      <c r="X420" s="320">
        <v>7706</v>
      </c>
      <c r="Y420" s="320">
        <v>3332</v>
      </c>
      <c r="Z420" s="10">
        <v>14.94</v>
      </c>
    </row>
    <row r="421" spans="1:26" ht="12.75" customHeight="1">
      <c r="A421" s="8" t="s">
        <v>519</v>
      </c>
      <c r="B421" s="8" t="s">
        <v>15</v>
      </c>
      <c r="C421" s="10" t="s">
        <v>520</v>
      </c>
      <c r="D421" s="10" t="s">
        <v>525</v>
      </c>
      <c r="E421" s="317">
        <v>4</v>
      </c>
      <c r="F421" s="317">
        <v>4</v>
      </c>
      <c r="G421" s="317">
        <v>4</v>
      </c>
      <c r="H421" s="317">
        <v>83.46</v>
      </c>
      <c r="I421" s="317">
        <v>0</v>
      </c>
      <c r="J421" s="317">
        <v>8</v>
      </c>
      <c r="K421" s="317">
        <v>67</v>
      </c>
      <c r="L421" s="10">
        <v>68.239999999999995</v>
      </c>
      <c r="M421" s="10">
        <v>95.6</v>
      </c>
      <c r="N421" s="318">
        <v>113.7117028069886</v>
      </c>
      <c r="O421" s="318">
        <v>81.253519523797962</v>
      </c>
      <c r="P421" s="318">
        <v>80.10336970444007</v>
      </c>
      <c r="Q421" s="10">
        <v>88.82</v>
      </c>
      <c r="R421" s="10">
        <v>35.57</v>
      </c>
      <c r="S421" s="319">
        <v>69.583474256575698</v>
      </c>
      <c r="T421" s="10">
        <v>32.33</v>
      </c>
      <c r="U421" s="10">
        <v>11.23</v>
      </c>
      <c r="V421" s="10">
        <v>1.65</v>
      </c>
      <c r="W421" s="10">
        <v>0.38</v>
      </c>
      <c r="X421" s="320">
        <v>3775</v>
      </c>
      <c r="Y421" s="320">
        <v>1309</v>
      </c>
      <c r="Z421" s="10">
        <v>9.23</v>
      </c>
    </row>
    <row r="422" spans="1:26" ht="12.75" customHeight="1">
      <c r="A422" s="8" t="s">
        <v>519</v>
      </c>
      <c r="B422" s="8" t="s">
        <v>17</v>
      </c>
      <c r="C422" s="10" t="s">
        <v>520</v>
      </c>
      <c r="D422" s="10" t="s">
        <v>526</v>
      </c>
      <c r="E422" s="317">
        <v>23</v>
      </c>
      <c r="F422" s="317">
        <v>8</v>
      </c>
      <c r="G422" s="317">
        <v>4</v>
      </c>
      <c r="H422" s="317">
        <v>65.72</v>
      </c>
      <c r="I422" s="317">
        <v>3</v>
      </c>
      <c r="J422" s="317">
        <v>13</v>
      </c>
      <c r="K422" s="317">
        <v>48</v>
      </c>
      <c r="L422" s="10">
        <v>68.52</v>
      </c>
      <c r="M422" s="10">
        <v>97.32</v>
      </c>
      <c r="N422" s="318">
        <v>104.97462497361423</v>
      </c>
      <c r="O422" s="318">
        <v>91.217017026856311</v>
      </c>
      <c r="P422" s="318">
        <v>60.087795309715489</v>
      </c>
      <c r="Q422" s="10">
        <v>67.08</v>
      </c>
      <c r="R422" s="10">
        <v>32.54</v>
      </c>
      <c r="S422" s="319">
        <v>63.832314051132435</v>
      </c>
      <c r="T422" s="10">
        <v>33.979999999999997</v>
      </c>
      <c r="U422" s="10">
        <v>12.82</v>
      </c>
      <c r="V422" s="10">
        <v>1.91</v>
      </c>
      <c r="W422" s="10">
        <v>0.48</v>
      </c>
      <c r="X422" s="320">
        <v>1609</v>
      </c>
      <c r="Y422" s="320">
        <v>540</v>
      </c>
      <c r="Z422" s="10">
        <v>9.76</v>
      </c>
    </row>
    <row r="423" spans="1:26" ht="12.75" customHeight="1">
      <c r="A423" s="8" t="s">
        <v>519</v>
      </c>
      <c r="B423" s="8" t="s">
        <v>19</v>
      </c>
      <c r="C423" s="10" t="s">
        <v>520</v>
      </c>
      <c r="D423" s="10" t="s">
        <v>527</v>
      </c>
      <c r="E423" s="317">
        <v>3</v>
      </c>
      <c r="F423" s="317">
        <v>9</v>
      </c>
      <c r="G423" s="317">
        <v>2</v>
      </c>
      <c r="H423" s="317">
        <v>42.46</v>
      </c>
      <c r="I423" s="317">
        <v>1</v>
      </c>
      <c r="J423" s="317">
        <v>31</v>
      </c>
      <c r="K423" s="317">
        <v>15</v>
      </c>
      <c r="L423" s="10">
        <v>68.599999999999994</v>
      </c>
      <c r="M423" s="10">
        <v>100</v>
      </c>
      <c r="N423" s="318">
        <v>116.98843590417486</v>
      </c>
      <c r="O423" s="318">
        <v>87.788610643856131</v>
      </c>
      <c r="P423" s="318">
        <v>111.36613835027933</v>
      </c>
      <c r="Q423" s="10">
        <v>88.77</v>
      </c>
      <c r="R423" s="10">
        <v>25.88</v>
      </c>
      <c r="S423" s="319">
        <v>68.995337407850798</v>
      </c>
      <c r="T423" s="10">
        <v>32.49</v>
      </c>
      <c r="U423" s="10">
        <v>16</v>
      </c>
      <c r="V423" s="10">
        <v>1.68</v>
      </c>
      <c r="W423" s="10">
        <v>0.25</v>
      </c>
      <c r="X423" s="320">
        <v>1186</v>
      </c>
      <c r="Y423" s="320">
        <v>342</v>
      </c>
      <c r="Z423" s="10">
        <v>9.56</v>
      </c>
    </row>
    <row r="424" spans="1:26" ht="12.75" customHeight="1">
      <c r="A424" s="8" t="s">
        <v>519</v>
      </c>
      <c r="B424" s="8" t="s">
        <v>21</v>
      </c>
      <c r="C424" s="10" t="s">
        <v>520</v>
      </c>
      <c r="D424" s="10" t="s">
        <v>528</v>
      </c>
      <c r="E424" s="317">
        <v>8</v>
      </c>
      <c r="F424" s="317">
        <v>3</v>
      </c>
      <c r="G424" s="317">
        <v>2</v>
      </c>
      <c r="H424" s="317">
        <v>56.43</v>
      </c>
      <c r="I424" s="317">
        <v>0</v>
      </c>
      <c r="J424" s="317">
        <v>5</v>
      </c>
      <c r="K424" s="317">
        <v>81</v>
      </c>
      <c r="L424" s="10">
        <v>66.13</v>
      </c>
      <c r="M424" s="10">
        <v>91.37</v>
      </c>
      <c r="N424" s="318">
        <v>104.04982102500585</v>
      </c>
      <c r="O424" s="318">
        <v>93.282603997786026</v>
      </c>
      <c r="P424" s="318">
        <v>76.856978948745891</v>
      </c>
      <c r="Q424" s="10">
        <v>82.31</v>
      </c>
      <c r="R424" s="10">
        <v>32.700000000000003</v>
      </c>
      <c r="S424" s="319">
        <v>80.593192868719612</v>
      </c>
      <c r="T424" s="10">
        <v>30.24</v>
      </c>
      <c r="U424" s="10">
        <v>16.41</v>
      </c>
      <c r="V424" s="10">
        <v>2.57</v>
      </c>
      <c r="W424" s="10">
        <v>0.61</v>
      </c>
      <c r="X424" s="320">
        <v>2814</v>
      </c>
      <c r="Y424" s="320">
        <v>1146</v>
      </c>
      <c r="Z424" s="10">
        <v>10.68</v>
      </c>
    </row>
    <row r="425" spans="1:26" ht="12.75" customHeight="1">
      <c r="A425" s="8" t="s">
        <v>519</v>
      </c>
      <c r="B425" s="8" t="s">
        <v>23</v>
      </c>
      <c r="C425" s="10" t="s">
        <v>520</v>
      </c>
      <c r="D425" s="10" t="s">
        <v>529</v>
      </c>
      <c r="E425" s="317">
        <v>3</v>
      </c>
      <c r="F425" s="317">
        <v>2</v>
      </c>
      <c r="G425" s="317">
        <v>0</v>
      </c>
      <c r="H425" s="317">
        <v>65.900000000000006</v>
      </c>
      <c r="I425" s="317">
        <v>0</v>
      </c>
      <c r="J425" s="317">
        <v>16</v>
      </c>
      <c r="K425" s="317">
        <v>14</v>
      </c>
      <c r="L425" s="10">
        <v>69.319999999999993</v>
      </c>
      <c r="M425" s="10">
        <v>100</v>
      </c>
      <c r="N425" s="318">
        <v>113.47573991182067</v>
      </c>
      <c r="O425" s="318">
        <v>95.785568572373776</v>
      </c>
      <c r="P425" s="318">
        <v>77.284655722624578</v>
      </c>
      <c r="Q425" s="10">
        <v>86.62</v>
      </c>
      <c r="R425" s="10">
        <v>37.39</v>
      </c>
      <c r="S425" s="319">
        <v>72.436654498604241</v>
      </c>
      <c r="T425" s="10">
        <v>32.9</v>
      </c>
      <c r="U425" s="10">
        <v>15.76</v>
      </c>
      <c r="V425" s="10">
        <v>2.13</v>
      </c>
      <c r="W425" s="10">
        <v>0.47</v>
      </c>
      <c r="X425" s="320">
        <v>1223</v>
      </c>
      <c r="Y425" s="320">
        <v>472</v>
      </c>
      <c r="Z425" s="10">
        <v>8.14</v>
      </c>
    </row>
    <row r="426" spans="1:26" ht="12.75" customHeight="1">
      <c r="A426" s="8" t="s">
        <v>519</v>
      </c>
      <c r="B426" s="8" t="s">
        <v>25</v>
      </c>
      <c r="C426" s="10" t="s">
        <v>520</v>
      </c>
      <c r="D426" s="10" t="s">
        <v>530</v>
      </c>
      <c r="E426" s="317">
        <v>5</v>
      </c>
      <c r="F426" s="317">
        <v>34</v>
      </c>
      <c r="G426" s="317">
        <v>3</v>
      </c>
      <c r="H426" s="317">
        <v>64.38</v>
      </c>
      <c r="I426" s="317">
        <v>0</v>
      </c>
      <c r="J426" s="317">
        <v>1</v>
      </c>
      <c r="K426" s="317">
        <v>0</v>
      </c>
      <c r="L426" s="10">
        <v>67.930000000000007</v>
      </c>
      <c r="M426" s="10">
        <v>96.1</v>
      </c>
      <c r="N426" s="318">
        <v>111.06639689637991</v>
      </c>
      <c r="O426" s="318">
        <v>86.678331789044336</v>
      </c>
      <c r="P426" s="318">
        <v>105.39742379800255</v>
      </c>
      <c r="Q426" s="10">
        <v>71.540000000000006</v>
      </c>
      <c r="R426" s="10">
        <v>33.93</v>
      </c>
      <c r="S426" s="319">
        <v>65.294196488406371</v>
      </c>
      <c r="T426" s="10">
        <v>37.07</v>
      </c>
      <c r="U426" s="10">
        <v>11.79</v>
      </c>
      <c r="V426" s="10">
        <v>1.56</v>
      </c>
      <c r="W426" s="10">
        <v>0.3</v>
      </c>
      <c r="X426" s="320">
        <v>1446</v>
      </c>
      <c r="Y426" s="320">
        <v>458</v>
      </c>
      <c r="Z426" s="10">
        <v>7.43</v>
      </c>
    </row>
    <row r="427" spans="1:26" ht="12.75" customHeight="1">
      <c r="A427" s="8" t="s">
        <v>519</v>
      </c>
      <c r="B427" s="8" t="s">
        <v>27</v>
      </c>
      <c r="C427" s="10" t="s">
        <v>520</v>
      </c>
      <c r="D427" s="10" t="s">
        <v>531</v>
      </c>
      <c r="E427" s="317">
        <v>7</v>
      </c>
      <c r="F427" s="317">
        <v>7</v>
      </c>
      <c r="G427" s="317">
        <v>4</v>
      </c>
      <c r="H427" s="317">
        <v>73.64</v>
      </c>
      <c r="I427" s="317">
        <v>12</v>
      </c>
      <c r="J427" s="317">
        <v>749</v>
      </c>
      <c r="K427" s="317">
        <v>142</v>
      </c>
      <c r="L427" s="10">
        <v>69.64</v>
      </c>
      <c r="M427" s="10">
        <v>92.73</v>
      </c>
      <c r="N427" s="318">
        <v>112.38998903973882</v>
      </c>
      <c r="O427" s="318">
        <v>84.466312932575889</v>
      </c>
      <c r="P427" s="318">
        <v>81.38416978041937</v>
      </c>
      <c r="Q427" s="10">
        <v>100</v>
      </c>
      <c r="R427" s="10">
        <v>42.23</v>
      </c>
      <c r="S427" s="319">
        <v>56.075139384314163</v>
      </c>
      <c r="T427" s="10">
        <v>36.270000000000003</v>
      </c>
      <c r="U427" s="10">
        <v>6.4</v>
      </c>
      <c r="V427" s="10">
        <v>0.93</v>
      </c>
      <c r="W427" s="10">
        <v>0.21</v>
      </c>
      <c r="X427" s="320">
        <v>7020</v>
      </c>
      <c r="Y427" s="320">
        <v>2632</v>
      </c>
      <c r="Z427" s="10">
        <v>9.57</v>
      </c>
    </row>
    <row r="428" spans="1:26" ht="12.75" customHeight="1">
      <c r="A428" s="8" t="s">
        <v>519</v>
      </c>
      <c r="B428" s="8" t="s">
        <v>29</v>
      </c>
      <c r="C428" s="10" t="s">
        <v>520</v>
      </c>
      <c r="D428" s="10" t="s">
        <v>532</v>
      </c>
      <c r="E428" s="317">
        <v>4</v>
      </c>
      <c r="F428" s="317">
        <v>4</v>
      </c>
      <c r="G428" s="317">
        <v>1</v>
      </c>
      <c r="H428" s="317">
        <v>64.09</v>
      </c>
      <c r="I428" s="317">
        <v>20</v>
      </c>
      <c r="J428" s="317">
        <v>10</v>
      </c>
      <c r="K428" s="317">
        <v>116</v>
      </c>
      <c r="L428" s="10">
        <v>71.39</v>
      </c>
      <c r="M428" s="10">
        <v>98.68</v>
      </c>
      <c r="N428" s="318">
        <v>112.7475150791289</v>
      </c>
      <c r="O428" s="318">
        <v>89.942280458061447</v>
      </c>
      <c r="P428" s="318">
        <v>91.091216723713401</v>
      </c>
      <c r="Q428" s="10">
        <v>85.65</v>
      </c>
      <c r="R428" s="10">
        <v>37.11</v>
      </c>
      <c r="S428" s="319">
        <v>64.143592328044889</v>
      </c>
      <c r="T428" s="10">
        <v>33.07</v>
      </c>
      <c r="U428" s="10">
        <v>10.029999999999999</v>
      </c>
      <c r="V428" s="10">
        <v>1.83</v>
      </c>
      <c r="W428" s="10">
        <v>0.5</v>
      </c>
      <c r="X428" s="320">
        <v>2953</v>
      </c>
      <c r="Y428" s="320">
        <v>988</v>
      </c>
      <c r="Z428" s="10">
        <v>9.2100000000000009</v>
      </c>
    </row>
    <row r="429" spans="1:26" ht="12.75" customHeight="1">
      <c r="A429" s="8" t="s">
        <v>519</v>
      </c>
      <c r="B429" s="8" t="s">
        <v>31</v>
      </c>
      <c r="C429" s="10" t="s">
        <v>520</v>
      </c>
      <c r="D429" s="10" t="s">
        <v>533</v>
      </c>
      <c r="E429" s="317">
        <v>11</v>
      </c>
      <c r="F429" s="317">
        <v>5</v>
      </c>
      <c r="G429" s="317">
        <v>2</v>
      </c>
      <c r="H429" s="317">
        <v>0</v>
      </c>
      <c r="I429" s="317">
        <v>5</v>
      </c>
      <c r="J429" s="317">
        <v>7</v>
      </c>
      <c r="K429" s="317">
        <v>3</v>
      </c>
      <c r="L429" s="10">
        <v>0</v>
      </c>
      <c r="M429" s="10">
        <v>0</v>
      </c>
      <c r="N429" s="318">
        <v>0</v>
      </c>
      <c r="O429" s="318">
        <v>0</v>
      </c>
      <c r="P429" s="318">
        <v>0</v>
      </c>
      <c r="Q429" s="10">
        <v>0</v>
      </c>
      <c r="R429" s="10">
        <v>0</v>
      </c>
      <c r="S429" s="319">
        <v>0</v>
      </c>
      <c r="T429" s="10">
        <v>0</v>
      </c>
      <c r="U429" s="10">
        <v>0</v>
      </c>
      <c r="V429" s="10">
        <v>0</v>
      </c>
      <c r="W429" s="10">
        <v>0</v>
      </c>
      <c r="X429" s="320">
        <v>0</v>
      </c>
      <c r="Y429" s="320">
        <v>0</v>
      </c>
      <c r="Z429" s="10">
        <v>0</v>
      </c>
    </row>
    <row r="430" spans="1:26" ht="12.75" customHeight="1">
      <c r="A430" s="8" t="s">
        <v>519</v>
      </c>
      <c r="B430" s="8" t="s">
        <v>33</v>
      </c>
      <c r="C430" s="10" t="s">
        <v>520</v>
      </c>
      <c r="D430" s="10" t="s">
        <v>534</v>
      </c>
      <c r="E430" s="317">
        <v>5</v>
      </c>
      <c r="F430" s="317">
        <v>2</v>
      </c>
      <c r="G430" s="317">
        <v>1</v>
      </c>
      <c r="H430" s="317">
        <v>0</v>
      </c>
      <c r="I430" s="317">
        <v>0</v>
      </c>
      <c r="J430" s="317">
        <v>68</v>
      </c>
      <c r="K430" s="317">
        <v>18</v>
      </c>
      <c r="L430" s="10">
        <v>0</v>
      </c>
      <c r="M430" s="10">
        <v>0</v>
      </c>
      <c r="N430" s="318">
        <v>0</v>
      </c>
      <c r="O430" s="318">
        <v>0</v>
      </c>
      <c r="P430" s="318">
        <v>0</v>
      </c>
      <c r="Q430" s="10">
        <v>0</v>
      </c>
      <c r="R430" s="10">
        <v>0</v>
      </c>
      <c r="S430" s="319">
        <v>0</v>
      </c>
      <c r="T430" s="10">
        <v>0</v>
      </c>
      <c r="U430" s="10">
        <v>0</v>
      </c>
      <c r="V430" s="10">
        <v>0</v>
      </c>
      <c r="W430" s="10">
        <v>0</v>
      </c>
      <c r="X430" s="320">
        <v>0</v>
      </c>
      <c r="Y430" s="320">
        <v>0</v>
      </c>
      <c r="Z430" s="10">
        <v>0</v>
      </c>
    </row>
    <row r="431" spans="1:26" ht="12.75" customHeight="1">
      <c r="A431" s="8" t="s">
        <v>519</v>
      </c>
      <c r="B431" s="8" t="s">
        <v>35</v>
      </c>
      <c r="C431" s="10" t="s">
        <v>520</v>
      </c>
      <c r="D431" s="10" t="s">
        <v>535</v>
      </c>
      <c r="E431" s="317">
        <v>0</v>
      </c>
      <c r="F431" s="317">
        <v>5</v>
      </c>
      <c r="G431" s="317">
        <v>0</v>
      </c>
      <c r="H431" s="317">
        <v>0</v>
      </c>
      <c r="I431" s="317">
        <v>0</v>
      </c>
      <c r="J431" s="317">
        <v>2</v>
      </c>
      <c r="K431" s="317">
        <v>36</v>
      </c>
      <c r="L431" s="10">
        <v>63.53</v>
      </c>
      <c r="M431" s="10">
        <v>0</v>
      </c>
      <c r="N431" s="318">
        <v>0</v>
      </c>
      <c r="O431" s="318">
        <v>0</v>
      </c>
      <c r="P431" s="318">
        <v>0</v>
      </c>
      <c r="Q431" s="10">
        <v>0</v>
      </c>
      <c r="R431" s="10">
        <v>0</v>
      </c>
      <c r="S431" s="319">
        <v>0</v>
      </c>
      <c r="T431" s="10">
        <v>0</v>
      </c>
      <c r="U431" s="10">
        <v>0</v>
      </c>
      <c r="V431" s="10">
        <v>0</v>
      </c>
      <c r="W431" s="10">
        <v>0</v>
      </c>
      <c r="X431" s="320">
        <v>0</v>
      </c>
      <c r="Y431" s="320">
        <v>0</v>
      </c>
      <c r="Z431" s="10">
        <v>0</v>
      </c>
    </row>
    <row r="432" spans="1:26" ht="12.75" customHeight="1">
      <c r="A432" s="8" t="s">
        <v>519</v>
      </c>
      <c r="B432" s="8" t="s">
        <v>37</v>
      </c>
      <c r="C432" s="10" t="s">
        <v>520</v>
      </c>
      <c r="D432" s="10" t="s">
        <v>536</v>
      </c>
      <c r="E432" s="317">
        <v>2</v>
      </c>
      <c r="F432" s="317">
        <v>0</v>
      </c>
      <c r="G432" s="317">
        <v>0</v>
      </c>
      <c r="H432" s="317">
        <v>0</v>
      </c>
      <c r="I432" s="317">
        <v>1</v>
      </c>
      <c r="J432" s="317">
        <v>2</v>
      </c>
      <c r="K432" s="317">
        <v>0</v>
      </c>
      <c r="L432" s="10">
        <v>64.81</v>
      </c>
      <c r="M432" s="10">
        <v>0</v>
      </c>
      <c r="N432" s="318">
        <v>0</v>
      </c>
      <c r="O432" s="318">
        <v>0</v>
      </c>
      <c r="P432" s="318">
        <v>0</v>
      </c>
      <c r="Q432" s="10">
        <v>0</v>
      </c>
      <c r="R432" s="10">
        <v>0</v>
      </c>
      <c r="S432" s="319">
        <v>0</v>
      </c>
      <c r="T432" s="10">
        <v>0</v>
      </c>
      <c r="U432" s="10">
        <v>0</v>
      </c>
      <c r="V432" s="10">
        <v>0</v>
      </c>
      <c r="W432" s="10">
        <v>0</v>
      </c>
      <c r="X432" s="320">
        <v>0</v>
      </c>
      <c r="Y432" s="320">
        <v>0</v>
      </c>
      <c r="Z432" s="10">
        <v>0</v>
      </c>
    </row>
    <row r="433" spans="1:26" ht="12.75" customHeight="1">
      <c r="A433" s="8" t="s">
        <v>519</v>
      </c>
      <c r="B433" s="8" t="s">
        <v>39</v>
      </c>
      <c r="C433" s="10" t="s">
        <v>520</v>
      </c>
      <c r="D433" s="10" t="s">
        <v>537</v>
      </c>
      <c r="E433" s="317">
        <v>10</v>
      </c>
      <c r="F433" s="317">
        <v>5</v>
      </c>
      <c r="G433" s="317">
        <v>1</v>
      </c>
      <c r="H433" s="317">
        <v>0</v>
      </c>
      <c r="I433" s="317">
        <v>0</v>
      </c>
      <c r="J433" s="317">
        <v>11</v>
      </c>
      <c r="K433" s="317">
        <v>28</v>
      </c>
      <c r="L433" s="10">
        <v>0</v>
      </c>
      <c r="M433" s="10">
        <v>0</v>
      </c>
      <c r="N433" s="318">
        <v>0</v>
      </c>
      <c r="O433" s="318">
        <v>0</v>
      </c>
      <c r="P433" s="318">
        <v>0</v>
      </c>
      <c r="Q433" s="10">
        <v>0</v>
      </c>
      <c r="R433" s="10">
        <v>0</v>
      </c>
      <c r="S433" s="319">
        <v>0</v>
      </c>
      <c r="T433" s="10">
        <v>0</v>
      </c>
      <c r="U433" s="10">
        <v>0</v>
      </c>
      <c r="V433" s="10">
        <v>0</v>
      </c>
      <c r="W433" s="10">
        <v>0</v>
      </c>
      <c r="X433" s="320">
        <v>0</v>
      </c>
      <c r="Y433" s="320">
        <v>0</v>
      </c>
      <c r="Z433" s="10">
        <v>0</v>
      </c>
    </row>
    <row r="434" spans="1:26" ht="12.75" customHeight="1">
      <c r="A434" s="8" t="s">
        <v>461</v>
      </c>
      <c r="B434" s="8" t="s">
        <v>6</v>
      </c>
      <c r="C434" s="10" t="s">
        <v>462</v>
      </c>
      <c r="D434" s="10" t="s">
        <v>463</v>
      </c>
      <c r="E434" s="317">
        <v>0</v>
      </c>
      <c r="F434" s="317">
        <v>0</v>
      </c>
      <c r="G434" s="317">
        <v>0</v>
      </c>
      <c r="H434" s="317">
        <v>90.26</v>
      </c>
      <c r="I434" s="317">
        <v>0</v>
      </c>
      <c r="J434" s="317">
        <v>0</v>
      </c>
      <c r="K434" s="317">
        <v>0</v>
      </c>
      <c r="L434" s="10">
        <v>72.06</v>
      </c>
      <c r="M434" s="10">
        <v>100</v>
      </c>
      <c r="N434" s="318">
        <v>101.68366782335067</v>
      </c>
      <c r="O434" s="318">
        <v>100.15494649495015</v>
      </c>
      <c r="P434" s="318">
        <v>69.668453610481336</v>
      </c>
      <c r="Q434" s="10">
        <v>77.98</v>
      </c>
      <c r="R434" s="10">
        <v>47.69</v>
      </c>
      <c r="S434" s="319">
        <v>58.2881515659613</v>
      </c>
      <c r="T434" s="10">
        <v>44.57</v>
      </c>
      <c r="U434" s="10">
        <v>7.67</v>
      </c>
      <c r="V434" s="10">
        <v>1.41</v>
      </c>
      <c r="W434" s="10">
        <v>0.45</v>
      </c>
      <c r="X434" s="320">
        <v>2768</v>
      </c>
      <c r="Y434" s="320">
        <v>1243</v>
      </c>
      <c r="Z434" s="10">
        <v>6.49</v>
      </c>
    </row>
    <row r="435" spans="1:26" ht="12.75" customHeight="1">
      <c r="A435" s="8" t="s">
        <v>461</v>
      </c>
      <c r="B435" s="8" t="s">
        <v>9</v>
      </c>
      <c r="C435" s="10" t="s">
        <v>462</v>
      </c>
      <c r="D435" s="10" t="s">
        <v>464</v>
      </c>
      <c r="E435" s="317">
        <v>0</v>
      </c>
      <c r="F435" s="317">
        <v>0</v>
      </c>
      <c r="G435" s="317">
        <v>0</v>
      </c>
      <c r="H435" s="317">
        <v>81.56</v>
      </c>
      <c r="I435" s="317">
        <v>0</v>
      </c>
      <c r="J435" s="317">
        <v>0</v>
      </c>
      <c r="K435" s="317">
        <v>0</v>
      </c>
      <c r="L435" s="10">
        <v>72.8</v>
      </c>
      <c r="M435" s="10">
        <v>100</v>
      </c>
      <c r="N435" s="318">
        <v>112.32888110366856</v>
      </c>
      <c r="O435" s="318">
        <v>77.151127108711194</v>
      </c>
      <c r="P435" s="318">
        <v>89.307874320238483</v>
      </c>
      <c r="Q435" s="10">
        <v>87.06</v>
      </c>
      <c r="R435" s="10">
        <v>51.14</v>
      </c>
      <c r="S435" s="319">
        <v>61.763822897194387</v>
      </c>
      <c r="T435" s="10">
        <v>44.32</v>
      </c>
      <c r="U435" s="10">
        <v>7.15</v>
      </c>
      <c r="V435" s="10">
        <v>0.81</v>
      </c>
      <c r="W435" s="10">
        <v>0.12</v>
      </c>
      <c r="X435" s="320">
        <v>6065</v>
      </c>
      <c r="Y435" s="320">
        <v>2563</v>
      </c>
      <c r="Z435" s="10">
        <v>6.81</v>
      </c>
    </row>
    <row r="436" spans="1:26" ht="12.75" customHeight="1">
      <c r="A436" s="8" t="s">
        <v>461</v>
      </c>
      <c r="B436" s="8" t="s">
        <v>11</v>
      </c>
      <c r="C436" s="10" t="s">
        <v>462</v>
      </c>
      <c r="D436" s="10" t="s">
        <v>465</v>
      </c>
      <c r="E436" s="317">
        <v>0</v>
      </c>
      <c r="F436" s="317">
        <v>0</v>
      </c>
      <c r="G436" s="317">
        <v>0</v>
      </c>
      <c r="H436" s="317">
        <v>68.78</v>
      </c>
      <c r="I436" s="317">
        <v>0</v>
      </c>
      <c r="J436" s="317">
        <v>0</v>
      </c>
      <c r="K436" s="317">
        <v>0</v>
      </c>
      <c r="L436" s="10">
        <v>73.55</v>
      </c>
      <c r="M436" s="10">
        <v>90.01</v>
      </c>
      <c r="N436" s="318">
        <v>110.88436902940531</v>
      </c>
      <c r="O436" s="318">
        <v>91.101154909196396</v>
      </c>
      <c r="P436" s="318">
        <v>85.40827507669097</v>
      </c>
      <c r="Q436" s="10">
        <v>44.9</v>
      </c>
      <c r="R436" s="10">
        <v>37.020000000000003</v>
      </c>
      <c r="S436" s="319">
        <v>63.348791157720328</v>
      </c>
      <c r="T436" s="10">
        <v>48.64</v>
      </c>
      <c r="U436" s="10">
        <v>10.65</v>
      </c>
      <c r="V436" s="10">
        <v>1.62</v>
      </c>
      <c r="W436" s="10">
        <v>0.34</v>
      </c>
      <c r="X436" s="320">
        <v>2071</v>
      </c>
      <c r="Y436" s="320">
        <v>886</v>
      </c>
      <c r="Z436" s="10">
        <v>5.64</v>
      </c>
    </row>
    <row r="437" spans="1:26" ht="12.75" customHeight="1">
      <c r="A437" s="8" t="s">
        <v>461</v>
      </c>
      <c r="B437" s="8" t="s">
        <v>13</v>
      </c>
      <c r="C437" s="10" t="s">
        <v>462</v>
      </c>
      <c r="D437" s="10" t="s">
        <v>466</v>
      </c>
      <c r="E437" s="317">
        <v>0</v>
      </c>
      <c r="F437" s="317">
        <v>0</v>
      </c>
      <c r="G437" s="317">
        <v>0</v>
      </c>
      <c r="H437" s="317">
        <v>81.66</v>
      </c>
      <c r="I437" s="317">
        <v>0</v>
      </c>
      <c r="J437" s="317">
        <v>0</v>
      </c>
      <c r="K437" s="317">
        <v>0</v>
      </c>
      <c r="L437" s="10">
        <v>72.569999999999993</v>
      </c>
      <c r="M437" s="10">
        <v>94.9</v>
      </c>
      <c r="N437" s="318">
        <v>107.7232228585091</v>
      </c>
      <c r="O437" s="318">
        <v>81.235400934712573</v>
      </c>
      <c r="P437" s="318">
        <v>134.55661726174122</v>
      </c>
      <c r="Q437" s="10">
        <v>84.14</v>
      </c>
      <c r="R437" s="10">
        <v>42.79</v>
      </c>
      <c r="S437" s="319">
        <v>70.399476096922058</v>
      </c>
      <c r="T437" s="10">
        <v>42.98</v>
      </c>
      <c r="U437" s="10">
        <v>9.06</v>
      </c>
      <c r="V437" s="10">
        <v>1.26</v>
      </c>
      <c r="W437" s="10">
        <v>0.22</v>
      </c>
      <c r="X437" s="320">
        <v>1049</v>
      </c>
      <c r="Y437" s="320">
        <v>506</v>
      </c>
      <c r="Z437" s="10">
        <v>5.88</v>
      </c>
    </row>
    <row r="438" spans="1:26" ht="12.75" customHeight="1">
      <c r="A438" s="8" t="s">
        <v>461</v>
      </c>
      <c r="B438" s="8" t="s">
        <v>15</v>
      </c>
      <c r="C438" s="10" t="s">
        <v>462</v>
      </c>
      <c r="D438" s="10" t="s">
        <v>467</v>
      </c>
      <c r="E438" s="317">
        <v>1</v>
      </c>
      <c r="F438" s="317">
        <v>3</v>
      </c>
      <c r="G438" s="317">
        <v>2</v>
      </c>
      <c r="H438" s="317">
        <v>90.81</v>
      </c>
      <c r="I438" s="317">
        <v>0</v>
      </c>
      <c r="J438" s="317">
        <v>4</v>
      </c>
      <c r="K438" s="317">
        <v>0</v>
      </c>
      <c r="L438" s="10">
        <v>72.760000000000005</v>
      </c>
      <c r="M438" s="10">
        <v>100</v>
      </c>
      <c r="N438" s="318">
        <v>105.5916499569056</v>
      </c>
      <c r="O438" s="318">
        <v>102.33567402330314</v>
      </c>
      <c r="P438" s="318">
        <v>86.762554225439104</v>
      </c>
      <c r="Q438" s="10">
        <v>100</v>
      </c>
      <c r="R438" s="10">
        <v>48.24</v>
      </c>
      <c r="S438" s="319">
        <v>63.483142330741551</v>
      </c>
      <c r="T438" s="10">
        <v>50.56</v>
      </c>
      <c r="U438" s="10">
        <v>8.61</v>
      </c>
      <c r="V438" s="10">
        <v>0.93</v>
      </c>
      <c r="W438" s="10">
        <v>0.18</v>
      </c>
      <c r="X438" s="320">
        <v>3671</v>
      </c>
      <c r="Y438" s="320">
        <v>1598</v>
      </c>
      <c r="Z438" s="10">
        <v>6.37</v>
      </c>
    </row>
    <row r="439" spans="1:26" ht="12.75" customHeight="1">
      <c r="A439" s="8" t="s">
        <v>461</v>
      </c>
      <c r="B439" s="8" t="s">
        <v>17</v>
      </c>
      <c r="C439" s="10" t="s">
        <v>462</v>
      </c>
      <c r="D439" s="10" t="s">
        <v>468</v>
      </c>
      <c r="E439" s="317">
        <v>0</v>
      </c>
      <c r="F439" s="317">
        <v>0</v>
      </c>
      <c r="G439" s="317">
        <v>0</v>
      </c>
      <c r="H439" s="317">
        <v>72.680000000000007</v>
      </c>
      <c r="I439" s="317">
        <v>0</v>
      </c>
      <c r="J439" s="317">
        <v>0</v>
      </c>
      <c r="K439" s="317">
        <v>0</v>
      </c>
      <c r="L439" s="10">
        <v>73.09</v>
      </c>
      <c r="M439" s="10">
        <v>100</v>
      </c>
      <c r="N439" s="318">
        <v>107.11728595130505</v>
      </c>
      <c r="O439" s="318">
        <v>78.85002159059097</v>
      </c>
      <c r="P439" s="318">
        <v>84.285776530842327</v>
      </c>
      <c r="Q439" s="10">
        <v>67.42</v>
      </c>
      <c r="R439" s="10">
        <v>45.55</v>
      </c>
      <c r="S439" s="319">
        <v>59.639975170701433</v>
      </c>
      <c r="T439" s="10">
        <v>52.2</v>
      </c>
      <c r="U439" s="10">
        <v>6.68</v>
      </c>
      <c r="V439" s="10">
        <v>0.9</v>
      </c>
      <c r="W439" s="10">
        <v>0.23</v>
      </c>
      <c r="X439" s="320">
        <v>3671</v>
      </c>
      <c r="Y439" s="320">
        <v>1656</v>
      </c>
      <c r="Z439" s="10">
        <v>7.01</v>
      </c>
    </row>
    <row r="440" spans="1:26" ht="12.75" customHeight="1">
      <c r="A440" s="8" t="s">
        <v>461</v>
      </c>
      <c r="B440" s="8" t="s">
        <v>19</v>
      </c>
      <c r="C440" s="10" t="s">
        <v>462</v>
      </c>
      <c r="D440" s="10" t="s">
        <v>469</v>
      </c>
      <c r="E440" s="317">
        <v>0</v>
      </c>
      <c r="F440" s="317">
        <v>0</v>
      </c>
      <c r="G440" s="317">
        <v>0</v>
      </c>
      <c r="H440" s="317">
        <v>84.57</v>
      </c>
      <c r="I440" s="317">
        <v>0</v>
      </c>
      <c r="J440" s="317">
        <v>0</v>
      </c>
      <c r="K440" s="317">
        <v>0</v>
      </c>
      <c r="L440" s="10">
        <v>70.42</v>
      </c>
      <c r="M440" s="10">
        <v>100</v>
      </c>
      <c r="N440" s="318">
        <v>104.6728630044486</v>
      </c>
      <c r="O440" s="318">
        <v>98.469128848748568</v>
      </c>
      <c r="P440" s="318">
        <v>80.577891346685405</v>
      </c>
      <c r="Q440" s="10">
        <v>100</v>
      </c>
      <c r="R440" s="10">
        <v>42.81</v>
      </c>
      <c r="S440" s="319">
        <v>56.264532113588714</v>
      </c>
      <c r="T440" s="10">
        <v>45.94</v>
      </c>
      <c r="U440" s="10">
        <v>8.01</v>
      </c>
      <c r="V440" s="10">
        <v>0.92</v>
      </c>
      <c r="W440" s="10">
        <v>0.2</v>
      </c>
      <c r="X440" s="320">
        <v>1078</v>
      </c>
      <c r="Y440" s="320">
        <v>488</v>
      </c>
      <c r="Z440" s="10">
        <v>8.32</v>
      </c>
    </row>
    <row r="441" spans="1:26" ht="12.75" customHeight="1">
      <c r="A441" s="8" t="s">
        <v>461</v>
      </c>
      <c r="B441" s="8" t="s">
        <v>21</v>
      </c>
      <c r="C441" s="10" t="s">
        <v>462</v>
      </c>
      <c r="D441" s="10" t="s">
        <v>470</v>
      </c>
      <c r="E441" s="317">
        <v>0</v>
      </c>
      <c r="F441" s="317">
        <v>0</v>
      </c>
      <c r="G441" s="317">
        <v>0</v>
      </c>
      <c r="H441" s="317">
        <v>86.9</v>
      </c>
      <c r="I441" s="317">
        <v>0</v>
      </c>
      <c r="J441" s="317">
        <v>0</v>
      </c>
      <c r="K441" s="317">
        <v>0</v>
      </c>
      <c r="L441" s="10">
        <v>69</v>
      </c>
      <c r="M441" s="10">
        <v>100</v>
      </c>
      <c r="N441" s="318">
        <v>109.21233668422366</v>
      </c>
      <c r="O441" s="318">
        <v>70.800219988663315</v>
      </c>
      <c r="P441" s="318">
        <v>96.457645001045364</v>
      </c>
      <c r="Q441" s="10">
        <v>78.44</v>
      </c>
      <c r="R441" s="10">
        <v>49.83</v>
      </c>
      <c r="S441" s="319">
        <v>53.67011052378664</v>
      </c>
      <c r="T441" s="10">
        <v>48.79</v>
      </c>
      <c r="U441" s="10">
        <v>9.4700000000000006</v>
      </c>
      <c r="V441" s="10">
        <v>1.2</v>
      </c>
      <c r="W441" s="10">
        <v>0.22</v>
      </c>
      <c r="X441" s="320">
        <v>890</v>
      </c>
      <c r="Y441" s="320">
        <v>392</v>
      </c>
      <c r="Z441" s="10">
        <v>8.32</v>
      </c>
    </row>
    <row r="442" spans="1:26" ht="12.75" customHeight="1">
      <c r="A442" s="8" t="s">
        <v>461</v>
      </c>
      <c r="B442" s="8" t="s">
        <v>23</v>
      </c>
      <c r="C442" s="10" t="s">
        <v>462</v>
      </c>
      <c r="D442" s="10" t="s">
        <v>471</v>
      </c>
      <c r="E442" s="317">
        <v>0</v>
      </c>
      <c r="F442" s="317">
        <v>0</v>
      </c>
      <c r="G442" s="317">
        <v>0</v>
      </c>
      <c r="H442" s="317">
        <v>82.55</v>
      </c>
      <c r="I442" s="317">
        <v>0</v>
      </c>
      <c r="J442" s="317">
        <v>0</v>
      </c>
      <c r="K442" s="317">
        <v>0</v>
      </c>
      <c r="L442" s="10">
        <v>70.34</v>
      </c>
      <c r="M442" s="10">
        <v>100</v>
      </c>
      <c r="N442" s="318">
        <v>106.9813871741481</v>
      </c>
      <c r="O442" s="318">
        <v>86.493009709629433</v>
      </c>
      <c r="P442" s="318">
        <v>98.465314375397824</v>
      </c>
      <c r="Q442" s="10">
        <v>79.61</v>
      </c>
      <c r="R442" s="10">
        <v>43.08</v>
      </c>
      <c r="S442" s="319">
        <v>62.555446198649065</v>
      </c>
      <c r="T442" s="10">
        <v>44.61</v>
      </c>
      <c r="U442" s="10">
        <v>14.24</v>
      </c>
      <c r="V442" s="10">
        <v>2.48</v>
      </c>
      <c r="W442" s="10">
        <v>0.71</v>
      </c>
      <c r="X442" s="320">
        <v>2421</v>
      </c>
      <c r="Y442" s="320">
        <v>1060</v>
      </c>
      <c r="Z442" s="10">
        <v>6.43</v>
      </c>
    </row>
    <row r="443" spans="1:26" ht="12.75" customHeight="1">
      <c r="A443" s="8" t="s">
        <v>461</v>
      </c>
      <c r="B443" s="8" t="s">
        <v>25</v>
      </c>
      <c r="C443" s="10" t="s">
        <v>462</v>
      </c>
      <c r="D443" s="10" t="s">
        <v>472</v>
      </c>
      <c r="E443" s="317">
        <v>0</v>
      </c>
      <c r="F443" s="317">
        <v>0</v>
      </c>
      <c r="G443" s="317">
        <v>0</v>
      </c>
      <c r="H443" s="317">
        <v>78.27</v>
      </c>
      <c r="I443" s="317">
        <v>0</v>
      </c>
      <c r="J443" s="317">
        <v>0</v>
      </c>
      <c r="K443" s="317">
        <v>0</v>
      </c>
      <c r="L443" s="10">
        <v>71.47</v>
      </c>
      <c r="M443" s="10">
        <v>97.62</v>
      </c>
      <c r="N443" s="318">
        <v>110.29344176701264</v>
      </c>
      <c r="O443" s="318">
        <v>89.040707207829811</v>
      </c>
      <c r="P443" s="318">
        <v>63.911024699984409</v>
      </c>
      <c r="Q443" s="10">
        <v>84.51</v>
      </c>
      <c r="R443" s="10">
        <v>42.43</v>
      </c>
      <c r="S443" s="319">
        <v>51.604727671499937</v>
      </c>
      <c r="T443" s="10">
        <v>42.88</v>
      </c>
      <c r="U443" s="10">
        <v>15.07</v>
      </c>
      <c r="V443" s="10">
        <v>2.4700000000000002</v>
      </c>
      <c r="W443" s="10">
        <v>0.64</v>
      </c>
      <c r="X443" s="320">
        <v>687</v>
      </c>
      <c r="Y443" s="320">
        <v>340</v>
      </c>
      <c r="Z443" s="10">
        <v>8.09</v>
      </c>
    </row>
    <row r="444" spans="1:26" ht="12.75" customHeight="1">
      <c r="A444" s="8" t="s">
        <v>461</v>
      </c>
      <c r="B444" s="8" t="s">
        <v>27</v>
      </c>
      <c r="C444" s="10" t="s">
        <v>462</v>
      </c>
      <c r="D444" s="10" t="s">
        <v>473</v>
      </c>
      <c r="E444" s="317">
        <v>0</v>
      </c>
      <c r="F444" s="317">
        <v>0</v>
      </c>
      <c r="G444" s="317">
        <v>0</v>
      </c>
      <c r="H444" s="317">
        <v>75.930000000000007</v>
      </c>
      <c r="I444" s="317">
        <v>0</v>
      </c>
      <c r="J444" s="317">
        <v>0</v>
      </c>
      <c r="K444" s="317">
        <v>0</v>
      </c>
      <c r="L444" s="10">
        <v>71.510000000000005</v>
      </c>
      <c r="M444" s="10">
        <v>100</v>
      </c>
      <c r="N444" s="318">
        <v>112.05551036233092</v>
      </c>
      <c r="O444" s="318">
        <v>82.078976323983795</v>
      </c>
      <c r="P444" s="318">
        <v>84.087295803336389</v>
      </c>
      <c r="Q444" s="10">
        <v>29.55</v>
      </c>
      <c r="R444" s="10">
        <v>29.98</v>
      </c>
      <c r="S444" s="319">
        <v>59.108957260084296</v>
      </c>
      <c r="T444" s="10">
        <v>49.95</v>
      </c>
      <c r="U444" s="10">
        <v>6.2</v>
      </c>
      <c r="V444" s="10">
        <v>0.53</v>
      </c>
      <c r="W444" s="10">
        <v>0.11</v>
      </c>
      <c r="X444" s="320">
        <v>1080</v>
      </c>
      <c r="Y444" s="320">
        <v>482</v>
      </c>
      <c r="Z444" s="10">
        <v>7.44</v>
      </c>
    </row>
    <row r="445" spans="1:26" ht="12.75" customHeight="1">
      <c r="A445" s="8" t="s">
        <v>461</v>
      </c>
      <c r="B445" s="8" t="s">
        <v>29</v>
      </c>
      <c r="C445" s="10" t="s">
        <v>462</v>
      </c>
      <c r="D445" s="10" t="s">
        <v>474</v>
      </c>
      <c r="E445" s="317">
        <v>0</v>
      </c>
      <c r="F445" s="317">
        <v>0</v>
      </c>
      <c r="G445" s="317">
        <v>0</v>
      </c>
      <c r="H445" s="317">
        <v>74.010000000000005</v>
      </c>
      <c r="I445" s="317">
        <v>0</v>
      </c>
      <c r="J445" s="317">
        <v>0</v>
      </c>
      <c r="K445" s="317">
        <v>0</v>
      </c>
      <c r="L445" s="10">
        <v>72.959999999999994</v>
      </c>
      <c r="M445" s="10">
        <v>100</v>
      </c>
      <c r="N445" s="318">
        <v>114.10125027871491</v>
      </c>
      <c r="O445" s="318">
        <v>86.921180635456395</v>
      </c>
      <c r="P445" s="318">
        <v>81.667352854995485</v>
      </c>
      <c r="Q445" s="10">
        <v>100</v>
      </c>
      <c r="R445" s="10">
        <v>48.4</v>
      </c>
      <c r="S445" s="319">
        <v>56.210896200012442</v>
      </c>
      <c r="T445" s="10">
        <v>51.21</v>
      </c>
      <c r="U445" s="10">
        <v>4.91</v>
      </c>
      <c r="V445" s="10">
        <v>0.63</v>
      </c>
      <c r="W445" s="10">
        <v>0.14000000000000001</v>
      </c>
      <c r="X445" s="320">
        <v>17766</v>
      </c>
      <c r="Y445" s="320">
        <v>7383</v>
      </c>
      <c r="Z445" s="10">
        <v>8.7100000000000009</v>
      </c>
    </row>
    <row r="446" spans="1:26" ht="12.75" customHeight="1">
      <c r="A446" s="8" t="s">
        <v>461</v>
      </c>
      <c r="B446" s="8" t="s">
        <v>31</v>
      </c>
      <c r="C446" s="10" t="s">
        <v>462</v>
      </c>
      <c r="D446" s="10" t="s">
        <v>475</v>
      </c>
      <c r="E446" s="317">
        <v>0</v>
      </c>
      <c r="F446" s="317">
        <v>0</v>
      </c>
      <c r="G446" s="317">
        <v>0</v>
      </c>
      <c r="H446" s="317">
        <v>85.04</v>
      </c>
      <c r="I446" s="317">
        <v>0</v>
      </c>
      <c r="J446" s="317">
        <v>0</v>
      </c>
      <c r="K446" s="317">
        <v>0</v>
      </c>
      <c r="L446" s="10">
        <v>70.900000000000006</v>
      </c>
      <c r="M446" s="10">
        <v>94.53</v>
      </c>
      <c r="N446" s="318">
        <v>107.78250260197566</v>
      </c>
      <c r="O446" s="318">
        <v>92.658220893258118</v>
      </c>
      <c r="P446" s="318">
        <v>74.765956058613028</v>
      </c>
      <c r="Q446" s="10">
        <v>78.12</v>
      </c>
      <c r="R446" s="10">
        <v>37.57</v>
      </c>
      <c r="S446" s="319">
        <v>62.167153439442956</v>
      </c>
      <c r="T446" s="10">
        <v>51.89</v>
      </c>
      <c r="U446" s="10">
        <v>7.45</v>
      </c>
      <c r="V446" s="10">
        <v>1.02</v>
      </c>
      <c r="W446" s="10">
        <v>0.31</v>
      </c>
      <c r="X446" s="320">
        <v>5532</v>
      </c>
      <c r="Y446" s="320">
        <v>1768</v>
      </c>
      <c r="Z446" s="10">
        <v>7.98</v>
      </c>
    </row>
    <row r="447" spans="1:26" ht="12.75" customHeight="1">
      <c r="A447" s="8" t="s">
        <v>461</v>
      </c>
      <c r="B447" s="8" t="s">
        <v>33</v>
      </c>
      <c r="C447" s="10" t="s">
        <v>462</v>
      </c>
      <c r="D447" s="10" t="s">
        <v>476</v>
      </c>
      <c r="E447" s="317">
        <v>0</v>
      </c>
      <c r="F447" s="317">
        <v>0</v>
      </c>
      <c r="G447" s="317">
        <v>0</v>
      </c>
      <c r="H447" s="317">
        <v>78.59</v>
      </c>
      <c r="I447" s="317">
        <v>0</v>
      </c>
      <c r="J447" s="317">
        <v>0</v>
      </c>
      <c r="K447" s="317">
        <v>0</v>
      </c>
      <c r="L447" s="10">
        <v>73.13</v>
      </c>
      <c r="M447" s="10">
        <v>100</v>
      </c>
      <c r="N447" s="318">
        <v>113.16376333944275</v>
      </c>
      <c r="O447" s="318">
        <v>84.539070120202638</v>
      </c>
      <c r="P447" s="318">
        <v>77.497683657958945</v>
      </c>
      <c r="Q447" s="10">
        <v>63.98</v>
      </c>
      <c r="R447" s="10">
        <v>51.44</v>
      </c>
      <c r="S447" s="319">
        <v>60.419643329629046</v>
      </c>
      <c r="T447" s="10">
        <v>53.71</v>
      </c>
      <c r="U447" s="10">
        <v>5.82</v>
      </c>
      <c r="V447" s="10">
        <v>1.01</v>
      </c>
      <c r="W447" s="10">
        <v>0.31</v>
      </c>
      <c r="X447" s="320">
        <v>1819</v>
      </c>
      <c r="Y447" s="320">
        <v>808</v>
      </c>
      <c r="Z447" s="10">
        <v>6.92</v>
      </c>
    </row>
    <row r="448" spans="1:26" ht="12.75" customHeight="1">
      <c r="A448" s="8" t="s">
        <v>461</v>
      </c>
      <c r="B448" s="8" t="s">
        <v>35</v>
      </c>
      <c r="C448" s="10" t="s">
        <v>462</v>
      </c>
      <c r="D448" s="10" t="s">
        <v>477</v>
      </c>
      <c r="E448" s="317">
        <v>0</v>
      </c>
      <c r="F448" s="317">
        <v>0</v>
      </c>
      <c r="G448" s="317">
        <v>0</v>
      </c>
      <c r="H448" s="317">
        <v>83.89</v>
      </c>
      <c r="I448" s="317">
        <v>0</v>
      </c>
      <c r="J448" s="317">
        <v>0</v>
      </c>
      <c r="K448" s="317">
        <v>0</v>
      </c>
      <c r="L448" s="10">
        <v>72.34</v>
      </c>
      <c r="M448" s="10">
        <v>90.22</v>
      </c>
      <c r="N448" s="318">
        <v>107.73448467954914</v>
      </c>
      <c r="O448" s="318">
        <v>82.93703654062476</v>
      </c>
      <c r="P448" s="318">
        <v>82.459345686553704</v>
      </c>
      <c r="Q448" s="10">
        <v>89.6</v>
      </c>
      <c r="R448" s="10">
        <v>43</v>
      </c>
      <c r="S448" s="319">
        <v>59.253041897727407</v>
      </c>
      <c r="T448" s="10">
        <v>50.3</v>
      </c>
      <c r="U448" s="10">
        <v>5.85</v>
      </c>
      <c r="V448" s="10">
        <v>0.81</v>
      </c>
      <c r="W448" s="10">
        <v>0.16</v>
      </c>
      <c r="X448" s="320">
        <v>1435</v>
      </c>
      <c r="Y448" s="320">
        <v>587</v>
      </c>
      <c r="Z448" s="10">
        <v>7.55</v>
      </c>
    </row>
    <row r="449" spans="1:26" ht="12.75" customHeight="1">
      <c r="A449" s="8" t="s">
        <v>98</v>
      </c>
      <c r="B449" s="8" t="s">
        <v>6</v>
      </c>
      <c r="C449" s="9" t="s">
        <v>99</v>
      </c>
      <c r="D449" s="10" t="s">
        <v>100</v>
      </c>
      <c r="E449" s="317">
        <v>53</v>
      </c>
      <c r="F449" s="317">
        <v>14</v>
      </c>
      <c r="G449" s="317">
        <v>2</v>
      </c>
      <c r="H449" s="317">
        <v>52.3</v>
      </c>
      <c r="I449" s="317">
        <v>0</v>
      </c>
      <c r="J449" s="317">
        <v>172</v>
      </c>
      <c r="K449" s="317">
        <v>68</v>
      </c>
      <c r="L449" s="10">
        <v>68.72</v>
      </c>
      <c r="M449" s="10">
        <v>88.69</v>
      </c>
      <c r="N449" s="318">
        <v>122.01589413152469</v>
      </c>
      <c r="O449" s="318">
        <v>79.527047138638224</v>
      </c>
      <c r="P449" s="318">
        <v>67.929406933509</v>
      </c>
      <c r="Q449" s="10">
        <v>62.28</v>
      </c>
      <c r="R449" s="10">
        <v>24.64</v>
      </c>
      <c r="S449" s="319">
        <v>75.473909017028589</v>
      </c>
      <c r="T449" s="10">
        <v>9.1300000000000008</v>
      </c>
      <c r="U449" s="10">
        <v>16.12</v>
      </c>
      <c r="V449" s="10">
        <v>2.04</v>
      </c>
      <c r="W449" s="10">
        <v>0.46</v>
      </c>
      <c r="X449" s="320">
        <v>2077</v>
      </c>
      <c r="Y449" s="320">
        <v>622</v>
      </c>
      <c r="Z449" s="10">
        <v>5.25</v>
      </c>
    </row>
    <row r="450" spans="1:26" ht="12.75" customHeight="1">
      <c r="A450" s="8" t="s">
        <v>98</v>
      </c>
      <c r="B450" s="8" t="s">
        <v>9</v>
      </c>
      <c r="C450" s="9" t="s">
        <v>99</v>
      </c>
      <c r="D450" s="10" t="s">
        <v>101</v>
      </c>
      <c r="E450" s="317">
        <v>8</v>
      </c>
      <c r="F450" s="317">
        <v>23</v>
      </c>
      <c r="G450" s="317">
        <v>1</v>
      </c>
      <c r="H450" s="317">
        <v>76.69</v>
      </c>
      <c r="I450" s="317">
        <v>1</v>
      </c>
      <c r="J450" s="317">
        <v>71</v>
      </c>
      <c r="K450" s="317">
        <v>157</v>
      </c>
      <c r="L450" s="10">
        <v>67.92</v>
      </c>
      <c r="M450" s="10">
        <v>100</v>
      </c>
      <c r="N450" s="318">
        <v>113.32945687416307</v>
      </c>
      <c r="O450" s="318">
        <v>86.800056849250709</v>
      </c>
      <c r="P450" s="318">
        <v>81.730737097650234</v>
      </c>
      <c r="Q450" s="10">
        <v>91.76</v>
      </c>
      <c r="R450" s="10">
        <v>49.6</v>
      </c>
      <c r="S450" s="319">
        <v>60.434030149838321</v>
      </c>
      <c r="T450" s="10">
        <v>56.02</v>
      </c>
      <c r="U450" s="10">
        <v>8.64</v>
      </c>
      <c r="V450" s="10">
        <v>0.88</v>
      </c>
      <c r="W450" s="10">
        <v>0.14000000000000001</v>
      </c>
      <c r="X450" s="320">
        <v>6649</v>
      </c>
      <c r="Y450" s="320">
        <v>2488</v>
      </c>
      <c r="Z450" s="10">
        <v>5.66</v>
      </c>
    </row>
    <row r="451" spans="1:26" ht="12.75" customHeight="1">
      <c r="A451" s="8" t="s">
        <v>98</v>
      </c>
      <c r="B451" s="8" t="s">
        <v>11</v>
      </c>
      <c r="C451" s="9" t="s">
        <v>99</v>
      </c>
      <c r="D451" s="10" t="s">
        <v>102</v>
      </c>
      <c r="E451" s="317">
        <v>3</v>
      </c>
      <c r="F451" s="317">
        <v>52</v>
      </c>
      <c r="G451" s="317">
        <v>5</v>
      </c>
      <c r="H451" s="317">
        <v>56.94</v>
      </c>
      <c r="I451" s="317">
        <v>0</v>
      </c>
      <c r="J451" s="317">
        <v>0</v>
      </c>
      <c r="K451" s="317">
        <v>143</v>
      </c>
      <c r="L451" s="10">
        <v>67.33</v>
      </c>
      <c r="M451" s="10">
        <v>95.39</v>
      </c>
      <c r="N451" s="318">
        <v>112.70116052294472</v>
      </c>
      <c r="O451" s="318">
        <v>75.408828182830533</v>
      </c>
      <c r="P451" s="318">
        <v>89.063142582120236</v>
      </c>
      <c r="Q451" s="10">
        <v>78.739999999999995</v>
      </c>
      <c r="R451" s="10">
        <v>31.3</v>
      </c>
      <c r="S451" s="319">
        <v>64.99854371288491</v>
      </c>
      <c r="T451" s="10">
        <v>31.94</v>
      </c>
      <c r="U451" s="10">
        <v>10.26</v>
      </c>
      <c r="V451" s="10">
        <v>1.37</v>
      </c>
      <c r="W451" s="10">
        <v>0.28999999999999998</v>
      </c>
      <c r="X451" s="320">
        <v>7821</v>
      </c>
      <c r="Y451" s="320">
        <v>2602</v>
      </c>
      <c r="Z451" s="10">
        <v>6.26</v>
      </c>
    </row>
    <row r="452" spans="1:26" ht="12.75" customHeight="1">
      <c r="A452" s="8" t="s">
        <v>98</v>
      </c>
      <c r="B452" s="8" t="s">
        <v>13</v>
      </c>
      <c r="C452" s="9" t="s">
        <v>99</v>
      </c>
      <c r="D452" s="10" t="s">
        <v>103</v>
      </c>
      <c r="E452" s="317">
        <v>12</v>
      </c>
      <c r="F452" s="317">
        <v>24</v>
      </c>
      <c r="G452" s="317">
        <v>1</v>
      </c>
      <c r="H452" s="317">
        <v>0</v>
      </c>
      <c r="I452" s="317">
        <v>1</v>
      </c>
      <c r="J452" s="317">
        <v>1</v>
      </c>
      <c r="K452" s="317">
        <v>104</v>
      </c>
      <c r="L452" s="10">
        <v>67.63</v>
      </c>
      <c r="M452" s="10">
        <v>0</v>
      </c>
      <c r="N452" s="318">
        <v>108.53</v>
      </c>
      <c r="O452" s="318">
        <v>74.400000000000006</v>
      </c>
      <c r="P452" s="318">
        <v>72.790000000000006</v>
      </c>
      <c r="Q452" s="10">
        <v>0</v>
      </c>
      <c r="R452" s="10">
        <v>0</v>
      </c>
      <c r="S452" s="319">
        <v>66.482128785888918</v>
      </c>
      <c r="T452" s="10">
        <v>31.48</v>
      </c>
      <c r="U452" s="10">
        <v>0</v>
      </c>
      <c r="V452" s="10">
        <v>0</v>
      </c>
      <c r="W452" s="10">
        <v>0</v>
      </c>
      <c r="X452" s="320">
        <v>0</v>
      </c>
      <c r="Y452" s="320">
        <v>0</v>
      </c>
      <c r="Z452" s="10">
        <v>0</v>
      </c>
    </row>
    <row r="453" spans="1:26" ht="12.75" customHeight="1">
      <c r="A453" s="8" t="s">
        <v>98</v>
      </c>
      <c r="B453" s="8" t="s">
        <v>15</v>
      </c>
      <c r="C453" s="9" t="s">
        <v>99</v>
      </c>
      <c r="D453" s="10" t="s">
        <v>104</v>
      </c>
      <c r="E453" s="317">
        <v>20</v>
      </c>
      <c r="F453" s="317">
        <v>32</v>
      </c>
      <c r="G453" s="317">
        <v>4</v>
      </c>
      <c r="H453" s="317">
        <v>51.09</v>
      </c>
      <c r="I453" s="317">
        <v>0</v>
      </c>
      <c r="J453" s="317">
        <v>19</v>
      </c>
      <c r="K453" s="317">
        <v>137</v>
      </c>
      <c r="L453" s="10">
        <v>71.75</v>
      </c>
      <c r="M453" s="10">
        <v>100</v>
      </c>
      <c r="N453" s="318">
        <v>114.81708837513627</v>
      </c>
      <c r="O453" s="318">
        <v>88.150177836442765</v>
      </c>
      <c r="P453" s="318">
        <v>80.727105686487945</v>
      </c>
      <c r="Q453" s="10">
        <v>94.06</v>
      </c>
      <c r="R453" s="10">
        <v>30.94</v>
      </c>
      <c r="S453" s="319">
        <v>68.488138745676423</v>
      </c>
      <c r="T453" s="10">
        <v>38.33</v>
      </c>
      <c r="U453" s="10">
        <v>5.77</v>
      </c>
      <c r="V453" s="10">
        <v>0.35</v>
      </c>
      <c r="W453" s="10">
        <v>0.04</v>
      </c>
      <c r="X453" s="320">
        <v>7715</v>
      </c>
      <c r="Y453" s="320">
        <v>3098</v>
      </c>
      <c r="Z453" s="10">
        <v>5.71</v>
      </c>
    </row>
    <row r="454" spans="1:26" ht="12.75" customHeight="1">
      <c r="A454" s="8" t="s">
        <v>98</v>
      </c>
      <c r="B454" s="8" t="s">
        <v>17</v>
      </c>
      <c r="C454" s="9" t="s">
        <v>99</v>
      </c>
      <c r="D454" s="10" t="s">
        <v>105</v>
      </c>
      <c r="E454" s="317">
        <v>25</v>
      </c>
      <c r="F454" s="317">
        <v>18</v>
      </c>
      <c r="G454" s="317">
        <v>0</v>
      </c>
      <c r="H454" s="317">
        <v>46.15</v>
      </c>
      <c r="I454" s="317">
        <v>0</v>
      </c>
      <c r="J454" s="317">
        <v>0</v>
      </c>
      <c r="K454" s="317">
        <v>308</v>
      </c>
      <c r="L454" s="10">
        <v>69.44</v>
      </c>
      <c r="M454" s="10">
        <v>90.17</v>
      </c>
      <c r="N454" s="318">
        <v>109.39289659975569</v>
      </c>
      <c r="O454" s="318">
        <v>90.733690030659247</v>
      </c>
      <c r="P454" s="318">
        <v>88.734666930757626</v>
      </c>
      <c r="Q454" s="10">
        <v>76.27</v>
      </c>
      <c r="R454" s="10">
        <v>40.270000000000003</v>
      </c>
      <c r="S454" s="319">
        <v>65.123405183381195</v>
      </c>
      <c r="T454" s="10">
        <v>48</v>
      </c>
      <c r="U454" s="10">
        <v>9.17</v>
      </c>
      <c r="V454" s="10">
        <v>1.19</v>
      </c>
      <c r="W454" s="10">
        <v>0.23</v>
      </c>
      <c r="X454" s="320">
        <v>9144</v>
      </c>
      <c r="Y454" s="320">
        <v>3454</v>
      </c>
      <c r="Z454" s="10">
        <v>6.03</v>
      </c>
    </row>
    <row r="455" spans="1:26" ht="12.75" customHeight="1">
      <c r="A455" s="8" t="s">
        <v>98</v>
      </c>
      <c r="B455" s="8" t="s">
        <v>19</v>
      </c>
      <c r="C455" s="9" t="s">
        <v>99</v>
      </c>
      <c r="D455" s="10" t="s">
        <v>106</v>
      </c>
      <c r="E455" s="317">
        <v>8</v>
      </c>
      <c r="F455" s="317">
        <v>54</v>
      </c>
      <c r="G455" s="317">
        <v>1</v>
      </c>
      <c r="H455" s="317">
        <v>58.16</v>
      </c>
      <c r="I455" s="317">
        <v>2</v>
      </c>
      <c r="J455" s="317">
        <v>0</v>
      </c>
      <c r="K455" s="317">
        <v>114</v>
      </c>
      <c r="L455" s="10">
        <v>69.430000000000007</v>
      </c>
      <c r="M455" s="10">
        <v>98.44</v>
      </c>
      <c r="N455" s="318">
        <v>108.78222806326339</v>
      </c>
      <c r="O455" s="318">
        <v>89.558198397585855</v>
      </c>
      <c r="P455" s="318">
        <v>84.857373106863747</v>
      </c>
      <c r="Q455" s="10">
        <v>93</v>
      </c>
      <c r="R455" s="10">
        <v>32.729999999999997</v>
      </c>
      <c r="S455" s="319">
        <v>67.578960100391583</v>
      </c>
      <c r="T455" s="10">
        <v>27.21</v>
      </c>
      <c r="U455" s="10">
        <v>7.68</v>
      </c>
      <c r="V455" s="10">
        <v>0.98</v>
      </c>
      <c r="W455" s="10">
        <v>0.18</v>
      </c>
      <c r="X455" s="320">
        <v>9610</v>
      </c>
      <c r="Y455" s="320">
        <v>3726</v>
      </c>
      <c r="Z455" s="10">
        <v>6.82</v>
      </c>
    </row>
    <row r="456" spans="1:26" ht="12.75" customHeight="1">
      <c r="A456" s="8" t="s">
        <v>98</v>
      </c>
      <c r="B456" s="8" t="s">
        <v>21</v>
      </c>
      <c r="C456" s="9" t="s">
        <v>99</v>
      </c>
      <c r="D456" s="10" t="s">
        <v>107</v>
      </c>
      <c r="E456" s="317">
        <v>9</v>
      </c>
      <c r="F456" s="317">
        <v>42</v>
      </c>
      <c r="G456" s="317">
        <v>2</v>
      </c>
      <c r="H456" s="317">
        <v>77.45</v>
      </c>
      <c r="I456" s="317">
        <v>1</v>
      </c>
      <c r="J456" s="317">
        <v>11</v>
      </c>
      <c r="K456" s="317">
        <v>79</v>
      </c>
      <c r="L456" s="10">
        <v>69.2</v>
      </c>
      <c r="M456" s="10">
        <v>94.43</v>
      </c>
      <c r="N456" s="318">
        <v>114.26548405913583</v>
      </c>
      <c r="O456" s="318">
        <v>80.614484452445453</v>
      </c>
      <c r="P456" s="318">
        <v>67.695685940350927</v>
      </c>
      <c r="Q456" s="10">
        <v>73.13</v>
      </c>
      <c r="R456" s="10">
        <v>45.23</v>
      </c>
      <c r="S456" s="319">
        <v>69.788182831661089</v>
      </c>
      <c r="T456" s="10">
        <v>29.04</v>
      </c>
      <c r="U456" s="10">
        <v>8.26</v>
      </c>
      <c r="V456" s="10">
        <v>1.08</v>
      </c>
      <c r="W456" s="10">
        <v>0.25</v>
      </c>
      <c r="X456" s="320">
        <v>9226</v>
      </c>
      <c r="Y456" s="320">
        <v>3422</v>
      </c>
      <c r="Z456" s="10">
        <v>6.37</v>
      </c>
    </row>
    <row r="457" spans="1:26" ht="12.75" customHeight="1">
      <c r="A457" s="8" t="s">
        <v>98</v>
      </c>
      <c r="B457" s="8" t="s">
        <v>23</v>
      </c>
      <c r="C457" s="9" t="s">
        <v>99</v>
      </c>
      <c r="D457" s="10" t="s">
        <v>108</v>
      </c>
      <c r="E457" s="317">
        <v>4</v>
      </c>
      <c r="F457" s="317">
        <v>12</v>
      </c>
      <c r="G457" s="317">
        <v>2</v>
      </c>
      <c r="H457" s="317">
        <v>56.91</v>
      </c>
      <c r="I457" s="317">
        <v>0</v>
      </c>
      <c r="J457" s="317">
        <v>0</v>
      </c>
      <c r="K457" s="317">
        <v>0</v>
      </c>
      <c r="L457" s="10">
        <v>68.17</v>
      </c>
      <c r="M457" s="10">
        <v>93.18</v>
      </c>
      <c r="N457" s="318">
        <v>113.25238904023578</v>
      </c>
      <c r="O457" s="318">
        <v>90.218890741277136</v>
      </c>
      <c r="P457" s="318">
        <v>69.637842848401888</v>
      </c>
      <c r="Q457" s="10">
        <v>71.75</v>
      </c>
      <c r="R457" s="10">
        <v>30.03</v>
      </c>
      <c r="S457" s="319">
        <v>77.786366354844887</v>
      </c>
      <c r="T457" s="10">
        <v>33.340000000000003</v>
      </c>
      <c r="U457" s="10">
        <v>8.3699999999999992</v>
      </c>
      <c r="V457" s="10">
        <v>1.1599999999999999</v>
      </c>
      <c r="W457" s="10">
        <v>0.22</v>
      </c>
      <c r="X457" s="320">
        <v>4865</v>
      </c>
      <c r="Y457" s="320">
        <v>1637</v>
      </c>
      <c r="Z457" s="10">
        <v>6.16</v>
      </c>
    </row>
    <row r="458" spans="1:26" ht="12.75" customHeight="1">
      <c r="A458" s="8" t="s">
        <v>98</v>
      </c>
      <c r="B458" s="8" t="s">
        <v>25</v>
      </c>
      <c r="C458" s="9" t="s">
        <v>99</v>
      </c>
      <c r="D458" s="10" t="s">
        <v>109</v>
      </c>
      <c r="E458" s="317">
        <v>6</v>
      </c>
      <c r="F458" s="317">
        <v>0</v>
      </c>
      <c r="G458" s="317">
        <v>0</v>
      </c>
      <c r="H458" s="317">
        <v>63.45</v>
      </c>
      <c r="I458" s="317">
        <v>3</v>
      </c>
      <c r="J458" s="317">
        <v>4</v>
      </c>
      <c r="K458" s="317">
        <v>35</v>
      </c>
      <c r="L458" s="10">
        <v>64.94</v>
      </c>
      <c r="M458" s="10">
        <v>100</v>
      </c>
      <c r="N458" s="318">
        <v>114.13182789132341</v>
      </c>
      <c r="O458" s="318">
        <v>94.42681327920171</v>
      </c>
      <c r="P458" s="318">
        <v>74.907653245134284</v>
      </c>
      <c r="Q458" s="10">
        <v>77.53</v>
      </c>
      <c r="R458" s="10">
        <v>45.16</v>
      </c>
      <c r="S458" s="319">
        <v>65.29683798924691</v>
      </c>
      <c r="T458" s="10">
        <v>35.54</v>
      </c>
      <c r="U458" s="10">
        <v>8.1199999999999992</v>
      </c>
      <c r="V458" s="10">
        <v>1.21</v>
      </c>
      <c r="W458" s="10">
        <v>0.26</v>
      </c>
      <c r="X458" s="320">
        <v>2147</v>
      </c>
      <c r="Y458" s="320">
        <v>787</v>
      </c>
      <c r="Z458" s="10">
        <v>6.44</v>
      </c>
    </row>
    <row r="459" spans="1:26" ht="12.75" customHeight="1">
      <c r="A459" s="8" t="s">
        <v>98</v>
      </c>
      <c r="B459" s="8" t="s">
        <v>27</v>
      </c>
      <c r="C459" s="9" t="s">
        <v>99</v>
      </c>
      <c r="D459" s="10" t="s">
        <v>110</v>
      </c>
      <c r="E459" s="317">
        <v>3</v>
      </c>
      <c r="F459" s="317">
        <v>25</v>
      </c>
      <c r="G459" s="317">
        <v>5</v>
      </c>
      <c r="H459" s="317">
        <v>65.319999999999993</v>
      </c>
      <c r="I459" s="317">
        <v>3</v>
      </c>
      <c r="J459" s="317">
        <v>8</v>
      </c>
      <c r="K459" s="317">
        <v>70</v>
      </c>
      <c r="L459" s="10">
        <v>66.55</v>
      </c>
      <c r="M459" s="10">
        <v>100</v>
      </c>
      <c r="N459" s="318">
        <v>110.37697702578353</v>
      </c>
      <c r="O459" s="318">
        <v>80.986124879534245</v>
      </c>
      <c r="P459" s="318">
        <v>82.995161980264598</v>
      </c>
      <c r="Q459" s="10">
        <v>88.49</v>
      </c>
      <c r="R459" s="10">
        <v>36.450000000000003</v>
      </c>
      <c r="S459" s="319">
        <v>69.589750705332776</v>
      </c>
      <c r="T459" s="10">
        <v>30.24</v>
      </c>
      <c r="U459" s="10">
        <v>7.74</v>
      </c>
      <c r="V459" s="10">
        <v>1.1499999999999999</v>
      </c>
      <c r="W459" s="10">
        <v>0.25</v>
      </c>
      <c r="X459" s="320">
        <v>3942</v>
      </c>
      <c r="Y459" s="320">
        <v>1402</v>
      </c>
      <c r="Z459" s="10">
        <v>6.62</v>
      </c>
    </row>
    <row r="460" spans="1:26" ht="12.75" customHeight="1">
      <c r="A460" s="8" t="s">
        <v>98</v>
      </c>
      <c r="B460" s="8" t="s">
        <v>29</v>
      </c>
      <c r="C460" s="9" t="s">
        <v>99</v>
      </c>
      <c r="D460" s="10" t="s">
        <v>111</v>
      </c>
      <c r="E460" s="317">
        <v>23</v>
      </c>
      <c r="F460" s="317">
        <v>49</v>
      </c>
      <c r="G460" s="317">
        <v>7</v>
      </c>
      <c r="H460" s="317">
        <v>76.52</v>
      </c>
      <c r="I460" s="317">
        <v>1</v>
      </c>
      <c r="J460" s="317">
        <v>5</v>
      </c>
      <c r="K460" s="317">
        <v>157</v>
      </c>
      <c r="L460" s="10">
        <v>65.77</v>
      </c>
      <c r="M460" s="10">
        <v>100</v>
      </c>
      <c r="N460" s="318">
        <v>108.83391838809237</v>
      </c>
      <c r="O460" s="318">
        <v>83.419770237586178</v>
      </c>
      <c r="P460" s="318">
        <v>73.846082173508037</v>
      </c>
      <c r="Q460" s="10">
        <v>73.489999999999995</v>
      </c>
      <c r="R460" s="10">
        <v>31.56</v>
      </c>
      <c r="S460" s="319">
        <v>61.342611852804353</v>
      </c>
      <c r="T460" s="10">
        <v>56.04</v>
      </c>
      <c r="U460" s="10">
        <v>7.86</v>
      </c>
      <c r="V460" s="10">
        <v>0.74</v>
      </c>
      <c r="W460" s="10">
        <v>0.13</v>
      </c>
      <c r="X460" s="320">
        <v>9453</v>
      </c>
      <c r="Y460" s="320">
        <v>3268</v>
      </c>
      <c r="Z460" s="10">
        <v>6.47</v>
      </c>
    </row>
    <row r="461" spans="1:26" ht="12.75" customHeight="1">
      <c r="A461" s="8" t="s">
        <v>98</v>
      </c>
      <c r="B461" s="8" t="s">
        <v>31</v>
      </c>
      <c r="C461" s="9" t="s">
        <v>99</v>
      </c>
      <c r="D461" s="10" t="s">
        <v>112</v>
      </c>
      <c r="E461" s="317">
        <v>39</v>
      </c>
      <c r="F461" s="317">
        <v>33</v>
      </c>
      <c r="G461" s="317">
        <v>9</v>
      </c>
      <c r="H461" s="317">
        <v>80.02</v>
      </c>
      <c r="I461" s="317">
        <v>38</v>
      </c>
      <c r="J461" s="317">
        <v>69</v>
      </c>
      <c r="K461" s="317">
        <v>453</v>
      </c>
      <c r="L461" s="10">
        <v>71.44</v>
      </c>
      <c r="M461" s="10">
        <v>100</v>
      </c>
      <c r="N461" s="318">
        <v>106.11971110174156</v>
      </c>
      <c r="O461" s="318">
        <v>98.345443457516083</v>
      </c>
      <c r="P461" s="318">
        <v>80.494241224888341</v>
      </c>
      <c r="Q461" s="10">
        <v>84.08</v>
      </c>
      <c r="R461" s="10">
        <v>48.44</v>
      </c>
      <c r="S461" s="319">
        <v>59.291315598232771</v>
      </c>
      <c r="T461" s="10">
        <v>45.92</v>
      </c>
      <c r="U461" s="10">
        <v>5.0199999999999996</v>
      </c>
      <c r="V461" s="10">
        <v>0.54</v>
      </c>
      <c r="W461" s="10">
        <v>0.11</v>
      </c>
      <c r="X461" s="320">
        <v>35861</v>
      </c>
      <c r="Y461" s="320">
        <v>14517</v>
      </c>
      <c r="Z461" s="10">
        <v>6.61</v>
      </c>
    </row>
    <row r="462" spans="1:26" ht="12.75" customHeight="1">
      <c r="A462" s="8" t="s">
        <v>98</v>
      </c>
      <c r="B462" s="8" t="s">
        <v>33</v>
      </c>
      <c r="C462" s="9" t="s">
        <v>99</v>
      </c>
      <c r="D462" s="10" t="s">
        <v>113</v>
      </c>
      <c r="E462" s="317">
        <v>4</v>
      </c>
      <c r="F462" s="317">
        <v>3</v>
      </c>
      <c r="G462" s="317">
        <v>1</v>
      </c>
      <c r="H462" s="317">
        <v>85.26</v>
      </c>
      <c r="I462" s="317">
        <v>0</v>
      </c>
      <c r="J462" s="317">
        <v>0</v>
      </c>
      <c r="K462" s="317">
        <v>100</v>
      </c>
      <c r="L462" s="10">
        <v>70.05</v>
      </c>
      <c r="M462" s="10">
        <v>100</v>
      </c>
      <c r="N462" s="318">
        <v>109.53190579620669</v>
      </c>
      <c r="O462" s="318">
        <v>95.961627621163274</v>
      </c>
      <c r="P462" s="318">
        <v>91.13170471590422</v>
      </c>
      <c r="Q462" s="10">
        <v>100</v>
      </c>
      <c r="R462" s="10">
        <v>43.85</v>
      </c>
      <c r="S462" s="319">
        <v>62.620982923966253</v>
      </c>
      <c r="T462" s="10">
        <v>37.18</v>
      </c>
      <c r="U462" s="10">
        <v>4.5999999999999996</v>
      </c>
      <c r="V462" s="10">
        <v>0.49</v>
      </c>
      <c r="W462" s="10">
        <v>0.1</v>
      </c>
      <c r="X462" s="320">
        <v>1573</v>
      </c>
      <c r="Y462" s="320">
        <v>633</v>
      </c>
      <c r="Z462" s="10">
        <v>6.33</v>
      </c>
    </row>
    <row r="463" spans="1:26" ht="12.75" customHeight="1">
      <c r="A463" s="8" t="s">
        <v>98</v>
      </c>
      <c r="B463" s="8" t="s">
        <v>35</v>
      </c>
      <c r="C463" s="9" t="s">
        <v>99</v>
      </c>
      <c r="D463" s="10" t="s">
        <v>114</v>
      </c>
      <c r="E463" s="317">
        <v>7</v>
      </c>
      <c r="F463" s="317">
        <v>6</v>
      </c>
      <c r="G463" s="317">
        <v>1</v>
      </c>
      <c r="H463" s="317">
        <v>64.650000000000006</v>
      </c>
      <c r="I463" s="317">
        <v>0</v>
      </c>
      <c r="J463" s="317">
        <v>0</v>
      </c>
      <c r="K463" s="317">
        <v>36</v>
      </c>
      <c r="L463" s="10">
        <v>72.11</v>
      </c>
      <c r="M463" s="10">
        <v>0</v>
      </c>
      <c r="N463" s="318">
        <v>112.98633978468018</v>
      </c>
      <c r="O463" s="318">
        <v>89.134418331868844</v>
      </c>
      <c r="P463" s="318">
        <v>79.766081429275232</v>
      </c>
      <c r="Q463" s="10">
        <v>100</v>
      </c>
      <c r="R463" s="10">
        <v>33.68</v>
      </c>
      <c r="S463" s="319">
        <v>65.504651984454128</v>
      </c>
      <c r="T463" s="10">
        <v>29.82</v>
      </c>
      <c r="U463" s="10">
        <v>2.2799999999999998</v>
      </c>
      <c r="V463" s="10">
        <v>0.32</v>
      </c>
      <c r="W463" s="10">
        <v>0.08</v>
      </c>
      <c r="X463" s="320">
        <v>1631</v>
      </c>
      <c r="Y463" s="320">
        <v>618</v>
      </c>
      <c r="Z463" s="10">
        <v>5.98</v>
      </c>
    </row>
    <row r="464" spans="1:26" ht="12.75" customHeight="1">
      <c r="A464" s="8" t="s">
        <v>98</v>
      </c>
      <c r="B464" s="8" t="s">
        <v>37</v>
      </c>
      <c r="C464" s="9" t="s">
        <v>99</v>
      </c>
      <c r="D464" s="10" t="s">
        <v>115</v>
      </c>
      <c r="E464" s="317">
        <v>7</v>
      </c>
      <c r="F464" s="317">
        <v>0</v>
      </c>
      <c r="G464" s="317">
        <v>1</v>
      </c>
      <c r="H464" s="317">
        <v>75.92</v>
      </c>
      <c r="I464" s="317">
        <v>1</v>
      </c>
      <c r="J464" s="317">
        <v>0</v>
      </c>
      <c r="K464" s="317">
        <v>20</v>
      </c>
      <c r="L464" s="10">
        <v>72.08</v>
      </c>
      <c r="M464" s="10">
        <v>100</v>
      </c>
      <c r="N464" s="318">
        <v>111.47040440509528</v>
      </c>
      <c r="O464" s="318">
        <v>93.660576783857735</v>
      </c>
      <c r="P464" s="318">
        <v>76.973142774642795</v>
      </c>
      <c r="Q464" s="10">
        <v>100</v>
      </c>
      <c r="R464" s="10">
        <v>33.42</v>
      </c>
      <c r="S464" s="319">
        <v>63.141430375387444</v>
      </c>
      <c r="T464" s="10">
        <v>29.22</v>
      </c>
      <c r="U464" s="10">
        <v>6.66</v>
      </c>
      <c r="V464" s="10">
        <v>0.81</v>
      </c>
      <c r="W464" s="10">
        <v>0.15</v>
      </c>
      <c r="X464" s="320">
        <v>1348</v>
      </c>
      <c r="Y464" s="320">
        <v>504</v>
      </c>
      <c r="Z464" s="10">
        <v>6.24</v>
      </c>
    </row>
    <row r="465" spans="1:26" ht="12.75" customHeight="1">
      <c r="A465" s="8" t="s">
        <v>98</v>
      </c>
      <c r="B465" s="8" t="s">
        <v>39</v>
      </c>
      <c r="C465" s="9" t="s">
        <v>99</v>
      </c>
      <c r="D465" s="10" t="s">
        <v>116</v>
      </c>
      <c r="E465" s="317">
        <v>5</v>
      </c>
      <c r="F465" s="317">
        <v>14</v>
      </c>
      <c r="G465" s="317">
        <v>3</v>
      </c>
      <c r="H465" s="317">
        <v>66.900000000000006</v>
      </c>
      <c r="I465" s="317">
        <v>0</v>
      </c>
      <c r="J465" s="317">
        <v>0</v>
      </c>
      <c r="K465" s="317">
        <v>21</v>
      </c>
      <c r="L465" s="10">
        <v>71.89</v>
      </c>
      <c r="M465" s="10">
        <v>91.49</v>
      </c>
      <c r="N465" s="318">
        <v>107.59004613707235</v>
      </c>
      <c r="O465" s="318">
        <v>94.31734024678228</v>
      </c>
      <c r="P465" s="318">
        <v>91.623644134404444</v>
      </c>
      <c r="Q465" s="10">
        <v>73.61</v>
      </c>
      <c r="R465" s="10">
        <v>33.93</v>
      </c>
      <c r="S465" s="319">
        <v>65.448954771793751</v>
      </c>
      <c r="T465" s="10">
        <v>32.369999999999997</v>
      </c>
      <c r="U465" s="10">
        <v>5.73</v>
      </c>
      <c r="V465" s="10">
        <v>0.96</v>
      </c>
      <c r="W465" s="10">
        <v>0.28000000000000003</v>
      </c>
      <c r="X465" s="320">
        <v>3103</v>
      </c>
      <c r="Y465" s="320">
        <v>1235</v>
      </c>
      <c r="Z465" s="10">
        <v>6.39</v>
      </c>
    </row>
    <row r="466" spans="1:26" ht="12.75" customHeight="1">
      <c r="A466" s="8" t="s">
        <v>98</v>
      </c>
      <c r="B466" s="8" t="s">
        <v>41</v>
      </c>
      <c r="C466" s="9" t="s">
        <v>99</v>
      </c>
      <c r="D466" s="10" t="s">
        <v>117</v>
      </c>
      <c r="E466" s="317">
        <v>3</v>
      </c>
      <c r="F466" s="317">
        <v>9</v>
      </c>
      <c r="G466" s="317">
        <v>0</v>
      </c>
      <c r="H466" s="317">
        <v>87.67</v>
      </c>
      <c r="I466" s="317">
        <v>0</v>
      </c>
      <c r="J466" s="317">
        <v>0</v>
      </c>
      <c r="K466" s="317">
        <v>35</v>
      </c>
      <c r="L466" s="10">
        <v>70.959999999999994</v>
      </c>
      <c r="M466" s="10">
        <v>100</v>
      </c>
      <c r="N466" s="318">
        <v>115.28425707101353</v>
      </c>
      <c r="O466" s="318">
        <v>86.57824811983842</v>
      </c>
      <c r="P466" s="318">
        <v>88.24611660907992</v>
      </c>
      <c r="Q466" s="10">
        <v>60.34</v>
      </c>
      <c r="R466" s="10">
        <v>37.92</v>
      </c>
      <c r="S466" s="319">
        <v>69.372263764607396</v>
      </c>
      <c r="T466" s="10">
        <v>34</v>
      </c>
      <c r="U466" s="10">
        <v>7.81</v>
      </c>
      <c r="V466" s="10">
        <v>0.45</v>
      </c>
      <c r="W466" s="10">
        <v>0.04</v>
      </c>
      <c r="X466" s="320">
        <v>2816</v>
      </c>
      <c r="Y466" s="320">
        <v>1061</v>
      </c>
      <c r="Z466" s="10">
        <v>6.82</v>
      </c>
    </row>
    <row r="467" spans="1:26" ht="12.75" customHeight="1">
      <c r="A467" s="8" t="s">
        <v>98</v>
      </c>
      <c r="B467" s="8" t="s">
        <v>43</v>
      </c>
      <c r="C467" s="9" t="s">
        <v>99</v>
      </c>
      <c r="D467" s="10" t="s">
        <v>118</v>
      </c>
      <c r="E467" s="317">
        <v>13</v>
      </c>
      <c r="F467" s="317">
        <v>8</v>
      </c>
      <c r="G467" s="317">
        <v>1</v>
      </c>
      <c r="H467" s="317">
        <v>56.4</v>
      </c>
      <c r="I467" s="317">
        <v>1</v>
      </c>
      <c r="J467" s="317">
        <v>0</v>
      </c>
      <c r="K467" s="317">
        <v>70</v>
      </c>
      <c r="L467" s="10">
        <v>69.540000000000006</v>
      </c>
      <c r="M467" s="10">
        <v>100</v>
      </c>
      <c r="N467" s="318">
        <v>115.61838342609695</v>
      </c>
      <c r="O467" s="318">
        <v>100.12683818103893</v>
      </c>
      <c r="P467" s="318">
        <v>78.083250029469127</v>
      </c>
      <c r="Q467" s="10">
        <v>100</v>
      </c>
      <c r="R467" s="10">
        <v>28.49</v>
      </c>
      <c r="S467" s="319">
        <v>61.482240437158474</v>
      </c>
      <c r="T467" s="10">
        <v>52.33</v>
      </c>
      <c r="U467" s="10">
        <v>5.35</v>
      </c>
      <c r="V467" s="10">
        <v>0.48</v>
      </c>
      <c r="W467" s="10">
        <v>0.1</v>
      </c>
      <c r="X467" s="320">
        <v>2344</v>
      </c>
      <c r="Y467" s="320">
        <v>860</v>
      </c>
      <c r="Z467" s="10">
        <v>6.02</v>
      </c>
    </row>
    <row r="468" spans="1:26" ht="12.75" customHeight="1">
      <c r="A468" s="8" t="s">
        <v>146</v>
      </c>
      <c r="B468" s="8" t="s">
        <v>6</v>
      </c>
      <c r="C468" s="9" t="s">
        <v>147</v>
      </c>
      <c r="D468" s="10" t="s">
        <v>148</v>
      </c>
      <c r="E468" s="317">
        <v>37</v>
      </c>
      <c r="F468" s="317">
        <v>10</v>
      </c>
      <c r="G468" s="317">
        <v>1</v>
      </c>
      <c r="H468" s="317">
        <v>69.83</v>
      </c>
      <c r="I468" s="317">
        <v>0</v>
      </c>
      <c r="J468" s="317">
        <v>14</v>
      </c>
      <c r="K468" s="317">
        <v>92</v>
      </c>
      <c r="L468" s="10">
        <v>69.7</v>
      </c>
      <c r="M468" s="10">
        <v>96.75</v>
      </c>
      <c r="N468" s="318">
        <v>111.85066916266079</v>
      </c>
      <c r="O468" s="318">
        <v>91.093014752569232</v>
      </c>
      <c r="P468" s="318">
        <v>71.278884091799526</v>
      </c>
      <c r="Q468" s="10">
        <v>92.17</v>
      </c>
      <c r="R468" s="10">
        <v>46.48</v>
      </c>
      <c r="S468" s="319">
        <v>63.331860326521017</v>
      </c>
      <c r="T468" s="10">
        <v>31.62</v>
      </c>
      <c r="U468" s="10">
        <v>12.31</v>
      </c>
      <c r="V468" s="10">
        <v>2.02</v>
      </c>
      <c r="W468" s="10">
        <v>0.48</v>
      </c>
      <c r="X468" s="320">
        <v>8820</v>
      </c>
      <c r="Y468" s="320">
        <v>3435</v>
      </c>
      <c r="Z468" s="10">
        <v>7.32</v>
      </c>
    </row>
    <row r="469" spans="1:26" ht="12.75" customHeight="1">
      <c r="A469" s="8" t="s">
        <v>146</v>
      </c>
      <c r="B469" s="8" t="s">
        <v>9</v>
      </c>
      <c r="C469" s="9" t="s">
        <v>147</v>
      </c>
      <c r="D469" s="10" t="s">
        <v>149</v>
      </c>
      <c r="E469" s="317">
        <v>0</v>
      </c>
      <c r="F469" s="317">
        <v>0</v>
      </c>
      <c r="G469" s="317">
        <v>0</v>
      </c>
      <c r="H469" s="317">
        <v>76.180000000000007</v>
      </c>
      <c r="I469" s="317">
        <v>0</v>
      </c>
      <c r="J469" s="317">
        <v>0</v>
      </c>
      <c r="K469" s="317">
        <v>0</v>
      </c>
      <c r="L469" s="10">
        <v>68.52</v>
      </c>
      <c r="M469" s="10">
        <v>100</v>
      </c>
      <c r="N469" s="318">
        <v>110.90823587775095</v>
      </c>
      <c r="O469" s="318">
        <v>83.5323958736886</v>
      </c>
      <c r="P469" s="318">
        <v>59.32023356770928</v>
      </c>
      <c r="Q469" s="10">
        <v>71.88</v>
      </c>
      <c r="R469" s="10">
        <v>34.42</v>
      </c>
      <c r="S469" s="319">
        <v>70.722376443308207</v>
      </c>
      <c r="T469" s="10">
        <v>32.53</v>
      </c>
      <c r="U469" s="10">
        <v>15.82</v>
      </c>
      <c r="V469" s="10">
        <v>2.34</v>
      </c>
      <c r="W469" s="10">
        <v>0.52</v>
      </c>
      <c r="X469" s="320">
        <v>10471</v>
      </c>
      <c r="Y469" s="320">
        <v>4021</v>
      </c>
      <c r="Z469" s="10">
        <v>6.57</v>
      </c>
    </row>
    <row r="470" spans="1:26" ht="12.75" customHeight="1">
      <c r="A470" s="8" t="s">
        <v>146</v>
      </c>
      <c r="B470" s="8" t="s">
        <v>11</v>
      </c>
      <c r="C470" s="9" t="s">
        <v>147</v>
      </c>
      <c r="D470" s="10" t="s">
        <v>150</v>
      </c>
      <c r="E470" s="317">
        <v>0</v>
      </c>
      <c r="F470" s="317">
        <v>0</v>
      </c>
      <c r="G470" s="317">
        <v>0</v>
      </c>
      <c r="H470" s="317">
        <v>75.069999999999993</v>
      </c>
      <c r="I470" s="317">
        <v>0</v>
      </c>
      <c r="J470" s="317">
        <v>0</v>
      </c>
      <c r="K470" s="317">
        <v>0</v>
      </c>
      <c r="L470" s="10">
        <v>68.11</v>
      </c>
      <c r="M470" s="10">
        <v>97.37</v>
      </c>
      <c r="N470" s="318">
        <v>112.47397839707473</v>
      </c>
      <c r="O470" s="318">
        <v>81.802118976851645</v>
      </c>
      <c r="P470" s="318">
        <v>70.161876157738632</v>
      </c>
      <c r="Q470" s="10">
        <v>68.5</v>
      </c>
      <c r="R470" s="10">
        <v>29.76</v>
      </c>
      <c r="S470" s="319">
        <v>70.059218049993774</v>
      </c>
      <c r="T470" s="10">
        <v>34.26</v>
      </c>
      <c r="U470" s="10">
        <v>14.26</v>
      </c>
      <c r="V470" s="10">
        <v>2.62</v>
      </c>
      <c r="W470" s="10">
        <v>0.76</v>
      </c>
      <c r="X470" s="320">
        <v>23955</v>
      </c>
      <c r="Y470" s="320">
        <v>8261</v>
      </c>
      <c r="Z470" s="10">
        <v>5.42</v>
      </c>
    </row>
    <row r="471" spans="1:26" ht="12.75" customHeight="1">
      <c r="A471" s="8" t="s">
        <v>146</v>
      </c>
      <c r="B471" s="8" t="s">
        <v>13</v>
      </c>
      <c r="C471" s="9" t="s">
        <v>147</v>
      </c>
      <c r="D471" s="10" t="s">
        <v>151</v>
      </c>
      <c r="E471" s="317">
        <v>0</v>
      </c>
      <c r="F471" s="317">
        <v>0</v>
      </c>
      <c r="G471" s="317">
        <v>0</v>
      </c>
      <c r="H471" s="317">
        <v>91.16</v>
      </c>
      <c r="I471" s="317">
        <v>0</v>
      </c>
      <c r="J471" s="317">
        <v>0</v>
      </c>
      <c r="K471" s="317">
        <v>0</v>
      </c>
      <c r="L471" s="10">
        <v>68.989999999999995</v>
      </c>
      <c r="M471" s="10">
        <v>100</v>
      </c>
      <c r="N471" s="318">
        <v>119.22695587434455</v>
      </c>
      <c r="O471" s="318">
        <v>87.156839815210859</v>
      </c>
      <c r="P471" s="318">
        <v>92.040859990173345</v>
      </c>
      <c r="Q471" s="10">
        <v>96.18</v>
      </c>
      <c r="R471" s="10">
        <v>29.97</v>
      </c>
      <c r="S471" s="319">
        <v>70.656108678940214</v>
      </c>
      <c r="T471" s="10">
        <v>24.17</v>
      </c>
      <c r="U471" s="10">
        <v>18.61</v>
      </c>
      <c r="V471" s="10">
        <v>2.82</v>
      </c>
      <c r="W471" s="10">
        <v>0.7</v>
      </c>
      <c r="X471" s="320">
        <v>8321</v>
      </c>
      <c r="Y471" s="320">
        <v>3237</v>
      </c>
      <c r="Z471" s="10">
        <v>6.04</v>
      </c>
    </row>
    <row r="472" spans="1:26" ht="12.75" customHeight="1">
      <c r="A472" s="8" t="s">
        <v>146</v>
      </c>
      <c r="B472" s="8" t="s">
        <v>15</v>
      </c>
      <c r="C472" s="9" t="s">
        <v>147</v>
      </c>
      <c r="D472" s="10" t="s">
        <v>152</v>
      </c>
      <c r="E472" s="317">
        <v>13</v>
      </c>
      <c r="F472" s="317">
        <v>109</v>
      </c>
      <c r="G472" s="317">
        <v>8</v>
      </c>
      <c r="H472" s="317">
        <v>80.91</v>
      </c>
      <c r="I472" s="317">
        <v>0</v>
      </c>
      <c r="J472" s="317">
        <v>46</v>
      </c>
      <c r="K472" s="317">
        <v>0</v>
      </c>
      <c r="L472" s="10">
        <v>65.56</v>
      </c>
      <c r="M472" s="10">
        <v>97.61</v>
      </c>
      <c r="N472" s="318">
        <v>113.87545843071976</v>
      </c>
      <c r="O472" s="318">
        <v>83.517594062298002</v>
      </c>
      <c r="P472" s="318">
        <v>54.937579146545204</v>
      </c>
      <c r="Q472" s="10">
        <v>77.459999999999994</v>
      </c>
      <c r="R472" s="10">
        <v>29.93</v>
      </c>
      <c r="S472" s="319">
        <v>80.604355378921028</v>
      </c>
      <c r="T472" s="10">
        <v>30.8</v>
      </c>
      <c r="U472" s="10">
        <v>17.850000000000001</v>
      </c>
      <c r="V472" s="10">
        <v>2.2000000000000002</v>
      </c>
      <c r="W472" s="10">
        <v>0.44</v>
      </c>
      <c r="X472" s="320">
        <v>8243</v>
      </c>
      <c r="Y472" s="320">
        <v>3155</v>
      </c>
      <c r="Z472" s="10">
        <v>5.49</v>
      </c>
    </row>
    <row r="473" spans="1:26" ht="12.75" customHeight="1">
      <c r="A473" s="8" t="s">
        <v>146</v>
      </c>
      <c r="B473" s="8" t="s">
        <v>17</v>
      </c>
      <c r="C473" s="9" t="s">
        <v>147</v>
      </c>
      <c r="D473" s="10" t="s">
        <v>153</v>
      </c>
      <c r="E473" s="317">
        <v>8</v>
      </c>
      <c r="F473" s="317">
        <v>16</v>
      </c>
      <c r="G473" s="317">
        <v>5</v>
      </c>
      <c r="H473" s="317">
        <v>81.069999999999993</v>
      </c>
      <c r="I473" s="317">
        <v>2</v>
      </c>
      <c r="J473" s="317">
        <v>70</v>
      </c>
      <c r="K473" s="317">
        <v>110</v>
      </c>
      <c r="L473" s="10">
        <v>70.44</v>
      </c>
      <c r="M473" s="10">
        <v>100</v>
      </c>
      <c r="N473" s="318">
        <v>114.48770031730962</v>
      </c>
      <c r="O473" s="318">
        <v>82.297290514361407</v>
      </c>
      <c r="P473" s="318">
        <v>67.720469749090284</v>
      </c>
      <c r="Q473" s="10">
        <v>63.61</v>
      </c>
      <c r="R473" s="10">
        <v>42.22</v>
      </c>
      <c r="S473" s="319">
        <v>66.67296117641996</v>
      </c>
      <c r="T473" s="10">
        <v>43.05</v>
      </c>
      <c r="U473" s="10">
        <v>18.02</v>
      </c>
      <c r="V473" s="10">
        <v>3.1</v>
      </c>
      <c r="W473" s="10">
        <v>0.83</v>
      </c>
      <c r="X473" s="320">
        <v>38130</v>
      </c>
      <c r="Y473" s="320">
        <v>12787</v>
      </c>
      <c r="Z473" s="10">
        <v>4</v>
      </c>
    </row>
    <row r="474" spans="1:26" ht="12.75" customHeight="1">
      <c r="A474" s="8" t="s">
        <v>146</v>
      </c>
      <c r="B474" s="8" t="s">
        <v>19</v>
      </c>
      <c r="C474" s="9" t="s">
        <v>147</v>
      </c>
      <c r="D474" s="10" t="s">
        <v>154</v>
      </c>
      <c r="E474" s="317">
        <v>0</v>
      </c>
      <c r="F474" s="317">
        <v>0</v>
      </c>
      <c r="G474" s="317">
        <v>0</v>
      </c>
      <c r="H474" s="317">
        <v>84.93</v>
      </c>
      <c r="I474" s="317">
        <v>0</v>
      </c>
      <c r="J474" s="317">
        <v>0</v>
      </c>
      <c r="K474" s="317">
        <v>0</v>
      </c>
      <c r="L474" s="10">
        <v>67.84</v>
      </c>
      <c r="M474" s="10">
        <v>98.82</v>
      </c>
      <c r="N474" s="318">
        <v>113.92295881285885</v>
      </c>
      <c r="O474" s="318">
        <v>86.489982078905115</v>
      </c>
      <c r="P474" s="318">
        <v>61.658374061860044</v>
      </c>
      <c r="Q474" s="10">
        <v>80.489999999999995</v>
      </c>
      <c r="R474" s="10">
        <v>32.86</v>
      </c>
      <c r="S474" s="319">
        <v>67.484166506372574</v>
      </c>
      <c r="T474" s="10">
        <v>18.89</v>
      </c>
      <c r="U474" s="10">
        <v>12.28</v>
      </c>
      <c r="V474" s="10">
        <v>2.16</v>
      </c>
      <c r="W474" s="10">
        <v>0.55000000000000004</v>
      </c>
      <c r="X474" s="320">
        <v>16919</v>
      </c>
      <c r="Y474" s="320">
        <v>5690</v>
      </c>
      <c r="Z474" s="10">
        <v>6.23</v>
      </c>
    </row>
    <row r="475" spans="1:26" ht="12.75" customHeight="1">
      <c r="A475" s="8" t="s">
        <v>146</v>
      </c>
      <c r="B475" s="8" t="s">
        <v>21</v>
      </c>
      <c r="C475" s="9" t="s">
        <v>147</v>
      </c>
      <c r="D475" s="10" t="s">
        <v>155</v>
      </c>
      <c r="E475" s="317">
        <v>0</v>
      </c>
      <c r="F475" s="317">
        <v>0</v>
      </c>
      <c r="G475" s="317">
        <v>0</v>
      </c>
      <c r="H475" s="317">
        <v>92.35</v>
      </c>
      <c r="I475" s="317">
        <v>0</v>
      </c>
      <c r="J475" s="317">
        <v>0</v>
      </c>
      <c r="K475" s="317">
        <v>0</v>
      </c>
      <c r="L475" s="10">
        <v>69.59</v>
      </c>
      <c r="M475" s="10">
        <v>100</v>
      </c>
      <c r="N475" s="318">
        <v>111.0954457895087</v>
      </c>
      <c r="O475" s="318">
        <v>85.306674212385929</v>
      </c>
      <c r="P475" s="318">
        <v>71.427336829851797</v>
      </c>
      <c r="Q475" s="10">
        <v>80.099999999999994</v>
      </c>
      <c r="R475" s="10">
        <v>27.78</v>
      </c>
      <c r="S475" s="319">
        <v>78.549891720806258</v>
      </c>
      <c r="T475" s="10">
        <v>22.75</v>
      </c>
      <c r="U475" s="10">
        <v>11.57</v>
      </c>
      <c r="V475" s="10">
        <v>1.57</v>
      </c>
      <c r="W475" s="10">
        <v>0.34</v>
      </c>
      <c r="X475" s="320">
        <v>4527</v>
      </c>
      <c r="Y475" s="320">
        <v>1543</v>
      </c>
      <c r="Z475" s="10">
        <v>6.51</v>
      </c>
    </row>
    <row r="476" spans="1:26" ht="12.75" customHeight="1">
      <c r="A476" s="8" t="s">
        <v>146</v>
      </c>
      <c r="B476" s="8" t="s">
        <v>23</v>
      </c>
      <c r="C476" s="9" t="s">
        <v>147</v>
      </c>
      <c r="D476" s="10" t="s">
        <v>156</v>
      </c>
      <c r="E476" s="317">
        <v>0</v>
      </c>
      <c r="F476" s="317">
        <v>0</v>
      </c>
      <c r="G476" s="317">
        <v>0</v>
      </c>
      <c r="H476" s="317">
        <v>73.739999999999995</v>
      </c>
      <c r="I476" s="317">
        <v>0</v>
      </c>
      <c r="J476" s="317">
        <v>0</v>
      </c>
      <c r="K476" s="317">
        <v>0</v>
      </c>
      <c r="L476" s="10">
        <v>68.56</v>
      </c>
      <c r="M476" s="10">
        <v>100</v>
      </c>
      <c r="N476" s="318">
        <v>112.0957628498771</v>
      </c>
      <c r="O476" s="318">
        <v>86.105143849418013</v>
      </c>
      <c r="P476" s="318">
        <v>70.43442293574526</v>
      </c>
      <c r="Q476" s="10">
        <v>61.88</v>
      </c>
      <c r="R476" s="10">
        <v>37.83</v>
      </c>
      <c r="S476" s="319">
        <v>66.451593412284637</v>
      </c>
      <c r="T476" s="10">
        <v>39.43</v>
      </c>
      <c r="U476" s="10">
        <v>10.28</v>
      </c>
      <c r="V476" s="10">
        <v>1.1499999999999999</v>
      </c>
      <c r="W476" s="10">
        <v>0.23</v>
      </c>
      <c r="X476" s="320">
        <v>7997</v>
      </c>
      <c r="Y476" s="320">
        <v>2856</v>
      </c>
      <c r="Z476" s="10">
        <v>7.17</v>
      </c>
    </row>
    <row r="477" spans="1:26" ht="12.75" customHeight="1">
      <c r="A477" s="8" t="s">
        <v>146</v>
      </c>
      <c r="B477" s="8" t="s">
        <v>25</v>
      </c>
      <c r="C477" s="9" t="s">
        <v>147</v>
      </c>
      <c r="D477" s="10" t="s">
        <v>157</v>
      </c>
      <c r="E477" s="317">
        <v>2</v>
      </c>
      <c r="F477" s="317">
        <v>0</v>
      </c>
      <c r="G477" s="317">
        <v>1</v>
      </c>
      <c r="H477" s="317">
        <v>76.05</v>
      </c>
      <c r="I477" s="317">
        <v>0</v>
      </c>
      <c r="J477" s="317">
        <v>1</v>
      </c>
      <c r="K477" s="317">
        <v>121</v>
      </c>
      <c r="L477" s="10">
        <v>66.900000000000006</v>
      </c>
      <c r="M477" s="10">
        <v>97.83</v>
      </c>
      <c r="N477" s="318">
        <v>111.04765622205359</v>
      </c>
      <c r="O477" s="318">
        <v>75.523510600221485</v>
      </c>
      <c r="P477" s="318">
        <v>74.176197285609476</v>
      </c>
      <c r="Q477" s="10">
        <v>69.91</v>
      </c>
      <c r="R477" s="10">
        <v>23.11</v>
      </c>
      <c r="S477" s="319">
        <v>74.073128686767674</v>
      </c>
      <c r="T477" s="10">
        <v>23.64</v>
      </c>
      <c r="U477" s="10">
        <v>13.86</v>
      </c>
      <c r="V477" s="10">
        <v>1.71</v>
      </c>
      <c r="W477" s="10">
        <v>0.36</v>
      </c>
      <c r="X477" s="320">
        <v>5799</v>
      </c>
      <c r="Y477" s="320">
        <v>2151</v>
      </c>
      <c r="Z477" s="10">
        <v>6.91</v>
      </c>
    </row>
    <row r="478" spans="1:26" ht="12.75" customHeight="1">
      <c r="A478" s="8" t="s">
        <v>146</v>
      </c>
      <c r="B478" s="8" t="s">
        <v>27</v>
      </c>
      <c r="C478" s="9" t="s">
        <v>147</v>
      </c>
      <c r="D478" s="10" t="s">
        <v>158</v>
      </c>
      <c r="E478" s="317">
        <v>0</v>
      </c>
      <c r="F478" s="317">
        <v>0</v>
      </c>
      <c r="G478" s="317">
        <v>0</v>
      </c>
      <c r="H478" s="317">
        <v>80</v>
      </c>
      <c r="I478" s="317">
        <v>0</v>
      </c>
      <c r="J478" s="317">
        <v>0</v>
      </c>
      <c r="K478" s="317">
        <v>0</v>
      </c>
      <c r="L478" s="10">
        <v>65.78</v>
      </c>
      <c r="M478" s="10">
        <v>100</v>
      </c>
      <c r="N478" s="318">
        <v>119.514346323144</v>
      </c>
      <c r="O478" s="318">
        <v>87.490777927245205</v>
      </c>
      <c r="P478" s="318">
        <v>82.433219509972972</v>
      </c>
      <c r="Q478" s="10">
        <v>67.89</v>
      </c>
      <c r="R478" s="10">
        <v>26.6</v>
      </c>
      <c r="S478" s="319">
        <v>69.900113148321623</v>
      </c>
      <c r="T478" s="10">
        <v>36.450000000000003</v>
      </c>
      <c r="U478" s="10">
        <v>13.1</v>
      </c>
      <c r="V478" s="10">
        <v>1.76</v>
      </c>
      <c r="W478" s="10">
        <v>0.38</v>
      </c>
      <c r="X478" s="320">
        <v>2968</v>
      </c>
      <c r="Y478" s="320">
        <v>1140</v>
      </c>
      <c r="Z478" s="10">
        <v>6.16</v>
      </c>
    </row>
    <row r="479" spans="1:26" ht="12.75" customHeight="1">
      <c r="A479" s="8" t="s">
        <v>146</v>
      </c>
      <c r="B479" s="8" t="s">
        <v>29</v>
      </c>
      <c r="C479" s="9" t="s">
        <v>147</v>
      </c>
      <c r="D479" s="10" t="s">
        <v>159</v>
      </c>
      <c r="E479" s="317">
        <v>6</v>
      </c>
      <c r="F479" s="317">
        <v>8</v>
      </c>
      <c r="G479" s="317">
        <v>7</v>
      </c>
      <c r="H479" s="317">
        <v>75.73</v>
      </c>
      <c r="I479" s="317">
        <v>19</v>
      </c>
      <c r="J479" s="317">
        <v>0</v>
      </c>
      <c r="K479" s="317">
        <v>564</v>
      </c>
      <c r="L479" s="10">
        <v>71.67</v>
      </c>
      <c r="M479" s="10">
        <v>100</v>
      </c>
      <c r="N479" s="318">
        <v>106.90879188342146</v>
      </c>
      <c r="O479" s="318">
        <v>108.36408742482642</v>
      </c>
      <c r="P479" s="318">
        <v>80.185428608741432</v>
      </c>
      <c r="Q479" s="10">
        <v>89.57</v>
      </c>
      <c r="R479" s="10">
        <v>42.29</v>
      </c>
      <c r="S479" s="319">
        <v>63.630008831671134</v>
      </c>
      <c r="T479" s="10">
        <v>44.94</v>
      </c>
      <c r="U479" s="10">
        <v>13.36</v>
      </c>
      <c r="V479" s="10">
        <v>2.0299999999999998</v>
      </c>
      <c r="W479" s="10">
        <v>0.46</v>
      </c>
      <c r="X479" s="320">
        <v>77547</v>
      </c>
      <c r="Y479" s="320">
        <v>23349</v>
      </c>
      <c r="Z479" s="10">
        <v>8.86</v>
      </c>
    </row>
    <row r="480" spans="1:26" ht="12.75" customHeight="1">
      <c r="A480" s="8" t="s">
        <v>146</v>
      </c>
      <c r="B480" s="8" t="s">
        <v>31</v>
      </c>
      <c r="C480" s="9" t="s">
        <v>147</v>
      </c>
      <c r="D480" s="10" t="s">
        <v>160</v>
      </c>
      <c r="E480" s="317">
        <v>0</v>
      </c>
      <c r="F480" s="317">
        <v>0</v>
      </c>
      <c r="G480" s="317">
        <v>0</v>
      </c>
      <c r="H480" s="317">
        <v>74.77</v>
      </c>
      <c r="I480" s="317">
        <v>0</v>
      </c>
      <c r="J480" s="317">
        <v>0</v>
      </c>
      <c r="K480" s="317">
        <v>0</v>
      </c>
      <c r="L480" s="10">
        <v>72.8</v>
      </c>
      <c r="M480" s="10">
        <v>100</v>
      </c>
      <c r="N480" s="318">
        <v>113.41345866647829</v>
      </c>
      <c r="O480" s="318">
        <v>82.180672007549504</v>
      </c>
      <c r="P480" s="318">
        <v>87.537969489463563</v>
      </c>
      <c r="Q480" s="10">
        <v>83.43</v>
      </c>
      <c r="R480" s="10">
        <v>39.32</v>
      </c>
      <c r="S480" s="319">
        <v>68.203946725715596</v>
      </c>
      <c r="T480" s="10">
        <v>42.7</v>
      </c>
      <c r="U480" s="10">
        <v>11.23</v>
      </c>
      <c r="V480" s="10">
        <v>1.88</v>
      </c>
      <c r="W480" s="10">
        <v>0.41</v>
      </c>
      <c r="X480" s="320">
        <v>4375</v>
      </c>
      <c r="Y480" s="320">
        <v>1641</v>
      </c>
      <c r="Z480" s="10">
        <v>5.69</v>
      </c>
    </row>
    <row r="481" spans="1:26" ht="12.75" customHeight="1">
      <c r="A481" s="8" t="s">
        <v>146</v>
      </c>
      <c r="B481" s="8" t="s">
        <v>33</v>
      </c>
      <c r="C481" s="9" t="s">
        <v>147</v>
      </c>
      <c r="D481" s="10" t="s">
        <v>161</v>
      </c>
      <c r="E481" s="317">
        <v>0</v>
      </c>
      <c r="F481" s="317">
        <v>0</v>
      </c>
      <c r="G481" s="317">
        <v>0</v>
      </c>
      <c r="H481" s="317">
        <v>82.83</v>
      </c>
      <c r="I481" s="317">
        <v>0</v>
      </c>
      <c r="J481" s="317">
        <v>1</v>
      </c>
      <c r="K481" s="317">
        <v>65</v>
      </c>
      <c r="L481" s="10">
        <v>70.7</v>
      </c>
      <c r="M481" s="10">
        <v>100</v>
      </c>
      <c r="N481" s="318">
        <v>115.07933607637864</v>
      </c>
      <c r="O481" s="318">
        <v>92.489136766328912</v>
      </c>
      <c r="P481" s="318">
        <v>83.868949877528337</v>
      </c>
      <c r="Q481" s="10">
        <v>100</v>
      </c>
      <c r="R481" s="10">
        <v>23.48</v>
      </c>
      <c r="S481" s="319">
        <v>68.59220866075907</v>
      </c>
      <c r="T481" s="10">
        <v>39.47</v>
      </c>
      <c r="U481" s="10">
        <v>9</v>
      </c>
      <c r="V481" s="10">
        <v>1.02</v>
      </c>
      <c r="W481" s="10">
        <v>0.16</v>
      </c>
      <c r="X481" s="320">
        <v>1836</v>
      </c>
      <c r="Y481" s="320">
        <v>722</v>
      </c>
      <c r="Z481" s="10">
        <v>6.33</v>
      </c>
    </row>
    <row r="482" spans="1:26" ht="12.75" customHeight="1">
      <c r="A482" s="8" t="s">
        <v>146</v>
      </c>
      <c r="B482" s="8" t="s">
        <v>35</v>
      </c>
      <c r="C482" s="9" t="s">
        <v>147</v>
      </c>
      <c r="D482" s="10" t="s">
        <v>162</v>
      </c>
      <c r="E482" s="317">
        <v>0</v>
      </c>
      <c r="F482" s="317">
        <v>5</v>
      </c>
      <c r="G482" s="317">
        <v>8</v>
      </c>
      <c r="H482" s="317">
        <v>79.02</v>
      </c>
      <c r="I482" s="317">
        <v>0</v>
      </c>
      <c r="J482" s="317">
        <v>416</v>
      </c>
      <c r="K482" s="317">
        <v>76</v>
      </c>
      <c r="L482" s="10">
        <v>66.05</v>
      </c>
      <c r="M482" s="10">
        <v>100</v>
      </c>
      <c r="N482" s="318">
        <v>106.07657789837846</v>
      </c>
      <c r="O482" s="318">
        <v>90.595339687985842</v>
      </c>
      <c r="P482" s="318">
        <v>81.753306960380968</v>
      </c>
      <c r="Q482" s="10">
        <v>70.790000000000006</v>
      </c>
      <c r="R482" s="10">
        <v>35.89</v>
      </c>
      <c r="S482" s="319">
        <v>65.387430722576596</v>
      </c>
      <c r="T482" s="10">
        <v>39.47</v>
      </c>
      <c r="U482" s="10">
        <v>14.37</v>
      </c>
      <c r="V482" s="10">
        <v>2.4700000000000002</v>
      </c>
      <c r="W482" s="10">
        <v>0.6</v>
      </c>
      <c r="X482" s="320">
        <v>3177</v>
      </c>
      <c r="Y482" s="320">
        <v>1361</v>
      </c>
      <c r="Z482" s="10">
        <v>6.52</v>
      </c>
    </row>
    <row r="483" spans="1:26" ht="12.75" customHeight="1">
      <c r="A483" s="8" t="s">
        <v>146</v>
      </c>
      <c r="B483" s="8" t="s">
        <v>37</v>
      </c>
      <c r="C483" s="9" t="s">
        <v>147</v>
      </c>
      <c r="D483" s="10" t="s">
        <v>163</v>
      </c>
      <c r="E483" s="317">
        <v>0</v>
      </c>
      <c r="F483" s="317">
        <v>0</v>
      </c>
      <c r="G483" s="317">
        <v>0</v>
      </c>
      <c r="H483" s="317">
        <v>0</v>
      </c>
      <c r="I483" s="317">
        <v>0</v>
      </c>
      <c r="J483" s="317">
        <v>0</v>
      </c>
      <c r="K483" s="317">
        <v>0</v>
      </c>
      <c r="L483" s="10">
        <v>63.82</v>
      </c>
      <c r="M483" s="10">
        <v>0</v>
      </c>
      <c r="N483" s="318">
        <v>0</v>
      </c>
      <c r="O483" s="318">
        <v>0</v>
      </c>
      <c r="P483" s="318">
        <v>0</v>
      </c>
      <c r="Q483" s="10">
        <v>0</v>
      </c>
      <c r="R483" s="10">
        <v>0</v>
      </c>
      <c r="S483" s="319">
        <v>0</v>
      </c>
      <c r="T483" s="10">
        <v>0</v>
      </c>
      <c r="U483" s="10">
        <v>0</v>
      </c>
      <c r="V483" s="10">
        <v>0</v>
      </c>
      <c r="W483" s="10">
        <v>0</v>
      </c>
      <c r="X483" s="320">
        <v>0</v>
      </c>
      <c r="Y483" s="320">
        <v>0</v>
      </c>
      <c r="Z483" s="10">
        <v>0</v>
      </c>
    </row>
    <row r="484" spans="1:26" ht="12.75" customHeight="1">
      <c r="A484" s="8" t="s">
        <v>146</v>
      </c>
      <c r="B484" s="8" t="s">
        <v>39</v>
      </c>
      <c r="C484" s="9" t="s">
        <v>147</v>
      </c>
      <c r="D484" s="10" t="s">
        <v>164</v>
      </c>
      <c r="E484" s="317">
        <v>0</v>
      </c>
      <c r="F484" s="317">
        <v>0</v>
      </c>
      <c r="G484" s="317">
        <v>0</v>
      </c>
      <c r="H484" s="317">
        <v>0</v>
      </c>
      <c r="I484" s="317">
        <v>0</v>
      </c>
      <c r="J484" s="317">
        <v>0</v>
      </c>
      <c r="K484" s="317">
        <v>0</v>
      </c>
      <c r="L484" s="10">
        <v>64.95</v>
      </c>
      <c r="M484" s="10">
        <v>0</v>
      </c>
      <c r="N484" s="318">
        <v>0</v>
      </c>
      <c r="O484" s="318">
        <v>0</v>
      </c>
      <c r="P484" s="318">
        <v>0</v>
      </c>
      <c r="Q484" s="10">
        <v>0</v>
      </c>
      <c r="R484" s="10">
        <v>0</v>
      </c>
      <c r="S484" s="319">
        <v>0</v>
      </c>
      <c r="T484" s="10">
        <v>0</v>
      </c>
      <c r="U484" s="10">
        <v>0</v>
      </c>
      <c r="V484" s="10">
        <v>0</v>
      </c>
      <c r="W484" s="10">
        <v>0</v>
      </c>
      <c r="X484" s="320">
        <v>0</v>
      </c>
      <c r="Y484" s="320">
        <v>0</v>
      </c>
      <c r="Z484" s="10">
        <v>0</v>
      </c>
    </row>
    <row r="485" spans="1:26" ht="12.75" customHeight="1">
      <c r="A485" s="8" t="s">
        <v>53</v>
      </c>
      <c r="B485" s="8" t="s">
        <v>6</v>
      </c>
      <c r="C485" s="9" t="s">
        <v>54</v>
      </c>
      <c r="D485" s="10" t="s">
        <v>55</v>
      </c>
      <c r="E485" s="317">
        <v>23</v>
      </c>
      <c r="F485" s="317">
        <v>3</v>
      </c>
      <c r="G485" s="317">
        <v>2</v>
      </c>
      <c r="H485" s="317">
        <v>60.16</v>
      </c>
      <c r="I485" s="317">
        <v>0</v>
      </c>
      <c r="J485" s="317">
        <v>4</v>
      </c>
      <c r="K485" s="317">
        <v>315</v>
      </c>
      <c r="L485" s="10">
        <v>70.12</v>
      </c>
      <c r="M485" s="10">
        <v>84.48</v>
      </c>
      <c r="N485" s="318">
        <v>112.74028804492077</v>
      </c>
      <c r="O485" s="318">
        <v>76.994345629198307</v>
      </c>
      <c r="P485" s="318">
        <v>60.403955845206006</v>
      </c>
      <c r="Q485" s="10">
        <v>69.53</v>
      </c>
      <c r="R485" s="10">
        <v>11.89</v>
      </c>
      <c r="S485" s="319">
        <v>90.837065964640857</v>
      </c>
      <c r="T485" s="10">
        <v>15.58</v>
      </c>
      <c r="U485" s="10">
        <v>17.28</v>
      </c>
      <c r="V485" s="10">
        <v>1.93</v>
      </c>
      <c r="W485" s="10">
        <v>0.33</v>
      </c>
      <c r="X485" s="320">
        <v>1639</v>
      </c>
      <c r="Y485" s="320">
        <v>617</v>
      </c>
      <c r="Z485" s="10">
        <v>6.24</v>
      </c>
    </row>
    <row r="486" spans="1:26" ht="12.75" customHeight="1">
      <c r="A486" s="8" t="s">
        <v>53</v>
      </c>
      <c r="B486" s="8" t="s">
        <v>9</v>
      </c>
      <c r="C486" s="9" t="s">
        <v>54</v>
      </c>
      <c r="D486" s="10" t="s">
        <v>56</v>
      </c>
      <c r="E486" s="317">
        <v>0</v>
      </c>
      <c r="F486" s="317">
        <v>0</v>
      </c>
      <c r="G486" s="317">
        <v>0</v>
      </c>
      <c r="H486" s="317">
        <v>61.73</v>
      </c>
      <c r="I486" s="317">
        <v>0</v>
      </c>
      <c r="J486" s="317">
        <v>0</v>
      </c>
      <c r="K486" s="317">
        <v>0</v>
      </c>
      <c r="L486" s="10">
        <v>63.79</v>
      </c>
      <c r="M486" s="10">
        <v>99.36</v>
      </c>
      <c r="N486" s="318">
        <v>108.23820923827618</v>
      </c>
      <c r="O486" s="318">
        <v>96.375384314853335</v>
      </c>
      <c r="P486" s="318">
        <v>77.574645974578701</v>
      </c>
      <c r="Q486" s="10">
        <v>63.36</v>
      </c>
      <c r="R486" s="10">
        <v>21.6</v>
      </c>
      <c r="S486" s="319">
        <v>73.357930350580418</v>
      </c>
      <c r="T486" s="10">
        <v>26.48</v>
      </c>
      <c r="U486" s="10">
        <v>9.6199999999999992</v>
      </c>
      <c r="V486" s="10">
        <v>1.61</v>
      </c>
      <c r="W486" s="10">
        <v>0.39</v>
      </c>
      <c r="X486" s="320">
        <v>5573</v>
      </c>
      <c r="Y486" s="320">
        <v>2448</v>
      </c>
      <c r="Z486" s="10">
        <v>6.41</v>
      </c>
    </row>
    <row r="487" spans="1:26" ht="12.75" customHeight="1">
      <c r="A487" s="8" t="s">
        <v>53</v>
      </c>
      <c r="B487" s="8" t="s">
        <v>11</v>
      </c>
      <c r="C487" s="9" t="s">
        <v>54</v>
      </c>
      <c r="D487" s="10" t="s">
        <v>57</v>
      </c>
      <c r="E487" s="317">
        <v>0</v>
      </c>
      <c r="F487" s="317">
        <v>0</v>
      </c>
      <c r="G487" s="317">
        <v>0</v>
      </c>
      <c r="H487" s="317">
        <v>47.37</v>
      </c>
      <c r="I487" s="317">
        <v>0</v>
      </c>
      <c r="J487" s="317">
        <v>0</v>
      </c>
      <c r="K487" s="317">
        <v>0</v>
      </c>
      <c r="L487" s="10">
        <v>67.61</v>
      </c>
      <c r="M487" s="10">
        <v>0</v>
      </c>
      <c r="N487" s="318">
        <v>103.56308738837545</v>
      </c>
      <c r="O487" s="318">
        <v>100.66907151518198</v>
      </c>
      <c r="P487" s="318">
        <v>75.991231577286328</v>
      </c>
      <c r="Q487" s="10">
        <v>75.8</v>
      </c>
      <c r="R487" s="10">
        <v>10.63</v>
      </c>
      <c r="S487" s="319">
        <v>76.209267529382203</v>
      </c>
      <c r="T487" s="10">
        <v>7.41</v>
      </c>
      <c r="U487" s="10">
        <v>11.33</v>
      </c>
      <c r="V487" s="10">
        <v>1.91</v>
      </c>
      <c r="W487" s="10">
        <v>0.47</v>
      </c>
      <c r="X487" s="320">
        <v>4486</v>
      </c>
      <c r="Y487" s="320">
        <v>2099</v>
      </c>
      <c r="Z487" s="10">
        <v>5.22</v>
      </c>
    </row>
    <row r="488" spans="1:26" ht="12.75" customHeight="1">
      <c r="A488" s="8" t="s">
        <v>53</v>
      </c>
      <c r="B488" s="8" t="s">
        <v>13</v>
      </c>
      <c r="C488" s="9" t="s">
        <v>54</v>
      </c>
      <c r="D488" s="10" t="s">
        <v>58</v>
      </c>
      <c r="E488" s="317">
        <v>0</v>
      </c>
      <c r="F488" s="317">
        <v>0</v>
      </c>
      <c r="G488" s="317">
        <v>0</v>
      </c>
      <c r="H488" s="317">
        <v>69.09</v>
      </c>
      <c r="I488" s="317">
        <v>0</v>
      </c>
      <c r="J488" s="317">
        <v>0</v>
      </c>
      <c r="K488" s="317">
        <v>0</v>
      </c>
      <c r="L488" s="10">
        <v>68.569999999999993</v>
      </c>
      <c r="M488" s="10">
        <v>0</v>
      </c>
      <c r="N488" s="318">
        <v>114.31465685669056</v>
      </c>
      <c r="O488" s="318">
        <v>84.825556055900847</v>
      </c>
      <c r="P488" s="318">
        <v>91.819816303280959</v>
      </c>
      <c r="Q488" s="10">
        <v>56.83</v>
      </c>
      <c r="R488" s="10">
        <v>25.53</v>
      </c>
      <c r="S488" s="319">
        <v>70.977522997930294</v>
      </c>
      <c r="T488" s="10">
        <v>25.13</v>
      </c>
      <c r="U488" s="10">
        <v>15.41</v>
      </c>
      <c r="V488" s="10">
        <v>2.58</v>
      </c>
      <c r="W488" s="10">
        <v>0.65</v>
      </c>
      <c r="X488" s="320">
        <v>3304</v>
      </c>
      <c r="Y488" s="320">
        <v>1447</v>
      </c>
      <c r="Z488" s="10">
        <v>6.35</v>
      </c>
    </row>
    <row r="489" spans="1:26" ht="12.75" customHeight="1">
      <c r="A489" s="8" t="s">
        <v>53</v>
      </c>
      <c r="B489" s="8" t="s">
        <v>15</v>
      </c>
      <c r="C489" s="9" t="s">
        <v>54</v>
      </c>
      <c r="D489" s="10" t="s">
        <v>59</v>
      </c>
      <c r="E489" s="317">
        <v>29</v>
      </c>
      <c r="F489" s="317">
        <v>6</v>
      </c>
      <c r="G489" s="317">
        <v>1</v>
      </c>
      <c r="H489" s="317">
        <v>44.89</v>
      </c>
      <c r="I489" s="317">
        <v>0</v>
      </c>
      <c r="J489" s="317">
        <v>28</v>
      </c>
      <c r="K489" s="317">
        <v>0</v>
      </c>
      <c r="L489" s="10">
        <v>70.47</v>
      </c>
      <c r="M489" s="10">
        <v>0</v>
      </c>
      <c r="N489" s="318">
        <v>115.76988394944566</v>
      </c>
      <c r="O489" s="318">
        <v>100.40385793128961</v>
      </c>
      <c r="P489" s="318">
        <v>93.51439269379533</v>
      </c>
      <c r="Q489" s="10">
        <v>100</v>
      </c>
      <c r="R489" s="10">
        <v>9.0500000000000007</v>
      </c>
      <c r="S489" s="319">
        <v>83.980901319897498</v>
      </c>
      <c r="T489" s="10">
        <v>18.97</v>
      </c>
      <c r="U489" s="10">
        <v>11.68</v>
      </c>
      <c r="V489" s="10">
        <v>1.44</v>
      </c>
      <c r="W489" s="10">
        <v>0.39</v>
      </c>
      <c r="X489" s="320">
        <v>5121</v>
      </c>
      <c r="Y489" s="320">
        <v>1914</v>
      </c>
      <c r="Z489" s="10">
        <v>5.95</v>
      </c>
    </row>
    <row r="490" spans="1:26" ht="12.75" customHeight="1">
      <c r="A490" s="8" t="s">
        <v>53</v>
      </c>
      <c r="B490" s="8" t="s">
        <v>17</v>
      </c>
      <c r="C490" s="9" t="s">
        <v>54</v>
      </c>
      <c r="D490" s="10" t="s">
        <v>60</v>
      </c>
      <c r="E490" s="317">
        <v>10</v>
      </c>
      <c r="F490" s="317">
        <v>15</v>
      </c>
      <c r="G490" s="317">
        <v>0</v>
      </c>
      <c r="H490" s="317">
        <v>54.56</v>
      </c>
      <c r="I490" s="317">
        <v>11</v>
      </c>
      <c r="J490" s="317">
        <v>1</v>
      </c>
      <c r="K490" s="317">
        <v>0</v>
      </c>
      <c r="L490" s="10">
        <v>70.86</v>
      </c>
      <c r="M490" s="10">
        <v>0</v>
      </c>
      <c r="N490" s="318">
        <v>109.39830420319059</v>
      </c>
      <c r="O490" s="318">
        <v>99.897963087204673</v>
      </c>
      <c r="P490" s="318">
        <v>100.18053106027938</v>
      </c>
      <c r="Q490" s="10">
        <v>100</v>
      </c>
      <c r="R490" s="10">
        <v>23.6</v>
      </c>
      <c r="S490" s="319">
        <v>78.126502713471183</v>
      </c>
      <c r="T490" s="10">
        <v>14.65</v>
      </c>
      <c r="U490" s="10">
        <v>9.5399999999999991</v>
      </c>
      <c r="V490" s="10">
        <v>1.56</v>
      </c>
      <c r="W490" s="10">
        <v>0.38</v>
      </c>
      <c r="X490" s="320">
        <v>5011</v>
      </c>
      <c r="Y490" s="320">
        <v>2057</v>
      </c>
      <c r="Z490" s="10">
        <v>5.52</v>
      </c>
    </row>
    <row r="491" spans="1:26" ht="12.75" customHeight="1">
      <c r="A491" s="8" t="s">
        <v>53</v>
      </c>
      <c r="B491" s="8" t="s">
        <v>19</v>
      </c>
      <c r="C491" s="9" t="s">
        <v>54</v>
      </c>
      <c r="D491" s="10" t="s">
        <v>61</v>
      </c>
      <c r="E491" s="317">
        <v>6</v>
      </c>
      <c r="F491" s="317">
        <v>31</v>
      </c>
      <c r="G491" s="317">
        <v>5</v>
      </c>
      <c r="H491" s="317">
        <v>79.39</v>
      </c>
      <c r="I491" s="317">
        <v>30</v>
      </c>
      <c r="J491" s="317">
        <v>21</v>
      </c>
      <c r="K491" s="317">
        <v>142</v>
      </c>
      <c r="L491" s="10">
        <v>70.25</v>
      </c>
      <c r="M491" s="10">
        <v>0</v>
      </c>
      <c r="N491" s="318">
        <v>106.40093749872072</v>
      </c>
      <c r="O491" s="318">
        <v>96.361098438232659</v>
      </c>
      <c r="P491" s="318">
        <v>78.749197017099277</v>
      </c>
      <c r="Q491" s="10">
        <v>100</v>
      </c>
      <c r="R491" s="10">
        <v>38.42</v>
      </c>
      <c r="S491" s="319">
        <v>63.219109097496684</v>
      </c>
      <c r="T491" s="10">
        <v>50.47</v>
      </c>
      <c r="U491" s="10">
        <v>12.36</v>
      </c>
      <c r="V491" s="10">
        <v>1.69</v>
      </c>
      <c r="W491" s="10">
        <v>0.38</v>
      </c>
      <c r="X491" s="320">
        <v>10895</v>
      </c>
      <c r="Y491" s="320">
        <v>3879</v>
      </c>
      <c r="Z491" s="10">
        <v>6.11</v>
      </c>
    </row>
    <row r="492" spans="1:26" ht="12.75" customHeight="1">
      <c r="A492" s="8" t="s">
        <v>53</v>
      </c>
      <c r="B492" s="8" t="s">
        <v>21</v>
      </c>
      <c r="C492" s="9" t="s">
        <v>54</v>
      </c>
      <c r="D492" s="10" t="s">
        <v>62</v>
      </c>
      <c r="E492" s="317">
        <v>68</v>
      </c>
      <c r="F492" s="317">
        <v>9</v>
      </c>
      <c r="G492" s="317">
        <v>2</v>
      </c>
      <c r="H492" s="317">
        <v>74.59</v>
      </c>
      <c r="I492" s="317">
        <v>2</v>
      </c>
      <c r="J492" s="317">
        <v>269</v>
      </c>
      <c r="K492" s="317">
        <v>206</v>
      </c>
      <c r="L492" s="10">
        <v>69.319999999999993</v>
      </c>
      <c r="M492" s="10">
        <v>98.27</v>
      </c>
      <c r="N492" s="318">
        <v>109.50846603033095</v>
      </c>
      <c r="O492" s="318">
        <v>93.583594801426912</v>
      </c>
      <c r="P492" s="318">
        <v>82.405239698105618</v>
      </c>
      <c r="Q492" s="10">
        <v>68.12</v>
      </c>
      <c r="R492" s="10">
        <v>51.33</v>
      </c>
      <c r="S492" s="319">
        <v>60.039842651010389</v>
      </c>
      <c r="T492" s="10">
        <v>44.68</v>
      </c>
      <c r="U492" s="10">
        <v>11.6</v>
      </c>
      <c r="V492" s="10">
        <v>1.83</v>
      </c>
      <c r="W492" s="10">
        <v>0.46</v>
      </c>
      <c r="X492" s="320">
        <v>17526</v>
      </c>
      <c r="Y492" s="320">
        <v>6345</v>
      </c>
      <c r="Z492" s="10">
        <v>5.57</v>
      </c>
    </row>
    <row r="493" spans="1:26" ht="12.75" customHeight="1">
      <c r="A493" s="8" t="s">
        <v>53</v>
      </c>
      <c r="B493" s="8" t="s">
        <v>23</v>
      </c>
      <c r="C493" s="9" t="s">
        <v>54</v>
      </c>
      <c r="D493" s="10" t="s">
        <v>63</v>
      </c>
      <c r="E493" s="317">
        <v>0</v>
      </c>
      <c r="F493" s="317">
        <v>0</v>
      </c>
      <c r="G493" s="317">
        <v>1</v>
      </c>
      <c r="H493" s="317">
        <v>58.54</v>
      </c>
      <c r="I493" s="317">
        <v>0</v>
      </c>
      <c r="J493" s="317">
        <v>0</v>
      </c>
      <c r="K493" s="317">
        <v>0</v>
      </c>
      <c r="L493" s="10">
        <v>69.239999999999995</v>
      </c>
      <c r="M493" s="10">
        <v>0</v>
      </c>
      <c r="N493" s="318">
        <v>113.88614509917277</v>
      </c>
      <c r="O493" s="318">
        <v>76.021989594473624</v>
      </c>
      <c r="P493" s="318">
        <v>105.48927719851717</v>
      </c>
      <c r="Q493" s="10">
        <v>87.26</v>
      </c>
      <c r="R493" s="10">
        <v>37.97</v>
      </c>
      <c r="S493" s="319">
        <v>68.409127217943848</v>
      </c>
      <c r="T493" s="10">
        <v>36.869999999999997</v>
      </c>
      <c r="U493" s="10">
        <v>10.45</v>
      </c>
      <c r="V493" s="10">
        <v>1.47</v>
      </c>
      <c r="W493" s="10">
        <v>0.34</v>
      </c>
      <c r="X493" s="320">
        <v>14695</v>
      </c>
      <c r="Y493" s="320">
        <v>6532</v>
      </c>
      <c r="Z493" s="10">
        <v>6.06</v>
      </c>
    </row>
    <row r="494" spans="1:26" ht="12.75" customHeight="1">
      <c r="A494" s="8" t="s">
        <v>53</v>
      </c>
      <c r="B494" s="8" t="s">
        <v>25</v>
      </c>
      <c r="C494" s="9" t="s">
        <v>54</v>
      </c>
      <c r="D494" s="10" t="s">
        <v>64</v>
      </c>
      <c r="E494" s="317">
        <v>0</v>
      </c>
      <c r="F494" s="317">
        <v>0</v>
      </c>
      <c r="G494" s="317">
        <v>0</v>
      </c>
      <c r="H494" s="317">
        <v>69.150000000000006</v>
      </c>
      <c r="I494" s="317">
        <v>0</v>
      </c>
      <c r="J494" s="317">
        <v>0</v>
      </c>
      <c r="K494" s="317">
        <v>0</v>
      </c>
      <c r="L494" s="10">
        <v>68.989999999999995</v>
      </c>
      <c r="M494" s="10">
        <v>0</v>
      </c>
      <c r="N494" s="318">
        <v>112.01221815850748</v>
      </c>
      <c r="O494" s="318">
        <v>93.867042068215028</v>
      </c>
      <c r="P494" s="318">
        <v>81.62494393655534</v>
      </c>
      <c r="Q494" s="10">
        <v>100</v>
      </c>
      <c r="R494" s="10">
        <v>8.06</v>
      </c>
      <c r="S494" s="319">
        <v>85.781030371664485</v>
      </c>
      <c r="T494" s="10">
        <v>8.5399999999999991</v>
      </c>
      <c r="U494" s="10">
        <v>8.68</v>
      </c>
      <c r="V494" s="10">
        <v>1.25</v>
      </c>
      <c r="W494" s="10">
        <v>0.26</v>
      </c>
      <c r="X494" s="320">
        <v>5345</v>
      </c>
      <c r="Y494" s="320">
        <v>2400</v>
      </c>
      <c r="Z494" s="10">
        <v>5.44</v>
      </c>
    </row>
    <row r="495" spans="1:26" ht="12.75" customHeight="1">
      <c r="A495" s="8" t="s">
        <v>53</v>
      </c>
      <c r="B495" s="8" t="s">
        <v>27</v>
      </c>
      <c r="C495" s="9" t="s">
        <v>54</v>
      </c>
      <c r="D495" s="10" t="s">
        <v>65</v>
      </c>
      <c r="E495" s="317">
        <v>0</v>
      </c>
      <c r="F495" s="317">
        <v>0</v>
      </c>
      <c r="G495" s="317">
        <v>0</v>
      </c>
      <c r="H495" s="317">
        <v>71.11</v>
      </c>
      <c r="I495" s="317">
        <v>0</v>
      </c>
      <c r="J495" s="317">
        <v>0</v>
      </c>
      <c r="K495" s="317">
        <v>0</v>
      </c>
      <c r="L495" s="10">
        <v>72.44</v>
      </c>
      <c r="M495" s="10">
        <v>0</v>
      </c>
      <c r="N495" s="318">
        <v>113.7977198243177</v>
      </c>
      <c r="O495" s="318">
        <v>83.517354756954873</v>
      </c>
      <c r="P495" s="318">
        <v>83.75898103389811</v>
      </c>
      <c r="Q495" s="10">
        <v>65.349999999999994</v>
      </c>
      <c r="R495" s="10">
        <v>11.38</v>
      </c>
      <c r="S495" s="319">
        <v>79.744239860091795</v>
      </c>
      <c r="T495" s="10">
        <v>18.11</v>
      </c>
      <c r="U495" s="10">
        <v>9.7899999999999991</v>
      </c>
      <c r="V495" s="10">
        <v>1.42</v>
      </c>
      <c r="W495" s="10">
        <v>0.35</v>
      </c>
      <c r="X495" s="320">
        <v>9551</v>
      </c>
      <c r="Y495" s="320">
        <v>3997</v>
      </c>
      <c r="Z495" s="10">
        <v>6.34</v>
      </c>
    </row>
    <row r="496" spans="1:26" ht="12.75" customHeight="1">
      <c r="A496" s="8" t="s">
        <v>53</v>
      </c>
      <c r="B496" s="8" t="s">
        <v>29</v>
      </c>
      <c r="C496" s="9" t="s">
        <v>54</v>
      </c>
      <c r="D496" s="10" t="s">
        <v>66</v>
      </c>
      <c r="E496" s="317">
        <v>1</v>
      </c>
      <c r="F496" s="317">
        <v>12</v>
      </c>
      <c r="G496" s="317">
        <v>4</v>
      </c>
      <c r="H496" s="317">
        <v>93.05</v>
      </c>
      <c r="I496" s="317">
        <v>0</v>
      </c>
      <c r="J496" s="317">
        <v>1</v>
      </c>
      <c r="K496" s="317">
        <v>0</v>
      </c>
      <c r="L496" s="10">
        <v>71.31</v>
      </c>
      <c r="M496" s="10">
        <v>0</v>
      </c>
      <c r="N496" s="318">
        <v>108.035422611721</v>
      </c>
      <c r="O496" s="318">
        <v>85.103869489134681</v>
      </c>
      <c r="P496" s="318">
        <v>81.47304466762931</v>
      </c>
      <c r="Q496" s="10">
        <v>36.99</v>
      </c>
      <c r="R496" s="10">
        <v>43.26</v>
      </c>
      <c r="S496" s="319">
        <v>65.12095882374696</v>
      </c>
      <c r="T496" s="10">
        <v>40.85</v>
      </c>
      <c r="U496" s="10">
        <v>4.71</v>
      </c>
      <c r="V496" s="10">
        <v>0.52</v>
      </c>
      <c r="W496" s="10">
        <v>0.13</v>
      </c>
      <c r="X496" s="320">
        <v>59863</v>
      </c>
      <c r="Y496" s="320">
        <v>18410</v>
      </c>
      <c r="Z496" s="10">
        <v>6.06</v>
      </c>
    </row>
    <row r="497" spans="1:26" ht="12.75" customHeight="1">
      <c r="A497" s="8" t="s">
        <v>53</v>
      </c>
      <c r="B497" s="8" t="s">
        <v>31</v>
      </c>
      <c r="C497" s="9" t="s">
        <v>54</v>
      </c>
      <c r="D497" s="10" t="s">
        <v>67</v>
      </c>
      <c r="E497" s="317">
        <v>0</v>
      </c>
      <c r="F497" s="317">
        <v>0</v>
      </c>
      <c r="G497" s="317">
        <v>0</v>
      </c>
      <c r="H497" s="317">
        <v>92.27</v>
      </c>
      <c r="I497" s="317">
        <v>0</v>
      </c>
      <c r="J497" s="317">
        <v>0</v>
      </c>
      <c r="K497" s="317">
        <v>0</v>
      </c>
      <c r="L497" s="10">
        <v>69.25</v>
      </c>
      <c r="M497" s="10">
        <v>0</v>
      </c>
      <c r="N497" s="318">
        <v>114.09037746549502</v>
      </c>
      <c r="O497" s="318">
        <v>81.537644416113693</v>
      </c>
      <c r="P497" s="318">
        <v>79.11838395874959</v>
      </c>
      <c r="Q497" s="10">
        <v>75.58</v>
      </c>
      <c r="R497" s="10">
        <v>40.17</v>
      </c>
      <c r="S497" s="319">
        <v>62.804906929380003</v>
      </c>
      <c r="T497" s="10">
        <v>41.87</v>
      </c>
      <c r="U497" s="10">
        <v>10.44</v>
      </c>
      <c r="V497" s="10">
        <v>1.49</v>
      </c>
      <c r="W497" s="10">
        <v>0.31</v>
      </c>
      <c r="X497" s="320">
        <v>25190</v>
      </c>
      <c r="Y497" s="320">
        <v>8527</v>
      </c>
      <c r="Z497" s="10">
        <v>5.66</v>
      </c>
    </row>
    <row r="498" spans="1:26" ht="12.75" customHeight="1">
      <c r="A498" s="8" t="s">
        <v>53</v>
      </c>
      <c r="B498" s="8" t="s">
        <v>33</v>
      </c>
      <c r="C498" s="9" t="s">
        <v>54</v>
      </c>
      <c r="D498" s="10" t="s">
        <v>68</v>
      </c>
      <c r="E498" s="317">
        <v>0</v>
      </c>
      <c r="F498" s="317">
        <v>0</v>
      </c>
      <c r="G498" s="317">
        <v>0</v>
      </c>
      <c r="H498" s="317">
        <v>54.82</v>
      </c>
      <c r="I498" s="317">
        <v>0</v>
      </c>
      <c r="J498" s="317">
        <v>0</v>
      </c>
      <c r="K498" s="317">
        <v>0</v>
      </c>
      <c r="L498" s="10">
        <v>70.86</v>
      </c>
      <c r="M498" s="10">
        <v>0</v>
      </c>
      <c r="N498" s="318">
        <v>108.49614685066207</v>
      </c>
      <c r="O498" s="318">
        <v>90.381929357918537</v>
      </c>
      <c r="P498" s="318">
        <v>83.700293728333691</v>
      </c>
      <c r="Q498" s="10">
        <v>79.930000000000007</v>
      </c>
      <c r="R498" s="10">
        <v>9.48</v>
      </c>
      <c r="S498" s="319">
        <v>84.571256201285237</v>
      </c>
      <c r="T498" s="10">
        <v>12.97</v>
      </c>
      <c r="U498" s="10">
        <v>18.829999999999998</v>
      </c>
      <c r="V498" s="10">
        <v>1.94</v>
      </c>
      <c r="W498" s="10">
        <v>0.33</v>
      </c>
      <c r="X498" s="320">
        <v>2947</v>
      </c>
      <c r="Y498" s="320">
        <v>1431</v>
      </c>
      <c r="Z498" s="10">
        <v>5.78</v>
      </c>
    </row>
    <row r="499" spans="1:26" ht="12.75" customHeight="1">
      <c r="A499" s="8" t="s">
        <v>53</v>
      </c>
      <c r="B499" s="8" t="s">
        <v>35</v>
      </c>
      <c r="C499" s="9" t="s">
        <v>54</v>
      </c>
      <c r="D499" s="10" t="s">
        <v>69</v>
      </c>
      <c r="E499" s="317">
        <v>0</v>
      </c>
      <c r="F499" s="317">
        <v>0</v>
      </c>
      <c r="G499" s="317">
        <v>0</v>
      </c>
      <c r="H499" s="317">
        <v>48.47</v>
      </c>
      <c r="I499" s="317">
        <v>0</v>
      </c>
      <c r="J499" s="317">
        <v>0</v>
      </c>
      <c r="K499" s="317">
        <v>0</v>
      </c>
      <c r="L499" s="10">
        <v>68.09</v>
      </c>
      <c r="M499" s="10">
        <v>0</v>
      </c>
      <c r="N499" s="318">
        <v>113.83414032054966</v>
      </c>
      <c r="O499" s="318">
        <v>92.927923015467911</v>
      </c>
      <c r="P499" s="318">
        <v>98.120482221842906</v>
      </c>
      <c r="Q499" s="10">
        <v>87.47</v>
      </c>
      <c r="R499" s="10">
        <v>4.1399999999999997</v>
      </c>
      <c r="S499" s="319">
        <v>91.59174563748121</v>
      </c>
      <c r="T499" s="10">
        <v>0.9</v>
      </c>
      <c r="U499" s="10">
        <v>10</v>
      </c>
      <c r="V499" s="10">
        <v>1.1399999999999999</v>
      </c>
      <c r="W499" s="10">
        <v>0.26</v>
      </c>
      <c r="X499" s="320">
        <v>3612</v>
      </c>
      <c r="Y499" s="320">
        <v>1198</v>
      </c>
      <c r="Z499" s="10">
        <v>5.99</v>
      </c>
    </row>
    <row r="500" spans="1:26" ht="12.75" customHeight="1">
      <c r="A500" s="8" t="s">
        <v>53</v>
      </c>
      <c r="B500" s="8" t="s">
        <v>37</v>
      </c>
      <c r="C500" s="9" t="s">
        <v>54</v>
      </c>
      <c r="D500" s="10" t="s">
        <v>70</v>
      </c>
      <c r="E500" s="317">
        <v>21</v>
      </c>
      <c r="F500" s="317">
        <v>1</v>
      </c>
      <c r="G500" s="317">
        <v>0</v>
      </c>
      <c r="H500" s="317">
        <v>74.319999999999993</v>
      </c>
      <c r="I500" s="317">
        <v>0</v>
      </c>
      <c r="J500" s="317">
        <v>0</v>
      </c>
      <c r="K500" s="317">
        <v>39</v>
      </c>
      <c r="L500" s="10">
        <v>68.2</v>
      </c>
      <c r="M500" s="10">
        <v>0</v>
      </c>
      <c r="N500" s="318">
        <v>116.65534710725464</v>
      </c>
      <c r="O500" s="318">
        <v>104.64956357576816</v>
      </c>
      <c r="P500" s="318">
        <v>84.566048287604829</v>
      </c>
      <c r="Q500" s="10">
        <v>100</v>
      </c>
      <c r="R500" s="10">
        <v>9.66</v>
      </c>
      <c r="S500" s="319">
        <v>89.087047277254911</v>
      </c>
      <c r="T500" s="10">
        <v>2.02</v>
      </c>
      <c r="U500" s="10">
        <v>11.28</v>
      </c>
      <c r="V500" s="10">
        <v>1.3</v>
      </c>
      <c r="W500" s="10">
        <v>0.24</v>
      </c>
      <c r="X500" s="320">
        <v>479</v>
      </c>
      <c r="Y500" s="320">
        <v>196</v>
      </c>
      <c r="Z500" s="10">
        <v>6.02</v>
      </c>
    </row>
    <row r="501" spans="1:26" ht="12.75" customHeight="1">
      <c r="A501" s="8" t="s">
        <v>53</v>
      </c>
      <c r="B501" s="8" t="s">
        <v>39</v>
      </c>
      <c r="C501" s="9" t="s">
        <v>54</v>
      </c>
      <c r="D501" s="10" t="s">
        <v>71</v>
      </c>
      <c r="E501" s="317">
        <v>9</v>
      </c>
      <c r="F501" s="317">
        <v>10</v>
      </c>
      <c r="G501" s="317">
        <v>0</v>
      </c>
      <c r="H501" s="317">
        <v>71.849999999999994</v>
      </c>
      <c r="I501" s="317">
        <v>0</v>
      </c>
      <c r="J501" s="317">
        <v>0</v>
      </c>
      <c r="K501" s="317">
        <v>44</v>
      </c>
      <c r="L501" s="10">
        <v>70.010000000000005</v>
      </c>
      <c r="M501" s="10">
        <v>0</v>
      </c>
      <c r="N501" s="318">
        <v>115.84562754494185</v>
      </c>
      <c r="O501" s="318">
        <v>96.420519847556818</v>
      </c>
      <c r="P501" s="318">
        <v>94.753850395072902</v>
      </c>
      <c r="Q501" s="10">
        <v>100</v>
      </c>
      <c r="R501" s="10">
        <v>2.82</v>
      </c>
      <c r="S501" s="319">
        <v>89.916714349291112</v>
      </c>
      <c r="T501" s="10">
        <v>8.15</v>
      </c>
      <c r="U501" s="10">
        <v>14.01</v>
      </c>
      <c r="V501" s="10">
        <v>1.1399999999999999</v>
      </c>
      <c r="W501" s="10">
        <v>0.16</v>
      </c>
      <c r="X501" s="320">
        <v>2241</v>
      </c>
      <c r="Y501" s="320">
        <v>1267</v>
      </c>
      <c r="Z501" s="10">
        <v>6.07</v>
      </c>
    </row>
    <row r="502" spans="1:26" ht="12.75" customHeight="1">
      <c r="A502" s="8" t="s">
        <v>53</v>
      </c>
      <c r="B502" s="8" t="s">
        <v>41</v>
      </c>
      <c r="C502" s="9" t="s">
        <v>54</v>
      </c>
      <c r="D502" s="10" t="s">
        <v>72</v>
      </c>
      <c r="E502" s="317">
        <v>20</v>
      </c>
      <c r="F502" s="317">
        <v>16</v>
      </c>
      <c r="G502" s="317">
        <v>3</v>
      </c>
      <c r="H502" s="317">
        <v>85.12</v>
      </c>
      <c r="I502" s="317">
        <v>0</v>
      </c>
      <c r="J502" s="317">
        <v>2</v>
      </c>
      <c r="K502" s="317">
        <v>193</v>
      </c>
      <c r="L502" s="10">
        <v>69.27</v>
      </c>
      <c r="M502" s="10">
        <v>0</v>
      </c>
      <c r="N502" s="318">
        <v>110.48930702704465</v>
      </c>
      <c r="O502" s="318">
        <v>88.062692420224067</v>
      </c>
      <c r="P502" s="318">
        <v>94.337287821103814</v>
      </c>
      <c r="Q502" s="10">
        <v>86.31</v>
      </c>
      <c r="R502" s="10">
        <v>40.630000000000003</v>
      </c>
      <c r="S502" s="319">
        <v>65.471045600840355</v>
      </c>
      <c r="T502" s="10">
        <v>42.45</v>
      </c>
      <c r="U502" s="10">
        <v>9.35</v>
      </c>
      <c r="V502" s="10">
        <v>1.22</v>
      </c>
      <c r="W502" s="10">
        <v>0.25</v>
      </c>
      <c r="X502" s="320">
        <v>14042</v>
      </c>
      <c r="Y502" s="320">
        <v>5417</v>
      </c>
      <c r="Z502" s="10">
        <v>6</v>
      </c>
    </row>
    <row r="503" spans="1:26" ht="12.75" customHeight="1">
      <c r="A503" s="8" t="s">
        <v>53</v>
      </c>
      <c r="B503" s="8" t="s">
        <v>43</v>
      </c>
      <c r="C503" s="9" t="s">
        <v>54</v>
      </c>
      <c r="D503" s="10" t="s">
        <v>73</v>
      </c>
      <c r="E503" s="317">
        <v>21</v>
      </c>
      <c r="F503" s="317">
        <v>1</v>
      </c>
      <c r="G503" s="317">
        <v>1</v>
      </c>
      <c r="H503" s="317">
        <v>81.16</v>
      </c>
      <c r="I503" s="317">
        <v>0</v>
      </c>
      <c r="J503" s="317">
        <v>116</v>
      </c>
      <c r="K503" s="317">
        <v>0</v>
      </c>
      <c r="L503" s="10">
        <v>68.92</v>
      </c>
      <c r="M503" s="10">
        <v>0</v>
      </c>
      <c r="N503" s="318">
        <v>110.41507869399965</v>
      </c>
      <c r="O503" s="318">
        <v>84.64859582439567</v>
      </c>
      <c r="P503" s="318">
        <v>78.952903105003912</v>
      </c>
      <c r="Q503" s="10">
        <v>64.45</v>
      </c>
      <c r="R503" s="10">
        <v>46.12</v>
      </c>
      <c r="S503" s="319">
        <v>57.418091436318441</v>
      </c>
      <c r="T503" s="10">
        <v>62.53</v>
      </c>
      <c r="U503" s="10">
        <v>11.92</v>
      </c>
      <c r="V503" s="10">
        <v>2.3199999999999998</v>
      </c>
      <c r="W503" s="10">
        <v>0.67</v>
      </c>
      <c r="X503" s="320">
        <v>22419</v>
      </c>
      <c r="Y503" s="320">
        <v>8383</v>
      </c>
      <c r="Z503" s="10">
        <v>4.37</v>
      </c>
    </row>
    <row r="504" spans="1:26" ht="12.75" customHeight="1">
      <c r="A504" s="8" t="s">
        <v>53</v>
      </c>
      <c r="B504" s="8" t="s">
        <v>45</v>
      </c>
      <c r="C504" s="9" t="s">
        <v>54</v>
      </c>
      <c r="D504" s="10" t="s">
        <v>74</v>
      </c>
      <c r="E504" s="317">
        <v>0</v>
      </c>
      <c r="F504" s="317">
        <v>0</v>
      </c>
      <c r="G504" s="317">
        <v>0</v>
      </c>
      <c r="H504" s="317">
        <v>79.91</v>
      </c>
      <c r="I504" s="317">
        <v>0</v>
      </c>
      <c r="J504" s="317">
        <v>0</v>
      </c>
      <c r="K504" s="317">
        <v>0</v>
      </c>
      <c r="L504" s="10">
        <v>66.760000000000005</v>
      </c>
      <c r="M504" s="10">
        <v>0</v>
      </c>
      <c r="N504" s="318">
        <v>109.43356027215951</v>
      </c>
      <c r="O504" s="318">
        <v>81.097056821227255</v>
      </c>
      <c r="P504" s="318">
        <v>72.817645211470889</v>
      </c>
      <c r="Q504" s="10">
        <v>80.739999999999995</v>
      </c>
      <c r="R504" s="10">
        <v>11.88</v>
      </c>
      <c r="S504" s="319">
        <v>74.457500643279872</v>
      </c>
      <c r="T504" s="10">
        <v>11.33</v>
      </c>
      <c r="U504" s="10">
        <v>10.28</v>
      </c>
      <c r="V504" s="10">
        <v>1.62</v>
      </c>
      <c r="W504" s="10">
        <v>0.35</v>
      </c>
      <c r="X504" s="320">
        <v>2488</v>
      </c>
      <c r="Y504" s="320">
        <v>945</v>
      </c>
      <c r="Z504" s="10">
        <v>6.38</v>
      </c>
    </row>
    <row r="505" spans="1:26" ht="12.75" customHeight="1">
      <c r="A505" s="8" t="s">
        <v>53</v>
      </c>
      <c r="B505" s="8" t="s">
        <v>47</v>
      </c>
      <c r="C505" s="9" t="s">
        <v>54</v>
      </c>
      <c r="D505" s="10" t="s">
        <v>75</v>
      </c>
      <c r="E505" s="317">
        <v>0</v>
      </c>
      <c r="F505" s="317">
        <v>0</v>
      </c>
      <c r="G505" s="317">
        <v>0</v>
      </c>
      <c r="H505" s="317">
        <v>42.53</v>
      </c>
      <c r="I505" s="317">
        <v>0</v>
      </c>
      <c r="J505" s="317">
        <v>0</v>
      </c>
      <c r="K505" s="317">
        <v>0</v>
      </c>
      <c r="L505" s="10">
        <v>67.19</v>
      </c>
      <c r="M505" s="10">
        <v>0</v>
      </c>
      <c r="N505" s="318">
        <v>112.62260548771759</v>
      </c>
      <c r="O505" s="318">
        <v>95.662872233128923</v>
      </c>
      <c r="P505" s="318">
        <v>73.122668489858668</v>
      </c>
      <c r="Q505" s="10">
        <v>71.78</v>
      </c>
      <c r="R505" s="10">
        <v>40.33</v>
      </c>
      <c r="S505" s="319">
        <v>62.664821905466717</v>
      </c>
      <c r="T505" s="10">
        <v>42.72</v>
      </c>
      <c r="U505" s="10">
        <v>8.59</v>
      </c>
      <c r="V505" s="10">
        <v>1.33</v>
      </c>
      <c r="W505" s="10">
        <v>0.33</v>
      </c>
      <c r="X505" s="320">
        <v>2334</v>
      </c>
      <c r="Y505" s="320">
        <v>901</v>
      </c>
      <c r="Z505" s="10">
        <v>6.31</v>
      </c>
    </row>
    <row r="506" spans="1:26" ht="12.75" customHeight="1">
      <c r="A506" s="8" t="s">
        <v>53</v>
      </c>
      <c r="B506" s="8" t="s">
        <v>49</v>
      </c>
      <c r="C506" s="9" t="s">
        <v>54</v>
      </c>
      <c r="D506" s="10" t="s">
        <v>76</v>
      </c>
      <c r="E506" s="317">
        <v>0</v>
      </c>
      <c r="F506" s="317">
        <v>0</v>
      </c>
      <c r="G506" s="317">
        <v>0</v>
      </c>
      <c r="H506" s="317">
        <v>73.42</v>
      </c>
      <c r="I506" s="317">
        <v>0</v>
      </c>
      <c r="J506" s="317">
        <v>0</v>
      </c>
      <c r="K506" s="317">
        <v>0</v>
      </c>
      <c r="L506" s="10">
        <v>70.67</v>
      </c>
      <c r="M506" s="10">
        <v>0</v>
      </c>
      <c r="N506" s="318">
        <v>107.20213300915107</v>
      </c>
      <c r="O506" s="318">
        <v>92.417093520963917</v>
      </c>
      <c r="P506" s="318">
        <v>83.218469187126757</v>
      </c>
      <c r="Q506" s="10">
        <v>92.49</v>
      </c>
      <c r="R506" s="10">
        <v>49.2</v>
      </c>
      <c r="S506" s="319">
        <v>62.577037321424967</v>
      </c>
      <c r="T506" s="10">
        <v>52.84</v>
      </c>
      <c r="U506" s="10">
        <v>13.96</v>
      </c>
      <c r="V506" s="10">
        <v>1.84</v>
      </c>
      <c r="W506" s="10">
        <v>0.39</v>
      </c>
      <c r="X506" s="320">
        <v>9189</v>
      </c>
      <c r="Y506" s="320">
        <v>3394</v>
      </c>
      <c r="Z506" s="10">
        <v>6.33</v>
      </c>
    </row>
    <row r="507" spans="1:26" ht="12.75" customHeight="1">
      <c r="A507" s="8" t="s">
        <v>53</v>
      </c>
      <c r="B507" s="8" t="s">
        <v>51</v>
      </c>
      <c r="C507" s="9" t="s">
        <v>54</v>
      </c>
      <c r="D507" s="10" t="s">
        <v>77</v>
      </c>
      <c r="E507" s="317">
        <v>0</v>
      </c>
      <c r="F507" s="317">
        <v>0</v>
      </c>
      <c r="G507" s="317">
        <v>0</v>
      </c>
      <c r="H507" s="317">
        <v>67.150000000000006</v>
      </c>
      <c r="I507" s="317">
        <v>0</v>
      </c>
      <c r="J507" s="317">
        <v>0</v>
      </c>
      <c r="K507" s="317">
        <v>0</v>
      </c>
      <c r="L507" s="10">
        <v>70.47</v>
      </c>
      <c r="M507" s="10">
        <v>0</v>
      </c>
      <c r="N507" s="318">
        <v>109.99936057773989</v>
      </c>
      <c r="O507" s="318">
        <v>93.968642127526351</v>
      </c>
      <c r="P507" s="318">
        <v>73.295282709839</v>
      </c>
      <c r="Q507" s="10">
        <v>81.22</v>
      </c>
      <c r="R507" s="10">
        <v>47.3</v>
      </c>
      <c r="S507" s="319">
        <v>61.632019094921766</v>
      </c>
      <c r="T507" s="10">
        <v>46.71</v>
      </c>
      <c r="U507" s="10">
        <v>11.34</v>
      </c>
      <c r="V507" s="10">
        <v>1.75</v>
      </c>
      <c r="W507" s="10">
        <v>0.38</v>
      </c>
      <c r="X507" s="320">
        <v>10502</v>
      </c>
      <c r="Y507" s="320">
        <v>3800</v>
      </c>
      <c r="Z507" s="10">
        <v>6.38</v>
      </c>
    </row>
    <row r="508" spans="1:26" ht="12.75" customHeight="1">
      <c r="A508" s="8" t="s">
        <v>53</v>
      </c>
      <c r="B508" s="8" t="s">
        <v>78</v>
      </c>
      <c r="C508" s="9" t="s">
        <v>54</v>
      </c>
      <c r="D508" s="10" t="s">
        <v>79</v>
      </c>
      <c r="E508" s="317">
        <v>0</v>
      </c>
      <c r="F508" s="317">
        <v>0</v>
      </c>
      <c r="G508" s="317">
        <v>0</v>
      </c>
      <c r="H508" s="317">
        <v>72.55</v>
      </c>
      <c r="I508" s="317">
        <v>0</v>
      </c>
      <c r="J508" s="317">
        <v>0</v>
      </c>
      <c r="K508" s="317">
        <v>0</v>
      </c>
      <c r="L508" s="10">
        <v>69.39</v>
      </c>
      <c r="M508" s="10">
        <v>0</v>
      </c>
      <c r="N508" s="318">
        <v>109.16683236919273</v>
      </c>
      <c r="O508" s="318">
        <v>91.272461837387468</v>
      </c>
      <c r="P508" s="318">
        <v>71.382299250507202</v>
      </c>
      <c r="Q508" s="10">
        <v>76.55</v>
      </c>
      <c r="R508" s="10">
        <v>25.59</v>
      </c>
      <c r="S508" s="319">
        <v>81.736545721344982</v>
      </c>
      <c r="T508" s="10">
        <v>16.53</v>
      </c>
      <c r="U508" s="10">
        <v>30.94</v>
      </c>
      <c r="V508" s="10">
        <v>5.43</v>
      </c>
      <c r="W508" s="10">
        <v>1.31</v>
      </c>
      <c r="X508" s="320">
        <v>1618</v>
      </c>
      <c r="Y508" s="320">
        <v>588</v>
      </c>
      <c r="Z508" s="10">
        <v>5.88</v>
      </c>
    </row>
    <row r="509" spans="1:26" ht="12.75" customHeight="1">
      <c r="A509" s="8" t="s">
        <v>53</v>
      </c>
      <c r="B509" s="8" t="s">
        <v>80</v>
      </c>
      <c r="C509" s="9" t="s">
        <v>54</v>
      </c>
      <c r="D509" s="10" t="s">
        <v>81</v>
      </c>
      <c r="E509" s="317">
        <v>0</v>
      </c>
      <c r="F509" s="317">
        <v>0</v>
      </c>
      <c r="G509" s="317">
        <v>0</v>
      </c>
      <c r="H509" s="317">
        <v>59.03</v>
      </c>
      <c r="I509" s="317">
        <v>0</v>
      </c>
      <c r="J509" s="317">
        <v>0</v>
      </c>
      <c r="K509" s="317">
        <v>0</v>
      </c>
      <c r="L509" s="10">
        <v>69.400000000000006</v>
      </c>
      <c r="M509" s="10">
        <v>0</v>
      </c>
      <c r="N509" s="318">
        <v>117.35124088085196</v>
      </c>
      <c r="O509" s="318">
        <v>83.868314480087719</v>
      </c>
      <c r="P509" s="318">
        <v>96.889051237810946</v>
      </c>
      <c r="Q509" s="10">
        <v>89.86</v>
      </c>
      <c r="R509" s="10">
        <v>22.71</v>
      </c>
      <c r="S509" s="319">
        <v>86.92871994037111</v>
      </c>
      <c r="T509" s="10">
        <v>17.55</v>
      </c>
      <c r="U509" s="10">
        <v>29.65</v>
      </c>
      <c r="V509" s="10">
        <v>5.23</v>
      </c>
      <c r="W509" s="10">
        <v>1.19</v>
      </c>
      <c r="X509" s="320">
        <v>845</v>
      </c>
      <c r="Y509" s="320">
        <v>301</v>
      </c>
      <c r="Z509" s="10">
        <v>4.93</v>
      </c>
    </row>
    <row r="510" spans="1:26" ht="12.75" customHeight="1">
      <c r="A510" s="8" t="s">
        <v>53</v>
      </c>
      <c r="B510" s="8" t="s">
        <v>82</v>
      </c>
      <c r="C510" s="9" t="s">
        <v>54</v>
      </c>
      <c r="D510" s="10" t="s">
        <v>83</v>
      </c>
      <c r="E510" s="317">
        <v>0</v>
      </c>
      <c r="F510" s="317">
        <v>0</v>
      </c>
      <c r="G510" s="317">
        <v>0</v>
      </c>
      <c r="H510" s="317">
        <v>82.28</v>
      </c>
      <c r="I510" s="317">
        <v>0</v>
      </c>
      <c r="J510" s="317">
        <v>0</v>
      </c>
      <c r="K510" s="317">
        <v>0</v>
      </c>
      <c r="L510" s="10">
        <v>70.39</v>
      </c>
      <c r="M510" s="10">
        <v>0</v>
      </c>
      <c r="N510" s="318">
        <v>113.17844622063649</v>
      </c>
      <c r="O510" s="318">
        <v>83.327237335432301</v>
      </c>
      <c r="P510" s="318">
        <v>89.169918126786072</v>
      </c>
      <c r="Q510" s="10">
        <v>83.18</v>
      </c>
      <c r="R510" s="10">
        <v>31.77</v>
      </c>
      <c r="S510" s="319">
        <v>70.350251893485037</v>
      </c>
      <c r="T510" s="10">
        <v>49.83</v>
      </c>
      <c r="U510" s="10">
        <v>12.9</v>
      </c>
      <c r="V510" s="10">
        <v>1.71</v>
      </c>
      <c r="W510" s="10">
        <v>0.32</v>
      </c>
      <c r="X510" s="320">
        <v>2126</v>
      </c>
      <c r="Y510" s="320">
        <v>867</v>
      </c>
      <c r="Z510" s="10">
        <v>5.34</v>
      </c>
    </row>
    <row r="511" spans="1:26" ht="12.75" customHeight="1">
      <c r="A511" s="8" t="s">
        <v>53</v>
      </c>
      <c r="B511" s="8" t="s">
        <v>84</v>
      </c>
      <c r="C511" s="9" t="s">
        <v>54</v>
      </c>
      <c r="D511" s="10" t="s">
        <v>85</v>
      </c>
      <c r="E511" s="317">
        <v>19</v>
      </c>
      <c r="F511" s="317">
        <v>1</v>
      </c>
      <c r="G511" s="317">
        <v>0</v>
      </c>
      <c r="H511" s="317">
        <v>70.739999999999995</v>
      </c>
      <c r="I511" s="317">
        <v>1</v>
      </c>
      <c r="J511" s="317">
        <v>0</v>
      </c>
      <c r="K511" s="317">
        <v>0</v>
      </c>
      <c r="L511" s="10">
        <v>71.25</v>
      </c>
      <c r="M511" s="10">
        <v>0</v>
      </c>
      <c r="N511" s="318">
        <v>106.74804280937356</v>
      </c>
      <c r="O511" s="318">
        <v>81.211917682521289</v>
      </c>
      <c r="P511" s="318">
        <v>79.168264759061557</v>
      </c>
      <c r="Q511" s="10">
        <v>84.76</v>
      </c>
      <c r="R511" s="10">
        <v>43.12</v>
      </c>
      <c r="S511" s="319">
        <v>62.764923731299504</v>
      </c>
      <c r="T511" s="10">
        <v>41.25</v>
      </c>
      <c r="U511" s="10">
        <v>14.85</v>
      </c>
      <c r="V511" s="10">
        <v>2.63</v>
      </c>
      <c r="W511" s="10">
        <v>0.64</v>
      </c>
      <c r="X511" s="320">
        <v>4025</v>
      </c>
      <c r="Y511" s="320">
        <v>1607</v>
      </c>
      <c r="Z511" s="10">
        <v>4.99</v>
      </c>
    </row>
    <row r="512" spans="1:26" ht="12.75" customHeight="1">
      <c r="A512" s="8" t="s">
        <v>53</v>
      </c>
      <c r="B512" s="8" t="s">
        <v>86</v>
      </c>
      <c r="C512" s="9" t="s">
        <v>54</v>
      </c>
      <c r="D512" s="10" t="s">
        <v>87</v>
      </c>
      <c r="E512" s="317">
        <v>3</v>
      </c>
      <c r="F512" s="317">
        <v>7</v>
      </c>
      <c r="G512" s="317">
        <v>2</v>
      </c>
      <c r="H512" s="317">
        <v>65.64</v>
      </c>
      <c r="I512" s="317">
        <v>12</v>
      </c>
      <c r="J512" s="317">
        <v>0</v>
      </c>
      <c r="K512" s="317">
        <v>153</v>
      </c>
      <c r="L512" s="10">
        <v>72.540000000000006</v>
      </c>
      <c r="M512" s="10">
        <v>0</v>
      </c>
      <c r="N512" s="318">
        <v>109.7718611402757</v>
      </c>
      <c r="O512" s="318">
        <v>97.533947194146009</v>
      </c>
      <c r="P512" s="318">
        <v>85.17207229762343</v>
      </c>
      <c r="Q512" s="10">
        <v>87.17</v>
      </c>
      <c r="R512" s="10">
        <v>41.99</v>
      </c>
      <c r="S512" s="319">
        <v>57.469468900880429</v>
      </c>
      <c r="T512" s="10">
        <v>37.08</v>
      </c>
      <c r="U512" s="10">
        <v>10.93</v>
      </c>
      <c r="V512" s="10">
        <v>1.79</v>
      </c>
      <c r="W512" s="10">
        <v>0.48</v>
      </c>
      <c r="X512" s="320">
        <v>5281</v>
      </c>
      <c r="Y512" s="320">
        <v>2403</v>
      </c>
      <c r="Z512" s="10">
        <v>5.71</v>
      </c>
    </row>
    <row r="513" spans="1:26" ht="12.75" customHeight="1">
      <c r="A513" s="8" t="s">
        <v>53</v>
      </c>
      <c r="B513" s="8" t="s">
        <v>88</v>
      </c>
      <c r="C513" s="9" t="s">
        <v>54</v>
      </c>
      <c r="D513" s="10" t="s">
        <v>89</v>
      </c>
      <c r="E513" s="317">
        <v>0</v>
      </c>
      <c r="F513" s="317">
        <v>0</v>
      </c>
      <c r="G513" s="317">
        <v>0</v>
      </c>
      <c r="H513" s="317">
        <v>64.83</v>
      </c>
      <c r="I513" s="317">
        <v>0</v>
      </c>
      <c r="J513" s="317">
        <v>0</v>
      </c>
      <c r="K513" s="317">
        <v>0</v>
      </c>
      <c r="L513" s="10">
        <v>71.680000000000007</v>
      </c>
      <c r="M513" s="10">
        <v>0</v>
      </c>
      <c r="N513" s="318">
        <v>109.78231044657669</v>
      </c>
      <c r="O513" s="318">
        <v>100.6348634842214</v>
      </c>
      <c r="P513" s="318">
        <v>80.78915995635397</v>
      </c>
      <c r="Q513" s="10">
        <v>80.95</v>
      </c>
      <c r="R513" s="10">
        <v>43.9</v>
      </c>
      <c r="S513" s="319">
        <v>64.438395935401928</v>
      </c>
      <c r="T513" s="10">
        <v>52.59</v>
      </c>
      <c r="U513" s="10">
        <v>11.74</v>
      </c>
      <c r="V513" s="10">
        <v>1.1299999999999999</v>
      </c>
      <c r="W513" s="10">
        <v>0.17</v>
      </c>
      <c r="X513" s="320">
        <v>3454</v>
      </c>
      <c r="Y513" s="320">
        <v>1419</v>
      </c>
      <c r="Z513" s="10">
        <v>6.75</v>
      </c>
    </row>
    <row r="514" spans="1:26" ht="12.75" customHeight="1">
      <c r="A514" s="8" t="s">
        <v>53</v>
      </c>
      <c r="B514" s="8" t="s">
        <v>90</v>
      </c>
      <c r="C514" s="9" t="s">
        <v>54</v>
      </c>
      <c r="D514" s="10" t="s">
        <v>91</v>
      </c>
      <c r="E514" s="317">
        <v>0</v>
      </c>
      <c r="F514" s="317">
        <v>0</v>
      </c>
      <c r="G514" s="317">
        <v>0</v>
      </c>
      <c r="H514" s="317">
        <v>67.400000000000006</v>
      </c>
      <c r="I514" s="317">
        <v>0</v>
      </c>
      <c r="J514" s="317">
        <v>0</v>
      </c>
      <c r="K514" s="317">
        <v>0</v>
      </c>
      <c r="L514" s="10">
        <v>72.37</v>
      </c>
      <c r="M514" s="10">
        <v>0</v>
      </c>
      <c r="N514" s="318">
        <v>109.75122162367681</v>
      </c>
      <c r="O514" s="318">
        <v>98.736513501507972</v>
      </c>
      <c r="P514" s="318">
        <v>78.412235647121094</v>
      </c>
      <c r="Q514" s="10">
        <v>74.88</v>
      </c>
      <c r="R514" s="10">
        <v>40.5</v>
      </c>
      <c r="S514" s="319">
        <v>60.406484822650043</v>
      </c>
      <c r="T514" s="10">
        <v>47.14</v>
      </c>
      <c r="U514" s="10">
        <v>9.64</v>
      </c>
      <c r="V514" s="10">
        <v>1.52</v>
      </c>
      <c r="W514" s="10">
        <v>0.34</v>
      </c>
      <c r="X514" s="320">
        <v>119715</v>
      </c>
      <c r="Y514" s="320">
        <v>43304</v>
      </c>
      <c r="Z514" s="10">
        <v>7.63</v>
      </c>
    </row>
    <row r="515" spans="1:26" ht="12.75" customHeight="1">
      <c r="A515" s="8" t="s">
        <v>53</v>
      </c>
      <c r="B515" s="8" t="s">
        <v>92</v>
      </c>
      <c r="C515" s="9" t="s">
        <v>54</v>
      </c>
      <c r="D515" s="10" t="s">
        <v>93</v>
      </c>
      <c r="E515" s="317">
        <v>0</v>
      </c>
      <c r="F515" s="317">
        <v>0</v>
      </c>
      <c r="G515" s="317">
        <v>0</v>
      </c>
      <c r="H515" s="317">
        <v>98.25</v>
      </c>
      <c r="I515" s="317">
        <v>0</v>
      </c>
      <c r="J515" s="317">
        <v>0</v>
      </c>
      <c r="K515" s="317">
        <v>0</v>
      </c>
      <c r="L515" s="10">
        <v>72.069999999999993</v>
      </c>
      <c r="M515" s="10">
        <v>0</v>
      </c>
      <c r="N515" s="318">
        <v>103.53019573443432</v>
      </c>
      <c r="O515" s="318">
        <v>104.07108572015593</v>
      </c>
      <c r="P515" s="318">
        <v>83.845659308384327</v>
      </c>
      <c r="Q515" s="10">
        <v>91.64</v>
      </c>
      <c r="R515" s="10">
        <v>38.44</v>
      </c>
      <c r="S515" s="319">
        <v>63.851207914066144</v>
      </c>
      <c r="T515" s="10">
        <v>50.23</v>
      </c>
      <c r="U515" s="10">
        <v>6.75</v>
      </c>
      <c r="V515" s="10">
        <v>0.88</v>
      </c>
      <c r="W515" s="10">
        <v>0.21</v>
      </c>
      <c r="X515" s="320">
        <v>7429</v>
      </c>
      <c r="Y515" s="320">
        <v>2426</v>
      </c>
      <c r="Z515" s="10">
        <v>6.34</v>
      </c>
    </row>
    <row r="516" spans="1:26" ht="12.75" customHeight="1">
      <c r="A516" s="8" t="s">
        <v>53</v>
      </c>
      <c r="B516" s="8" t="s">
        <v>94</v>
      </c>
      <c r="C516" s="9" t="s">
        <v>54</v>
      </c>
      <c r="D516" s="10" t="s">
        <v>95</v>
      </c>
      <c r="E516" s="317">
        <v>0</v>
      </c>
      <c r="F516" s="317">
        <v>0</v>
      </c>
      <c r="G516" s="317">
        <v>0</v>
      </c>
      <c r="H516" s="317">
        <v>66.81</v>
      </c>
      <c r="I516" s="317">
        <v>0</v>
      </c>
      <c r="J516" s="317">
        <v>0</v>
      </c>
      <c r="K516" s="317">
        <v>0</v>
      </c>
      <c r="L516" s="10">
        <v>69.89</v>
      </c>
      <c r="M516" s="10">
        <v>0</v>
      </c>
      <c r="N516" s="318">
        <v>110.04826066716673</v>
      </c>
      <c r="O516" s="318">
        <v>89.417484495773479</v>
      </c>
      <c r="P516" s="318">
        <v>86.130175358639974</v>
      </c>
      <c r="Q516" s="10">
        <v>80.09</v>
      </c>
      <c r="R516" s="10">
        <v>36.81</v>
      </c>
      <c r="S516" s="319">
        <v>70.23046241259361</v>
      </c>
      <c r="T516" s="10">
        <v>29.61</v>
      </c>
      <c r="U516" s="10">
        <v>9.0399999999999991</v>
      </c>
      <c r="V516" s="10">
        <v>0.9</v>
      </c>
      <c r="W516" s="10">
        <v>0.14000000000000001</v>
      </c>
      <c r="X516" s="320">
        <v>2866</v>
      </c>
      <c r="Y516" s="320">
        <v>1118</v>
      </c>
      <c r="Z516" s="10">
        <v>6.23</v>
      </c>
    </row>
    <row r="517" spans="1:26" ht="12.75" customHeight="1">
      <c r="A517" s="8" t="s">
        <v>53</v>
      </c>
      <c r="B517" s="8" t="s">
        <v>96</v>
      </c>
      <c r="C517" s="9" t="s">
        <v>54</v>
      </c>
      <c r="D517" s="10" t="s">
        <v>97</v>
      </c>
      <c r="E517" s="317">
        <v>0</v>
      </c>
      <c r="F517" s="317">
        <v>0</v>
      </c>
      <c r="G517" s="317">
        <v>0</v>
      </c>
      <c r="H517" s="317">
        <v>54.47</v>
      </c>
      <c r="I517" s="317">
        <v>0</v>
      </c>
      <c r="J517" s="317">
        <v>0</v>
      </c>
      <c r="K517" s="317">
        <v>0</v>
      </c>
      <c r="L517" s="10">
        <v>70.819999999999993</v>
      </c>
      <c r="M517" s="10">
        <v>0</v>
      </c>
      <c r="N517" s="318">
        <v>119.04834782605369</v>
      </c>
      <c r="O517" s="318">
        <v>86.156418516609051</v>
      </c>
      <c r="P517" s="318">
        <v>84.563974482855315</v>
      </c>
      <c r="Q517" s="10">
        <v>90.25</v>
      </c>
      <c r="R517" s="10">
        <v>35.76</v>
      </c>
      <c r="S517" s="319">
        <v>65.380506432695356</v>
      </c>
      <c r="T517" s="10">
        <v>37.81</v>
      </c>
      <c r="U517" s="10">
        <v>30.94</v>
      </c>
      <c r="V517" s="10">
        <v>5.72</v>
      </c>
      <c r="W517" s="10">
        <v>1.53</v>
      </c>
      <c r="X517" s="320">
        <v>2927</v>
      </c>
      <c r="Y517" s="320">
        <v>1045</v>
      </c>
      <c r="Z517" s="10">
        <v>6.28</v>
      </c>
    </row>
    <row r="518" spans="1:26" ht="12.75" customHeight="1">
      <c r="A518" s="15"/>
      <c r="B518" s="15"/>
      <c r="C518" s="321"/>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c r="A519" s="15"/>
      <c r="B519" s="15"/>
      <c r="C519" s="321"/>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sheetData>
  <autoFilter ref="A3:Z517"/>
  <mergeCells count="9">
    <mergeCell ref="M1:Q1"/>
    <mergeCell ref="R1:T1"/>
    <mergeCell ref="U1:W1"/>
    <mergeCell ref="X1:Z1"/>
    <mergeCell ref="A1:A2"/>
    <mergeCell ref="B1:B2"/>
    <mergeCell ref="C1:C2"/>
    <mergeCell ref="D1:D2"/>
    <mergeCell ref="E1:L1"/>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37"/>
  <sheetViews>
    <sheetView workbookViewId="0">
      <pane xSplit="3" ySplit="3" topLeftCell="D4" activePane="bottomRight" state="frozen"/>
      <selection pane="topRight" activeCell="D1" sqref="D1"/>
      <selection pane="bottomLeft" activeCell="A4" sqref="A4"/>
      <selection pane="bottomRight" activeCell="D4" sqref="D4"/>
    </sheetView>
  </sheetViews>
  <sheetFormatPr defaultColWidth="14.42578125" defaultRowHeight="15" customHeight="1"/>
  <cols>
    <col min="1" max="1" width="3.140625" customWidth="1"/>
    <col min="2" max="2" width="6.28515625" customWidth="1"/>
    <col min="3" max="3" width="24.140625" customWidth="1"/>
    <col min="4" max="4" width="8.5703125" customWidth="1"/>
    <col min="5" max="5" width="9.140625" customWidth="1"/>
    <col min="6" max="7" width="9.5703125" customWidth="1"/>
    <col min="8" max="8" width="8.5703125" customWidth="1"/>
    <col min="9" max="9" width="9.140625" customWidth="1"/>
    <col min="10" max="10" width="8.5703125" customWidth="1"/>
    <col min="11" max="11" width="9.140625" customWidth="1"/>
    <col min="12" max="12" width="8.5703125" customWidth="1"/>
    <col min="13" max="13" width="9.140625" customWidth="1"/>
    <col min="14" max="14" width="8.5703125" customWidth="1"/>
    <col min="15" max="15" width="9.140625" customWidth="1"/>
    <col min="16" max="16" width="8.5703125" customWidth="1"/>
    <col min="17" max="17" width="9.140625" customWidth="1"/>
    <col min="18" max="18" width="8.5703125" customWidth="1"/>
    <col min="19" max="19" width="9.140625" customWidth="1"/>
    <col min="20" max="20" width="8.5703125" customWidth="1"/>
    <col min="21" max="21" width="9.140625" customWidth="1"/>
    <col min="22" max="22" width="8.5703125" customWidth="1"/>
    <col min="23" max="23" width="9.140625" customWidth="1"/>
    <col min="24" max="24" width="8.5703125" customWidth="1"/>
    <col min="25" max="25" width="9.140625" customWidth="1"/>
    <col min="26" max="26" width="8.5703125" customWidth="1"/>
    <col min="27" max="27" width="9.140625" customWidth="1"/>
    <col min="28" max="28" width="8.5703125" customWidth="1"/>
    <col min="29" max="29" width="9.140625" customWidth="1"/>
    <col min="30" max="30" width="8.5703125" customWidth="1"/>
    <col min="31" max="31" width="9.140625" customWidth="1"/>
    <col min="32" max="32" width="8.5703125" customWidth="1"/>
    <col min="33" max="33" width="9.140625" customWidth="1"/>
    <col min="34" max="34" width="8.5703125" customWidth="1"/>
    <col min="35" max="35" width="9.140625" customWidth="1"/>
    <col min="36" max="36" width="8.5703125" customWidth="1"/>
    <col min="37" max="37" width="9.140625" customWidth="1"/>
    <col min="38" max="38" width="8.5703125" customWidth="1"/>
    <col min="39" max="39" width="9.140625" customWidth="1"/>
    <col min="40" max="40" width="8.5703125" customWidth="1"/>
    <col min="41" max="41" width="9.140625" customWidth="1"/>
    <col min="42" max="42" width="8.5703125" customWidth="1"/>
    <col min="43" max="43" width="9.140625" customWidth="1"/>
    <col min="44" max="44" width="8.5703125" customWidth="1"/>
    <col min="45" max="45" width="9.140625" customWidth="1"/>
    <col min="46" max="46" width="8.5703125" customWidth="1"/>
    <col min="47" max="47" width="9.140625" customWidth="1"/>
  </cols>
  <sheetData>
    <row r="1" spans="1:47" ht="12.75" customHeight="1">
      <c r="A1" s="304">
        <v>1</v>
      </c>
      <c r="B1" s="454" t="s">
        <v>1</v>
      </c>
      <c r="C1" s="454" t="s">
        <v>3</v>
      </c>
      <c r="D1" s="456" t="s">
        <v>1288</v>
      </c>
      <c r="E1" s="360"/>
      <c r="F1" s="360"/>
      <c r="G1" s="360"/>
      <c r="H1" s="360"/>
      <c r="I1" s="360"/>
      <c r="J1" s="360"/>
      <c r="K1" s="360"/>
      <c r="L1" s="360"/>
      <c r="M1" s="360"/>
      <c r="N1" s="360"/>
      <c r="O1" s="360"/>
      <c r="P1" s="360"/>
      <c r="Q1" s="360"/>
      <c r="R1" s="360"/>
      <c r="S1" s="351"/>
      <c r="T1" s="455" t="s">
        <v>1289</v>
      </c>
      <c r="U1" s="360"/>
      <c r="V1" s="360"/>
      <c r="W1" s="360"/>
      <c r="X1" s="360"/>
      <c r="Y1" s="360"/>
      <c r="Z1" s="360"/>
      <c r="AA1" s="360"/>
      <c r="AB1" s="360"/>
      <c r="AC1" s="351"/>
      <c r="AD1" s="457" t="s">
        <v>1290</v>
      </c>
      <c r="AE1" s="360"/>
      <c r="AF1" s="360"/>
      <c r="AG1" s="360"/>
      <c r="AH1" s="360"/>
      <c r="AI1" s="351"/>
      <c r="AJ1" s="458" t="s">
        <v>1291</v>
      </c>
      <c r="AK1" s="360"/>
      <c r="AL1" s="360"/>
      <c r="AM1" s="360"/>
      <c r="AN1" s="360"/>
      <c r="AO1" s="351"/>
      <c r="AP1" s="453" t="s">
        <v>1292</v>
      </c>
      <c r="AQ1" s="360"/>
      <c r="AR1" s="360"/>
      <c r="AS1" s="360"/>
      <c r="AT1" s="360"/>
      <c r="AU1" s="351"/>
    </row>
    <row r="2" spans="1:47" ht="51" customHeight="1">
      <c r="A2" s="311">
        <v>2</v>
      </c>
      <c r="B2" s="349"/>
      <c r="C2" s="349"/>
      <c r="D2" s="463" t="s">
        <v>1293</v>
      </c>
      <c r="E2" s="351"/>
      <c r="F2" s="463" t="s">
        <v>1294</v>
      </c>
      <c r="G2" s="351"/>
      <c r="H2" s="463" t="s">
        <v>1295</v>
      </c>
      <c r="I2" s="351"/>
      <c r="J2" s="463" t="s">
        <v>1320</v>
      </c>
      <c r="K2" s="351"/>
      <c r="L2" s="463" t="s">
        <v>1297</v>
      </c>
      <c r="M2" s="351"/>
      <c r="N2" s="463" t="s">
        <v>1298</v>
      </c>
      <c r="O2" s="351"/>
      <c r="P2" s="463" t="s">
        <v>1299</v>
      </c>
      <c r="Q2" s="351"/>
      <c r="R2" s="463" t="s">
        <v>1321</v>
      </c>
      <c r="S2" s="351"/>
      <c r="T2" s="459" t="s">
        <v>1322</v>
      </c>
      <c r="U2" s="351"/>
      <c r="V2" s="459" t="s">
        <v>1323</v>
      </c>
      <c r="W2" s="351"/>
      <c r="X2" s="459" t="s">
        <v>1324</v>
      </c>
      <c r="Y2" s="351"/>
      <c r="Z2" s="459" t="s">
        <v>1325</v>
      </c>
      <c r="AA2" s="351"/>
      <c r="AB2" s="459" t="s">
        <v>1326</v>
      </c>
      <c r="AC2" s="351"/>
      <c r="AD2" s="462" t="s">
        <v>1306</v>
      </c>
      <c r="AE2" s="351"/>
      <c r="AF2" s="462" t="s">
        <v>1327</v>
      </c>
      <c r="AG2" s="351"/>
      <c r="AH2" s="462" t="s">
        <v>1308</v>
      </c>
      <c r="AI2" s="351"/>
      <c r="AJ2" s="461" t="s">
        <v>1309</v>
      </c>
      <c r="AK2" s="351"/>
      <c r="AL2" s="461" t="s">
        <v>1310</v>
      </c>
      <c r="AM2" s="351"/>
      <c r="AN2" s="461" t="s">
        <v>1311</v>
      </c>
      <c r="AO2" s="351"/>
      <c r="AP2" s="460" t="s">
        <v>1328</v>
      </c>
      <c r="AQ2" s="351"/>
      <c r="AR2" s="460" t="s">
        <v>1329</v>
      </c>
      <c r="AS2" s="351"/>
      <c r="AT2" s="460" t="s">
        <v>1330</v>
      </c>
      <c r="AU2" s="351"/>
    </row>
    <row r="3" spans="1:47" ht="12.75" customHeight="1">
      <c r="A3" s="322">
        <v>3</v>
      </c>
      <c r="B3" s="323"/>
      <c r="C3" s="323"/>
      <c r="D3" s="323" t="s">
        <v>1331</v>
      </c>
      <c r="E3" s="323" t="s">
        <v>1332</v>
      </c>
      <c r="F3" s="323" t="s">
        <v>1331</v>
      </c>
      <c r="G3" s="323" t="s">
        <v>1332</v>
      </c>
      <c r="H3" s="323" t="s">
        <v>1331</v>
      </c>
      <c r="I3" s="323" t="s">
        <v>1332</v>
      </c>
      <c r="J3" s="323" t="s">
        <v>1331</v>
      </c>
      <c r="K3" s="323" t="s">
        <v>1332</v>
      </c>
      <c r="L3" s="323" t="s">
        <v>1331</v>
      </c>
      <c r="M3" s="323" t="s">
        <v>1332</v>
      </c>
      <c r="N3" s="323" t="s">
        <v>1331</v>
      </c>
      <c r="O3" s="323" t="s">
        <v>1332</v>
      </c>
      <c r="P3" s="323" t="s">
        <v>1331</v>
      </c>
      <c r="Q3" s="323" t="s">
        <v>1332</v>
      </c>
      <c r="R3" s="323" t="s">
        <v>1331</v>
      </c>
      <c r="S3" s="323" t="s">
        <v>1332</v>
      </c>
      <c r="T3" s="323" t="s">
        <v>1331</v>
      </c>
      <c r="U3" s="323" t="s">
        <v>1332</v>
      </c>
      <c r="V3" s="323" t="s">
        <v>1331</v>
      </c>
      <c r="W3" s="323" t="s">
        <v>1332</v>
      </c>
      <c r="X3" s="323" t="s">
        <v>1331</v>
      </c>
      <c r="Y3" s="323" t="s">
        <v>1332</v>
      </c>
      <c r="Z3" s="323" t="s">
        <v>1331</v>
      </c>
      <c r="AA3" s="323" t="s">
        <v>1332</v>
      </c>
      <c r="AB3" s="323" t="s">
        <v>1331</v>
      </c>
      <c r="AC3" s="323" t="s">
        <v>1332</v>
      </c>
      <c r="AD3" s="323" t="s">
        <v>1331</v>
      </c>
      <c r="AE3" s="323" t="s">
        <v>1332</v>
      </c>
      <c r="AF3" s="323" t="s">
        <v>1331</v>
      </c>
      <c r="AG3" s="323" t="s">
        <v>1332</v>
      </c>
      <c r="AH3" s="323" t="s">
        <v>1331</v>
      </c>
      <c r="AI3" s="323" t="s">
        <v>1332</v>
      </c>
      <c r="AJ3" s="323" t="s">
        <v>1331</v>
      </c>
      <c r="AK3" s="323" t="s">
        <v>1332</v>
      </c>
      <c r="AL3" s="323" t="s">
        <v>1331</v>
      </c>
      <c r="AM3" s="323" t="s">
        <v>1332</v>
      </c>
      <c r="AN3" s="323" t="s">
        <v>1331</v>
      </c>
      <c r="AO3" s="323" t="s">
        <v>1332</v>
      </c>
      <c r="AP3" s="323" t="s">
        <v>1331</v>
      </c>
      <c r="AQ3" s="323" t="s">
        <v>1332</v>
      </c>
      <c r="AR3" s="323" t="s">
        <v>1331</v>
      </c>
      <c r="AS3" s="323" t="s">
        <v>1332</v>
      </c>
      <c r="AT3" s="323" t="s">
        <v>1331</v>
      </c>
      <c r="AU3" s="323" t="s">
        <v>1332</v>
      </c>
    </row>
    <row r="4" spans="1:47" ht="12.75" customHeight="1">
      <c r="A4" s="311">
        <v>4</v>
      </c>
      <c r="B4" s="8" t="s">
        <v>5</v>
      </c>
      <c r="C4" s="9" t="s">
        <v>7</v>
      </c>
      <c r="D4" s="324">
        <f>MIN('2'!$E$4:$E$26)</f>
        <v>0</v>
      </c>
      <c r="E4" s="324">
        <f>MAX('2'!$E$4:$E$26)</f>
        <v>9</v>
      </c>
      <c r="F4" s="324">
        <f>MIN('2'!$F$4:$F$26)</f>
        <v>0</v>
      </c>
      <c r="G4" s="324">
        <f>MAX('2'!$F$4:$F$26)</f>
        <v>74</v>
      </c>
      <c r="H4" s="324">
        <f>MIN('2'!$G$4:$G$26)</f>
        <v>0</v>
      </c>
      <c r="I4" s="324">
        <f>MAX('2'!$G$4:$G$26)</f>
        <v>8</v>
      </c>
      <c r="J4" s="324">
        <f>MAX('2'!$H$4:$H$26)</f>
        <v>82.08</v>
      </c>
      <c r="K4" s="324">
        <f>MIN('2'!$H$4:$H$26)</f>
        <v>44.57</v>
      </c>
      <c r="L4" s="324">
        <f>MIN('2'!$I$4:$I$26)</f>
        <v>0</v>
      </c>
      <c r="M4" s="324">
        <f>MAX('2'!$I$4:$I$26)</f>
        <v>10</v>
      </c>
      <c r="N4" s="324">
        <f>MIN('2'!$J$4:$J$26)</f>
        <v>0</v>
      </c>
      <c r="O4" s="324">
        <f>MAX('2'!$J$4:$J$26)</f>
        <v>28</v>
      </c>
      <c r="P4" s="324">
        <f>MIN('2'!$K$4:$K$26)</f>
        <v>0</v>
      </c>
      <c r="Q4" s="324">
        <f>MAX('2'!$K$4:$K$26)</f>
        <v>127</v>
      </c>
      <c r="R4" s="324">
        <f>MAX('2'!$L$4:$L$26)</f>
        <v>72.63</v>
      </c>
      <c r="S4" s="324">
        <f>MIN('2'!$L$4:$L$26)</f>
        <v>63.32</v>
      </c>
      <c r="T4" s="324">
        <f>MAX('2'!$M$4:$M$26)</f>
        <v>99.79</v>
      </c>
      <c r="U4" s="324">
        <f>MIN('2'!$M$4:$M$26)</f>
        <v>88.19</v>
      </c>
      <c r="V4" s="324">
        <f>MAX('2'!$N$4:$N$26)</f>
        <v>120.88530752057925</v>
      </c>
      <c r="W4" s="324">
        <f>MIN('2'!$N$4:$N$26)</f>
        <v>104.21812876921253</v>
      </c>
      <c r="X4" s="324">
        <f>MAX('2'!$O$4:$O$26)</f>
        <v>108.81229064269493</v>
      </c>
      <c r="Y4" s="324">
        <f>MIN('2'!$O$4:$O$26)</f>
        <v>85.522667046913909</v>
      </c>
      <c r="Z4" s="324">
        <f>MAX('2'!$P$4:$P$26)</f>
        <v>105.41297506547484</v>
      </c>
      <c r="AA4" s="324">
        <f>MIN('2'!$P$4:$P$26)</f>
        <v>61.868424106840713</v>
      </c>
      <c r="AB4" s="324">
        <f>MAX('2'!$Q$4:$Q$26)</f>
        <v>100</v>
      </c>
      <c r="AC4" s="324">
        <f>MIN('2'!$Q$4:$Q$26)</f>
        <v>78.53</v>
      </c>
      <c r="AD4" s="324">
        <f>MIN('2'!$R$4:$R$26)</f>
        <v>21.36</v>
      </c>
      <c r="AE4" s="324">
        <f>MAX('2'!$R$4:$R$26)</f>
        <v>55.26</v>
      </c>
      <c r="AF4" s="324">
        <f>MAX('2'!$S$4:$S$26)</f>
        <v>78.568106827291444</v>
      </c>
      <c r="AG4" s="324">
        <f>MIN('2'!$S$4:$S$26)</f>
        <v>53.406853777940377</v>
      </c>
      <c r="AH4" s="324">
        <f>MIN('2'!$T$4:$T$26)</f>
        <v>20.88</v>
      </c>
      <c r="AI4" s="324">
        <f>MAX('2'!$T$4:$T$26)</f>
        <v>51.97</v>
      </c>
      <c r="AJ4" s="324">
        <f>MIN('2'!$U$4:$U$26)</f>
        <v>5.54</v>
      </c>
      <c r="AK4" s="324">
        <f>MAX('2'!$U$4:$U$26)</f>
        <v>23.7</v>
      </c>
      <c r="AL4" s="324">
        <f>MIN('2'!$V$4:$V$26)</f>
        <v>0.69</v>
      </c>
      <c r="AM4" s="324">
        <f>MAX('2'!$V$4:$V$26)</f>
        <v>4.0999999999999996</v>
      </c>
      <c r="AN4" s="324">
        <f>MIN('2'!$W$4:$W$26)</f>
        <v>0.14000000000000001</v>
      </c>
      <c r="AO4" s="324">
        <f>MAX('2'!$W$4:$W$26)</f>
        <v>1.2</v>
      </c>
      <c r="AP4" s="324">
        <f>MAX('2'!$X$4:$X$26)</f>
        <v>12528</v>
      </c>
      <c r="AQ4" s="324">
        <f>MIN('2'!$X$4:$X$26)</f>
        <v>474</v>
      </c>
      <c r="AR4" s="324">
        <f>MAX('2'!$Y$4:$Y$26)</f>
        <v>4425</v>
      </c>
      <c r="AS4" s="324">
        <f>MIN('2'!$Y$4:$Y$26)</f>
        <v>280</v>
      </c>
      <c r="AT4" s="324">
        <f>MAX('2'!$Z$4:$Z$26)</f>
        <v>6.17</v>
      </c>
      <c r="AU4" s="324">
        <f>MIN('2'!$Z$4:$Z$26)</f>
        <v>0.12</v>
      </c>
    </row>
    <row r="5" spans="1:47" ht="12.75" customHeight="1">
      <c r="A5" s="311">
        <v>20</v>
      </c>
      <c r="B5" s="8" t="s">
        <v>348</v>
      </c>
      <c r="C5" s="10" t="s">
        <v>349</v>
      </c>
      <c r="D5" s="324">
        <f>MIN('2'!$E$27:$E$35)</f>
        <v>0</v>
      </c>
      <c r="E5" s="324">
        <f>MAX('2'!$E$27:$E$35)</f>
        <v>18</v>
      </c>
      <c r="F5" s="324">
        <f>MIN('2'!$F$27:$F$35)</f>
        <v>0</v>
      </c>
      <c r="G5" s="324">
        <f>MAX('2'!$F$27:$F$35)</f>
        <v>39</v>
      </c>
      <c r="H5" s="324">
        <f>MIN('2'!$G$27:$G$35)</f>
        <v>0</v>
      </c>
      <c r="I5" s="324">
        <f>MAX('2'!$G$27:$G$35)</f>
        <v>6</v>
      </c>
      <c r="J5" s="324">
        <f>MAX('2'!$H$27:$H$35)</f>
        <v>88.95</v>
      </c>
      <c r="K5" s="324">
        <f>MIN('2'!$H$27:$H$35)</f>
        <v>48.58</v>
      </c>
      <c r="L5" s="324">
        <f>MIN('2'!$I$27:$I$35)</f>
        <v>2</v>
      </c>
      <c r="M5" s="324">
        <f>MAX('2'!$I$27:$I$35)</f>
        <v>160</v>
      </c>
      <c r="N5" s="324">
        <f>MIN('2'!$J$27:$J$35)</f>
        <v>0</v>
      </c>
      <c r="O5" s="324">
        <f>MAX('2'!$J$27:$J$35)</f>
        <v>0</v>
      </c>
      <c r="P5" s="324">
        <f>MIN('2'!$K$27:$K$35)</f>
        <v>0</v>
      </c>
      <c r="Q5" s="324">
        <f>MAX('2'!$K$27:$K$35)</f>
        <v>362</v>
      </c>
      <c r="R5" s="324">
        <f>MAX('2'!$L$27:$L$35)</f>
        <v>74.91</v>
      </c>
      <c r="S5" s="324">
        <f>MIN('2'!$L$27:$L$35)</f>
        <v>68.319999999999993</v>
      </c>
      <c r="T5" s="324">
        <f>MAX('2'!$M$27:$M$35)</f>
        <v>100</v>
      </c>
      <c r="U5" s="324">
        <f>MIN('2'!$M$27:$M$35)</f>
        <v>0</v>
      </c>
      <c r="V5" s="324">
        <f>MAX('2'!$N$27:$N$35)</f>
        <v>113.1445021950581</v>
      </c>
      <c r="W5" s="324">
        <f>MIN('2'!$N$27:$N$35)</f>
        <v>98.929790006958811</v>
      </c>
      <c r="X5" s="324">
        <f>MAX('2'!$O$27:$O$35)</f>
        <v>107.86230229723097</v>
      </c>
      <c r="Y5" s="324">
        <f>MIN('2'!$O$27:$O$35)</f>
        <v>84.026158521001591</v>
      </c>
      <c r="Z5" s="324">
        <f>MAX('2'!$P$27:$P$35)</f>
        <v>115.66921495211788</v>
      </c>
      <c r="AA5" s="324">
        <f>MIN('2'!$P$27:$P$35)</f>
        <v>72.50309512644877</v>
      </c>
      <c r="AB5" s="324">
        <f>MAX('2'!$Q$27:$Q$35)</f>
        <v>100</v>
      </c>
      <c r="AC5" s="324">
        <f>MIN('2'!$Q$27:$Q$35)</f>
        <v>47.93</v>
      </c>
      <c r="AD5" s="324">
        <f>MIN('2'!$R$27:$R$35)</f>
        <v>13.2</v>
      </c>
      <c r="AE5" s="324">
        <f>MAX('2'!$R$27:$R$35)</f>
        <v>32.97</v>
      </c>
      <c r="AF5" s="324">
        <f>MAX('2'!$S$27:$S$35)</f>
        <v>87.598662126444779</v>
      </c>
      <c r="AG5" s="324">
        <f>MIN('2'!$S$27:$S$35)</f>
        <v>71.413070750377457</v>
      </c>
      <c r="AH5" s="324">
        <f>MIN('2'!$T$27:$T$35)</f>
        <v>8.81</v>
      </c>
      <c r="AI5" s="324">
        <f>MAX('2'!$T$27:$T$35)</f>
        <v>31.2</v>
      </c>
      <c r="AJ5" s="324">
        <f>MIN('2'!$U$27:$U$35)</f>
        <v>1.52</v>
      </c>
      <c r="AK5" s="324">
        <f>MAX('2'!$U$27:$U$35)</f>
        <v>5.74</v>
      </c>
      <c r="AL5" s="324">
        <f>MIN('2'!$V$27:$V$35)</f>
        <v>0.19</v>
      </c>
      <c r="AM5" s="324">
        <f>MAX('2'!$V$27:$V$35)</f>
        <v>0.89</v>
      </c>
      <c r="AN5" s="324">
        <f>MIN('2'!$W$27:$W$35)</f>
        <v>0.04</v>
      </c>
      <c r="AO5" s="324">
        <f>MAX('2'!$W$27:$W$35)</f>
        <v>0.19</v>
      </c>
      <c r="AP5" s="324">
        <f>MAX('2'!$X$27:$X$35)</f>
        <v>20988</v>
      </c>
      <c r="AQ5" s="324">
        <f>MIN('2'!$X$27:$X$35)</f>
        <v>3188</v>
      </c>
      <c r="AR5" s="324">
        <f>MAX('2'!$Y$27:$Y$35)</f>
        <v>7171</v>
      </c>
      <c r="AS5" s="324">
        <f>MIN('2'!$Y$27:$Y$35)</f>
        <v>1294</v>
      </c>
      <c r="AT5" s="324">
        <f>MAX('2'!$Z$27:$Z$35)</f>
        <v>7.3</v>
      </c>
      <c r="AU5" s="324">
        <f>MIN('2'!$Z$27:$Z$35)</f>
        <v>5.73</v>
      </c>
    </row>
    <row r="6" spans="1:47" ht="12.75" customHeight="1">
      <c r="A6" s="304">
        <v>19</v>
      </c>
      <c r="B6" s="8" t="s">
        <v>338</v>
      </c>
      <c r="C6" s="10" t="s">
        <v>339</v>
      </c>
      <c r="D6" s="324">
        <f>MIN('2'!$E$36:$E$43)</f>
        <v>0</v>
      </c>
      <c r="E6" s="324">
        <f>MAX('2'!$E$36:$E$43)</f>
        <v>1460</v>
      </c>
      <c r="F6" s="324">
        <f>MIN('2'!$F$36:$F$43)</f>
        <v>0</v>
      </c>
      <c r="G6" s="324">
        <f>MAX('2'!$F$36:$F$43)</f>
        <v>245</v>
      </c>
      <c r="H6" s="324">
        <f>MIN('2'!$G$36:$G$43)</f>
        <v>0</v>
      </c>
      <c r="I6" s="324">
        <f>MAX('2'!$G$36:$G$43)</f>
        <v>31</v>
      </c>
      <c r="J6" s="324">
        <f>MAX('2'!$H$36:$H$43)</f>
        <v>88.3</v>
      </c>
      <c r="K6" s="324">
        <f>MIN('2'!$H$36:$H$43)</f>
        <v>58.94</v>
      </c>
      <c r="L6" s="324">
        <f>MIN('2'!$I$36:$I$43)</f>
        <v>0</v>
      </c>
      <c r="M6" s="324">
        <f>MAX('2'!$I$36:$I$43)</f>
        <v>15</v>
      </c>
      <c r="N6" s="324">
        <f>MIN('2'!$J$36:$J$43)</f>
        <v>0</v>
      </c>
      <c r="O6" s="324">
        <f>MAX('2'!$J$36:$J$43)</f>
        <v>3</v>
      </c>
      <c r="P6" s="324">
        <f>MIN('2'!$K$36:$K$43)</f>
        <v>0</v>
      </c>
      <c r="Q6" s="324">
        <f>MAX('2'!$K$36:$K$43)</f>
        <v>420</v>
      </c>
      <c r="R6" s="324">
        <f>MAX('2'!$L$36:$L$43)</f>
        <v>69.17</v>
      </c>
      <c r="S6" s="324">
        <f>MIN('2'!$L$36:$L$43)</f>
        <v>63.62</v>
      </c>
      <c r="T6" s="324">
        <f>MAX('2'!$M$36:$M$43)</f>
        <v>100</v>
      </c>
      <c r="U6" s="324">
        <f>MIN('2'!$M$36:$M$43)</f>
        <v>96.04</v>
      </c>
      <c r="V6" s="324">
        <f>MAX('2'!$N$36:$N$43)</f>
        <v>116.16443982370851</v>
      </c>
      <c r="W6" s="324">
        <f>MIN('2'!$N$36:$N$43)</f>
        <v>103.13592713173169</v>
      </c>
      <c r="X6" s="324">
        <f>MAX('2'!$O$36:$O$43)</f>
        <v>98.542600271666998</v>
      </c>
      <c r="Y6" s="324">
        <f>MIN('2'!$O$36:$O$43)</f>
        <v>81.673032313565542</v>
      </c>
      <c r="Z6" s="324">
        <f>MAX('2'!$P$36:$P$43)</f>
        <v>94.524033346012118</v>
      </c>
      <c r="AA6" s="324">
        <f>MIN('2'!$P$36:$P$43)</f>
        <v>63.954021612835419</v>
      </c>
      <c r="AB6" s="324">
        <f>MAX('2'!$Q$36:$Q$43)</f>
        <v>100</v>
      </c>
      <c r="AC6" s="324">
        <f>MIN('2'!$Q$36:$Q$43)</f>
        <v>0</v>
      </c>
      <c r="AD6" s="324">
        <f>MIN('2'!$R$36:$R$43)</f>
        <v>40.049999999999997</v>
      </c>
      <c r="AE6" s="324">
        <f>MAX('2'!$R$36:$R$43)</f>
        <v>55.25</v>
      </c>
      <c r="AF6" s="324">
        <f>MAX('2'!$S$36:$S$43)</f>
        <v>71.399874290268656</v>
      </c>
      <c r="AG6" s="324">
        <f>MIN('2'!$S$36:$S$43)</f>
        <v>58.251251432962235</v>
      </c>
      <c r="AH6" s="324">
        <f>MIN('2'!$T$36:$T$43)</f>
        <v>35.92</v>
      </c>
      <c r="AI6" s="324">
        <f>MAX('2'!$T$36:$T$43)</f>
        <v>57.53</v>
      </c>
      <c r="AJ6" s="324">
        <f>MIN('2'!$U$36:$U$43)</f>
        <v>1.75</v>
      </c>
      <c r="AK6" s="324">
        <f>MAX('2'!$U$36:$U$43)</f>
        <v>10.25</v>
      </c>
      <c r="AL6" s="324">
        <f>MIN('2'!$V$36:$V$43)</f>
        <v>0.22</v>
      </c>
      <c r="AM6" s="324">
        <f>MAX('2'!$V$36:$V$43)</f>
        <v>1.39</v>
      </c>
      <c r="AN6" s="324">
        <f>MIN('2'!$W$36:$W$43)</f>
        <v>0.04</v>
      </c>
      <c r="AO6" s="324">
        <f>MAX('2'!$W$36:$W$43)</f>
        <v>0.33</v>
      </c>
      <c r="AP6" s="324">
        <f>MAX('2'!$X$36:$X$43)</f>
        <v>80116</v>
      </c>
      <c r="AQ6" s="324">
        <f>MIN('2'!$X$36:$X$43)</f>
        <v>8058</v>
      </c>
      <c r="AR6" s="324">
        <f>MAX('2'!$Y$36:$Y$43)</f>
        <v>35411</v>
      </c>
      <c r="AS6" s="324">
        <f>MIN('2'!$Y$36:$Y$43)</f>
        <v>3567</v>
      </c>
      <c r="AT6" s="324">
        <f>MAX('2'!$Z$36:$Z$43)</f>
        <v>8.24</v>
      </c>
      <c r="AU6" s="324">
        <f>MIN('2'!$Z$36:$Z$43)</f>
        <v>5.01</v>
      </c>
    </row>
    <row r="7" spans="1:47" ht="12.75" customHeight="1">
      <c r="A7" s="304">
        <v>10</v>
      </c>
      <c r="B7" s="8" t="s">
        <v>165</v>
      </c>
      <c r="C7" s="9" t="s">
        <v>166</v>
      </c>
      <c r="D7" s="324">
        <f>MIN('2'!$E$44:$E$53)</f>
        <v>0</v>
      </c>
      <c r="E7" s="324">
        <f>MAX('2'!$E$44:$E$53)</f>
        <v>8</v>
      </c>
      <c r="F7" s="324">
        <f>MIN('2'!$F$44:$F$53)</f>
        <v>3</v>
      </c>
      <c r="G7" s="324">
        <f>MAX('2'!$F$44:$F$53)</f>
        <v>15</v>
      </c>
      <c r="H7" s="324">
        <f>MIN('2'!$G$44:$G$53)</f>
        <v>0</v>
      </c>
      <c r="I7" s="324">
        <f>MAX('2'!$G$44:$G$53)</f>
        <v>6870</v>
      </c>
      <c r="J7" s="324">
        <f>MAX('2'!$H$44:$H$53)</f>
        <v>87.72</v>
      </c>
      <c r="K7" s="324">
        <f>MIN('2'!$H$44:$H$53)</f>
        <v>55.53</v>
      </c>
      <c r="L7" s="324">
        <f>MIN('2'!$I$44:$I$53)</f>
        <v>0</v>
      </c>
      <c r="M7" s="324">
        <f>MAX('2'!$I$44:$I$53)</f>
        <v>10</v>
      </c>
      <c r="N7" s="324">
        <f>MIN('2'!$J$44:$J$53)</f>
        <v>0</v>
      </c>
      <c r="O7" s="324">
        <f>MAX('2'!$J$44:$J$53)</f>
        <v>604</v>
      </c>
      <c r="P7" s="324">
        <f>MIN('2'!$K$44:$K$53)</f>
        <v>0</v>
      </c>
      <c r="Q7" s="324">
        <f>MAX('2'!$K$44:$K$53)</f>
        <v>169</v>
      </c>
      <c r="R7" s="324">
        <f>MAX('2'!$L$44:$L$53)</f>
        <v>70.86</v>
      </c>
      <c r="S7" s="324">
        <f>MIN('2'!$L$44:$L$53)</f>
        <v>64.930000000000007</v>
      </c>
      <c r="T7" s="324">
        <f>MAX('2'!$M$44:$M$53)</f>
        <v>100</v>
      </c>
      <c r="U7" s="324">
        <f>MIN('2'!$M$44:$M$53)</f>
        <v>95.96</v>
      </c>
      <c r="V7" s="324">
        <f>MAX('2'!$N$44:$N$53)</f>
        <v>117.50538288052299</v>
      </c>
      <c r="W7" s="324">
        <f>MIN('2'!$N$44:$N$53)</f>
        <v>109.30058581047228</v>
      </c>
      <c r="X7" s="324">
        <f>MAX('2'!$O$44:$O$53)</f>
        <v>101.71804459700849</v>
      </c>
      <c r="Y7" s="324">
        <f>MIN('2'!$O$44:$O$53)</f>
        <v>79.845930847757913</v>
      </c>
      <c r="Z7" s="324">
        <f>MAX('2'!$P$44:$P$53)</f>
        <v>98.101027729854806</v>
      </c>
      <c r="AA7" s="324">
        <f>MIN('2'!$P$44:$P$53)</f>
        <v>66.619430189191547</v>
      </c>
      <c r="AB7" s="324">
        <f>MAX('2'!$Q$44:$Q$53)</f>
        <v>100</v>
      </c>
      <c r="AC7" s="324">
        <f>MIN('2'!$Q$44:$Q$53)</f>
        <v>58.83</v>
      </c>
      <c r="AD7" s="324">
        <f>MIN('2'!$R$44:$R$53)</f>
        <v>23.27</v>
      </c>
      <c r="AE7" s="324">
        <f>MAX('2'!$R$44:$R$53)</f>
        <v>44.93</v>
      </c>
      <c r="AF7" s="324">
        <f>MAX('2'!$S$44:$S$53)</f>
        <v>71.481160321329824</v>
      </c>
      <c r="AG7" s="324">
        <f>MIN('2'!$S$44:$S$53)</f>
        <v>63.640963730611233</v>
      </c>
      <c r="AH7" s="324">
        <f>MIN('2'!$T$44:$T$53)</f>
        <v>18.53</v>
      </c>
      <c r="AI7" s="324">
        <f>MAX('2'!$T$44:$T$53)</f>
        <v>40.18</v>
      </c>
      <c r="AJ7" s="324">
        <f>MIN('2'!$U$44:$U$53)</f>
        <v>7.24</v>
      </c>
      <c r="AK7" s="324">
        <f>MAX('2'!$U$44:$U$53)</f>
        <v>23.25</v>
      </c>
      <c r="AL7" s="324">
        <f>MIN('2'!$V$44:$V$53)</f>
        <v>0.74</v>
      </c>
      <c r="AM7" s="324">
        <f>MAX('2'!$V$44:$V$53)</f>
        <v>4.5999999999999996</v>
      </c>
      <c r="AN7" s="324">
        <f>MIN('2'!$W$44:$W$53)</f>
        <v>0.14000000000000001</v>
      </c>
      <c r="AO7" s="324">
        <f>MAX('2'!$W$44:$W$53)</f>
        <v>1.53</v>
      </c>
      <c r="AP7" s="324">
        <f>MAX('2'!$X$44:$X$53)</f>
        <v>6745</v>
      </c>
      <c r="AQ7" s="324">
        <f>MIN('2'!$X$44:$X$53)</f>
        <v>737</v>
      </c>
      <c r="AR7" s="324">
        <f>MAX('2'!$Y$44:$Y$53)</f>
        <v>2558</v>
      </c>
      <c r="AS7" s="324">
        <f>MIN('2'!$Y$44:$Y$53)</f>
        <v>289</v>
      </c>
      <c r="AT7" s="324">
        <f>MAX('2'!$Z$44:$Z$53)</f>
        <v>6.79</v>
      </c>
      <c r="AU7" s="324">
        <f>MIN('2'!$Z$44:$Z$53)</f>
        <v>5.54</v>
      </c>
    </row>
    <row r="8" spans="1:47" ht="12.75" customHeight="1">
      <c r="A8" s="304">
        <v>17</v>
      </c>
      <c r="B8" s="8" t="s">
        <v>288</v>
      </c>
      <c r="C8" s="10" t="s">
        <v>289</v>
      </c>
      <c r="D8" s="324">
        <f>MIN('2'!$E$54:$E$58)</f>
        <v>0</v>
      </c>
      <c r="E8" s="324">
        <f>MAX('2'!$E$54:$E$58)</f>
        <v>0</v>
      </c>
      <c r="F8" s="324">
        <f>MIN('2'!$F$54:$F$58)</f>
        <v>0</v>
      </c>
      <c r="G8" s="324">
        <f>MAX('2'!$F$54:$F$58)</f>
        <v>13</v>
      </c>
      <c r="H8" s="324">
        <f>MIN('2'!$G$54:$G$58)</f>
        <v>0</v>
      </c>
      <c r="I8" s="324">
        <f>MAX('2'!$G$54:$G$58)</f>
        <v>0</v>
      </c>
      <c r="J8" s="324">
        <f>MAX('2'!$H$54:$H$58)</f>
        <v>68.2</v>
      </c>
      <c r="K8" s="324">
        <f>MIN('2'!$H$54:$H$58)</f>
        <v>63.01</v>
      </c>
      <c r="L8" s="324">
        <f>MIN('2'!$I$54:$I$58)</f>
        <v>0</v>
      </c>
      <c r="M8" s="324">
        <f>MAX('2'!$I$54:$I$58)</f>
        <v>50</v>
      </c>
      <c r="N8" s="324">
        <f>MIN('2'!$J$54:$J$58)</f>
        <v>0</v>
      </c>
      <c r="O8" s="324">
        <f>MAX('2'!$J$54:$J$58)</f>
        <v>0</v>
      </c>
      <c r="P8" s="324">
        <f>MIN('2'!$K$54:$K$58)</f>
        <v>0</v>
      </c>
      <c r="Q8" s="324">
        <f>MAX('2'!$K$54:$K$58)</f>
        <v>150</v>
      </c>
      <c r="R8" s="324">
        <f>MAX('2'!$L$54:$L$58)</f>
        <v>75.790000000000006</v>
      </c>
      <c r="S8" s="324">
        <f>MIN('2'!$L$54:$L$58)</f>
        <v>71.36</v>
      </c>
      <c r="T8" s="324">
        <f>MAX('2'!$M$54:$M$58)</f>
        <v>100</v>
      </c>
      <c r="U8" s="324">
        <f>MIN('2'!$M$54:$M$58)</f>
        <v>98.02</v>
      </c>
      <c r="V8" s="324">
        <f>MAX('2'!$N$54:$N$58)</f>
        <v>113.11971390191226</v>
      </c>
      <c r="W8" s="324">
        <f>MIN('2'!$N$54:$N$58)</f>
        <v>103.76208919321559</v>
      </c>
      <c r="X8" s="324">
        <f>MAX('2'!$O$54:$O$58)</f>
        <v>102.06365425641852</v>
      </c>
      <c r="Y8" s="324">
        <f>MIN('2'!$O$54:$O$58)</f>
        <v>78.464012732113531</v>
      </c>
      <c r="Z8" s="324">
        <f>MAX('2'!$P$54:$P$58)</f>
        <v>115.28842067730135</v>
      </c>
      <c r="AA8" s="324">
        <f>MIN('2'!$P$54:$P$58)</f>
        <v>73.885308837930765</v>
      </c>
      <c r="AB8" s="324">
        <f>MAX('2'!$Q$54:$Q$58)</f>
        <v>100</v>
      </c>
      <c r="AC8" s="324">
        <f>MIN('2'!$Q$54:$Q$58)</f>
        <v>90.39</v>
      </c>
      <c r="AD8" s="324">
        <f>MIN('2'!$R$54:$R$58)</f>
        <v>18.95</v>
      </c>
      <c r="AE8" s="324">
        <f>MAX('2'!$R$54:$R$58)</f>
        <v>36.53</v>
      </c>
      <c r="AF8" s="324">
        <f>MAX('2'!$S$54:$S$58)</f>
        <v>77.651800010794673</v>
      </c>
      <c r="AG8" s="324">
        <f>MIN('2'!$S$54:$S$58)</f>
        <v>67.554907907708383</v>
      </c>
      <c r="AH8" s="324">
        <f>MIN('2'!$T$54:$T$58)</f>
        <v>22.01</v>
      </c>
      <c r="AI8" s="324">
        <f>MAX('2'!$T$54:$T$58)</f>
        <v>34.65</v>
      </c>
      <c r="AJ8" s="324">
        <f>MIN('2'!$U$54:$U$58)</f>
        <v>9.3800000000000008</v>
      </c>
      <c r="AK8" s="324">
        <f>MAX('2'!$U$54:$U$58)</f>
        <v>23.32</v>
      </c>
      <c r="AL8" s="324">
        <f>MIN('2'!$V$54:$V$58)</f>
        <v>1.57</v>
      </c>
      <c r="AM8" s="324">
        <f>MAX('2'!$V$54:$V$58)</f>
        <v>3.89</v>
      </c>
      <c r="AN8" s="324">
        <f>MIN('2'!$W$54:$W$58)</f>
        <v>0.37</v>
      </c>
      <c r="AO8" s="324">
        <f>MAX('2'!$W$54:$W$58)</f>
        <v>1</v>
      </c>
      <c r="AP8" s="324">
        <f>MAX('2'!$X$54:$X$58)</f>
        <v>19105</v>
      </c>
      <c r="AQ8" s="324">
        <f>MIN('2'!$X$54:$X$58)</f>
        <v>4642</v>
      </c>
      <c r="AR8" s="324">
        <f>MAX('2'!$Y$54:$Y$58)</f>
        <v>7472</v>
      </c>
      <c r="AS8" s="324">
        <f>MIN('2'!$Y$54:$Y$58)</f>
        <v>2062</v>
      </c>
      <c r="AT8" s="324">
        <f>MAX('2'!$Z$54:$Z$58)</f>
        <v>5.76</v>
      </c>
      <c r="AU8" s="324">
        <f>MIN('2'!$Z$54:$Z$58)</f>
        <v>4.84</v>
      </c>
    </row>
    <row r="9" spans="1:47" ht="12.75" customHeight="1">
      <c r="A9" s="304">
        <v>14</v>
      </c>
      <c r="B9" s="8" t="s">
        <v>212</v>
      </c>
      <c r="C9" s="10" t="s">
        <v>213</v>
      </c>
      <c r="D9" s="324">
        <f>MIN('2'!$E$59:$E$64)</f>
        <v>0</v>
      </c>
      <c r="E9" s="324">
        <f>MAX('2'!$E$59:$E$64)</f>
        <v>140</v>
      </c>
      <c r="F9" s="324">
        <f>MIN('2'!$F$59:$F$64)</f>
        <v>0</v>
      </c>
      <c r="G9" s="324">
        <f>MAX('2'!$F$59:$F$64)</f>
        <v>16</v>
      </c>
      <c r="H9" s="324">
        <f>MIN('2'!$G$59:$G$64)</f>
        <v>0</v>
      </c>
      <c r="I9" s="324">
        <f>MAX('2'!$G$59:$G$64)</f>
        <v>3</v>
      </c>
      <c r="J9" s="324">
        <f>MAX('2'!$H$59:$H$64)</f>
        <v>91.34</v>
      </c>
      <c r="K9" s="324">
        <f>MIN('2'!$H$59:$H$64)</f>
        <v>69.23</v>
      </c>
      <c r="L9" s="324">
        <f>MIN('2'!$I$59:$I$64)</f>
        <v>0</v>
      </c>
      <c r="M9" s="324">
        <f>MAX('2'!$I$59:$I$64)</f>
        <v>2286</v>
      </c>
      <c r="N9" s="324">
        <f>MIN('2'!$J$59:$J$64)</f>
        <v>0</v>
      </c>
      <c r="O9" s="324">
        <f>MAX('2'!$J$59:$J$64)</f>
        <v>1</v>
      </c>
      <c r="P9" s="324">
        <f>MIN('2'!$K$59:$K$64)</f>
        <v>0</v>
      </c>
      <c r="Q9" s="324">
        <f>MAX('2'!$K$59:$K$64)</f>
        <v>381</v>
      </c>
      <c r="R9" s="324">
        <f>MAX('2'!$L$59:$L$64)</f>
        <v>73.959999999999994</v>
      </c>
      <c r="S9" s="324">
        <f>MIN('2'!$L$59:$L$64)</f>
        <v>70.84</v>
      </c>
      <c r="T9" s="324">
        <f>MAX('2'!$M$59:$M$64)</f>
        <v>100</v>
      </c>
      <c r="U9" s="324">
        <f>MIN('2'!$M$59:$M$64)</f>
        <v>94.92</v>
      </c>
      <c r="V9" s="324">
        <f>MAX('2'!$N$59:$N$64)</f>
        <v>114.40881918443935</v>
      </c>
      <c r="W9" s="324">
        <f>MIN('2'!$N$59:$N$64)</f>
        <v>100.67419232109633</v>
      </c>
      <c r="X9" s="324">
        <f>MAX('2'!$O$59:$O$64)</f>
        <v>99.60582743586582</v>
      </c>
      <c r="Y9" s="324">
        <f>MIN('2'!$O$59:$O$64)</f>
        <v>84.971727660369979</v>
      </c>
      <c r="Z9" s="324">
        <f>MAX('2'!$P$59:$P$64)</f>
        <v>82.299883151347643</v>
      </c>
      <c r="AA9" s="324">
        <f>MIN('2'!$P$59:$P$64)</f>
        <v>67.220608945334362</v>
      </c>
      <c r="AB9" s="324">
        <f>MAX('2'!$Q$59:$Q$64)</f>
        <v>92.15</v>
      </c>
      <c r="AC9" s="324">
        <f>MIN('2'!$Q$59:$Q$64)</f>
        <v>71.66</v>
      </c>
      <c r="AD9" s="324">
        <f>MIN('2'!$R$59:$R$64)</f>
        <v>32.29</v>
      </c>
      <c r="AE9" s="324">
        <f>MAX('2'!$R$59:$R$64)</f>
        <v>50.27</v>
      </c>
      <c r="AF9" s="324">
        <f>MAX('2'!$S$59:$S$64)</f>
        <v>68.139230607680901</v>
      </c>
      <c r="AG9" s="324">
        <f>MIN('2'!$S$59:$S$64)</f>
        <v>64.829908999239677</v>
      </c>
      <c r="AH9" s="324">
        <f>MIN('2'!$T$59:$T$64)</f>
        <v>38.33</v>
      </c>
      <c r="AI9" s="324">
        <f>MAX('2'!$T$59:$T$64)</f>
        <v>59.14</v>
      </c>
      <c r="AJ9" s="324">
        <f>MIN('2'!$U$59:$U$64)</f>
        <v>3.1</v>
      </c>
      <c r="AK9" s="324">
        <f>MAX('2'!$U$59:$U$64)</f>
        <v>11.01</v>
      </c>
      <c r="AL9" s="324">
        <f>MIN('2'!$V$59:$V$64)</f>
        <v>0.34</v>
      </c>
      <c r="AM9" s="324">
        <f>MAX('2'!$V$59:$V$64)</f>
        <v>0.69</v>
      </c>
      <c r="AN9" s="324">
        <f>MIN('2'!$W$59:$W$64)</f>
        <v>0.02</v>
      </c>
      <c r="AO9" s="324">
        <f>MAX('2'!$W$59:$W$64)</f>
        <v>0.13</v>
      </c>
      <c r="AP9" s="324">
        <f>MAX('2'!$X$59:$X$64)</f>
        <v>336286</v>
      </c>
      <c r="AQ9" s="324">
        <f>MIN('2'!$X$59:$X$64)</f>
        <v>6011</v>
      </c>
      <c r="AR9" s="324">
        <f>MAX('2'!$Y$59:$Y$64)</f>
        <v>124999</v>
      </c>
      <c r="AS9" s="324">
        <f>MIN('2'!$Y$59:$Y$64)</f>
        <v>1173</v>
      </c>
      <c r="AT9" s="324">
        <f>MAX('2'!$Z$59:$Z$64)</f>
        <v>6.76</v>
      </c>
      <c r="AU9" s="324">
        <f>MIN('2'!$Z$59:$Z$64)</f>
        <v>0.1</v>
      </c>
    </row>
    <row r="10" spans="1:47" ht="12.75" customHeight="1">
      <c r="A10" s="311">
        <v>32</v>
      </c>
      <c r="B10" s="8" t="s">
        <v>538</v>
      </c>
      <c r="C10" s="10" t="s">
        <v>539</v>
      </c>
      <c r="D10" s="324">
        <f>MIN('2'!$E$65:$E$70)</f>
        <v>0</v>
      </c>
      <c r="E10" s="324">
        <f>MAX('2'!$E$65:$E$70)</f>
        <v>14</v>
      </c>
      <c r="F10" s="324">
        <f>MIN('2'!$F$65:$F$70)</f>
        <v>0</v>
      </c>
      <c r="G10" s="324">
        <f>MAX('2'!$F$65:$F$70)</f>
        <v>8</v>
      </c>
      <c r="H10" s="324">
        <f>MIN('2'!$G$65:$G$70)</f>
        <v>0</v>
      </c>
      <c r="I10" s="324">
        <f>MAX('2'!$G$65:$G$70)</f>
        <v>2</v>
      </c>
      <c r="J10" s="324">
        <f>MAX('2'!$H$65:$H$70)</f>
        <v>88.11</v>
      </c>
      <c r="K10" s="324">
        <f>MIN('2'!$H$65:$H$70)</f>
        <v>75.459999999999994</v>
      </c>
      <c r="L10" s="324">
        <f>MIN('2'!$I$65:$I$70)</f>
        <v>0</v>
      </c>
      <c r="M10" s="324">
        <f>MAX('2'!$I$65:$I$70)</f>
        <v>179</v>
      </c>
      <c r="N10" s="324">
        <f>MIN('2'!$J$65:$J$70)</f>
        <v>0</v>
      </c>
      <c r="O10" s="324">
        <f>MAX('2'!$J$65:$J$70)</f>
        <v>6</v>
      </c>
      <c r="P10" s="324">
        <f>MIN('2'!$K$65:$K$70)</f>
        <v>0</v>
      </c>
      <c r="Q10" s="324">
        <f>MAX('2'!$K$65:$K$70)</f>
        <v>92</v>
      </c>
      <c r="R10" s="324">
        <f>MAX('2'!$L$65:$L$70)</f>
        <v>69.569999999999993</v>
      </c>
      <c r="S10" s="324">
        <f>MIN('2'!$L$65:$L$70)</f>
        <v>67.37</v>
      </c>
      <c r="T10" s="324">
        <f>MAX('2'!$M$65:$M$70)</f>
        <v>100</v>
      </c>
      <c r="U10" s="324">
        <f>MIN('2'!$M$65:$M$70)</f>
        <v>95.17</v>
      </c>
      <c r="V10" s="324">
        <f>MAX('2'!$N$65:$N$70)</f>
        <v>117.18607279965873</v>
      </c>
      <c r="W10" s="324">
        <f>MIN('2'!$N$65:$N$70)</f>
        <v>108.72650858231425</v>
      </c>
      <c r="X10" s="324">
        <f>MAX('2'!$O$65:$O$70)</f>
        <v>87.173411116935611</v>
      </c>
      <c r="Y10" s="324">
        <f>MIN('2'!$O$65:$O$70)</f>
        <v>71.089744176878654</v>
      </c>
      <c r="Z10" s="324">
        <f>MAX('2'!$P$65:$P$70)</f>
        <v>81.343795287969868</v>
      </c>
      <c r="AA10" s="324">
        <f>MIN('2'!$P$65:$P$70)</f>
        <v>64.521001283761066</v>
      </c>
      <c r="AB10" s="324">
        <f>MAX('2'!$Q$65:$Q$70)</f>
        <v>90.86</v>
      </c>
      <c r="AC10" s="324">
        <f>MIN('2'!$Q$65:$Q$70)</f>
        <v>52.4</v>
      </c>
      <c r="AD10" s="324">
        <f>MIN('2'!$R$65:$R$70)</f>
        <v>31.92</v>
      </c>
      <c r="AE10" s="324">
        <f>MAX('2'!$R$65:$R$70)</f>
        <v>50.5</v>
      </c>
      <c r="AF10" s="324">
        <f>MAX('2'!$S$65:$S$70)</f>
        <v>68.61240871109942</v>
      </c>
      <c r="AG10" s="324">
        <f>MIN('2'!$S$65:$S$70)</f>
        <v>58.286502550618899</v>
      </c>
      <c r="AH10" s="324">
        <f>MIN('2'!$T$65:$T$70)</f>
        <v>29.85</v>
      </c>
      <c r="AI10" s="324">
        <f>MAX('2'!$T$65:$T$70)</f>
        <v>43.07</v>
      </c>
      <c r="AJ10" s="324">
        <f>MIN('2'!$U$65:$U$70)</f>
        <v>5.61</v>
      </c>
      <c r="AK10" s="324">
        <f>MAX('2'!$U$65:$U$70)</f>
        <v>20.78</v>
      </c>
      <c r="AL10" s="324">
        <f>MIN('2'!$V$65:$V$70)</f>
        <v>0.56000000000000005</v>
      </c>
      <c r="AM10" s="324">
        <f>MAX('2'!$V$65:$V$70)</f>
        <v>3.92</v>
      </c>
      <c r="AN10" s="324">
        <f>MIN('2'!$W$65:$W$70)</f>
        <v>0.08</v>
      </c>
      <c r="AO10" s="324">
        <f>MAX('2'!$W$65:$W$70)</f>
        <v>1.0900000000000001</v>
      </c>
      <c r="AP10" s="324">
        <f>MAX('2'!$X$65:$X$70)</f>
        <v>3314</v>
      </c>
      <c r="AQ10" s="324">
        <f>MIN('2'!$X$65:$X$70)</f>
        <v>677</v>
      </c>
      <c r="AR10" s="324">
        <f>MAX('2'!$Y$65:$Y$70)</f>
        <v>1076</v>
      </c>
      <c r="AS10" s="324">
        <f>MIN('2'!$Y$65:$Y$70)</f>
        <v>265</v>
      </c>
      <c r="AT10" s="324">
        <f>MAX('2'!$Z$65:$Z$70)</f>
        <v>7.78</v>
      </c>
      <c r="AU10" s="324">
        <f>MIN('2'!$Z$65:$Z$70)</f>
        <v>7.12</v>
      </c>
    </row>
    <row r="11" spans="1:47" ht="12.75" customHeight="1">
      <c r="A11" s="304">
        <v>8</v>
      </c>
      <c r="B11" s="8" t="s">
        <v>133</v>
      </c>
      <c r="C11" s="9" t="s">
        <v>134</v>
      </c>
      <c r="D11" s="324">
        <f>MIN('2'!$E$71:$E$81)</f>
        <v>0</v>
      </c>
      <c r="E11" s="324">
        <f>MAX('2'!$E$71:$E$81)</f>
        <v>6</v>
      </c>
      <c r="F11" s="324">
        <f>MIN('2'!$F$71:$F$81)</f>
        <v>0</v>
      </c>
      <c r="G11" s="324">
        <f>MAX('2'!$F$71:$F$81)</f>
        <v>12</v>
      </c>
      <c r="H11" s="324">
        <f>MIN('2'!$G$71:$G$81)</f>
        <v>0</v>
      </c>
      <c r="I11" s="324">
        <f>MAX('2'!$G$71:$G$81)</f>
        <v>3</v>
      </c>
      <c r="J11" s="324">
        <f>MAX('2'!$H$71:$H$81)</f>
        <v>90.06</v>
      </c>
      <c r="K11" s="324">
        <f>MIN('2'!$H$71:$H$81)</f>
        <v>54.75</v>
      </c>
      <c r="L11" s="324">
        <f>MIN('2'!$I$71:$I$81)</f>
        <v>0</v>
      </c>
      <c r="M11" s="324">
        <f>MAX('2'!$I$71:$I$81)</f>
        <v>8</v>
      </c>
      <c r="N11" s="324">
        <f>MIN('2'!$J$71:$J$81)</f>
        <v>0</v>
      </c>
      <c r="O11" s="324">
        <f>MAX('2'!$J$71:$J$81)</f>
        <v>97</v>
      </c>
      <c r="P11" s="324">
        <f>MIN('2'!$K$71:$K$81)</f>
        <v>0</v>
      </c>
      <c r="Q11" s="324">
        <f>MAX('2'!$K$71:$K$81)</f>
        <v>147</v>
      </c>
      <c r="R11" s="324">
        <f>MAX('2'!$L$71:$L$81)</f>
        <v>71.23</v>
      </c>
      <c r="S11" s="324">
        <f>MIN('2'!$L$71:$L$81)</f>
        <v>67.95</v>
      </c>
      <c r="T11" s="324">
        <f>MAX('2'!$M$71:$M$81)</f>
        <v>100</v>
      </c>
      <c r="U11" s="324">
        <f>MIN('2'!$M$71:$M$81)</f>
        <v>94.34</v>
      </c>
      <c r="V11" s="324">
        <f>MAX('2'!$N$71:$N$81)</f>
        <v>118.49314535962685</v>
      </c>
      <c r="W11" s="324">
        <f>MIN('2'!$N$71:$N$81)</f>
        <v>105.15193139366086</v>
      </c>
      <c r="X11" s="324">
        <f>MAX('2'!$O$71:$O$81)</f>
        <v>96.130597724636459</v>
      </c>
      <c r="Y11" s="324">
        <f>MIN('2'!$O$71:$O$81)</f>
        <v>74.416937108719523</v>
      </c>
      <c r="Z11" s="324">
        <f>MAX('2'!$P$71:$P$81)</f>
        <v>90.205096848300641</v>
      </c>
      <c r="AA11" s="324">
        <f>MIN('2'!$P$71:$P$81)</f>
        <v>58.059496028443156</v>
      </c>
      <c r="AB11" s="324">
        <f>MAX('2'!$Q$71:$Q$81)</f>
        <v>100</v>
      </c>
      <c r="AC11" s="324">
        <f>MIN('2'!$Q$71:$Q$81)</f>
        <v>49.58</v>
      </c>
      <c r="AD11" s="324">
        <f>MIN('2'!$R$71:$R$81)</f>
        <v>29.88</v>
      </c>
      <c r="AE11" s="324">
        <f>MAX('2'!$R$71:$R$81)</f>
        <v>41.97</v>
      </c>
      <c r="AF11" s="324">
        <f>MAX('2'!$S$71:$S$81)</f>
        <v>72.749191234816578</v>
      </c>
      <c r="AG11" s="324">
        <f>MIN('2'!$S$71:$S$81)</f>
        <v>61.190228130052091</v>
      </c>
      <c r="AH11" s="324">
        <f>MIN('2'!$T$71:$T$81)</f>
        <v>30.22</v>
      </c>
      <c r="AI11" s="324">
        <f>MAX('2'!$T$71:$T$81)</f>
        <v>45.07</v>
      </c>
      <c r="AJ11" s="324">
        <f>MIN('2'!$U$71:$U$81)</f>
        <v>3.3</v>
      </c>
      <c r="AK11" s="324">
        <f>MAX('2'!$U$71:$U$81)</f>
        <v>13.42</v>
      </c>
      <c r="AL11" s="324">
        <f>MIN('2'!$V$71:$V$81)</f>
        <v>0.38</v>
      </c>
      <c r="AM11" s="324">
        <f>MAX('2'!$V$71:$V$81)</f>
        <v>1.94</v>
      </c>
      <c r="AN11" s="324">
        <f>MIN('2'!$W$71:$W$81)</f>
        <v>7.0000000000000007E-2</v>
      </c>
      <c r="AO11" s="324">
        <f>MAX('2'!$W$71:$W$81)</f>
        <v>0.53</v>
      </c>
      <c r="AP11" s="324">
        <f>MAX('2'!$X$71:$X$81)</f>
        <v>14629</v>
      </c>
      <c r="AQ11" s="324">
        <f>MIN('2'!$X$71:$X$81)</f>
        <v>2309</v>
      </c>
      <c r="AR11" s="324">
        <f>MAX('2'!$Y$71:$Y$81)</f>
        <v>4232</v>
      </c>
      <c r="AS11" s="324">
        <f>MIN('2'!$Y$71:$Y$81)</f>
        <v>671</v>
      </c>
      <c r="AT11" s="324">
        <f>MAX('2'!$Z$71:$Z$81)</f>
        <v>7.82</v>
      </c>
      <c r="AU11" s="324">
        <f>MIN('2'!$Z$71:$Z$81)</f>
        <v>6.47</v>
      </c>
    </row>
    <row r="12" spans="1:47" ht="12.75" customHeight="1">
      <c r="A12" s="304">
        <v>15</v>
      </c>
      <c r="B12" s="8" t="s">
        <v>220</v>
      </c>
      <c r="C12" s="10" t="s">
        <v>221</v>
      </c>
      <c r="D12" s="324">
        <f>MIN('2'!$E$82:$E$108)</f>
        <v>0</v>
      </c>
      <c r="E12" s="324">
        <f>MAX('2'!$E$82:$E$108)</f>
        <v>184306</v>
      </c>
      <c r="F12" s="324">
        <f>MIN('2'!$F$82:$F$108)</f>
        <v>0</v>
      </c>
      <c r="G12" s="324">
        <f>MAX('2'!$F$82:$F$108)</f>
        <v>103</v>
      </c>
      <c r="H12" s="324">
        <f>MIN('2'!$G$82:$G$108)</f>
        <v>0</v>
      </c>
      <c r="I12" s="324">
        <f>MAX('2'!$G$82:$G$108)</f>
        <v>36</v>
      </c>
      <c r="J12" s="324">
        <f>MAX('2'!$H$82:$H$108)</f>
        <v>97.39</v>
      </c>
      <c r="K12" s="324">
        <f>MIN('2'!$H$82:$H$108)</f>
        <v>0</v>
      </c>
      <c r="L12" s="324">
        <f>MIN('2'!$I$82:$I$108)</f>
        <v>0</v>
      </c>
      <c r="M12" s="324">
        <f>MAX('2'!$I$82:$I$108)</f>
        <v>38</v>
      </c>
      <c r="N12" s="324">
        <f>MIN('2'!$J$82:$J$108)</f>
        <v>0</v>
      </c>
      <c r="O12" s="324">
        <f>MAX('2'!$J$82:$J$108)</f>
        <v>26</v>
      </c>
      <c r="P12" s="324">
        <f>MIN('2'!$K$82:$K$108)</f>
        <v>0</v>
      </c>
      <c r="Q12" s="324">
        <f>MAX('2'!$K$82:$K$108)</f>
        <v>1871</v>
      </c>
      <c r="R12" s="324">
        <f>MAX('2'!$L$82:$L$108)</f>
        <v>73.64</v>
      </c>
      <c r="S12" s="324">
        <f>MIN('2'!$L$82:$L$108)</f>
        <v>66.040000000000006</v>
      </c>
      <c r="T12" s="324">
        <f>MAX('2'!$M$82:$M$108)</f>
        <v>100</v>
      </c>
      <c r="U12" s="324">
        <f>MIN('2'!$M$82:$M$108)</f>
        <v>0</v>
      </c>
      <c r="V12" s="324">
        <f>MAX('2'!$N$82:$N$108)</f>
        <v>111.40342413957313</v>
      </c>
      <c r="W12" s="324">
        <f>MIN('2'!$N$82:$N$108)</f>
        <v>0</v>
      </c>
      <c r="X12" s="324">
        <f>MAX('2'!$O$82:$O$108)</f>
        <v>98.422641514173236</v>
      </c>
      <c r="Y12" s="324">
        <f>MIN('2'!$O$82:$O$108)</f>
        <v>0</v>
      </c>
      <c r="Z12" s="324">
        <f>MAX('2'!$P$82:$P$108)</f>
        <v>91.142305854368374</v>
      </c>
      <c r="AA12" s="324">
        <f>MIN('2'!$P$82:$P$108)</f>
        <v>0</v>
      </c>
      <c r="AB12" s="324">
        <f>MAX('2'!$Q$82:$Q$108)</f>
        <v>100</v>
      </c>
      <c r="AC12" s="324">
        <f>MIN('2'!$Q$82:$Q$108)</f>
        <v>0</v>
      </c>
      <c r="AD12" s="324">
        <f>MIN('2'!$R$82:$R$108)</f>
        <v>0</v>
      </c>
      <c r="AE12" s="324">
        <f>MAX('2'!$R$82:$R$108)</f>
        <v>52.01</v>
      </c>
      <c r="AF12" s="324">
        <f>MAX('2'!$S$82:$S$108)</f>
        <v>71.418076196359152</v>
      </c>
      <c r="AG12" s="324">
        <f>MIN('2'!$S$82:$S$108)</f>
        <v>0</v>
      </c>
      <c r="AH12" s="324">
        <f>MIN('2'!$T$82:$T$108)</f>
        <v>0</v>
      </c>
      <c r="AI12" s="324">
        <f>MAX('2'!$T$82:$T$108)</f>
        <v>53.42</v>
      </c>
      <c r="AJ12" s="324">
        <f>MIN('2'!$U$82:$U$108)</f>
        <v>0</v>
      </c>
      <c r="AK12" s="324">
        <f>MAX('2'!$U$82:$U$108)</f>
        <v>17.190000000000001</v>
      </c>
      <c r="AL12" s="324">
        <f>MIN('2'!$V$82:$V$108)</f>
        <v>0</v>
      </c>
      <c r="AM12" s="324">
        <f>MAX('2'!$V$82:$V$108)</f>
        <v>2.57</v>
      </c>
      <c r="AN12" s="324">
        <f>MIN('2'!$W$82:$W$108)</f>
        <v>0</v>
      </c>
      <c r="AO12" s="324">
        <f>MAX('2'!$W$82:$W$108)</f>
        <v>0.64</v>
      </c>
      <c r="AP12" s="324">
        <f>MAX('2'!$X$82:$X$108)</f>
        <v>134548</v>
      </c>
      <c r="AQ12" s="324">
        <f>MIN('2'!$X$82:$X$108)</f>
        <v>0</v>
      </c>
      <c r="AR12" s="324">
        <f>MAX('2'!$Y$82:$Y$108)</f>
        <v>65811</v>
      </c>
      <c r="AS12" s="324">
        <f>MIN('2'!$Y$82:$Y$108)</f>
        <v>0</v>
      </c>
      <c r="AT12" s="324">
        <f>MAX('2'!$Z$82:$Z$108)</f>
        <v>8.98</v>
      </c>
      <c r="AU12" s="324">
        <f>MIN('2'!$Z$82:$Z$108)</f>
        <v>0</v>
      </c>
    </row>
    <row r="13" spans="1:47" ht="12.75" customHeight="1">
      <c r="A13" s="311">
        <v>16</v>
      </c>
      <c r="B13" s="8" t="s">
        <v>249</v>
      </c>
      <c r="C13" s="10" t="s">
        <v>250</v>
      </c>
      <c r="D13" s="324">
        <f>MIN('2'!$E$109:$E$143)</f>
        <v>0</v>
      </c>
      <c r="E13" s="324">
        <f>MAX('2'!$E$109:$E$143)</f>
        <v>495</v>
      </c>
      <c r="F13" s="324">
        <f>MIN('2'!$F$109:$F$143)</f>
        <v>0</v>
      </c>
      <c r="G13" s="324">
        <f>MAX('2'!$F$109:$F$143)</f>
        <v>142</v>
      </c>
      <c r="H13" s="324">
        <f>MIN('2'!$G$109:$G$143)</f>
        <v>0</v>
      </c>
      <c r="I13" s="324">
        <f>MAX('2'!$G$109:$G$143)</f>
        <v>24</v>
      </c>
      <c r="J13" s="324">
        <f>MAX('2'!$H$109:$H$143)</f>
        <v>76.75</v>
      </c>
      <c r="K13" s="324">
        <f>MIN('2'!$H$109:$H$143)</f>
        <v>0</v>
      </c>
      <c r="L13" s="324">
        <f>MIN('2'!$I$109:$I$143)</f>
        <v>0</v>
      </c>
      <c r="M13" s="324">
        <f>MAX('2'!$I$109:$I$143)</f>
        <v>63</v>
      </c>
      <c r="N13" s="324">
        <f>MIN('2'!$J$109:$J$143)</f>
        <v>0</v>
      </c>
      <c r="O13" s="324">
        <f>MAX('2'!$J$109:$J$143)</f>
        <v>31</v>
      </c>
      <c r="P13" s="324">
        <f>MIN('2'!$K$109:$K$143)</f>
        <v>0</v>
      </c>
      <c r="Q13" s="324">
        <f>MAX('2'!$K$109:$K$143)</f>
        <v>720</v>
      </c>
      <c r="R13" s="324">
        <f>MAX('2'!$L$109:$L$143)</f>
        <v>73.05</v>
      </c>
      <c r="S13" s="324">
        <f>MIN('2'!$L$109:$L$143)</f>
        <v>68.36</v>
      </c>
      <c r="T13" s="324">
        <f>MAX('2'!$M$109:$M$143)</f>
        <v>100</v>
      </c>
      <c r="U13" s="324">
        <f>MIN('2'!$M$109:$M$143)</f>
        <v>0</v>
      </c>
      <c r="V13" s="324">
        <f>MAX('2'!$N$109:$N$143)</f>
        <v>118.83678126477348</v>
      </c>
      <c r="W13" s="324">
        <f>MIN('2'!$N$109:$N$143)</f>
        <v>102.96747572110665</v>
      </c>
      <c r="X13" s="324">
        <f>MAX('2'!$O$109:$O$143)</f>
        <v>109.27579611893235</v>
      </c>
      <c r="Y13" s="324">
        <f>MIN('2'!$O$109:$O$143)</f>
        <v>76.383592929440837</v>
      </c>
      <c r="Z13" s="324">
        <f>MAX('2'!$P$109:$P$143)</f>
        <v>100.76466214808009</v>
      </c>
      <c r="AA13" s="324">
        <f>MIN('2'!$P$109:$P$143)</f>
        <v>47.218326458142435</v>
      </c>
      <c r="AB13" s="324">
        <f>MAX('2'!$Q$109:$Q$143)</f>
        <v>100</v>
      </c>
      <c r="AC13" s="324">
        <f>MIN('2'!$Q$109:$Q$143)</f>
        <v>0</v>
      </c>
      <c r="AD13" s="324">
        <f>MIN('2'!$R$109:$R$143)</f>
        <v>0</v>
      </c>
      <c r="AE13" s="324">
        <f>MAX('2'!$R$109:$R$143)</f>
        <v>46.31</v>
      </c>
      <c r="AF13" s="324">
        <f>MAX('2'!$S$109:$S$143)</f>
        <v>76.733616144843211</v>
      </c>
      <c r="AG13" s="324">
        <f>MIN('2'!$S$109:$S$143)</f>
        <v>63.237495249154975</v>
      </c>
      <c r="AH13" s="324">
        <f>MIN('2'!$T$109:$T$143)</f>
        <v>21.5</v>
      </c>
      <c r="AI13" s="324">
        <f>MAX('2'!$T$109:$T$143)</f>
        <v>53.76</v>
      </c>
      <c r="AJ13" s="324">
        <f>MIN('2'!$U$109:$U$143)</f>
        <v>0</v>
      </c>
      <c r="AK13" s="324">
        <f>MAX('2'!$U$109:$U$143)</f>
        <v>22.5</v>
      </c>
      <c r="AL13" s="324">
        <f>MIN('2'!$V$109:$V$143)</f>
        <v>0</v>
      </c>
      <c r="AM13" s="324">
        <f>MAX('2'!$V$109:$V$143)</f>
        <v>3.91</v>
      </c>
      <c r="AN13" s="324">
        <f>MIN('2'!$W$109:$W$143)</f>
        <v>0</v>
      </c>
      <c r="AO13" s="324">
        <f>MAX('2'!$W$109:$W$143)</f>
        <v>1.04</v>
      </c>
      <c r="AP13" s="324">
        <f>MAX('2'!$X$109:$X$143)</f>
        <v>117650</v>
      </c>
      <c r="AQ13" s="324">
        <f>MIN('2'!$X$109:$X$143)</f>
        <v>0</v>
      </c>
      <c r="AR13" s="324">
        <f>MAX('2'!$Y$109:$Y$143)</f>
        <v>26066</v>
      </c>
      <c r="AS13" s="324">
        <f>MIN('2'!$Y$109:$Y$143)</f>
        <v>0</v>
      </c>
      <c r="AT13" s="324">
        <f>MAX('2'!$Z$109:$Z$143)</f>
        <v>6.6</v>
      </c>
      <c r="AU13" s="324">
        <f>MIN('2'!$Z$109:$Z$143)</f>
        <v>0</v>
      </c>
    </row>
    <row r="14" spans="1:47" ht="12.75" customHeight="1">
      <c r="A14" s="311">
        <v>18</v>
      </c>
      <c r="B14" s="8" t="s">
        <v>295</v>
      </c>
      <c r="C14" s="10" t="s">
        <v>296</v>
      </c>
      <c r="D14" s="324">
        <f>MIN('2'!$E$144:$E$181)</f>
        <v>0</v>
      </c>
      <c r="E14" s="324">
        <f>MAX('2'!$E$144:$E$181)</f>
        <v>433</v>
      </c>
      <c r="F14" s="324">
        <f>MIN('2'!$F$144:$F$181)</f>
        <v>0</v>
      </c>
      <c r="G14" s="324">
        <f>MAX('2'!$F$144:$F$181)</f>
        <v>86</v>
      </c>
      <c r="H14" s="324">
        <f>MIN('2'!$G$144:$G$181)</f>
        <v>0</v>
      </c>
      <c r="I14" s="324">
        <f>MAX('2'!$G$144:$G$181)</f>
        <v>14</v>
      </c>
      <c r="J14" s="324">
        <f>MAX('2'!$H$144:$H$181)</f>
        <v>91.31</v>
      </c>
      <c r="K14" s="324">
        <f>MIN('2'!$H$144:$H$181)</f>
        <v>38.65</v>
      </c>
      <c r="L14" s="324">
        <f>MIN('2'!$I$144:$I$181)</f>
        <v>0</v>
      </c>
      <c r="M14" s="324">
        <f>MAX('2'!$I$144:$I$181)</f>
        <v>39</v>
      </c>
      <c r="N14" s="324">
        <f>MIN('2'!$J$144:$J$181)</f>
        <v>0</v>
      </c>
      <c r="O14" s="324">
        <f>MAX('2'!$J$144:$J$181)</f>
        <v>16</v>
      </c>
      <c r="P14" s="324">
        <f>MIN('2'!$K$144:$K$181)</f>
        <v>0</v>
      </c>
      <c r="Q14" s="324">
        <f>MAX('2'!$K$144:$K$181)</f>
        <v>558</v>
      </c>
      <c r="R14" s="324">
        <f>MAX('2'!$L$144:$L$181)</f>
        <v>73</v>
      </c>
      <c r="S14" s="324">
        <f>MIN('2'!$L$144:$L$181)</f>
        <v>62.1</v>
      </c>
      <c r="T14" s="324">
        <f>MAX('2'!$M$144:$M$181)</f>
        <v>100</v>
      </c>
      <c r="U14" s="324">
        <f>MIN('2'!$M$144:$M$181)</f>
        <v>93.86</v>
      </c>
      <c r="V14" s="324">
        <f>MAX('2'!$N$144:$N$181)</f>
        <v>118.69159292574278</v>
      </c>
      <c r="W14" s="324">
        <f>MIN('2'!$N$144:$N$181)</f>
        <v>97.407515891771084</v>
      </c>
      <c r="X14" s="324">
        <f>MAX('2'!$O$144:$O$181)</f>
        <v>116.86568205331342</v>
      </c>
      <c r="Y14" s="324">
        <f>MIN('2'!$O$144:$O$181)</f>
        <v>76.793299832559583</v>
      </c>
      <c r="Z14" s="324">
        <f>MAX('2'!$P$144:$P$181)</f>
        <v>92.965972260105957</v>
      </c>
      <c r="AA14" s="324">
        <f>MIN('2'!$P$144:$P$181)</f>
        <v>45.80709605150043</v>
      </c>
      <c r="AB14" s="324">
        <f>MAX('2'!$Q$144:$Q$181)</f>
        <v>100</v>
      </c>
      <c r="AC14" s="324">
        <f>MIN('2'!$Q$144:$Q$181)</f>
        <v>50.65</v>
      </c>
      <c r="AD14" s="324">
        <f>MIN('2'!$R$144:$R$181)</f>
        <v>19.91</v>
      </c>
      <c r="AE14" s="324">
        <f>MAX('2'!$R$144:$R$181)</f>
        <v>49.67</v>
      </c>
      <c r="AF14" s="324">
        <f>MAX('2'!$S$144:$S$181)</f>
        <v>80.279069553497919</v>
      </c>
      <c r="AG14" s="324">
        <f>MIN('2'!$S$144:$S$181)</f>
        <v>63.540199530516425</v>
      </c>
      <c r="AH14" s="324">
        <f>MIN('2'!$T$144:$T$181)</f>
        <v>16.989999999999998</v>
      </c>
      <c r="AI14" s="324">
        <f>MAX('2'!$T$144:$T$181)</f>
        <v>49.57</v>
      </c>
      <c r="AJ14" s="324">
        <f>MIN('2'!$U$144:$U$181)</f>
        <v>4.45</v>
      </c>
      <c r="AK14" s="324">
        <f>MAX('2'!$U$144:$U$181)</f>
        <v>27.87</v>
      </c>
      <c r="AL14" s="324">
        <f>MIN('2'!$V$144:$V$181)</f>
        <v>0.64</v>
      </c>
      <c r="AM14" s="324">
        <f>MAX('2'!$V$144:$V$181)</f>
        <v>4.71</v>
      </c>
      <c r="AN14" s="324">
        <f>MIN('2'!$W$144:$W$181)</f>
        <v>0.11</v>
      </c>
      <c r="AO14" s="324">
        <f>MAX('2'!$W$144:$W$181)</f>
        <v>1.18</v>
      </c>
      <c r="AP14" s="324">
        <f>MAX('2'!$X$144:$X$181)</f>
        <v>305690</v>
      </c>
      <c r="AQ14" s="324">
        <f>MIN('2'!$X$144:$X$181)</f>
        <v>2901</v>
      </c>
      <c r="AR14" s="324">
        <f>MAX('2'!$Y$144:$Y$181)</f>
        <v>109137</v>
      </c>
      <c r="AS14" s="324">
        <f>MIN('2'!$Y$144:$Y$181)</f>
        <v>1196</v>
      </c>
      <c r="AT14" s="324">
        <f>MAX('2'!$Z$144:$Z$181)</f>
        <v>8.25</v>
      </c>
      <c r="AU14" s="324">
        <f>MIN('2'!$Z$144:$Z$181)</f>
        <v>5.68</v>
      </c>
    </row>
    <row r="15" spans="1:47" ht="12.75" customHeight="1">
      <c r="A15" s="311">
        <v>23</v>
      </c>
      <c r="B15" s="8" t="s">
        <v>395</v>
      </c>
      <c r="C15" s="10" t="s">
        <v>396</v>
      </c>
      <c r="D15" s="324">
        <f>MIN('2'!$E$182:$E$195)</f>
        <v>0</v>
      </c>
      <c r="E15" s="324">
        <f>MAX('2'!$E$182:$E$195)</f>
        <v>20</v>
      </c>
      <c r="F15" s="324">
        <f>MIN('2'!$F$182:$F$195)</f>
        <v>0</v>
      </c>
      <c r="G15" s="324">
        <f>MAX('2'!$F$182:$F$195)</f>
        <v>30</v>
      </c>
      <c r="H15" s="324">
        <f>MIN('2'!$G$182:$G$195)</f>
        <v>0</v>
      </c>
      <c r="I15" s="324">
        <f>MAX('2'!$G$182:$G$195)</f>
        <v>5</v>
      </c>
      <c r="J15" s="324">
        <f>MAX('2'!$H$182:$H$195)</f>
        <v>95.39</v>
      </c>
      <c r="K15" s="324">
        <f>MIN('2'!$H$182:$H$195)</f>
        <v>49.94</v>
      </c>
      <c r="L15" s="324">
        <f>MIN('2'!$I$182:$I$195)</f>
        <v>0</v>
      </c>
      <c r="M15" s="324">
        <f>MAX('2'!$I$182:$I$195)</f>
        <v>24</v>
      </c>
      <c r="N15" s="324">
        <f>MIN('2'!$J$182:$J$195)</f>
        <v>0</v>
      </c>
      <c r="O15" s="324">
        <f>MAX('2'!$J$182:$J$195)</f>
        <v>25</v>
      </c>
      <c r="P15" s="324">
        <f>MIN('2'!$K$182:$K$195)</f>
        <v>0</v>
      </c>
      <c r="Q15" s="324">
        <f>MAX('2'!$K$182:$K$195)</f>
        <v>559</v>
      </c>
      <c r="R15" s="324">
        <f>MAX('2'!$L$182:$L$195)</f>
        <v>69.61</v>
      </c>
      <c r="S15" s="324">
        <f>MIN('2'!$L$182:$L$195)</f>
        <v>62.31</v>
      </c>
      <c r="T15" s="324">
        <f>MAX('2'!$M$182:$M$195)</f>
        <v>100</v>
      </c>
      <c r="U15" s="324">
        <f>MIN('2'!$M$182:$M$195)</f>
        <v>84.89</v>
      </c>
      <c r="V15" s="324">
        <f>MAX('2'!$N$182:$N$195)</f>
        <v>121.99088882020128</v>
      </c>
      <c r="W15" s="324">
        <f>MIN('2'!$N$182:$N$195)</f>
        <v>106.40400678868203</v>
      </c>
      <c r="X15" s="324">
        <f>MAX('2'!$O$182:$O$195)</f>
        <v>88.996349689122553</v>
      </c>
      <c r="Y15" s="324">
        <f>MIN('2'!$O$182:$O$195)</f>
        <v>67.056691090316107</v>
      </c>
      <c r="Z15" s="324">
        <f>MAX('2'!$P$182:$P$195)</f>
        <v>86.94673633615777</v>
      </c>
      <c r="AA15" s="324">
        <f>MIN('2'!$P$182:$P$195)</f>
        <v>43.052612841313909</v>
      </c>
      <c r="AB15" s="324">
        <f>MAX('2'!$Q$182:$Q$195)</f>
        <v>90.71</v>
      </c>
      <c r="AC15" s="324">
        <f>MIN('2'!$Q$182:$Q$195)</f>
        <v>61.71</v>
      </c>
      <c r="AD15" s="324">
        <f>MIN('2'!$R$182:$R$195)</f>
        <v>15.44</v>
      </c>
      <c r="AE15" s="324">
        <f>MAX('2'!$R$182:$R$195)</f>
        <v>52.05</v>
      </c>
      <c r="AF15" s="324">
        <f>MAX('2'!$S$182:$S$195)</f>
        <v>79.042780886562312</v>
      </c>
      <c r="AG15" s="324">
        <f>MIN('2'!$S$182:$S$195)</f>
        <v>59.465209174955582</v>
      </c>
      <c r="AH15" s="324">
        <f>MIN('2'!$T$182:$T$195)</f>
        <v>16.59</v>
      </c>
      <c r="AI15" s="324">
        <f>MAX('2'!$T$182:$T$195)</f>
        <v>47.83</v>
      </c>
      <c r="AJ15" s="324">
        <f>MIN('2'!$U$182:$U$195)</f>
        <v>4.4000000000000004</v>
      </c>
      <c r="AK15" s="324">
        <f>MAX('2'!$U$182:$U$195)</f>
        <v>12.41</v>
      </c>
      <c r="AL15" s="324">
        <f>MIN('2'!$V$182:$V$195)</f>
        <v>0.43</v>
      </c>
      <c r="AM15" s="324">
        <f>MAX('2'!$V$182:$V$195)</f>
        <v>2.4300000000000002</v>
      </c>
      <c r="AN15" s="324">
        <f>MIN('2'!$W$182:$W$195)</f>
        <v>7.0000000000000007E-2</v>
      </c>
      <c r="AO15" s="324">
        <f>MAX('2'!$W$182:$W$195)</f>
        <v>0.74</v>
      </c>
      <c r="AP15" s="324">
        <f>MAX('2'!$X$182:$X$195)</f>
        <v>18086</v>
      </c>
      <c r="AQ15" s="324">
        <f>MIN('2'!$X$182:$X$195)</f>
        <v>1368</v>
      </c>
      <c r="AR15" s="324">
        <f>MAX('2'!$Y$182:$Y$195)</f>
        <v>7950</v>
      </c>
      <c r="AS15" s="324">
        <f>MIN('2'!$Y$182:$Y$195)</f>
        <v>518</v>
      </c>
      <c r="AT15" s="324">
        <f>MAX('2'!$Z$182:$Z$195)</f>
        <v>6.69</v>
      </c>
      <c r="AU15" s="324">
        <f>MIN('2'!$Z$182:$Z$195)</f>
        <v>3.17</v>
      </c>
    </row>
    <row r="16" spans="1:47" ht="12.75" customHeight="1">
      <c r="A16" s="311">
        <v>25</v>
      </c>
      <c r="B16" s="8" t="s">
        <v>427</v>
      </c>
      <c r="C16" s="10" t="s">
        <v>428</v>
      </c>
      <c r="D16" s="324">
        <f>MIN('2'!$E$196:$E$208)</f>
        <v>0</v>
      </c>
      <c r="E16" s="324">
        <f>MAX('2'!$E$196:$E$208)</f>
        <v>5</v>
      </c>
      <c r="F16" s="324">
        <f>MIN('2'!$F$196:$F$208)</f>
        <v>0</v>
      </c>
      <c r="G16" s="324">
        <f>MAX('2'!$F$196:$F$208)</f>
        <v>34</v>
      </c>
      <c r="H16" s="324">
        <f>MIN('2'!$G$196:$G$208)</f>
        <v>0</v>
      </c>
      <c r="I16" s="324">
        <f>MAX('2'!$G$196:$G$208)</f>
        <v>3</v>
      </c>
      <c r="J16" s="324">
        <f>MAX('2'!$H$196:$H$208)</f>
        <v>94.15</v>
      </c>
      <c r="K16" s="324">
        <f>MIN('2'!$H$196:$H$208)</f>
        <v>58.3</v>
      </c>
      <c r="L16" s="324">
        <f>MIN('2'!$I$196:$I$208)</f>
        <v>0</v>
      </c>
      <c r="M16" s="324">
        <f>MAX('2'!$I$196:$I$208)</f>
        <v>3</v>
      </c>
      <c r="N16" s="324">
        <f>MIN('2'!$J$196:$J$208)</f>
        <v>0</v>
      </c>
      <c r="O16" s="324">
        <f>MAX('2'!$J$196:$J$208)</f>
        <v>101</v>
      </c>
      <c r="P16" s="324">
        <f>MIN('2'!$K$196:$K$208)</f>
        <v>0</v>
      </c>
      <c r="Q16" s="324">
        <f>MAX('2'!$K$196:$K$208)</f>
        <v>258</v>
      </c>
      <c r="R16" s="324">
        <f>MAX('2'!$L$196:$L$208)</f>
        <v>69.290000000000006</v>
      </c>
      <c r="S16" s="324">
        <f>MIN('2'!$L$196:$L$208)</f>
        <v>62.5</v>
      </c>
      <c r="T16" s="324">
        <f>MAX('2'!$M$196:$M$208)</f>
        <v>100</v>
      </c>
      <c r="U16" s="324">
        <f>MIN('2'!$M$196:$M$208)</f>
        <v>94.48</v>
      </c>
      <c r="V16" s="324">
        <f>MAX('2'!$N$196:$N$208)</f>
        <v>120.00517042662915</v>
      </c>
      <c r="W16" s="324">
        <f>MIN('2'!$N$196:$N$208)</f>
        <v>107.03657195556752</v>
      </c>
      <c r="X16" s="324">
        <f>MAX('2'!$O$196:$O$208)</f>
        <v>88.748225962707011</v>
      </c>
      <c r="Y16" s="324">
        <f>MIN('2'!$O$196:$O$208)</f>
        <v>69.047774064791795</v>
      </c>
      <c r="Z16" s="324">
        <f>MAX('2'!$P$196:$P$208)</f>
        <v>92.732429519682626</v>
      </c>
      <c r="AA16" s="324">
        <f>MIN('2'!$P$196:$P$208)</f>
        <v>58.202857456496396</v>
      </c>
      <c r="AB16" s="324">
        <f>MAX('2'!$Q$196:$Q$208)</f>
        <v>100</v>
      </c>
      <c r="AC16" s="324">
        <f>MIN('2'!$Q$196:$Q$208)</f>
        <v>0</v>
      </c>
      <c r="AD16" s="324">
        <f>MIN('2'!$R$196:$R$208)</f>
        <v>24.36</v>
      </c>
      <c r="AE16" s="324">
        <f>MAX('2'!$R$196:$R$208)</f>
        <v>49.12</v>
      </c>
      <c r="AF16" s="324">
        <f>MAX('2'!$S$196:$S$208)</f>
        <v>78.264472593820287</v>
      </c>
      <c r="AG16" s="324">
        <f>MIN('2'!$S$196:$S$208)</f>
        <v>60.183959686722119</v>
      </c>
      <c r="AH16" s="324">
        <f>MIN('2'!$T$196:$T$208)</f>
        <v>23.7</v>
      </c>
      <c r="AI16" s="324">
        <f>MAX('2'!$T$196:$T$208)</f>
        <v>52.64</v>
      </c>
      <c r="AJ16" s="324">
        <f>MIN('2'!$U$196:$U$208)</f>
        <v>2.97</v>
      </c>
      <c r="AK16" s="324">
        <f>MAX('2'!$U$196:$U$208)</f>
        <v>6.94</v>
      </c>
      <c r="AL16" s="324">
        <f>MIN('2'!$V$196:$V$208)</f>
        <v>0.34</v>
      </c>
      <c r="AM16" s="324">
        <f>MAX('2'!$V$196:$V$208)</f>
        <v>1.1299999999999999</v>
      </c>
      <c r="AN16" s="324">
        <f>MIN('2'!$W$196:$W$208)</f>
        <v>0.06</v>
      </c>
      <c r="AO16" s="324">
        <f>MAX('2'!$W$196:$W$208)</f>
        <v>0.32</v>
      </c>
      <c r="AP16" s="324">
        <f>MAX('2'!$X$196:$X$208)</f>
        <v>14409</v>
      </c>
      <c r="AQ16" s="324">
        <f>MIN('2'!$X$196:$X$208)</f>
        <v>227</v>
      </c>
      <c r="AR16" s="324">
        <f>MAX('2'!$Y$196:$Y$208)</f>
        <v>5989</v>
      </c>
      <c r="AS16" s="324">
        <f>MIN('2'!$Y$196:$Y$208)</f>
        <v>1105</v>
      </c>
      <c r="AT16" s="324">
        <f>MAX('2'!$Z$196:$Z$208)</f>
        <v>6.62</v>
      </c>
      <c r="AU16" s="324">
        <f>MIN('2'!$Z$196:$Z$208)</f>
        <v>4.68</v>
      </c>
    </row>
    <row r="17" spans="1:47" ht="12.75" customHeight="1">
      <c r="A17" s="304">
        <v>24</v>
      </c>
      <c r="B17" s="8" t="s">
        <v>411</v>
      </c>
      <c r="C17" s="10" t="s">
        <v>412</v>
      </c>
      <c r="D17" s="324">
        <f>MIN('2'!$E$209:$E$222)</f>
        <v>0</v>
      </c>
      <c r="E17" s="324">
        <f>MAX('2'!$E$209:$E$222)</f>
        <v>2</v>
      </c>
      <c r="F17" s="324">
        <f>MIN('2'!$F$209:$F$222)</f>
        <v>0</v>
      </c>
      <c r="G17" s="324">
        <f>MAX('2'!$F$209:$F$222)</f>
        <v>24</v>
      </c>
      <c r="H17" s="324">
        <f>MIN('2'!$G$209:$G$222)</f>
        <v>0</v>
      </c>
      <c r="I17" s="324">
        <f>MAX('2'!$G$209:$G$222)</f>
        <v>3</v>
      </c>
      <c r="J17" s="324">
        <f>MAX('2'!$H$209:$H$222)</f>
        <v>100</v>
      </c>
      <c r="K17" s="324">
        <f>MIN('2'!$H$209:$H$222)</f>
        <v>63.47</v>
      </c>
      <c r="L17" s="324">
        <f>MIN('2'!$I$209:$I$222)</f>
        <v>0</v>
      </c>
      <c r="M17" s="324">
        <f>MAX('2'!$I$209:$I$222)</f>
        <v>7</v>
      </c>
      <c r="N17" s="324">
        <f>MIN('2'!$J$209:$J$222)</f>
        <v>0</v>
      </c>
      <c r="O17" s="324">
        <f>MAX('2'!$J$209:$J$222)</f>
        <v>196</v>
      </c>
      <c r="P17" s="324">
        <f>MIN('2'!$K$209:$K$222)</f>
        <v>0</v>
      </c>
      <c r="Q17" s="324">
        <f>MAX('2'!$K$209:$K$222)</f>
        <v>140</v>
      </c>
      <c r="R17" s="324">
        <f>MAX('2'!$L$209:$L$222)</f>
        <v>73.69</v>
      </c>
      <c r="S17" s="324">
        <f>MIN('2'!$L$209:$L$222)</f>
        <v>67.45</v>
      </c>
      <c r="T17" s="324">
        <f>MAX('2'!$M$209:$M$222)</f>
        <v>100</v>
      </c>
      <c r="U17" s="324">
        <f>MIN('2'!$M$209:$M$222)</f>
        <v>88.78</v>
      </c>
      <c r="V17" s="324">
        <f>MAX('2'!$N$209:$N$222)</f>
        <v>118.59368311988257</v>
      </c>
      <c r="W17" s="324">
        <f>MIN('2'!$N$209:$N$222)</f>
        <v>105.14022049239166</v>
      </c>
      <c r="X17" s="324">
        <f>MAX('2'!$O$209:$O$222)</f>
        <v>96.416785530426864</v>
      </c>
      <c r="Y17" s="324">
        <f>MIN('2'!$O$209:$O$222)</f>
        <v>77.278287617679325</v>
      </c>
      <c r="Z17" s="324">
        <f>MAX('2'!$P$209:$P$222)</f>
        <v>80.037712772029522</v>
      </c>
      <c r="AA17" s="324">
        <f>MIN('2'!$P$209:$P$222)</f>
        <v>49.495252079633708</v>
      </c>
      <c r="AB17" s="324">
        <f>MAX('2'!$Q$209:$Q$222)</f>
        <v>100</v>
      </c>
      <c r="AC17" s="324">
        <f>MIN('2'!$Q$209:$Q$222)</f>
        <v>0</v>
      </c>
      <c r="AD17" s="324">
        <f>MIN('2'!$R$209:$R$222)</f>
        <v>20.61</v>
      </c>
      <c r="AE17" s="324">
        <f>MAX('2'!$R$209:$R$222)</f>
        <v>49.96</v>
      </c>
      <c r="AF17" s="324">
        <f>MAX('2'!$S$209:$S$222)</f>
        <v>75.533779835483443</v>
      </c>
      <c r="AG17" s="324">
        <f>MIN('2'!$S$209:$S$222)</f>
        <v>59.010561126520166</v>
      </c>
      <c r="AH17" s="324">
        <f>MIN('2'!$T$209:$T$222)</f>
        <v>8.31</v>
      </c>
      <c r="AI17" s="324">
        <f>MAX('2'!$T$209:$T$222)</f>
        <v>47.73</v>
      </c>
      <c r="AJ17" s="324">
        <f>MIN('2'!$U$209:$U$222)</f>
        <v>4.24</v>
      </c>
      <c r="AK17" s="324">
        <f>MAX('2'!$U$209:$U$222)</f>
        <v>8.5299999999999994</v>
      </c>
      <c r="AL17" s="324">
        <f>MIN('2'!$V$209:$V$222)</f>
        <v>0.42</v>
      </c>
      <c r="AM17" s="324">
        <f>MAX('2'!$V$209:$V$222)</f>
        <v>1.64</v>
      </c>
      <c r="AN17" s="324">
        <f>MIN('2'!$W$209:$W$222)</f>
        <v>0.05</v>
      </c>
      <c r="AO17" s="324">
        <f>MAX('2'!$W$209:$W$222)</f>
        <v>0.59</v>
      </c>
      <c r="AP17" s="324">
        <f>MAX('2'!$X$209:$X$222)</f>
        <v>12006</v>
      </c>
      <c r="AQ17" s="324">
        <f>MIN('2'!$X$209:$X$222)</f>
        <v>1481</v>
      </c>
      <c r="AR17" s="324">
        <f>MAX('2'!$Y$209:$Y$222)</f>
        <v>3700</v>
      </c>
      <c r="AS17" s="324">
        <f>MIN('2'!$Y$209:$Y$222)</f>
        <v>719</v>
      </c>
      <c r="AT17" s="324">
        <f>MAX('2'!$Z$209:$Z$222)</f>
        <v>7.55</v>
      </c>
      <c r="AU17" s="324">
        <f>MIN('2'!$Z$209:$Z$222)</f>
        <v>6.02</v>
      </c>
    </row>
    <row r="18" spans="1:47" ht="12.75" customHeight="1">
      <c r="A18" s="304">
        <v>26</v>
      </c>
      <c r="B18" s="8" t="s">
        <v>442</v>
      </c>
      <c r="C18" s="10" t="s">
        <v>443</v>
      </c>
      <c r="D18" s="324">
        <f>MIN('2'!$E$223:$E$232)</f>
        <v>0</v>
      </c>
      <c r="E18" s="324">
        <f>MAX('2'!$E$223:$E$232)</f>
        <v>2</v>
      </c>
      <c r="F18" s="324">
        <f>MIN('2'!$F$223:$F$232)</f>
        <v>0</v>
      </c>
      <c r="G18" s="324">
        <f>MAX('2'!$F$223:$F$232)</f>
        <v>10</v>
      </c>
      <c r="H18" s="324">
        <f>MIN('2'!$G$223:$G$232)</f>
        <v>0</v>
      </c>
      <c r="I18" s="324">
        <f>MAX('2'!$G$223:$G$232)</f>
        <v>2</v>
      </c>
      <c r="J18" s="324">
        <f>MAX('2'!$H$223:$H$232)</f>
        <v>94.76</v>
      </c>
      <c r="K18" s="324">
        <f>MIN('2'!$H$223:$H$232)</f>
        <v>0</v>
      </c>
      <c r="L18" s="324">
        <f>MIN('2'!$I$223:$I$232)</f>
        <v>0</v>
      </c>
      <c r="M18" s="324">
        <f>MAX('2'!$I$223:$I$232)</f>
        <v>8</v>
      </c>
      <c r="N18" s="324">
        <f>MIN('2'!$J$223:$J$232)</f>
        <v>0</v>
      </c>
      <c r="O18" s="324">
        <f>MAX('2'!$J$223:$J$232)</f>
        <v>5</v>
      </c>
      <c r="P18" s="324">
        <f>MIN('2'!$K$223:$K$232)</f>
        <v>0</v>
      </c>
      <c r="Q18" s="324">
        <f>MAX('2'!$K$223:$K$232)</f>
        <v>0</v>
      </c>
      <c r="R18" s="324">
        <f>MAX('2'!$L$223:$L$232)</f>
        <v>73.989999999999995</v>
      </c>
      <c r="S18" s="324">
        <f>MIN('2'!$L$223:$L$232)</f>
        <v>68.39</v>
      </c>
      <c r="T18" s="324">
        <f>MAX('2'!$M$223:$M$232)</f>
        <v>100</v>
      </c>
      <c r="U18" s="324">
        <f>MIN('2'!$M$223:$M$232)</f>
        <v>0</v>
      </c>
      <c r="V18" s="324">
        <f>MAX('2'!$N$223:$N$232)</f>
        <v>114.9200509890308</v>
      </c>
      <c r="W18" s="324">
        <f>MIN('2'!$N$223:$N$232)</f>
        <v>0</v>
      </c>
      <c r="X18" s="324">
        <f>MAX('2'!$O$223:$O$232)</f>
        <v>102.14183602398931</v>
      </c>
      <c r="Y18" s="324">
        <f>MIN('2'!$O$223:$O$232)</f>
        <v>0</v>
      </c>
      <c r="Z18" s="324">
        <f>MAX('2'!$P$223:$P$232)</f>
        <v>107.31594847544102</v>
      </c>
      <c r="AA18" s="324">
        <f>MIN('2'!$P$223:$P$232)</f>
        <v>0</v>
      </c>
      <c r="AB18" s="324">
        <f>MAX('2'!$Q$223:$Q$232)</f>
        <v>100</v>
      </c>
      <c r="AC18" s="324">
        <f>MIN('2'!$Q$223:$Q$232)</f>
        <v>0</v>
      </c>
      <c r="AD18" s="324">
        <f>MIN('2'!$R$223:$R$232)</f>
        <v>0</v>
      </c>
      <c r="AE18" s="324">
        <f>MAX('2'!$R$223:$R$232)</f>
        <v>53.86</v>
      </c>
      <c r="AF18" s="324">
        <f>MAX('2'!$S$223:$S$232)</f>
        <v>73.574563205732986</v>
      </c>
      <c r="AG18" s="324">
        <f>MIN('2'!$S$223:$S$232)</f>
        <v>0</v>
      </c>
      <c r="AH18" s="324">
        <f>MIN('2'!$T$223:$T$232)</f>
        <v>0</v>
      </c>
      <c r="AI18" s="324">
        <f>MAX('2'!$T$223:$T$232)</f>
        <v>52.23</v>
      </c>
      <c r="AJ18" s="324">
        <f>MIN('2'!$U$223:$U$232)</f>
        <v>0</v>
      </c>
      <c r="AK18" s="324">
        <f>MAX('2'!$U$223:$U$232)</f>
        <v>11.28</v>
      </c>
      <c r="AL18" s="324">
        <f>MIN('2'!$V$223:$V$232)</f>
        <v>0</v>
      </c>
      <c r="AM18" s="324">
        <f>MAX('2'!$V$223:$V$232)</f>
        <v>1.89</v>
      </c>
      <c r="AN18" s="324">
        <f>MIN('2'!$W$223:$W$232)</f>
        <v>0</v>
      </c>
      <c r="AO18" s="324">
        <f>MAX('2'!$W$223:$W$232)</f>
        <v>0.51</v>
      </c>
      <c r="AP18" s="324">
        <f>MAX('2'!$X$223:$X$232)</f>
        <v>129960</v>
      </c>
      <c r="AQ18" s="324">
        <f>MIN('2'!$X$223:$X$232)</f>
        <v>0</v>
      </c>
      <c r="AR18" s="324">
        <f>MAX('2'!$Y$223:$Y$232)</f>
        <v>30525</v>
      </c>
      <c r="AS18" s="324">
        <f>MIN('2'!$Y$223:$Y$232)</f>
        <v>0</v>
      </c>
      <c r="AT18" s="324">
        <f>MAX('2'!$Z$223:$Z$232)</f>
        <v>12.68</v>
      </c>
      <c r="AU18" s="324">
        <f>MIN('2'!$Z$223:$Z$232)</f>
        <v>-7.22</v>
      </c>
    </row>
    <row r="19" spans="1:47" ht="12.75" customHeight="1">
      <c r="A19" s="311">
        <v>27</v>
      </c>
      <c r="B19" s="8" t="s">
        <v>454</v>
      </c>
      <c r="C19" s="10" t="s">
        <v>455</v>
      </c>
      <c r="D19" s="324">
        <f>MIN('2'!$E$233:$E$237)</f>
        <v>0</v>
      </c>
      <c r="E19" s="324">
        <f>MAX('2'!$E$233:$E$237)</f>
        <v>0</v>
      </c>
      <c r="F19" s="324">
        <f>MIN('2'!$F$233:$F$237)</f>
        <v>0</v>
      </c>
      <c r="G19" s="324">
        <f>MAX('2'!$F$233:$F$237)</f>
        <v>0</v>
      </c>
      <c r="H19" s="324">
        <f>MIN('2'!$G$233:$G$237)</f>
        <v>0</v>
      </c>
      <c r="I19" s="324">
        <f>MAX('2'!$G$233:$G$237)</f>
        <v>0</v>
      </c>
      <c r="J19" s="324">
        <f>MAX('2'!$H$233:$H$237)</f>
        <v>92.38</v>
      </c>
      <c r="K19" s="324">
        <f>MIN('2'!$H$233:$H$237)</f>
        <v>68.06</v>
      </c>
      <c r="L19" s="324">
        <f>MIN('2'!$I$233:$I$237)</f>
        <v>0</v>
      </c>
      <c r="M19" s="324">
        <f>MAX('2'!$I$233:$I$237)</f>
        <v>0</v>
      </c>
      <c r="N19" s="324">
        <f>MIN('2'!$J$233:$J$237)</f>
        <v>0</v>
      </c>
      <c r="O19" s="324">
        <f>MAX('2'!$J$233:$J$237)</f>
        <v>0</v>
      </c>
      <c r="P19" s="324">
        <f>MIN('2'!$K$233:$K$237)</f>
        <v>0</v>
      </c>
      <c r="Q19" s="324">
        <f>MAX('2'!$K$233:$K$237)</f>
        <v>0</v>
      </c>
      <c r="R19" s="324">
        <f>MAX('2'!$L$233:$L$237)</f>
        <v>73.319999999999993</v>
      </c>
      <c r="S19" s="324">
        <f>MIN('2'!$L$233:$L$237)</f>
        <v>68.62</v>
      </c>
      <c r="T19" s="324">
        <f>MAX('2'!$M$233:$M$237)</f>
        <v>100</v>
      </c>
      <c r="U19" s="324">
        <f>MIN('2'!$M$233:$M$237)</f>
        <v>90.33</v>
      </c>
      <c r="V19" s="324">
        <f>MAX('2'!$N$233:$N$237)</f>
        <v>115.2174720018641</v>
      </c>
      <c r="W19" s="324">
        <f>MIN('2'!$N$233:$N$237)</f>
        <v>103.19274494673178</v>
      </c>
      <c r="X19" s="324">
        <f>MAX('2'!$O$233:$O$237)</f>
        <v>104.39979505162236</v>
      </c>
      <c r="Y19" s="324">
        <f>MIN('2'!$O$233:$O$237)</f>
        <v>88.677585494545141</v>
      </c>
      <c r="Z19" s="324">
        <f>MAX('2'!$P$233:$P$237)</f>
        <v>93.363486960294225</v>
      </c>
      <c r="AA19" s="324">
        <f>MIN('2'!$P$233:$P$237)</f>
        <v>84.713819446830044</v>
      </c>
      <c r="AB19" s="324">
        <f>MAX('2'!$Q$233:$Q$237)</f>
        <v>100</v>
      </c>
      <c r="AC19" s="324">
        <f>MIN('2'!$Q$233:$Q$237)</f>
        <v>76.22</v>
      </c>
      <c r="AD19" s="324">
        <f>MIN('2'!$R$233:$R$237)</f>
        <v>22.87</v>
      </c>
      <c r="AE19" s="324">
        <f>MAX('2'!$R$233:$R$237)</f>
        <v>43.12</v>
      </c>
      <c r="AF19" s="324">
        <f>MAX('2'!$S$233:$S$237)</f>
        <v>75.823416024136776</v>
      </c>
      <c r="AG19" s="324">
        <f>MIN('2'!$S$233:$S$237)</f>
        <v>58.744954128440362</v>
      </c>
      <c r="AH19" s="324">
        <f>MIN('2'!$T$233:$T$237)</f>
        <v>23.79</v>
      </c>
      <c r="AI19" s="324">
        <f>MAX('2'!$T$233:$T$237)</f>
        <v>61.63</v>
      </c>
      <c r="AJ19" s="324">
        <f>MIN('2'!$U$233:$U$237)</f>
        <v>7.95</v>
      </c>
      <c r="AK19" s="324">
        <f>MAX('2'!$U$233:$U$237)</f>
        <v>11.73</v>
      </c>
      <c r="AL19" s="324">
        <f>MIN('2'!$V$233:$V$237)</f>
        <v>0.8</v>
      </c>
      <c r="AM19" s="324">
        <f>MAX('2'!$V$233:$V$237)</f>
        <v>1.91</v>
      </c>
      <c r="AN19" s="324">
        <f>MIN('2'!$W$233:$W$237)</f>
        <v>0.13</v>
      </c>
      <c r="AO19" s="324">
        <f>MAX('2'!$W$233:$W$237)</f>
        <v>0.47</v>
      </c>
      <c r="AP19" s="324">
        <f>MAX('2'!$X$233:$X$237)</f>
        <v>10009</v>
      </c>
      <c r="AQ19" s="324">
        <f>MIN('2'!$X$233:$X$237)</f>
        <v>511</v>
      </c>
      <c r="AR19" s="324">
        <f>MAX('2'!$Y$233:$Y$237)</f>
        <v>3226</v>
      </c>
      <c r="AS19" s="324">
        <f>MIN('2'!$Y$233:$Y$237)</f>
        <v>233</v>
      </c>
      <c r="AT19" s="324">
        <f>MAX('2'!$Z$233:$Z$237)</f>
        <v>12.05</v>
      </c>
      <c r="AU19" s="324">
        <f>MIN('2'!$Z$233:$Z$237)</f>
        <v>4.6399999999999997</v>
      </c>
    </row>
    <row r="20" spans="1:47" ht="12.75" customHeight="1">
      <c r="A20" s="304">
        <v>12</v>
      </c>
      <c r="B20" s="8" t="s">
        <v>194</v>
      </c>
      <c r="C20" s="9" t="s">
        <v>195</v>
      </c>
      <c r="D20" s="324">
        <f>MIN('2'!$E$238:$E$244)</f>
        <v>0</v>
      </c>
      <c r="E20" s="324">
        <f>MAX('2'!$E$238:$E$244)</f>
        <v>7</v>
      </c>
      <c r="F20" s="324">
        <f>MIN('2'!$F$238:$F$244)</f>
        <v>0</v>
      </c>
      <c r="G20" s="324">
        <f>MAX('2'!$F$238:$F$244)</f>
        <v>14</v>
      </c>
      <c r="H20" s="324">
        <f>MIN('2'!$G$238:$G$244)</f>
        <v>0</v>
      </c>
      <c r="I20" s="324">
        <f>MAX('2'!$G$238:$G$244)</f>
        <v>2</v>
      </c>
      <c r="J20" s="324">
        <f>MAX('2'!$H$238:$H$244)</f>
        <v>84.25</v>
      </c>
      <c r="K20" s="324">
        <f>MIN('2'!$H$238:$H$244)</f>
        <v>57.82</v>
      </c>
      <c r="L20" s="324">
        <f>MIN('2'!$I$238:$I$244)</f>
        <v>0</v>
      </c>
      <c r="M20" s="324">
        <f>MAX('2'!$I$238:$I$244)</f>
        <v>6</v>
      </c>
      <c r="N20" s="324">
        <f>MIN('2'!$J$238:$J$244)</f>
        <v>0</v>
      </c>
      <c r="O20" s="324">
        <f>MAX('2'!$J$238:$J$244)</f>
        <v>40</v>
      </c>
      <c r="P20" s="324">
        <f>MIN('2'!$K$238:$K$244)</f>
        <v>0</v>
      </c>
      <c r="Q20" s="324">
        <f>MAX('2'!$K$238:$K$244)</f>
        <v>13267</v>
      </c>
      <c r="R20" s="324">
        <f>MAX('2'!$L$238:$L$244)</f>
        <v>70.95</v>
      </c>
      <c r="S20" s="324">
        <f>MIN('2'!$L$238:$L$244)</f>
        <v>68.260000000000005</v>
      </c>
      <c r="T20" s="324">
        <f>MAX('2'!$M$238:$M$244)</f>
        <v>100</v>
      </c>
      <c r="U20" s="324">
        <f>MIN('2'!$M$238:$M$244)</f>
        <v>79.05</v>
      </c>
      <c r="V20" s="324">
        <f>MAX('2'!$N$238:$N$244)</f>
        <v>120.75328840263542</v>
      </c>
      <c r="W20" s="324">
        <f>MIN('2'!$N$238:$N$244)</f>
        <v>105.60063419221872</v>
      </c>
      <c r="X20" s="324">
        <f>MAX('2'!$O$238:$O$244)</f>
        <v>88.746808101311288</v>
      </c>
      <c r="Y20" s="324">
        <f>MIN('2'!$O$238:$O$244)</f>
        <v>79.224920947461868</v>
      </c>
      <c r="Z20" s="324">
        <f>MAX('2'!$P$238:$P$244)</f>
        <v>91.566967924627946</v>
      </c>
      <c r="AA20" s="324">
        <f>MIN('2'!$P$238:$P$244)</f>
        <v>64.500910392502959</v>
      </c>
      <c r="AB20" s="324">
        <f>MAX('2'!$Q$238:$Q$244)</f>
        <v>100</v>
      </c>
      <c r="AC20" s="324">
        <f>MIN('2'!$Q$238:$Q$244)</f>
        <v>37.56</v>
      </c>
      <c r="AD20" s="324">
        <f>MIN('2'!$R$238:$R$244)</f>
        <v>28.35</v>
      </c>
      <c r="AE20" s="324">
        <f>MAX('2'!$R$238:$R$244)</f>
        <v>49.15</v>
      </c>
      <c r="AF20" s="324">
        <f>MAX('2'!$S$238:$S$244)</f>
        <v>68.790607283724896</v>
      </c>
      <c r="AG20" s="324">
        <f>MIN('2'!$S$238:$S$244)</f>
        <v>62.475238860470483</v>
      </c>
      <c r="AH20" s="324">
        <f>MIN('2'!$T$238:$T$244)</f>
        <v>28.81</v>
      </c>
      <c r="AI20" s="324">
        <f>MAX('2'!$T$238:$T$244)</f>
        <v>41.49</v>
      </c>
      <c r="AJ20" s="324">
        <f>MIN('2'!$U$238:$U$244)</f>
        <v>3.26</v>
      </c>
      <c r="AK20" s="324">
        <f>MAX('2'!$U$238:$U$244)</f>
        <v>8.48</v>
      </c>
      <c r="AL20" s="324">
        <f>MIN('2'!$V$238:$V$244)</f>
        <v>0.33</v>
      </c>
      <c r="AM20" s="324">
        <f>MAX('2'!$V$238:$V$244)</f>
        <v>0.92</v>
      </c>
      <c r="AN20" s="324">
        <f>MIN('2'!$W$238:$W$244)</f>
        <v>0.04</v>
      </c>
      <c r="AO20" s="324">
        <f>MAX('2'!$W$238:$W$244)</f>
        <v>0.24</v>
      </c>
      <c r="AP20" s="324">
        <f>MAX('2'!$X$238:$X$244)</f>
        <v>9108</v>
      </c>
      <c r="AQ20" s="324">
        <f>MIN('2'!$X$238:$X$244)</f>
        <v>3507</v>
      </c>
      <c r="AR20" s="324">
        <f>MAX('2'!$Y$238:$Y$244)</f>
        <v>3318</v>
      </c>
      <c r="AS20" s="324">
        <f>MIN('2'!$Y$238:$Y$244)</f>
        <v>1050</v>
      </c>
      <c r="AT20" s="324">
        <f>MAX('2'!$Z$238:$Z$244)</f>
        <v>7.71</v>
      </c>
      <c r="AU20" s="324">
        <f>MIN('2'!$Z$238:$Z$244)</f>
        <v>4.84</v>
      </c>
    </row>
    <row r="21" spans="1:47" ht="12.75" customHeight="1">
      <c r="A21" s="311">
        <v>13</v>
      </c>
      <c r="B21" s="8" t="s">
        <v>203</v>
      </c>
      <c r="C21" s="9" t="s">
        <v>204</v>
      </c>
      <c r="D21" s="324">
        <f>MIN('2'!$E$245:$E$251)</f>
        <v>0</v>
      </c>
      <c r="E21" s="324">
        <f>MAX('2'!$E$245:$E$251)</f>
        <v>39366</v>
      </c>
      <c r="F21" s="324">
        <f>MIN('2'!$F$245:$F$251)</f>
        <v>1</v>
      </c>
      <c r="G21" s="324">
        <f>MAX('2'!$F$245:$F$251)</f>
        <v>57</v>
      </c>
      <c r="H21" s="324">
        <f>MIN('2'!$G$245:$G$251)</f>
        <v>0</v>
      </c>
      <c r="I21" s="324">
        <f>MAX('2'!$G$245:$G$251)</f>
        <v>24</v>
      </c>
      <c r="J21" s="324">
        <f>MAX('2'!$H$245:$H$251)</f>
        <v>84.65</v>
      </c>
      <c r="K21" s="324">
        <f>MIN('2'!$H$245:$H$251)</f>
        <v>57.83</v>
      </c>
      <c r="L21" s="324">
        <f>MIN('2'!$I$245:$I$251)</f>
        <v>0</v>
      </c>
      <c r="M21" s="324">
        <f>MAX('2'!$I$245:$I$251)</f>
        <v>144</v>
      </c>
      <c r="N21" s="324">
        <f>MIN('2'!$J$245:$J$251)</f>
        <v>0</v>
      </c>
      <c r="O21" s="324">
        <f>MAX('2'!$J$245:$J$251)</f>
        <v>49</v>
      </c>
      <c r="P21" s="324">
        <f>MIN('2'!$K$245:$K$251)</f>
        <v>0</v>
      </c>
      <c r="Q21" s="324">
        <f>MAX('2'!$K$245:$K$251)</f>
        <v>310</v>
      </c>
      <c r="R21" s="324">
        <f>MAX('2'!$L$245:$L$251)</f>
        <v>70.959999999999994</v>
      </c>
      <c r="S21" s="324">
        <f>MIN('2'!$L$245:$L$251)</f>
        <v>67.8</v>
      </c>
      <c r="T21" s="324">
        <f>MAX('2'!$M$245:$M$251)</f>
        <v>100</v>
      </c>
      <c r="U21" s="324">
        <f>MIN('2'!$M$245:$M$251)</f>
        <v>90.45</v>
      </c>
      <c r="V21" s="324">
        <f>MAX('2'!$N$245:$N$251)</f>
        <v>117.86198956802146</v>
      </c>
      <c r="W21" s="324">
        <f>MIN('2'!$N$245:$N$251)</f>
        <v>107.1603275211834</v>
      </c>
      <c r="X21" s="324">
        <f>MAX('2'!$O$245:$O$251)</f>
        <v>97.970633542225954</v>
      </c>
      <c r="Y21" s="324">
        <f>MIN('2'!$O$245:$O$251)</f>
        <v>70.035678566272907</v>
      </c>
      <c r="Z21" s="324">
        <f>MAX('2'!$P$245:$P$251)</f>
        <v>99.92989797734765</v>
      </c>
      <c r="AA21" s="324">
        <f>MIN('2'!$P$245:$P$251)</f>
        <v>73.534948459515249</v>
      </c>
      <c r="AB21" s="324">
        <f>MAX('2'!$Q$245:$Q$251)</f>
        <v>100</v>
      </c>
      <c r="AC21" s="324">
        <f>MIN('2'!$Q$245:$Q$251)</f>
        <v>63.96</v>
      </c>
      <c r="AD21" s="324">
        <f>MIN('2'!$R$245:$R$251)</f>
        <v>37.659999999999997</v>
      </c>
      <c r="AE21" s="324">
        <f>MAX('2'!$R$245:$R$251)</f>
        <v>49.91</v>
      </c>
      <c r="AF21" s="324">
        <f>MAX('2'!$S$245:$S$251)</f>
        <v>67.63380873168849</v>
      </c>
      <c r="AG21" s="324">
        <f>MIN('2'!$S$245:$S$251)</f>
        <v>59.11565133099694</v>
      </c>
      <c r="AH21" s="324">
        <f>MIN('2'!$T$245:$T$251)</f>
        <v>38.75</v>
      </c>
      <c r="AI21" s="324">
        <f>MAX('2'!$T$245:$T$251)</f>
        <v>49.13</v>
      </c>
      <c r="AJ21" s="324">
        <f>MIN('2'!$U$245:$U$251)</f>
        <v>3.78</v>
      </c>
      <c r="AK21" s="324">
        <f>MAX('2'!$U$245:$U$251)</f>
        <v>14.03</v>
      </c>
      <c r="AL21" s="324">
        <f>MIN('2'!$V$245:$V$251)</f>
        <v>0.57999999999999996</v>
      </c>
      <c r="AM21" s="324">
        <f>MAX('2'!$V$245:$V$251)</f>
        <v>2.12</v>
      </c>
      <c r="AN21" s="324">
        <f>MIN('2'!$W$245:$W$251)</f>
        <v>0.11</v>
      </c>
      <c r="AO21" s="324">
        <f>MAX('2'!$W$245:$W$251)</f>
        <v>0.51</v>
      </c>
      <c r="AP21" s="324">
        <f>MAX('2'!$X$245:$X$251)</f>
        <v>65558</v>
      </c>
      <c r="AQ21" s="324">
        <f>MIN('2'!$X$245:$X$251)</f>
        <v>1444</v>
      </c>
      <c r="AR21" s="324">
        <f>MAX('2'!$Y$245:$Y$251)</f>
        <v>34051</v>
      </c>
      <c r="AS21" s="324">
        <f>MIN('2'!$Y$245:$Y$251)</f>
        <v>729</v>
      </c>
      <c r="AT21" s="324">
        <f>MAX('2'!$Z$245:$Z$251)</f>
        <v>7.26</v>
      </c>
      <c r="AU21" s="324">
        <f>MIN('2'!$Z$245:$Z$251)</f>
        <v>2.66</v>
      </c>
    </row>
    <row r="22" spans="1:47" ht="12.75" customHeight="1">
      <c r="A22" s="311">
        <v>11</v>
      </c>
      <c r="B22" s="8" t="s">
        <v>177</v>
      </c>
      <c r="C22" s="9" t="s">
        <v>178</v>
      </c>
      <c r="D22" s="324">
        <f>MIN('2'!$E$252:$E$266)</f>
        <v>0</v>
      </c>
      <c r="E22" s="324">
        <f>MAX('2'!$E$252:$E$266)</f>
        <v>115260</v>
      </c>
      <c r="F22" s="324">
        <f>MIN('2'!$F$252:$F$266)</f>
        <v>0</v>
      </c>
      <c r="G22" s="324">
        <f>MAX('2'!$F$252:$F$266)</f>
        <v>1137</v>
      </c>
      <c r="H22" s="324">
        <f>MIN('2'!$G$252:$G$266)</f>
        <v>0</v>
      </c>
      <c r="I22" s="324">
        <f>MAX('2'!$G$252:$G$266)</f>
        <v>17</v>
      </c>
      <c r="J22" s="324">
        <f>MAX('2'!$H$252:$H$266)</f>
        <v>90.01</v>
      </c>
      <c r="K22" s="324">
        <f>MIN('2'!$H$252:$H$266)</f>
        <v>0</v>
      </c>
      <c r="L22" s="324">
        <f>MIN('2'!$I$252:$I$266)</f>
        <v>0</v>
      </c>
      <c r="M22" s="324">
        <f>MAX('2'!$I$252:$I$266)</f>
        <v>2476</v>
      </c>
      <c r="N22" s="324">
        <f>MIN('2'!$J$252:$J$266)</f>
        <v>0</v>
      </c>
      <c r="O22" s="324">
        <f>MAX('2'!$J$252:$J$266)</f>
        <v>961</v>
      </c>
      <c r="P22" s="324">
        <f>MIN('2'!$K$252:$K$266)</f>
        <v>0</v>
      </c>
      <c r="Q22" s="324">
        <f>MAX('2'!$K$252:$K$266)</f>
        <v>614</v>
      </c>
      <c r="R22" s="324">
        <f>MAX('2'!$L$252:$L$266)</f>
        <v>72.98</v>
      </c>
      <c r="S22" s="324">
        <f>MIN('2'!$L$252:$L$266)</f>
        <v>63.98</v>
      </c>
      <c r="T22" s="324">
        <f>MAX('2'!$M$252:$M$266)</f>
        <v>100</v>
      </c>
      <c r="U22" s="324">
        <f>MIN('2'!$M$252:$M$266)</f>
        <v>0</v>
      </c>
      <c r="V22" s="324">
        <f>MAX('2'!$N$252:$N$266)</f>
        <v>116.04334397231217</v>
      </c>
      <c r="W22" s="324">
        <f>MIN('2'!$N$252:$N$266)</f>
        <v>0</v>
      </c>
      <c r="X22" s="324">
        <f>MAX('2'!$O$252:$O$266)</f>
        <v>102.92634992367348</v>
      </c>
      <c r="Y22" s="324">
        <f>MIN('2'!$O$252:$O$266)</f>
        <v>0</v>
      </c>
      <c r="Z22" s="324">
        <f>MAX('2'!$P$252:$P$266)</f>
        <v>79.604195521121497</v>
      </c>
      <c r="AA22" s="324">
        <f>MIN('2'!$P$252:$P$266)</f>
        <v>0</v>
      </c>
      <c r="AB22" s="324">
        <f>MAX('2'!$Q$252:$Q$266)</f>
        <v>100</v>
      </c>
      <c r="AC22" s="324">
        <f>MIN('2'!$Q$252:$Q$266)</f>
        <v>0</v>
      </c>
      <c r="AD22" s="324">
        <f>MIN('2'!$R$252:$R$266)</f>
        <v>0</v>
      </c>
      <c r="AE22" s="324">
        <f>MAX('2'!$R$252:$R$266)</f>
        <v>41.72</v>
      </c>
      <c r="AF22" s="324">
        <f>MAX('2'!$S$252:$S$266)</f>
        <v>74.709827975774147</v>
      </c>
      <c r="AG22" s="324">
        <f>MIN('2'!$S$252:$S$266)</f>
        <v>0</v>
      </c>
      <c r="AH22" s="324">
        <f>MIN('2'!$T$252:$T$266)</f>
        <v>0</v>
      </c>
      <c r="AI22" s="324">
        <f>MAX('2'!$T$252:$T$266)</f>
        <v>41.97</v>
      </c>
      <c r="AJ22" s="324">
        <f>MIN('2'!$U$252:$U$266)</f>
        <v>0</v>
      </c>
      <c r="AK22" s="324">
        <f>MAX('2'!$U$252:$U$266)</f>
        <v>23.67</v>
      </c>
      <c r="AL22" s="324">
        <f>MIN('2'!$V$252:$V$266)</f>
        <v>0</v>
      </c>
      <c r="AM22" s="324">
        <f>MAX('2'!$V$252:$V$266)</f>
        <v>3.3</v>
      </c>
      <c r="AN22" s="324">
        <f>MIN('2'!$W$252:$W$266)</f>
        <v>0</v>
      </c>
      <c r="AO22" s="324">
        <f>MAX('2'!$W$252:$W$266)</f>
        <v>0.75</v>
      </c>
      <c r="AP22" s="324">
        <f>MAX('2'!$X$252:$X$266)</f>
        <v>29137</v>
      </c>
      <c r="AQ22" s="324">
        <f>MIN('2'!$X$252:$X$266)</f>
        <v>0</v>
      </c>
      <c r="AR22" s="324">
        <f>MAX('2'!$Y$252:$Y$266)</f>
        <v>7906</v>
      </c>
      <c r="AS22" s="324">
        <f>MIN('2'!$Y$252:$Y$266)</f>
        <v>0</v>
      </c>
      <c r="AT22" s="324">
        <f>MAX('2'!$Z$252:$Z$266)</f>
        <v>6.93</v>
      </c>
      <c r="AU22" s="324">
        <f>MIN('2'!$Z$252:$Z$266)</f>
        <v>0</v>
      </c>
    </row>
    <row r="23" spans="1:47" ht="12.75" customHeight="1">
      <c r="A23" s="311">
        <v>34</v>
      </c>
      <c r="B23" s="8" t="s">
        <v>554</v>
      </c>
      <c r="C23" s="10" t="s">
        <v>555</v>
      </c>
      <c r="D23" s="324">
        <f>MIN('2'!$E$267:$E$277)</f>
        <v>0</v>
      </c>
      <c r="E23" s="324">
        <f>MAX('2'!$E$267:$E$277)</f>
        <v>31</v>
      </c>
      <c r="F23" s="324">
        <f>MIN('2'!$F$267:$F$277)</f>
        <v>0</v>
      </c>
      <c r="G23" s="324">
        <f>MAX('2'!$F$267:$F$277)</f>
        <v>23</v>
      </c>
      <c r="H23" s="324">
        <f>MIN('2'!$G$267:$G$277)</f>
        <v>0</v>
      </c>
      <c r="I23" s="324">
        <f>MAX('2'!$G$267:$G$277)</f>
        <v>2</v>
      </c>
      <c r="J23" s="324">
        <f>MAX('2'!$H$267:$H$277)</f>
        <v>56.75</v>
      </c>
      <c r="K23" s="324">
        <f>MIN('2'!$H$267:$H$277)</f>
        <v>17.52</v>
      </c>
      <c r="L23" s="324">
        <f>MIN('2'!$I$267:$I$277)</f>
        <v>0</v>
      </c>
      <c r="M23" s="324">
        <f>MAX('2'!$I$267:$I$277)</f>
        <v>32</v>
      </c>
      <c r="N23" s="324">
        <f>MIN('2'!$J$267:$J$277)</f>
        <v>0</v>
      </c>
      <c r="O23" s="324">
        <f>MAX('2'!$J$267:$J$277)</f>
        <v>448</v>
      </c>
      <c r="P23" s="324">
        <f>MIN('2'!$K$267:$K$277)</f>
        <v>0</v>
      </c>
      <c r="Q23" s="324">
        <f>MAX('2'!$K$267:$K$277)</f>
        <v>91</v>
      </c>
      <c r="R23" s="324">
        <f>MAX('2'!$L$267:$L$277)</f>
        <v>73.33</v>
      </c>
      <c r="S23" s="324">
        <f>MIN('2'!$L$267:$L$277)</f>
        <v>64.59</v>
      </c>
      <c r="T23" s="324">
        <f>MAX('2'!$M$267:$M$277)</f>
        <v>100</v>
      </c>
      <c r="U23" s="324">
        <f>MIN('2'!$M$267:$M$277)</f>
        <v>93.41</v>
      </c>
      <c r="V23" s="324">
        <f>MAX('2'!$N$267:$N$277)</f>
        <v>120.86476206463625</v>
      </c>
      <c r="W23" s="324">
        <f>MIN('2'!$N$267:$N$277)</f>
        <v>101.87311840690913</v>
      </c>
      <c r="X23" s="324">
        <f>MAX('2'!$O$267:$O$277)</f>
        <v>108.37182688547142</v>
      </c>
      <c r="Y23" s="324">
        <f>MIN('2'!$O$267:$O$277)</f>
        <v>77.224529288528288</v>
      </c>
      <c r="Z23" s="324">
        <f>MAX('2'!$P$267:$P$277)</f>
        <v>96.99338333196566</v>
      </c>
      <c r="AA23" s="324">
        <f>MIN('2'!$P$267:$P$277)</f>
        <v>74.820438641529194</v>
      </c>
      <c r="AB23" s="324">
        <f>MAX('2'!$Q$267:$Q$277)</f>
        <v>100</v>
      </c>
      <c r="AC23" s="324">
        <f>MIN('2'!$Q$267:$Q$277)</f>
        <v>68.87</v>
      </c>
      <c r="AD23" s="324">
        <f>MIN('2'!$R$267:$R$277)</f>
        <v>19.309999999999999</v>
      </c>
      <c r="AE23" s="324">
        <f>MAX('2'!$R$267:$R$277)</f>
        <v>51.66</v>
      </c>
      <c r="AF23" s="324">
        <f>MAX('2'!$S$267:$S$277)</f>
        <v>79.658955142826116</v>
      </c>
      <c r="AG23" s="324">
        <f>MIN('2'!$S$267:$S$277)</f>
        <v>55.55699992281663</v>
      </c>
      <c r="AH23" s="324">
        <f>MIN('2'!$T$267:$T$277)</f>
        <v>21.64</v>
      </c>
      <c r="AI23" s="324">
        <f>MAX('2'!$T$267:$T$277)</f>
        <v>64.900000000000006</v>
      </c>
      <c r="AJ23" s="324">
        <f>MIN('2'!$U$267:$U$277)</f>
        <v>5.98</v>
      </c>
      <c r="AK23" s="324">
        <f>MAX('2'!$U$267:$U$277)</f>
        <v>32.53</v>
      </c>
      <c r="AL23" s="324">
        <f>MIN('2'!$V$267:$V$277)</f>
        <v>0.73</v>
      </c>
      <c r="AM23" s="324">
        <f>MAX('2'!$V$267:$V$277)</f>
        <v>6.66</v>
      </c>
      <c r="AN23" s="324">
        <f>MIN('2'!$W$267:$W$277)</f>
        <v>0.18</v>
      </c>
      <c r="AO23" s="324">
        <f>MAX('2'!$W$267:$W$277)</f>
        <v>2.11</v>
      </c>
      <c r="AP23" s="324">
        <f>MAX('2'!$X$267:$X$277)</f>
        <v>5889</v>
      </c>
      <c r="AQ23" s="324">
        <f>MIN('2'!$X$267:$X$277)</f>
        <v>370</v>
      </c>
      <c r="AR23" s="324">
        <f>MAX('2'!$Y$267:$Y$277)</f>
        <v>2199</v>
      </c>
      <c r="AS23" s="324">
        <f>MIN('2'!$Y$267:$Y$277)</f>
        <v>145</v>
      </c>
      <c r="AT23" s="324">
        <f>MAX('2'!$Z$267:$Z$277)</f>
        <v>8.77</v>
      </c>
      <c r="AU23" s="324">
        <f>MIN('2'!$Z$267:$Z$277)</f>
        <v>6.28</v>
      </c>
    </row>
    <row r="24" spans="1:47" ht="12.75" customHeight="1">
      <c r="A24" s="304">
        <v>35</v>
      </c>
      <c r="B24" s="8" t="s">
        <v>567</v>
      </c>
      <c r="C24" s="10" t="s">
        <v>568</v>
      </c>
      <c r="D24" s="324">
        <f>MIN('2'!$E$278:$E$287)</f>
        <v>0</v>
      </c>
      <c r="E24" s="324">
        <f>MAX('2'!$E$278:$E$287)</f>
        <v>17515</v>
      </c>
      <c r="F24" s="324">
        <f>MIN('2'!$F$278:$F$287)</f>
        <v>0</v>
      </c>
      <c r="G24" s="324">
        <f>MAX('2'!$F$278:$F$287)</f>
        <v>102</v>
      </c>
      <c r="H24" s="324">
        <f>MIN('2'!$G$278:$G$287)</f>
        <v>0</v>
      </c>
      <c r="I24" s="324">
        <f>MAX('2'!$G$278:$G$287)</f>
        <v>5</v>
      </c>
      <c r="J24" s="324">
        <f>MAX('2'!$H$278:$H$287)</f>
        <v>88.95</v>
      </c>
      <c r="K24" s="324">
        <f>MIN('2'!$H$278:$H$287)</f>
        <v>0</v>
      </c>
      <c r="L24" s="324">
        <f>MIN('2'!$I$278:$I$287)</f>
        <v>0</v>
      </c>
      <c r="M24" s="324">
        <f>MAX('2'!$I$278:$I$287)</f>
        <v>45</v>
      </c>
      <c r="N24" s="324">
        <f>MIN('2'!$J$278:$J$287)</f>
        <v>0</v>
      </c>
      <c r="O24" s="324">
        <f>MAX('2'!$J$278:$J$287)</f>
        <v>458</v>
      </c>
      <c r="P24" s="324">
        <f>MIN('2'!$K$278:$K$287)</f>
        <v>0</v>
      </c>
      <c r="Q24" s="324">
        <f>MAX('2'!$K$278:$K$287)</f>
        <v>201</v>
      </c>
      <c r="R24" s="324">
        <f>MAX('2'!$L$278:$L$287)</f>
        <v>71.66</v>
      </c>
      <c r="S24" s="324">
        <f>MIN('2'!$L$278:$L$287)</f>
        <v>64.739999999999995</v>
      </c>
      <c r="T24" s="324">
        <f>MAX('2'!$M$278:$M$287)</f>
        <v>100</v>
      </c>
      <c r="U24" s="324">
        <f>MIN('2'!$M$278:$M$287)</f>
        <v>0</v>
      </c>
      <c r="V24" s="324">
        <f>MAX('2'!$N$278:$N$287)</f>
        <v>123.23068494974827</v>
      </c>
      <c r="W24" s="324">
        <f>MIN('2'!$N$278:$N$287)</f>
        <v>0</v>
      </c>
      <c r="X24" s="324">
        <f>MAX('2'!$O$278:$O$287)</f>
        <v>101.48883242188069</v>
      </c>
      <c r="Y24" s="324">
        <f>MIN('2'!$O$278:$O$287)</f>
        <v>0</v>
      </c>
      <c r="Z24" s="324">
        <f>MAX('2'!$P$278:$P$287)</f>
        <v>95.878176305458226</v>
      </c>
      <c r="AA24" s="324">
        <f>MIN('2'!$P$278:$P$287)</f>
        <v>0</v>
      </c>
      <c r="AB24" s="324">
        <f>MAX('2'!$Q$278:$Q$287)</f>
        <v>91.02</v>
      </c>
      <c r="AC24" s="324">
        <f>MIN('2'!$Q$278:$Q$287)</f>
        <v>0</v>
      </c>
      <c r="AD24" s="324">
        <f>MIN('2'!$R$278:$R$287)</f>
        <v>0</v>
      </c>
      <c r="AE24" s="324">
        <f>MAX('2'!$R$278:$R$287)</f>
        <v>54.97</v>
      </c>
      <c r="AF24" s="324">
        <f>MAX('2'!$S$278:$S$287)</f>
        <v>70.504021742114361</v>
      </c>
      <c r="AG24" s="324">
        <f>MIN('2'!$S$278:$S$287)</f>
        <v>0</v>
      </c>
      <c r="AH24" s="324">
        <f>MIN('2'!$T$278:$T$287)</f>
        <v>0</v>
      </c>
      <c r="AI24" s="324">
        <f>MAX('2'!$T$278:$T$287)</f>
        <v>54.09</v>
      </c>
      <c r="AJ24" s="324">
        <f>MIN('2'!$U$278:$U$287)</f>
        <v>0</v>
      </c>
      <c r="AK24" s="324">
        <f>MAX('2'!$U$278:$U$287)</f>
        <v>18.47</v>
      </c>
      <c r="AL24" s="324">
        <f>MIN('2'!$V$278:$V$287)</f>
        <v>0</v>
      </c>
      <c r="AM24" s="324">
        <f>MAX('2'!$V$278:$V$287)</f>
        <v>3.08</v>
      </c>
      <c r="AN24" s="324">
        <f>MIN('2'!$W$278:$W$287)</f>
        <v>0</v>
      </c>
      <c r="AO24" s="324">
        <f>MAX('2'!$W$278:$W$287)</f>
        <v>0.77</v>
      </c>
      <c r="AP24" s="324">
        <f>MAX('2'!$X$278:$X$287)</f>
        <v>1505</v>
      </c>
      <c r="AQ24" s="324">
        <f>MIN('2'!$X$278:$X$287)</f>
        <v>0</v>
      </c>
      <c r="AR24" s="324">
        <f>MAX('2'!$Y$278:$Y$287)</f>
        <v>758</v>
      </c>
      <c r="AS24" s="324">
        <f>MIN('2'!$Y$278:$Y$287)</f>
        <v>0</v>
      </c>
      <c r="AT24" s="324">
        <f>MAX('2'!$Z$278:$Z$287)</f>
        <v>8.09</v>
      </c>
      <c r="AU24" s="324">
        <f>MIN('2'!$Z$278:$Z$287)</f>
        <v>0</v>
      </c>
    </row>
    <row r="25" spans="1:47" ht="12.75" customHeight="1">
      <c r="A25" s="304">
        <v>21</v>
      </c>
      <c r="B25" s="8" t="s">
        <v>359</v>
      </c>
      <c r="C25" s="10" t="s">
        <v>360</v>
      </c>
      <c r="D25" s="324">
        <f>MIN('2'!$E$288:$E$297)</f>
        <v>0</v>
      </c>
      <c r="E25" s="324">
        <f>MAX('2'!$E$288:$E$297)</f>
        <v>129879</v>
      </c>
      <c r="F25" s="324">
        <f>MIN('2'!$F$288:$F$297)</f>
        <v>2</v>
      </c>
      <c r="G25" s="324">
        <f>MAX('2'!$F$288:$F$297)</f>
        <v>203</v>
      </c>
      <c r="H25" s="324">
        <f>MIN('2'!$G$288:$G$297)</f>
        <v>0</v>
      </c>
      <c r="I25" s="324">
        <f>MAX('2'!$G$288:$G$297)</f>
        <v>10</v>
      </c>
      <c r="J25" s="324">
        <f>MAX('2'!$H$288:$H$297)</f>
        <v>73.47</v>
      </c>
      <c r="K25" s="324">
        <f>MIN('2'!$H$288:$H$297)</f>
        <v>65.55</v>
      </c>
      <c r="L25" s="324">
        <f>MIN('2'!$I$288:$I$297)</f>
        <v>0</v>
      </c>
      <c r="M25" s="324">
        <f>MAX('2'!$I$288:$I$297)</f>
        <v>8</v>
      </c>
      <c r="N25" s="324">
        <f>MIN('2'!$J$288:$J$297)</f>
        <v>2</v>
      </c>
      <c r="O25" s="324">
        <f>MAX('2'!$J$288:$J$297)</f>
        <v>488</v>
      </c>
      <c r="P25" s="324">
        <f>MIN('2'!$K$288:$K$297)</f>
        <v>0</v>
      </c>
      <c r="Q25" s="324">
        <f>MAX('2'!$K$288:$K$297)</f>
        <v>308</v>
      </c>
      <c r="R25" s="324">
        <f>MAX('2'!$L$288:$L$297)</f>
        <v>68.12</v>
      </c>
      <c r="S25" s="324">
        <f>MIN('2'!$L$288:$L$297)</f>
        <v>61.43</v>
      </c>
      <c r="T25" s="324">
        <f>MAX('2'!$M$288:$M$297)</f>
        <v>100</v>
      </c>
      <c r="U25" s="324">
        <f>MIN('2'!$M$288:$M$297)</f>
        <v>90.5</v>
      </c>
      <c r="V25" s="324">
        <f>MAX('2'!$N$288:$N$297)</f>
        <v>121.39929100840065</v>
      </c>
      <c r="W25" s="324">
        <f>MIN('2'!$N$288:$N$297)</f>
        <v>105.56989427895971</v>
      </c>
      <c r="X25" s="324">
        <f>MAX('2'!$O$288:$O$297)</f>
        <v>101.87133279123648</v>
      </c>
      <c r="Y25" s="324">
        <f>MIN('2'!$O$288:$O$297)</f>
        <v>80.965192634656347</v>
      </c>
      <c r="Z25" s="324">
        <f>MAX('2'!$P$288:$P$297)</f>
        <v>100.27619536494487</v>
      </c>
      <c r="AA25" s="324">
        <f>MIN('2'!$P$288:$P$297)</f>
        <v>62.113389184648113</v>
      </c>
      <c r="AB25" s="324">
        <f>MAX('2'!$Q$288:$Q$297)</f>
        <v>96.26</v>
      </c>
      <c r="AC25" s="324">
        <f>MIN('2'!$Q$288:$Q$297)</f>
        <v>65.25</v>
      </c>
      <c r="AD25" s="324">
        <f>MIN('2'!$R$288:$R$297)</f>
        <v>31.04</v>
      </c>
      <c r="AE25" s="324">
        <f>MAX('2'!$R$288:$R$297)</f>
        <v>44.22</v>
      </c>
      <c r="AF25" s="324">
        <f>MAX('2'!$S$288:$S$297)</f>
        <v>71.814517142569883</v>
      </c>
      <c r="AG25" s="324">
        <f>MIN('2'!$S$288:$S$297)</f>
        <v>56.927330687658575</v>
      </c>
      <c r="AH25" s="324">
        <f>MIN('2'!$T$288:$T$297)</f>
        <v>28.77</v>
      </c>
      <c r="AI25" s="324">
        <f>MAX('2'!$T$288:$T$297)</f>
        <v>39.700000000000003</v>
      </c>
      <c r="AJ25" s="324">
        <f>MIN('2'!$U$288:$U$297)</f>
        <v>7.73</v>
      </c>
      <c r="AK25" s="324">
        <f>MAX('2'!$U$288:$U$297)</f>
        <v>35.97</v>
      </c>
      <c r="AL25" s="324">
        <f>MIN('2'!$V$288:$V$297)</f>
        <v>1.1399999999999999</v>
      </c>
      <c r="AM25" s="324">
        <f>MAX('2'!$V$288:$V$297)</f>
        <v>7.41</v>
      </c>
      <c r="AN25" s="324">
        <f>MIN('2'!$W$288:$W$297)</f>
        <v>0.26</v>
      </c>
      <c r="AO25" s="324">
        <f>MAX('2'!$W$288:$W$297)</f>
        <v>2.23</v>
      </c>
      <c r="AP25" s="324">
        <f>MAX('2'!$X$288:$X$297)</f>
        <v>10036</v>
      </c>
      <c r="AQ25" s="324">
        <f>MIN('2'!$X$288:$X$297)</f>
        <v>1915</v>
      </c>
      <c r="AR25" s="324">
        <f>MAX('2'!$Y$288:$Y$297)</f>
        <v>3490</v>
      </c>
      <c r="AS25" s="324">
        <f>MIN('2'!$Y$288:$Y$297)</f>
        <v>540</v>
      </c>
      <c r="AT25" s="324">
        <f>MAX('2'!$Z$288:$Z$297)</f>
        <v>12.16</v>
      </c>
      <c r="AU25" s="324">
        <f>MIN('2'!$Z$288:$Z$297)</f>
        <v>-26.98</v>
      </c>
    </row>
    <row r="26" spans="1:47" ht="12.75" customHeight="1">
      <c r="A26" s="304">
        <v>22</v>
      </c>
      <c r="B26" s="8" t="s">
        <v>371</v>
      </c>
      <c r="C26" s="10" t="s">
        <v>372</v>
      </c>
      <c r="D26" s="324">
        <f>MIN('2'!$E$298:$E$319)</f>
        <v>0</v>
      </c>
      <c r="E26" s="324">
        <f>MAX('2'!$E$298:$E$319)</f>
        <v>20379</v>
      </c>
      <c r="F26" s="324">
        <f>MIN('2'!$F$298:$F$319)</f>
        <v>0</v>
      </c>
      <c r="G26" s="324">
        <f>MAX('2'!$F$298:$F$319)</f>
        <v>37</v>
      </c>
      <c r="H26" s="324">
        <f>MIN('2'!$G$298:$G$319)</f>
        <v>0</v>
      </c>
      <c r="I26" s="324">
        <f>MAX('2'!$G$298:$G$319)</f>
        <v>3</v>
      </c>
      <c r="J26" s="324">
        <f>MAX('2'!$H$298:$H$319)</f>
        <v>89.53</v>
      </c>
      <c r="K26" s="324">
        <f>MIN('2'!$H$298:$H$319)</f>
        <v>0</v>
      </c>
      <c r="L26" s="324">
        <f>MIN('2'!$I$298:$I$319)</f>
        <v>0</v>
      </c>
      <c r="M26" s="324">
        <f>MAX('2'!$I$298:$I$319)</f>
        <v>3</v>
      </c>
      <c r="N26" s="324">
        <f>MIN('2'!$J$298:$J$319)</f>
        <v>0</v>
      </c>
      <c r="O26" s="324">
        <f>MAX('2'!$J$298:$J$319)</f>
        <v>914</v>
      </c>
      <c r="P26" s="324">
        <f>MIN('2'!$K$298:$K$319)</f>
        <v>0</v>
      </c>
      <c r="Q26" s="324">
        <f>MAX('2'!$K$298:$K$319)</f>
        <v>0</v>
      </c>
      <c r="R26" s="324">
        <f>MAX('2'!$L$298:$L$319)</f>
        <v>73.459999999999994</v>
      </c>
      <c r="S26" s="324">
        <f>MIN('2'!$L$298:$L$319)</f>
        <v>62.33</v>
      </c>
      <c r="T26" s="324">
        <f>MAX('2'!$M$298:$M$319)</f>
        <v>100</v>
      </c>
      <c r="U26" s="324">
        <f>MIN('2'!$M$298:$M$319)</f>
        <v>0</v>
      </c>
      <c r="V26" s="324">
        <f>MAX('2'!$N$298:$N$319)</f>
        <v>126.21998336603606</v>
      </c>
      <c r="W26" s="324">
        <f>MIN('2'!$N$298:$N$319)</f>
        <v>0</v>
      </c>
      <c r="X26" s="324">
        <f>MAX('2'!$O$298:$O$319)</f>
        <v>102.67094600356745</v>
      </c>
      <c r="Y26" s="324">
        <f>MIN('2'!$O$298:$O$319)</f>
        <v>0</v>
      </c>
      <c r="Z26" s="324">
        <f>MAX('2'!$P$298:$P$319)</f>
        <v>84.413830947060717</v>
      </c>
      <c r="AA26" s="324">
        <f>MIN('2'!$P$298:$P$319)</f>
        <v>0</v>
      </c>
      <c r="AB26" s="324">
        <f>MAX('2'!$Q$298:$Q$319)</f>
        <v>100</v>
      </c>
      <c r="AC26" s="324">
        <f>MIN('2'!$Q$298:$Q$319)</f>
        <v>0</v>
      </c>
      <c r="AD26" s="324">
        <f>MIN('2'!$R$298:$R$319)</f>
        <v>0</v>
      </c>
      <c r="AE26" s="324">
        <f>MAX('2'!$R$298:$R$319)</f>
        <v>52.26</v>
      </c>
      <c r="AF26" s="324">
        <f>MAX('2'!$S$298:$S$319)</f>
        <v>77.368437194371836</v>
      </c>
      <c r="AG26" s="324">
        <f>MIN('2'!$S$298:$S$319)</f>
        <v>0</v>
      </c>
      <c r="AH26" s="324">
        <f>MIN('2'!$T$298:$T$319)</f>
        <v>0</v>
      </c>
      <c r="AI26" s="324">
        <f>MAX('2'!$T$298:$T$319)</f>
        <v>45.11</v>
      </c>
      <c r="AJ26" s="324">
        <f>MIN('2'!$U$298:$U$319)</f>
        <v>0</v>
      </c>
      <c r="AK26" s="324">
        <f>MAX('2'!$U$298:$U$319)</f>
        <v>32.61</v>
      </c>
      <c r="AL26" s="324">
        <f>MIN('2'!$V$298:$V$319)</f>
        <v>0</v>
      </c>
      <c r="AM26" s="324">
        <f>MAX('2'!$V$298:$V$319)</f>
        <v>7.07</v>
      </c>
      <c r="AN26" s="324">
        <f>MIN('2'!$W$298:$W$319)</f>
        <v>0</v>
      </c>
      <c r="AO26" s="324">
        <f>MAX('2'!$W$298:$W$319)</f>
        <v>2.42</v>
      </c>
      <c r="AP26" s="324">
        <f>MAX('2'!$X$298:$X$319)</f>
        <v>7264</v>
      </c>
      <c r="AQ26" s="324">
        <f>MIN('2'!$X$298:$X$319)</f>
        <v>0</v>
      </c>
      <c r="AR26" s="324">
        <f>MAX('2'!$Y$298:$Y$319)</f>
        <v>2872</v>
      </c>
      <c r="AS26" s="324">
        <f>MIN('2'!$Y$298:$Y$319)</f>
        <v>0</v>
      </c>
      <c r="AT26" s="324">
        <f>MAX('2'!$Z$298:$Z$319)</f>
        <v>7.34</v>
      </c>
      <c r="AU26" s="324">
        <f>MIN('2'!$Z$298:$Z$319)</f>
        <v>0</v>
      </c>
    </row>
    <row r="27" spans="1:47" ht="12.75" customHeight="1">
      <c r="A27" s="311">
        <v>37</v>
      </c>
      <c r="B27" s="8" t="s">
        <v>594</v>
      </c>
      <c r="C27" s="10" t="s">
        <v>595</v>
      </c>
      <c r="D27" s="324">
        <f>MIN('2'!$E$320:$E$348)</f>
        <v>0</v>
      </c>
      <c r="E27" s="324">
        <f>MAX('2'!$E$320:$E$348)</f>
        <v>266</v>
      </c>
      <c r="F27" s="324">
        <f>MIN('2'!$F$320:$F$348)</f>
        <v>0</v>
      </c>
      <c r="G27" s="324">
        <f>MAX('2'!$F$320:$F$348)</f>
        <v>14</v>
      </c>
      <c r="H27" s="324">
        <f>MIN('2'!$G$320:$G$348)</f>
        <v>0</v>
      </c>
      <c r="I27" s="324">
        <f>MAX('2'!$G$320:$G$348)</f>
        <v>5</v>
      </c>
      <c r="J27" s="324">
        <f>MAX('2'!$H$320:$H$348)</f>
        <v>90.59</v>
      </c>
      <c r="K27" s="324">
        <f>MIN('2'!$H$320:$H$348)</f>
        <v>0</v>
      </c>
      <c r="L27" s="324">
        <f>MIN('2'!$I$320:$I$348)</f>
        <v>0</v>
      </c>
      <c r="M27" s="324">
        <f>MAX('2'!$I$320:$I$348)</f>
        <v>338</v>
      </c>
      <c r="N27" s="324">
        <f>MIN('2'!$J$320:$J$348)</f>
        <v>0</v>
      </c>
      <c r="O27" s="324">
        <f>MAX('2'!$J$320:$J$348)</f>
        <v>6932</v>
      </c>
      <c r="P27" s="324">
        <f>MIN('2'!$K$320:$K$348)</f>
        <v>0</v>
      </c>
      <c r="Q27" s="324">
        <f>MAX('2'!$K$320:$K$348)</f>
        <v>253</v>
      </c>
      <c r="R27" s="324">
        <f>MAX('2'!$L$320:$L$348)</f>
        <v>70.88</v>
      </c>
      <c r="S27" s="324">
        <f>MIN('2'!$L$320:$L$348)</f>
        <v>63.85</v>
      </c>
      <c r="T27" s="324">
        <f>MAX('2'!$M$320:$M$348)</f>
        <v>100</v>
      </c>
      <c r="U27" s="324">
        <f>MIN('2'!$M$320:$M$348)</f>
        <v>18.13</v>
      </c>
      <c r="V27" s="324">
        <f>MAX('2'!$N$320:$N$348)</f>
        <v>115.60499420017453</v>
      </c>
      <c r="W27" s="324">
        <f>MIN('2'!$N$320:$N$348)</f>
        <v>34.558426105310566</v>
      </c>
      <c r="X27" s="324">
        <f>MAX('2'!$O$320:$O$348)</f>
        <v>108.9722653015357</v>
      </c>
      <c r="Y27" s="324">
        <f>MIN('2'!$O$320:$O$348)</f>
        <v>18.656952345813284</v>
      </c>
      <c r="Z27" s="324">
        <f>MAX('2'!$P$320:$P$348)</f>
        <v>132.36149959740484</v>
      </c>
      <c r="AA27" s="324">
        <f>MIN('2'!$P$320:$P$348)</f>
        <v>1.399421578797539</v>
      </c>
      <c r="AB27" s="324">
        <f>MAX('2'!$Q$320:$Q$348)</f>
        <v>100</v>
      </c>
      <c r="AC27" s="324">
        <f>MIN('2'!$Q$320:$Q$348)</f>
        <v>3.92</v>
      </c>
      <c r="AD27" s="324">
        <f>MIN('2'!$R$320:$R$348)</f>
        <v>0</v>
      </c>
      <c r="AE27" s="324">
        <f>MAX('2'!$R$320:$R$348)</f>
        <v>58.38</v>
      </c>
      <c r="AF27" s="324">
        <f>MAX('2'!$S$320:$S$348)</f>
        <v>99.301824155515249</v>
      </c>
      <c r="AG27" s="324">
        <f>MIN('2'!$S$320:$S$348)</f>
        <v>0</v>
      </c>
      <c r="AH27" s="324">
        <f>MIN('2'!$T$320:$T$348)</f>
        <v>0</v>
      </c>
      <c r="AI27" s="324">
        <f>MAX('2'!$T$320:$T$348)</f>
        <v>63.39</v>
      </c>
      <c r="AJ27" s="324">
        <f>MIN('2'!$U$320:$U$348)</f>
        <v>12</v>
      </c>
      <c r="AK27" s="324">
        <f>MAX('2'!$U$320:$U$348)</f>
        <v>45.92</v>
      </c>
      <c r="AL27" s="324">
        <f>MIN('2'!$V$320:$V$348)</f>
        <v>2.16</v>
      </c>
      <c r="AM27" s="324">
        <f>MAX('2'!$V$320:$V$348)</f>
        <v>17.940000000000001</v>
      </c>
      <c r="AN27" s="324">
        <f>MIN('2'!$W$320:$W$348)</f>
        <v>0.56000000000000005</v>
      </c>
      <c r="AO27" s="324">
        <f>MAX('2'!$W$320:$W$348)</f>
        <v>8.85</v>
      </c>
      <c r="AP27" s="324">
        <f>MAX('2'!$X$320:$X$348)</f>
        <v>46906</v>
      </c>
      <c r="AQ27" s="324">
        <f>MIN('2'!$X$320:$X$348)</f>
        <v>285</v>
      </c>
      <c r="AR27" s="324">
        <f>MAX('2'!$Y$320:$Y$348)</f>
        <v>8637</v>
      </c>
      <c r="AS27" s="324">
        <f>MIN('2'!$Y$320:$Y$348)</f>
        <v>110</v>
      </c>
      <c r="AT27" s="324">
        <f>MAX('2'!$Z$320:$Z$348)</f>
        <v>26.91</v>
      </c>
      <c r="AU27" s="324">
        <f>MIN('2'!$Z$320:$Z$348)</f>
        <v>-15.2</v>
      </c>
    </row>
    <row r="28" spans="1:47" ht="12.75" customHeight="1">
      <c r="A28" s="304">
        <v>36</v>
      </c>
      <c r="B28" s="8" t="s">
        <v>579</v>
      </c>
      <c r="C28" s="10" t="s">
        <v>580</v>
      </c>
      <c r="D28" s="324">
        <f>MIN('2'!$E$349:$E$361)</f>
        <v>0</v>
      </c>
      <c r="E28" s="324">
        <f>MAX('2'!$E$349:$E$361)</f>
        <v>0</v>
      </c>
      <c r="F28" s="324">
        <f>MIN('2'!$F$349:$F$361)</f>
        <v>0</v>
      </c>
      <c r="G28" s="324">
        <f>MAX('2'!$F$349:$F$361)</f>
        <v>0</v>
      </c>
      <c r="H28" s="324">
        <f>MIN('2'!$G$349:$G$361)</f>
        <v>0</v>
      </c>
      <c r="I28" s="324">
        <f>MAX('2'!$G$349:$G$361)</f>
        <v>0</v>
      </c>
      <c r="J28" s="324">
        <f>MAX('2'!$H$349:$H$361)</f>
        <v>71.84</v>
      </c>
      <c r="K28" s="324">
        <f>MIN('2'!$H$349:$H$361)</f>
        <v>0</v>
      </c>
      <c r="L28" s="324">
        <f>MIN('2'!$I$349:$I$361)</f>
        <v>0</v>
      </c>
      <c r="M28" s="324">
        <f>MAX('2'!$I$349:$I$361)</f>
        <v>0</v>
      </c>
      <c r="N28" s="324">
        <f>MIN('2'!$J$349:$J$361)</f>
        <v>0</v>
      </c>
      <c r="O28" s="324">
        <f>MAX('2'!$J$349:$J$361)</f>
        <v>0</v>
      </c>
      <c r="P28" s="324">
        <f>MIN('2'!$K$349:$K$361)</f>
        <v>0</v>
      </c>
      <c r="Q28" s="324">
        <f>MAX('2'!$K$349:$K$361)</f>
        <v>0</v>
      </c>
      <c r="R28" s="324">
        <f>MAX('2'!$L$349:$L$361)</f>
        <v>72.8</v>
      </c>
      <c r="S28" s="324">
        <f>MIN('2'!$L$349:$L$361)</f>
        <v>66.48</v>
      </c>
      <c r="T28" s="324">
        <f>MAX('2'!$M$349:$M$361)</f>
        <v>100</v>
      </c>
      <c r="U28" s="324">
        <f>MIN('2'!$M$349:$M$361)</f>
        <v>0</v>
      </c>
      <c r="V28" s="324">
        <f>MAX('2'!$N$349:$N$361)</f>
        <v>121.08031305896682</v>
      </c>
      <c r="W28" s="324">
        <f>MIN('2'!$N$349:$N$361)</f>
        <v>0</v>
      </c>
      <c r="X28" s="324">
        <f>MAX('2'!$O$349:$O$361)</f>
        <v>107.35097534254278</v>
      </c>
      <c r="Y28" s="324">
        <f>MIN('2'!$O$349:$O$361)</f>
        <v>0</v>
      </c>
      <c r="Z28" s="324">
        <f>MAX('2'!$P$349:$P$361)</f>
        <v>102.1418679445965</v>
      </c>
      <c r="AA28" s="324">
        <f>MIN('2'!$P$349:$P$361)</f>
        <v>0</v>
      </c>
      <c r="AB28" s="324">
        <f>MAX('2'!$Q$349:$Q$361)</f>
        <v>97.03</v>
      </c>
      <c r="AC28" s="324">
        <f>MIN('2'!$Q$349:$Q$361)</f>
        <v>0</v>
      </c>
      <c r="AD28" s="324">
        <f>MIN('2'!$R$349:$R$361)</f>
        <v>0</v>
      </c>
      <c r="AE28" s="324">
        <f>MAX('2'!$R$349:$R$361)</f>
        <v>60.8</v>
      </c>
      <c r="AF28" s="324">
        <f>MAX('2'!$S$349:$S$361)</f>
        <v>80.084519097036477</v>
      </c>
      <c r="AG28" s="324">
        <f>MIN('2'!$S$349:$S$361)</f>
        <v>0</v>
      </c>
      <c r="AH28" s="324">
        <f>MIN('2'!$T$349:$T$361)</f>
        <v>0</v>
      </c>
      <c r="AI28" s="324">
        <f>MAX('2'!$T$349:$T$361)</f>
        <v>48</v>
      </c>
      <c r="AJ28" s="324">
        <f>MIN('2'!$U$349:$U$361)</f>
        <v>0</v>
      </c>
      <c r="AK28" s="324">
        <f>MAX('2'!$U$349:$U$361)</f>
        <v>40.619999999999997</v>
      </c>
      <c r="AL28" s="324">
        <f>MIN('2'!$V$349:$V$361)</f>
        <v>0</v>
      </c>
      <c r="AM28" s="324">
        <f>MAX('2'!$V$349:$V$361)</f>
        <v>12.25</v>
      </c>
      <c r="AN28" s="324">
        <f>MIN('2'!$W$349:$W$361)</f>
        <v>0</v>
      </c>
      <c r="AO28" s="324">
        <f>MAX('2'!$W$349:$W$361)</f>
        <v>4.95</v>
      </c>
      <c r="AP28" s="324">
        <f>MAX('2'!$X$349:$X$361)</f>
        <v>24062</v>
      </c>
      <c r="AQ28" s="324">
        <f>MIN('2'!$X$349:$X$361)</f>
        <v>0</v>
      </c>
      <c r="AR28" s="324">
        <f>MAX('2'!$Y$349:$Y$361)</f>
        <v>6796</v>
      </c>
      <c r="AS28" s="324">
        <f>MIN('2'!$Y$349:$Y$361)</f>
        <v>0</v>
      </c>
      <c r="AT28" s="324">
        <f>MAX('2'!$Z$349:$Z$361)</f>
        <v>31.49</v>
      </c>
      <c r="AU28" s="324">
        <f>MIN('2'!$Z$349:$Z$361)</f>
        <v>0</v>
      </c>
    </row>
    <row r="29" spans="1:47" ht="12.75" customHeight="1">
      <c r="A29" s="304">
        <v>7</v>
      </c>
      <c r="B29" s="8" t="s">
        <v>119</v>
      </c>
      <c r="C29" s="9" t="s">
        <v>120</v>
      </c>
      <c r="D29" s="324">
        <f>MIN('2'!$E$362:$E$373)</f>
        <v>1</v>
      </c>
      <c r="E29" s="324">
        <f>MAX('2'!$E$362:$E$373)</f>
        <v>27881</v>
      </c>
      <c r="F29" s="324">
        <f>MIN('2'!$F$362:$F$373)</f>
        <v>0</v>
      </c>
      <c r="G29" s="324">
        <f>MAX('2'!$F$362:$F$373)</f>
        <v>99</v>
      </c>
      <c r="H29" s="324">
        <f>MIN('2'!$G$362:$G$373)</f>
        <v>1</v>
      </c>
      <c r="I29" s="324">
        <f>MAX('2'!$G$362:$G$373)</f>
        <v>12</v>
      </c>
      <c r="J29" s="324">
        <f>MAX('2'!$H$362:$H$373)</f>
        <v>82.02</v>
      </c>
      <c r="K29" s="324">
        <f>MIN('2'!$H$362:$H$373)</f>
        <v>58.01</v>
      </c>
      <c r="L29" s="324">
        <f>MIN('2'!$I$362:$I$373)</f>
        <v>0</v>
      </c>
      <c r="M29" s="324">
        <f>MAX('2'!$I$362:$I$373)</f>
        <v>39</v>
      </c>
      <c r="N29" s="324">
        <f>MIN('2'!$J$362:$J$373)</f>
        <v>0</v>
      </c>
      <c r="O29" s="324">
        <f>MAX('2'!$J$362:$J$373)</f>
        <v>200</v>
      </c>
      <c r="P29" s="324">
        <f>MIN('2'!$K$362:$K$373)</f>
        <v>0</v>
      </c>
      <c r="Q29" s="324">
        <f>MAX('2'!$K$362:$K$373)</f>
        <v>405</v>
      </c>
      <c r="R29" s="324">
        <f>MAX('2'!$L$362:$L$373)</f>
        <v>72.290000000000006</v>
      </c>
      <c r="S29" s="324">
        <f>MIN('2'!$L$362:$L$373)</f>
        <v>67.28</v>
      </c>
      <c r="T29" s="324">
        <f>MAX('2'!$M$362:$M$373)</f>
        <v>100</v>
      </c>
      <c r="U29" s="324">
        <f>MIN('2'!$M$362:$M$373)</f>
        <v>96.61</v>
      </c>
      <c r="V29" s="324">
        <f>MAX('2'!$N$362:$N$373)</f>
        <v>114.52616473601542</v>
      </c>
      <c r="W29" s="324">
        <f>MIN('2'!$N$362:$N$373)</f>
        <v>105.81260354471821</v>
      </c>
      <c r="X29" s="324">
        <f>MAX('2'!$O$362:$O$373)</f>
        <v>103.3538033787585</v>
      </c>
      <c r="Y29" s="324">
        <f>MIN('2'!$O$362:$O$373)</f>
        <v>75.397450272267307</v>
      </c>
      <c r="Z29" s="324">
        <f>MAX('2'!$P$362:$P$373)</f>
        <v>97.414537626606773</v>
      </c>
      <c r="AA29" s="324">
        <f>MIN('2'!$P$362:$P$373)</f>
        <v>62.819842874130686</v>
      </c>
      <c r="AB29" s="324">
        <f>MAX('2'!$Q$362:$Q$373)</f>
        <v>100</v>
      </c>
      <c r="AC29" s="324">
        <f>MIN('2'!$Q$362:$Q$373)</f>
        <v>39.21</v>
      </c>
      <c r="AD29" s="324">
        <f>MIN('2'!$R$362:$R$373)</f>
        <v>26.5</v>
      </c>
      <c r="AE29" s="324">
        <f>MAX('2'!$R$362:$R$373)</f>
        <v>56.41</v>
      </c>
      <c r="AF29" s="324">
        <f>MAX('2'!$S$362:$S$373)</f>
        <v>70.613562970936499</v>
      </c>
      <c r="AG29" s="324">
        <f>MIN('2'!$S$362:$S$373)</f>
        <v>59.695967330270548</v>
      </c>
      <c r="AH29" s="324">
        <f>MIN('2'!$T$362:$T$373)</f>
        <v>30.97</v>
      </c>
      <c r="AI29" s="324">
        <f>MAX('2'!$T$362:$T$373)</f>
        <v>51.18</v>
      </c>
      <c r="AJ29" s="324">
        <f>MIN('2'!$U$362:$U$373)</f>
        <v>3.27</v>
      </c>
      <c r="AK29" s="324">
        <f>MAX('2'!$U$362:$U$373)</f>
        <v>35.74</v>
      </c>
      <c r="AL29" s="324">
        <f>MIN('2'!$V$362:$V$373)</f>
        <v>0.37</v>
      </c>
      <c r="AM29" s="324">
        <f>MAX('2'!$V$362:$V$373)</f>
        <v>6.14</v>
      </c>
      <c r="AN29" s="324">
        <f>MIN('2'!$W$362:$W$373)</f>
        <v>7.0000000000000007E-2</v>
      </c>
      <c r="AO29" s="324">
        <f>MAX('2'!$W$362:$W$373)</f>
        <v>1.51</v>
      </c>
      <c r="AP29" s="324">
        <f>MAX('2'!$X$362:$X$373)</f>
        <v>112782</v>
      </c>
      <c r="AQ29" s="324">
        <f>MIN('2'!$X$362:$X$373)</f>
        <v>12394</v>
      </c>
      <c r="AR29" s="324">
        <f>MAX('2'!$Y$362:$Y$373)</f>
        <v>28038</v>
      </c>
      <c r="AS29" s="324">
        <f>MIN('2'!$Y$362:$Y$373)</f>
        <v>2441</v>
      </c>
      <c r="AT29" s="324">
        <f>MAX('2'!$Z$362:$Z$373)</f>
        <v>10.57</v>
      </c>
      <c r="AU29" s="324">
        <f>MIN('2'!$Z$362:$Z$373)</f>
        <v>-1.66</v>
      </c>
    </row>
    <row r="30" spans="1:47" ht="12.75" customHeight="1">
      <c r="A30" s="304">
        <v>33</v>
      </c>
      <c r="B30" s="8" t="s">
        <v>546</v>
      </c>
      <c r="C30" s="10" t="s">
        <v>547</v>
      </c>
      <c r="D30" s="324">
        <f>MIN('2'!$E$374:$E$379)</f>
        <v>4</v>
      </c>
      <c r="E30" s="324">
        <f>MAX('2'!$E$374:$E$379)</f>
        <v>37</v>
      </c>
      <c r="F30" s="324">
        <f>MIN('2'!$F$374:$F$379)</f>
        <v>6</v>
      </c>
      <c r="G30" s="324">
        <f>MAX('2'!$F$374:$F$379)</f>
        <v>35</v>
      </c>
      <c r="H30" s="324">
        <f>MIN('2'!$G$374:$G$379)</f>
        <v>1</v>
      </c>
      <c r="I30" s="324">
        <f>MAX('2'!$G$374:$G$379)</f>
        <v>7</v>
      </c>
      <c r="J30" s="324">
        <f>MAX('2'!$H$374:$H$379)</f>
        <v>73.209999999999994</v>
      </c>
      <c r="K30" s="324">
        <f>MIN('2'!$H$374:$H$379)</f>
        <v>0</v>
      </c>
      <c r="L30" s="324">
        <f>MIN('2'!$I$374:$I$379)</f>
        <v>0</v>
      </c>
      <c r="M30" s="324">
        <f>MAX('2'!$I$374:$I$379)</f>
        <v>2</v>
      </c>
      <c r="N30" s="324">
        <f>MIN('2'!$J$374:$J$379)</f>
        <v>6</v>
      </c>
      <c r="O30" s="324">
        <f>MAX('2'!$J$374:$J$379)</f>
        <v>43</v>
      </c>
      <c r="P30" s="324">
        <f>MIN('2'!$K$374:$K$379)</f>
        <v>25</v>
      </c>
      <c r="Q30" s="324">
        <f>MAX('2'!$K$374:$K$379)</f>
        <v>281</v>
      </c>
      <c r="R30" s="324">
        <f>MAX('2'!$L$374:$L$379)</f>
        <v>71.48</v>
      </c>
      <c r="S30" s="324">
        <f>MIN('2'!$L$374:$L$379)</f>
        <v>65.62</v>
      </c>
      <c r="T30" s="324">
        <f>MAX('2'!$M$374:$M$379)</f>
        <v>100</v>
      </c>
      <c r="U30" s="324">
        <f>MIN('2'!$M$374:$M$379)</f>
        <v>0</v>
      </c>
      <c r="V30" s="324">
        <f>MAX('2'!$N$374:$N$379)</f>
        <v>112.31071501124543</v>
      </c>
      <c r="W30" s="324">
        <f>MIN('2'!$N$374:$N$379)</f>
        <v>0</v>
      </c>
      <c r="X30" s="324">
        <f>MAX('2'!$O$374:$O$379)</f>
        <v>85.576244613255923</v>
      </c>
      <c r="Y30" s="324">
        <f>MIN('2'!$O$374:$O$379)</f>
        <v>0</v>
      </c>
      <c r="Z30" s="324">
        <f>MAX('2'!$P$374:$P$379)</f>
        <v>83.378107063203899</v>
      </c>
      <c r="AA30" s="324">
        <f>MIN('2'!$P$374:$P$379)</f>
        <v>0</v>
      </c>
      <c r="AB30" s="324">
        <f>MAX('2'!$Q$374:$Q$379)</f>
        <v>89.54</v>
      </c>
      <c r="AC30" s="324">
        <f>MIN('2'!$Q$374:$Q$379)</f>
        <v>0</v>
      </c>
      <c r="AD30" s="324">
        <f>MIN('2'!$R$374:$R$379)</f>
        <v>0</v>
      </c>
      <c r="AE30" s="324">
        <f>MAX('2'!$R$374:$R$379)</f>
        <v>38.58</v>
      </c>
      <c r="AF30" s="324">
        <f>MAX('2'!$S$374:$S$379)</f>
        <v>76.190380418933458</v>
      </c>
      <c r="AG30" s="324">
        <f>MIN('2'!$S$374:$S$379)</f>
        <v>0</v>
      </c>
      <c r="AH30" s="324">
        <f>MIN('2'!$T$374:$T$379)</f>
        <v>0</v>
      </c>
      <c r="AI30" s="324">
        <f>MAX('2'!$T$374:$T$379)</f>
        <v>38.01</v>
      </c>
      <c r="AJ30" s="324">
        <f>MIN('2'!$U$374:$U$379)</f>
        <v>0</v>
      </c>
      <c r="AK30" s="324">
        <f>MAX('2'!$U$374:$U$379)</f>
        <v>19.100000000000001</v>
      </c>
      <c r="AL30" s="324">
        <f>MIN('2'!$V$374:$V$379)</f>
        <v>0</v>
      </c>
      <c r="AM30" s="324">
        <f>MAX('2'!$V$374:$V$379)</f>
        <v>2.64</v>
      </c>
      <c r="AN30" s="324">
        <f>MIN('2'!$W$374:$W$379)</f>
        <v>0</v>
      </c>
      <c r="AO30" s="324">
        <f>MAX('2'!$W$374:$W$379)</f>
        <v>0.56000000000000005</v>
      </c>
      <c r="AP30" s="324">
        <f>MAX('2'!$X$374:$X$379)</f>
        <v>5078</v>
      </c>
      <c r="AQ30" s="324">
        <f>MIN('2'!$X$374:$X$379)</f>
        <v>0</v>
      </c>
      <c r="AR30" s="324">
        <f>MAX('2'!$Y$374:$Y$379)</f>
        <v>1861</v>
      </c>
      <c r="AS30" s="324">
        <f>MIN('2'!$Y$374:$Y$379)</f>
        <v>0</v>
      </c>
      <c r="AT30" s="324">
        <f>MAX('2'!$Z$374:$Z$379)</f>
        <v>12.98</v>
      </c>
      <c r="AU30" s="324">
        <f>MIN('2'!$Z$374:$Z$379)</f>
        <v>0</v>
      </c>
    </row>
    <row r="31" spans="1:47" ht="12.75" customHeight="1">
      <c r="A31" s="311">
        <v>30</v>
      </c>
      <c r="B31" s="8" t="s">
        <v>493</v>
      </c>
      <c r="C31" s="10" t="s">
        <v>494</v>
      </c>
      <c r="D31" s="324">
        <f>MIN('2'!$E$380:$E$403)</f>
        <v>0</v>
      </c>
      <c r="E31" s="324">
        <f>MAX('2'!$E$380:$E$403)</f>
        <v>128425</v>
      </c>
      <c r="F31" s="324">
        <f>MIN('2'!$F$380:$F$403)</f>
        <v>0</v>
      </c>
      <c r="G31" s="324">
        <f>MAX('2'!$F$380:$F$403)</f>
        <v>36</v>
      </c>
      <c r="H31" s="324">
        <f>MIN('2'!$G$380:$G$403)</f>
        <v>0</v>
      </c>
      <c r="I31" s="324">
        <f>MAX('2'!$G$380:$G$403)</f>
        <v>5</v>
      </c>
      <c r="J31" s="324">
        <f>MAX('2'!$H$380:$H$403)</f>
        <v>83.71</v>
      </c>
      <c r="K31" s="324">
        <f>MIN('2'!$H$380:$H$403)</f>
        <v>34.74</v>
      </c>
      <c r="L31" s="324">
        <f>MIN('2'!$I$380:$I$403)</f>
        <v>0</v>
      </c>
      <c r="M31" s="324">
        <f>MAX('2'!$I$380:$I$403)</f>
        <v>7</v>
      </c>
      <c r="N31" s="324">
        <f>MIN('2'!$J$380:$J$403)</f>
        <v>0</v>
      </c>
      <c r="O31" s="324">
        <f>MAX('2'!$J$380:$J$403)</f>
        <v>56</v>
      </c>
      <c r="P31" s="324">
        <f>MIN('2'!$K$380:$K$403)</f>
        <v>0</v>
      </c>
      <c r="Q31" s="324">
        <f>MAX('2'!$K$380:$K$403)</f>
        <v>940</v>
      </c>
      <c r="R31" s="324">
        <f>MAX('2'!$L$380:$L$403)</f>
        <v>75.66</v>
      </c>
      <c r="S31" s="324">
        <f>MIN('2'!$L$380:$L$403)</f>
        <v>65.400000000000006</v>
      </c>
      <c r="T31" s="324">
        <f>MAX('2'!$M$380:$M$403)</f>
        <v>100</v>
      </c>
      <c r="U31" s="324">
        <f>MIN('2'!$M$380:$M$403)</f>
        <v>82.21</v>
      </c>
      <c r="V31" s="324">
        <f>MAX('2'!$N$380:$N$403)</f>
        <v>116.08535218128209</v>
      </c>
      <c r="W31" s="324">
        <f>MIN('2'!$N$380:$N$403)</f>
        <v>105.93167249155972</v>
      </c>
      <c r="X31" s="324">
        <f>MAX('2'!$O$380:$O$403)</f>
        <v>96.86929760206985</v>
      </c>
      <c r="Y31" s="324">
        <f>MIN('2'!$O$380:$O$403)</f>
        <v>71.668524464481351</v>
      </c>
      <c r="Z31" s="324">
        <f>MAX('2'!$P$380:$P$403)</f>
        <v>94.137571602197141</v>
      </c>
      <c r="AA31" s="324">
        <f>MIN('2'!$P$380:$P$403)</f>
        <v>53.760575063064721</v>
      </c>
      <c r="AB31" s="324">
        <f>MAX('2'!$Q$380:$Q$403)</f>
        <v>100</v>
      </c>
      <c r="AC31" s="324">
        <f>MIN('2'!$Q$380:$Q$403)</f>
        <v>10.45</v>
      </c>
      <c r="AD31" s="324">
        <f>MIN('2'!$R$380:$R$403)</f>
        <v>26.94</v>
      </c>
      <c r="AE31" s="324">
        <f>MAX('2'!$R$380:$R$403)</f>
        <v>62.22</v>
      </c>
      <c r="AF31" s="324">
        <f>MAX('2'!$S$380:$S$403)</f>
        <v>80.314725263046014</v>
      </c>
      <c r="AG31" s="324">
        <f>MIN('2'!$S$380:$S$403)</f>
        <v>50.385426842783609</v>
      </c>
      <c r="AH31" s="324">
        <f>MIN('2'!$T$380:$T$403)</f>
        <v>28.46</v>
      </c>
      <c r="AI31" s="324">
        <f>MAX('2'!$T$380:$T$403)</f>
        <v>57.09</v>
      </c>
      <c r="AJ31" s="324">
        <f>MIN('2'!$U$380:$U$403)</f>
        <v>5.0199999999999996</v>
      </c>
      <c r="AK31" s="324">
        <f>MAX('2'!$U$380:$U$403)</f>
        <v>16.62</v>
      </c>
      <c r="AL31" s="324">
        <f>MIN('2'!$V$380:$V$403)</f>
        <v>0.76</v>
      </c>
      <c r="AM31" s="324">
        <f>MAX('2'!$V$380:$V$403)</f>
        <v>2.76</v>
      </c>
      <c r="AN31" s="324">
        <f>MIN('2'!$W$380:$W$403)</f>
        <v>0.14000000000000001</v>
      </c>
      <c r="AO31" s="324">
        <f>MAX('2'!$W$380:$W$403)</f>
        <v>0.77</v>
      </c>
      <c r="AP31" s="324">
        <f>MAX('2'!$X$380:$X$403)</f>
        <v>58803</v>
      </c>
      <c r="AQ31" s="324">
        <f>MIN('2'!$X$380:$X$403)</f>
        <v>2016</v>
      </c>
      <c r="AR31" s="324">
        <f>MAX('2'!$Y$380:$Y$403)</f>
        <v>21327</v>
      </c>
      <c r="AS31" s="324">
        <f>MIN('2'!$Y$380:$Y$403)</f>
        <v>601</v>
      </c>
      <c r="AT31" s="324">
        <f>MAX('2'!$Z$380:$Z$403)</f>
        <v>9.8800000000000008</v>
      </c>
      <c r="AU31" s="324">
        <f>MIN('2'!$Z$380:$Z$403)</f>
        <v>2.94</v>
      </c>
    </row>
    <row r="32" spans="1:47" ht="12.75" customHeight="1">
      <c r="A32" s="304">
        <v>29</v>
      </c>
      <c r="B32" s="8" t="s">
        <v>478</v>
      </c>
      <c r="C32" s="10" t="s">
        <v>479</v>
      </c>
      <c r="D32" s="324">
        <f>MIN('2'!$E$404:$E$416)</f>
        <v>0</v>
      </c>
      <c r="E32" s="324">
        <f>MAX('2'!$E$404:$E$416)</f>
        <v>48</v>
      </c>
      <c r="F32" s="324">
        <f>MIN('2'!$F$404:$F$416)</f>
        <v>0</v>
      </c>
      <c r="G32" s="324">
        <f>MAX('2'!$F$404:$F$416)</f>
        <v>35</v>
      </c>
      <c r="H32" s="324">
        <f>MIN('2'!$G$404:$G$416)</f>
        <v>0</v>
      </c>
      <c r="I32" s="324">
        <f>MAX('2'!$G$404:$G$416)</f>
        <v>11</v>
      </c>
      <c r="J32" s="324">
        <f>MAX('2'!$H$404:$H$416)</f>
        <v>83.48</v>
      </c>
      <c r="K32" s="324">
        <f>MIN('2'!$H$404:$H$416)</f>
        <v>0</v>
      </c>
      <c r="L32" s="324">
        <f>MIN('2'!$I$404:$I$416)</f>
        <v>0</v>
      </c>
      <c r="M32" s="324">
        <f>MAX('2'!$I$404:$I$416)</f>
        <v>13</v>
      </c>
      <c r="N32" s="324">
        <f>MIN('2'!$J$404:$J$416)</f>
        <v>0</v>
      </c>
      <c r="O32" s="324">
        <f>MAX('2'!$J$404:$J$416)</f>
        <v>181</v>
      </c>
      <c r="P32" s="324">
        <f>MIN('2'!$K$404:$K$416)</f>
        <v>0</v>
      </c>
      <c r="Q32" s="324">
        <f>MAX('2'!$K$404:$K$416)</f>
        <v>1073</v>
      </c>
      <c r="R32" s="324">
        <f>MAX('2'!$L$404:$L$416)</f>
        <v>70.72</v>
      </c>
      <c r="S32" s="324">
        <f>MIN('2'!$L$404:$L$416)</f>
        <v>63.33</v>
      </c>
      <c r="T32" s="324">
        <f>MAX('2'!$M$404:$M$416)</f>
        <v>100</v>
      </c>
      <c r="U32" s="324">
        <f>MIN('2'!$M$404:$M$416)</f>
        <v>0</v>
      </c>
      <c r="V32" s="324">
        <f>MAX('2'!$N$404:$N$416)</f>
        <v>108.27715214992052</v>
      </c>
      <c r="W32" s="324">
        <f>MIN('2'!$N$404:$N$416)</f>
        <v>0</v>
      </c>
      <c r="X32" s="324">
        <f>MAX('2'!$O$404:$O$416)</f>
        <v>100.87642076126153</v>
      </c>
      <c r="Y32" s="324">
        <f>MIN('2'!$O$404:$O$416)</f>
        <v>0</v>
      </c>
      <c r="Z32" s="324">
        <f>MAX('2'!$P$404:$P$416)</f>
        <v>88.492059805665988</v>
      </c>
      <c r="AA32" s="324">
        <f>MIN('2'!$P$404:$P$416)</f>
        <v>0</v>
      </c>
      <c r="AB32" s="324">
        <f>MAX('2'!$Q$404:$Q$416)</f>
        <v>100</v>
      </c>
      <c r="AC32" s="324">
        <f>MIN('2'!$Q$404:$Q$416)</f>
        <v>0</v>
      </c>
      <c r="AD32" s="324">
        <f>MIN('2'!$R$404:$R$416)</f>
        <v>0</v>
      </c>
      <c r="AE32" s="324">
        <f>MAX('2'!$R$404:$R$416)</f>
        <v>48.21</v>
      </c>
      <c r="AF32" s="324">
        <f>MAX('2'!$S$404:$S$416)</f>
        <v>76.388902616207247</v>
      </c>
      <c r="AG32" s="324">
        <f>MIN('2'!$S$404:$S$416)</f>
        <v>0</v>
      </c>
      <c r="AH32" s="324">
        <f>MIN('2'!$T$404:$T$416)</f>
        <v>0</v>
      </c>
      <c r="AI32" s="324">
        <f>MAX('2'!$T$404:$T$416)</f>
        <v>43.48</v>
      </c>
      <c r="AJ32" s="324">
        <f>MIN('2'!$U$404:$U$416)</f>
        <v>0</v>
      </c>
      <c r="AK32" s="324">
        <f>MAX('2'!$U$404:$U$416)</f>
        <v>20.97</v>
      </c>
      <c r="AL32" s="324">
        <f>MIN('2'!$V$404:$V$416)</f>
        <v>0</v>
      </c>
      <c r="AM32" s="324">
        <f>MAX('2'!$V$404:$V$416)</f>
        <v>3.83</v>
      </c>
      <c r="AN32" s="324">
        <f>MIN('2'!$W$404:$W$416)</f>
        <v>0</v>
      </c>
      <c r="AO32" s="324">
        <f>MAX('2'!$W$404:$W$416)</f>
        <v>1.1499999999999999</v>
      </c>
      <c r="AP32" s="324">
        <f>MAX('2'!$X$404:$X$416)</f>
        <v>9728</v>
      </c>
      <c r="AQ32" s="324">
        <f>MIN('2'!$X$404:$X$416)</f>
        <v>0</v>
      </c>
      <c r="AR32" s="324">
        <f>MAX('2'!$Y$404:$Y$416)</f>
        <v>3775</v>
      </c>
      <c r="AS32" s="324">
        <f>MIN('2'!$Y$404:$Y$416)</f>
        <v>0</v>
      </c>
      <c r="AT32" s="324">
        <f>MAX('2'!$Z$404:$Z$416)</f>
        <v>16.59</v>
      </c>
      <c r="AU32" s="324">
        <f>MIN('2'!$Z$404:$Z$416)</f>
        <v>0</v>
      </c>
    </row>
    <row r="33" spans="1:47" ht="12.75" customHeight="1">
      <c r="A33" s="304">
        <v>31</v>
      </c>
      <c r="B33" s="8" t="s">
        <v>519</v>
      </c>
      <c r="C33" s="10" t="s">
        <v>520</v>
      </c>
      <c r="D33" s="324">
        <f>MIN('2'!$E$417:$E$433)</f>
        <v>0</v>
      </c>
      <c r="E33" s="324">
        <f>MAX('2'!$E$417:$E$433)</f>
        <v>23</v>
      </c>
      <c r="F33" s="324">
        <f>MIN('2'!$F$417:$F$433)</f>
        <v>0</v>
      </c>
      <c r="G33" s="324">
        <f>MAX('2'!$F$417:$F$433)</f>
        <v>34</v>
      </c>
      <c r="H33" s="324">
        <f>MIN('2'!$G$417:$G$433)</f>
        <v>0</v>
      </c>
      <c r="I33" s="324">
        <f>MAX('2'!$G$417:$G$433)</f>
        <v>4</v>
      </c>
      <c r="J33" s="324">
        <f>MAX('2'!$H$417:$H$433)</f>
        <v>83.46</v>
      </c>
      <c r="K33" s="324">
        <f>MIN('2'!$H$417:$H$433)</f>
        <v>0</v>
      </c>
      <c r="L33" s="324">
        <f>MIN('2'!$I$417:$I$433)</f>
        <v>0</v>
      </c>
      <c r="M33" s="324">
        <f>MAX('2'!$I$417:$I$433)</f>
        <v>20</v>
      </c>
      <c r="N33" s="324">
        <f>MIN('2'!$J$417:$J$433)</f>
        <v>1</v>
      </c>
      <c r="O33" s="324">
        <f>MAX('2'!$J$417:$J$433)</f>
        <v>749</v>
      </c>
      <c r="P33" s="324">
        <f>MIN('2'!$K$417:$K$433)</f>
        <v>0</v>
      </c>
      <c r="Q33" s="324">
        <f>MAX('2'!$K$417:$K$433)</f>
        <v>335</v>
      </c>
      <c r="R33" s="324">
        <f>MAX('2'!$L$417:$L$433)</f>
        <v>71.39</v>
      </c>
      <c r="S33" s="324">
        <f>MIN('2'!$L$417:$L$433)</f>
        <v>0</v>
      </c>
      <c r="T33" s="324">
        <f>MAX('2'!$M$417:$M$433)</f>
        <v>100</v>
      </c>
      <c r="U33" s="324">
        <f>MIN('2'!$M$417:$M$433)</f>
        <v>0</v>
      </c>
      <c r="V33" s="324">
        <f>MAX('2'!$N$417:$N$433)</f>
        <v>116.98843590417486</v>
      </c>
      <c r="W33" s="324">
        <f>MIN('2'!$N$417:$N$433)</f>
        <v>0</v>
      </c>
      <c r="X33" s="324">
        <f>MAX('2'!$O$417:$O$433)</f>
        <v>95.785568572373776</v>
      </c>
      <c r="Y33" s="324">
        <f>MIN('2'!$O$417:$O$433)</f>
        <v>0</v>
      </c>
      <c r="Z33" s="324">
        <f>MAX('2'!$P$417:$P$433)</f>
        <v>111.36613835027933</v>
      </c>
      <c r="AA33" s="324">
        <f>MIN('2'!$P$417:$P$433)</f>
        <v>0</v>
      </c>
      <c r="AB33" s="324">
        <f>MAX('2'!$Q$417:$Q$433)</f>
        <v>100</v>
      </c>
      <c r="AC33" s="324">
        <f>MIN('2'!$Q$417:$Q$433)</f>
        <v>0</v>
      </c>
      <c r="AD33" s="324">
        <f>MIN('2'!$R$417:$R$433)</f>
        <v>0</v>
      </c>
      <c r="AE33" s="324">
        <f>MAX('2'!$R$417:$R$433)</f>
        <v>42.23</v>
      </c>
      <c r="AF33" s="324">
        <f>MAX('2'!$S$417:$S$433)</f>
        <v>80.593192868719612</v>
      </c>
      <c r="AG33" s="324">
        <f>MIN('2'!$S$417:$S$433)</f>
        <v>0</v>
      </c>
      <c r="AH33" s="324">
        <f>MIN('2'!$T$417:$T$433)</f>
        <v>0</v>
      </c>
      <c r="AI33" s="324">
        <f>MAX('2'!$T$417:$T$433)</f>
        <v>40.96</v>
      </c>
      <c r="AJ33" s="324">
        <f>MIN('2'!$U$417:$U$433)</f>
        <v>0</v>
      </c>
      <c r="AK33" s="324">
        <f>MAX('2'!$U$417:$U$433)</f>
        <v>16.41</v>
      </c>
      <c r="AL33" s="324">
        <f>MIN('2'!$V$417:$V$433)</f>
        <v>0</v>
      </c>
      <c r="AM33" s="324">
        <f>MAX('2'!$V$417:$V$433)</f>
        <v>3.53</v>
      </c>
      <c r="AN33" s="324">
        <f>MIN('2'!$W$417:$W$433)</f>
        <v>0</v>
      </c>
      <c r="AO33" s="324">
        <f>MAX('2'!$W$417:$W$433)</f>
        <v>1.01</v>
      </c>
      <c r="AP33" s="324">
        <f>MAX('2'!$X$417:$X$433)</f>
        <v>7706</v>
      </c>
      <c r="AQ33" s="324">
        <f>MIN('2'!$X$417:$X$433)</f>
        <v>0</v>
      </c>
      <c r="AR33" s="324">
        <f>MAX('2'!$Y$417:$Y$433)</f>
        <v>3332</v>
      </c>
      <c r="AS33" s="324">
        <f>MIN('2'!$Y$417:$Y$433)</f>
        <v>0</v>
      </c>
      <c r="AT33" s="324">
        <f>MAX('2'!$Z$417:$Z$433)</f>
        <v>14.94</v>
      </c>
      <c r="AU33" s="324">
        <f>MIN('2'!$Z$417:$Z$433)</f>
        <v>0</v>
      </c>
    </row>
    <row r="34" spans="1:47" ht="12.75" customHeight="1">
      <c r="A34" s="304">
        <v>28</v>
      </c>
      <c r="B34" s="8" t="s">
        <v>461</v>
      </c>
      <c r="C34" s="10" t="s">
        <v>462</v>
      </c>
      <c r="D34" s="324">
        <f>MIN('2'!$E$434:$E$448)</f>
        <v>0</v>
      </c>
      <c r="E34" s="324">
        <f>MAX('2'!$E$434:$E$448)</f>
        <v>1</v>
      </c>
      <c r="F34" s="324">
        <f>MIN('2'!$F$434:$F$448)</f>
        <v>0</v>
      </c>
      <c r="G34" s="324">
        <f>MAX('2'!$F$434:$F$448)</f>
        <v>3</v>
      </c>
      <c r="H34" s="324">
        <f>MIN('2'!$G$434:$G$448)</f>
        <v>0</v>
      </c>
      <c r="I34" s="324">
        <f>MAX('2'!$G$434:$G$448)</f>
        <v>2</v>
      </c>
      <c r="J34" s="324">
        <f>MAX('2'!$H$434:$H$448)</f>
        <v>90.81</v>
      </c>
      <c r="K34" s="324">
        <f>MIN('2'!$H$434:$H$448)</f>
        <v>68.78</v>
      </c>
      <c r="L34" s="324">
        <f>MIN('2'!$I$434:$I$448)</f>
        <v>0</v>
      </c>
      <c r="M34" s="324">
        <f>MAX('2'!$I$434:$I$448)</f>
        <v>0</v>
      </c>
      <c r="N34" s="324">
        <f>MIN('2'!$J$434:$J$448)</f>
        <v>0</v>
      </c>
      <c r="O34" s="324">
        <f>MAX('2'!$J$434:$J$448)</f>
        <v>4</v>
      </c>
      <c r="P34" s="324">
        <f>MIN('2'!$K$434:$K$448)</f>
        <v>0</v>
      </c>
      <c r="Q34" s="324">
        <f>MAX('2'!$K$434:$K$448)</f>
        <v>0</v>
      </c>
      <c r="R34" s="324">
        <f>MAX('2'!$L$434:$L$448)</f>
        <v>73.55</v>
      </c>
      <c r="S34" s="324">
        <f>MIN('2'!$L$434:$L$448)</f>
        <v>69</v>
      </c>
      <c r="T34" s="324">
        <f>MAX('2'!$M$434:$M$448)</f>
        <v>100</v>
      </c>
      <c r="U34" s="324">
        <f>MIN('2'!$M$434:$M$448)</f>
        <v>90.01</v>
      </c>
      <c r="V34" s="324">
        <f>MAX('2'!$N$434:$N$448)</f>
        <v>114.10125027871491</v>
      </c>
      <c r="W34" s="324">
        <f>MIN('2'!$N$434:$N$448)</f>
        <v>101.68366782335067</v>
      </c>
      <c r="X34" s="324">
        <f>MAX('2'!$O$434:$O$448)</f>
        <v>102.33567402330314</v>
      </c>
      <c r="Y34" s="324">
        <f>MIN('2'!$O$434:$O$448)</f>
        <v>70.800219988663315</v>
      </c>
      <c r="Z34" s="324">
        <f>MAX('2'!$P$434:$P$448)</f>
        <v>134.55661726174122</v>
      </c>
      <c r="AA34" s="324">
        <f>MIN('2'!$P$434:$P$448)</f>
        <v>63.911024699984409</v>
      </c>
      <c r="AB34" s="324">
        <f>MAX('2'!$Q$434:$Q$448)</f>
        <v>100</v>
      </c>
      <c r="AC34" s="324">
        <f>MIN('2'!$Q$434:$Q$448)</f>
        <v>29.55</v>
      </c>
      <c r="AD34" s="324">
        <f>MIN('2'!$R$434:$R$448)</f>
        <v>29.98</v>
      </c>
      <c r="AE34" s="324">
        <f>MAX('2'!$R$434:$R$448)</f>
        <v>51.44</v>
      </c>
      <c r="AF34" s="324">
        <f>MAX('2'!$S$434:$S$448)</f>
        <v>70.399476096922058</v>
      </c>
      <c r="AG34" s="324">
        <f>MIN('2'!$S$434:$S$448)</f>
        <v>51.604727671499937</v>
      </c>
      <c r="AH34" s="324">
        <f>MIN('2'!$T$434:$T$448)</f>
        <v>42.88</v>
      </c>
      <c r="AI34" s="324">
        <f>MAX('2'!$T$434:$T$448)</f>
        <v>53.71</v>
      </c>
      <c r="AJ34" s="324">
        <f>MIN('2'!$U$434:$U$448)</f>
        <v>4.91</v>
      </c>
      <c r="AK34" s="324">
        <f>MAX('2'!$U$434:$U$448)</f>
        <v>15.07</v>
      </c>
      <c r="AL34" s="324">
        <f>MIN('2'!$V$434:$V$448)</f>
        <v>0.53</v>
      </c>
      <c r="AM34" s="324">
        <f>MAX('2'!$V$434:$V$448)</f>
        <v>2.48</v>
      </c>
      <c r="AN34" s="324">
        <f>MIN('2'!$W$434:$W$448)</f>
        <v>0.11</v>
      </c>
      <c r="AO34" s="324">
        <f>MAX('2'!$W$434:$W$448)</f>
        <v>0.71</v>
      </c>
      <c r="AP34" s="324">
        <f>MAX('2'!$X$434:$X$448)</f>
        <v>17766</v>
      </c>
      <c r="AQ34" s="324">
        <f>MIN('2'!$X$434:$X$448)</f>
        <v>687</v>
      </c>
      <c r="AR34" s="324">
        <f>MAX('2'!$Y$434:$Y$448)</f>
        <v>7383</v>
      </c>
      <c r="AS34" s="324">
        <f>MIN('2'!$Y$434:$Y$448)</f>
        <v>340</v>
      </c>
      <c r="AT34" s="324">
        <f>MAX('2'!$Z$434:$Z$448)</f>
        <v>8.7100000000000009</v>
      </c>
      <c r="AU34" s="324">
        <f>MIN('2'!$Z$434:$Z$448)</f>
        <v>5.64</v>
      </c>
    </row>
    <row r="35" spans="1:47" ht="12.75" customHeight="1">
      <c r="A35" s="311">
        <v>6</v>
      </c>
      <c r="B35" s="8" t="s">
        <v>98</v>
      </c>
      <c r="C35" s="9" t="s">
        <v>99</v>
      </c>
      <c r="D35" s="324">
        <f>MIN('2'!$E$449:$E$467)</f>
        <v>3</v>
      </c>
      <c r="E35" s="324">
        <f>MAX('2'!$E$449:$E$467)</f>
        <v>53</v>
      </c>
      <c r="F35" s="324">
        <f>MIN('2'!$F$449:$F$467)</f>
        <v>0</v>
      </c>
      <c r="G35" s="324">
        <f>MAX('2'!$F$449:$F$467)</f>
        <v>54</v>
      </c>
      <c r="H35" s="324">
        <f>MIN('2'!$G$449:$G$467)</f>
        <v>0</v>
      </c>
      <c r="I35" s="324">
        <f>MAX('2'!$G$449:$G$467)</f>
        <v>9</v>
      </c>
      <c r="J35" s="324">
        <f>MAX('2'!$H$449:$H$467)</f>
        <v>87.67</v>
      </c>
      <c r="K35" s="324">
        <f>MIN('2'!$H$449:$H$467)</f>
        <v>0</v>
      </c>
      <c r="L35" s="324">
        <f>MIN('2'!$I$449:$I$467)</f>
        <v>0</v>
      </c>
      <c r="M35" s="324">
        <f>MAX('2'!$I$449:$I$467)</f>
        <v>38</v>
      </c>
      <c r="N35" s="324">
        <f>MIN('2'!$J$449:$J$467)</f>
        <v>0</v>
      </c>
      <c r="O35" s="324">
        <f>MAX('2'!$J$449:$J$467)</f>
        <v>172</v>
      </c>
      <c r="P35" s="324">
        <f>MIN('2'!$K$449:$K$467)</f>
        <v>0</v>
      </c>
      <c r="Q35" s="324">
        <f>MAX('2'!$K$449:$K$467)</f>
        <v>453</v>
      </c>
      <c r="R35" s="324">
        <f>MAX('2'!$L$449:$L$467)</f>
        <v>72.11</v>
      </c>
      <c r="S35" s="324">
        <f>MIN('2'!$L$449:$L$467)</f>
        <v>64.94</v>
      </c>
      <c r="T35" s="324">
        <f>MAX('2'!$M$449:$M$467)</f>
        <v>100</v>
      </c>
      <c r="U35" s="324">
        <f>MIN('2'!$M$449:$M$467)</f>
        <v>0</v>
      </c>
      <c r="V35" s="324">
        <f>MAX('2'!$N$449:$N$467)</f>
        <v>122.01589413152469</v>
      </c>
      <c r="W35" s="324">
        <f>MIN('2'!$N$449:$N$467)</f>
        <v>106.11971110174156</v>
      </c>
      <c r="X35" s="324">
        <f>MAX('2'!$O$449:$O$467)</f>
        <v>100.12683818103893</v>
      </c>
      <c r="Y35" s="324">
        <f>MIN('2'!$O$449:$O$467)</f>
        <v>74.400000000000006</v>
      </c>
      <c r="Z35" s="324">
        <f>MAX('2'!$P$449:$P$467)</f>
        <v>91.623644134404444</v>
      </c>
      <c r="AA35" s="324">
        <f>MIN('2'!$P$449:$P$467)</f>
        <v>67.695685940350927</v>
      </c>
      <c r="AB35" s="324">
        <f>MAX('2'!$Q$449:$Q$467)</f>
        <v>100</v>
      </c>
      <c r="AC35" s="324">
        <f>MIN('2'!$Q$449:$Q$467)</f>
        <v>0</v>
      </c>
      <c r="AD35" s="324">
        <f>MIN('2'!$R$449:$R$467)</f>
        <v>0</v>
      </c>
      <c r="AE35" s="324">
        <f>MAX('2'!$R$449:$R$467)</f>
        <v>49.6</v>
      </c>
      <c r="AF35" s="324">
        <f>MAX('2'!$S$449:$S$467)</f>
        <v>77.786366354844887</v>
      </c>
      <c r="AG35" s="324">
        <f>MIN('2'!$S$449:$S$467)</f>
        <v>59.291315598232771</v>
      </c>
      <c r="AH35" s="324">
        <f>MIN('2'!$T$449:$T$467)</f>
        <v>9.1300000000000008</v>
      </c>
      <c r="AI35" s="324">
        <f>MAX('2'!$T$449:$T$467)</f>
        <v>56.04</v>
      </c>
      <c r="AJ35" s="324">
        <f>MIN('2'!$U$449:$U$467)</f>
        <v>0</v>
      </c>
      <c r="AK35" s="324">
        <f>MAX('2'!$U$449:$U$467)</f>
        <v>16.12</v>
      </c>
      <c r="AL35" s="324">
        <f>MIN('2'!$V$449:$V$467)</f>
        <v>0</v>
      </c>
      <c r="AM35" s="324">
        <f>MAX('2'!$V$449:$V$467)</f>
        <v>2.04</v>
      </c>
      <c r="AN35" s="324">
        <f>MIN('2'!$W$449:$W$467)</f>
        <v>0</v>
      </c>
      <c r="AO35" s="324">
        <f>MAX('2'!$W$449:$W$467)</f>
        <v>0.46</v>
      </c>
      <c r="AP35" s="324">
        <f>MAX('2'!$X$449:$X$467)</f>
        <v>35861</v>
      </c>
      <c r="AQ35" s="324">
        <f>MIN('2'!$X$449:$X$467)</f>
        <v>0</v>
      </c>
      <c r="AR35" s="324">
        <f>MAX('2'!$Y$449:$Y$467)</f>
        <v>14517</v>
      </c>
      <c r="AS35" s="324">
        <f>MIN('2'!$Y$449:$Y$467)</f>
        <v>0</v>
      </c>
      <c r="AT35" s="324">
        <f>MAX('2'!$Z$449:$Z$467)</f>
        <v>6.82</v>
      </c>
      <c r="AU35" s="324">
        <f>MIN('2'!$Z$449:$Z$467)</f>
        <v>0</v>
      </c>
    </row>
    <row r="36" spans="1:47" ht="12.75" customHeight="1">
      <c r="A36" s="311">
        <v>9</v>
      </c>
      <c r="B36" s="8" t="s">
        <v>146</v>
      </c>
      <c r="C36" s="9" t="s">
        <v>147</v>
      </c>
      <c r="D36" s="324">
        <f>MIN('2'!$E$468:$E$484)</f>
        <v>0</v>
      </c>
      <c r="E36" s="324">
        <f>MAX('2'!$E$468:$E$484)</f>
        <v>37</v>
      </c>
      <c r="F36" s="324">
        <f>MIN('2'!$F$468:$F$484)</f>
        <v>0</v>
      </c>
      <c r="G36" s="324">
        <f>MAX('2'!$F$468:$F$484)</f>
        <v>109</v>
      </c>
      <c r="H36" s="324">
        <f>MIN('2'!$G$468:$G$484)</f>
        <v>0</v>
      </c>
      <c r="I36" s="324">
        <f>MAX('2'!$G$468:$G$484)</f>
        <v>8</v>
      </c>
      <c r="J36" s="324">
        <f>MAX('2'!$H$468:$H$484)</f>
        <v>92.35</v>
      </c>
      <c r="K36" s="324">
        <f>MIN('2'!$H$468:$H$484)</f>
        <v>0</v>
      </c>
      <c r="L36" s="324">
        <f>MIN('2'!$I$468:$I$484)</f>
        <v>0</v>
      </c>
      <c r="M36" s="324">
        <f>MAX('2'!$I$468:$I$484)</f>
        <v>19</v>
      </c>
      <c r="N36" s="324">
        <f>MIN('2'!$J$468:$J$484)</f>
        <v>0</v>
      </c>
      <c r="O36" s="324">
        <f>MAX('2'!$J$468:$J$484)</f>
        <v>416</v>
      </c>
      <c r="P36" s="324">
        <f>MIN('2'!$K$468:$K$484)</f>
        <v>0</v>
      </c>
      <c r="Q36" s="324">
        <f>MAX('2'!$K$468:$K$484)</f>
        <v>564</v>
      </c>
      <c r="R36" s="324">
        <f>MAX('2'!$L$468:$L$484)</f>
        <v>72.8</v>
      </c>
      <c r="S36" s="324">
        <f>MIN('2'!$L$468:$L$484)</f>
        <v>63.82</v>
      </c>
      <c r="T36" s="324">
        <f>MAX('2'!$M$468:$M$484)</f>
        <v>100</v>
      </c>
      <c r="U36" s="324">
        <f>MIN('2'!$M$468:$M$484)</f>
        <v>0</v>
      </c>
      <c r="V36" s="324">
        <f>MAX('2'!$N$468:$N$484)</f>
        <v>119.514346323144</v>
      </c>
      <c r="W36" s="324">
        <f>MIN('2'!$N$468:$N$484)</f>
        <v>0</v>
      </c>
      <c r="X36" s="324">
        <f>MAX('2'!$O$468:$O$484)</f>
        <v>108.36408742482642</v>
      </c>
      <c r="Y36" s="324">
        <f>MIN('2'!$O$468:$O$484)</f>
        <v>0</v>
      </c>
      <c r="Z36" s="324">
        <f>MAX('2'!$P$468:$P$484)</f>
        <v>92.040859990173345</v>
      </c>
      <c r="AA36" s="324">
        <f>MIN('2'!$P$468:$P$484)</f>
        <v>0</v>
      </c>
      <c r="AB36" s="324">
        <f>MAX('2'!$Q$468:$Q$484)</f>
        <v>100</v>
      </c>
      <c r="AC36" s="324">
        <f>MIN('2'!$Q$468:$Q$484)</f>
        <v>0</v>
      </c>
      <c r="AD36" s="324">
        <f>MIN('2'!$R$468:$R$484)</f>
        <v>0</v>
      </c>
      <c r="AE36" s="324">
        <f>MAX('2'!$R$468:$R$484)</f>
        <v>46.48</v>
      </c>
      <c r="AF36" s="324">
        <f>MAX('2'!$S$468:$S$484)</f>
        <v>80.604355378921028</v>
      </c>
      <c r="AG36" s="324">
        <f>MIN('2'!$S$468:$S$484)</f>
        <v>0</v>
      </c>
      <c r="AH36" s="324">
        <f>MIN('2'!$T$468:$T$484)</f>
        <v>0</v>
      </c>
      <c r="AI36" s="324">
        <f>MAX('2'!$T$468:$T$484)</f>
        <v>44.94</v>
      </c>
      <c r="AJ36" s="324">
        <f>MIN('2'!$U$468:$U$484)</f>
        <v>0</v>
      </c>
      <c r="AK36" s="324">
        <f>MAX('2'!$U$468:$U$484)</f>
        <v>18.61</v>
      </c>
      <c r="AL36" s="324">
        <f>MIN('2'!$V$468:$V$484)</f>
        <v>0</v>
      </c>
      <c r="AM36" s="324">
        <f>MAX('2'!$V$468:$V$484)</f>
        <v>3.1</v>
      </c>
      <c r="AN36" s="324">
        <f>MIN('2'!$W$468:$W$484)</f>
        <v>0</v>
      </c>
      <c r="AO36" s="324">
        <f>MAX('2'!$W$468:$W$484)</f>
        <v>0.83</v>
      </c>
      <c r="AP36" s="324">
        <f>MAX('2'!$X$468:$X$484)</f>
        <v>77547</v>
      </c>
      <c r="AQ36" s="324">
        <f>MIN('2'!$X$468:$X$484)</f>
        <v>0</v>
      </c>
      <c r="AR36" s="324">
        <f>MAX('2'!$Y$468:$Y$484)</f>
        <v>23349</v>
      </c>
      <c r="AS36" s="324">
        <f>MIN('2'!$Y$468:$Y$484)</f>
        <v>0</v>
      </c>
      <c r="AT36" s="324">
        <f>MAX('2'!$Z$468:$Z$484)</f>
        <v>8.86</v>
      </c>
      <c r="AU36" s="324">
        <f>MIN('2'!$Z$468:$Z$484)</f>
        <v>0</v>
      </c>
    </row>
    <row r="37" spans="1:47" ht="12.75" customHeight="1">
      <c r="A37" s="304">
        <v>5</v>
      </c>
      <c r="B37" s="8" t="s">
        <v>53</v>
      </c>
      <c r="C37" s="9" t="s">
        <v>54</v>
      </c>
      <c r="D37" s="324">
        <f>MIN('2'!$E$485:$E$517)</f>
        <v>0</v>
      </c>
      <c r="E37" s="324">
        <f>MAX('2'!$E$485:$E$517)</f>
        <v>68</v>
      </c>
      <c r="F37" s="324">
        <f>MIN('2'!$F$485:$F$517)</f>
        <v>0</v>
      </c>
      <c r="G37" s="324">
        <f>MAX('2'!$F$485:$F$517)</f>
        <v>31</v>
      </c>
      <c r="H37" s="324">
        <f>MIN('2'!$G$485:$G$517)</f>
        <v>0</v>
      </c>
      <c r="I37" s="324">
        <f>MAX('2'!$G$485:$G$517)</f>
        <v>5</v>
      </c>
      <c r="J37" s="324">
        <f>MAX('2'!$H$485:$H$517)</f>
        <v>98.25</v>
      </c>
      <c r="K37" s="324">
        <f>MIN('2'!$H$485:$H$517)</f>
        <v>42.53</v>
      </c>
      <c r="L37" s="324">
        <f>MIN('2'!$I$485:$I$517)</f>
        <v>0</v>
      </c>
      <c r="M37" s="324">
        <f>MAX('2'!$I$485:$I$517)</f>
        <v>30</v>
      </c>
      <c r="N37" s="324">
        <f>MIN('2'!$J$485:$J$517)</f>
        <v>0</v>
      </c>
      <c r="O37" s="324">
        <f>MAX('2'!$J$485:$J$517)</f>
        <v>269</v>
      </c>
      <c r="P37" s="324">
        <f>MIN('2'!$K$485:$K$517)</f>
        <v>0</v>
      </c>
      <c r="Q37" s="324">
        <f>MAX('2'!$K$485:$K$517)</f>
        <v>315</v>
      </c>
      <c r="R37" s="324">
        <f>MAX('2'!$L$485:$L$517)</f>
        <v>72.540000000000006</v>
      </c>
      <c r="S37" s="324">
        <f>MIN('2'!$L$485:$L$517)</f>
        <v>63.79</v>
      </c>
      <c r="T37" s="324">
        <f>MAX('2'!$M$485:$M$517)</f>
        <v>99.36</v>
      </c>
      <c r="U37" s="324">
        <f>MIN('2'!$M$485:$M$517)</f>
        <v>0</v>
      </c>
      <c r="V37" s="324">
        <f>MAX('2'!$N$485:$N$517)</f>
        <v>119.04834782605369</v>
      </c>
      <c r="W37" s="324">
        <f>MIN('2'!$N$485:$N$517)</f>
        <v>103.53019573443432</v>
      </c>
      <c r="X37" s="324">
        <f>MAX('2'!$O$485:$O$517)</f>
        <v>104.64956357576816</v>
      </c>
      <c r="Y37" s="324">
        <f>MIN('2'!$O$485:$O$517)</f>
        <v>76.021989594473624</v>
      </c>
      <c r="Z37" s="324">
        <f>MAX('2'!$P$485:$P$517)</f>
        <v>105.48927719851717</v>
      </c>
      <c r="AA37" s="324">
        <f>MIN('2'!$P$485:$P$517)</f>
        <v>60.403955845206006</v>
      </c>
      <c r="AB37" s="324">
        <f>MAX('2'!$Q$485:$Q$517)</f>
        <v>100</v>
      </c>
      <c r="AC37" s="324">
        <f>MIN('2'!$Q$485:$Q$517)</f>
        <v>36.99</v>
      </c>
      <c r="AD37" s="324">
        <f>MIN('2'!$R$485:$R$517)</f>
        <v>2.82</v>
      </c>
      <c r="AE37" s="324">
        <f>MAX('2'!$R$485:$R$517)</f>
        <v>51.33</v>
      </c>
      <c r="AF37" s="324">
        <f>MAX('2'!$S$485:$S$517)</f>
        <v>91.59174563748121</v>
      </c>
      <c r="AG37" s="324">
        <f>MIN('2'!$S$485:$S$517)</f>
        <v>57.418091436318441</v>
      </c>
      <c r="AH37" s="324">
        <f>MIN('2'!$T$485:$T$517)</f>
        <v>0.9</v>
      </c>
      <c r="AI37" s="324">
        <f>MAX('2'!$T$485:$T$517)</f>
        <v>62.53</v>
      </c>
      <c r="AJ37" s="324">
        <f>MIN('2'!$U$485:$U$517)</f>
        <v>4.71</v>
      </c>
      <c r="AK37" s="324">
        <f>MAX('2'!$U$485:$U$517)</f>
        <v>30.94</v>
      </c>
      <c r="AL37" s="324">
        <f>MIN('2'!$V$485:$V$517)</f>
        <v>0.52</v>
      </c>
      <c r="AM37" s="324">
        <f>MAX('2'!$V$485:$V$517)</f>
        <v>5.72</v>
      </c>
      <c r="AN37" s="324">
        <f>MIN('2'!$W$485:$W$517)</f>
        <v>0.13</v>
      </c>
      <c r="AO37" s="324">
        <f>MAX('2'!$W$485:$W$517)</f>
        <v>1.53</v>
      </c>
      <c r="AP37" s="324">
        <f>MAX('2'!$X$485:$X$517)</f>
        <v>119715</v>
      </c>
      <c r="AQ37" s="324">
        <f>MIN('2'!$X$485:$X$517)</f>
        <v>479</v>
      </c>
      <c r="AR37" s="324">
        <f>MAX('2'!$Y$485:$Y$517)</f>
        <v>43304</v>
      </c>
      <c r="AS37" s="324">
        <f>MIN('2'!$Y$485:$Y$517)</f>
        <v>196</v>
      </c>
      <c r="AT37" s="324">
        <f>MAX('2'!$Z$485:$Z$517)</f>
        <v>7.63</v>
      </c>
      <c r="AU37" s="324">
        <f>MIN('2'!$Z$485:$Z$517)</f>
        <v>4.37</v>
      </c>
    </row>
    <row r="38" spans="1:47" ht="12.75" customHeight="1">
      <c r="A38" s="304"/>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row>
    <row r="39" spans="1:47" ht="12.75" customHeight="1">
      <c r="A39" s="304"/>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row>
    <row r="40" spans="1:47" ht="12.75" customHeight="1">
      <c r="A40" s="304"/>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row>
    <row r="41" spans="1:47" ht="12.75" customHeight="1">
      <c r="A41" s="304"/>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row>
    <row r="42" spans="1:47" ht="12.75" customHeight="1">
      <c r="A42" s="304"/>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row>
    <row r="43" spans="1:47" ht="12.75" customHeight="1">
      <c r="A43" s="304"/>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row>
    <row r="44" spans="1:47" ht="12.75" customHeight="1">
      <c r="A44" s="304"/>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row>
    <row r="45" spans="1:47" ht="12.75" customHeight="1">
      <c r="A45" s="304"/>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row>
    <row r="46" spans="1:47" ht="12.75" customHeight="1">
      <c r="A46" s="304"/>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row>
    <row r="47" spans="1:47" ht="12.75" customHeight="1">
      <c r="A47" s="304"/>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row>
    <row r="48" spans="1:47" ht="12.75" customHeight="1">
      <c r="A48" s="304"/>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row>
    <row r="49" spans="1:47" ht="12.75" customHeight="1">
      <c r="A49" s="304"/>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row>
    <row r="50" spans="1:47" ht="12.75" customHeight="1">
      <c r="A50" s="304"/>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row>
    <row r="51" spans="1:47" ht="12.75" customHeight="1">
      <c r="A51" s="304"/>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row>
    <row r="52" spans="1:47" ht="12.75" customHeight="1">
      <c r="A52" s="304"/>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row>
    <row r="53" spans="1:47" ht="12.75" customHeight="1">
      <c r="A53" s="304"/>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row>
    <row r="54" spans="1:47" ht="12.75" customHeight="1">
      <c r="A54" s="304"/>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row>
    <row r="55" spans="1:47" ht="12.75" customHeight="1">
      <c r="A55" s="304"/>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row>
    <row r="56" spans="1:47" ht="12.75" customHeight="1">
      <c r="A56" s="304"/>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row>
    <row r="57" spans="1:47" ht="12.75" customHeight="1">
      <c r="A57" s="304"/>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row>
    <row r="58" spans="1:47" ht="12.75" customHeight="1">
      <c r="A58" s="304"/>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row>
    <row r="59" spans="1:47" ht="12.75" customHeight="1">
      <c r="A59" s="304"/>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row>
    <row r="60" spans="1:47" ht="12.75" customHeight="1">
      <c r="A60" s="304"/>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row>
    <row r="61" spans="1:47" ht="12.75" customHeight="1">
      <c r="A61" s="304"/>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row>
    <row r="62" spans="1:47" ht="12.75" customHeight="1">
      <c r="A62" s="304"/>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row>
    <row r="63" spans="1:47" ht="12.75" customHeight="1">
      <c r="A63" s="304"/>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row>
    <row r="64" spans="1:47" ht="12.75" customHeight="1">
      <c r="A64" s="304"/>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row>
    <row r="65" spans="1:47" ht="12.75" customHeight="1">
      <c r="A65" s="304"/>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row>
    <row r="66" spans="1:47" ht="12.75" customHeight="1">
      <c r="A66" s="304"/>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row>
    <row r="67" spans="1:47" ht="12.75" customHeight="1">
      <c r="A67" s="304"/>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row>
    <row r="68" spans="1:47" ht="12.75" customHeight="1">
      <c r="A68" s="304"/>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row>
    <row r="69" spans="1:47" ht="12.75" customHeight="1">
      <c r="A69" s="304"/>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row>
    <row r="70" spans="1:47" ht="12.75" customHeight="1">
      <c r="A70" s="304"/>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row>
    <row r="71" spans="1:47" ht="12.75" customHeight="1">
      <c r="A71" s="304"/>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row>
    <row r="72" spans="1:47" ht="12.75" customHeight="1">
      <c r="A72" s="304"/>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row>
    <row r="73" spans="1:47" ht="12.75" customHeight="1">
      <c r="A73" s="304"/>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row>
    <row r="74" spans="1:47" ht="12.75" customHeight="1">
      <c r="A74" s="304"/>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row>
    <row r="75" spans="1:47" ht="12.75" customHeight="1">
      <c r="A75" s="304"/>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row>
    <row r="76" spans="1:47" ht="12.75" customHeight="1">
      <c r="A76" s="304"/>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row>
    <row r="77" spans="1:47" ht="12.75" customHeight="1">
      <c r="A77" s="304"/>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row>
    <row r="78" spans="1:47" ht="12.75" customHeight="1">
      <c r="A78" s="304"/>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row>
    <row r="79" spans="1:47" ht="12.75" customHeight="1">
      <c r="A79" s="304"/>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row>
    <row r="80" spans="1:47" ht="12.75" customHeight="1">
      <c r="A80" s="304"/>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row>
    <row r="81" spans="1:47" ht="12.75" customHeight="1">
      <c r="A81" s="304"/>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row>
    <row r="82" spans="1:47" ht="12.75" customHeight="1">
      <c r="A82" s="304"/>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row>
    <row r="83" spans="1:47" ht="12.75" customHeight="1">
      <c r="A83" s="304"/>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row>
    <row r="84" spans="1:47" ht="12.75" customHeight="1">
      <c r="A84" s="304"/>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row>
    <row r="85" spans="1:47" ht="12.75" customHeight="1">
      <c r="A85" s="304"/>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row>
    <row r="86" spans="1:47" ht="12.75" customHeight="1">
      <c r="A86" s="304"/>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row>
    <row r="87" spans="1:47" ht="12.75" customHeight="1">
      <c r="A87" s="304"/>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row>
    <row r="88" spans="1:47" ht="12.75" customHeight="1">
      <c r="A88" s="304"/>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row>
    <row r="89" spans="1:47" ht="12.75" customHeight="1">
      <c r="A89" s="304"/>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row>
    <row r="90" spans="1:47" ht="12.75" customHeight="1">
      <c r="A90" s="304"/>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row>
    <row r="91" spans="1:47" ht="12.75" customHeight="1">
      <c r="A91" s="304"/>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row>
    <row r="92" spans="1:47" ht="12.75" customHeight="1">
      <c r="A92" s="304"/>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row>
    <row r="93" spans="1:47" ht="12.75" customHeight="1">
      <c r="A93" s="304"/>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row>
    <row r="94" spans="1:47" ht="12.75" customHeight="1">
      <c r="A94" s="304"/>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row>
    <row r="95" spans="1:47" ht="12.75" customHeight="1">
      <c r="A95" s="304"/>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row>
    <row r="96" spans="1:47" ht="12.75" customHeight="1">
      <c r="A96" s="304"/>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row>
    <row r="97" spans="1:47" ht="12.75" customHeight="1">
      <c r="A97" s="304"/>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row>
    <row r="98" spans="1:47" ht="12.75" customHeight="1">
      <c r="A98" s="304"/>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row>
    <row r="99" spans="1:47" ht="12.75" customHeight="1">
      <c r="A99" s="304"/>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row>
    <row r="100" spans="1:47" ht="12.75" customHeight="1">
      <c r="A100" s="304"/>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row>
    <row r="101" spans="1:47" ht="12.75" customHeight="1">
      <c r="A101" s="304"/>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row>
    <row r="102" spans="1:47" ht="12.75" customHeight="1">
      <c r="A102" s="304"/>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row>
    <row r="103" spans="1:47" ht="12.75" customHeight="1">
      <c r="A103" s="304"/>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row>
    <row r="104" spans="1:47" ht="12.75" customHeight="1">
      <c r="A104" s="304"/>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row>
    <row r="105" spans="1:47" ht="12.75" customHeight="1">
      <c r="A105" s="304"/>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row>
    <row r="106" spans="1:47" ht="12.75" customHeight="1">
      <c r="A106" s="30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row>
    <row r="107" spans="1:47" ht="12.75" customHeight="1">
      <c r="A107" s="304"/>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row>
    <row r="108" spans="1:47" ht="12.75" customHeight="1">
      <c r="A108" s="304"/>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row>
    <row r="109" spans="1:47" ht="12.75" customHeight="1">
      <c r="A109" s="304"/>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row>
    <row r="110" spans="1:47" ht="12.75" customHeight="1">
      <c r="A110" s="304"/>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row>
    <row r="111" spans="1:47" ht="12.75" customHeight="1">
      <c r="A111" s="304"/>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row>
    <row r="112" spans="1:47" ht="12.75" customHeight="1">
      <c r="A112" s="304"/>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row>
    <row r="113" spans="1:47" ht="12.75" customHeight="1">
      <c r="A113" s="304"/>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row>
    <row r="114" spans="1:47" ht="12.75" customHeight="1">
      <c r="A114" s="304"/>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row>
    <row r="115" spans="1:47" ht="12.75" customHeight="1">
      <c r="A115" s="304"/>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row>
    <row r="116" spans="1:47" ht="12.75" customHeight="1">
      <c r="A116" s="304"/>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row>
    <row r="117" spans="1:47" ht="12.75" customHeight="1">
      <c r="A117" s="304"/>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row>
    <row r="118" spans="1:47" ht="12.75" customHeight="1">
      <c r="A118" s="304"/>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row>
    <row r="119" spans="1:47" ht="12.75" customHeight="1">
      <c r="A119" s="304"/>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row>
    <row r="120" spans="1:47" ht="12.75" customHeight="1">
      <c r="A120" s="304"/>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row>
    <row r="121" spans="1:47" ht="12.75" customHeight="1">
      <c r="A121" s="304"/>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row>
    <row r="122" spans="1:47" ht="12.75" customHeight="1">
      <c r="A122" s="304"/>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row>
    <row r="123" spans="1:47" ht="12.75" customHeight="1">
      <c r="A123" s="304"/>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row>
    <row r="124" spans="1:47" ht="12.75" customHeight="1">
      <c r="A124" s="304"/>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row>
    <row r="125" spans="1:47" ht="12.75" customHeight="1">
      <c r="A125" s="304"/>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row>
    <row r="126" spans="1:47" ht="12.75" customHeight="1">
      <c r="A126" s="304"/>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row>
    <row r="127" spans="1:47" ht="12.75" customHeight="1">
      <c r="A127" s="304"/>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row>
    <row r="128" spans="1:47" ht="12.75" customHeight="1">
      <c r="A128" s="304"/>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row>
    <row r="129" spans="1:47" ht="12.75" customHeight="1">
      <c r="A129" s="304"/>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row>
    <row r="130" spans="1:47" ht="12.75" customHeight="1">
      <c r="A130" s="304"/>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row>
    <row r="131" spans="1:47" ht="12.75" customHeight="1">
      <c r="A131" s="304"/>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row>
    <row r="132" spans="1:47" ht="12.75" customHeight="1">
      <c r="A132" s="304"/>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row>
    <row r="133" spans="1:47" ht="12.75" customHeight="1">
      <c r="A133" s="304"/>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row>
    <row r="134" spans="1:47" ht="12.75" customHeight="1">
      <c r="A134" s="304"/>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row>
    <row r="135" spans="1:47" ht="12.75" customHeight="1">
      <c r="A135" s="304"/>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row>
    <row r="136" spans="1:47" ht="12.75" customHeight="1">
      <c r="A136" s="304"/>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row>
    <row r="137" spans="1:47" ht="12.75" customHeight="1">
      <c r="A137" s="304"/>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row>
    <row r="138" spans="1:47" ht="12.75" customHeight="1">
      <c r="A138" s="304"/>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row>
    <row r="139" spans="1:47" ht="12.75" customHeight="1">
      <c r="A139" s="304"/>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row>
    <row r="140" spans="1:47" ht="12.75" customHeight="1">
      <c r="A140" s="304"/>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row>
    <row r="141" spans="1:47" ht="12.75" customHeight="1">
      <c r="A141" s="304"/>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row>
    <row r="142" spans="1:47" ht="12.75" customHeight="1">
      <c r="A142" s="304"/>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row>
    <row r="143" spans="1:47" ht="12.75" customHeight="1">
      <c r="A143" s="304"/>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row>
    <row r="144" spans="1:47" ht="12.75" customHeight="1">
      <c r="A144" s="304"/>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row>
    <row r="145" spans="1:47" ht="12.75" customHeight="1">
      <c r="A145" s="304"/>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row>
    <row r="146" spans="1:47" ht="12.75" customHeight="1">
      <c r="A146" s="304"/>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row>
    <row r="147" spans="1:47" ht="12.75" customHeight="1">
      <c r="A147" s="304"/>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row>
    <row r="148" spans="1:47" ht="12.75" customHeight="1">
      <c r="A148" s="304"/>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row>
    <row r="149" spans="1:47" ht="12.75" customHeight="1">
      <c r="A149" s="304"/>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row>
    <row r="150" spans="1:47" ht="12.75" customHeight="1">
      <c r="A150" s="304"/>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row>
    <row r="151" spans="1:47" ht="12.75" customHeight="1">
      <c r="A151" s="304"/>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row>
    <row r="152" spans="1:47" ht="12.75" customHeight="1">
      <c r="A152" s="304"/>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row>
    <row r="153" spans="1:47" ht="12.75" customHeight="1">
      <c r="A153" s="304"/>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row>
    <row r="154" spans="1:47" ht="12.75" customHeight="1">
      <c r="A154" s="304"/>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row>
    <row r="155" spans="1:47" ht="12.75" customHeight="1">
      <c r="A155" s="304"/>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row>
    <row r="156" spans="1:47" ht="12.75" customHeight="1">
      <c r="A156" s="304"/>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row>
    <row r="157" spans="1:47" ht="12.75" customHeight="1">
      <c r="A157" s="304"/>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row>
    <row r="158" spans="1:47" ht="12.75" customHeight="1">
      <c r="A158" s="304"/>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row>
    <row r="159" spans="1:47" ht="12.75" customHeight="1">
      <c r="A159" s="304"/>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row>
    <row r="160" spans="1:47" ht="12.75" customHeight="1">
      <c r="A160" s="304"/>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row>
    <row r="161" spans="1:47" ht="12.75" customHeight="1">
      <c r="A161" s="304"/>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row>
    <row r="162" spans="1:47" ht="12.75" customHeight="1">
      <c r="A162" s="304"/>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row>
    <row r="163" spans="1:47" ht="12.75" customHeight="1">
      <c r="A163" s="304"/>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row>
    <row r="164" spans="1:47" ht="12.75" customHeight="1">
      <c r="A164" s="304"/>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row>
    <row r="165" spans="1:47" ht="12.75" customHeight="1">
      <c r="A165" s="304"/>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row>
    <row r="166" spans="1:47" ht="12.75" customHeight="1">
      <c r="A166" s="304"/>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row>
    <row r="167" spans="1:47" ht="12.75" customHeight="1">
      <c r="A167" s="304"/>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row>
    <row r="168" spans="1:47" ht="12.75" customHeight="1">
      <c r="A168" s="304"/>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row>
    <row r="169" spans="1:47" ht="12.75" customHeight="1">
      <c r="A169" s="304"/>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row>
    <row r="170" spans="1:47" ht="12.75" customHeight="1">
      <c r="A170" s="304"/>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row>
    <row r="171" spans="1:47" ht="12.75" customHeight="1">
      <c r="A171" s="304"/>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row>
    <row r="172" spans="1:47" ht="12.75" customHeight="1">
      <c r="A172" s="304"/>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row>
    <row r="173" spans="1:47" ht="12.75" customHeight="1">
      <c r="A173" s="304"/>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row>
    <row r="174" spans="1:47" ht="12.75" customHeight="1">
      <c r="A174" s="304"/>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row>
    <row r="175" spans="1:47" ht="12.75" customHeight="1">
      <c r="A175" s="304"/>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row>
    <row r="176" spans="1:47" ht="12.75" customHeight="1">
      <c r="A176" s="304"/>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row>
    <row r="177" spans="1:47" ht="12.75" customHeight="1">
      <c r="A177" s="304"/>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row>
    <row r="178" spans="1:47" ht="12.75" customHeight="1">
      <c r="A178" s="304"/>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row>
    <row r="179" spans="1:47" ht="12.75" customHeight="1">
      <c r="A179" s="304"/>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row>
    <row r="180" spans="1:47" ht="12.75" customHeight="1">
      <c r="A180" s="304"/>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row>
    <row r="181" spans="1:47" ht="12.75" customHeight="1">
      <c r="A181" s="304"/>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row>
    <row r="182" spans="1:47" ht="12.75" customHeight="1">
      <c r="A182" s="304"/>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row>
    <row r="183" spans="1:47" ht="12.75" customHeight="1">
      <c r="A183" s="304"/>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row>
    <row r="184" spans="1:47" ht="12.75" customHeight="1">
      <c r="A184" s="304"/>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row>
    <row r="185" spans="1:47" ht="12.75" customHeight="1">
      <c r="A185" s="304"/>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row>
    <row r="186" spans="1:47" ht="12.75" customHeight="1">
      <c r="A186" s="304"/>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row>
    <row r="187" spans="1:47" ht="12.75" customHeight="1">
      <c r="A187" s="304"/>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row>
    <row r="188" spans="1:47" ht="12.75" customHeight="1">
      <c r="A188" s="304"/>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row>
    <row r="189" spans="1:47" ht="12.75" customHeight="1">
      <c r="A189" s="304"/>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row>
    <row r="190" spans="1:47" ht="12.75" customHeight="1">
      <c r="A190" s="304"/>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row>
    <row r="191" spans="1:47" ht="12.75" customHeight="1">
      <c r="A191" s="304"/>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row>
    <row r="192" spans="1:47" ht="12.75" customHeight="1">
      <c r="A192" s="304"/>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row>
    <row r="193" spans="1:47" ht="12.75" customHeight="1">
      <c r="A193" s="304"/>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row>
    <row r="194" spans="1:47" ht="12.75" customHeight="1">
      <c r="A194" s="304"/>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row>
    <row r="195" spans="1:47" ht="12.75" customHeight="1">
      <c r="A195" s="304"/>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row>
    <row r="196" spans="1:47" ht="12.75" customHeight="1">
      <c r="A196" s="304"/>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row>
    <row r="197" spans="1:47" ht="12.75" customHeight="1">
      <c r="A197" s="304"/>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row>
    <row r="198" spans="1:47" ht="12.75" customHeight="1">
      <c r="A198" s="304"/>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row>
    <row r="199" spans="1:47" ht="12.75" customHeight="1">
      <c r="A199" s="304"/>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row>
    <row r="200" spans="1:47" ht="12.75" customHeight="1">
      <c r="A200" s="304"/>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row>
    <row r="201" spans="1:47" ht="12.75" customHeight="1">
      <c r="A201" s="304"/>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row>
    <row r="202" spans="1:47" ht="12.75" customHeight="1">
      <c r="A202" s="304"/>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row>
    <row r="203" spans="1:47" ht="12.75" customHeight="1">
      <c r="A203" s="304"/>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row>
    <row r="204" spans="1:47" ht="12.75" customHeight="1">
      <c r="A204" s="304"/>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row>
    <row r="205" spans="1:47" ht="12.75" customHeight="1">
      <c r="A205" s="304"/>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row>
    <row r="206" spans="1:47" ht="12.75" customHeight="1">
      <c r="A206" s="304"/>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row>
    <row r="207" spans="1:47" ht="12.75" customHeight="1">
      <c r="A207" s="304"/>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row>
    <row r="208" spans="1:47" ht="12.75" customHeight="1">
      <c r="A208" s="304"/>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row>
    <row r="209" spans="1:47" ht="12.75" customHeight="1">
      <c r="A209" s="304"/>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row>
    <row r="210" spans="1:47" ht="12.75" customHeight="1">
      <c r="A210" s="304"/>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row>
    <row r="211" spans="1:47" ht="12.75" customHeight="1">
      <c r="A211" s="304"/>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row>
    <row r="212" spans="1:47" ht="12.75" customHeight="1">
      <c r="A212" s="304"/>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row>
    <row r="213" spans="1:47" ht="12.75" customHeight="1">
      <c r="A213" s="304"/>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row>
    <row r="214" spans="1:47" ht="12.75" customHeight="1">
      <c r="A214" s="304"/>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row>
    <row r="215" spans="1:47" ht="12.75" customHeight="1">
      <c r="A215" s="304"/>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row>
    <row r="216" spans="1:47" ht="12.75" customHeight="1">
      <c r="A216" s="304"/>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row>
    <row r="217" spans="1:47" ht="12.75" customHeight="1">
      <c r="A217" s="304"/>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row>
    <row r="218" spans="1:47" ht="12.75" customHeight="1">
      <c r="A218" s="304"/>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row>
    <row r="219" spans="1:47" ht="12.75" customHeight="1">
      <c r="A219" s="304"/>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row>
    <row r="220" spans="1:47" ht="12.75" customHeight="1">
      <c r="A220" s="304"/>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row>
    <row r="221" spans="1:47" ht="12.75" customHeight="1">
      <c r="A221" s="304"/>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row>
    <row r="222" spans="1:47" ht="12.75" customHeight="1">
      <c r="A222" s="304"/>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row>
    <row r="223" spans="1:47" ht="12.75" customHeight="1">
      <c r="A223" s="304"/>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row>
    <row r="224" spans="1:47" ht="12.75" customHeight="1">
      <c r="A224" s="304"/>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row>
    <row r="225" spans="1:47" ht="12.75" customHeight="1">
      <c r="A225" s="304"/>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row>
    <row r="226" spans="1:47" ht="12.75" customHeight="1">
      <c r="A226" s="304"/>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row>
    <row r="227" spans="1:47" ht="12.75" customHeight="1">
      <c r="A227" s="304"/>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row>
    <row r="228" spans="1:47" ht="12.75" customHeight="1">
      <c r="A228" s="304"/>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row>
    <row r="229" spans="1:47" ht="12.75" customHeight="1">
      <c r="A229" s="304"/>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row>
    <row r="230" spans="1:47" ht="12.75" customHeight="1">
      <c r="A230" s="304"/>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row>
    <row r="231" spans="1:47" ht="12.75" customHeight="1">
      <c r="A231" s="304"/>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row>
    <row r="232" spans="1:47" ht="12.75" customHeight="1">
      <c r="A232" s="304"/>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row>
    <row r="233" spans="1:47" ht="12.75" customHeight="1">
      <c r="A233" s="304"/>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row>
    <row r="234" spans="1:47" ht="12.75" customHeight="1">
      <c r="A234" s="304"/>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row>
    <row r="235" spans="1:47" ht="12.75" customHeight="1">
      <c r="A235" s="304"/>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row>
    <row r="236" spans="1:47" ht="12.75" customHeight="1">
      <c r="A236" s="304"/>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row>
    <row r="237" spans="1:47" ht="12.75" customHeight="1">
      <c r="A237" s="304"/>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row>
  </sheetData>
  <autoFilter ref="A3:AU3"/>
  <mergeCells count="29">
    <mergeCell ref="B1:B2"/>
    <mergeCell ref="D1:S1"/>
    <mergeCell ref="AL2:AM2"/>
    <mergeCell ref="AJ2:AK2"/>
    <mergeCell ref="C1:C2"/>
    <mergeCell ref="D2:E2"/>
    <mergeCell ref="F2:G2"/>
    <mergeCell ref="H2:I2"/>
    <mergeCell ref="J2:K2"/>
    <mergeCell ref="T2:U2"/>
    <mergeCell ref="R2:S2"/>
    <mergeCell ref="P2:Q2"/>
    <mergeCell ref="N2:O2"/>
    <mergeCell ref="L2:M2"/>
    <mergeCell ref="AH2:AI2"/>
    <mergeCell ref="AF2:AG2"/>
    <mergeCell ref="T1:AC1"/>
    <mergeCell ref="V2:W2"/>
    <mergeCell ref="X2:Y2"/>
    <mergeCell ref="AP1:AU1"/>
    <mergeCell ref="AT2:AU2"/>
    <mergeCell ref="AR2:AS2"/>
    <mergeCell ref="AP2:AQ2"/>
    <mergeCell ref="AN2:AO2"/>
    <mergeCell ref="AD1:AI1"/>
    <mergeCell ref="AJ1:AO1"/>
    <mergeCell ref="AD2:AE2"/>
    <mergeCell ref="Z2:AA2"/>
    <mergeCell ref="AB2:A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277"/>
  <sheetViews>
    <sheetView workbookViewId="0">
      <pane ySplit="6" topLeftCell="A7" activePane="bottomLeft" state="frozen"/>
      <selection pane="bottomLeft" activeCell="E14" sqref="E14:G14"/>
    </sheetView>
  </sheetViews>
  <sheetFormatPr defaultColWidth="14.42578125" defaultRowHeight="15" customHeight="1"/>
  <cols>
    <col min="1" max="1" width="8.85546875" hidden="1" customWidth="1"/>
    <col min="2" max="2" width="6.42578125" customWidth="1"/>
    <col min="3" max="3" width="62.7109375" customWidth="1"/>
    <col min="4" max="4" width="5.5703125" customWidth="1"/>
    <col min="5" max="5" width="44.28515625" customWidth="1"/>
    <col min="6" max="6" width="4" customWidth="1"/>
    <col min="7" max="7" width="25.85546875" customWidth="1"/>
    <col min="8" max="8" width="31.85546875" customWidth="1"/>
    <col min="9" max="11" width="8.7109375" customWidth="1"/>
  </cols>
  <sheetData>
    <row r="1" spans="2:8" ht="18" customHeight="1">
      <c r="B1" s="369" t="s">
        <v>813</v>
      </c>
      <c r="C1" s="353"/>
      <c r="D1" s="353"/>
      <c r="E1" s="353"/>
      <c r="F1" s="353"/>
      <c r="G1" s="353"/>
      <c r="H1" s="109"/>
    </row>
    <row r="2" spans="2:8" ht="18" customHeight="1">
      <c r="B2" s="369" t="s">
        <v>814</v>
      </c>
      <c r="C2" s="353"/>
      <c r="D2" s="353"/>
      <c r="E2" s="353"/>
      <c r="F2" s="353"/>
      <c r="G2" s="353"/>
      <c r="H2" s="109"/>
    </row>
    <row r="3" spans="2:8" ht="12.75" customHeight="1">
      <c r="B3" s="110"/>
      <c r="D3" s="111"/>
      <c r="E3" s="12"/>
      <c r="F3" s="12"/>
      <c r="G3" s="12"/>
    </row>
    <row r="4" spans="2:8" ht="15.75" customHeight="1">
      <c r="B4" s="370" t="s">
        <v>629</v>
      </c>
      <c r="C4" s="370" t="s">
        <v>630</v>
      </c>
      <c r="D4" s="394" t="s">
        <v>815</v>
      </c>
      <c r="E4" s="365"/>
      <c r="F4" s="365"/>
      <c r="G4" s="366"/>
      <c r="H4" s="393" t="s">
        <v>816</v>
      </c>
    </row>
    <row r="5" spans="2:8" ht="15.75" customHeight="1">
      <c r="B5" s="371"/>
      <c r="C5" s="371"/>
      <c r="D5" s="395"/>
      <c r="E5" s="374"/>
      <c r="F5" s="374"/>
      <c r="G5" s="375"/>
      <c r="H5" s="371"/>
    </row>
    <row r="6" spans="2:8" ht="12.75" customHeight="1">
      <c r="B6" s="349"/>
      <c r="C6" s="349"/>
      <c r="D6" s="382" t="s">
        <v>817</v>
      </c>
      <c r="E6" s="351"/>
      <c r="F6" s="382" t="s">
        <v>633</v>
      </c>
      <c r="G6" s="351"/>
      <c r="H6" s="349"/>
    </row>
    <row r="7" spans="2:8" ht="12.75" customHeight="1">
      <c r="B7" s="113">
        <v>1</v>
      </c>
      <c r="C7" s="113">
        <v>2</v>
      </c>
      <c r="D7" s="114"/>
      <c r="E7" s="115">
        <v>3</v>
      </c>
      <c r="F7" s="112"/>
      <c r="G7" s="115">
        <v>4</v>
      </c>
      <c r="H7" s="116">
        <v>5</v>
      </c>
    </row>
    <row r="8" spans="2:8" ht="15.75" customHeight="1">
      <c r="B8" s="372" t="s">
        <v>652</v>
      </c>
      <c r="C8" s="351"/>
      <c r="D8" s="114"/>
      <c r="E8" s="118"/>
      <c r="F8" s="119"/>
      <c r="G8" s="118"/>
      <c r="H8" s="120"/>
    </row>
    <row r="9" spans="2:8" ht="12.75" customHeight="1">
      <c r="B9" s="69" t="s">
        <v>653</v>
      </c>
      <c r="C9" s="34" t="s">
        <v>654</v>
      </c>
      <c r="D9" s="114"/>
      <c r="E9" s="118"/>
      <c r="F9" s="119"/>
      <c r="G9" s="118"/>
      <c r="H9" s="121"/>
    </row>
    <row r="10" spans="2:8" ht="12.75" customHeight="1">
      <c r="B10" s="69" t="s">
        <v>655</v>
      </c>
      <c r="C10" s="34" t="s">
        <v>818</v>
      </c>
      <c r="D10" s="114"/>
      <c r="E10" s="118"/>
      <c r="F10" s="119"/>
      <c r="G10" s="118"/>
      <c r="H10" s="121"/>
    </row>
    <row r="11" spans="2:8" ht="12.75" customHeight="1">
      <c r="B11" s="122">
        <v>1</v>
      </c>
      <c r="C11" s="39" t="s">
        <v>657</v>
      </c>
      <c r="D11" s="383" t="s">
        <v>819</v>
      </c>
      <c r="E11" s="351"/>
      <c r="F11" s="376" t="s">
        <v>820</v>
      </c>
      <c r="G11" s="351"/>
      <c r="H11" s="125"/>
    </row>
    <row r="12" spans="2:8" ht="18.75" customHeight="1">
      <c r="B12" s="122">
        <v>2</v>
      </c>
      <c r="C12" s="39" t="s">
        <v>659</v>
      </c>
      <c r="D12" s="123"/>
      <c r="E12" s="126" t="s">
        <v>821</v>
      </c>
      <c r="F12" s="127"/>
      <c r="G12" s="126" t="s">
        <v>819</v>
      </c>
      <c r="H12" s="125"/>
    </row>
    <row r="13" spans="2:8" ht="21.75" customHeight="1">
      <c r="B13" s="122">
        <v>3</v>
      </c>
      <c r="C13" s="39" t="s">
        <v>661</v>
      </c>
      <c r="D13" s="376" t="s">
        <v>819</v>
      </c>
      <c r="E13" s="360"/>
      <c r="F13" s="360"/>
      <c r="G13" s="351"/>
      <c r="H13" s="125"/>
    </row>
    <row r="14" spans="2:8" ht="84" customHeight="1">
      <c r="B14" s="128">
        <v>4</v>
      </c>
      <c r="C14" s="129" t="s">
        <v>662</v>
      </c>
      <c r="D14" s="130" t="s">
        <v>822</v>
      </c>
      <c r="E14" s="364" t="s">
        <v>823</v>
      </c>
      <c r="F14" s="365"/>
      <c r="G14" s="366"/>
      <c r="H14" s="125" t="s">
        <v>824</v>
      </c>
    </row>
    <row r="15" spans="2:8" ht="38.25" customHeight="1">
      <c r="B15" s="131"/>
      <c r="C15" s="132"/>
      <c r="D15" s="367" t="s">
        <v>825</v>
      </c>
      <c r="E15" s="353"/>
      <c r="F15" s="353"/>
      <c r="G15" s="368"/>
      <c r="H15" s="125"/>
    </row>
    <row r="16" spans="2:8" ht="52.5" customHeight="1">
      <c r="B16" s="134"/>
      <c r="C16" s="135"/>
      <c r="D16" s="380" t="s">
        <v>826</v>
      </c>
      <c r="E16" s="374"/>
      <c r="F16" s="374"/>
      <c r="G16" s="375"/>
      <c r="H16" s="125"/>
    </row>
    <row r="17" spans="1:11" ht="84" customHeight="1">
      <c r="B17" s="128">
        <v>5</v>
      </c>
      <c r="C17" s="129" t="s">
        <v>665</v>
      </c>
      <c r="D17" s="130" t="s">
        <v>822</v>
      </c>
      <c r="E17" s="364" t="s">
        <v>827</v>
      </c>
      <c r="F17" s="365"/>
      <c r="G17" s="366"/>
      <c r="H17" s="125"/>
    </row>
    <row r="18" spans="1:11" ht="54.75" customHeight="1">
      <c r="B18" s="134"/>
      <c r="C18" s="135"/>
      <c r="D18" s="373" t="s">
        <v>828</v>
      </c>
      <c r="E18" s="374"/>
      <c r="F18" s="374"/>
      <c r="G18" s="375"/>
      <c r="H18" s="125"/>
    </row>
    <row r="19" spans="1:11" ht="30.75" customHeight="1">
      <c r="B19" s="122">
        <v>6</v>
      </c>
      <c r="C19" s="39" t="s">
        <v>666</v>
      </c>
      <c r="D19" s="376" t="s">
        <v>819</v>
      </c>
      <c r="E19" s="360"/>
      <c r="F19" s="360"/>
      <c r="G19" s="351"/>
      <c r="H19" s="125"/>
    </row>
    <row r="20" spans="1:11" ht="96" customHeight="1">
      <c r="B20" s="122">
        <v>7</v>
      </c>
      <c r="C20" s="39" t="s">
        <v>667</v>
      </c>
      <c r="D20" s="137" t="s">
        <v>822</v>
      </c>
      <c r="E20" s="377" t="s">
        <v>829</v>
      </c>
      <c r="F20" s="360"/>
      <c r="G20" s="351"/>
      <c r="H20" s="125"/>
    </row>
    <row r="21" spans="1:11" ht="91.5" customHeight="1">
      <c r="B21" s="122">
        <v>8</v>
      </c>
      <c r="C21" s="39" t="s">
        <v>668</v>
      </c>
      <c r="D21" s="137" t="s">
        <v>822</v>
      </c>
      <c r="E21" s="377" t="s">
        <v>830</v>
      </c>
      <c r="F21" s="360"/>
      <c r="G21" s="351"/>
      <c r="H21" s="125"/>
    </row>
    <row r="22" spans="1:11" ht="111" customHeight="1">
      <c r="B22" s="128">
        <v>9</v>
      </c>
      <c r="C22" s="129" t="s">
        <v>669</v>
      </c>
      <c r="D22" s="130" t="s">
        <v>831</v>
      </c>
      <c r="E22" s="364" t="s">
        <v>832</v>
      </c>
      <c r="F22" s="365"/>
      <c r="G22" s="366"/>
      <c r="H22" s="138"/>
    </row>
    <row r="23" spans="1:11" ht="72" customHeight="1">
      <c r="B23" s="134"/>
      <c r="C23" s="139"/>
      <c r="D23" s="140" t="s">
        <v>833</v>
      </c>
      <c r="E23" s="379" t="s">
        <v>834</v>
      </c>
      <c r="F23" s="374"/>
      <c r="G23" s="375"/>
      <c r="H23" s="138"/>
    </row>
    <row r="24" spans="1:11" ht="54" customHeight="1">
      <c r="B24" s="134">
        <v>10</v>
      </c>
      <c r="C24" s="139" t="s">
        <v>670</v>
      </c>
      <c r="D24" s="142" t="s">
        <v>835</v>
      </c>
      <c r="E24" s="377" t="s">
        <v>836</v>
      </c>
      <c r="F24" s="360"/>
      <c r="G24" s="351"/>
      <c r="H24" s="138"/>
    </row>
    <row r="25" spans="1:11" ht="12.75" customHeight="1">
      <c r="A25" s="143"/>
      <c r="B25" s="40" t="s">
        <v>671</v>
      </c>
      <c r="C25" s="144" t="s">
        <v>837</v>
      </c>
      <c r="D25" s="114"/>
      <c r="E25" s="145"/>
      <c r="F25" s="146"/>
      <c r="G25" s="145"/>
      <c r="H25" s="147"/>
      <c r="I25" s="143"/>
      <c r="J25" s="143"/>
      <c r="K25" s="143"/>
    </row>
    <row r="26" spans="1:11" ht="85.5" customHeight="1">
      <c r="B26" s="128">
        <v>11</v>
      </c>
      <c r="C26" s="129" t="s">
        <v>673</v>
      </c>
      <c r="D26" s="130" t="s">
        <v>822</v>
      </c>
      <c r="E26" s="364" t="s">
        <v>838</v>
      </c>
      <c r="F26" s="365"/>
      <c r="G26" s="366"/>
      <c r="H26" s="138"/>
    </row>
    <row r="27" spans="1:11" ht="20.25" customHeight="1">
      <c r="B27" s="131"/>
      <c r="C27" s="148"/>
      <c r="D27" s="378" t="s">
        <v>839</v>
      </c>
      <c r="E27" s="353"/>
      <c r="F27" s="353"/>
      <c r="G27" s="368"/>
      <c r="H27" s="138"/>
    </row>
    <row r="28" spans="1:11" ht="12.75" customHeight="1">
      <c r="A28" s="143"/>
      <c r="B28" s="131"/>
      <c r="C28" s="149"/>
      <c r="D28" s="150" t="s">
        <v>840</v>
      </c>
      <c r="E28" s="379" t="s">
        <v>841</v>
      </c>
      <c r="F28" s="374"/>
      <c r="G28" s="375"/>
      <c r="H28" s="138"/>
      <c r="I28" s="143"/>
      <c r="J28" s="143"/>
      <c r="K28" s="143"/>
    </row>
    <row r="29" spans="1:11" ht="103.5" customHeight="1">
      <c r="A29" s="143"/>
      <c r="B29" s="128">
        <v>12</v>
      </c>
      <c r="C29" s="129" t="s">
        <v>675</v>
      </c>
      <c r="D29" s="130" t="s">
        <v>831</v>
      </c>
      <c r="E29" s="364" t="s">
        <v>842</v>
      </c>
      <c r="F29" s="365"/>
      <c r="G29" s="366"/>
      <c r="H29" s="138"/>
      <c r="I29" s="143"/>
      <c r="J29" s="143"/>
      <c r="K29" s="143"/>
    </row>
    <row r="30" spans="1:11" ht="24.75" customHeight="1">
      <c r="A30" s="143"/>
      <c r="B30" s="131"/>
      <c r="C30" s="132"/>
      <c r="D30" s="378" t="s">
        <v>843</v>
      </c>
      <c r="E30" s="353"/>
      <c r="F30" s="353"/>
      <c r="G30" s="368"/>
      <c r="H30" s="138"/>
      <c r="I30" s="143"/>
      <c r="J30" s="143"/>
      <c r="K30" s="143"/>
    </row>
    <row r="31" spans="1:11" ht="145.5" customHeight="1">
      <c r="A31" s="143"/>
      <c r="B31" s="131"/>
      <c r="C31" s="132"/>
      <c r="D31" s="150" t="s">
        <v>844</v>
      </c>
      <c r="E31" s="379" t="s">
        <v>845</v>
      </c>
      <c r="F31" s="374"/>
      <c r="G31" s="375"/>
      <c r="H31" s="138"/>
      <c r="I31" s="143"/>
      <c r="J31" s="143"/>
      <c r="K31" s="143"/>
    </row>
    <row r="32" spans="1:11" ht="89.25" customHeight="1">
      <c r="A32" s="143"/>
      <c r="B32" s="122">
        <v>13</v>
      </c>
      <c r="C32" s="62" t="s">
        <v>846</v>
      </c>
      <c r="D32" s="130" t="s">
        <v>822</v>
      </c>
      <c r="E32" s="377" t="s">
        <v>847</v>
      </c>
      <c r="F32" s="360"/>
      <c r="G32" s="351"/>
      <c r="H32" s="138"/>
      <c r="I32" s="143"/>
      <c r="J32" s="143"/>
      <c r="K32" s="143"/>
    </row>
    <row r="33" spans="1:11" ht="12.75" customHeight="1">
      <c r="A33" s="143"/>
      <c r="B33" s="128">
        <v>14</v>
      </c>
      <c r="C33" s="39" t="s">
        <v>678</v>
      </c>
      <c r="D33" s="130" t="s">
        <v>831</v>
      </c>
      <c r="E33" s="377" t="s">
        <v>848</v>
      </c>
      <c r="F33" s="360"/>
      <c r="G33" s="351"/>
      <c r="H33" s="138"/>
      <c r="I33" s="143"/>
      <c r="J33" s="143"/>
      <c r="K33" s="143"/>
    </row>
    <row r="34" spans="1:11" ht="131.25" customHeight="1">
      <c r="A34" s="143"/>
      <c r="B34" s="128">
        <v>15</v>
      </c>
      <c r="C34" s="129" t="s">
        <v>679</v>
      </c>
      <c r="D34" s="130" t="s">
        <v>849</v>
      </c>
      <c r="E34" s="364" t="s">
        <v>850</v>
      </c>
      <c r="F34" s="365"/>
      <c r="G34" s="366"/>
      <c r="H34" s="138"/>
      <c r="I34" s="143"/>
      <c r="J34" s="143"/>
      <c r="K34" s="143"/>
    </row>
    <row r="35" spans="1:11" ht="21.75" customHeight="1">
      <c r="A35" s="143"/>
      <c r="B35" s="131"/>
      <c r="C35" s="151"/>
      <c r="D35" s="378" t="s">
        <v>851</v>
      </c>
      <c r="E35" s="353"/>
      <c r="F35" s="353"/>
      <c r="G35" s="368"/>
      <c r="H35" s="138"/>
      <c r="I35" s="143"/>
      <c r="J35" s="143"/>
      <c r="K35" s="143"/>
    </row>
    <row r="36" spans="1:11" ht="101.25" customHeight="1">
      <c r="A36" s="143"/>
      <c r="B36" s="131"/>
      <c r="C36" s="152"/>
      <c r="D36" s="150" t="s">
        <v>852</v>
      </c>
      <c r="E36" s="379" t="s">
        <v>853</v>
      </c>
      <c r="F36" s="374"/>
      <c r="G36" s="375"/>
      <c r="H36" s="138"/>
      <c r="I36" s="143"/>
      <c r="J36" s="143"/>
      <c r="K36" s="143"/>
    </row>
    <row r="37" spans="1:11" ht="129.75" customHeight="1">
      <c r="B37" s="128">
        <v>16</v>
      </c>
      <c r="C37" s="153" t="s">
        <v>680</v>
      </c>
      <c r="D37" s="130" t="s">
        <v>854</v>
      </c>
      <c r="E37" s="364" t="s">
        <v>855</v>
      </c>
      <c r="F37" s="365"/>
      <c r="G37" s="366"/>
      <c r="H37" s="138"/>
    </row>
    <row r="38" spans="1:11" ht="101.25" customHeight="1">
      <c r="B38" s="134"/>
      <c r="C38" s="149"/>
      <c r="D38" s="380" t="s">
        <v>856</v>
      </c>
      <c r="E38" s="374"/>
      <c r="F38" s="374"/>
      <c r="G38" s="375"/>
      <c r="H38" s="138"/>
    </row>
    <row r="39" spans="1:11" ht="90.75" customHeight="1">
      <c r="B39" s="128">
        <v>17</v>
      </c>
      <c r="C39" s="129" t="s">
        <v>681</v>
      </c>
      <c r="D39" s="130" t="s">
        <v>822</v>
      </c>
      <c r="E39" s="364" t="s">
        <v>857</v>
      </c>
      <c r="F39" s="365"/>
      <c r="G39" s="366"/>
      <c r="H39" s="138"/>
    </row>
    <row r="40" spans="1:11" ht="21" customHeight="1">
      <c r="B40" s="131"/>
      <c r="C40" s="148"/>
      <c r="D40" s="378" t="s">
        <v>858</v>
      </c>
      <c r="E40" s="353"/>
      <c r="F40" s="353"/>
      <c r="G40" s="368"/>
      <c r="H40" s="138"/>
    </row>
    <row r="41" spans="1:11" ht="99" customHeight="1">
      <c r="B41" s="134"/>
      <c r="C41" s="149"/>
      <c r="D41" s="150" t="s">
        <v>859</v>
      </c>
      <c r="E41" s="379" t="s">
        <v>860</v>
      </c>
      <c r="F41" s="374"/>
      <c r="G41" s="375"/>
      <c r="H41" s="138"/>
    </row>
    <row r="42" spans="1:11" ht="167.25" customHeight="1">
      <c r="B42" s="128">
        <v>18</v>
      </c>
      <c r="C42" s="129" t="s">
        <v>682</v>
      </c>
      <c r="D42" s="130" t="s">
        <v>861</v>
      </c>
      <c r="E42" s="364" t="s">
        <v>862</v>
      </c>
      <c r="F42" s="365"/>
      <c r="G42" s="366"/>
      <c r="H42" s="138"/>
    </row>
    <row r="43" spans="1:11" ht="24.75" customHeight="1">
      <c r="B43" s="131"/>
      <c r="C43" s="148"/>
      <c r="D43" s="378" t="s">
        <v>863</v>
      </c>
      <c r="E43" s="353"/>
      <c r="F43" s="353"/>
      <c r="G43" s="368"/>
      <c r="H43" s="138"/>
    </row>
    <row r="44" spans="1:11" ht="117" customHeight="1">
      <c r="B44" s="131"/>
      <c r="C44" s="133"/>
      <c r="D44" s="154" t="s">
        <v>864</v>
      </c>
      <c r="E44" s="384" t="s">
        <v>865</v>
      </c>
      <c r="F44" s="353"/>
      <c r="G44" s="368"/>
      <c r="H44" s="138"/>
    </row>
    <row r="45" spans="1:11" ht="43.5" customHeight="1">
      <c r="B45" s="69" t="s">
        <v>683</v>
      </c>
      <c r="C45" s="34" t="s">
        <v>866</v>
      </c>
      <c r="D45" s="114"/>
      <c r="E45" s="381" t="s">
        <v>867</v>
      </c>
      <c r="F45" s="360"/>
      <c r="G45" s="351"/>
      <c r="H45" s="138"/>
    </row>
    <row r="46" spans="1:11" ht="166.5" customHeight="1">
      <c r="B46" s="128">
        <v>19</v>
      </c>
      <c r="C46" s="129" t="s">
        <v>868</v>
      </c>
      <c r="D46" s="130" t="s">
        <v>861</v>
      </c>
      <c r="E46" s="364" t="s">
        <v>869</v>
      </c>
      <c r="F46" s="365"/>
      <c r="G46" s="366"/>
      <c r="H46" s="138"/>
    </row>
    <row r="47" spans="1:11" ht="24" customHeight="1">
      <c r="B47" s="131"/>
      <c r="C47" s="148"/>
      <c r="D47" s="378" t="s">
        <v>870</v>
      </c>
      <c r="E47" s="353"/>
      <c r="F47" s="353"/>
      <c r="G47" s="368"/>
      <c r="H47" s="138"/>
    </row>
    <row r="48" spans="1:11" ht="177" customHeight="1">
      <c r="B48" s="134"/>
      <c r="C48" s="149"/>
      <c r="D48" s="150" t="s">
        <v>871</v>
      </c>
      <c r="E48" s="379" t="s">
        <v>872</v>
      </c>
      <c r="F48" s="374"/>
      <c r="G48" s="375"/>
      <c r="H48" s="138"/>
    </row>
    <row r="49" spans="1:11" ht="12.75" customHeight="1">
      <c r="B49" s="131">
        <v>20</v>
      </c>
      <c r="C49" s="153" t="s">
        <v>686</v>
      </c>
      <c r="D49" s="130" t="s">
        <v>861</v>
      </c>
      <c r="E49" s="364" t="s">
        <v>873</v>
      </c>
      <c r="F49" s="365"/>
      <c r="G49" s="366"/>
      <c r="H49" s="138"/>
    </row>
    <row r="50" spans="1:11" ht="23.25" customHeight="1">
      <c r="B50" s="131"/>
      <c r="C50" s="148"/>
      <c r="D50" s="378" t="s">
        <v>874</v>
      </c>
      <c r="E50" s="353"/>
      <c r="F50" s="353"/>
      <c r="G50" s="368"/>
      <c r="H50" s="138"/>
    </row>
    <row r="51" spans="1:11" ht="150" customHeight="1">
      <c r="B51" s="134"/>
      <c r="C51" s="149"/>
      <c r="D51" s="150" t="s">
        <v>875</v>
      </c>
      <c r="E51" s="379" t="s">
        <v>876</v>
      </c>
      <c r="F51" s="374"/>
      <c r="G51" s="375"/>
      <c r="H51" s="138"/>
    </row>
    <row r="52" spans="1:11" ht="135" customHeight="1">
      <c r="A52" s="143"/>
      <c r="B52" s="122">
        <v>21</v>
      </c>
      <c r="C52" s="53" t="s">
        <v>687</v>
      </c>
      <c r="D52" s="130" t="s">
        <v>877</v>
      </c>
      <c r="E52" s="377" t="s">
        <v>878</v>
      </c>
      <c r="F52" s="360"/>
      <c r="G52" s="351"/>
      <c r="H52" s="147"/>
      <c r="I52" s="143"/>
      <c r="J52" s="143"/>
      <c r="K52" s="143"/>
    </row>
    <row r="53" spans="1:11" ht="12.75" customHeight="1">
      <c r="B53" s="122"/>
      <c r="C53" s="39"/>
      <c r="D53" s="137"/>
      <c r="E53" s="145"/>
      <c r="F53" s="146"/>
      <c r="G53" s="145"/>
      <c r="H53" s="147"/>
    </row>
    <row r="54" spans="1:11" ht="12.75" customHeight="1">
      <c r="B54" s="69" t="s">
        <v>688</v>
      </c>
      <c r="C54" s="156" t="s">
        <v>689</v>
      </c>
      <c r="D54" s="157"/>
      <c r="E54" s="157"/>
      <c r="F54" s="157"/>
      <c r="G54" s="157"/>
      <c r="H54" s="158"/>
    </row>
    <row r="55" spans="1:11" ht="42" customHeight="1">
      <c r="B55" s="69" t="s">
        <v>655</v>
      </c>
      <c r="C55" s="156" t="s">
        <v>690</v>
      </c>
      <c r="D55" s="157"/>
      <c r="E55" s="157"/>
      <c r="F55" s="157"/>
      <c r="G55" s="157"/>
      <c r="H55" s="158"/>
    </row>
    <row r="56" spans="1:11" ht="104.25" customHeight="1">
      <c r="B56" s="122">
        <v>1</v>
      </c>
      <c r="C56" s="39" t="s">
        <v>691</v>
      </c>
      <c r="D56" s="137" t="s">
        <v>835</v>
      </c>
      <c r="E56" s="377" t="s">
        <v>879</v>
      </c>
      <c r="F56" s="360"/>
      <c r="G56" s="351"/>
      <c r="H56" s="125"/>
    </row>
    <row r="57" spans="1:11" ht="45" customHeight="1">
      <c r="B57" s="122">
        <v>2</v>
      </c>
      <c r="C57" s="39" t="s">
        <v>692</v>
      </c>
      <c r="D57" s="137" t="s">
        <v>835</v>
      </c>
      <c r="E57" s="377" t="s">
        <v>880</v>
      </c>
      <c r="F57" s="360"/>
      <c r="G57" s="351"/>
      <c r="H57" s="125"/>
    </row>
    <row r="58" spans="1:11" ht="84" customHeight="1">
      <c r="B58" s="128">
        <v>3</v>
      </c>
      <c r="C58" s="129" t="s">
        <v>693</v>
      </c>
      <c r="D58" s="130" t="s">
        <v>822</v>
      </c>
      <c r="E58" s="377" t="s">
        <v>881</v>
      </c>
      <c r="F58" s="360"/>
      <c r="G58" s="351"/>
      <c r="H58" s="125"/>
    </row>
    <row r="59" spans="1:11" ht="69.75" customHeight="1">
      <c r="B59" s="134"/>
      <c r="C59" s="135"/>
      <c r="D59" s="140" t="s">
        <v>833</v>
      </c>
      <c r="E59" s="379" t="s">
        <v>882</v>
      </c>
      <c r="F59" s="374"/>
      <c r="G59" s="375"/>
      <c r="H59" s="125"/>
    </row>
    <row r="60" spans="1:11" ht="50.25" customHeight="1">
      <c r="B60" s="122">
        <v>4</v>
      </c>
      <c r="C60" s="39" t="s">
        <v>694</v>
      </c>
      <c r="D60" s="142" t="s">
        <v>835</v>
      </c>
      <c r="E60" s="377" t="s">
        <v>883</v>
      </c>
      <c r="F60" s="360"/>
      <c r="G60" s="351"/>
      <c r="H60" s="125"/>
    </row>
    <row r="61" spans="1:11" ht="12.75" customHeight="1">
      <c r="B61" s="122"/>
      <c r="C61" s="53"/>
      <c r="D61" s="159"/>
      <c r="E61" s="145"/>
      <c r="F61" s="146"/>
      <c r="G61" s="160"/>
      <c r="H61" s="138"/>
    </row>
    <row r="62" spans="1:11" ht="12.75" customHeight="1">
      <c r="A62" s="143"/>
      <c r="B62" s="69" t="s">
        <v>671</v>
      </c>
      <c r="C62" s="34" t="s">
        <v>695</v>
      </c>
      <c r="D62" s="114"/>
      <c r="E62" s="161"/>
      <c r="F62" s="117"/>
      <c r="G62" s="145"/>
      <c r="H62" s="147"/>
      <c r="I62" s="143"/>
      <c r="J62" s="143"/>
      <c r="K62" s="143"/>
    </row>
    <row r="63" spans="1:11" ht="105" customHeight="1">
      <c r="B63" s="128">
        <v>5</v>
      </c>
      <c r="C63" s="129" t="s">
        <v>884</v>
      </c>
      <c r="D63" s="130" t="s">
        <v>885</v>
      </c>
      <c r="E63" s="364" t="s">
        <v>886</v>
      </c>
      <c r="F63" s="365"/>
      <c r="G63" s="366"/>
      <c r="H63" s="138"/>
    </row>
    <row r="64" spans="1:11" ht="25.5" customHeight="1">
      <c r="B64" s="131"/>
      <c r="C64" s="132"/>
      <c r="D64" s="378" t="s">
        <v>887</v>
      </c>
      <c r="E64" s="353"/>
      <c r="F64" s="353"/>
      <c r="G64" s="368"/>
      <c r="H64" s="138"/>
    </row>
    <row r="65" spans="1:11" ht="75.75" customHeight="1">
      <c r="B65" s="134"/>
      <c r="C65" s="135"/>
      <c r="D65" s="150" t="s">
        <v>888</v>
      </c>
      <c r="E65" s="379" t="s">
        <v>889</v>
      </c>
      <c r="F65" s="374"/>
      <c r="G65" s="375"/>
      <c r="H65" s="138"/>
    </row>
    <row r="66" spans="1:11" ht="12.75" customHeight="1">
      <c r="B66" s="131">
        <v>6</v>
      </c>
      <c r="C66" s="153" t="s">
        <v>697</v>
      </c>
      <c r="D66" s="130" t="s">
        <v>831</v>
      </c>
      <c r="E66" s="364" t="s">
        <v>890</v>
      </c>
      <c r="F66" s="365"/>
      <c r="G66" s="366"/>
      <c r="H66" s="138"/>
    </row>
    <row r="67" spans="1:11" ht="21" customHeight="1">
      <c r="B67" s="131"/>
      <c r="C67" s="132"/>
      <c r="D67" s="378" t="s">
        <v>843</v>
      </c>
      <c r="E67" s="353"/>
      <c r="F67" s="353"/>
      <c r="G67" s="368"/>
      <c r="H67" s="138"/>
    </row>
    <row r="68" spans="1:11" ht="146.25" customHeight="1">
      <c r="B68" s="134"/>
      <c r="C68" s="132"/>
      <c r="D68" s="150" t="s">
        <v>844</v>
      </c>
      <c r="E68" s="379" t="s">
        <v>845</v>
      </c>
      <c r="F68" s="374"/>
      <c r="G68" s="375"/>
      <c r="H68" s="138"/>
    </row>
    <row r="69" spans="1:11" ht="149.25" customHeight="1">
      <c r="B69" s="131">
        <v>7</v>
      </c>
      <c r="C69" s="129" t="s">
        <v>679</v>
      </c>
      <c r="D69" s="130" t="s">
        <v>891</v>
      </c>
      <c r="E69" s="364" t="s">
        <v>892</v>
      </c>
      <c r="F69" s="365"/>
      <c r="G69" s="366"/>
      <c r="H69" s="138"/>
    </row>
    <row r="70" spans="1:11" ht="19.5" customHeight="1">
      <c r="B70" s="131"/>
      <c r="C70" s="151"/>
      <c r="D70" s="378" t="s">
        <v>851</v>
      </c>
      <c r="E70" s="353"/>
      <c r="F70" s="353"/>
      <c r="G70" s="368"/>
      <c r="H70" s="138"/>
    </row>
    <row r="71" spans="1:11" ht="102" customHeight="1">
      <c r="B71" s="131"/>
      <c r="C71" s="152"/>
      <c r="D71" s="150" t="s">
        <v>852</v>
      </c>
      <c r="E71" s="379" t="s">
        <v>853</v>
      </c>
      <c r="F71" s="374"/>
      <c r="G71" s="375"/>
      <c r="H71" s="138"/>
    </row>
    <row r="72" spans="1:11" ht="84.75" customHeight="1">
      <c r="B72" s="128">
        <v>8</v>
      </c>
      <c r="C72" s="153" t="s">
        <v>698</v>
      </c>
      <c r="D72" s="130" t="s">
        <v>893</v>
      </c>
      <c r="E72" s="364" t="s">
        <v>894</v>
      </c>
      <c r="F72" s="365"/>
      <c r="G72" s="366"/>
      <c r="H72" s="138"/>
    </row>
    <row r="73" spans="1:11" ht="39" customHeight="1">
      <c r="B73" s="131"/>
      <c r="C73" s="148"/>
      <c r="D73" s="378" t="s">
        <v>895</v>
      </c>
      <c r="E73" s="353"/>
      <c r="F73" s="353"/>
      <c r="G73" s="368"/>
      <c r="H73" s="138"/>
    </row>
    <row r="74" spans="1:11" ht="73.5" customHeight="1">
      <c r="B74" s="131"/>
      <c r="C74" s="148"/>
      <c r="D74" s="154" t="s">
        <v>888</v>
      </c>
      <c r="E74" s="384" t="s">
        <v>896</v>
      </c>
      <c r="F74" s="353"/>
      <c r="G74" s="368"/>
      <c r="H74" s="138"/>
    </row>
    <row r="75" spans="1:11" ht="26.25" customHeight="1">
      <c r="B75" s="134"/>
      <c r="C75" s="149"/>
      <c r="D75" s="380" t="s">
        <v>897</v>
      </c>
      <c r="E75" s="374"/>
      <c r="F75" s="374"/>
      <c r="G75" s="375"/>
      <c r="H75" s="138"/>
    </row>
    <row r="76" spans="1:11" ht="115.5" customHeight="1">
      <c r="B76" s="131">
        <v>9</v>
      </c>
      <c r="C76" s="148" t="s">
        <v>699</v>
      </c>
      <c r="D76" s="130" t="s">
        <v>898</v>
      </c>
      <c r="E76" s="377" t="s">
        <v>899</v>
      </c>
      <c r="F76" s="360"/>
      <c r="G76" s="351"/>
      <c r="H76" s="138"/>
    </row>
    <row r="77" spans="1:11" ht="110.25" customHeight="1">
      <c r="A77" s="143"/>
      <c r="B77" s="128">
        <v>10</v>
      </c>
      <c r="C77" s="129" t="s">
        <v>700</v>
      </c>
      <c r="D77" s="130" t="s">
        <v>885</v>
      </c>
      <c r="E77" s="364" t="s">
        <v>900</v>
      </c>
      <c r="F77" s="365"/>
      <c r="G77" s="366"/>
      <c r="H77" s="138"/>
      <c r="I77" s="143"/>
      <c r="J77" s="143"/>
      <c r="K77" s="143"/>
    </row>
    <row r="78" spans="1:11" ht="21.75" customHeight="1">
      <c r="A78" s="143"/>
      <c r="B78" s="131"/>
      <c r="C78" s="148"/>
      <c r="D78" s="378" t="s">
        <v>901</v>
      </c>
      <c r="E78" s="353"/>
      <c r="F78" s="353"/>
      <c r="G78" s="368"/>
      <c r="H78" s="138"/>
      <c r="I78" s="143"/>
      <c r="J78" s="143"/>
      <c r="K78" s="143"/>
    </row>
    <row r="79" spans="1:11" ht="87" customHeight="1">
      <c r="A79" s="143"/>
      <c r="B79" s="134"/>
      <c r="C79" s="149"/>
      <c r="D79" s="150" t="s">
        <v>902</v>
      </c>
      <c r="E79" s="379" t="s">
        <v>903</v>
      </c>
      <c r="F79" s="374"/>
      <c r="G79" s="375"/>
      <c r="H79" s="138"/>
      <c r="I79" s="143"/>
      <c r="J79" s="143"/>
      <c r="K79" s="143"/>
    </row>
    <row r="80" spans="1:11" ht="160.5" customHeight="1">
      <c r="A80" s="143"/>
      <c r="B80" s="128">
        <v>11</v>
      </c>
      <c r="C80" s="153" t="s">
        <v>701</v>
      </c>
      <c r="D80" s="130" t="s">
        <v>904</v>
      </c>
      <c r="E80" s="364" t="s">
        <v>905</v>
      </c>
      <c r="F80" s="365"/>
      <c r="G80" s="366"/>
      <c r="H80" s="138"/>
      <c r="I80" s="143"/>
      <c r="J80" s="143"/>
      <c r="K80" s="143"/>
    </row>
    <row r="81" spans="1:11" ht="26.25" customHeight="1">
      <c r="A81" s="143"/>
      <c r="B81" s="131"/>
      <c r="C81" s="148"/>
      <c r="D81" s="378" t="s">
        <v>863</v>
      </c>
      <c r="E81" s="353"/>
      <c r="F81" s="353"/>
      <c r="G81" s="368"/>
      <c r="H81" s="138"/>
      <c r="I81" s="143"/>
      <c r="J81" s="143"/>
      <c r="K81" s="143"/>
    </row>
    <row r="82" spans="1:11" ht="176.25" customHeight="1">
      <c r="B82" s="134"/>
      <c r="C82" s="149"/>
      <c r="D82" s="154" t="s">
        <v>906</v>
      </c>
      <c r="E82" s="379" t="s">
        <v>907</v>
      </c>
      <c r="F82" s="374"/>
      <c r="G82" s="375"/>
      <c r="H82" s="138"/>
    </row>
    <row r="83" spans="1:11" ht="45.75" customHeight="1">
      <c r="B83" s="134">
        <v>12</v>
      </c>
      <c r="C83" s="39" t="s">
        <v>702</v>
      </c>
      <c r="D83" s="137" t="s">
        <v>835</v>
      </c>
      <c r="E83" s="377" t="s">
        <v>908</v>
      </c>
      <c r="F83" s="360"/>
      <c r="G83" s="351"/>
      <c r="H83" s="138"/>
    </row>
    <row r="84" spans="1:11" ht="12.75" customHeight="1">
      <c r="B84" s="128">
        <v>13</v>
      </c>
      <c r="C84" s="129" t="s">
        <v>703</v>
      </c>
      <c r="D84" s="130" t="s">
        <v>885</v>
      </c>
      <c r="E84" s="364" t="s">
        <v>909</v>
      </c>
      <c r="F84" s="365"/>
      <c r="G84" s="366"/>
      <c r="H84" s="138"/>
    </row>
    <row r="85" spans="1:11" ht="72.75" customHeight="1">
      <c r="B85" s="134"/>
      <c r="C85" s="135"/>
      <c r="D85" s="380" t="s">
        <v>910</v>
      </c>
      <c r="E85" s="374"/>
      <c r="F85" s="374"/>
      <c r="G85" s="375"/>
      <c r="H85" s="138"/>
    </row>
    <row r="86" spans="1:11" ht="72.75" customHeight="1">
      <c r="B86" s="134">
        <v>14</v>
      </c>
      <c r="C86" s="39" t="s">
        <v>704</v>
      </c>
      <c r="D86" s="376" t="s">
        <v>911</v>
      </c>
      <c r="E86" s="360"/>
      <c r="F86" s="360"/>
      <c r="G86" s="351"/>
      <c r="H86" s="138"/>
    </row>
    <row r="87" spans="1:11" ht="12.75" customHeight="1">
      <c r="A87" s="143"/>
      <c r="B87" s="122"/>
      <c r="C87" s="62"/>
      <c r="D87" s="137"/>
      <c r="E87" s="145"/>
      <c r="F87" s="146"/>
      <c r="G87" s="160"/>
      <c r="H87" s="138"/>
      <c r="I87" s="143"/>
      <c r="J87" s="143"/>
      <c r="K87" s="143"/>
    </row>
    <row r="88" spans="1:11" ht="50.25" customHeight="1">
      <c r="A88" s="143"/>
      <c r="B88" s="69" t="s">
        <v>683</v>
      </c>
      <c r="C88" s="144" t="s">
        <v>705</v>
      </c>
      <c r="D88" s="114"/>
      <c r="E88" s="381" t="s">
        <v>912</v>
      </c>
      <c r="F88" s="360"/>
      <c r="G88" s="351"/>
      <c r="H88" s="138"/>
      <c r="I88" s="143"/>
      <c r="J88" s="143"/>
      <c r="K88" s="143"/>
    </row>
    <row r="89" spans="1:11" ht="87" customHeight="1">
      <c r="A89" s="143"/>
      <c r="B89" s="128">
        <v>15</v>
      </c>
      <c r="C89" s="153" t="s">
        <v>706</v>
      </c>
      <c r="D89" s="162" t="s">
        <v>913</v>
      </c>
      <c r="E89" s="377" t="s">
        <v>914</v>
      </c>
      <c r="F89" s="360"/>
      <c r="G89" s="351"/>
      <c r="H89" s="138"/>
      <c r="I89" s="143"/>
      <c r="J89" s="143"/>
      <c r="K89" s="143"/>
    </row>
    <row r="90" spans="1:11" ht="12.75" customHeight="1">
      <c r="A90" s="143"/>
      <c r="B90" s="128">
        <v>16</v>
      </c>
      <c r="C90" s="129" t="s">
        <v>707</v>
      </c>
      <c r="D90" s="130" t="s">
        <v>915</v>
      </c>
      <c r="E90" s="364" t="s">
        <v>916</v>
      </c>
      <c r="F90" s="365"/>
      <c r="G90" s="366"/>
      <c r="H90" s="138"/>
      <c r="I90" s="143"/>
      <c r="J90" s="143"/>
      <c r="K90" s="143"/>
    </row>
    <row r="91" spans="1:11" ht="24.75" customHeight="1">
      <c r="A91" s="143"/>
      <c r="B91" s="131"/>
      <c r="C91" s="132"/>
      <c r="D91" s="378" t="s">
        <v>917</v>
      </c>
      <c r="E91" s="353"/>
      <c r="F91" s="353"/>
      <c r="G91" s="368"/>
      <c r="H91" s="138"/>
      <c r="I91" s="143"/>
      <c r="J91" s="143"/>
      <c r="K91" s="143"/>
    </row>
    <row r="92" spans="1:11" ht="104.25" customHeight="1">
      <c r="A92" s="143"/>
      <c r="B92" s="134"/>
      <c r="C92" s="135"/>
      <c r="D92" s="150" t="s">
        <v>918</v>
      </c>
      <c r="E92" s="379" t="s">
        <v>919</v>
      </c>
      <c r="F92" s="374"/>
      <c r="G92" s="375"/>
      <c r="H92" s="138"/>
      <c r="I92" s="143"/>
      <c r="J92" s="143"/>
      <c r="K92" s="143"/>
    </row>
    <row r="93" spans="1:11" ht="105" customHeight="1">
      <c r="A93" s="143"/>
      <c r="B93" s="128">
        <v>17</v>
      </c>
      <c r="C93" s="129" t="s">
        <v>708</v>
      </c>
      <c r="D93" s="130" t="s">
        <v>920</v>
      </c>
      <c r="E93" s="364" t="s">
        <v>921</v>
      </c>
      <c r="F93" s="365"/>
      <c r="G93" s="366"/>
      <c r="H93" s="138"/>
      <c r="I93" s="143"/>
      <c r="J93" s="143"/>
      <c r="K93" s="143"/>
    </row>
    <row r="94" spans="1:11" ht="21.75" customHeight="1">
      <c r="A94" s="143"/>
      <c r="B94" s="131"/>
      <c r="C94" s="132"/>
      <c r="D94" s="378" t="s">
        <v>922</v>
      </c>
      <c r="E94" s="353"/>
      <c r="F94" s="353"/>
      <c r="G94" s="368"/>
      <c r="H94" s="138"/>
      <c r="I94" s="143"/>
      <c r="J94" s="143"/>
      <c r="K94" s="143"/>
    </row>
    <row r="95" spans="1:11" ht="120" customHeight="1">
      <c r="A95" s="143"/>
      <c r="B95" s="134"/>
      <c r="C95" s="135"/>
      <c r="D95" s="150" t="s">
        <v>923</v>
      </c>
      <c r="E95" s="379" t="s">
        <v>924</v>
      </c>
      <c r="F95" s="374"/>
      <c r="G95" s="375"/>
      <c r="H95" s="138"/>
      <c r="I95" s="143"/>
      <c r="J95" s="143"/>
      <c r="K95" s="143"/>
    </row>
    <row r="96" spans="1:11" ht="142.5" customHeight="1">
      <c r="A96" s="143"/>
      <c r="B96" s="128">
        <v>18</v>
      </c>
      <c r="C96" s="129" t="s">
        <v>709</v>
      </c>
      <c r="D96" s="130" t="s">
        <v>925</v>
      </c>
      <c r="E96" s="364" t="s">
        <v>926</v>
      </c>
      <c r="F96" s="365"/>
      <c r="G96" s="366"/>
      <c r="H96" s="138"/>
      <c r="I96" s="143"/>
      <c r="J96" s="143"/>
      <c r="K96" s="143"/>
    </row>
    <row r="97" spans="1:11" ht="36.75" customHeight="1">
      <c r="A97" s="143"/>
      <c r="B97" s="131"/>
      <c r="C97" s="132"/>
      <c r="D97" s="378" t="s">
        <v>927</v>
      </c>
      <c r="E97" s="353"/>
      <c r="F97" s="353"/>
      <c r="G97" s="368"/>
      <c r="H97" s="138"/>
      <c r="I97" s="143"/>
      <c r="J97" s="143"/>
      <c r="K97" s="143"/>
    </row>
    <row r="98" spans="1:11" ht="132" customHeight="1">
      <c r="A98" s="143"/>
      <c r="B98" s="134"/>
      <c r="C98" s="135"/>
      <c r="D98" s="150" t="s">
        <v>928</v>
      </c>
      <c r="E98" s="379" t="s">
        <v>929</v>
      </c>
      <c r="F98" s="374"/>
      <c r="G98" s="375"/>
      <c r="H98" s="138"/>
      <c r="I98" s="143"/>
      <c r="J98" s="143"/>
      <c r="K98" s="143"/>
    </row>
    <row r="99" spans="1:11" ht="103.5" customHeight="1">
      <c r="A99" s="143"/>
      <c r="B99" s="128">
        <v>19</v>
      </c>
      <c r="C99" s="129" t="s">
        <v>710</v>
      </c>
      <c r="D99" s="130" t="s">
        <v>885</v>
      </c>
      <c r="E99" s="364" t="s">
        <v>930</v>
      </c>
      <c r="F99" s="365"/>
      <c r="G99" s="366"/>
      <c r="H99" s="138"/>
      <c r="I99" s="143"/>
      <c r="J99" s="143"/>
      <c r="K99" s="143"/>
    </row>
    <row r="100" spans="1:11" ht="24.75" customHeight="1">
      <c r="A100" s="143"/>
      <c r="B100" s="131"/>
      <c r="C100" s="132"/>
      <c r="D100" s="385" t="s">
        <v>931</v>
      </c>
      <c r="E100" s="353"/>
      <c r="F100" s="353"/>
      <c r="G100" s="368"/>
      <c r="H100" s="138"/>
      <c r="I100" s="143"/>
      <c r="J100" s="143"/>
      <c r="K100" s="143"/>
    </row>
    <row r="101" spans="1:11" ht="130.5" customHeight="1">
      <c r="A101" s="143"/>
      <c r="B101" s="134"/>
      <c r="C101" s="163"/>
      <c r="D101" s="150" t="s">
        <v>932</v>
      </c>
      <c r="E101" s="379" t="s">
        <v>933</v>
      </c>
      <c r="F101" s="374"/>
      <c r="G101" s="375"/>
      <c r="H101" s="138"/>
      <c r="I101" s="143"/>
      <c r="J101" s="143"/>
      <c r="K101" s="143"/>
    </row>
    <row r="102" spans="1:11" ht="12.75" customHeight="1">
      <c r="B102" s="372" t="s">
        <v>711</v>
      </c>
      <c r="C102" s="360"/>
      <c r="D102" s="360"/>
      <c r="E102" s="351"/>
      <c r="F102" s="164"/>
      <c r="G102" s="145"/>
      <c r="H102" s="147"/>
    </row>
    <row r="103" spans="1:11" ht="12.75" customHeight="1">
      <c r="B103" s="69" t="s">
        <v>653</v>
      </c>
      <c r="C103" s="34" t="s">
        <v>712</v>
      </c>
      <c r="D103" s="114"/>
      <c r="E103" s="145"/>
      <c r="F103" s="146"/>
      <c r="G103" s="145"/>
      <c r="H103" s="147"/>
    </row>
    <row r="104" spans="1:11" ht="54.75" customHeight="1">
      <c r="B104" s="122">
        <v>1</v>
      </c>
      <c r="C104" s="39" t="s">
        <v>934</v>
      </c>
      <c r="D104" s="142" t="s">
        <v>935</v>
      </c>
      <c r="E104" s="377" t="s">
        <v>936</v>
      </c>
      <c r="F104" s="360"/>
      <c r="G104" s="351"/>
      <c r="H104" s="125"/>
    </row>
    <row r="105" spans="1:11" ht="78.75" customHeight="1">
      <c r="B105" s="128">
        <v>2</v>
      </c>
      <c r="C105" s="129" t="s">
        <v>714</v>
      </c>
      <c r="D105" s="130" t="s">
        <v>893</v>
      </c>
      <c r="E105" s="364" t="s">
        <v>937</v>
      </c>
      <c r="F105" s="365"/>
      <c r="G105" s="366"/>
      <c r="H105" s="125"/>
    </row>
    <row r="106" spans="1:11" ht="110.25" customHeight="1">
      <c r="B106" s="128">
        <v>3</v>
      </c>
      <c r="C106" s="153" t="s">
        <v>715</v>
      </c>
      <c r="D106" s="130" t="s">
        <v>938</v>
      </c>
      <c r="E106" s="364" t="s">
        <v>939</v>
      </c>
      <c r="F106" s="365"/>
      <c r="G106" s="366"/>
      <c r="H106" s="138"/>
    </row>
    <row r="107" spans="1:11" ht="21" customHeight="1">
      <c r="B107" s="131"/>
      <c r="C107" s="148"/>
      <c r="D107" s="378" t="s">
        <v>940</v>
      </c>
      <c r="E107" s="353"/>
      <c r="F107" s="353"/>
      <c r="G107" s="368"/>
      <c r="H107" s="138"/>
    </row>
    <row r="108" spans="1:11" ht="96" customHeight="1">
      <c r="B108" s="134"/>
      <c r="C108" s="149"/>
      <c r="D108" s="150" t="s">
        <v>941</v>
      </c>
      <c r="E108" s="379" t="s">
        <v>942</v>
      </c>
      <c r="F108" s="374"/>
      <c r="G108" s="375"/>
      <c r="H108" s="138"/>
    </row>
    <row r="109" spans="1:11" ht="33.75" customHeight="1">
      <c r="B109" s="134">
        <v>4</v>
      </c>
      <c r="C109" s="149" t="s">
        <v>716</v>
      </c>
      <c r="D109" s="165" t="s">
        <v>943</v>
      </c>
      <c r="E109" s="377" t="s">
        <v>944</v>
      </c>
      <c r="F109" s="360"/>
      <c r="G109" s="351"/>
      <c r="H109" s="138"/>
    </row>
    <row r="110" spans="1:11" ht="12.75" customHeight="1">
      <c r="B110" s="122">
        <v>5</v>
      </c>
      <c r="C110" s="39" t="s">
        <v>717</v>
      </c>
      <c r="D110" s="137" t="s">
        <v>945</v>
      </c>
      <c r="E110" s="145" t="s">
        <v>819</v>
      </c>
      <c r="F110" s="146"/>
      <c r="G110" s="160"/>
      <c r="H110" s="138"/>
    </row>
    <row r="111" spans="1:11" ht="12.75" customHeight="1">
      <c r="A111" s="143"/>
      <c r="B111" s="69" t="s">
        <v>688</v>
      </c>
      <c r="C111" s="34" t="s">
        <v>718</v>
      </c>
      <c r="D111" s="114"/>
      <c r="E111" s="166"/>
      <c r="F111" s="123"/>
      <c r="G111" s="166"/>
      <c r="H111" s="147"/>
      <c r="I111" s="143"/>
      <c r="J111" s="143"/>
      <c r="K111" s="143"/>
    </row>
    <row r="112" spans="1:11" ht="83.25" customHeight="1">
      <c r="A112" s="143"/>
      <c r="B112" s="128">
        <v>6</v>
      </c>
      <c r="C112" s="167" t="s">
        <v>719</v>
      </c>
      <c r="D112" s="130" t="s">
        <v>893</v>
      </c>
      <c r="E112" s="364" t="s">
        <v>946</v>
      </c>
      <c r="F112" s="365"/>
      <c r="G112" s="366"/>
      <c r="H112" s="138"/>
      <c r="I112" s="143"/>
      <c r="J112" s="143"/>
      <c r="K112" s="143"/>
    </row>
    <row r="113" spans="1:11" ht="12.75" customHeight="1">
      <c r="A113" s="143"/>
      <c r="B113" s="131"/>
      <c r="C113" s="168"/>
      <c r="D113" s="378" t="s">
        <v>947</v>
      </c>
      <c r="E113" s="353"/>
      <c r="F113" s="353"/>
      <c r="G113" s="368"/>
      <c r="H113" s="138"/>
      <c r="I113" s="143"/>
      <c r="J113" s="143"/>
      <c r="K113" s="143"/>
    </row>
    <row r="114" spans="1:11" ht="63.75" customHeight="1">
      <c r="A114" s="143"/>
      <c r="B114" s="131"/>
      <c r="C114" s="168"/>
      <c r="D114" s="154" t="s">
        <v>948</v>
      </c>
      <c r="E114" s="384" t="s">
        <v>949</v>
      </c>
      <c r="F114" s="353"/>
      <c r="G114" s="368"/>
      <c r="H114" s="138"/>
      <c r="I114" s="143"/>
      <c r="J114" s="143"/>
      <c r="K114" s="143"/>
    </row>
    <row r="115" spans="1:11" ht="19.5" customHeight="1">
      <c r="A115" s="143"/>
      <c r="B115" s="131"/>
      <c r="C115" s="168"/>
      <c r="D115" s="388" t="s">
        <v>950</v>
      </c>
      <c r="E115" s="353"/>
      <c r="F115" s="353"/>
      <c r="G115" s="368"/>
      <c r="H115" s="138"/>
      <c r="I115" s="143"/>
      <c r="J115" s="143"/>
      <c r="K115" s="143"/>
    </row>
    <row r="116" spans="1:11" ht="22.5" customHeight="1">
      <c r="A116" s="143"/>
      <c r="B116" s="131"/>
      <c r="C116" s="168"/>
      <c r="D116" s="386" t="s">
        <v>951</v>
      </c>
      <c r="E116" s="353"/>
      <c r="F116" s="353"/>
      <c r="G116" s="368"/>
      <c r="H116" s="138"/>
      <c r="I116" s="143"/>
      <c r="J116" s="143"/>
      <c r="K116" s="143"/>
    </row>
    <row r="117" spans="1:11" ht="65.25" customHeight="1">
      <c r="A117" s="143"/>
      <c r="B117" s="131"/>
      <c r="C117" s="168"/>
      <c r="D117" s="154" t="s">
        <v>952</v>
      </c>
      <c r="E117" s="384" t="s">
        <v>953</v>
      </c>
      <c r="F117" s="353"/>
      <c r="G117" s="368"/>
      <c r="H117" s="138"/>
      <c r="I117" s="143"/>
      <c r="J117" s="143"/>
      <c r="K117" s="143"/>
    </row>
    <row r="118" spans="1:11" ht="19.5" customHeight="1">
      <c r="A118" s="143"/>
      <c r="B118" s="131"/>
      <c r="C118" s="168"/>
      <c r="D118" s="386" t="s">
        <v>954</v>
      </c>
      <c r="E118" s="353"/>
      <c r="F118" s="353"/>
      <c r="G118" s="368"/>
      <c r="H118" s="138"/>
      <c r="I118" s="143"/>
      <c r="J118" s="143"/>
      <c r="K118" s="143"/>
    </row>
    <row r="119" spans="1:11" ht="54" customHeight="1">
      <c r="A119" s="143"/>
      <c r="B119" s="131"/>
      <c r="C119" s="168"/>
      <c r="D119" s="150" t="s">
        <v>952</v>
      </c>
      <c r="E119" s="379" t="s">
        <v>955</v>
      </c>
      <c r="F119" s="374"/>
      <c r="G119" s="375"/>
      <c r="H119" s="138"/>
      <c r="I119" s="143"/>
      <c r="J119" s="143"/>
      <c r="K119" s="143"/>
    </row>
    <row r="120" spans="1:11" ht="105.75" customHeight="1">
      <c r="B120" s="128">
        <v>7</v>
      </c>
      <c r="C120" s="153" t="s">
        <v>956</v>
      </c>
      <c r="D120" s="130" t="s">
        <v>885</v>
      </c>
      <c r="E120" s="364" t="s">
        <v>957</v>
      </c>
      <c r="F120" s="365"/>
      <c r="G120" s="366"/>
      <c r="H120" s="138"/>
    </row>
    <row r="121" spans="1:11" ht="20.25" customHeight="1">
      <c r="B121" s="131"/>
      <c r="C121" s="148"/>
      <c r="D121" s="378" t="s">
        <v>958</v>
      </c>
      <c r="E121" s="353"/>
      <c r="F121" s="353"/>
      <c r="G121" s="368"/>
      <c r="H121" s="138"/>
    </row>
    <row r="122" spans="1:11" ht="52.5" customHeight="1">
      <c r="B122" s="131"/>
      <c r="C122" s="148"/>
      <c r="D122" s="154" t="s">
        <v>959</v>
      </c>
      <c r="E122" s="384" t="s">
        <v>960</v>
      </c>
      <c r="F122" s="353"/>
      <c r="G122" s="368"/>
      <c r="H122" s="138"/>
    </row>
    <row r="123" spans="1:11" ht="23.25" customHeight="1">
      <c r="B123" s="131"/>
      <c r="C123" s="148"/>
      <c r="D123" s="386" t="s">
        <v>961</v>
      </c>
      <c r="E123" s="353"/>
      <c r="F123" s="353"/>
      <c r="G123" s="368"/>
      <c r="H123" s="138"/>
    </row>
    <row r="124" spans="1:11" ht="112.5" customHeight="1">
      <c r="B124" s="131"/>
      <c r="C124" s="148"/>
      <c r="D124" s="154" t="s">
        <v>864</v>
      </c>
      <c r="E124" s="384" t="s">
        <v>962</v>
      </c>
      <c r="F124" s="353"/>
      <c r="G124" s="368"/>
      <c r="H124" s="138"/>
    </row>
    <row r="125" spans="1:11" ht="112.5" customHeight="1">
      <c r="B125" s="128">
        <v>8</v>
      </c>
      <c r="C125" s="169" t="s">
        <v>721</v>
      </c>
      <c r="D125" s="170"/>
      <c r="E125" s="171"/>
      <c r="F125" s="130" t="s">
        <v>898</v>
      </c>
      <c r="G125" s="172" t="s">
        <v>963</v>
      </c>
      <c r="H125" s="173"/>
    </row>
    <row r="126" spans="1:11" ht="29.25" customHeight="1">
      <c r="B126" s="131"/>
      <c r="C126" s="174"/>
      <c r="D126" s="175"/>
      <c r="E126" s="176"/>
      <c r="F126" s="389" t="s">
        <v>964</v>
      </c>
      <c r="G126" s="368"/>
      <c r="H126" s="173"/>
    </row>
    <row r="127" spans="1:11" ht="12.75" customHeight="1">
      <c r="B127" s="134"/>
      <c r="C127" s="139"/>
      <c r="D127" s="140"/>
      <c r="E127" s="177"/>
      <c r="F127" s="150" t="s">
        <v>965</v>
      </c>
      <c r="G127" s="178" t="s">
        <v>966</v>
      </c>
      <c r="H127" s="173"/>
    </row>
    <row r="128" spans="1:11" ht="99.75" customHeight="1">
      <c r="A128" s="12"/>
      <c r="B128" s="131">
        <v>9</v>
      </c>
      <c r="C128" s="132" t="s">
        <v>722</v>
      </c>
      <c r="D128" s="130" t="s">
        <v>893</v>
      </c>
      <c r="E128" s="364" t="s">
        <v>967</v>
      </c>
      <c r="F128" s="365"/>
      <c r="G128" s="366"/>
      <c r="H128" s="173"/>
      <c r="I128" s="12"/>
      <c r="J128" s="12"/>
      <c r="K128" s="12"/>
    </row>
    <row r="129" spans="1:11" ht="21.75" customHeight="1">
      <c r="A129" s="12"/>
      <c r="B129" s="131"/>
      <c r="C129" s="132"/>
      <c r="D129" s="388" t="s">
        <v>968</v>
      </c>
      <c r="E129" s="353"/>
      <c r="F129" s="353"/>
      <c r="G129" s="368"/>
      <c r="H129" s="173"/>
      <c r="I129" s="12"/>
      <c r="J129" s="12"/>
      <c r="K129" s="12"/>
    </row>
    <row r="130" spans="1:11" ht="21.75" customHeight="1">
      <c r="A130" s="12"/>
      <c r="B130" s="131"/>
      <c r="C130" s="132"/>
      <c r="D130" s="386" t="s">
        <v>951</v>
      </c>
      <c r="E130" s="353"/>
      <c r="F130" s="353"/>
      <c r="G130" s="368"/>
      <c r="H130" s="173"/>
      <c r="I130" s="12"/>
      <c r="J130" s="12"/>
      <c r="K130" s="12"/>
    </row>
    <row r="131" spans="1:11" ht="81" customHeight="1">
      <c r="A131" s="12"/>
      <c r="B131" s="131"/>
      <c r="C131" s="132"/>
      <c r="D131" s="154" t="s">
        <v>948</v>
      </c>
      <c r="E131" s="384" t="s">
        <v>969</v>
      </c>
      <c r="F131" s="353"/>
      <c r="G131" s="368"/>
      <c r="H131" s="173"/>
      <c r="I131" s="12"/>
      <c r="J131" s="12"/>
      <c r="K131" s="12"/>
    </row>
    <row r="132" spans="1:11" ht="25.5" customHeight="1">
      <c r="A132" s="12"/>
      <c r="B132" s="131"/>
      <c r="C132" s="132"/>
      <c r="D132" s="386" t="s">
        <v>954</v>
      </c>
      <c r="E132" s="353"/>
      <c r="F132" s="353"/>
      <c r="G132" s="368"/>
      <c r="H132" s="173"/>
      <c r="I132" s="12"/>
      <c r="J132" s="12"/>
      <c r="K132" s="12"/>
    </row>
    <row r="133" spans="1:11" ht="56.25" customHeight="1">
      <c r="A133" s="143"/>
      <c r="B133" s="179"/>
      <c r="C133" s="180"/>
      <c r="D133" s="150" t="s">
        <v>952</v>
      </c>
      <c r="E133" s="379" t="s">
        <v>955</v>
      </c>
      <c r="F133" s="374"/>
      <c r="G133" s="375"/>
      <c r="H133" s="181"/>
      <c r="I133" s="143"/>
      <c r="J133" s="143"/>
      <c r="K133" s="143"/>
    </row>
    <row r="134" spans="1:11" ht="116.25" customHeight="1">
      <c r="A134" s="143"/>
      <c r="B134" s="131">
        <v>10</v>
      </c>
      <c r="C134" s="132" t="s">
        <v>723</v>
      </c>
      <c r="D134" s="182"/>
      <c r="E134" s="155"/>
      <c r="F134" s="130" t="s">
        <v>970</v>
      </c>
      <c r="G134" s="172" t="s">
        <v>971</v>
      </c>
      <c r="H134" s="181"/>
      <c r="I134" s="143"/>
      <c r="J134" s="143"/>
      <c r="K134" s="143"/>
    </row>
    <row r="135" spans="1:11" ht="21.75" customHeight="1">
      <c r="A135" s="143"/>
      <c r="B135" s="183"/>
      <c r="C135" s="132"/>
      <c r="D135" s="182"/>
      <c r="E135" s="155"/>
      <c r="F135" s="389" t="s">
        <v>972</v>
      </c>
      <c r="G135" s="368"/>
      <c r="H135" s="181"/>
      <c r="I135" s="143"/>
      <c r="J135" s="143"/>
      <c r="K135" s="143"/>
    </row>
    <row r="136" spans="1:11" ht="12.75" customHeight="1">
      <c r="A136" s="143"/>
      <c r="B136" s="179"/>
      <c r="C136" s="180"/>
      <c r="D136" s="165"/>
      <c r="E136" s="184"/>
      <c r="F136" s="150" t="s">
        <v>965</v>
      </c>
      <c r="G136" s="178" t="s">
        <v>973</v>
      </c>
      <c r="H136" s="181"/>
      <c r="I136" s="143"/>
      <c r="J136" s="143"/>
      <c r="K136" s="143"/>
    </row>
    <row r="137" spans="1:11" ht="109.5" customHeight="1">
      <c r="A137" s="143"/>
      <c r="B137" s="131">
        <v>11</v>
      </c>
      <c r="C137" s="129" t="s">
        <v>974</v>
      </c>
      <c r="D137" s="130" t="s">
        <v>975</v>
      </c>
      <c r="E137" s="364" t="s">
        <v>976</v>
      </c>
      <c r="F137" s="365"/>
      <c r="G137" s="366"/>
      <c r="H137" s="181"/>
      <c r="I137" s="143"/>
      <c r="J137" s="143"/>
      <c r="K137" s="143"/>
    </row>
    <row r="138" spans="1:11" ht="21.75" customHeight="1">
      <c r="A138" s="143"/>
      <c r="B138" s="183"/>
      <c r="C138" s="132"/>
      <c r="D138" s="378" t="s">
        <v>977</v>
      </c>
      <c r="E138" s="353"/>
      <c r="F138" s="353"/>
      <c r="G138" s="368"/>
      <c r="H138" s="181"/>
      <c r="I138" s="143"/>
      <c r="J138" s="143"/>
      <c r="K138" s="143"/>
    </row>
    <row r="139" spans="1:11" ht="12.75" customHeight="1">
      <c r="A139" s="143"/>
      <c r="B139" s="179"/>
      <c r="C139" s="135"/>
      <c r="D139" s="150" t="s">
        <v>978</v>
      </c>
      <c r="E139" s="379" t="s">
        <v>979</v>
      </c>
      <c r="F139" s="374"/>
      <c r="G139" s="375"/>
      <c r="H139" s="181"/>
      <c r="I139" s="143"/>
      <c r="J139" s="143"/>
      <c r="K139" s="143"/>
    </row>
    <row r="140" spans="1:11" ht="174" customHeight="1">
      <c r="A140" s="143"/>
      <c r="B140" s="131">
        <v>12</v>
      </c>
      <c r="C140" s="132" t="s">
        <v>725</v>
      </c>
      <c r="D140" s="130" t="s">
        <v>980</v>
      </c>
      <c r="E140" s="364" t="s">
        <v>981</v>
      </c>
      <c r="F140" s="365"/>
      <c r="G140" s="366"/>
      <c r="H140" s="181"/>
      <c r="I140" s="143"/>
      <c r="J140" s="143"/>
      <c r="K140" s="143"/>
    </row>
    <row r="141" spans="1:11" ht="19.5" customHeight="1">
      <c r="A141" s="143"/>
      <c r="B141" s="183"/>
      <c r="C141" s="125"/>
      <c r="D141" s="378" t="s">
        <v>982</v>
      </c>
      <c r="E141" s="353"/>
      <c r="F141" s="353"/>
      <c r="G141" s="368"/>
      <c r="H141" s="181"/>
      <c r="I141" s="143"/>
      <c r="J141" s="143"/>
      <c r="K141" s="143"/>
    </row>
    <row r="142" spans="1:11" ht="150.75" customHeight="1">
      <c r="A142" s="143"/>
      <c r="B142" s="183"/>
      <c r="C142" s="125"/>
      <c r="D142" s="150" t="s">
        <v>983</v>
      </c>
      <c r="E142" s="379" t="s">
        <v>984</v>
      </c>
      <c r="F142" s="374"/>
      <c r="G142" s="375"/>
      <c r="H142" s="181"/>
      <c r="I142" s="143"/>
      <c r="J142" s="143"/>
      <c r="K142" s="143"/>
    </row>
    <row r="143" spans="1:11" ht="84" customHeight="1">
      <c r="B143" s="128">
        <v>13</v>
      </c>
      <c r="C143" s="153" t="s">
        <v>726</v>
      </c>
      <c r="D143" s="130" t="s">
        <v>822</v>
      </c>
      <c r="E143" s="364" t="s">
        <v>985</v>
      </c>
      <c r="F143" s="365"/>
      <c r="G143" s="366"/>
      <c r="H143" s="138"/>
    </row>
    <row r="144" spans="1:11" ht="18.75" customHeight="1">
      <c r="A144" s="12"/>
      <c r="B144" s="131"/>
      <c r="C144" s="148"/>
      <c r="D144" s="378" t="s">
        <v>986</v>
      </c>
      <c r="E144" s="353"/>
      <c r="F144" s="353"/>
      <c r="G144" s="368"/>
      <c r="H144" s="138"/>
      <c r="I144" s="12"/>
      <c r="J144" s="12"/>
      <c r="K144" s="12"/>
    </row>
    <row r="145" spans="1:11" ht="117" customHeight="1">
      <c r="B145" s="134"/>
      <c r="C145" s="149"/>
      <c r="D145" s="150" t="s">
        <v>987</v>
      </c>
      <c r="E145" s="379" t="s">
        <v>988</v>
      </c>
      <c r="F145" s="374"/>
      <c r="G145" s="375"/>
      <c r="H145" s="138"/>
    </row>
    <row r="146" spans="1:11" ht="45" customHeight="1">
      <c r="B146" s="122">
        <v>14</v>
      </c>
      <c r="C146" s="66" t="s">
        <v>727</v>
      </c>
      <c r="D146" s="185" t="s">
        <v>835</v>
      </c>
      <c r="E146" s="377" t="s">
        <v>989</v>
      </c>
      <c r="F146" s="360"/>
      <c r="G146" s="351"/>
      <c r="H146" s="181"/>
    </row>
    <row r="147" spans="1:11" ht="72" customHeight="1">
      <c r="B147" s="122">
        <v>15</v>
      </c>
      <c r="C147" s="39" t="s">
        <v>728</v>
      </c>
      <c r="D147" s="137" t="s">
        <v>835</v>
      </c>
      <c r="E147" s="377" t="s">
        <v>990</v>
      </c>
      <c r="F147" s="360"/>
      <c r="G147" s="351"/>
      <c r="H147" s="181"/>
    </row>
    <row r="148" spans="1:11" ht="12.75" customHeight="1">
      <c r="B148" s="122"/>
      <c r="C148" s="66"/>
      <c r="D148" s="186"/>
      <c r="E148" s="187"/>
      <c r="F148" s="187"/>
      <c r="G148" s="126"/>
      <c r="H148" s="147"/>
    </row>
    <row r="149" spans="1:11" ht="75" customHeight="1">
      <c r="B149" s="69" t="s">
        <v>729</v>
      </c>
      <c r="C149" s="34" t="s">
        <v>730</v>
      </c>
      <c r="D149" s="114"/>
      <c r="E149" s="390" t="s">
        <v>991</v>
      </c>
      <c r="F149" s="360"/>
      <c r="G149" s="351"/>
      <c r="H149" s="138"/>
    </row>
    <row r="150" spans="1:11" ht="114" customHeight="1">
      <c r="B150" s="128">
        <v>16</v>
      </c>
      <c r="C150" s="153" t="s">
        <v>992</v>
      </c>
      <c r="D150" s="130" t="s">
        <v>885</v>
      </c>
      <c r="E150" s="364" t="s">
        <v>993</v>
      </c>
      <c r="F150" s="365"/>
      <c r="G150" s="366"/>
      <c r="H150" s="173"/>
    </row>
    <row r="151" spans="1:11" ht="19.5" customHeight="1">
      <c r="A151" s="12"/>
      <c r="B151" s="131"/>
      <c r="C151" s="148"/>
      <c r="D151" s="378" t="s">
        <v>994</v>
      </c>
      <c r="E151" s="353"/>
      <c r="F151" s="353"/>
      <c r="G151" s="368"/>
      <c r="H151" s="173"/>
      <c r="I151" s="12"/>
      <c r="J151" s="12"/>
      <c r="K151" s="12"/>
    </row>
    <row r="152" spans="1:11" ht="85.5" customHeight="1">
      <c r="B152" s="134"/>
      <c r="C152" s="149"/>
      <c r="D152" s="150" t="s">
        <v>995</v>
      </c>
      <c r="E152" s="379" t="s">
        <v>996</v>
      </c>
      <c r="F152" s="374"/>
      <c r="G152" s="375"/>
      <c r="H152" s="138"/>
    </row>
    <row r="153" spans="1:11" ht="87" customHeight="1">
      <c r="B153" s="128">
        <v>17</v>
      </c>
      <c r="C153" s="169" t="s">
        <v>732</v>
      </c>
      <c r="D153" s="130" t="s">
        <v>997</v>
      </c>
      <c r="E153" s="364" t="s">
        <v>998</v>
      </c>
      <c r="F153" s="365"/>
      <c r="G153" s="366"/>
      <c r="H153" s="173"/>
    </row>
    <row r="154" spans="1:11" ht="26.25" customHeight="1">
      <c r="A154" s="12"/>
      <c r="B154" s="131"/>
      <c r="C154" s="174"/>
      <c r="D154" s="378" t="s">
        <v>999</v>
      </c>
      <c r="E154" s="353"/>
      <c r="F154" s="353"/>
      <c r="G154" s="368"/>
      <c r="H154" s="173"/>
      <c r="I154" s="12"/>
      <c r="J154" s="12"/>
      <c r="K154" s="12"/>
    </row>
    <row r="155" spans="1:11" ht="56.25" customHeight="1">
      <c r="B155" s="134"/>
      <c r="C155" s="139"/>
      <c r="D155" s="150" t="s">
        <v>1000</v>
      </c>
      <c r="E155" s="379" t="s">
        <v>1001</v>
      </c>
      <c r="F155" s="374"/>
      <c r="G155" s="375"/>
      <c r="H155" s="138"/>
    </row>
    <row r="156" spans="1:11" ht="222" customHeight="1">
      <c r="B156" s="131">
        <v>18</v>
      </c>
      <c r="C156" s="153" t="s">
        <v>1002</v>
      </c>
      <c r="D156" s="182"/>
      <c r="E156" s="155"/>
      <c r="F156" s="130" t="s">
        <v>1003</v>
      </c>
      <c r="G156" s="188" t="s">
        <v>1004</v>
      </c>
      <c r="H156" s="138"/>
    </row>
    <row r="157" spans="1:11" ht="39" customHeight="1">
      <c r="B157" s="131"/>
      <c r="C157" s="148"/>
      <c r="D157" s="182"/>
      <c r="E157" s="189"/>
      <c r="F157" s="384" t="s">
        <v>1005</v>
      </c>
      <c r="G157" s="368"/>
      <c r="H157" s="138"/>
    </row>
    <row r="158" spans="1:11" ht="173.25" customHeight="1">
      <c r="B158" s="134"/>
      <c r="C158" s="149"/>
      <c r="D158" s="165"/>
      <c r="E158" s="141"/>
      <c r="F158" s="150" t="s">
        <v>1006</v>
      </c>
      <c r="G158" s="184" t="s">
        <v>1007</v>
      </c>
      <c r="H158" s="138"/>
    </row>
    <row r="159" spans="1:11" ht="103.5" customHeight="1">
      <c r="B159" s="131">
        <v>19</v>
      </c>
      <c r="C159" s="148" t="s">
        <v>1008</v>
      </c>
      <c r="D159" s="130" t="s">
        <v>885</v>
      </c>
      <c r="E159" s="364" t="s">
        <v>1009</v>
      </c>
      <c r="F159" s="365"/>
      <c r="G159" s="366"/>
      <c r="H159" s="138"/>
    </row>
    <row r="160" spans="1:11" ht="35.25" customHeight="1">
      <c r="B160" s="131"/>
      <c r="C160" s="148"/>
      <c r="D160" s="378" t="s">
        <v>1010</v>
      </c>
      <c r="E160" s="353"/>
      <c r="F160" s="353"/>
      <c r="G160" s="368"/>
      <c r="H160" s="138"/>
    </row>
    <row r="161" spans="1:11" ht="67.5" customHeight="1">
      <c r="B161" s="134"/>
      <c r="C161" s="148"/>
      <c r="D161" s="190" t="s">
        <v>1011</v>
      </c>
      <c r="E161" s="379" t="s">
        <v>1012</v>
      </c>
      <c r="F161" s="374"/>
      <c r="G161" s="375"/>
      <c r="H161" s="138"/>
    </row>
    <row r="162" spans="1:11" ht="86.25" customHeight="1">
      <c r="B162" s="131">
        <v>20</v>
      </c>
      <c r="C162" s="39" t="s">
        <v>1013</v>
      </c>
      <c r="D162" s="130" t="s">
        <v>893</v>
      </c>
      <c r="E162" s="377" t="s">
        <v>1014</v>
      </c>
      <c r="F162" s="360"/>
      <c r="G162" s="351"/>
      <c r="H162" s="138"/>
    </row>
    <row r="163" spans="1:11" ht="88.5" customHeight="1">
      <c r="B163" s="128">
        <v>21</v>
      </c>
      <c r="C163" s="129" t="s">
        <v>737</v>
      </c>
      <c r="D163" s="130" t="s">
        <v>997</v>
      </c>
      <c r="E163" s="364" t="s">
        <v>1015</v>
      </c>
      <c r="F163" s="365"/>
      <c r="G163" s="366"/>
      <c r="H163" s="138"/>
    </row>
    <row r="164" spans="1:11" ht="19.5" customHeight="1">
      <c r="A164" s="12"/>
      <c r="B164" s="131"/>
      <c r="C164" s="132"/>
      <c r="D164" s="378" t="s">
        <v>1016</v>
      </c>
      <c r="E164" s="353"/>
      <c r="F164" s="353"/>
      <c r="G164" s="368"/>
      <c r="H164" s="138"/>
      <c r="I164" s="12"/>
      <c r="J164" s="12"/>
      <c r="K164" s="12"/>
    </row>
    <row r="165" spans="1:11" ht="84.75" customHeight="1">
      <c r="B165" s="134"/>
      <c r="C165" s="135"/>
      <c r="D165" s="150" t="s">
        <v>1017</v>
      </c>
      <c r="E165" s="379" t="s">
        <v>1018</v>
      </c>
      <c r="F165" s="374"/>
      <c r="G165" s="375"/>
      <c r="H165" s="138"/>
    </row>
    <row r="166" spans="1:11" ht="12.75" customHeight="1">
      <c r="B166" s="122"/>
      <c r="C166" s="66"/>
      <c r="D166" s="185"/>
      <c r="E166" s="145"/>
      <c r="F166" s="146"/>
      <c r="G166" s="145"/>
      <c r="H166" s="147"/>
    </row>
    <row r="167" spans="1:11" ht="12.75" customHeight="1">
      <c r="B167" s="387" t="s">
        <v>738</v>
      </c>
      <c r="C167" s="360"/>
      <c r="D167" s="360"/>
      <c r="E167" s="351"/>
      <c r="F167" s="157"/>
      <c r="G167" s="145"/>
      <c r="H167" s="147"/>
    </row>
    <row r="168" spans="1:11" ht="12.75" customHeight="1">
      <c r="B168" s="69" t="s">
        <v>653</v>
      </c>
      <c r="C168" s="191" t="s">
        <v>739</v>
      </c>
      <c r="D168" s="114"/>
      <c r="E168" s="145"/>
      <c r="F168" s="146"/>
      <c r="G168" s="145"/>
      <c r="H168" s="147"/>
    </row>
    <row r="169" spans="1:11" ht="12.75" customHeight="1">
      <c r="B169" s="122">
        <v>1</v>
      </c>
      <c r="C169" s="39" t="s">
        <v>740</v>
      </c>
      <c r="D169" s="376" t="s">
        <v>1019</v>
      </c>
      <c r="E169" s="360"/>
      <c r="F169" s="360"/>
      <c r="G169" s="351"/>
      <c r="H169" s="125"/>
    </row>
    <row r="170" spans="1:11" ht="21" customHeight="1">
      <c r="B170" s="122">
        <v>2</v>
      </c>
      <c r="C170" s="39" t="s">
        <v>741</v>
      </c>
      <c r="D170" s="192" t="s">
        <v>835</v>
      </c>
      <c r="E170" s="390" t="s">
        <v>1020</v>
      </c>
      <c r="F170" s="360"/>
      <c r="G170" s="351"/>
      <c r="H170" s="193"/>
    </row>
    <row r="171" spans="1:11" ht="12.75" customHeight="1">
      <c r="B171" s="122">
        <v>3</v>
      </c>
      <c r="C171" s="39" t="s">
        <v>742</v>
      </c>
      <c r="D171" s="376" t="s">
        <v>1019</v>
      </c>
      <c r="E171" s="360"/>
      <c r="F171" s="360"/>
      <c r="G171" s="351"/>
      <c r="H171" s="125"/>
    </row>
    <row r="172" spans="1:11" ht="12.75" customHeight="1">
      <c r="B172" s="128">
        <v>4</v>
      </c>
      <c r="C172" s="68" t="s">
        <v>743</v>
      </c>
      <c r="D172" s="130"/>
      <c r="E172" s="126" t="s">
        <v>1019</v>
      </c>
      <c r="F172" s="124"/>
      <c r="G172" s="126" t="s">
        <v>1021</v>
      </c>
      <c r="H172" s="125"/>
    </row>
    <row r="173" spans="1:11" ht="90.75" customHeight="1">
      <c r="B173" s="128">
        <v>5</v>
      </c>
      <c r="C173" s="129" t="s">
        <v>744</v>
      </c>
      <c r="D173" s="130" t="s">
        <v>1022</v>
      </c>
      <c r="E173" s="364" t="s">
        <v>1023</v>
      </c>
      <c r="F173" s="365"/>
      <c r="G173" s="366"/>
      <c r="H173" s="138"/>
    </row>
    <row r="174" spans="1:11" ht="38.25" customHeight="1">
      <c r="B174" s="131"/>
      <c r="C174" s="132"/>
      <c r="D174" s="378" t="s">
        <v>1024</v>
      </c>
      <c r="E174" s="353"/>
      <c r="F174" s="353"/>
      <c r="G174" s="368"/>
      <c r="H174" s="138"/>
    </row>
    <row r="175" spans="1:11" ht="87" customHeight="1">
      <c r="B175" s="134"/>
      <c r="C175" s="135"/>
      <c r="D175" s="150" t="s">
        <v>1025</v>
      </c>
      <c r="E175" s="379" t="s">
        <v>1026</v>
      </c>
      <c r="F175" s="374"/>
      <c r="G175" s="375"/>
      <c r="H175" s="138"/>
    </row>
    <row r="176" spans="1:11" ht="12.75" customHeight="1">
      <c r="B176" s="122"/>
      <c r="C176" s="39"/>
      <c r="D176" s="137"/>
      <c r="E176" s="145"/>
      <c r="F176" s="146"/>
      <c r="G176" s="145"/>
      <c r="H176" s="147"/>
    </row>
    <row r="177" spans="1:11" ht="12.75" customHeight="1">
      <c r="B177" s="69" t="s">
        <v>688</v>
      </c>
      <c r="C177" s="34" t="s">
        <v>745</v>
      </c>
      <c r="D177" s="114"/>
      <c r="E177" s="145"/>
      <c r="F177" s="146"/>
      <c r="G177" s="145"/>
      <c r="H177" s="147"/>
    </row>
    <row r="178" spans="1:11" ht="82.5" customHeight="1">
      <c r="B178" s="128">
        <v>6</v>
      </c>
      <c r="C178" s="153" t="s">
        <v>746</v>
      </c>
      <c r="D178" s="130" t="s">
        <v>1022</v>
      </c>
      <c r="E178" s="364" t="s">
        <v>1027</v>
      </c>
      <c r="F178" s="365"/>
      <c r="G178" s="366"/>
      <c r="H178" s="138"/>
    </row>
    <row r="179" spans="1:11" ht="21.75" customHeight="1">
      <c r="B179" s="131"/>
      <c r="C179" s="148"/>
      <c r="D179" s="378" t="s">
        <v>1028</v>
      </c>
      <c r="E179" s="353"/>
      <c r="F179" s="353"/>
      <c r="G179" s="368"/>
      <c r="H179" s="138"/>
    </row>
    <row r="180" spans="1:11" ht="100.5" customHeight="1">
      <c r="B180" s="134"/>
      <c r="C180" s="149"/>
      <c r="D180" s="150" t="s">
        <v>1029</v>
      </c>
      <c r="E180" s="379" t="s">
        <v>1030</v>
      </c>
      <c r="F180" s="374"/>
      <c r="G180" s="375"/>
      <c r="H180" s="138"/>
    </row>
    <row r="181" spans="1:11" ht="108" customHeight="1">
      <c r="B181" s="122">
        <v>7</v>
      </c>
      <c r="C181" s="39" t="s">
        <v>747</v>
      </c>
      <c r="D181" s="130" t="s">
        <v>975</v>
      </c>
      <c r="E181" s="377" t="s">
        <v>1031</v>
      </c>
      <c r="F181" s="360"/>
      <c r="G181" s="351"/>
      <c r="H181" s="147"/>
    </row>
    <row r="182" spans="1:11" ht="160.5" customHeight="1">
      <c r="B182" s="128">
        <v>8</v>
      </c>
      <c r="C182" s="153" t="s">
        <v>748</v>
      </c>
      <c r="D182" s="130" t="s">
        <v>1032</v>
      </c>
      <c r="E182" s="364" t="s">
        <v>1033</v>
      </c>
      <c r="F182" s="365"/>
      <c r="G182" s="366"/>
      <c r="H182" s="138"/>
    </row>
    <row r="183" spans="1:11" ht="21.75" customHeight="1">
      <c r="B183" s="131"/>
      <c r="C183" s="148"/>
      <c r="D183" s="378" t="s">
        <v>1034</v>
      </c>
      <c r="E183" s="353"/>
      <c r="F183" s="353"/>
      <c r="G183" s="368"/>
      <c r="H183" s="138"/>
    </row>
    <row r="184" spans="1:11" ht="55.5" customHeight="1">
      <c r="B184" s="134"/>
      <c r="C184" s="149"/>
      <c r="D184" s="165"/>
      <c r="E184" s="379" t="s">
        <v>1035</v>
      </c>
      <c r="F184" s="374"/>
      <c r="G184" s="375"/>
      <c r="H184" s="138"/>
    </row>
    <row r="185" spans="1:11" ht="135" customHeight="1">
      <c r="B185" s="128">
        <v>9</v>
      </c>
      <c r="C185" s="153" t="s">
        <v>1036</v>
      </c>
      <c r="D185" s="130" t="s">
        <v>1037</v>
      </c>
      <c r="E185" s="364" t="s">
        <v>1038</v>
      </c>
      <c r="F185" s="365"/>
      <c r="G185" s="366"/>
      <c r="H185" s="138"/>
    </row>
    <row r="186" spans="1:11" ht="21.75" customHeight="1">
      <c r="B186" s="131"/>
      <c r="C186" s="148"/>
      <c r="D186" s="378" t="s">
        <v>1039</v>
      </c>
      <c r="E186" s="353"/>
      <c r="F186" s="353"/>
      <c r="G186" s="368"/>
      <c r="H186" s="138"/>
    </row>
    <row r="187" spans="1:11" ht="108.75" customHeight="1">
      <c r="B187" s="134"/>
      <c r="C187" s="149"/>
      <c r="D187" s="150" t="s">
        <v>1040</v>
      </c>
      <c r="E187" s="379" t="s">
        <v>1041</v>
      </c>
      <c r="F187" s="374"/>
      <c r="G187" s="375"/>
      <c r="H187" s="138"/>
    </row>
    <row r="188" spans="1:11" ht="107.25" customHeight="1">
      <c r="B188" s="134">
        <v>10</v>
      </c>
      <c r="C188" s="149" t="s">
        <v>751</v>
      </c>
      <c r="D188" s="130" t="s">
        <v>1042</v>
      </c>
      <c r="E188" s="377" t="s">
        <v>1043</v>
      </c>
      <c r="F188" s="360"/>
      <c r="G188" s="351"/>
      <c r="H188" s="138"/>
    </row>
    <row r="189" spans="1:11" ht="12.75" customHeight="1">
      <c r="B189" s="122">
        <v>11</v>
      </c>
      <c r="C189" s="66" t="s">
        <v>753</v>
      </c>
      <c r="D189" s="130" t="s">
        <v>1044</v>
      </c>
      <c r="E189" s="377" t="s">
        <v>1045</v>
      </c>
      <c r="F189" s="360"/>
      <c r="G189" s="351"/>
      <c r="H189" s="147"/>
    </row>
    <row r="190" spans="1:11" ht="90" customHeight="1">
      <c r="B190" s="128">
        <v>12</v>
      </c>
      <c r="C190" s="194" t="s">
        <v>754</v>
      </c>
      <c r="D190" s="130" t="s">
        <v>1022</v>
      </c>
      <c r="E190" s="364" t="s">
        <v>1046</v>
      </c>
      <c r="F190" s="365"/>
      <c r="G190" s="366"/>
      <c r="H190" s="173"/>
    </row>
    <row r="191" spans="1:11" ht="21" customHeight="1">
      <c r="A191" s="12"/>
      <c r="B191" s="131"/>
      <c r="C191" s="195"/>
      <c r="D191" s="378" t="s">
        <v>1047</v>
      </c>
      <c r="E191" s="353"/>
      <c r="F191" s="353"/>
      <c r="G191" s="368"/>
      <c r="H191" s="173"/>
      <c r="I191" s="12"/>
      <c r="J191" s="12"/>
      <c r="K191" s="12"/>
    </row>
    <row r="192" spans="1:11" ht="90" customHeight="1">
      <c r="B192" s="134"/>
      <c r="C192" s="196"/>
      <c r="D192" s="150" t="s">
        <v>1025</v>
      </c>
      <c r="E192" s="379" t="s">
        <v>1048</v>
      </c>
      <c r="F192" s="374"/>
      <c r="G192" s="375"/>
      <c r="H192" s="138"/>
    </row>
    <row r="193" spans="1:11" ht="12.75" customHeight="1">
      <c r="B193" s="122"/>
      <c r="C193" s="39"/>
      <c r="D193" s="137"/>
      <c r="E193" s="145"/>
      <c r="F193" s="146"/>
      <c r="G193" s="145"/>
      <c r="H193" s="147"/>
    </row>
    <row r="194" spans="1:11" ht="72" customHeight="1">
      <c r="B194" s="69" t="s">
        <v>729</v>
      </c>
      <c r="C194" s="34" t="s">
        <v>755</v>
      </c>
      <c r="D194" s="114"/>
      <c r="E194" s="390" t="s">
        <v>1049</v>
      </c>
      <c r="F194" s="360"/>
      <c r="G194" s="351"/>
      <c r="H194" s="138"/>
    </row>
    <row r="195" spans="1:11" ht="35.25" customHeight="1">
      <c r="B195" s="128">
        <v>12</v>
      </c>
      <c r="C195" s="153" t="s">
        <v>756</v>
      </c>
      <c r="D195" s="197" t="s">
        <v>835</v>
      </c>
      <c r="E195" s="364" t="s">
        <v>1050</v>
      </c>
      <c r="F195" s="365"/>
      <c r="G195" s="366"/>
      <c r="H195" s="138"/>
    </row>
    <row r="196" spans="1:11" ht="51.75" customHeight="1">
      <c r="B196" s="198"/>
      <c r="C196" s="199"/>
      <c r="D196" s="391" t="s">
        <v>1051</v>
      </c>
      <c r="E196" s="374"/>
      <c r="F196" s="374"/>
      <c r="G196" s="375"/>
      <c r="H196" s="138"/>
    </row>
    <row r="197" spans="1:11" ht="12.75" customHeight="1">
      <c r="B197" s="128">
        <v>13</v>
      </c>
      <c r="C197" s="153" t="s">
        <v>1052</v>
      </c>
      <c r="D197" s="130" t="s">
        <v>1053</v>
      </c>
      <c r="E197" s="364" t="s">
        <v>1054</v>
      </c>
      <c r="F197" s="365"/>
      <c r="G197" s="366"/>
      <c r="H197" s="138"/>
    </row>
    <row r="198" spans="1:11" ht="22.5" customHeight="1">
      <c r="B198" s="131"/>
      <c r="C198" s="148"/>
      <c r="D198" s="378" t="s">
        <v>1055</v>
      </c>
      <c r="E198" s="353"/>
      <c r="F198" s="353"/>
      <c r="G198" s="368"/>
      <c r="H198" s="138"/>
    </row>
    <row r="199" spans="1:11" ht="55.5" customHeight="1">
      <c r="B199" s="134"/>
      <c r="C199" s="149"/>
      <c r="D199" s="165"/>
      <c r="E199" s="379" t="s">
        <v>1056</v>
      </c>
      <c r="F199" s="374"/>
      <c r="G199" s="375"/>
      <c r="H199" s="138"/>
    </row>
    <row r="200" spans="1:11" ht="139.5" customHeight="1">
      <c r="B200" s="128">
        <v>14</v>
      </c>
      <c r="C200" s="153" t="s">
        <v>1057</v>
      </c>
      <c r="D200" s="130" t="s">
        <v>1053</v>
      </c>
      <c r="E200" s="364" t="s">
        <v>1054</v>
      </c>
      <c r="F200" s="365"/>
      <c r="G200" s="366"/>
      <c r="H200" s="138"/>
    </row>
    <row r="201" spans="1:11" ht="33.75" customHeight="1">
      <c r="B201" s="131"/>
      <c r="C201" s="148"/>
      <c r="D201" s="378" t="s">
        <v>1058</v>
      </c>
      <c r="E201" s="353"/>
      <c r="F201" s="353"/>
      <c r="G201" s="368"/>
      <c r="H201" s="138"/>
    </row>
    <row r="202" spans="1:11" ht="59.25" customHeight="1">
      <c r="B202" s="134"/>
      <c r="C202" s="149"/>
      <c r="D202" s="165"/>
      <c r="E202" s="379" t="s">
        <v>1059</v>
      </c>
      <c r="F202" s="374"/>
      <c r="G202" s="375"/>
      <c r="H202" s="138"/>
    </row>
    <row r="203" spans="1:11" ht="142.5" customHeight="1">
      <c r="B203" s="128">
        <v>15</v>
      </c>
      <c r="C203" s="153" t="s">
        <v>1060</v>
      </c>
      <c r="D203" s="130" t="s">
        <v>1053</v>
      </c>
      <c r="E203" s="364" t="s">
        <v>1054</v>
      </c>
      <c r="F203" s="365"/>
      <c r="G203" s="366"/>
      <c r="H203" s="173"/>
    </row>
    <row r="204" spans="1:11" ht="23.25" customHeight="1">
      <c r="B204" s="131"/>
      <c r="C204" s="148"/>
      <c r="D204" s="367" t="s">
        <v>1061</v>
      </c>
      <c r="E204" s="353"/>
      <c r="F204" s="353"/>
      <c r="G204" s="368"/>
      <c r="H204" s="173"/>
    </row>
    <row r="205" spans="1:11" ht="55.5" customHeight="1">
      <c r="B205" s="134"/>
      <c r="C205" s="149"/>
      <c r="D205" s="165"/>
      <c r="E205" s="379" t="s">
        <v>1062</v>
      </c>
      <c r="F205" s="374"/>
      <c r="G205" s="375"/>
      <c r="H205" s="173"/>
    </row>
    <row r="206" spans="1:11" ht="134.25" customHeight="1">
      <c r="B206" s="128">
        <v>17</v>
      </c>
      <c r="C206" s="153" t="s">
        <v>1063</v>
      </c>
      <c r="D206" s="130" t="s">
        <v>1064</v>
      </c>
      <c r="E206" s="364" t="s">
        <v>1054</v>
      </c>
      <c r="F206" s="365"/>
      <c r="G206" s="366"/>
      <c r="H206" s="173"/>
    </row>
    <row r="207" spans="1:11" ht="66" customHeight="1">
      <c r="A207" s="12"/>
      <c r="B207" s="134"/>
      <c r="C207" s="149"/>
      <c r="D207" s="165"/>
      <c r="E207" s="379" t="s">
        <v>1065</v>
      </c>
      <c r="F207" s="374"/>
      <c r="G207" s="375"/>
      <c r="H207" s="173"/>
      <c r="I207" s="12"/>
      <c r="J207" s="12"/>
      <c r="K207" s="12"/>
    </row>
    <row r="208" spans="1:11" ht="12.75" customHeight="1">
      <c r="B208" s="122"/>
      <c r="C208" s="39"/>
      <c r="D208" s="137"/>
      <c r="E208" s="145"/>
      <c r="F208" s="146"/>
      <c r="G208" s="145"/>
      <c r="H208" s="147"/>
    </row>
    <row r="209" spans="1:11" ht="25.5" customHeight="1">
      <c r="B209" s="396" t="s">
        <v>1066</v>
      </c>
      <c r="C209" s="360"/>
      <c r="D209" s="360"/>
      <c r="E209" s="351"/>
      <c r="F209" s="200"/>
      <c r="G209" s="145"/>
      <c r="H209" s="147"/>
    </row>
    <row r="210" spans="1:11" ht="30" customHeight="1">
      <c r="B210" s="40" t="s">
        <v>653</v>
      </c>
      <c r="C210" s="144" t="s">
        <v>763</v>
      </c>
      <c r="D210" s="114"/>
      <c r="E210" s="145"/>
      <c r="F210" s="146"/>
      <c r="G210" s="145"/>
      <c r="H210" s="147"/>
    </row>
    <row r="211" spans="1:11" ht="37.5" customHeight="1">
      <c r="B211" s="122">
        <v>1</v>
      </c>
      <c r="C211" s="80" t="s">
        <v>1067</v>
      </c>
      <c r="D211" s="201"/>
      <c r="E211" s="126" t="s">
        <v>819</v>
      </c>
      <c r="F211" s="124"/>
      <c r="G211" s="126" t="s">
        <v>820</v>
      </c>
      <c r="H211" s="125"/>
    </row>
    <row r="212" spans="1:11" ht="120.75" customHeight="1">
      <c r="B212" s="128">
        <v>2</v>
      </c>
      <c r="C212" s="202" t="s">
        <v>1068</v>
      </c>
      <c r="D212" s="162" t="s">
        <v>1069</v>
      </c>
      <c r="E212" s="172" t="s">
        <v>1070</v>
      </c>
      <c r="F212" s="203"/>
      <c r="G212" s="171" t="s">
        <v>820</v>
      </c>
      <c r="H212" s="173"/>
    </row>
    <row r="213" spans="1:11" ht="46.5" customHeight="1">
      <c r="B213" s="131"/>
      <c r="C213" s="204"/>
      <c r="D213" s="378" t="s">
        <v>1071</v>
      </c>
      <c r="E213" s="368"/>
      <c r="F213" s="205"/>
      <c r="G213" s="176"/>
      <c r="H213" s="173"/>
    </row>
    <row r="214" spans="1:11" ht="170.25" customHeight="1">
      <c r="B214" s="134"/>
      <c r="C214" s="206"/>
      <c r="D214" s="150" t="s">
        <v>1072</v>
      </c>
      <c r="E214" s="178" t="s">
        <v>1073</v>
      </c>
      <c r="F214" s="136"/>
      <c r="G214" s="177"/>
      <c r="H214" s="173"/>
    </row>
    <row r="215" spans="1:11" ht="125.25" customHeight="1">
      <c r="B215" s="128">
        <v>3</v>
      </c>
      <c r="C215" s="202" t="s">
        <v>1074</v>
      </c>
      <c r="D215" s="162" t="s">
        <v>1075</v>
      </c>
      <c r="E215" s="172" t="s">
        <v>1076</v>
      </c>
      <c r="F215" s="203"/>
      <c r="G215" s="171" t="s">
        <v>820</v>
      </c>
      <c r="H215" s="173"/>
    </row>
    <row r="216" spans="1:11" ht="21" customHeight="1">
      <c r="A216" s="12"/>
      <c r="B216" s="131"/>
      <c r="C216" s="204"/>
      <c r="D216" s="378" t="s">
        <v>1077</v>
      </c>
      <c r="E216" s="368"/>
      <c r="F216" s="205"/>
      <c r="G216" s="176"/>
      <c r="H216" s="173"/>
      <c r="I216" s="12"/>
      <c r="J216" s="12"/>
      <c r="K216" s="12"/>
    </row>
    <row r="217" spans="1:11" ht="171" customHeight="1">
      <c r="B217" s="134"/>
      <c r="C217" s="206"/>
      <c r="D217" s="150" t="s">
        <v>1078</v>
      </c>
      <c r="E217" s="178" t="s">
        <v>1079</v>
      </c>
      <c r="F217" s="136"/>
      <c r="G217" s="177"/>
      <c r="H217" s="173"/>
    </row>
    <row r="218" spans="1:11" ht="116.25" customHeight="1">
      <c r="B218" s="128">
        <v>4</v>
      </c>
      <c r="C218" s="129" t="s">
        <v>767</v>
      </c>
      <c r="D218" s="130" t="s">
        <v>1080</v>
      </c>
      <c r="E218" s="172" t="s">
        <v>1081</v>
      </c>
      <c r="F218" s="203"/>
      <c r="G218" s="171" t="s">
        <v>820</v>
      </c>
      <c r="H218" s="173"/>
    </row>
    <row r="219" spans="1:11" ht="19.5" customHeight="1">
      <c r="B219" s="131"/>
      <c r="C219" s="132"/>
      <c r="D219" s="397" t="s">
        <v>1082</v>
      </c>
      <c r="E219" s="368"/>
      <c r="F219" s="205"/>
      <c r="G219" s="176"/>
      <c r="H219" s="173"/>
    </row>
    <row r="220" spans="1:11" ht="154.5" customHeight="1">
      <c r="B220" s="134"/>
      <c r="C220" s="135"/>
      <c r="D220" s="150" t="s">
        <v>1083</v>
      </c>
      <c r="E220" s="178" t="s">
        <v>1084</v>
      </c>
      <c r="F220" s="136"/>
      <c r="G220" s="177"/>
      <c r="H220" s="173"/>
    </row>
    <row r="221" spans="1:11" ht="21.75" customHeight="1">
      <c r="B221" s="122">
        <v>5</v>
      </c>
      <c r="C221" s="39" t="s">
        <v>768</v>
      </c>
      <c r="D221" s="137" t="s">
        <v>943</v>
      </c>
      <c r="E221" s="207" t="s">
        <v>1085</v>
      </c>
      <c r="F221" s="124"/>
      <c r="G221" s="126" t="s">
        <v>820</v>
      </c>
      <c r="H221" s="147"/>
    </row>
    <row r="222" spans="1:11" ht="381.75" customHeight="1">
      <c r="B222" s="122">
        <v>6</v>
      </c>
      <c r="C222" s="80" t="s">
        <v>1086</v>
      </c>
      <c r="D222" s="130" t="s">
        <v>1087</v>
      </c>
      <c r="E222" s="145" t="s">
        <v>1088</v>
      </c>
      <c r="F222" s="146"/>
      <c r="G222" s="126" t="s">
        <v>820</v>
      </c>
      <c r="H222" s="147"/>
    </row>
    <row r="223" spans="1:11" ht="12.75" customHeight="1">
      <c r="B223" s="122">
        <v>7</v>
      </c>
      <c r="C223" s="39" t="s">
        <v>1089</v>
      </c>
      <c r="D223" s="137" t="s">
        <v>1090</v>
      </c>
      <c r="E223" s="145" t="s">
        <v>1091</v>
      </c>
      <c r="F223" s="146"/>
      <c r="G223" s="126"/>
      <c r="H223" s="147"/>
    </row>
    <row r="224" spans="1:11" ht="12.75" customHeight="1">
      <c r="B224" s="122"/>
      <c r="C224" s="39"/>
      <c r="D224" s="137"/>
      <c r="E224" s="145"/>
      <c r="F224" s="146"/>
      <c r="G224" s="145"/>
      <c r="H224" s="147"/>
    </row>
    <row r="225" spans="1:11" ht="12.75" customHeight="1">
      <c r="B225" s="40" t="s">
        <v>688</v>
      </c>
      <c r="C225" s="144" t="s">
        <v>771</v>
      </c>
      <c r="D225" s="114"/>
      <c r="E225" s="145"/>
      <c r="F225" s="146"/>
      <c r="G225" s="145"/>
      <c r="H225" s="147"/>
    </row>
    <row r="226" spans="1:11" ht="12.75" customHeight="1">
      <c r="A226" s="143"/>
      <c r="B226" s="122">
        <v>8</v>
      </c>
      <c r="C226" s="39" t="s">
        <v>1092</v>
      </c>
      <c r="D226" s="130" t="s">
        <v>1093</v>
      </c>
      <c r="E226" s="145" t="s">
        <v>1094</v>
      </c>
      <c r="F226" s="146"/>
      <c r="G226" s="126" t="s">
        <v>1021</v>
      </c>
      <c r="H226" s="183"/>
      <c r="I226" s="143"/>
      <c r="J226" s="143"/>
      <c r="K226" s="143"/>
    </row>
    <row r="227" spans="1:11" ht="12.75" customHeight="1">
      <c r="A227" s="143"/>
      <c r="B227" s="122">
        <v>9</v>
      </c>
      <c r="C227" s="39" t="s">
        <v>1095</v>
      </c>
      <c r="D227" s="137" t="s">
        <v>1096</v>
      </c>
      <c r="E227" s="145" t="s">
        <v>1097</v>
      </c>
      <c r="F227" s="146"/>
      <c r="G227" s="126" t="s">
        <v>820</v>
      </c>
      <c r="H227" s="125"/>
      <c r="I227" s="143"/>
      <c r="J227" s="143"/>
      <c r="K227" s="143"/>
    </row>
    <row r="228" spans="1:11" ht="135.75" customHeight="1">
      <c r="A228" s="143"/>
      <c r="B228" s="122">
        <v>10</v>
      </c>
      <c r="C228" s="39" t="s">
        <v>1098</v>
      </c>
      <c r="D228" s="137" t="s">
        <v>1099</v>
      </c>
      <c r="E228" s="145" t="s">
        <v>1100</v>
      </c>
      <c r="F228" s="146"/>
      <c r="G228" s="126" t="s">
        <v>820</v>
      </c>
      <c r="H228" s="125"/>
      <c r="I228" s="143"/>
      <c r="J228" s="143"/>
      <c r="K228" s="143"/>
    </row>
    <row r="229" spans="1:11" ht="388.5" customHeight="1">
      <c r="A229" s="143"/>
      <c r="B229" s="122">
        <v>11</v>
      </c>
      <c r="C229" s="39" t="s">
        <v>1101</v>
      </c>
      <c r="D229" s="208" t="s">
        <v>1102</v>
      </c>
      <c r="E229" s="209" t="s">
        <v>1103</v>
      </c>
      <c r="F229" s="146"/>
      <c r="G229" s="126" t="s">
        <v>820</v>
      </c>
      <c r="H229" s="125"/>
      <c r="I229" s="143"/>
      <c r="J229" s="143"/>
      <c r="K229" s="143"/>
    </row>
    <row r="230" spans="1:11" ht="231" customHeight="1">
      <c r="A230" s="143"/>
      <c r="B230" s="122">
        <v>12</v>
      </c>
      <c r="C230" s="39" t="s">
        <v>1104</v>
      </c>
      <c r="D230" s="137" t="s">
        <v>1105</v>
      </c>
      <c r="E230" s="145" t="s">
        <v>1106</v>
      </c>
      <c r="F230" s="146"/>
      <c r="G230" s="126" t="s">
        <v>820</v>
      </c>
      <c r="H230" s="125"/>
      <c r="I230" s="143"/>
      <c r="J230" s="143"/>
      <c r="K230" s="143"/>
    </row>
    <row r="231" spans="1:11" ht="271.5" customHeight="1">
      <c r="A231" s="143"/>
      <c r="B231" s="122">
        <v>15</v>
      </c>
      <c r="C231" s="39" t="s">
        <v>1107</v>
      </c>
      <c r="D231" s="137" t="s">
        <v>1108</v>
      </c>
      <c r="E231" s="145" t="s">
        <v>1109</v>
      </c>
      <c r="F231" s="146"/>
      <c r="G231" s="126" t="s">
        <v>820</v>
      </c>
      <c r="H231" s="125"/>
      <c r="I231" s="143"/>
      <c r="J231" s="143"/>
      <c r="K231" s="143"/>
    </row>
    <row r="232" spans="1:11" ht="355.5" customHeight="1">
      <c r="A232" s="143"/>
      <c r="B232" s="122">
        <v>16</v>
      </c>
      <c r="C232" s="39" t="s">
        <v>1110</v>
      </c>
      <c r="D232" s="137" t="s">
        <v>1111</v>
      </c>
      <c r="E232" s="145" t="s">
        <v>1112</v>
      </c>
      <c r="F232" s="146"/>
      <c r="G232" s="126" t="s">
        <v>820</v>
      </c>
      <c r="H232" s="125"/>
      <c r="I232" s="143"/>
      <c r="J232" s="143"/>
      <c r="K232" s="143"/>
    </row>
    <row r="233" spans="1:11" ht="324.75" customHeight="1">
      <c r="A233" s="143"/>
      <c r="B233" s="122">
        <v>17</v>
      </c>
      <c r="C233" s="39" t="s">
        <v>1113</v>
      </c>
      <c r="D233" s="137" t="s">
        <v>1114</v>
      </c>
      <c r="E233" s="145" t="s">
        <v>1115</v>
      </c>
      <c r="F233" s="146"/>
      <c r="G233" s="126" t="s">
        <v>820</v>
      </c>
      <c r="H233" s="125"/>
      <c r="I233" s="143"/>
      <c r="J233" s="143"/>
      <c r="K233" s="143"/>
    </row>
    <row r="234" spans="1:11" ht="12.75" customHeight="1">
      <c r="A234" s="143"/>
      <c r="B234" s="122">
        <v>18</v>
      </c>
      <c r="C234" s="39" t="s">
        <v>1116</v>
      </c>
      <c r="D234" s="137" t="s">
        <v>1090</v>
      </c>
      <c r="E234" s="145" t="s">
        <v>1117</v>
      </c>
      <c r="F234" s="146"/>
      <c r="G234" s="126" t="s">
        <v>820</v>
      </c>
      <c r="H234" s="125"/>
      <c r="I234" s="143"/>
      <c r="J234" s="143"/>
      <c r="K234" s="143"/>
    </row>
    <row r="235" spans="1:11" ht="192" customHeight="1">
      <c r="A235" s="143"/>
      <c r="B235" s="122">
        <v>19</v>
      </c>
      <c r="C235" s="39" t="s">
        <v>1118</v>
      </c>
      <c r="D235" s="137" t="s">
        <v>1119</v>
      </c>
      <c r="E235" s="145" t="s">
        <v>1120</v>
      </c>
      <c r="F235" s="146"/>
      <c r="G235" s="126" t="s">
        <v>820</v>
      </c>
      <c r="H235" s="125"/>
      <c r="I235" s="143"/>
      <c r="J235" s="143"/>
      <c r="K235" s="143"/>
    </row>
    <row r="236" spans="1:11" ht="118.5" customHeight="1">
      <c r="A236" s="143"/>
      <c r="B236" s="122">
        <v>20</v>
      </c>
      <c r="C236" s="39" t="s">
        <v>1121</v>
      </c>
      <c r="D236" s="137" t="s">
        <v>1122</v>
      </c>
      <c r="E236" s="145" t="s">
        <v>1123</v>
      </c>
      <c r="F236" s="146"/>
      <c r="G236" s="126"/>
      <c r="H236" s="125"/>
      <c r="I236" s="143"/>
      <c r="J236" s="143"/>
      <c r="K236" s="143"/>
    </row>
    <row r="237" spans="1:11" ht="12.75" customHeight="1">
      <c r="A237" s="143"/>
      <c r="B237" s="76"/>
      <c r="C237" s="68"/>
      <c r="D237" s="137"/>
      <c r="E237" s="145"/>
      <c r="F237" s="146"/>
      <c r="G237" s="126"/>
      <c r="H237" s="125"/>
      <c r="I237" s="143"/>
      <c r="J237" s="143"/>
      <c r="K237" s="143"/>
    </row>
    <row r="238" spans="1:11" ht="48.75" customHeight="1">
      <c r="A238" s="143"/>
      <c r="B238" s="69" t="s">
        <v>729</v>
      </c>
      <c r="C238" s="34" t="s">
        <v>785</v>
      </c>
      <c r="D238" s="114"/>
      <c r="E238" s="390" t="s">
        <v>1124</v>
      </c>
      <c r="F238" s="360"/>
      <c r="G238" s="351"/>
      <c r="H238" s="138"/>
      <c r="I238" s="143"/>
      <c r="J238" s="143"/>
      <c r="K238" s="143"/>
    </row>
    <row r="239" spans="1:11" ht="12.75" customHeight="1">
      <c r="B239" s="122">
        <v>21</v>
      </c>
      <c r="C239" s="39" t="s">
        <v>1125</v>
      </c>
      <c r="D239" s="137" t="s">
        <v>1126</v>
      </c>
      <c r="E239" s="145" t="s">
        <v>1127</v>
      </c>
      <c r="F239" s="146"/>
      <c r="G239" s="126" t="s">
        <v>820</v>
      </c>
      <c r="H239" s="210"/>
    </row>
    <row r="240" spans="1:11" ht="175.5" customHeight="1">
      <c r="B240" s="122">
        <v>22</v>
      </c>
      <c r="C240" s="39" t="s">
        <v>1128</v>
      </c>
      <c r="D240" s="137" t="s">
        <v>1129</v>
      </c>
      <c r="E240" s="145" t="s">
        <v>1130</v>
      </c>
      <c r="F240" s="146"/>
      <c r="G240" s="126" t="s">
        <v>820</v>
      </c>
      <c r="H240" s="210"/>
    </row>
    <row r="241" spans="1:11" ht="192" customHeight="1">
      <c r="B241" s="122">
        <v>23</v>
      </c>
      <c r="C241" s="39" t="s">
        <v>1131</v>
      </c>
      <c r="D241" s="137" t="s">
        <v>1132</v>
      </c>
      <c r="E241" s="145" t="s">
        <v>1133</v>
      </c>
      <c r="F241" s="146"/>
      <c r="G241" s="126" t="s">
        <v>820</v>
      </c>
      <c r="H241" s="210"/>
    </row>
    <row r="242" spans="1:11" ht="236.25" customHeight="1">
      <c r="B242" s="122">
        <v>24</v>
      </c>
      <c r="C242" s="39" t="s">
        <v>1134</v>
      </c>
      <c r="D242" s="137" t="s">
        <v>1105</v>
      </c>
      <c r="E242" s="145" t="s">
        <v>1135</v>
      </c>
      <c r="F242" s="146"/>
      <c r="G242" s="126"/>
      <c r="H242" s="210"/>
    </row>
    <row r="243" spans="1:11" ht="165" customHeight="1">
      <c r="B243" s="122">
        <v>25</v>
      </c>
      <c r="C243" s="39" t="s">
        <v>1136</v>
      </c>
      <c r="D243" s="137" t="s">
        <v>1090</v>
      </c>
      <c r="E243" s="145" t="s">
        <v>1137</v>
      </c>
      <c r="F243" s="146"/>
      <c r="G243" s="126" t="s">
        <v>820</v>
      </c>
      <c r="H243" s="210"/>
    </row>
    <row r="244" spans="1:11" ht="12.75" customHeight="1">
      <c r="B244" s="122">
        <v>26</v>
      </c>
      <c r="C244" s="39" t="s">
        <v>1138</v>
      </c>
      <c r="D244" s="137" t="s">
        <v>1090</v>
      </c>
      <c r="E244" s="145" t="s">
        <v>1139</v>
      </c>
      <c r="F244" s="146"/>
      <c r="G244" s="126" t="s">
        <v>820</v>
      </c>
      <c r="H244" s="210"/>
    </row>
    <row r="245" spans="1:11" ht="12.75" customHeight="1">
      <c r="B245" s="122"/>
      <c r="C245" s="39"/>
      <c r="D245" s="137"/>
      <c r="E245" s="145"/>
      <c r="F245" s="146"/>
      <c r="G245" s="145"/>
      <c r="H245" s="210"/>
    </row>
    <row r="246" spans="1:11" ht="12.75" customHeight="1">
      <c r="B246" s="372" t="s">
        <v>792</v>
      </c>
      <c r="C246" s="360"/>
      <c r="D246" s="360"/>
      <c r="E246" s="351"/>
      <c r="F246" s="164"/>
      <c r="G246" s="145"/>
      <c r="H246" s="210"/>
    </row>
    <row r="247" spans="1:11" ht="12.75" customHeight="1">
      <c r="B247" s="40"/>
      <c r="C247" s="34" t="s">
        <v>1140</v>
      </c>
      <c r="D247" s="114"/>
      <c r="E247" s="161"/>
      <c r="F247" s="117"/>
      <c r="G247" s="145"/>
      <c r="H247" s="210"/>
    </row>
    <row r="248" spans="1:11" ht="145.5" customHeight="1">
      <c r="B248" s="122">
        <v>1</v>
      </c>
      <c r="C248" s="39" t="s">
        <v>794</v>
      </c>
      <c r="D248" s="137" t="s">
        <v>1090</v>
      </c>
      <c r="E248" s="145" t="s">
        <v>1141</v>
      </c>
      <c r="F248" s="146"/>
      <c r="G248" s="126" t="s">
        <v>820</v>
      </c>
      <c r="H248" s="210"/>
    </row>
    <row r="249" spans="1:11" ht="12.75" customHeight="1">
      <c r="B249" s="122">
        <v>2</v>
      </c>
      <c r="C249" s="39" t="s">
        <v>795</v>
      </c>
      <c r="D249" s="137" t="s">
        <v>1105</v>
      </c>
      <c r="E249" s="145" t="s">
        <v>1142</v>
      </c>
      <c r="F249" s="146"/>
      <c r="G249" s="126" t="s">
        <v>820</v>
      </c>
      <c r="H249" s="210"/>
    </row>
    <row r="250" spans="1:11" ht="203.25" customHeight="1">
      <c r="B250" s="128">
        <v>3</v>
      </c>
      <c r="C250" s="129" t="s">
        <v>796</v>
      </c>
      <c r="D250" s="130" t="s">
        <v>1143</v>
      </c>
      <c r="E250" s="172" t="s">
        <v>1144</v>
      </c>
      <c r="F250" s="203"/>
      <c r="G250" s="171" t="s">
        <v>820</v>
      </c>
      <c r="H250" s="210"/>
    </row>
    <row r="251" spans="1:11" ht="37.5" customHeight="1">
      <c r="A251" s="12"/>
      <c r="B251" s="131"/>
      <c r="C251" s="132"/>
      <c r="D251" s="378" t="s">
        <v>1145</v>
      </c>
      <c r="E251" s="368"/>
      <c r="F251" s="205"/>
      <c r="G251" s="176"/>
      <c r="H251" s="210"/>
      <c r="I251" s="12"/>
      <c r="J251" s="12"/>
      <c r="K251" s="12"/>
    </row>
    <row r="252" spans="1:11" ht="12.75" customHeight="1">
      <c r="B252" s="134"/>
      <c r="C252" s="135"/>
      <c r="D252" s="150" t="s">
        <v>1146</v>
      </c>
      <c r="E252" s="178" t="s">
        <v>1147</v>
      </c>
      <c r="F252" s="136"/>
      <c r="G252" s="177"/>
      <c r="H252" s="210"/>
    </row>
    <row r="253" spans="1:11" ht="12.75" customHeight="1">
      <c r="B253" s="122"/>
      <c r="C253" s="39"/>
      <c r="D253" s="137"/>
      <c r="E253" s="145"/>
      <c r="F253" s="146"/>
      <c r="G253" s="126"/>
      <c r="H253" s="210"/>
    </row>
    <row r="254" spans="1:11" ht="12.75" customHeight="1">
      <c r="B254" s="122"/>
      <c r="C254" s="372" t="s">
        <v>1148</v>
      </c>
      <c r="D254" s="360"/>
      <c r="E254" s="351"/>
      <c r="F254" s="117"/>
      <c r="G254" s="145"/>
      <c r="H254" s="210"/>
    </row>
    <row r="255" spans="1:11" ht="12.75" customHeight="1">
      <c r="B255" s="122">
        <v>4</v>
      </c>
      <c r="C255" s="39" t="s">
        <v>794</v>
      </c>
      <c r="D255" s="137" t="s">
        <v>1090</v>
      </c>
      <c r="E255" s="145" t="s">
        <v>1149</v>
      </c>
      <c r="F255" s="146"/>
      <c r="G255" s="126" t="s">
        <v>820</v>
      </c>
      <c r="H255" s="210"/>
    </row>
    <row r="256" spans="1:11" ht="12.75" customHeight="1">
      <c r="B256" s="122">
        <v>5</v>
      </c>
      <c r="C256" s="39" t="s">
        <v>795</v>
      </c>
      <c r="D256" s="137" t="s">
        <v>1105</v>
      </c>
      <c r="E256" s="145" t="s">
        <v>1150</v>
      </c>
      <c r="F256" s="146"/>
      <c r="G256" s="126" t="s">
        <v>820</v>
      </c>
      <c r="H256" s="210"/>
    </row>
    <row r="257" spans="1:11" ht="172.5" customHeight="1">
      <c r="B257" s="128">
        <v>6</v>
      </c>
      <c r="C257" s="129" t="s">
        <v>1151</v>
      </c>
      <c r="D257" s="130" t="s">
        <v>1152</v>
      </c>
      <c r="E257" s="172" t="s">
        <v>1153</v>
      </c>
      <c r="F257" s="203"/>
      <c r="G257" s="171" t="s">
        <v>820</v>
      </c>
      <c r="H257" s="210"/>
    </row>
    <row r="258" spans="1:11" ht="18" customHeight="1">
      <c r="A258" s="12"/>
      <c r="B258" s="131"/>
      <c r="C258" s="132"/>
      <c r="D258" s="367" t="s">
        <v>1154</v>
      </c>
      <c r="E258" s="368"/>
      <c r="F258" s="205"/>
      <c r="G258" s="176"/>
      <c r="H258" s="210"/>
      <c r="I258" s="12"/>
      <c r="J258" s="12"/>
      <c r="K258" s="12"/>
    </row>
    <row r="259" spans="1:11" ht="12.75" customHeight="1">
      <c r="B259" s="134"/>
      <c r="C259" s="135"/>
      <c r="D259" s="150" t="s">
        <v>1155</v>
      </c>
      <c r="E259" s="178" t="s">
        <v>1156</v>
      </c>
      <c r="F259" s="136"/>
      <c r="G259" s="177"/>
      <c r="H259" s="210"/>
    </row>
    <row r="260" spans="1:11" ht="232.5" customHeight="1">
      <c r="B260" s="128">
        <v>7</v>
      </c>
      <c r="C260" s="129" t="s">
        <v>796</v>
      </c>
      <c r="D260" s="130" t="s">
        <v>1157</v>
      </c>
      <c r="E260" s="172" t="s">
        <v>1158</v>
      </c>
      <c r="F260" s="203"/>
      <c r="G260" s="171" t="s">
        <v>820</v>
      </c>
      <c r="H260" s="210"/>
    </row>
    <row r="261" spans="1:11" ht="18" customHeight="1">
      <c r="A261" s="12"/>
      <c r="B261" s="131"/>
      <c r="C261" s="132"/>
      <c r="D261" s="367" t="s">
        <v>1159</v>
      </c>
      <c r="E261" s="368"/>
      <c r="F261" s="205"/>
      <c r="G261" s="176"/>
      <c r="H261" s="210"/>
      <c r="I261" s="12"/>
      <c r="J261" s="12"/>
      <c r="K261" s="12"/>
    </row>
    <row r="262" spans="1:11" ht="12.75" customHeight="1">
      <c r="B262" s="134"/>
      <c r="C262" s="135"/>
      <c r="D262" s="150" t="s">
        <v>1146</v>
      </c>
      <c r="E262" s="178" t="s">
        <v>1147</v>
      </c>
      <c r="F262" s="136"/>
      <c r="G262" s="177"/>
      <c r="H262" s="210"/>
    </row>
    <row r="263" spans="1:11" ht="12.75" customHeight="1">
      <c r="B263" s="76"/>
      <c r="C263" s="68"/>
      <c r="D263" s="137"/>
      <c r="E263" s="145"/>
      <c r="F263" s="146"/>
      <c r="G263" s="145"/>
      <c r="H263" s="210"/>
    </row>
    <row r="264" spans="1:11" ht="12.75" customHeight="1">
      <c r="A264" s="12"/>
      <c r="B264" s="122"/>
      <c r="C264" s="34" t="s">
        <v>799</v>
      </c>
      <c r="D264" s="114"/>
      <c r="E264" s="161"/>
      <c r="F264" s="117"/>
      <c r="G264" s="145"/>
      <c r="H264" s="210"/>
      <c r="I264" s="12"/>
      <c r="J264" s="12"/>
      <c r="K264" s="12"/>
    </row>
    <row r="265" spans="1:11" ht="12.75" customHeight="1">
      <c r="A265" s="12"/>
      <c r="B265" s="122">
        <v>8</v>
      </c>
      <c r="C265" s="211" t="s">
        <v>800</v>
      </c>
      <c r="D265" s="376" t="s">
        <v>1160</v>
      </c>
      <c r="E265" s="351"/>
      <c r="F265" s="392" t="s">
        <v>1021</v>
      </c>
      <c r="G265" s="351"/>
      <c r="H265" s="210"/>
      <c r="I265" s="12"/>
      <c r="J265" s="12"/>
      <c r="K265" s="12"/>
    </row>
    <row r="266" spans="1:11" ht="12.75" customHeight="1">
      <c r="A266" s="12"/>
      <c r="B266" s="122">
        <v>9</v>
      </c>
      <c r="C266" s="211" t="s">
        <v>802</v>
      </c>
      <c r="D266" s="376" t="s">
        <v>1160</v>
      </c>
      <c r="E266" s="351"/>
      <c r="F266" s="392" t="s">
        <v>1021</v>
      </c>
      <c r="G266" s="351"/>
      <c r="H266" s="210"/>
      <c r="I266" s="12"/>
      <c r="J266" s="12"/>
      <c r="K266" s="12"/>
    </row>
    <row r="267" spans="1:11" ht="12.75" customHeight="1">
      <c r="A267" s="12"/>
      <c r="B267" s="122">
        <v>10</v>
      </c>
      <c r="C267" s="211" t="s">
        <v>803</v>
      </c>
      <c r="D267" s="376" t="s">
        <v>1160</v>
      </c>
      <c r="E267" s="351"/>
      <c r="F267" s="392" t="s">
        <v>1021</v>
      </c>
      <c r="G267" s="351"/>
      <c r="H267" s="210"/>
      <c r="I267" s="12"/>
      <c r="J267" s="12"/>
      <c r="K267" s="12"/>
    </row>
    <row r="268" spans="1:11" ht="12.75" customHeight="1">
      <c r="A268" s="12"/>
      <c r="B268" s="122">
        <v>11</v>
      </c>
      <c r="C268" s="211" t="s">
        <v>804</v>
      </c>
      <c r="D268" s="376" t="s">
        <v>1160</v>
      </c>
      <c r="E268" s="351"/>
      <c r="F268" s="392" t="s">
        <v>1021</v>
      </c>
      <c r="G268" s="351"/>
      <c r="H268" s="210"/>
      <c r="I268" s="12"/>
      <c r="J268" s="12"/>
      <c r="K268" s="12"/>
    </row>
    <row r="269" spans="1:11" ht="12.75" customHeight="1">
      <c r="A269" s="12"/>
      <c r="B269" s="122">
        <v>12</v>
      </c>
      <c r="C269" s="211" t="s">
        <v>805</v>
      </c>
      <c r="D269" s="376" t="s">
        <v>1160</v>
      </c>
      <c r="E269" s="351"/>
      <c r="F269" s="392" t="s">
        <v>1021</v>
      </c>
      <c r="G269" s="351"/>
      <c r="H269" s="210"/>
      <c r="I269" s="12"/>
      <c r="J269" s="12"/>
      <c r="K269" s="12"/>
    </row>
    <row r="270" spans="1:11" ht="12.75" customHeight="1">
      <c r="A270" s="143"/>
      <c r="B270" s="212"/>
      <c r="C270" s="213"/>
      <c r="D270" s="214"/>
      <c r="E270" s="161"/>
      <c r="F270" s="117"/>
      <c r="G270" s="145"/>
      <c r="H270" s="147"/>
      <c r="I270" s="143"/>
      <c r="J270" s="143"/>
      <c r="K270" s="143"/>
    </row>
    <row r="271" spans="1:11" ht="12.75" customHeight="1">
      <c r="A271" s="12"/>
      <c r="B271" s="122"/>
      <c r="C271" s="34" t="s">
        <v>806</v>
      </c>
      <c r="D271" s="114"/>
      <c r="E271" s="161"/>
      <c r="F271" s="117"/>
      <c r="G271" s="145"/>
      <c r="H271" s="210"/>
      <c r="I271" s="12"/>
      <c r="J271" s="12"/>
      <c r="K271" s="12"/>
    </row>
    <row r="272" spans="1:11" ht="12.75" customHeight="1">
      <c r="B272" s="76">
        <v>13</v>
      </c>
      <c r="C272" s="68" t="s">
        <v>807</v>
      </c>
      <c r="D272" s="376" t="s">
        <v>1161</v>
      </c>
      <c r="E272" s="351"/>
      <c r="F272" s="392" t="s">
        <v>1021</v>
      </c>
      <c r="G272" s="351"/>
      <c r="H272" s="210"/>
    </row>
    <row r="273" spans="2:8">
      <c r="B273" s="76">
        <v>14</v>
      </c>
      <c r="C273" s="68" t="s">
        <v>809</v>
      </c>
      <c r="D273" s="376" t="s">
        <v>1161</v>
      </c>
      <c r="E273" s="351"/>
      <c r="F273" s="392" t="s">
        <v>1021</v>
      </c>
      <c r="G273" s="351"/>
      <c r="H273" s="210"/>
    </row>
    <row r="274" spans="2:8">
      <c r="B274" s="76">
        <v>15</v>
      </c>
      <c r="C274" s="68" t="s">
        <v>810</v>
      </c>
      <c r="D274" s="376" t="s">
        <v>1161</v>
      </c>
      <c r="E274" s="351"/>
      <c r="F274" s="392" t="s">
        <v>1021</v>
      </c>
      <c r="G274" s="351"/>
      <c r="H274" s="210"/>
    </row>
    <row r="275" spans="2:8" ht="12.75" customHeight="1">
      <c r="B275" s="110"/>
      <c r="D275" s="111"/>
      <c r="E275" s="12"/>
      <c r="F275" s="12"/>
      <c r="G275" s="12"/>
    </row>
    <row r="276" spans="2:8" ht="12.75" customHeight="1">
      <c r="B276" s="110"/>
      <c r="D276" s="111"/>
      <c r="E276" s="12"/>
      <c r="F276" s="12"/>
      <c r="G276" s="12"/>
    </row>
    <row r="277" spans="2:8" ht="12.75" customHeight="1">
      <c r="B277" s="110"/>
      <c r="D277" s="111"/>
      <c r="E277" s="12"/>
      <c r="F277" s="12"/>
      <c r="G277" s="12"/>
      <c r="H277" s="187" t="s">
        <v>1162</v>
      </c>
    </row>
  </sheetData>
  <mergeCells count="209">
    <mergeCell ref="D273:E273"/>
    <mergeCell ref="F273:G273"/>
    <mergeCell ref="D267:E267"/>
    <mergeCell ref="F267:G267"/>
    <mergeCell ref="D268:E268"/>
    <mergeCell ref="F268:G268"/>
    <mergeCell ref="D251:E251"/>
    <mergeCell ref="E200:G200"/>
    <mergeCell ref="D201:G201"/>
    <mergeCell ref="E202:G202"/>
    <mergeCell ref="E203:G203"/>
    <mergeCell ref="D204:G204"/>
    <mergeCell ref="E205:G205"/>
    <mergeCell ref="E206:G206"/>
    <mergeCell ref="D258:E258"/>
    <mergeCell ref="D261:E261"/>
    <mergeCell ref="D269:E269"/>
    <mergeCell ref="F269:G269"/>
    <mergeCell ref="D265:E265"/>
    <mergeCell ref="F265:G265"/>
    <mergeCell ref="D266:E266"/>
    <mergeCell ref="F266:G266"/>
    <mergeCell ref="D216:E216"/>
    <mergeCell ref="D219:E219"/>
    <mergeCell ref="E140:G140"/>
    <mergeCell ref="D141:G141"/>
    <mergeCell ref="E142:G142"/>
    <mergeCell ref="E143:G143"/>
    <mergeCell ref="E120:G120"/>
    <mergeCell ref="D121:G121"/>
    <mergeCell ref="E122:G122"/>
    <mergeCell ref="D123:G123"/>
    <mergeCell ref="E124:G124"/>
    <mergeCell ref="F126:G126"/>
    <mergeCell ref="E128:G128"/>
    <mergeCell ref="D129:G129"/>
    <mergeCell ref="D130:G130"/>
    <mergeCell ref="D78:G78"/>
    <mergeCell ref="E79:G79"/>
    <mergeCell ref="E80:G80"/>
    <mergeCell ref="D81:G81"/>
    <mergeCell ref="E82:G82"/>
    <mergeCell ref="E188:G188"/>
    <mergeCell ref="E189:G189"/>
    <mergeCell ref="E207:G207"/>
    <mergeCell ref="D213:E213"/>
    <mergeCell ref="D144:G144"/>
    <mergeCell ref="E155:G155"/>
    <mergeCell ref="F157:G157"/>
    <mergeCell ref="E147:G147"/>
    <mergeCell ref="E149:G149"/>
    <mergeCell ref="E150:G150"/>
    <mergeCell ref="D151:G151"/>
    <mergeCell ref="E152:G152"/>
    <mergeCell ref="E153:G153"/>
    <mergeCell ref="D154:G154"/>
    <mergeCell ref="D169:G169"/>
    <mergeCell ref="E170:G170"/>
    <mergeCell ref="E159:G159"/>
    <mergeCell ref="D160:G160"/>
    <mergeCell ref="E161:G161"/>
    <mergeCell ref="D274:E274"/>
    <mergeCell ref="F274:G274"/>
    <mergeCell ref="H4:H6"/>
    <mergeCell ref="F6:G6"/>
    <mergeCell ref="E17:G17"/>
    <mergeCell ref="D16:G16"/>
    <mergeCell ref="D4:G5"/>
    <mergeCell ref="E192:G192"/>
    <mergeCell ref="E194:G194"/>
    <mergeCell ref="D272:E272"/>
    <mergeCell ref="F272:G272"/>
    <mergeCell ref="D183:G183"/>
    <mergeCell ref="E184:G184"/>
    <mergeCell ref="E185:G185"/>
    <mergeCell ref="D186:G186"/>
    <mergeCell ref="E187:G187"/>
    <mergeCell ref="D27:G27"/>
    <mergeCell ref="E26:G26"/>
    <mergeCell ref="E21:G21"/>
    <mergeCell ref="E22:G22"/>
    <mergeCell ref="B209:E209"/>
    <mergeCell ref="B246:E246"/>
    <mergeCell ref="C254:E254"/>
    <mergeCell ref="E109:G109"/>
    <mergeCell ref="E238:G238"/>
    <mergeCell ref="E162:G162"/>
    <mergeCell ref="E163:G163"/>
    <mergeCell ref="D164:G164"/>
    <mergeCell ref="E165:G165"/>
    <mergeCell ref="E181:G181"/>
    <mergeCell ref="E182:G182"/>
    <mergeCell ref="D171:G171"/>
    <mergeCell ref="E173:G173"/>
    <mergeCell ref="D174:G174"/>
    <mergeCell ref="E175:G175"/>
    <mergeCell ref="E178:G178"/>
    <mergeCell ref="D179:G179"/>
    <mergeCell ref="E180:G180"/>
    <mergeCell ref="E190:G190"/>
    <mergeCell ref="D191:G191"/>
    <mergeCell ref="E195:G195"/>
    <mergeCell ref="D196:G196"/>
    <mergeCell ref="E197:G197"/>
    <mergeCell ref="D198:G198"/>
    <mergeCell ref="E199:G199"/>
    <mergeCell ref="E101:G101"/>
    <mergeCell ref="E104:G104"/>
    <mergeCell ref="E105:G105"/>
    <mergeCell ref="E106:G106"/>
    <mergeCell ref="D107:G107"/>
    <mergeCell ref="E108:G108"/>
    <mergeCell ref="D118:G118"/>
    <mergeCell ref="E119:G119"/>
    <mergeCell ref="B167:E167"/>
    <mergeCell ref="E112:G112"/>
    <mergeCell ref="D113:G113"/>
    <mergeCell ref="E114:G114"/>
    <mergeCell ref="D115:G115"/>
    <mergeCell ref="D116:G116"/>
    <mergeCell ref="E117:G117"/>
    <mergeCell ref="E131:G131"/>
    <mergeCell ref="D132:G132"/>
    <mergeCell ref="E133:G133"/>
    <mergeCell ref="F135:G135"/>
    <mergeCell ref="E137:G137"/>
    <mergeCell ref="E145:G145"/>
    <mergeCell ref="E146:G146"/>
    <mergeCell ref="D138:G138"/>
    <mergeCell ref="E139:G139"/>
    <mergeCell ref="E72:G72"/>
    <mergeCell ref="D73:G73"/>
    <mergeCell ref="E74:G74"/>
    <mergeCell ref="D75:G75"/>
    <mergeCell ref="E76:G76"/>
    <mergeCell ref="E77:G77"/>
    <mergeCell ref="D91:G91"/>
    <mergeCell ref="E92:G92"/>
    <mergeCell ref="B102:E102"/>
    <mergeCell ref="E83:G83"/>
    <mergeCell ref="E84:G84"/>
    <mergeCell ref="D85:G85"/>
    <mergeCell ref="D86:G86"/>
    <mergeCell ref="E88:G88"/>
    <mergeCell ref="E89:G89"/>
    <mergeCell ref="E90:G90"/>
    <mergeCell ref="E93:G93"/>
    <mergeCell ref="D94:G94"/>
    <mergeCell ref="E95:G95"/>
    <mergeCell ref="E96:G96"/>
    <mergeCell ref="D97:G97"/>
    <mergeCell ref="E98:G98"/>
    <mergeCell ref="E99:G99"/>
    <mergeCell ref="D100:G100"/>
    <mergeCell ref="E68:G68"/>
    <mergeCell ref="D6:E6"/>
    <mergeCell ref="D11:E11"/>
    <mergeCell ref="F11:G11"/>
    <mergeCell ref="D13:G13"/>
    <mergeCell ref="E57:G57"/>
    <mergeCell ref="E58:G58"/>
    <mergeCell ref="D70:G70"/>
    <mergeCell ref="E71:G71"/>
    <mergeCell ref="E69:G69"/>
    <mergeCell ref="D47:G47"/>
    <mergeCell ref="E48:G48"/>
    <mergeCell ref="E49:G49"/>
    <mergeCell ref="D50:G50"/>
    <mergeCell ref="E51:G51"/>
    <mergeCell ref="E52:G52"/>
    <mergeCell ref="E23:G23"/>
    <mergeCell ref="E28:G28"/>
    <mergeCell ref="E29:G29"/>
    <mergeCell ref="D30:G30"/>
    <mergeCell ref="E31:G31"/>
    <mergeCell ref="E32:G32"/>
    <mergeCell ref="D43:G43"/>
    <mergeCell ref="E44:G44"/>
    <mergeCell ref="D40:G40"/>
    <mergeCell ref="E63:G63"/>
    <mergeCell ref="D64:G64"/>
    <mergeCell ref="E45:G45"/>
    <mergeCell ref="E46:G46"/>
    <mergeCell ref="E56:G56"/>
    <mergeCell ref="E59:G59"/>
    <mergeCell ref="E60:G60"/>
    <mergeCell ref="D67:G67"/>
    <mergeCell ref="E41:G41"/>
    <mergeCell ref="E42:G42"/>
    <mergeCell ref="E65:G65"/>
    <mergeCell ref="E66:G66"/>
    <mergeCell ref="E20:G20"/>
    <mergeCell ref="E24:G24"/>
    <mergeCell ref="E33:G33"/>
    <mergeCell ref="E34:G34"/>
    <mergeCell ref="D35:G35"/>
    <mergeCell ref="E36:G36"/>
    <mergeCell ref="E37:G37"/>
    <mergeCell ref="D38:G38"/>
    <mergeCell ref="E39:G39"/>
    <mergeCell ref="E14:G14"/>
    <mergeCell ref="D15:G15"/>
    <mergeCell ref="B1:G1"/>
    <mergeCell ref="B2:G2"/>
    <mergeCell ref="B4:B6"/>
    <mergeCell ref="C4:C6"/>
    <mergeCell ref="B8:C8"/>
    <mergeCell ref="D18:G18"/>
    <mergeCell ref="D19:G19"/>
  </mergeCells>
  <printOptions horizontalCentered="1"/>
  <pageMargins left="0.25" right="0.25" top="0.75" bottom="0.75" header="0" footer="0"/>
  <pageSetup paperSize="9" fitToHeight="0" orientation="landscape"/>
  <headerFooter>
    <oddFooter>&amp;RHalaman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166"/>
  <sheetViews>
    <sheetView zoomScaleNormal="100" workbookViewId="0">
      <pane ySplit="2" topLeftCell="A3" activePane="bottomLeft" state="frozen"/>
      <selection pane="bottomLeft" activeCell="C98" sqref="C98"/>
    </sheetView>
  </sheetViews>
  <sheetFormatPr defaultColWidth="14.42578125" defaultRowHeight="15" customHeight="1"/>
  <cols>
    <col min="1" max="1" width="4.7109375" customWidth="1"/>
    <col min="2" max="2" width="45.85546875" customWidth="1"/>
    <col min="3" max="3" width="45.5703125" customWidth="1"/>
    <col min="4" max="16" width="12.7109375" customWidth="1"/>
  </cols>
  <sheetData>
    <row r="1" spans="1:16" ht="15.75" customHeight="1">
      <c r="A1" s="354" t="s">
        <v>1163</v>
      </c>
      <c r="B1" s="353"/>
      <c r="C1" s="353"/>
      <c r="D1" s="353"/>
      <c r="E1" s="353"/>
      <c r="F1" s="353"/>
      <c r="G1" s="353"/>
      <c r="H1" s="353"/>
      <c r="I1" s="353"/>
      <c r="J1" s="353"/>
      <c r="K1" s="353"/>
      <c r="L1" s="353"/>
      <c r="M1" s="353"/>
      <c r="N1" s="353"/>
      <c r="O1" s="353"/>
      <c r="P1" s="353"/>
    </row>
    <row r="2" spans="1:16" ht="12.75" customHeight="1">
      <c r="A2" s="408" t="s">
        <v>1162</v>
      </c>
      <c r="B2" s="353"/>
      <c r="C2" s="353"/>
      <c r="D2" s="12"/>
      <c r="E2" s="12"/>
      <c r="F2" s="12"/>
      <c r="G2" s="12"/>
      <c r="H2" s="12"/>
      <c r="I2" s="12"/>
      <c r="J2" s="12"/>
      <c r="K2" s="12"/>
      <c r="L2" s="12"/>
      <c r="M2" s="12"/>
      <c r="N2" s="12"/>
      <c r="O2" s="12"/>
      <c r="P2" s="12"/>
    </row>
    <row r="3" spans="1:16" ht="15.75" customHeight="1">
      <c r="A3" s="354" t="s">
        <v>1164</v>
      </c>
      <c r="B3" s="353"/>
      <c r="C3" s="353"/>
      <c r="D3" s="353"/>
      <c r="E3" s="353"/>
      <c r="F3" s="353"/>
      <c r="G3" s="353"/>
      <c r="H3" s="353"/>
      <c r="I3" s="353"/>
      <c r="J3" s="353"/>
      <c r="K3" s="353"/>
      <c r="L3" s="353"/>
      <c r="M3" s="353"/>
      <c r="N3" s="353"/>
      <c r="O3" s="353"/>
      <c r="P3" s="353"/>
    </row>
    <row r="4" spans="1:16" ht="12.75" customHeight="1">
      <c r="A4" s="402"/>
      <c r="B4" s="374"/>
      <c r="C4" s="374"/>
      <c r="D4" s="12"/>
      <c r="E4" s="12"/>
      <c r="F4" s="12"/>
      <c r="G4" s="12"/>
      <c r="H4" s="12"/>
      <c r="I4" s="12"/>
      <c r="J4" s="12"/>
      <c r="K4" s="12"/>
      <c r="L4" s="12"/>
      <c r="M4" s="12"/>
      <c r="N4" s="12"/>
      <c r="O4" s="12"/>
      <c r="P4" s="12"/>
    </row>
    <row r="5" spans="1:16" ht="15.75" customHeight="1">
      <c r="A5" s="403" t="s">
        <v>629</v>
      </c>
      <c r="B5" s="403" t="s">
        <v>1165</v>
      </c>
      <c r="C5" s="403" t="s">
        <v>1166</v>
      </c>
      <c r="D5" s="405" t="s">
        <v>1167</v>
      </c>
      <c r="E5" s="360"/>
      <c r="F5" s="360"/>
      <c r="G5" s="360"/>
      <c r="H5" s="360"/>
      <c r="I5" s="360"/>
      <c r="J5" s="360"/>
      <c r="K5" s="360"/>
      <c r="L5" s="360"/>
      <c r="M5" s="360"/>
      <c r="N5" s="360"/>
      <c r="O5" s="360"/>
      <c r="P5" s="351"/>
    </row>
    <row r="6" spans="1:16" ht="15.75" customHeight="1">
      <c r="A6" s="404"/>
      <c r="B6" s="404"/>
      <c r="C6" s="404"/>
      <c r="D6" s="406" t="s">
        <v>1168</v>
      </c>
      <c r="E6" s="407"/>
      <c r="F6" s="406" t="s">
        <v>1169</v>
      </c>
      <c r="G6" s="407"/>
      <c r="H6" s="405" t="s">
        <v>1170</v>
      </c>
      <c r="I6" s="360"/>
      <c r="J6" s="351"/>
      <c r="K6" s="405" t="s">
        <v>1171</v>
      </c>
      <c r="L6" s="360"/>
      <c r="M6" s="351"/>
      <c r="N6" s="405" t="s">
        <v>1172</v>
      </c>
      <c r="O6" s="360"/>
      <c r="P6" s="351"/>
    </row>
    <row r="7" spans="1:16" ht="12.75" customHeight="1">
      <c r="A7" s="39"/>
      <c r="B7" s="144" t="s">
        <v>1173</v>
      </c>
      <c r="C7" s="62"/>
      <c r="D7" s="122"/>
      <c r="E7" s="122"/>
      <c r="F7" s="122"/>
      <c r="G7" s="122"/>
      <c r="H7" s="122"/>
      <c r="I7" s="25"/>
      <c r="J7" s="215"/>
      <c r="K7" s="122"/>
      <c r="L7" s="25"/>
      <c r="M7" s="215"/>
      <c r="N7" s="122"/>
      <c r="O7" s="25"/>
      <c r="P7" s="215"/>
    </row>
    <row r="8" spans="1:16" ht="16.5" customHeight="1">
      <c r="A8" s="398">
        <v>1</v>
      </c>
      <c r="B8" s="401" t="s">
        <v>1403</v>
      </c>
      <c r="C8" s="216" t="s">
        <v>1404</v>
      </c>
      <c r="D8" s="399" t="s">
        <v>658</v>
      </c>
      <c r="E8" s="400">
        <f>IF(D8="Y",1,IF(D8="T",0,IF(D8="Y/T","Belum diisi","Error")))</f>
        <v>1</v>
      </c>
      <c r="F8" s="217" t="s">
        <v>658</v>
      </c>
      <c r="G8" s="218">
        <f t="shared" ref="G8:G157" si="0">IF($E$8=0,0,IF(F8="Y",1,IF(F8="T",0,IF(F8="Y/T","Belum diisi","Error"))))</f>
        <v>1</v>
      </c>
      <c r="H8" s="219" t="s">
        <v>663</v>
      </c>
      <c r="I8" s="220">
        <f t="shared" ref="I8:I157" si="1">IF($G8=0,0,IF(H8="a",1,IF(H8="b",0.75,IF(H8="c",0.5,IF(H8="d",0.25,IF(H8="e",0,IF(H8="a/b/c/d/e","Belum diisi","Error")))))))</f>
        <v>1</v>
      </c>
      <c r="J8" s="398"/>
      <c r="K8" s="219" t="s">
        <v>663</v>
      </c>
      <c r="L8" s="220">
        <f t="shared" ref="L8:L157" si="2">IF($G8=0,0,IF(K8="a",1,IF(K8="b",0.75,IF(K8="c",0.5,IF(K8="d",0.25,IF(K8="e",0,IF(K8="a/b/c/d/e","Belum diisi","Error")))))))</f>
        <v>1</v>
      </c>
      <c r="M8" s="398"/>
      <c r="N8" s="219" t="s">
        <v>663</v>
      </c>
      <c r="O8" s="220">
        <f t="shared" ref="O8:O157" si="3">IF($G8=0,0,IF(N8="a",1,IF(N8="b",0.75,IF(N8="c",0.5,IF(N8="d",0.25,IF(N8="e",0,IF(N8="a/b/c/d/e","Belum diisi","Error")))))))</f>
        <v>1</v>
      </c>
      <c r="P8" s="398"/>
    </row>
    <row r="9" spans="1:16" ht="15" customHeight="1">
      <c r="A9" s="371"/>
      <c r="B9" s="371"/>
      <c r="C9" s="216" t="s">
        <v>1405</v>
      </c>
      <c r="D9" s="371"/>
      <c r="E9" s="371"/>
      <c r="F9" s="222" t="s">
        <v>650</v>
      </c>
      <c r="G9" s="223" t="str">
        <f t="shared" si="0"/>
        <v>Belum diisi</v>
      </c>
      <c r="H9" s="224" t="s">
        <v>664</v>
      </c>
      <c r="I9" s="225" t="str">
        <f t="shared" si="1"/>
        <v>Belum diisi</v>
      </c>
      <c r="J9" s="371"/>
      <c r="K9" s="224" t="s">
        <v>664</v>
      </c>
      <c r="L9" s="225" t="str">
        <f t="shared" si="2"/>
        <v>Belum diisi</v>
      </c>
      <c r="M9" s="371"/>
      <c r="N9" s="224" t="s">
        <v>664</v>
      </c>
      <c r="O9" s="225" t="str">
        <f t="shared" si="3"/>
        <v>Belum diisi</v>
      </c>
      <c r="P9" s="371"/>
    </row>
    <row r="10" spans="1:16" ht="16.5" customHeight="1">
      <c r="A10" s="371"/>
      <c r="B10" s="371"/>
      <c r="C10" s="216" t="s">
        <v>1337</v>
      </c>
      <c r="D10" s="371"/>
      <c r="E10" s="371"/>
      <c r="F10" s="222" t="s">
        <v>650</v>
      </c>
      <c r="G10" s="223" t="str">
        <f t="shared" si="0"/>
        <v>Belum diisi</v>
      </c>
      <c r="H10" s="224" t="s">
        <v>664</v>
      </c>
      <c r="I10" s="225" t="str">
        <f t="shared" si="1"/>
        <v>Belum diisi</v>
      </c>
      <c r="J10" s="371"/>
      <c r="K10" s="224" t="s">
        <v>664</v>
      </c>
      <c r="L10" s="225" t="str">
        <f t="shared" si="2"/>
        <v>Belum diisi</v>
      </c>
      <c r="M10" s="371"/>
      <c r="N10" s="224" t="s">
        <v>664</v>
      </c>
      <c r="O10" s="225" t="str">
        <f t="shared" si="3"/>
        <v>Belum diisi</v>
      </c>
      <c r="P10" s="371"/>
    </row>
    <row r="11" spans="1:16" ht="15" customHeight="1">
      <c r="A11" s="371"/>
      <c r="B11" s="371"/>
      <c r="C11" s="216" t="s">
        <v>1406</v>
      </c>
      <c r="D11" s="371"/>
      <c r="E11" s="371"/>
      <c r="F11" s="222" t="s">
        <v>650</v>
      </c>
      <c r="G11" s="223" t="str">
        <f t="shared" si="0"/>
        <v>Belum diisi</v>
      </c>
      <c r="H11" s="224" t="s">
        <v>664</v>
      </c>
      <c r="I11" s="225" t="str">
        <f t="shared" si="1"/>
        <v>Belum diisi</v>
      </c>
      <c r="J11" s="371"/>
      <c r="K11" s="224" t="s">
        <v>664</v>
      </c>
      <c r="L11" s="225" t="str">
        <f t="shared" si="2"/>
        <v>Belum diisi</v>
      </c>
      <c r="M11" s="371"/>
      <c r="N11" s="224" t="s">
        <v>664</v>
      </c>
      <c r="O11" s="225" t="str">
        <f t="shared" si="3"/>
        <v>Belum diisi</v>
      </c>
      <c r="P11" s="371"/>
    </row>
    <row r="12" spans="1:16" ht="12.75" customHeight="1">
      <c r="A12" s="349"/>
      <c r="B12" s="349"/>
      <c r="C12" s="226"/>
      <c r="D12" s="349"/>
      <c r="E12" s="349"/>
      <c r="F12" s="227" t="s">
        <v>650</v>
      </c>
      <c r="G12" s="228" t="str">
        <f t="shared" si="0"/>
        <v>Belum diisi</v>
      </c>
      <c r="H12" s="229" t="s">
        <v>664</v>
      </c>
      <c r="I12" s="230" t="str">
        <f t="shared" si="1"/>
        <v>Belum diisi</v>
      </c>
      <c r="J12" s="349"/>
      <c r="K12" s="229" t="s">
        <v>664</v>
      </c>
      <c r="L12" s="230" t="str">
        <f t="shared" si="2"/>
        <v>Belum diisi</v>
      </c>
      <c r="M12" s="349"/>
      <c r="N12" s="229" t="s">
        <v>664</v>
      </c>
      <c r="O12" s="230" t="str">
        <f t="shared" si="3"/>
        <v>Belum diisi</v>
      </c>
      <c r="P12" s="349"/>
    </row>
    <row r="13" spans="1:16" ht="15.75" customHeight="1">
      <c r="A13" s="398">
        <v>2</v>
      </c>
      <c r="B13" s="401" t="s">
        <v>1410</v>
      </c>
      <c r="C13" s="216" t="s">
        <v>1300</v>
      </c>
      <c r="D13" s="399" t="s">
        <v>650</v>
      </c>
      <c r="E13" s="400" t="str">
        <f>IF(D13="Y",1,IF(D13="T",0,IF(D13="Y/T","Belum diisi","Error")))</f>
        <v>Belum diisi</v>
      </c>
      <c r="F13" s="217" t="s">
        <v>650</v>
      </c>
      <c r="G13" s="218" t="str">
        <f t="shared" si="0"/>
        <v>Belum diisi</v>
      </c>
      <c r="H13" s="219" t="s">
        <v>664</v>
      </c>
      <c r="I13" s="220" t="str">
        <f t="shared" si="1"/>
        <v>Belum diisi</v>
      </c>
      <c r="J13" s="398"/>
      <c r="K13" s="219" t="s">
        <v>664</v>
      </c>
      <c r="L13" s="220" t="str">
        <f t="shared" si="2"/>
        <v>Belum diisi</v>
      </c>
      <c r="M13" s="398"/>
      <c r="N13" s="219" t="s">
        <v>664</v>
      </c>
      <c r="O13" s="220" t="str">
        <f t="shared" si="3"/>
        <v>Belum diisi</v>
      </c>
      <c r="P13" s="398"/>
    </row>
    <row r="14" spans="1:16" ht="45.75" customHeight="1">
      <c r="A14" s="371"/>
      <c r="B14" s="371"/>
      <c r="C14" s="221" t="s">
        <v>1411</v>
      </c>
      <c r="D14" s="371"/>
      <c r="E14" s="371"/>
      <c r="F14" s="222" t="s">
        <v>650</v>
      </c>
      <c r="G14" s="223" t="str">
        <f t="shared" si="0"/>
        <v>Belum diisi</v>
      </c>
      <c r="H14" s="224" t="s">
        <v>664</v>
      </c>
      <c r="I14" s="225" t="str">
        <f t="shared" si="1"/>
        <v>Belum diisi</v>
      </c>
      <c r="J14" s="371"/>
      <c r="K14" s="224" t="s">
        <v>664</v>
      </c>
      <c r="L14" s="225" t="str">
        <f t="shared" si="2"/>
        <v>Belum diisi</v>
      </c>
      <c r="M14" s="371"/>
      <c r="N14" s="224" t="s">
        <v>664</v>
      </c>
      <c r="O14" s="225" t="str">
        <f t="shared" si="3"/>
        <v>Belum diisi</v>
      </c>
      <c r="P14" s="371"/>
    </row>
    <row r="15" spans="1:16" ht="16.5" customHeight="1">
      <c r="A15" s="371"/>
      <c r="B15" s="371"/>
      <c r="C15" s="221" t="s">
        <v>1346</v>
      </c>
      <c r="D15" s="371"/>
      <c r="E15" s="371"/>
      <c r="F15" s="222" t="s">
        <v>650</v>
      </c>
      <c r="G15" s="223" t="str">
        <f t="shared" si="0"/>
        <v>Belum diisi</v>
      </c>
      <c r="H15" s="224" t="s">
        <v>664</v>
      </c>
      <c r="I15" s="225" t="str">
        <f t="shared" si="1"/>
        <v>Belum diisi</v>
      </c>
      <c r="J15" s="371"/>
      <c r="K15" s="224" t="s">
        <v>664</v>
      </c>
      <c r="L15" s="225" t="str">
        <f t="shared" si="2"/>
        <v>Belum diisi</v>
      </c>
      <c r="M15" s="371"/>
      <c r="N15" s="224" t="s">
        <v>664</v>
      </c>
      <c r="O15" s="225" t="str">
        <f t="shared" si="3"/>
        <v>Belum diisi</v>
      </c>
      <c r="P15" s="371"/>
    </row>
    <row r="16" spans="1:16" ht="31.5" customHeight="1">
      <c r="A16" s="371"/>
      <c r="B16" s="371"/>
      <c r="C16" s="221" t="s">
        <v>1347</v>
      </c>
      <c r="D16" s="371"/>
      <c r="E16" s="371"/>
      <c r="F16" s="222" t="s">
        <v>650</v>
      </c>
      <c r="G16" s="223" t="str">
        <f t="shared" si="0"/>
        <v>Belum diisi</v>
      </c>
      <c r="H16" s="224" t="s">
        <v>664</v>
      </c>
      <c r="I16" s="225" t="str">
        <f t="shared" si="1"/>
        <v>Belum diisi</v>
      </c>
      <c r="J16" s="371"/>
      <c r="K16" s="224" t="s">
        <v>664</v>
      </c>
      <c r="L16" s="225" t="str">
        <f t="shared" si="2"/>
        <v>Belum diisi</v>
      </c>
      <c r="M16" s="371"/>
      <c r="N16" s="224" t="s">
        <v>664</v>
      </c>
      <c r="O16" s="225" t="str">
        <f t="shared" si="3"/>
        <v>Belum diisi</v>
      </c>
      <c r="P16" s="371"/>
    </row>
    <row r="17" spans="1:16" ht="18" customHeight="1">
      <c r="A17" s="349"/>
      <c r="B17" s="349"/>
      <c r="C17" s="226"/>
      <c r="D17" s="349"/>
      <c r="E17" s="349"/>
      <c r="F17" s="227" t="s">
        <v>650</v>
      </c>
      <c r="G17" s="228" t="str">
        <f t="shared" si="0"/>
        <v>Belum diisi</v>
      </c>
      <c r="H17" s="229" t="s">
        <v>664</v>
      </c>
      <c r="I17" s="230" t="str">
        <f t="shared" si="1"/>
        <v>Belum diisi</v>
      </c>
      <c r="J17" s="349"/>
      <c r="K17" s="229" t="s">
        <v>664</v>
      </c>
      <c r="L17" s="230" t="str">
        <f t="shared" si="2"/>
        <v>Belum diisi</v>
      </c>
      <c r="M17" s="349"/>
      <c r="N17" s="229" t="s">
        <v>664</v>
      </c>
      <c r="O17" s="230" t="str">
        <f t="shared" si="3"/>
        <v>Belum diisi</v>
      </c>
      <c r="P17" s="349"/>
    </row>
    <row r="18" spans="1:16" ht="12.75" customHeight="1">
      <c r="A18" s="398">
        <v>3</v>
      </c>
      <c r="B18" s="401" t="s">
        <v>1348</v>
      </c>
      <c r="C18" s="216" t="s">
        <v>1349</v>
      </c>
      <c r="D18" s="399" t="s">
        <v>650</v>
      </c>
      <c r="E18" s="400" t="str">
        <f>IF(D18="Y",1,IF(D18="T",0,IF(D18="Y/T","Belum diisi","Error")))</f>
        <v>Belum diisi</v>
      </c>
      <c r="F18" s="217" t="s">
        <v>650</v>
      </c>
      <c r="G18" s="218" t="str">
        <f t="shared" si="0"/>
        <v>Belum diisi</v>
      </c>
      <c r="H18" s="219" t="s">
        <v>664</v>
      </c>
      <c r="I18" s="220" t="str">
        <f t="shared" si="1"/>
        <v>Belum diisi</v>
      </c>
      <c r="J18" s="398"/>
      <c r="K18" s="219" t="s">
        <v>664</v>
      </c>
      <c r="L18" s="220" t="str">
        <f t="shared" si="2"/>
        <v>Belum diisi</v>
      </c>
      <c r="M18" s="398"/>
      <c r="N18" s="219" t="s">
        <v>664</v>
      </c>
      <c r="O18" s="220" t="str">
        <f t="shared" si="3"/>
        <v>Belum diisi</v>
      </c>
      <c r="P18" s="398"/>
    </row>
    <row r="19" spans="1:16" ht="12.75" customHeight="1">
      <c r="A19" s="371"/>
      <c r="B19" s="371"/>
      <c r="C19" s="221"/>
      <c r="D19" s="371"/>
      <c r="E19" s="371"/>
      <c r="F19" s="222" t="s">
        <v>650</v>
      </c>
      <c r="G19" s="223" t="str">
        <f t="shared" si="0"/>
        <v>Belum diisi</v>
      </c>
      <c r="H19" s="224" t="s">
        <v>664</v>
      </c>
      <c r="I19" s="225" t="str">
        <f t="shared" si="1"/>
        <v>Belum diisi</v>
      </c>
      <c r="J19" s="371"/>
      <c r="K19" s="224" t="s">
        <v>664</v>
      </c>
      <c r="L19" s="225" t="str">
        <f t="shared" si="2"/>
        <v>Belum diisi</v>
      </c>
      <c r="M19" s="371"/>
      <c r="N19" s="224" t="s">
        <v>664</v>
      </c>
      <c r="O19" s="225" t="str">
        <f t="shared" si="3"/>
        <v>Belum diisi</v>
      </c>
      <c r="P19" s="371"/>
    </row>
    <row r="20" spans="1:16" ht="12.75" customHeight="1">
      <c r="A20" s="371"/>
      <c r="B20" s="371"/>
      <c r="C20" s="221"/>
      <c r="D20" s="371"/>
      <c r="E20" s="371"/>
      <c r="F20" s="222" t="s">
        <v>650</v>
      </c>
      <c r="G20" s="223" t="str">
        <f t="shared" si="0"/>
        <v>Belum diisi</v>
      </c>
      <c r="H20" s="224" t="s">
        <v>664</v>
      </c>
      <c r="I20" s="225" t="str">
        <f t="shared" si="1"/>
        <v>Belum diisi</v>
      </c>
      <c r="J20" s="371"/>
      <c r="K20" s="224" t="s">
        <v>664</v>
      </c>
      <c r="L20" s="225" t="str">
        <f t="shared" si="2"/>
        <v>Belum diisi</v>
      </c>
      <c r="M20" s="371"/>
      <c r="N20" s="224" t="s">
        <v>664</v>
      </c>
      <c r="O20" s="225" t="str">
        <f t="shared" si="3"/>
        <v>Belum diisi</v>
      </c>
      <c r="P20" s="371"/>
    </row>
    <row r="21" spans="1:16" ht="12.75" customHeight="1">
      <c r="A21" s="371"/>
      <c r="B21" s="371"/>
      <c r="C21" s="221"/>
      <c r="D21" s="371"/>
      <c r="E21" s="371"/>
      <c r="F21" s="222" t="s">
        <v>650</v>
      </c>
      <c r="G21" s="223" t="str">
        <f t="shared" si="0"/>
        <v>Belum diisi</v>
      </c>
      <c r="H21" s="224" t="s">
        <v>664</v>
      </c>
      <c r="I21" s="225" t="str">
        <f t="shared" si="1"/>
        <v>Belum diisi</v>
      </c>
      <c r="J21" s="371"/>
      <c r="K21" s="224" t="s">
        <v>664</v>
      </c>
      <c r="L21" s="225" t="str">
        <f t="shared" si="2"/>
        <v>Belum diisi</v>
      </c>
      <c r="M21" s="371"/>
      <c r="N21" s="224" t="s">
        <v>664</v>
      </c>
      <c r="O21" s="225" t="str">
        <f t="shared" si="3"/>
        <v>Belum diisi</v>
      </c>
      <c r="P21" s="371"/>
    </row>
    <row r="22" spans="1:16" ht="12.75" customHeight="1">
      <c r="A22" s="349"/>
      <c r="B22" s="349"/>
      <c r="C22" s="226"/>
      <c r="D22" s="349"/>
      <c r="E22" s="349"/>
      <c r="F22" s="227" t="s">
        <v>650</v>
      </c>
      <c r="G22" s="228" t="str">
        <f t="shared" si="0"/>
        <v>Belum diisi</v>
      </c>
      <c r="H22" s="229" t="s">
        <v>664</v>
      </c>
      <c r="I22" s="230" t="str">
        <f t="shared" si="1"/>
        <v>Belum diisi</v>
      </c>
      <c r="J22" s="349"/>
      <c r="K22" s="229" t="s">
        <v>664</v>
      </c>
      <c r="L22" s="230" t="str">
        <f t="shared" si="2"/>
        <v>Belum diisi</v>
      </c>
      <c r="M22" s="349"/>
      <c r="N22" s="229" t="s">
        <v>664</v>
      </c>
      <c r="O22" s="230" t="str">
        <f t="shared" si="3"/>
        <v>Belum diisi</v>
      </c>
      <c r="P22" s="349"/>
    </row>
    <row r="23" spans="1:16" ht="32.25" customHeight="1">
      <c r="A23" s="398">
        <v>4</v>
      </c>
      <c r="B23" s="401" t="s">
        <v>1352</v>
      </c>
      <c r="C23" s="216" t="s">
        <v>1412</v>
      </c>
      <c r="D23" s="399" t="s">
        <v>650</v>
      </c>
      <c r="E23" s="400" t="str">
        <f>IF(D23="Y",1,IF(D23="T",0,IF(D23="Y/T","Belum diisi","Error")))</f>
        <v>Belum diisi</v>
      </c>
      <c r="F23" s="217" t="s">
        <v>650</v>
      </c>
      <c r="G23" s="218" t="str">
        <f t="shared" si="0"/>
        <v>Belum diisi</v>
      </c>
      <c r="H23" s="219" t="s">
        <v>664</v>
      </c>
      <c r="I23" s="220" t="str">
        <f t="shared" si="1"/>
        <v>Belum diisi</v>
      </c>
      <c r="J23" s="398"/>
      <c r="K23" s="219" t="s">
        <v>664</v>
      </c>
      <c r="L23" s="220" t="str">
        <f t="shared" si="2"/>
        <v>Belum diisi</v>
      </c>
      <c r="M23" s="398"/>
      <c r="N23" s="219" t="s">
        <v>664</v>
      </c>
      <c r="O23" s="220" t="str">
        <f t="shared" si="3"/>
        <v>Belum diisi</v>
      </c>
      <c r="P23" s="398"/>
    </row>
    <row r="24" spans="1:16" ht="12.75" customHeight="1">
      <c r="A24" s="371"/>
      <c r="B24" s="371"/>
      <c r="C24" s="221"/>
      <c r="D24" s="371"/>
      <c r="E24" s="371"/>
      <c r="F24" s="222" t="s">
        <v>650</v>
      </c>
      <c r="G24" s="223" t="str">
        <f t="shared" si="0"/>
        <v>Belum diisi</v>
      </c>
      <c r="H24" s="224" t="s">
        <v>664</v>
      </c>
      <c r="I24" s="225" t="str">
        <f t="shared" si="1"/>
        <v>Belum diisi</v>
      </c>
      <c r="J24" s="371"/>
      <c r="K24" s="224" t="s">
        <v>664</v>
      </c>
      <c r="L24" s="225" t="str">
        <f t="shared" si="2"/>
        <v>Belum diisi</v>
      </c>
      <c r="M24" s="371"/>
      <c r="N24" s="224" t="s">
        <v>664</v>
      </c>
      <c r="O24" s="225" t="str">
        <f t="shared" si="3"/>
        <v>Belum diisi</v>
      </c>
      <c r="P24" s="371"/>
    </row>
    <row r="25" spans="1:16" ht="12.75" customHeight="1">
      <c r="A25" s="371"/>
      <c r="B25" s="371"/>
      <c r="C25" s="221"/>
      <c r="D25" s="371"/>
      <c r="E25" s="371"/>
      <c r="F25" s="222" t="s">
        <v>650</v>
      </c>
      <c r="G25" s="223" t="str">
        <f t="shared" si="0"/>
        <v>Belum diisi</v>
      </c>
      <c r="H25" s="224" t="s">
        <v>664</v>
      </c>
      <c r="I25" s="225" t="str">
        <f t="shared" si="1"/>
        <v>Belum diisi</v>
      </c>
      <c r="J25" s="371"/>
      <c r="K25" s="224" t="s">
        <v>664</v>
      </c>
      <c r="L25" s="225" t="str">
        <f t="shared" si="2"/>
        <v>Belum diisi</v>
      </c>
      <c r="M25" s="371"/>
      <c r="N25" s="224" t="s">
        <v>664</v>
      </c>
      <c r="O25" s="225" t="str">
        <f t="shared" si="3"/>
        <v>Belum diisi</v>
      </c>
      <c r="P25" s="371"/>
    </row>
    <row r="26" spans="1:16" ht="12.75" customHeight="1">
      <c r="A26" s="371"/>
      <c r="B26" s="371"/>
      <c r="C26" s="221"/>
      <c r="D26" s="371"/>
      <c r="E26" s="371"/>
      <c r="F26" s="222" t="s">
        <v>650</v>
      </c>
      <c r="G26" s="223" t="str">
        <f t="shared" si="0"/>
        <v>Belum diisi</v>
      </c>
      <c r="H26" s="224" t="s">
        <v>664</v>
      </c>
      <c r="I26" s="225" t="str">
        <f t="shared" si="1"/>
        <v>Belum diisi</v>
      </c>
      <c r="J26" s="371"/>
      <c r="K26" s="224" t="s">
        <v>664</v>
      </c>
      <c r="L26" s="225" t="str">
        <f t="shared" si="2"/>
        <v>Belum diisi</v>
      </c>
      <c r="M26" s="371"/>
      <c r="N26" s="224" t="s">
        <v>664</v>
      </c>
      <c r="O26" s="225" t="str">
        <f t="shared" si="3"/>
        <v>Belum diisi</v>
      </c>
      <c r="P26" s="371"/>
    </row>
    <row r="27" spans="1:16" ht="12.75" customHeight="1">
      <c r="A27" s="349"/>
      <c r="B27" s="349"/>
      <c r="C27" s="226"/>
      <c r="D27" s="349"/>
      <c r="E27" s="349"/>
      <c r="F27" s="227" t="s">
        <v>650</v>
      </c>
      <c r="G27" s="228" t="str">
        <f t="shared" si="0"/>
        <v>Belum diisi</v>
      </c>
      <c r="H27" s="229" t="s">
        <v>664</v>
      </c>
      <c r="I27" s="230" t="str">
        <f t="shared" si="1"/>
        <v>Belum diisi</v>
      </c>
      <c r="J27" s="349"/>
      <c r="K27" s="229" t="s">
        <v>664</v>
      </c>
      <c r="L27" s="230" t="str">
        <f t="shared" si="2"/>
        <v>Belum diisi</v>
      </c>
      <c r="M27" s="349"/>
      <c r="N27" s="229" t="s">
        <v>664</v>
      </c>
      <c r="O27" s="230" t="str">
        <f t="shared" si="3"/>
        <v>Belum diisi</v>
      </c>
      <c r="P27" s="349"/>
    </row>
    <row r="28" spans="1:16" ht="20.25" customHeight="1">
      <c r="A28" s="398">
        <v>5</v>
      </c>
      <c r="B28" s="401" t="s">
        <v>1354</v>
      </c>
      <c r="C28" s="216" t="s">
        <v>1355</v>
      </c>
      <c r="D28" s="399" t="s">
        <v>650</v>
      </c>
      <c r="E28" s="400" t="str">
        <f>IF(D28="Y",1,IF(D28="T",0,IF(D28="Y/T","Belum diisi","Error")))</f>
        <v>Belum diisi</v>
      </c>
      <c r="F28" s="217" t="s">
        <v>650</v>
      </c>
      <c r="G28" s="218" t="str">
        <f t="shared" si="0"/>
        <v>Belum diisi</v>
      </c>
      <c r="H28" s="219" t="s">
        <v>664</v>
      </c>
      <c r="I28" s="220" t="str">
        <f t="shared" si="1"/>
        <v>Belum diisi</v>
      </c>
      <c r="J28" s="398"/>
      <c r="K28" s="219" t="s">
        <v>664</v>
      </c>
      <c r="L28" s="220" t="str">
        <f t="shared" si="2"/>
        <v>Belum diisi</v>
      </c>
      <c r="M28" s="398"/>
      <c r="N28" s="219" t="s">
        <v>664</v>
      </c>
      <c r="O28" s="220" t="str">
        <f t="shared" si="3"/>
        <v>Belum diisi</v>
      </c>
      <c r="P28" s="398"/>
    </row>
    <row r="29" spans="1:16" ht="12.75" customHeight="1">
      <c r="A29" s="371"/>
      <c r="B29" s="371"/>
      <c r="C29" s="221"/>
      <c r="D29" s="371"/>
      <c r="E29" s="371"/>
      <c r="F29" s="222" t="s">
        <v>650</v>
      </c>
      <c r="G29" s="223" t="str">
        <f t="shared" si="0"/>
        <v>Belum diisi</v>
      </c>
      <c r="H29" s="224" t="s">
        <v>664</v>
      </c>
      <c r="I29" s="225" t="str">
        <f t="shared" si="1"/>
        <v>Belum diisi</v>
      </c>
      <c r="J29" s="371"/>
      <c r="K29" s="224" t="s">
        <v>664</v>
      </c>
      <c r="L29" s="225" t="str">
        <f t="shared" si="2"/>
        <v>Belum diisi</v>
      </c>
      <c r="M29" s="371"/>
      <c r="N29" s="224" t="s">
        <v>664</v>
      </c>
      <c r="O29" s="225" t="str">
        <f t="shared" si="3"/>
        <v>Belum diisi</v>
      </c>
      <c r="P29" s="371"/>
    </row>
    <row r="30" spans="1:16" ht="12.75" customHeight="1">
      <c r="A30" s="371"/>
      <c r="B30" s="371"/>
      <c r="C30" s="221"/>
      <c r="D30" s="371"/>
      <c r="E30" s="371"/>
      <c r="F30" s="222" t="s">
        <v>650</v>
      </c>
      <c r="G30" s="223" t="str">
        <f t="shared" si="0"/>
        <v>Belum diisi</v>
      </c>
      <c r="H30" s="224" t="s">
        <v>664</v>
      </c>
      <c r="I30" s="225" t="str">
        <f t="shared" si="1"/>
        <v>Belum diisi</v>
      </c>
      <c r="J30" s="371"/>
      <c r="K30" s="224" t="s">
        <v>664</v>
      </c>
      <c r="L30" s="225" t="str">
        <f t="shared" si="2"/>
        <v>Belum diisi</v>
      </c>
      <c r="M30" s="371"/>
      <c r="N30" s="224" t="s">
        <v>664</v>
      </c>
      <c r="O30" s="225" t="str">
        <f t="shared" si="3"/>
        <v>Belum diisi</v>
      </c>
      <c r="P30" s="371"/>
    </row>
    <row r="31" spans="1:16" ht="12.75" customHeight="1">
      <c r="A31" s="371"/>
      <c r="B31" s="371"/>
      <c r="C31" s="221"/>
      <c r="D31" s="371"/>
      <c r="E31" s="371"/>
      <c r="F31" s="222" t="s">
        <v>650</v>
      </c>
      <c r="G31" s="223" t="str">
        <f t="shared" si="0"/>
        <v>Belum diisi</v>
      </c>
      <c r="H31" s="224" t="s">
        <v>664</v>
      </c>
      <c r="I31" s="225" t="str">
        <f t="shared" si="1"/>
        <v>Belum diisi</v>
      </c>
      <c r="J31" s="371"/>
      <c r="K31" s="224" t="s">
        <v>664</v>
      </c>
      <c r="L31" s="225" t="str">
        <f t="shared" si="2"/>
        <v>Belum diisi</v>
      </c>
      <c r="M31" s="371"/>
      <c r="N31" s="224" t="s">
        <v>664</v>
      </c>
      <c r="O31" s="225" t="str">
        <f t="shared" si="3"/>
        <v>Belum diisi</v>
      </c>
      <c r="P31" s="371"/>
    </row>
    <row r="32" spans="1:16" ht="12.75" customHeight="1">
      <c r="A32" s="349"/>
      <c r="B32" s="349"/>
      <c r="C32" s="226"/>
      <c r="D32" s="349"/>
      <c r="E32" s="349"/>
      <c r="F32" s="227" t="s">
        <v>650</v>
      </c>
      <c r="G32" s="228" t="str">
        <f t="shared" si="0"/>
        <v>Belum diisi</v>
      </c>
      <c r="H32" s="229" t="s">
        <v>664</v>
      </c>
      <c r="I32" s="230" t="str">
        <f t="shared" si="1"/>
        <v>Belum diisi</v>
      </c>
      <c r="J32" s="349"/>
      <c r="K32" s="229" t="s">
        <v>664</v>
      </c>
      <c r="L32" s="230" t="str">
        <f t="shared" si="2"/>
        <v>Belum diisi</v>
      </c>
      <c r="M32" s="349"/>
      <c r="N32" s="229" t="s">
        <v>664</v>
      </c>
      <c r="O32" s="230" t="str">
        <f t="shared" si="3"/>
        <v>Belum diisi</v>
      </c>
      <c r="P32" s="349"/>
    </row>
    <row r="33" spans="1:16" ht="31.5" customHeight="1">
      <c r="A33" s="398">
        <v>6</v>
      </c>
      <c r="B33" s="401" t="s">
        <v>1356</v>
      </c>
      <c r="C33" s="216" t="s">
        <v>1413</v>
      </c>
      <c r="D33" s="399" t="s">
        <v>650</v>
      </c>
      <c r="E33" s="400" t="str">
        <f>IF(D33="Y",1,IF(D33="T",0,IF(D33="Y/T","Belum diisi","Error")))</f>
        <v>Belum diisi</v>
      </c>
      <c r="F33" s="217" t="s">
        <v>650</v>
      </c>
      <c r="G33" s="218" t="str">
        <f t="shared" si="0"/>
        <v>Belum diisi</v>
      </c>
      <c r="H33" s="219" t="s">
        <v>664</v>
      </c>
      <c r="I33" s="220" t="str">
        <f t="shared" si="1"/>
        <v>Belum diisi</v>
      </c>
      <c r="J33" s="398"/>
      <c r="K33" s="219" t="s">
        <v>664</v>
      </c>
      <c r="L33" s="220" t="str">
        <f t="shared" si="2"/>
        <v>Belum diisi</v>
      </c>
      <c r="M33" s="398"/>
      <c r="N33" s="219" t="s">
        <v>664</v>
      </c>
      <c r="O33" s="220" t="str">
        <f t="shared" si="3"/>
        <v>Belum diisi</v>
      </c>
      <c r="P33" s="398"/>
    </row>
    <row r="34" spans="1:16" ht="12.75" customHeight="1">
      <c r="A34" s="371"/>
      <c r="B34" s="371"/>
      <c r="C34" s="221" t="s">
        <v>1414</v>
      </c>
      <c r="D34" s="371"/>
      <c r="E34" s="371"/>
      <c r="F34" s="222" t="s">
        <v>650</v>
      </c>
      <c r="G34" s="223" t="str">
        <f t="shared" si="0"/>
        <v>Belum diisi</v>
      </c>
      <c r="H34" s="224" t="s">
        <v>664</v>
      </c>
      <c r="I34" s="225" t="str">
        <f t="shared" si="1"/>
        <v>Belum diisi</v>
      </c>
      <c r="J34" s="371"/>
      <c r="K34" s="224" t="s">
        <v>664</v>
      </c>
      <c r="L34" s="225" t="str">
        <f t="shared" si="2"/>
        <v>Belum diisi</v>
      </c>
      <c r="M34" s="371"/>
      <c r="N34" s="224" t="s">
        <v>664</v>
      </c>
      <c r="O34" s="225" t="str">
        <f t="shared" si="3"/>
        <v>Belum diisi</v>
      </c>
      <c r="P34" s="371"/>
    </row>
    <row r="35" spans="1:16" ht="12.75" customHeight="1">
      <c r="A35" s="371"/>
      <c r="B35" s="371"/>
      <c r="C35" s="221"/>
      <c r="D35" s="371"/>
      <c r="E35" s="371"/>
      <c r="F35" s="222" t="s">
        <v>650</v>
      </c>
      <c r="G35" s="223" t="str">
        <f t="shared" si="0"/>
        <v>Belum diisi</v>
      </c>
      <c r="H35" s="224" t="s">
        <v>664</v>
      </c>
      <c r="I35" s="225" t="str">
        <f t="shared" si="1"/>
        <v>Belum diisi</v>
      </c>
      <c r="J35" s="371"/>
      <c r="K35" s="224" t="s">
        <v>664</v>
      </c>
      <c r="L35" s="225" t="str">
        <f t="shared" si="2"/>
        <v>Belum diisi</v>
      </c>
      <c r="M35" s="371"/>
      <c r="N35" s="224" t="s">
        <v>664</v>
      </c>
      <c r="O35" s="225" t="str">
        <f t="shared" si="3"/>
        <v>Belum diisi</v>
      </c>
      <c r="P35" s="371"/>
    </row>
    <row r="36" spans="1:16" ht="12.75" customHeight="1">
      <c r="A36" s="371"/>
      <c r="B36" s="371"/>
      <c r="C36" s="221"/>
      <c r="D36" s="371"/>
      <c r="E36" s="371"/>
      <c r="F36" s="222" t="s">
        <v>650</v>
      </c>
      <c r="G36" s="223" t="str">
        <f t="shared" si="0"/>
        <v>Belum diisi</v>
      </c>
      <c r="H36" s="224" t="s">
        <v>664</v>
      </c>
      <c r="I36" s="225" t="str">
        <f t="shared" si="1"/>
        <v>Belum diisi</v>
      </c>
      <c r="J36" s="371"/>
      <c r="K36" s="224" t="s">
        <v>664</v>
      </c>
      <c r="L36" s="225" t="str">
        <f t="shared" si="2"/>
        <v>Belum diisi</v>
      </c>
      <c r="M36" s="371"/>
      <c r="N36" s="224" t="s">
        <v>664</v>
      </c>
      <c r="O36" s="225" t="str">
        <f t="shared" si="3"/>
        <v>Belum diisi</v>
      </c>
      <c r="P36" s="371"/>
    </row>
    <row r="37" spans="1:16" ht="12.75" customHeight="1">
      <c r="A37" s="349"/>
      <c r="B37" s="349"/>
      <c r="C37" s="226"/>
      <c r="D37" s="349"/>
      <c r="E37" s="349"/>
      <c r="F37" s="227" t="s">
        <v>650</v>
      </c>
      <c r="G37" s="228" t="str">
        <f t="shared" si="0"/>
        <v>Belum diisi</v>
      </c>
      <c r="H37" s="229" t="s">
        <v>664</v>
      </c>
      <c r="I37" s="230" t="str">
        <f t="shared" si="1"/>
        <v>Belum diisi</v>
      </c>
      <c r="J37" s="349"/>
      <c r="K37" s="229" t="s">
        <v>664</v>
      </c>
      <c r="L37" s="230" t="str">
        <f t="shared" si="2"/>
        <v>Belum diisi</v>
      </c>
      <c r="M37" s="349"/>
      <c r="N37" s="229" t="s">
        <v>664</v>
      </c>
      <c r="O37" s="230" t="str">
        <f t="shared" si="3"/>
        <v>Belum diisi</v>
      </c>
      <c r="P37" s="349"/>
    </row>
    <row r="38" spans="1:16" ht="18.75" customHeight="1">
      <c r="A38" s="398">
        <v>7</v>
      </c>
      <c r="B38" s="401" t="s">
        <v>1415</v>
      </c>
      <c r="C38" s="216" t="s">
        <v>1360</v>
      </c>
      <c r="D38" s="399" t="s">
        <v>650</v>
      </c>
      <c r="E38" s="400" t="str">
        <f>IF(D38="Y",1,IF(D38="T",0,IF(D38="Y/T","Belum diisi","Error")))</f>
        <v>Belum diisi</v>
      </c>
      <c r="F38" s="217" t="s">
        <v>650</v>
      </c>
      <c r="G38" s="218" t="str">
        <f t="shared" si="0"/>
        <v>Belum diisi</v>
      </c>
      <c r="H38" s="219" t="s">
        <v>664</v>
      </c>
      <c r="I38" s="220" t="str">
        <f t="shared" si="1"/>
        <v>Belum diisi</v>
      </c>
      <c r="J38" s="398"/>
      <c r="K38" s="219" t="s">
        <v>664</v>
      </c>
      <c r="L38" s="220" t="str">
        <f t="shared" si="2"/>
        <v>Belum diisi</v>
      </c>
      <c r="M38" s="398"/>
      <c r="N38" s="219" t="s">
        <v>664</v>
      </c>
      <c r="O38" s="220" t="str">
        <f t="shared" si="3"/>
        <v>Belum diisi</v>
      </c>
      <c r="P38" s="398"/>
    </row>
    <row r="39" spans="1:16" ht="12.75" customHeight="1">
      <c r="A39" s="371"/>
      <c r="B39" s="371"/>
      <c r="C39" s="221"/>
      <c r="D39" s="371"/>
      <c r="E39" s="371"/>
      <c r="F39" s="222" t="s">
        <v>650</v>
      </c>
      <c r="G39" s="223" t="str">
        <f t="shared" si="0"/>
        <v>Belum diisi</v>
      </c>
      <c r="H39" s="224" t="s">
        <v>664</v>
      </c>
      <c r="I39" s="225" t="str">
        <f t="shared" si="1"/>
        <v>Belum diisi</v>
      </c>
      <c r="J39" s="371"/>
      <c r="K39" s="224" t="s">
        <v>664</v>
      </c>
      <c r="L39" s="225" t="str">
        <f t="shared" si="2"/>
        <v>Belum diisi</v>
      </c>
      <c r="M39" s="371"/>
      <c r="N39" s="224" t="s">
        <v>664</v>
      </c>
      <c r="O39" s="225" t="str">
        <f t="shared" si="3"/>
        <v>Belum diisi</v>
      </c>
      <c r="P39" s="371"/>
    </row>
    <row r="40" spans="1:16" ht="12.75" customHeight="1">
      <c r="A40" s="371"/>
      <c r="B40" s="371"/>
      <c r="C40" s="221"/>
      <c r="D40" s="371"/>
      <c r="E40" s="371"/>
      <c r="F40" s="222" t="s">
        <v>650</v>
      </c>
      <c r="G40" s="223" t="str">
        <f t="shared" si="0"/>
        <v>Belum diisi</v>
      </c>
      <c r="H40" s="224" t="s">
        <v>664</v>
      </c>
      <c r="I40" s="225" t="str">
        <f t="shared" si="1"/>
        <v>Belum diisi</v>
      </c>
      <c r="J40" s="371"/>
      <c r="K40" s="224" t="s">
        <v>664</v>
      </c>
      <c r="L40" s="225" t="str">
        <f t="shared" si="2"/>
        <v>Belum diisi</v>
      </c>
      <c r="M40" s="371"/>
      <c r="N40" s="224" t="s">
        <v>664</v>
      </c>
      <c r="O40" s="225" t="str">
        <f t="shared" si="3"/>
        <v>Belum diisi</v>
      </c>
      <c r="P40" s="371"/>
    </row>
    <row r="41" spans="1:16" ht="12.75" customHeight="1">
      <c r="A41" s="371"/>
      <c r="B41" s="371"/>
      <c r="C41" s="221"/>
      <c r="D41" s="371"/>
      <c r="E41" s="371"/>
      <c r="F41" s="222" t="s">
        <v>650</v>
      </c>
      <c r="G41" s="223" t="str">
        <f t="shared" si="0"/>
        <v>Belum diisi</v>
      </c>
      <c r="H41" s="224" t="s">
        <v>664</v>
      </c>
      <c r="I41" s="225" t="str">
        <f t="shared" si="1"/>
        <v>Belum diisi</v>
      </c>
      <c r="J41" s="371"/>
      <c r="K41" s="224" t="s">
        <v>664</v>
      </c>
      <c r="L41" s="225" t="str">
        <f t="shared" si="2"/>
        <v>Belum diisi</v>
      </c>
      <c r="M41" s="371"/>
      <c r="N41" s="224" t="s">
        <v>664</v>
      </c>
      <c r="O41" s="225" t="str">
        <f t="shared" si="3"/>
        <v>Belum diisi</v>
      </c>
      <c r="P41" s="371"/>
    </row>
    <row r="42" spans="1:16" ht="12.75" customHeight="1">
      <c r="A42" s="349"/>
      <c r="B42" s="349"/>
      <c r="C42" s="226"/>
      <c r="D42" s="349"/>
      <c r="E42" s="349"/>
      <c r="F42" s="227" t="s">
        <v>650</v>
      </c>
      <c r="G42" s="228" t="str">
        <f t="shared" si="0"/>
        <v>Belum diisi</v>
      </c>
      <c r="H42" s="229" t="s">
        <v>664</v>
      </c>
      <c r="I42" s="230" t="str">
        <f t="shared" si="1"/>
        <v>Belum diisi</v>
      </c>
      <c r="J42" s="349"/>
      <c r="K42" s="229" t="s">
        <v>664</v>
      </c>
      <c r="L42" s="230" t="str">
        <f t="shared" si="2"/>
        <v>Belum diisi</v>
      </c>
      <c r="M42" s="349"/>
      <c r="N42" s="229" t="s">
        <v>664</v>
      </c>
      <c r="O42" s="230" t="str">
        <f t="shared" si="3"/>
        <v>Belum diisi</v>
      </c>
      <c r="P42" s="349"/>
    </row>
    <row r="43" spans="1:16" ht="31.5" customHeight="1">
      <c r="A43" s="398">
        <v>8</v>
      </c>
      <c r="B43" s="401" t="s">
        <v>1363</v>
      </c>
      <c r="C43" s="216" t="s">
        <v>1416</v>
      </c>
      <c r="D43" s="399" t="s">
        <v>650</v>
      </c>
      <c r="E43" s="400" t="str">
        <f>IF(D43="Y",1,IF(D43="T",0,IF(D43="Y/T","Belum diisi","Error")))</f>
        <v>Belum diisi</v>
      </c>
      <c r="F43" s="217" t="s">
        <v>650</v>
      </c>
      <c r="G43" s="218" t="str">
        <f t="shared" si="0"/>
        <v>Belum diisi</v>
      </c>
      <c r="H43" s="219" t="s">
        <v>664</v>
      </c>
      <c r="I43" s="220" t="str">
        <f t="shared" si="1"/>
        <v>Belum diisi</v>
      </c>
      <c r="J43" s="398"/>
      <c r="K43" s="219" t="s">
        <v>664</v>
      </c>
      <c r="L43" s="220" t="str">
        <f t="shared" si="2"/>
        <v>Belum diisi</v>
      </c>
      <c r="M43" s="398"/>
      <c r="N43" s="219" t="s">
        <v>664</v>
      </c>
      <c r="O43" s="220" t="str">
        <f t="shared" si="3"/>
        <v>Belum diisi</v>
      </c>
      <c r="P43" s="398"/>
    </row>
    <row r="44" spans="1:16" ht="44.25" customHeight="1">
      <c r="A44" s="371"/>
      <c r="B44" s="371"/>
      <c r="C44" s="221" t="s">
        <v>1417</v>
      </c>
      <c r="D44" s="371"/>
      <c r="E44" s="371"/>
      <c r="F44" s="222" t="s">
        <v>650</v>
      </c>
      <c r="G44" s="223" t="str">
        <f t="shared" si="0"/>
        <v>Belum diisi</v>
      </c>
      <c r="H44" s="224" t="s">
        <v>664</v>
      </c>
      <c r="I44" s="225" t="str">
        <f t="shared" si="1"/>
        <v>Belum diisi</v>
      </c>
      <c r="J44" s="371"/>
      <c r="K44" s="224" t="s">
        <v>664</v>
      </c>
      <c r="L44" s="225" t="str">
        <f t="shared" si="2"/>
        <v>Belum diisi</v>
      </c>
      <c r="M44" s="371"/>
      <c r="N44" s="224" t="s">
        <v>664</v>
      </c>
      <c r="O44" s="225" t="str">
        <f t="shared" si="3"/>
        <v>Belum diisi</v>
      </c>
      <c r="P44" s="371"/>
    </row>
    <row r="45" spans="1:16" ht="32.25" customHeight="1">
      <c r="A45" s="371"/>
      <c r="B45" s="371"/>
      <c r="C45" s="221" t="s">
        <v>1418</v>
      </c>
      <c r="D45" s="371"/>
      <c r="E45" s="371"/>
      <c r="F45" s="222" t="s">
        <v>650</v>
      </c>
      <c r="G45" s="223" t="str">
        <f t="shared" si="0"/>
        <v>Belum diisi</v>
      </c>
      <c r="H45" s="224" t="s">
        <v>664</v>
      </c>
      <c r="I45" s="225" t="str">
        <f t="shared" si="1"/>
        <v>Belum diisi</v>
      </c>
      <c r="J45" s="371"/>
      <c r="K45" s="224" t="s">
        <v>664</v>
      </c>
      <c r="L45" s="225" t="str">
        <f t="shared" si="2"/>
        <v>Belum diisi</v>
      </c>
      <c r="M45" s="371"/>
      <c r="N45" s="224" t="s">
        <v>664</v>
      </c>
      <c r="O45" s="225" t="str">
        <f t="shared" si="3"/>
        <v>Belum diisi</v>
      </c>
      <c r="P45" s="371"/>
    </row>
    <row r="46" spans="1:16" ht="18" customHeight="1">
      <c r="A46" s="371"/>
      <c r="B46" s="371"/>
      <c r="C46" s="221" t="s">
        <v>1367</v>
      </c>
      <c r="D46" s="371"/>
      <c r="E46" s="371"/>
      <c r="F46" s="222" t="s">
        <v>650</v>
      </c>
      <c r="G46" s="223" t="str">
        <f t="shared" si="0"/>
        <v>Belum diisi</v>
      </c>
      <c r="H46" s="224" t="s">
        <v>664</v>
      </c>
      <c r="I46" s="225" t="str">
        <f t="shared" si="1"/>
        <v>Belum diisi</v>
      </c>
      <c r="J46" s="371"/>
      <c r="K46" s="224" t="s">
        <v>664</v>
      </c>
      <c r="L46" s="225" t="str">
        <f t="shared" si="2"/>
        <v>Belum diisi</v>
      </c>
      <c r="M46" s="371"/>
      <c r="N46" s="224" t="s">
        <v>664</v>
      </c>
      <c r="O46" s="225" t="str">
        <f t="shared" si="3"/>
        <v>Belum diisi</v>
      </c>
      <c r="P46" s="371"/>
    </row>
    <row r="47" spans="1:16" ht="12.75" customHeight="1">
      <c r="A47" s="349"/>
      <c r="B47" s="349"/>
      <c r="C47" s="226"/>
      <c r="D47" s="349"/>
      <c r="E47" s="349"/>
      <c r="F47" s="227" t="s">
        <v>650</v>
      </c>
      <c r="G47" s="228" t="str">
        <f t="shared" si="0"/>
        <v>Belum diisi</v>
      </c>
      <c r="H47" s="229" t="s">
        <v>664</v>
      </c>
      <c r="I47" s="230" t="str">
        <f t="shared" si="1"/>
        <v>Belum diisi</v>
      </c>
      <c r="J47" s="349"/>
      <c r="K47" s="229" t="s">
        <v>664</v>
      </c>
      <c r="L47" s="230" t="str">
        <f t="shared" si="2"/>
        <v>Belum diisi</v>
      </c>
      <c r="M47" s="349"/>
      <c r="N47" s="229" t="s">
        <v>664</v>
      </c>
      <c r="O47" s="230" t="str">
        <f t="shared" si="3"/>
        <v>Belum diisi</v>
      </c>
      <c r="P47" s="349"/>
    </row>
    <row r="48" spans="1:16" ht="17.25" customHeight="1">
      <c r="A48" s="398">
        <v>9</v>
      </c>
      <c r="B48" s="401" t="s">
        <v>1361</v>
      </c>
      <c r="C48" s="216" t="s">
        <v>1419</v>
      </c>
      <c r="D48" s="399" t="s">
        <v>650</v>
      </c>
      <c r="E48" s="400" t="str">
        <f>IF(D48="Y",1,IF(D48="T",0,IF(D48="Y/T","Belum diisi","Error")))</f>
        <v>Belum diisi</v>
      </c>
      <c r="F48" s="217" t="s">
        <v>650</v>
      </c>
      <c r="G48" s="218" t="str">
        <f t="shared" si="0"/>
        <v>Belum diisi</v>
      </c>
      <c r="H48" s="219" t="s">
        <v>664</v>
      </c>
      <c r="I48" s="220" t="str">
        <f t="shared" si="1"/>
        <v>Belum diisi</v>
      </c>
      <c r="J48" s="398"/>
      <c r="K48" s="219" t="s">
        <v>664</v>
      </c>
      <c r="L48" s="220" t="str">
        <f t="shared" si="2"/>
        <v>Belum diisi</v>
      </c>
      <c r="M48" s="398"/>
      <c r="N48" s="219" t="s">
        <v>664</v>
      </c>
      <c r="O48" s="220" t="str">
        <f t="shared" si="3"/>
        <v>Belum diisi</v>
      </c>
      <c r="P48" s="398"/>
    </row>
    <row r="49" spans="1:16" ht="12.75" customHeight="1">
      <c r="A49" s="371"/>
      <c r="B49" s="371"/>
      <c r="C49" s="221"/>
      <c r="D49" s="371"/>
      <c r="E49" s="371"/>
      <c r="F49" s="222" t="s">
        <v>650</v>
      </c>
      <c r="G49" s="223" t="str">
        <f t="shared" si="0"/>
        <v>Belum diisi</v>
      </c>
      <c r="H49" s="224" t="s">
        <v>664</v>
      </c>
      <c r="I49" s="225" t="str">
        <f t="shared" si="1"/>
        <v>Belum diisi</v>
      </c>
      <c r="J49" s="371"/>
      <c r="K49" s="224" t="s">
        <v>664</v>
      </c>
      <c r="L49" s="225" t="str">
        <f t="shared" si="2"/>
        <v>Belum diisi</v>
      </c>
      <c r="M49" s="371"/>
      <c r="N49" s="224" t="s">
        <v>664</v>
      </c>
      <c r="O49" s="225" t="str">
        <f t="shared" si="3"/>
        <v>Belum diisi</v>
      </c>
      <c r="P49" s="371"/>
    </row>
    <row r="50" spans="1:16" ht="9.75" customHeight="1">
      <c r="A50" s="371"/>
      <c r="B50" s="371"/>
      <c r="C50" s="221"/>
      <c r="D50" s="371"/>
      <c r="E50" s="371"/>
      <c r="F50" s="222" t="s">
        <v>650</v>
      </c>
      <c r="G50" s="223" t="str">
        <f t="shared" si="0"/>
        <v>Belum diisi</v>
      </c>
      <c r="H50" s="224" t="s">
        <v>664</v>
      </c>
      <c r="I50" s="225" t="str">
        <f t="shared" si="1"/>
        <v>Belum diisi</v>
      </c>
      <c r="J50" s="371"/>
      <c r="K50" s="224" t="s">
        <v>664</v>
      </c>
      <c r="L50" s="225" t="str">
        <f t="shared" si="2"/>
        <v>Belum diisi</v>
      </c>
      <c r="M50" s="371"/>
      <c r="N50" s="224" t="s">
        <v>664</v>
      </c>
      <c r="O50" s="225" t="str">
        <f t="shared" si="3"/>
        <v>Belum diisi</v>
      </c>
      <c r="P50" s="371"/>
    </row>
    <row r="51" spans="1:16" ht="5.25" hidden="1" customHeight="1">
      <c r="A51" s="371"/>
      <c r="B51" s="371"/>
      <c r="C51" s="221"/>
      <c r="D51" s="371"/>
      <c r="E51" s="371"/>
      <c r="F51" s="222" t="s">
        <v>650</v>
      </c>
      <c r="G51" s="223" t="str">
        <f t="shared" si="0"/>
        <v>Belum diisi</v>
      </c>
      <c r="H51" s="224" t="s">
        <v>664</v>
      </c>
      <c r="I51" s="225" t="str">
        <f t="shared" si="1"/>
        <v>Belum diisi</v>
      </c>
      <c r="J51" s="371"/>
      <c r="K51" s="224" t="s">
        <v>664</v>
      </c>
      <c r="L51" s="225" t="str">
        <f t="shared" si="2"/>
        <v>Belum diisi</v>
      </c>
      <c r="M51" s="371"/>
      <c r="N51" s="224" t="s">
        <v>664</v>
      </c>
      <c r="O51" s="225" t="str">
        <f t="shared" si="3"/>
        <v>Belum diisi</v>
      </c>
      <c r="P51" s="371"/>
    </row>
    <row r="52" spans="1:16" ht="0.75" hidden="1" customHeight="1">
      <c r="A52" s="349"/>
      <c r="B52" s="349"/>
      <c r="C52" s="226"/>
      <c r="D52" s="349"/>
      <c r="E52" s="349"/>
      <c r="F52" s="227" t="s">
        <v>650</v>
      </c>
      <c r="G52" s="228" t="str">
        <f t="shared" si="0"/>
        <v>Belum diisi</v>
      </c>
      <c r="H52" s="229" t="s">
        <v>664</v>
      </c>
      <c r="I52" s="230" t="str">
        <f t="shared" si="1"/>
        <v>Belum diisi</v>
      </c>
      <c r="J52" s="349"/>
      <c r="K52" s="229" t="s">
        <v>664</v>
      </c>
      <c r="L52" s="230" t="str">
        <f t="shared" si="2"/>
        <v>Belum diisi</v>
      </c>
      <c r="M52" s="349"/>
      <c r="N52" s="229" t="s">
        <v>664</v>
      </c>
      <c r="O52" s="230" t="str">
        <f t="shared" si="3"/>
        <v>Belum diisi</v>
      </c>
      <c r="P52" s="349"/>
    </row>
    <row r="53" spans="1:16" ht="33.75" customHeight="1">
      <c r="A53" s="398">
        <v>10</v>
      </c>
      <c r="B53" s="401" t="s">
        <v>1368</v>
      </c>
      <c r="C53" s="216" t="s">
        <v>1420</v>
      </c>
      <c r="D53" s="399" t="s">
        <v>650</v>
      </c>
      <c r="E53" s="400" t="str">
        <f>IF(D53="Y",1,IF(D53="T",0,IF(D53="Y/T","Belum diisi","Error")))</f>
        <v>Belum diisi</v>
      </c>
      <c r="F53" s="217" t="s">
        <v>650</v>
      </c>
      <c r="G53" s="218" t="str">
        <f t="shared" si="0"/>
        <v>Belum diisi</v>
      </c>
      <c r="H53" s="219" t="s">
        <v>664</v>
      </c>
      <c r="I53" s="220" t="str">
        <f t="shared" si="1"/>
        <v>Belum diisi</v>
      </c>
      <c r="J53" s="398"/>
      <c r="K53" s="219" t="s">
        <v>664</v>
      </c>
      <c r="L53" s="220" t="str">
        <f t="shared" si="2"/>
        <v>Belum diisi</v>
      </c>
      <c r="M53" s="398"/>
      <c r="N53" s="219" t="s">
        <v>664</v>
      </c>
      <c r="O53" s="220" t="str">
        <f t="shared" si="3"/>
        <v>Belum diisi</v>
      </c>
      <c r="P53" s="398"/>
    </row>
    <row r="54" spans="1:16" ht="9.75" customHeight="1">
      <c r="A54" s="371"/>
      <c r="B54" s="371"/>
      <c r="C54" s="221"/>
      <c r="D54" s="371"/>
      <c r="E54" s="371"/>
      <c r="F54" s="222" t="s">
        <v>650</v>
      </c>
      <c r="G54" s="223" t="str">
        <f t="shared" si="0"/>
        <v>Belum diisi</v>
      </c>
      <c r="H54" s="224" t="s">
        <v>664</v>
      </c>
      <c r="I54" s="225" t="str">
        <f t="shared" si="1"/>
        <v>Belum diisi</v>
      </c>
      <c r="J54" s="371"/>
      <c r="K54" s="224" t="s">
        <v>664</v>
      </c>
      <c r="L54" s="225" t="str">
        <f t="shared" si="2"/>
        <v>Belum diisi</v>
      </c>
      <c r="M54" s="371"/>
      <c r="N54" s="224" t="s">
        <v>664</v>
      </c>
      <c r="O54" s="225" t="str">
        <f t="shared" si="3"/>
        <v>Belum diisi</v>
      </c>
      <c r="P54" s="371"/>
    </row>
    <row r="55" spans="1:16" ht="12.75" customHeight="1">
      <c r="A55" s="371"/>
      <c r="B55" s="371"/>
      <c r="C55" s="221"/>
      <c r="D55" s="371"/>
      <c r="E55" s="371"/>
      <c r="F55" s="222" t="s">
        <v>650</v>
      </c>
      <c r="G55" s="223" t="str">
        <f t="shared" si="0"/>
        <v>Belum diisi</v>
      </c>
      <c r="H55" s="224" t="s">
        <v>664</v>
      </c>
      <c r="I55" s="225" t="str">
        <f t="shared" si="1"/>
        <v>Belum diisi</v>
      </c>
      <c r="J55" s="371"/>
      <c r="K55" s="224" t="s">
        <v>664</v>
      </c>
      <c r="L55" s="225" t="str">
        <f t="shared" si="2"/>
        <v>Belum diisi</v>
      </c>
      <c r="M55" s="371"/>
      <c r="N55" s="224" t="s">
        <v>664</v>
      </c>
      <c r="O55" s="225" t="str">
        <f t="shared" si="3"/>
        <v>Belum diisi</v>
      </c>
      <c r="P55" s="371"/>
    </row>
    <row r="56" spans="1:16" ht="12.75" customHeight="1">
      <c r="A56" s="371"/>
      <c r="B56" s="371"/>
      <c r="C56" s="221"/>
      <c r="D56" s="371"/>
      <c r="E56" s="371"/>
      <c r="F56" s="222" t="s">
        <v>650</v>
      </c>
      <c r="G56" s="223" t="str">
        <f t="shared" si="0"/>
        <v>Belum diisi</v>
      </c>
      <c r="H56" s="224" t="s">
        <v>664</v>
      </c>
      <c r="I56" s="225" t="str">
        <f t="shared" si="1"/>
        <v>Belum diisi</v>
      </c>
      <c r="J56" s="371"/>
      <c r="K56" s="224" t="s">
        <v>664</v>
      </c>
      <c r="L56" s="225" t="str">
        <f t="shared" si="2"/>
        <v>Belum diisi</v>
      </c>
      <c r="M56" s="371"/>
      <c r="N56" s="224" t="s">
        <v>664</v>
      </c>
      <c r="O56" s="225" t="str">
        <f t="shared" si="3"/>
        <v>Belum diisi</v>
      </c>
      <c r="P56" s="371"/>
    </row>
    <row r="57" spans="1:16" ht="12.75" customHeight="1">
      <c r="A57" s="349"/>
      <c r="B57" s="349"/>
      <c r="C57" s="226"/>
      <c r="D57" s="349"/>
      <c r="E57" s="349"/>
      <c r="F57" s="227" t="s">
        <v>650</v>
      </c>
      <c r="G57" s="228" t="str">
        <f t="shared" si="0"/>
        <v>Belum diisi</v>
      </c>
      <c r="H57" s="229" t="s">
        <v>664</v>
      </c>
      <c r="I57" s="230" t="str">
        <f t="shared" si="1"/>
        <v>Belum diisi</v>
      </c>
      <c r="J57" s="349"/>
      <c r="K57" s="229" t="s">
        <v>664</v>
      </c>
      <c r="L57" s="230" t="str">
        <f t="shared" si="2"/>
        <v>Belum diisi</v>
      </c>
      <c r="M57" s="349"/>
      <c r="N57" s="229" t="s">
        <v>664</v>
      </c>
      <c r="O57" s="230" t="str">
        <f t="shared" si="3"/>
        <v>Belum diisi</v>
      </c>
      <c r="P57" s="349"/>
    </row>
    <row r="58" spans="1:16" ht="32.25" customHeight="1">
      <c r="A58" s="398">
        <v>11</v>
      </c>
      <c r="B58" s="401" t="s">
        <v>1370</v>
      </c>
      <c r="C58" s="216" t="s">
        <v>1372</v>
      </c>
      <c r="D58" s="399" t="s">
        <v>650</v>
      </c>
      <c r="E58" s="400" t="str">
        <f>IF(D58="Y",1,IF(D58="T",0,IF(D58="Y/T","Belum diisi","Error")))</f>
        <v>Belum diisi</v>
      </c>
      <c r="F58" s="217" t="s">
        <v>650</v>
      </c>
      <c r="G58" s="218" t="str">
        <f t="shared" si="0"/>
        <v>Belum diisi</v>
      </c>
      <c r="H58" s="219" t="s">
        <v>664</v>
      </c>
      <c r="I58" s="220" t="str">
        <f t="shared" si="1"/>
        <v>Belum diisi</v>
      </c>
      <c r="J58" s="398"/>
      <c r="K58" s="219" t="s">
        <v>664</v>
      </c>
      <c r="L58" s="220" t="str">
        <f t="shared" si="2"/>
        <v>Belum diisi</v>
      </c>
      <c r="M58" s="398"/>
      <c r="N58" s="219" t="s">
        <v>664</v>
      </c>
      <c r="O58" s="220" t="str">
        <f t="shared" si="3"/>
        <v>Belum diisi</v>
      </c>
      <c r="P58" s="398"/>
    </row>
    <row r="59" spans="1:16" ht="12.75" customHeight="1">
      <c r="A59" s="371"/>
      <c r="B59" s="371"/>
      <c r="C59" s="221"/>
      <c r="D59" s="371"/>
      <c r="E59" s="371"/>
      <c r="F59" s="222" t="s">
        <v>650</v>
      </c>
      <c r="G59" s="223" t="str">
        <f t="shared" si="0"/>
        <v>Belum diisi</v>
      </c>
      <c r="H59" s="224" t="s">
        <v>664</v>
      </c>
      <c r="I59" s="225" t="str">
        <f t="shared" si="1"/>
        <v>Belum diisi</v>
      </c>
      <c r="J59" s="371"/>
      <c r="K59" s="224" t="s">
        <v>664</v>
      </c>
      <c r="L59" s="225" t="str">
        <f t="shared" si="2"/>
        <v>Belum diisi</v>
      </c>
      <c r="M59" s="371"/>
      <c r="N59" s="224" t="s">
        <v>664</v>
      </c>
      <c r="O59" s="225" t="str">
        <f t="shared" si="3"/>
        <v>Belum diisi</v>
      </c>
      <c r="P59" s="371"/>
    </row>
    <row r="60" spans="1:16" ht="12.75" customHeight="1">
      <c r="A60" s="371"/>
      <c r="B60" s="371"/>
      <c r="C60" s="221"/>
      <c r="D60" s="371"/>
      <c r="E60" s="371"/>
      <c r="F60" s="222" t="s">
        <v>650</v>
      </c>
      <c r="G60" s="223" t="str">
        <f t="shared" si="0"/>
        <v>Belum diisi</v>
      </c>
      <c r="H60" s="224" t="s">
        <v>664</v>
      </c>
      <c r="I60" s="225" t="str">
        <f t="shared" si="1"/>
        <v>Belum diisi</v>
      </c>
      <c r="J60" s="371"/>
      <c r="K60" s="224" t="s">
        <v>664</v>
      </c>
      <c r="L60" s="225" t="str">
        <f t="shared" si="2"/>
        <v>Belum diisi</v>
      </c>
      <c r="M60" s="371"/>
      <c r="N60" s="224" t="s">
        <v>664</v>
      </c>
      <c r="O60" s="225" t="str">
        <f t="shared" si="3"/>
        <v>Belum diisi</v>
      </c>
      <c r="P60" s="371"/>
    </row>
    <row r="61" spans="1:16" ht="12.75" customHeight="1">
      <c r="A61" s="371"/>
      <c r="B61" s="371"/>
      <c r="C61" s="221"/>
      <c r="D61" s="371"/>
      <c r="E61" s="371"/>
      <c r="F61" s="222" t="s">
        <v>650</v>
      </c>
      <c r="G61" s="223" t="str">
        <f t="shared" si="0"/>
        <v>Belum diisi</v>
      </c>
      <c r="H61" s="224" t="s">
        <v>664</v>
      </c>
      <c r="I61" s="225" t="str">
        <f t="shared" si="1"/>
        <v>Belum diisi</v>
      </c>
      <c r="J61" s="371"/>
      <c r="K61" s="224" t="s">
        <v>664</v>
      </c>
      <c r="L61" s="225" t="str">
        <f t="shared" si="2"/>
        <v>Belum diisi</v>
      </c>
      <c r="M61" s="371"/>
      <c r="N61" s="224" t="s">
        <v>664</v>
      </c>
      <c r="O61" s="225" t="str">
        <f t="shared" si="3"/>
        <v>Belum diisi</v>
      </c>
      <c r="P61" s="371"/>
    </row>
    <row r="62" spans="1:16" ht="12.75" customHeight="1">
      <c r="A62" s="349"/>
      <c r="B62" s="349"/>
      <c r="C62" s="226"/>
      <c r="D62" s="349"/>
      <c r="E62" s="349"/>
      <c r="F62" s="227" t="s">
        <v>650</v>
      </c>
      <c r="G62" s="228" t="str">
        <f t="shared" si="0"/>
        <v>Belum diisi</v>
      </c>
      <c r="H62" s="229" t="s">
        <v>664</v>
      </c>
      <c r="I62" s="230" t="str">
        <f t="shared" si="1"/>
        <v>Belum diisi</v>
      </c>
      <c r="J62" s="349"/>
      <c r="K62" s="229" t="s">
        <v>664</v>
      </c>
      <c r="L62" s="230" t="str">
        <f t="shared" si="2"/>
        <v>Belum diisi</v>
      </c>
      <c r="M62" s="349"/>
      <c r="N62" s="229" t="s">
        <v>664</v>
      </c>
      <c r="O62" s="230" t="str">
        <f t="shared" si="3"/>
        <v>Belum diisi</v>
      </c>
      <c r="P62" s="349"/>
    </row>
    <row r="63" spans="1:16" ht="32.25" customHeight="1">
      <c r="A63" s="398">
        <v>12</v>
      </c>
      <c r="B63" s="401" t="s">
        <v>1421</v>
      </c>
      <c r="C63" s="216" t="s">
        <v>1422</v>
      </c>
      <c r="D63" s="399" t="s">
        <v>650</v>
      </c>
      <c r="E63" s="400" t="str">
        <f>IF(D63="Y",1,IF(D63="T",0,IF(D63="Y/T","Belum diisi","Error")))</f>
        <v>Belum diisi</v>
      </c>
      <c r="F63" s="217" t="s">
        <v>650</v>
      </c>
      <c r="G63" s="218" t="str">
        <f t="shared" si="0"/>
        <v>Belum diisi</v>
      </c>
      <c r="H63" s="219" t="s">
        <v>664</v>
      </c>
      <c r="I63" s="220" t="str">
        <f t="shared" si="1"/>
        <v>Belum diisi</v>
      </c>
      <c r="J63" s="398"/>
      <c r="K63" s="219" t="s">
        <v>664</v>
      </c>
      <c r="L63" s="220" t="str">
        <f t="shared" si="2"/>
        <v>Belum diisi</v>
      </c>
      <c r="M63" s="398"/>
      <c r="N63" s="219" t="s">
        <v>664</v>
      </c>
      <c r="O63" s="220" t="str">
        <f t="shared" si="3"/>
        <v>Belum diisi</v>
      </c>
      <c r="P63" s="398"/>
    </row>
    <row r="64" spans="1:16" ht="17.25" customHeight="1">
      <c r="A64" s="371"/>
      <c r="B64" s="371"/>
      <c r="C64" s="221" t="s">
        <v>1375</v>
      </c>
      <c r="D64" s="371"/>
      <c r="E64" s="371"/>
      <c r="F64" s="222" t="s">
        <v>650</v>
      </c>
      <c r="G64" s="223" t="str">
        <f t="shared" si="0"/>
        <v>Belum diisi</v>
      </c>
      <c r="H64" s="224" t="s">
        <v>664</v>
      </c>
      <c r="I64" s="225" t="str">
        <f t="shared" si="1"/>
        <v>Belum diisi</v>
      </c>
      <c r="J64" s="371"/>
      <c r="K64" s="224" t="s">
        <v>664</v>
      </c>
      <c r="L64" s="225" t="str">
        <f t="shared" si="2"/>
        <v>Belum diisi</v>
      </c>
      <c r="M64" s="371"/>
      <c r="N64" s="224" t="s">
        <v>664</v>
      </c>
      <c r="O64" s="225" t="str">
        <f t="shared" si="3"/>
        <v>Belum diisi</v>
      </c>
      <c r="P64" s="371"/>
    </row>
    <row r="65" spans="1:16" ht="33" customHeight="1">
      <c r="A65" s="371"/>
      <c r="B65" s="371"/>
      <c r="C65" s="221" t="s">
        <v>1423</v>
      </c>
      <c r="D65" s="371"/>
      <c r="E65" s="371"/>
      <c r="F65" s="222" t="s">
        <v>650</v>
      </c>
      <c r="G65" s="223" t="str">
        <f t="shared" si="0"/>
        <v>Belum diisi</v>
      </c>
      <c r="H65" s="224" t="s">
        <v>664</v>
      </c>
      <c r="I65" s="225" t="str">
        <f t="shared" si="1"/>
        <v>Belum diisi</v>
      </c>
      <c r="J65" s="371"/>
      <c r="K65" s="224" t="s">
        <v>664</v>
      </c>
      <c r="L65" s="225" t="str">
        <f t="shared" si="2"/>
        <v>Belum diisi</v>
      </c>
      <c r="M65" s="371"/>
      <c r="N65" s="224" t="s">
        <v>664</v>
      </c>
      <c r="O65" s="225" t="str">
        <f t="shared" si="3"/>
        <v>Belum diisi</v>
      </c>
      <c r="P65" s="371"/>
    </row>
    <row r="66" spans="1:16" ht="17.25" customHeight="1">
      <c r="A66" s="371"/>
      <c r="B66" s="371"/>
      <c r="C66" s="221" t="s">
        <v>1383</v>
      </c>
      <c r="D66" s="371"/>
      <c r="E66" s="371"/>
      <c r="F66" s="222" t="s">
        <v>650</v>
      </c>
      <c r="G66" s="223" t="str">
        <f t="shared" si="0"/>
        <v>Belum diisi</v>
      </c>
      <c r="H66" s="224" t="s">
        <v>664</v>
      </c>
      <c r="I66" s="225" t="str">
        <f t="shared" si="1"/>
        <v>Belum diisi</v>
      </c>
      <c r="J66" s="371"/>
      <c r="K66" s="224" t="s">
        <v>664</v>
      </c>
      <c r="L66" s="225" t="str">
        <f t="shared" si="2"/>
        <v>Belum diisi</v>
      </c>
      <c r="M66" s="371"/>
      <c r="N66" s="224" t="s">
        <v>664</v>
      </c>
      <c r="O66" s="225" t="str">
        <f t="shared" si="3"/>
        <v>Belum diisi</v>
      </c>
      <c r="P66" s="371"/>
    </row>
    <row r="67" spans="1:16" ht="33" customHeight="1">
      <c r="A67" s="349"/>
      <c r="B67" s="349"/>
      <c r="C67" s="226" t="s">
        <v>1384</v>
      </c>
      <c r="D67" s="349"/>
      <c r="E67" s="349"/>
      <c r="F67" s="227" t="s">
        <v>650</v>
      </c>
      <c r="G67" s="228" t="str">
        <f t="shared" si="0"/>
        <v>Belum diisi</v>
      </c>
      <c r="H67" s="229" t="s">
        <v>664</v>
      </c>
      <c r="I67" s="230" t="str">
        <f t="shared" si="1"/>
        <v>Belum diisi</v>
      </c>
      <c r="J67" s="349"/>
      <c r="K67" s="229" t="s">
        <v>664</v>
      </c>
      <c r="L67" s="230" t="str">
        <f t="shared" si="2"/>
        <v>Belum diisi</v>
      </c>
      <c r="M67" s="349"/>
      <c r="N67" s="229" t="s">
        <v>664</v>
      </c>
      <c r="O67" s="230" t="str">
        <f t="shared" si="3"/>
        <v>Belum diisi</v>
      </c>
      <c r="P67" s="349"/>
    </row>
    <row r="68" spans="1:16" ht="20.25" customHeight="1">
      <c r="A68" s="398">
        <v>13</v>
      </c>
      <c r="B68" s="401" t="s">
        <v>1385</v>
      </c>
      <c r="C68" s="216" t="s">
        <v>1334</v>
      </c>
      <c r="D68" s="399" t="s">
        <v>650</v>
      </c>
      <c r="E68" s="400" t="str">
        <f>IF(D68="Y",1,IF(D68="T",0,IF(D68="Y/T","Belum diisi","Error")))</f>
        <v>Belum diisi</v>
      </c>
      <c r="F68" s="217" t="s">
        <v>650</v>
      </c>
      <c r="G68" s="218" t="str">
        <f t="shared" si="0"/>
        <v>Belum diisi</v>
      </c>
      <c r="H68" s="219" t="s">
        <v>664</v>
      </c>
      <c r="I68" s="220" t="str">
        <f t="shared" si="1"/>
        <v>Belum diisi</v>
      </c>
      <c r="J68" s="398"/>
      <c r="K68" s="219" t="s">
        <v>664</v>
      </c>
      <c r="L68" s="220" t="str">
        <f t="shared" si="2"/>
        <v>Belum diisi</v>
      </c>
      <c r="M68" s="398"/>
      <c r="N68" s="219" t="s">
        <v>664</v>
      </c>
      <c r="O68" s="220" t="str">
        <f t="shared" si="3"/>
        <v>Belum diisi</v>
      </c>
      <c r="P68" s="398"/>
    </row>
    <row r="69" spans="1:16" ht="12.75" customHeight="1">
      <c r="A69" s="371"/>
      <c r="B69" s="371"/>
      <c r="C69" s="221"/>
      <c r="D69" s="371"/>
      <c r="E69" s="371"/>
      <c r="F69" s="222" t="s">
        <v>650</v>
      </c>
      <c r="G69" s="223" t="str">
        <f t="shared" si="0"/>
        <v>Belum diisi</v>
      </c>
      <c r="H69" s="224" t="s">
        <v>664</v>
      </c>
      <c r="I69" s="225" t="str">
        <f t="shared" si="1"/>
        <v>Belum diisi</v>
      </c>
      <c r="J69" s="371"/>
      <c r="K69" s="224" t="s">
        <v>664</v>
      </c>
      <c r="L69" s="225" t="str">
        <f t="shared" si="2"/>
        <v>Belum diisi</v>
      </c>
      <c r="M69" s="371"/>
      <c r="N69" s="224" t="s">
        <v>664</v>
      </c>
      <c r="O69" s="225" t="str">
        <f t="shared" si="3"/>
        <v>Belum diisi</v>
      </c>
      <c r="P69" s="371"/>
    </row>
    <row r="70" spans="1:16" ht="12.75" customHeight="1">
      <c r="A70" s="371"/>
      <c r="B70" s="371"/>
      <c r="C70" s="221"/>
      <c r="D70" s="371"/>
      <c r="E70" s="371"/>
      <c r="F70" s="222" t="s">
        <v>650</v>
      </c>
      <c r="G70" s="223" t="str">
        <f t="shared" si="0"/>
        <v>Belum diisi</v>
      </c>
      <c r="H70" s="224" t="s">
        <v>664</v>
      </c>
      <c r="I70" s="225" t="str">
        <f t="shared" si="1"/>
        <v>Belum diisi</v>
      </c>
      <c r="J70" s="371"/>
      <c r="K70" s="224" t="s">
        <v>664</v>
      </c>
      <c r="L70" s="225" t="str">
        <f t="shared" si="2"/>
        <v>Belum diisi</v>
      </c>
      <c r="M70" s="371"/>
      <c r="N70" s="224" t="s">
        <v>664</v>
      </c>
      <c r="O70" s="225" t="str">
        <f t="shared" si="3"/>
        <v>Belum diisi</v>
      </c>
      <c r="P70" s="371"/>
    </row>
    <row r="71" spans="1:16" ht="12.75" customHeight="1">
      <c r="A71" s="371"/>
      <c r="B71" s="371"/>
      <c r="C71" s="221"/>
      <c r="D71" s="371"/>
      <c r="E71" s="371"/>
      <c r="F71" s="222" t="s">
        <v>650</v>
      </c>
      <c r="G71" s="223" t="str">
        <f t="shared" si="0"/>
        <v>Belum diisi</v>
      </c>
      <c r="H71" s="224" t="s">
        <v>664</v>
      </c>
      <c r="I71" s="225" t="str">
        <f t="shared" si="1"/>
        <v>Belum diisi</v>
      </c>
      <c r="J71" s="371"/>
      <c r="K71" s="224" t="s">
        <v>664</v>
      </c>
      <c r="L71" s="225" t="str">
        <f t="shared" si="2"/>
        <v>Belum diisi</v>
      </c>
      <c r="M71" s="371"/>
      <c r="N71" s="224" t="s">
        <v>664</v>
      </c>
      <c r="O71" s="225" t="str">
        <f t="shared" si="3"/>
        <v>Belum diisi</v>
      </c>
      <c r="P71" s="371"/>
    </row>
    <row r="72" spans="1:16" ht="12.75" customHeight="1">
      <c r="A72" s="349"/>
      <c r="B72" s="349"/>
      <c r="C72" s="226"/>
      <c r="D72" s="349"/>
      <c r="E72" s="349"/>
      <c r="F72" s="227" t="s">
        <v>650</v>
      </c>
      <c r="G72" s="228" t="str">
        <f t="shared" si="0"/>
        <v>Belum diisi</v>
      </c>
      <c r="H72" s="229" t="s">
        <v>664</v>
      </c>
      <c r="I72" s="230" t="str">
        <f t="shared" si="1"/>
        <v>Belum diisi</v>
      </c>
      <c r="J72" s="349"/>
      <c r="K72" s="229" t="s">
        <v>664</v>
      </c>
      <c r="L72" s="230" t="str">
        <f t="shared" si="2"/>
        <v>Belum diisi</v>
      </c>
      <c r="M72" s="349"/>
      <c r="N72" s="229" t="s">
        <v>664</v>
      </c>
      <c r="O72" s="230" t="str">
        <f t="shared" si="3"/>
        <v>Belum diisi</v>
      </c>
      <c r="P72" s="349"/>
    </row>
    <row r="73" spans="1:16" ht="12.75" customHeight="1">
      <c r="A73" s="398">
        <v>14</v>
      </c>
      <c r="B73" s="401" t="s">
        <v>1424</v>
      </c>
      <c r="C73" s="216" t="s">
        <v>1335</v>
      </c>
      <c r="D73" s="399" t="s">
        <v>650</v>
      </c>
      <c r="E73" s="400" t="str">
        <f>IF(D73="Y",1,IF(D73="T",0,IF(D73="Y/T","Belum diisi","Error")))</f>
        <v>Belum diisi</v>
      </c>
      <c r="F73" s="217" t="s">
        <v>650</v>
      </c>
      <c r="G73" s="218" t="str">
        <f t="shared" si="0"/>
        <v>Belum diisi</v>
      </c>
      <c r="H73" s="219" t="s">
        <v>664</v>
      </c>
      <c r="I73" s="220" t="str">
        <f t="shared" si="1"/>
        <v>Belum diisi</v>
      </c>
      <c r="J73" s="398"/>
      <c r="K73" s="219" t="s">
        <v>664</v>
      </c>
      <c r="L73" s="220" t="str">
        <f t="shared" si="2"/>
        <v>Belum diisi</v>
      </c>
      <c r="M73" s="398"/>
      <c r="N73" s="219" t="s">
        <v>664</v>
      </c>
      <c r="O73" s="220" t="str">
        <f t="shared" si="3"/>
        <v>Belum diisi</v>
      </c>
      <c r="P73" s="398"/>
    </row>
    <row r="74" spans="1:16" ht="18" customHeight="1">
      <c r="A74" s="371"/>
      <c r="B74" s="371"/>
      <c r="C74" s="221" t="s">
        <v>1425</v>
      </c>
      <c r="D74" s="371"/>
      <c r="E74" s="371"/>
      <c r="F74" s="222" t="s">
        <v>650</v>
      </c>
      <c r="G74" s="223" t="str">
        <f t="shared" si="0"/>
        <v>Belum diisi</v>
      </c>
      <c r="H74" s="224" t="s">
        <v>664</v>
      </c>
      <c r="I74" s="225" t="str">
        <f t="shared" si="1"/>
        <v>Belum diisi</v>
      </c>
      <c r="J74" s="371"/>
      <c r="K74" s="224" t="s">
        <v>664</v>
      </c>
      <c r="L74" s="225" t="str">
        <f t="shared" si="2"/>
        <v>Belum diisi</v>
      </c>
      <c r="M74" s="371"/>
      <c r="N74" s="224" t="s">
        <v>664</v>
      </c>
      <c r="O74" s="225" t="str">
        <f t="shared" si="3"/>
        <v>Belum diisi</v>
      </c>
      <c r="P74" s="371"/>
    </row>
    <row r="75" spans="1:16" ht="12.75" customHeight="1">
      <c r="A75" s="371"/>
      <c r="B75" s="371"/>
      <c r="C75" s="221"/>
      <c r="D75" s="371"/>
      <c r="E75" s="371"/>
      <c r="F75" s="222" t="s">
        <v>650</v>
      </c>
      <c r="G75" s="223" t="str">
        <f t="shared" si="0"/>
        <v>Belum diisi</v>
      </c>
      <c r="H75" s="224" t="s">
        <v>664</v>
      </c>
      <c r="I75" s="225" t="str">
        <f t="shared" si="1"/>
        <v>Belum diisi</v>
      </c>
      <c r="J75" s="371"/>
      <c r="K75" s="224" t="s">
        <v>664</v>
      </c>
      <c r="L75" s="225" t="str">
        <f t="shared" si="2"/>
        <v>Belum diisi</v>
      </c>
      <c r="M75" s="371"/>
      <c r="N75" s="224" t="s">
        <v>664</v>
      </c>
      <c r="O75" s="225" t="str">
        <f t="shared" si="3"/>
        <v>Belum diisi</v>
      </c>
      <c r="P75" s="371"/>
    </row>
    <row r="76" spans="1:16" ht="12.75" customHeight="1">
      <c r="A76" s="371"/>
      <c r="B76" s="371"/>
      <c r="C76" s="221"/>
      <c r="D76" s="371"/>
      <c r="E76" s="371"/>
      <c r="F76" s="222" t="s">
        <v>650</v>
      </c>
      <c r="G76" s="223" t="str">
        <f t="shared" si="0"/>
        <v>Belum diisi</v>
      </c>
      <c r="H76" s="224" t="s">
        <v>664</v>
      </c>
      <c r="I76" s="225" t="str">
        <f t="shared" si="1"/>
        <v>Belum diisi</v>
      </c>
      <c r="J76" s="371"/>
      <c r="K76" s="224" t="s">
        <v>664</v>
      </c>
      <c r="L76" s="225" t="str">
        <f t="shared" si="2"/>
        <v>Belum diisi</v>
      </c>
      <c r="M76" s="371"/>
      <c r="N76" s="224" t="s">
        <v>664</v>
      </c>
      <c r="O76" s="225" t="str">
        <f t="shared" si="3"/>
        <v>Belum diisi</v>
      </c>
      <c r="P76" s="371"/>
    </row>
    <row r="77" spans="1:16" ht="12.75" customHeight="1">
      <c r="A77" s="349"/>
      <c r="B77" s="349"/>
      <c r="C77" s="226"/>
      <c r="D77" s="349"/>
      <c r="E77" s="349"/>
      <c r="F77" s="227" t="s">
        <v>650</v>
      </c>
      <c r="G77" s="228" t="str">
        <f t="shared" si="0"/>
        <v>Belum diisi</v>
      </c>
      <c r="H77" s="229" t="s">
        <v>664</v>
      </c>
      <c r="I77" s="230" t="str">
        <f t="shared" si="1"/>
        <v>Belum diisi</v>
      </c>
      <c r="J77" s="349"/>
      <c r="K77" s="229" t="s">
        <v>664</v>
      </c>
      <c r="L77" s="230" t="str">
        <f t="shared" si="2"/>
        <v>Belum diisi</v>
      </c>
      <c r="M77" s="349"/>
      <c r="N77" s="229" t="s">
        <v>664</v>
      </c>
      <c r="O77" s="230" t="str">
        <f t="shared" si="3"/>
        <v>Belum diisi</v>
      </c>
      <c r="P77" s="349"/>
    </row>
    <row r="78" spans="1:16" ht="17.25" customHeight="1">
      <c r="A78" s="398">
        <v>15</v>
      </c>
      <c r="B78" s="401" t="s">
        <v>1388</v>
      </c>
      <c r="C78" s="216" t="s">
        <v>1336</v>
      </c>
      <c r="D78" s="399" t="s">
        <v>650</v>
      </c>
      <c r="E78" s="400" t="str">
        <f>IF(D78="Y",1,IF(D78="T",0,IF(D78="Y/T","Belum diisi","Error")))</f>
        <v>Belum diisi</v>
      </c>
      <c r="F78" s="217" t="s">
        <v>650</v>
      </c>
      <c r="G78" s="218" t="str">
        <f t="shared" si="0"/>
        <v>Belum diisi</v>
      </c>
      <c r="H78" s="219" t="s">
        <v>664</v>
      </c>
      <c r="I78" s="220" t="str">
        <f t="shared" si="1"/>
        <v>Belum diisi</v>
      </c>
      <c r="J78" s="398"/>
      <c r="K78" s="219" t="s">
        <v>664</v>
      </c>
      <c r="L78" s="220" t="str">
        <f t="shared" si="2"/>
        <v>Belum diisi</v>
      </c>
      <c r="M78" s="398"/>
      <c r="N78" s="219" t="s">
        <v>664</v>
      </c>
      <c r="O78" s="220" t="str">
        <f t="shared" si="3"/>
        <v>Belum diisi</v>
      </c>
      <c r="P78" s="398"/>
    </row>
    <row r="79" spans="1:16" ht="12.75" customHeight="1">
      <c r="A79" s="371"/>
      <c r="B79" s="371"/>
      <c r="C79" s="221"/>
      <c r="D79" s="371"/>
      <c r="E79" s="371"/>
      <c r="F79" s="222" t="s">
        <v>650</v>
      </c>
      <c r="G79" s="223" t="str">
        <f t="shared" si="0"/>
        <v>Belum diisi</v>
      </c>
      <c r="H79" s="224" t="s">
        <v>664</v>
      </c>
      <c r="I79" s="225" t="str">
        <f t="shared" si="1"/>
        <v>Belum diisi</v>
      </c>
      <c r="J79" s="371"/>
      <c r="K79" s="224" t="s">
        <v>664</v>
      </c>
      <c r="L79" s="225" t="str">
        <f t="shared" si="2"/>
        <v>Belum diisi</v>
      </c>
      <c r="M79" s="371"/>
      <c r="N79" s="224" t="s">
        <v>664</v>
      </c>
      <c r="O79" s="225" t="str">
        <f t="shared" si="3"/>
        <v>Belum diisi</v>
      </c>
      <c r="P79" s="371"/>
    </row>
    <row r="80" spans="1:16" ht="12.75" customHeight="1">
      <c r="A80" s="371"/>
      <c r="B80" s="371"/>
      <c r="C80" s="221"/>
      <c r="D80" s="371"/>
      <c r="E80" s="371"/>
      <c r="F80" s="222" t="s">
        <v>650</v>
      </c>
      <c r="G80" s="223" t="str">
        <f t="shared" si="0"/>
        <v>Belum diisi</v>
      </c>
      <c r="H80" s="224" t="s">
        <v>664</v>
      </c>
      <c r="I80" s="225" t="str">
        <f t="shared" si="1"/>
        <v>Belum diisi</v>
      </c>
      <c r="J80" s="371"/>
      <c r="K80" s="224" t="s">
        <v>664</v>
      </c>
      <c r="L80" s="225" t="str">
        <f t="shared" si="2"/>
        <v>Belum diisi</v>
      </c>
      <c r="M80" s="371"/>
      <c r="N80" s="224" t="s">
        <v>664</v>
      </c>
      <c r="O80" s="225" t="str">
        <f t="shared" si="3"/>
        <v>Belum diisi</v>
      </c>
      <c r="P80" s="371"/>
    </row>
    <row r="81" spans="1:16" ht="12.75" customHeight="1">
      <c r="A81" s="371"/>
      <c r="B81" s="371"/>
      <c r="C81" s="221"/>
      <c r="D81" s="371"/>
      <c r="E81" s="371"/>
      <c r="F81" s="222" t="s">
        <v>650</v>
      </c>
      <c r="G81" s="223" t="str">
        <f t="shared" si="0"/>
        <v>Belum diisi</v>
      </c>
      <c r="H81" s="224" t="s">
        <v>664</v>
      </c>
      <c r="I81" s="225" t="str">
        <f t="shared" si="1"/>
        <v>Belum diisi</v>
      </c>
      <c r="J81" s="371"/>
      <c r="K81" s="224" t="s">
        <v>664</v>
      </c>
      <c r="L81" s="225" t="str">
        <f t="shared" si="2"/>
        <v>Belum diisi</v>
      </c>
      <c r="M81" s="371"/>
      <c r="N81" s="224" t="s">
        <v>664</v>
      </c>
      <c r="O81" s="225" t="str">
        <f t="shared" si="3"/>
        <v>Belum diisi</v>
      </c>
      <c r="P81" s="371"/>
    </row>
    <row r="82" spans="1:16" ht="12.75" customHeight="1">
      <c r="A82" s="349"/>
      <c r="B82" s="349"/>
      <c r="C82" s="226"/>
      <c r="D82" s="349"/>
      <c r="E82" s="349"/>
      <c r="F82" s="227" t="s">
        <v>650</v>
      </c>
      <c r="G82" s="228" t="str">
        <f t="shared" si="0"/>
        <v>Belum diisi</v>
      </c>
      <c r="H82" s="229" t="s">
        <v>664</v>
      </c>
      <c r="I82" s="230" t="str">
        <f t="shared" si="1"/>
        <v>Belum diisi</v>
      </c>
      <c r="J82" s="349"/>
      <c r="K82" s="229" t="s">
        <v>664</v>
      </c>
      <c r="L82" s="230" t="str">
        <f t="shared" si="2"/>
        <v>Belum diisi</v>
      </c>
      <c r="M82" s="349"/>
      <c r="N82" s="229" t="s">
        <v>664</v>
      </c>
      <c r="O82" s="230" t="str">
        <f t="shared" si="3"/>
        <v>Belum diisi</v>
      </c>
      <c r="P82" s="349"/>
    </row>
    <row r="83" spans="1:16" ht="15.75" customHeight="1">
      <c r="A83" s="398">
        <v>16</v>
      </c>
      <c r="B83" s="401" t="s">
        <v>1426</v>
      </c>
      <c r="C83" s="216" t="s">
        <v>1427</v>
      </c>
      <c r="D83" s="399" t="s">
        <v>650</v>
      </c>
      <c r="E83" s="400" t="str">
        <f>IF(D83="Y",1,IF(D83="T",0,IF(D83="Y/T","Belum diisi","Error")))</f>
        <v>Belum diisi</v>
      </c>
      <c r="F83" s="217" t="s">
        <v>650</v>
      </c>
      <c r="G83" s="218" t="str">
        <f t="shared" si="0"/>
        <v>Belum diisi</v>
      </c>
      <c r="H83" s="219" t="s">
        <v>664</v>
      </c>
      <c r="I83" s="220" t="str">
        <f t="shared" si="1"/>
        <v>Belum diisi</v>
      </c>
      <c r="J83" s="398"/>
      <c r="K83" s="219" t="s">
        <v>664</v>
      </c>
      <c r="L83" s="220" t="str">
        <f t="shared" si="2"/>
        <v>Belum diisi</v>
      </c>
      <c r="M83" s="398"/>
      <c r="N83" s="219" t="s">
        <v>664</v>
      </c>
      <c r="O83" s="220" t="str">
        <f t="shared" si="3"/>
        <v>Belum diisi</v>
      </c>
      <c r="P83" s="398"/>
    </row>
    <row r="84" spans="1:16" ht="33.75" customHeight="1">
      <c r="A84" s="371"/>
      <c r="B84" s="371"/>
      <c r="C84" s="221" t="s">
        <v>1428</v>
      </c>
      <c r="D84" s="371"/>
      <c r="E84" s="371"/>
      <c r="F84" s="222" t="s">
        <v>650</v>
      </c>
      <c r="G84" s="223" t="str">
        <f t="shared" si="0"/>
        <v>Belum diisi</v>
      </c>
      <c r="H84" s="224" t="s">
        <v>664</v>
      </c>
      <c r="I84" s="225" t="str">
        <f t="shared" si="1"/>
        <v>Belum diisi</v>
      </c>
      <c r="J84" s="371"/>
      <c r="K84" s="224" t="s">
        <v>664</v>
      </c>
      <c r="L84" s="225" t="str">
        <f t="shared" si="2"/>
        <v>Belum diisi</v>
      </c>
      <c r="M84" s="371"/>
      <c r="N84" s="224" t="s">
        <v>664</v>
      </c>
      <c r="O84" s="225" t="str">
        <f t="shared" si="3"/>
        <v>Belum diisi</v>
      </c>
      <c r="P84" s="371"/>
    </row>
    <row r="85" spans="1:16" ht="16.5" customHeight="1">
      <c r="A85" s="371"/>
      <c r="B85" s="371"/>
      <c r="C85" s="221" t="s">
        <v>1429</v>
      </c>
      <c r="D85" s="371"/>
      <c r="E85" s="371"/>
      <c r="F85" s="222" t="s">
        <v>650</v>
      </c>
      <c r="G85" s="223" t="str">
        <f t="shared" si="0"/>
        <v>Belum diisi</v>
      </c>
      <c r="H85" s="224" t="s">
        <v>664</v>
      </c>
      <c r="I85" s="225" t="str">
        <f t="shared" si="1"/>
        <v>Belum diisi</v>
      </c>
      <c r="J85" s="371"/>
      <c r="K85" s="224" t="s">
        <v>664</v>
      </c>
      <c r="L85" s="225" t="str">
        <f t="shared" si="2"/>
        <v>Belum diisi</v>
      </c>
      <c r="M85" s="371"/>
      <c r="N85" s="224" t="s">
        <v>664</v>
      </c>
      <c r="O85" s="225" t="str">
        <f t="shared" si="3"/>
        <v>Belum diisi</v>
      </c>
      <c r="P85" s="371"/>
    </row>
    <row r="86" spans="1:16" ht="12.75" customHeight="1">
      <c r="A86" s="371"/>
      <c r="B86" s="371"/>
      <c r="C86" s="221"/>
      <c r="D86" s="371"/>
      <c r="E86" s="371"/>
      <c r="F86" s="222" t="s">
        <v>650</v>
      </c>
      <c r="G86" s="223" t="str">
        <f t="shared" si="0"/>
        <v>Belum diisi</v>
      </c>
      <c r="H86" s="224" t="s">
        <v>664</v>
      </c>
      <c r="I86" s="225" t="str">
        <f t="shared" si="1"/>
        <v>Belum diisi</v>
      </c>
      <c r="J86" s="371"/>
      <c r="K86" s="224" t="s">
        <v>664</v>
      </c>
      <c r="L86" s="225" t="str">
        <f t="shared" si="2"/>
        <v>Belum diisi</v>
      </c>
      <c r="M86" s="371"/>
      <c r="N86" s="224" t="s">
        <v>664</v>
      </c>
      <c r="O86" s="225" t="str">
        <f t="shared" si="3"/>
        <v>Belum diisi</v>
      </c>
      <c r="P86" s="371"/>
    </row>
    <row r="87" spans="1:16" ht="12.75" customHeight="1">
      <c r="A87" s="349"/>
      <c r="B87" s="349"/>
      <c r="C87" s="226"/>
      <c r="D87" s="349"/>
      <c r="E87" s="349"/>
      <c r="F87" s="227" t="s">
        <v>650</v>
      </c>
      <c r="G87" s="228" t="str">
        <f t="shared" si="0"/>
        <v>Belum diisi</v>
      </c>
      <c r="H87" s="229" t="s">
        <v>664</v>
      </c>
      <c r="I87" s="230" t="str">
        <f t="shared" si="1"/>
        <v>Belum diisi</v>
      </c>
      <c r="J87" s="349"/>
      <c r="K87" s="229" t="s">
        <v>664</v>
      </c>
      <c r="L87" s="230" t="str">
        <f t="shared" si="2"/>
        <v>Belum diisi</v>
      </c>
      <c r="M87" s="349"/>
      <c r="N87" s="229" t="s">
        <v>664</v>
      </c>
      <c r="O87" s="230" t="str">
        <f t="shared" si="3"/>
        <v>Belum diisi</v>
      </c>
      <c r="P87" s="349"/>
    </row>
    <row r="88" spans="1:16" ht="16.5" customHeight="1">
      <c r="A88" s="398">
        <v>17</v>
      </c>
      <c r="B88" s="401" t="s">
        <v>1395</v>
      </c>
      <c r="C88" s="216" t="s">
        <v>1394</v>
      </c>
      <c r="D88" s="399" t="s">
        <v>650</v>
      </c>
      <c r="E88" s="400" t="str">
        <f>IF(D88="Y",1,IF(D88="T",0,IF(D88="Y/T","Belum diisi","Error")))</f>
        <v>Belum diisi</v>
      </c>
      <c r="F88" s="217" t="s">
        <v>650</v>
      </c>
      <c r="G88" s="218" t="str">
        <f t="shared" si="0"/>
        <v>Belum diisi</v>
      </c>
      <c r="H88" s="219" t="s">
        <v>664</v>
      </c>
      <c r="I88" s="220" t="str">
        <f t="shared" si="1"/>
        <v>Belum diisi</v>
      </c>
      <c r="J88" s="398"/>
      <c r="K88" s="219" t="s">
        <v>664</v>
      </c>
      <c r="L88" s="220" t="str">
        <f t="shared" si="2"/>
        <v>Belum diisi</v>
      </c>
      <c r="M88" s="398"/>
      <c r="N88" s="219" t="s">
        <v>664</v>
      </c>
      <c r="O88" s="220" t="str">
        <f t="shared" si="3"/>
        <v>Belum diisi</v>
      </c>
      <c r="P88" s="398"/>
    </row>
    <row r="89" spans="1:16" ht="15" customHeight="1">
      <c r="A89" s="371"/>
      <c r="B89" s="371"/>
      <c r="C89" s="221" t="s">
        <v>1430</v>
      </c>
      <c r="D89" s="371"/>
      <c r="E89" s="371"/>
      <c r="F89" s="222" t="s">
        <v>650</v>
      </c>
      <c r="G89" s="223" t="str">
        <f t="shared" si="0"/>
        <v>Belum diisi</v>
      </c>
      <c r="H89" s="224" t="s">
        <v>664</v>
      </c>
      <c r="I89" s="225" t="str">
        <f t="shared" si="1"/>
        <v>Belum diisi</v>
      </c>
      <c r="J89" s="371"/>
      <c r="K89" s="224" t="s">
        <v>664</v>
      </c>
      <c r="L89" s="225" t="str">
        <f t="shared" si="2"/>
        <v>Belum diisi</v>
      </c>
      <c r="M89" s="371"/>
      <c r="N89" s="224" t="s">
        <v>664</v>
      </c>
      <c r="O89" s="225" t="str">
        <f t="shared" si="3"/>
        <v>Belum diisi</v>
      </c>
      <c r="P89" s="371"/>
    </row>
    <row r="90" spans="1:16" ht="12.75" customHeight="1">
      <c r="A90" s="371"/>
      <c r="B90" s="371"/>
      <c r="C90" s="221"/>
      <c r="D90" s="371"/>
      <c r="E90" s="371"/>
      <c r="F90" s="222" t="s">
        <v>650</v>
      </c>
      <c r="G90" s="223" t="str">
        <f t="shared" si="0"/>
        <v>Belum diisi</v>
      </c>
      <c r="H90" s="224" t="s">
        <v>664</v>
      </c>
      <c r="I90" s="225" t="str">
        <f t="shared" si="1"/>
        <v>Belum diisi</v>
      </c>
      <c r="J90" s="371"/>
      <c r="K90" s="224" t="s">
        <v>664</v>
      </c>
      <c r="L90" s="225" t="str">
        <f t="shared" si="2"/>
        <v>Belum diisi</v>
      </c>
      <c r="M90" s="371"/>
      <c r="N90" s="224" t="s">
        <v>664</v>
      </c>
      <c r="O90" s="225" t="str">
        <f t="shared" si="3"/>
        <v>Belum diisi</v>
      </c>
      <c r="P90" s="371"/>
    </row>
    <row r="91" spans="1:16" ht="12.75" customHeight="1">
      <c r="A91" s="371"/>
      <c r="B91" s="371"/>
      <c r="C91" s="221"/>
      <c r="D91" s="371"/>
      <c r="E91" s="371"/>
      <c r="F91" s="222" t="s">
        <v>650</v>
      </c>
      <c r="G91" s="223" t="str">
        <f t="shared" si="0"/>
        <v>Belum diisi</v>
      </c>
      <c r="H91" s="224" t="s">
        <v>664</v>
      </c>
      <c r="I91" s="225" t="str">
        <f t="shared" si="1"/>
        <v>Belum diisi</v>
      </c>
      <c r="J91" s="371"/>
      <c r="K91" s="224" t="s">
        <v>664</v>
      </c>
      <c r="L91" s="225" t="str">
        <f t="shared" si="2"/>
        <v>Belum diisi</v>
      </c>
      <c r="M91" s="371"/>
      <c r="N91" s="224" t="s">
        <v>664</v>
      </c>
      <c r="O91" s="225" t="str">
        <f t="shared" si="3"/>
        <v>Belum diisi</v>
      </c>
      <c r="P91" s="371"/>
    </row>
    <row r="92" spans="1:16" ht="12.75" customHeight="1">
      <c r="A92" s="349"/>
      <c r="B92" s="349"/>
      <c r="C92" s="226"/>
      <c r="D92" s="349"/>
      <c r="E92" s="349"/>
      <c r="F92" s="227" t="s">
        <v>650</v>
      </c>
      <c r="G92" s="228" t="str">
        <f t="shared" si="0"/>
        <v>Belum diisi</v>
      </c>
      <c r="H92" s="229" t="s">
        <v>664</v>
      </c>
      <c r="I92" s="230" t="str">
        <f t="shared" si="1"/>
        <v>Belum diisi</v>
      </c>
      <c r="J92" s="349"/>
      <c r="K92" s="229" t="s">
        <v>664</v>
      </c>
      <c r="L92" s="230" t="str">
        <f t="shared" si="2"/>
        <v>Belum diisi</v>
      </c>
      <c r="M92" s="349"/>
      <c r="N92" s="229" t="s">
        <v>664</v>
      </c>
      <c r="O92" s="230" t="str">
        <f t="shared" si="3"/>
        <v>Belum diisi</v>
      </c>
      <c r="P92" s="349"/>
    </row>
    <row r="93" spans="1:16" ht="44.25" customHeight="1">
      <c r="A93" s="398">
        <v>18</v>
      </c>
      <c r="B93" s="401" t="s">
        <v>1397</v>
      </c>
      <c r="C93" s="216" t="s">
        <v>1431</v>
      </c>
      <c r="D93" s="399" t="s">
        <v>650</v>
      </c>
      <c r="E93" s="400" t="str">
        <f>IF(D93="Y",1,IF(D93="T",0,IF(D93="Y/T","Belum diisi","Error")))</f>
        <v>Belum diisi</v>
      </c>
      <c r="F93" s="217" t="s">
        <v>650</v>
      </c>
      <c r="G93" s="218" t="str">
        <f t="shared" si="0"/>
        <v>Belum diisi</v>
      </c>
      <c r="H93" s="219" t="s">
        <v>664</v>
      </c>
      <c r="I93" s="220" t="str">
        <f t="shared" si="1"/>
        <v>Belum diisi</v>
      </c>
      <c r="J93" s="398"/>
      <c r="K93" s="219" t="s">
        <v>664</v>
      </c>
      <c r="L93" s="220" t="str">
        <f t="shared" si="2"/>
        <v>Belum diisi</v>
      </c>
      <c r="M93" s="398"/>
      <c r="N93" s="219" t="s">
        <v>664</v>
      </c>
      <c r="O93" s="220" t="str">
        <f t="shared" si="3"/>
        <v>Belum diisi</v>
      </c>
      <c r="P93" s="398"/>
    </row>
    <row r="94" spans="1:16" ht="47.25" customHeight="1">
      <c r="A94" s="371"/>
      <c r="B94" s="371"/>
      <c r="C94" s="221" t="s">
        <v>1432</v>
      </c>
      <c r="D94" s="371"/>
      <c r="E94" s="371"/>
      <c r="F94" s="222" t="s">
        <v>650</v>
      </c>
      <c r="G94" s="223" t="str">
        <f t="shared" si="0"/>
        <v>Belum diisi</v>
      </c>
      <c r="H94" s="224" t="s">
        <v>664</v>
      </c>
      <c r="I94" s="225" t="str">
        <f t="shared" si="1"/>
        <v>Belum diisi</v>
      </c>
      <c r="J94" s="371"/>
      <c r="K94" s="224" t="s">
        <v>664</v>
      </c>
      <c r="L94" s="225" t="str">
        <f t="shared" si="2"/>
        <v>Belum diisi</v>
      </c>
      <c r="M94" s="371"/>
      <c r="N94" s="224" t="s">
        <v>664</v>
      </c>
      <c r="O94" s="225" t="str">
        <f t="shared" si="3"/>
        <v>Belum diisi</v>
      </c>
      <c r="P94" s="371"/>
    </row>
    <row r="95" spans="1:16" ht="12.75" customHeight="1">
      <c r="A95" s="371"/>
      <c r="B95" s="371"/>
      <c r="C95" s="221"/>
      <c r="D95" s="371"/>
      <c r="E95" s="371"/>
      <c r="F95" s="222" t="s">
        <v>650</v>
      </c>
      <c r="G95" s="223" t="str">
        <f t="shared" si="0"/>
        <v>Belum diisi</v>
      </c>
      <c r="H95" s="224" t="s">
        <v>664</v>
      </c>
      <c r="I95" s="225" t="str">
        <f t="shared" si="1"/>
        <v>Belum diisi</v>
      </c>
      <c r="J95" s="371"/>
      <c r="K95" s="224" t="s">
        <v>664</v>
      </c>
      <c r="L95" s="225" t="str">
        <f t="shared" si="2"/>
        <v>Belum diisi</v>
      </c>
      <c r="M95" s="371"/>
      <c r="N95" s="224" t="s">
        <v>664</v>
      </c>
      <c r="O95" s="225" t="str">
        <f t="shared" si="3"/>
        <v>Belum diisi</v>
      </c>
      <c r="P95" s="371"/>
    </row>
    <row r="96" spans="1:16" ht="12.75" customHeight="1">
      <c r="A96" s="371"/>
      <c r="B96" s="371"/>
      <c r="C96" s="221"/>
      <c r="D96" s="371"/>
      <c r="E96" s="371"/>
      <c r="F96" s="222" t="s">
        <v>650</v>
      </c>
      <c r="G96" s="223" t="str">
        <f t="shared" si="0"/>
        <v>Belum diisi</v>
      </c>
      <c r="H96" s="224" t="s">
        <v>664</v>
      </c>
      <c r="I96" s="225" t="str">
        <f t="shared" si="1"/>
        <v>Belum diisi</v>
      </c>
      <c r="J96" s="371"/>
      <c r="K96" s="224" t="s">
        <v>664</v>
      </c>
      <c r="L96" s="225" t="str">
        <f t="shared" si="2"/>
        <v>Belum diisi</v>
      </c>
      <c r="M96" s="371"/>
      <c r="N96" s="224" t="s">
        <v>664</v>
      </c>
      <c r="O96" s="225" t="str">
        <f t="shared" si="3"/>
        <v>Belum diisi</v>
      </c>
      <c r="P96" s="371"/>
    </row>
    <row r="97" spans="1:16" ht="12.75" customHeight="1">
      <c r="A97" s="349"/>
      <c r="B97" s="349"/>
      <c r="C97" s="226"/>
      <c r="D97" s="349"/>
      <c r="E97" s="349"/>
      <c r="F97" s="227" t="s">
        <v>650</v>
      </c>
      <c r="G97" s="228" t="str">
        <f t="shared" si="0"/>
        <v>Belum diisi</v>
      </c>
      <c r="H97" s="229" t="s">
        <v>664</v>
      </c>
      <c r="I97" s="230" t="str">
        <f t="shared" si="1"/>
        <v>Belum diisi</v>
      </c>
      <c r="J97" s="349"/>
      <c r="K97" s="229" t="s">
        <v>664</v>
      </c>
      <c r="L97" s="230" t="str">
        <f t="shared" si="2"/>
        <v>Belum diisi</v>
      </c>
      <c r="M97" s="349"/>
      <c r="N97" s="229" t="s">
        <v>664</v>
      </c>
      <c r="O97" s="230" t="str">
        <f t="shared" si="3"/>
        <v>Belum diisi</v>
      </c>
      <c r="P97" s="349"/>
    </row>
    <row r="98" spans="1:16" ht="18" customHeight="1">
      <c r="A98" s="398">
        <v>19</v>
      </c>
      <c r="B98" s="401" t="s">
        <v>1433</v>
      </c>
      <c r="C98" s="216" t="s">
        <v>1434</v>
      </c>
      <c r="D98" s="399" t="s">
        <v>650</v>
      </c>
      <c r="E98" s="400" t="str">
        <f>IF(D98="Y",1,IF(D98="T",0,IF(D98="Y/T","Belum diisi","Error")))</f>
        <v>Belum diisi</v>
      </c>
      <c r="F98" s="217" t="s">
        <v>650</v>
      </c>
      <c r="G98" s="218" t="str">
        <f t="shared" si="0"/>
        <v>Belum diisi</v>
      </c>
      <c r="H98" s="219" t="s">
        <v>664</v>
      </c>
      <c r="I98" s="220" t="str">
        <f t="shared" si="1"/>
        <v>Belum diisi</v>
      </c>
      <c r="J98" s="398"/>
      <c r="K98" s="219" t="s">
        <v>664</v>
      </c>
      <c r="L98" s="220" t="str">
        <f t="shared" si="2"/>
        <v>Belum diisi</v>
      </c>
      <c r="M98" s="398"/>
      <c r="N98" s="219" t="s">
        <v>664</v>
      </c>
      <c r="O98" s="220" t="str">
        <f t="shared" si="3"/>
        <v>Belum diisi</v>
      </c>
      <c r="P98" s="398"/>
    </row>
    <row r="99" spans="1:16" ht="12.75" customHeight="1">
      <c r="A99" s="371"/>
      <c r="B99" s="371"/>
      <c r="C99" s="221"/>
      <c r="D99" s="371"/>
      <c r="E99" s="371"/>
      <c r="F99" s="222" t="s">
        <v>650</v>
      </c>
      <c r="G99" s="223" t="str">
        <f t="shared" si="0"/>
        <v>Belum diisi</v>
      </c>
      <c r="H99" s="224" t="s">
        <v>664</v>
      </c>
      <c r="I99" s="225" t="str">
        <f t="shared" si="1"/>
        <v>Belum diisi</v>
      </c>
      <c r="J99" s="371"/>
      <c r="K99" s="224" t="s">
        <v>664</v>
      </c>
      <c r="L99" s="225" t="str">
        <f t="shared" si="2"/>
        <v>Belum diisi</v>
      </c>
      <c r="M99" s="371"/>
      <c r="N99" s="224" t="s">
        <v>664</v>
      </c>
      <c r="O99" s="225" t="str">
        <f t="shared" si="3"/>
        <v>Belum diisi</v>
      </c>
      <c r="P99" s="371"/>
    </row>
    <row r="100" spans="1:16" ht="12.75" customHeight="1">
      <c r="A100" s="371"/>
      <c r="B100" s="371"/>
      <c r="C100" s="221"/>
      <c r="D100" s="371"/>
      <c r="E100" s="371"/>
      <c r="F100" s="222" t="s">
        <v>650</v>
      </c>
      <c r="G100" s="223" t="str">
        <f t="shared" si="0"/>
        <v>Belum diisi</v>
      </c>
      <c r="H100" s="224" t="s">
        <v>664</v>
      </c>
      <c r="I100" s="225" t="str">
        <f t="shared" si="1"/>
        <v>Belum diisi</v>
      </c>
      <c r="J100" s="371"/>
      <c r="K100" s="224" t="s">
        <v>664</v>
      </c>
      <c r="L100" s="225" t="str">
        <f t="shared" si="2"/>
        <v>Belum diisi</v>
      </c>
      <c r="M100" s="371"/>
      <c r="N100" s="224" t="s">
        <v>664</v>
      </c>
      <c r="O100" s="225" t="str">
        <f t="shared" si="3"/>
        <v>Belum diisi</v>
      </c>
      <c r="P100" s="371"/>
    </row>
    <row r="101" spans="1:16" ht="12.75" customHeight="1">
      <c r="A101" s="371"/>
      <c r="B101" s="371"/>
      <c r="C101" s="221"/>
      <c r="D101" s="371"/>
      <c r="E101" s="371"/>
      <c r="F101" s="222" t="s">
        <v>650</v>
      </c>
      <c r="G101" s="223" t="str">
        <f t="shared" si="0"/>
        <v>Belum diisi</v>
      </c>
      <c r="H101" s="224" t="s">
        <v>664</v>
      </c>
      <c r="I101" s="225" t="str">
        <f t="shared" si="1"/>
        <v>Belum diisi</v>
      </c>
      <c r="J101" s="371"/>
      <c r="K101" s="224" t="s">
        <v>664</v>
      </c>
      <c r="L101" s="225" t="str">
        <f t="shared" si="2"/>
        <v>Belum diisi</v>
      </c>
      <c r="M101" s="371"/>
      <c r="N101" s="224" t="s">
        <v>664</v>
      </c>
      <c r="O101" s="225" t="str">
        <f t="shared" si="3"/>
        <v>Belum diisi</v>
      </c>
      <c r="P101" s="371"/>
    </row>
    <row r="102" spans="1:16" ht="12.75" customHeight="1">
      <c r="A102" s="349"/>
      <c r="B102" s="349"/>
      <c r="C102" s="226"/>
      <c r="D102" s="349"/>
      <c r="E102" s="349"/>
      <c r="F102" s="227" t="s">
        <v>650</v>
      </c>
      <c r="G102" s="228" t="str">
        <f t="shared" si="0"/>
        <v>Belum diisi</v>
      </c>
      <c r="H102" s="229" t="s">
        <v>664</v>
      </c>
      <c r="I102" s="230" t="str">
        <f t="shared" si="1"/>
        <v>Belum diisi</v>
      </c>
      <c r="J102" s="349"/>
      <c r="K102" s="229" t="s">
        <v>664</v>
      </c>
      <c r="L102" s="230" t="str">
        <f t="shared" si="2"/>
        <v>Belum diisi</v>
      </c>
      <c r="M102" s="349"/>
      <c r="N102" s="229" t="s">
        <v>664</v>
      </c>
      <c r="O102" s="230" t="str">
        <f t="shared" si="3"/>
        <v>Belum diisi</v>
      </c>
      <c r="P102" s="349"/>
    </row>
    <row r="103" spans="1:16" ht="12.75" customHeight="1">
      <c r="A103" s="398">
        <v>20</v>
      </c>
      <c r="B103" s="401"/>
      <c r="C103" s="216"/>
      <c r="D103" s="399" t="s">
        <v>650</v>
      </c>
      <c r="E103" s="400" t="str">
        <f>IF(D103="Y",1,IF(D103="T",0,IF(D103="Y/T","Belum diisi","Error")))</f>
        <v>Belum diisi</v>
      </c>
      <c r="F103" s="217" t="s">
        <v>650</v>
      </c>
      <c r="G103" s="218" t="str">
        <f t="shared" si="0"/>
        <v>Belum diisi</v>
      </c>
      <c r="H103" s="219" t="s">
        <v>664</v>
      </c>
      <c r="I103" s="220" t="str">
        <f t="shared" si="1"/>
        <v>Belum diisi</v>
      </c>
      <c r="J103" s="398"/>
      <c r="K103" s="219" t="s">
        <v>664</v>
      </c>
      <c r="L103" s="220" t="str">
        <f t="shared" si="2"/>
        <v>Belum diisi</v>
      </c>
      <c r="M103" s="398"/>
      <c r="N103" s="219" t="s">
        <v>664</v>
      </c>
      <c r="O103" s="220" t="str">
        <f t="shared" si="3"/>
        <v>Belum diisi</v>
      </c>
      <c r="P103" s="398"/>
    </row>
    <row r="104" spans="1:16" ht="12.75" customHeight="1">
      <c r="A104" s="371"/>
      <c r="B104" s="371"/>
      <c r="C104" s="221"/>
      <c r="D104" s="371"/>
      <c r="E104" s="371"/>
      <c r="F104" s="222" t="s">
        <v>650</v>
      </c>
      <c r="G104" s="223" t="str">
        <f t="shared" si="0"/>
        <v>Belum diisi</v>
      </c>
      <c r="H104" s="224" t="s">
        <v>664</v>
      </c>
      <c r="I104" s="225" t="str">
        <f t="shared" si="1"/>
        <v>Belum diisi</v>
      </c>
      <c r="J104" s="371"/>
      <c r="K104" s="224" t="s">
        <v>664</v>
      </c>
      <c r="L104" s="225" t="str">
        <f t="shared" si="2"/>
        <v>Belum diisi</v>
      </c>
      <c r="M104" s="371"/>
      <c r="N104" s="224" t="s">
        <v>664</v>
      </c>
      <c r="O104" s="225" t="str">
        <f t="shared" si="3"/>
        <v>Belum diisi</v>
      </c>
      <c r="P104" s="371"/>
    </row>
    <row r="105" spans="1:16" ht="12.75" customHeight="1">
      <c r="A105" s="371"/>
      <c r="B105" s="371"/>
      <c r="C105" s="221"/>
      <c r="D105" s="371"/>
      <c r="E105" s="371"/>
      <c r="F105" s="222" t="s">
        <v>650</v>
      </c>
      <c r="G105" s="223" t="str">
        <f t="shared" si="0"/>
        <v>Belum diisi</v>
      </c>
      <c r="H105" s="224" t="s">
        <v>664</v>
      </c>
      <c r="I105" s="225" t="str">
        <f t="shared" si="1"/>
        <v>Belum diisi</v>
      </c>
      <c r="J105" s="371"/>
      <c r="K105" s="224" t="s">
        <v>664</v>
      </c>
      <c r="L105" s="225" t="str">
        <f t="shared" si="2"/>
        <v>Belum diisi</v>
      </c>
      <c r="M105" s="371"/>
      <c r="N105" s="224" t="s">
        <v>664</v>
      </c>
      <c r="O105" s="225" t="str">
        <f t="shared" si="3"/>
        <v>Belum diisi</v>
      </c>
      <c r="P105" s="371"/>
    </row>
    <row r="106" spans="1:16" ht="12.75" customHeight="1">
      <c r="A106" s="371"/>
      <c r="B106" s="371"/>
      <c r="C106" s="221"/>
      <c r="D106" s="371"/>
      <c r="E106" s="371"/>
      <c r="F106" s="222" t="s">
        <v>650</v>
      </c>
      <c r="G106" s="223" t="str">
        <f t="shared" si="0"/>
        <v>Belum diisi</v>
      </c>
      <c r="H106" s="224" t="s">
        <v>664</v>
      </c>
      <c r="I106" s="225" t="str">
        <f t="shared" si="1"/>
        <v>Belum diisi</v>
      </c>
      <c r="J106" s="371"/>
      <c r="K106" s="224" t="s">
        <v>664</v>
      </c>
      <c r="L106" s="225" t="str">
        <f t="shared" si="2"/>
        <v>Belum diisi</v>
      </c>
      <c r="M106" s="371"/>
      <c r="N106" s="224" t="s">
        <v>664</v>
      </c>
      <c r="O106" s="225" t="str">
        <f t="shared" si="3"/>
        <v>Belum diisi</v>
      </c>
      <c r="P106" s="371"/>
    </row>
    <row r="107" spans="1:16" ht="12.75" customHeight="1">
      <c r="A107" s="349"/>
      <c r="B107" s="349"/>
      <c r="C107" s="226"/>
      <c r="D107" s="349"/>
      <c r="E107" s="349"/>
      <c r="F107" s="227" t="s">
        <v>650</v>
      </c>
      <c r="G107" s="228" t="str">
        <f t="shared" si="0"/>
        <v>Belum diisi</v>
      </c>
      <c r="H107" s="229" t="s">
        <v>664</v>
      </c>
      <c r="I107" s="230" t="str">
        <f t="shared" si="1"/>
        <v>Belum diisi</v>
      </c>
      <c r="J107" s="349"/>
      <c r="K107" s="229" t="s">
        <v>664</v>
      </c>
      <c r="L107" s="230" t="str">
        <f t="shared" si="2"/>
        <v>Belum diisi</v>
      </c>
      <c r="M107" s="349"/>
      <c r="N107" s="229" t="s">
        <v>664</v>
      </c>
      <c r="O107" s="230" t="str">
        <f t="shared" si="3"/>
        <v>Belum diisi</v>
      </c>
      <c r="P107" s="349"/>
    </row>
    <row r="108" spans="1:16" ht="12.75" customHeight="1">
      <c r="A108" s="398">
        <v>21</v>
      </c>
      <c r="B108" s="401"/>
      <c r="C108" s="216"/>
      <c r="D108" s="399" t="s">
        <v>650</v>
      </c>
      <c r="E108" s="400" t="str">
        <f>IF(D108="Y",1,IF(D108="T",0,IF(D108="Y/T","Belum diisi","Error")))</f>
        <v>Belum diisi</v>
      </c>
      <c r="F108" s="217" t="s">
        <v>650</v>
      </c>
      <c r="G108" s="218" t="str">
        <f t="shared" si="0"/>
        <v>Belum diisi</v>
      </c>
      <c r="H108" s="219" t="s">
        <v>664</v>
      </c>
      <c r="I108" s="220" t="str">
        <f t="shared" si="1"/>
        <v>Belum diisi</v>
      </c>
      <c r="J108" s="398"/>
      <c r="K108" s="219" t="s">
        <v>664</v>
      </c>
      <c r="L108" s="220" t="str">
        <f t="shared" si="2"/>
        <v>Belum diisi</v>
      </c>
      <c r="M108" s="398"/>
      <c r="N108" s="219" t="s">
        <v>664</v>
      </c>
      <c r="O108" s="220" t="str">
        <f t="shared" si="3"/>
        <v>Belum diisi</v>
      </c>
      <c r="P108" s="398"/>
    </row>
    <row r="109" spans="1:16" ht="12.75" customHeight="1">
      <c r="A109" s="371"/>
      <c r="B109" s="371"/>
      <c r="C109" s="221"/>
      <c r="D109" s="371"/>
      <c r="E109" s="371"/>
      <c r="F109" s="222" t="s">
        <v>650</v>
      </c>
      <c r="G109" s="223" t="str">
        <f t="shared" si="0"/>
        <v>Belum diisi</v>
      </c>
      <c r="H109" s="224" t="s">
        <v>664</v>
      </c>
      <c r="I109" s="225" t="str">
        <f t="shared" si="1"/>
        <v>Belum diisi</v>
      </c>
      <c r="J109" s="371"/>
      <c r="K109" s="224" t="s">
        <v>664</v>
      </c>
      <c r="L109" s="225" t="str">
        <f t="shared" si="2"/>
        <v>Belum diisi</v>
      </c>
      <c r="M109" s="371"/>
      <c r="N109" s="224" t="s">
        <v>664</v>
      </c>
      <c r="O109" s="225" t="str">
        <f t="shared" si="3"/>
        <v>Belum diisi</v>
      </c>
      <c r="P109" s="371"/>
    </row>
    <row r="110" spans="1:16" ht="12.75" customHeight="1">
      <c r="A110" s="371"/>
      <c r="B110" s="371"/>
      <c r="C110" s="221"/>
      <c r="D110" s="371"/>
      <c r="E110" s="371"/>
      <c r="F110" s="222" t="s">
        <v>650</v>
      </c>
      <c r="G110" s="223" t="str">
        <f t="shared" si="0"/>
        <v>Belum diisi</v>
      </c>
      <c r="H110" s="224" t="s">
        <v>664</v>
      </c>
      <c r="I110" s="225" t="str">
        <f t="shared" si="1"/>
        <v>Belum diisi</v>
      </c>
      <c r="J110" s="371"/>
      <c r="K110" s="224" t="s">
        <v>664</v>
      </c>
      <c r="L110" s="225" t="str">
        <f t="shared" si="2"/>
        <v>Belum diisi</v>
      </c>
      <c r="M110" s="371"/>
      <c r="N110" s="224" t="s">
        <v>664</v>
      </c>
      <c r="O110" s="225" t="str">
        <f t="shared" si="3"/>
        <v>Belum diisi</v>
      </c>
      <c r="P110" s="371"/>
    </row>
    <row r="111" spans="1:16" ht="12.75" customHeight="1">
      <c r="A111" s="371"/>
      <c r="B111" s="371"/>
      <c r="C111" s="221"/>
      <c r="D111" s="371"/>
      <c r="E111" s="371"/>
      <c r="F111" s="222" t="s">
        <v>650</v>
      </c>
      <c r="G111" s="223" t="str">
        <f t="shared" si="0"/>
        <v>Belum diisi</v>
      </c>
      <c r="H111" s="224" t="s">
        <v>664</v>
      </c>
      <c r="I111" s="225" t="str">
        <f t="shared" si="1"/>
        <v>Belum diisi</v>
      </c>
      <c r="J111" s="371"/>
      <c r="K111" s="224" t="s">
        <v>664</v>
      </c>
      <c r="L111" s="225" t="str">
        <f t="shared" si="2"/>
        <v>Belum diisi</v>
      </c>
      <c r="M111" s="371"/>
      <c r="N111" s="224" t="s">
        <v>664</v>
      </c>
      <c r="O111" s="225" t="str">
        <f t="shared" si="3"/>
        <v>Belum diisi</v>
      </c>
      <c r="P111" s="371"/>
    </row>
    <row r="112" spans="1:16" ht="12.75" customHeight="1">
      <c r="A112" s="349"/>
      <c r="B112" s="349"/>
      <c r="C112" s="226"/>
      <c r="D112" s="349"/>
      <c r="E112" s="349"/>
      <c r="F112" s="227" t="s">
        <v>650</v>
      </c>
      <c r="G112" s="228" t="str">
        <f t="shared" si="0"/>
        <v>Belum diisi</v>
      </c>
      <c r="H112" s="229" t="s">
        <v>664</v>
      </c>
      <c r="I112" s="230" t="str">
        <f t="shared" si="1"/>
        <v>Belum diisi</v>
      </c>
      <c r="J112" s="349"/>
      <c r="K112" s="229" t="s">
        <v>664</v>
      </c>
      <c r="L112" s="230" t="str">
        <f t="shared" si="2"/>
        <v>Belum diisi</v>
      </c>
      <c r="M112" s="349"/>
      <c r="N112" s="229" t="s">
        <v>664</v>
      </c>
      <c r="O112" s="230" t="str">
        <f t="shared" si="3"/>
        <v>Belum diisi</v>
      </c>
      <c r="P112" s="349"/>
    </row>
    <row r="113" spans="1:16" ht="12.75" customHeight="1">
      <c r="A113" s="398">
        <v>22</v>
      </c>
      <c r="B113" s="401"/>
      <c r="C113" s="216"/>
      <c r="D113" s="399" t="s">
        <v>650</v>
      </c>
      <c r="E113" s="400" t="str">
        <f>IF(D113="Y",1,IF(D113="T",0,IF(D113="Y/T","Belum diisi","Error")))</f>
        <v>Belum diisi</v>
      </c>
      <c r="F113" s="217" t="s">
        <v>650</v>
      </c>
      <c r="G113" s="218" t="str">
        <f t="shared" si="0"/>
        <v>Belum diisi</v>
      </c>
      <c r="H113" s="219" t="s">
        <v>664</v>
      </c>
      <c r="I113" s="220" t="str">
        <f t="shared" si="1"/>
        <v>Belum diisi</v>
      </c>
      <c r="J113" s="398"/>
      <c r="K113" s="219" t="s">
        <v>664</v>
      </c>
      <c r="L113" s="220" t="str">
        <f t="shared" si="2"/>
        <v>Belum diisi</v>
      </c>
      <c r="M113" s="398"/>
      <c r="N113" s="219" t="s">
        <v>664</v>
      </c>
      <c r="O113" s="220" t="str">
        <f t="shared" si="3"/>
        <v>Belum diisi</v>
      </c>
      <c r="P113" s="398"/>
    </row>
    <row r="114" spans="1:16" ht="12.75" customHeight="1">
      <c r="A114" s="371"/>
      <c r="B114" s="371"/>
      <c r="C114" s="221"/>
      <c r="D114" s="371"/>
      <c r="E114" s="371"/>
      <c r="F114" s="222" t="s">
        <v>650</v>
      </c>
      <c r="G114" s="223" t="str">
        <f t="shared" si="0"/>
        <v>Belum diisi</v>
      </c>
      <c r="H114" s="224" t="s">
        <v>664</v>
      </c>
      <c r="I114" s="225" t="str">
        <f t="shared" si="1"/>
        <v>Belum diisi</v>
      </c>
      <c r="J114" s="371"/>
      <c r="K114" s="224" t="s">
        <v>664</v>
      </c>
      <c r="L114" s="225" t="str">
        <f t="shared" si="2"/>
        <v>Belum diisi</v>
      </c>
      <c r="M114" s="371"/>
      <c r="N114" s="224" t="s">
        <v>664</v>
      </c>
      <c r="O114" s="225" t="str">
        <f t="shared" si="3"/>
        <v>Belum diisi</v>
      </c>
      <c r="P114" s="371"/>
    </row>
    <row r="115" spans="1:16" ht="12.75" customHeight="1">
      <c r="A115" s="371"/>
      <c r="B115" s="371"/>
      <c r="C115" s="221"/>
      <c r="D115" s="371"/>
      <c r="E115" s="371"/>
      <c r="F115" s="222" t="s">
        <v>650</v>
      </c>
      <c r="G115" s="223" t="str">
        <f t="shared" si="0"/>
        <v>Belum diisi</v>
      </c>
      <c r="H115" s="224" t="s">
        <v>664</v>
      </c>
      <c r="I115" s="225" t="str">
        <f t="shared" si="1"/>
        <v>Belum diisi</v>
      </c>
      <c r="J115" s="371"/>
      <c r="K115" s="224" t="s">
        <v>664</v>
      </c>
      <c r="L115" s="225" t="str">
        <f t="shared" si="2"/>
        <v>Belum diisi</v>
      </c>
      <c r="M115" s="371"/>
      <c r="N115" s="224" t="s">
        <v>664</v>
      </c>
      <c r="O115" s="225" t="str">
        <f t="shared" si="3"/>
        <v>Belum diisi</v>
      </c>
      <c r="P115" s="371"/>
    </row>
    <row r="116" spans="1:16" ht="12.75" customHeight="1">
      <c r="A116" s="371"/>
      <c r="B116" s="371"/>
      <c r="C116" s="221"/>
      <c r="D116" s="371"/>
      <c r="E116" s="371"/>
      <c r="F116" s="222" t="s">
        <v>650</v>
      </c>
      <c r="G116" s="223" t="str">
        <f t="shared" si="0"/>
        <v>Belum diisi</v>
      </c>
      <c r="H116" s="224" t="s">
        <v>664</v>
      </c>
      <c r="I116" s="225" t="str">
        <f t="shared" si="1"/>
        <v>Belum diisi</v>
      </c>
      <c r="J116" s="371"/>
      <c r="K116" s="224" t="s">
        <v>664</v>
      </c>
      <c r="L116" s="225" t="str">
        <f t="shared" si="2"/>
        <v>Belum diisi</v>
      </c>
      <c r="M116" s="371"/>
      <c r="N116" s="224" t="s">
        <v>664</v>
      </c>
      <c r="O116" s="225" t="str">
        <f t="shared" si="3"/>
        <v>Belum diisi</v>
      </c>
      <c r="P116" s="371"/>
    </row>
    <row r="117" spans="1:16" ht="12.75" customHeight="1">
      <c r="A117" s="349"/>
      <c r="B117" s="349"/>
      <c r="C117" s="226"/>
      <c r="D117" s="349"/>
      <c r="E117" s="349"/>
      <c r="F117" s="227" t="s">
        <v>650</v>
      </c>
      <c r="G117" s="228" t="str">
        <f t="shared" si="0"/>
        <v>Belum diisi</v>
      </c>
      <c r="H117" s="229" t="s">
        <v>664</v>
      </c>
      <c r="I117" s="230" t="str">
        <f t="shared" si="1"/>
        <v>Belum diisi</v>
      </c>
      <c r="J117" s="349"/>
      <c r="K117" s="229" t="s">
        <v>664</v>
      </c>
      <c r="L117" s="230" t="str">
        <f t="shared" si="2"/>
        <v>Belum diisi</v>
      </c>
      <c r="M117" s="349"/>
      <c r="N117" s="229" t="s">
        <v>664</v>
      </c>
      <c r="O117" s="230" t="str">
        <f t="shared" si="3"/>
        <v>Belum diisi</v>
      </c>
      <c r="P117" s="349"/>
    </row>
    <row r="118" spans="1:16" ht="12.75" customHeight="1">
      <c r="A118" s="398">
        <v>23</v>
      </c>
      <c r="B118" s="401"/>
      <c r="C118" s="216"/>
      <c r="D118" s="399" t="s">
        <v>650</v>
      </c>
      <c r="E118" s="400" t="str">
        <f>IF(D118="Y",1,IF(D118="T",0,IF(D118="Y/T","Belum diisi","Error")))</f>
        <v>Belum diisi</v>
      </c>
      <c r="F118" s="217" t="s">
        <v>650</v>
      </c>
      <c r="G118" s="218" t="str">
        <f t="shared" si="0"/>
        <v>Belum diisi</v>
      </c>
      <c r="H118" s="219" t="s">
        <v>664</v>
      </c>
      <c r="I118" s="220" t="str">
        <f t="shared" si="1"/>
        <v>Belum diisi</v>
      </c>
      <c r="J118" s="398"/>
      <c r="K118" s="219" t="s">
        <v>664</v>
      </c>
      <c r="L118" s="220" t="str">
        <f t="shared" si="2"/>
        <v>Belum diisi</v>
      </c>
      <c r="M118" s="398"/>
      <c r="N118" s="219" t="s">
        <v>664</v>
      </c>
      <c r="O118" s="220" t="str">
        <f t="shared" si="3"/>
        <v>Belum diisi</v>
      </c>
      <c r="P118" s="398"/>
    </row>
    <row r="119" spans="1:16" ht="12.75" customHeight="1">
      <c r="A119" s="371"/>
      <c r="B119" s="371"/>
      <c r="C119" s="221"/>
      <c r="D119" s="371"/>
      <c r="E119" s="371"/>
      <c r="F119" s="222" t="s">
        <v>650</v>
      </c>
      <c r="G119" s="223" t="str">
        <f t="shared" si="0"/>
        <v>Belum diisi</v>
      </c>
      <c r="H119" s="224" t="s">
        <v>664</v>
      </c>
      <c r="I119" s="225" t="str">
        <f t="shared" si="1"/>
        <v>Belum diisi</v>
      </c>
      <c r="J119" s="371"/>
      <c r="K119" s="224" t="s">
        <v>664</v>
      </c>
      <c r="L119" s="225" t="str">
        <f t="shared" si="2"/>
        <v>Belum diisi</v>
      </c>
      <c r="M119" s="371"/>
      <c r="N119" s="224" t="s">
        <v>664</v>
      </c>
      <c r="O119" s="225" t="str">
        <f t="shared" si="3"/>
        <v>Belum diisi</v>
      </c>
      <c r="P119" s="371"/>
    </row>
    <row r="120" spans="1:16" ht="12.75" customHeight="1">
      <c r="A120" s="371"/>
      <c r="B120" s="371"/>
      <c r="C120" s="221"/>
      <c r="D120" s="371"/>
      <c r="E120" s="371"/>
      <c r="F120" s="222" t="s">
        <v>650</v>
      </c>
      <c r="G120" s="223" t="str">
        <f t="shared" si="0"/>
        <v>Belum diisi</v>
      </c>
      <c r="H120" s="224" t="s">
        <v>664</v>
      </c>
      <c r="I120" s="225" t="str">
        <f t="shared" si="1"/>
        <v>Belum diisi</v>
      </c>
      <c r="J120" s="371"/>
      <c r="K120" s="224" t="s">
        <v>664</v>
      </c>
      <c r="L120" s="225" t="str">
        <f t="shared" si="2"/>
        <v>Belum diisi</v>
      </c>
      <c r="M120" s="371"/>
      <c r="N120" s="224" t="s">
        <v>664</v>
      </c>
      <c r="O120" s="225" t="str">
        <f t="shared" si="3"/>
        <v>Belum diisi</v>
      </c>
      <c r="P120" s="371"/>
    </row>
    <row r="121" spans="1:16" ht="12.75" customHeight="1">
      <c r="A121" s="371"/>
      <c r="B121" s="371"/>
      <c r="C121" s="221"/>
      <c r="D121" s="371"/>
      <c r="E121" s="371"/>
      <c r="F121" s="222" t="s">
        <v>650</v>
      </c>
      <c r="G121" s="223" t="str">
        <f t="shared" si="0"/>
        <v>Belum diisi</v>
      </c>
      <c r="H121" s="224" t="s">
        <v>664</v>
      </c>
      <c r="I121" s="225" t="str">
        <f t="shared" si="1"/>
        <v>Belum diisi</v>
      </c>
      <c r="J121" s="371"/>
      <c r="K121" s="224" t="s">
        <v>664</v>
      </c>
      <c r="L121" s="225" t="str">
        <f t="shared" si="2"/>
        <v>Belum diisi</v>
      </c>
      <c r="M121" s="371"/>
      <c r="N121" s="224" t="s">
        <v>664</v>
      </c>
      <c r="O121" s="225" t="str">
        <f t="shared" si="3"/>
        <v>Belum diisi</v>
      </c>
      <c r="P121" s="371"/>
    </row>
    <row r="122" spans="1:16" ht="12.75" customHeight="1">
      <c r="A122" s="349"/>
      <c r="B122" s="349"/>
      <c r="C122" s="226"/>
      <c r="D122" s="349"/>
      <c r="E122" s="349"/>
      <c r="F122" s="227" t="s">
        <v>650</v>
      </c>
      <c r="G122" s="228" t="str">
        <f t="shared" si="0"/>
        <v>Belum diisi</v>
      </c>
      <c r="H122" s="229" t="s">
        <v>664</v>
      </c>
      <c r="I122" s="230" t="str">
        <f t="shared" si="1"/>
        <v>Belum diisi</v>
      </c>
      <c r="J122" s="349"/>
      <c r="K122" s="229" t="s">
        <v>664</v>
      </c>
      <c r="L122" s="230" t="str">
        <f t="shared" si="2"/>
        <v>Belum diisi</v>
      </c>
      <c r="M122" s="349"/>
      <c r="N122" s="229" t="s">
        <v>664</v>
      </c>
      <c r="O122" s="230" t="str">
        <f t="shared" si="3"/>
        <v>Belum diisi</v>
      </c>
      <c r="P122" s="349"/>
    </row>
    <row r="123" spans="1:16" ht="12.75" customHeight="1">
      <c r="A123" s="398">
        <v>24</v>
      </c>
      <c r="B123" s="401"/>
      <c r="C123" s="216"/>
      <c r="D123" s="399" t="s">
        <v>650</v>
      </c>
      <c r="E123" s="400" t="str">
        <f>IF(D123="Y",1,IF(D123="T",0,IF(D123="Y/T","Belum diisi","Error")))</f>
        <v>Belum diisi</v>
      </c>
      <c r="F123" s="217" t="s">
        <v>650</v>
      </c>
      <c r="G123" s="218" t="str">
        <f t="shared" si="0"/>
        <v>Belum diisi</v>
      </c>
      <c r="H123" s="219" t="s">
        <v>664</v>
      </c>
      <c r="I123" s="220" t="str">
        <f t="shared" si="1"/>
        <v>Belum diisi</v>
      </c>
      <c r="J123" s="398"/>
      <c r="K123" s="219" t="s">
        <v>664</v>
      </c>
      <c r="L123" s="220" t="str">
        <f t="shared" si="2"/>
        <v>Belum diisi</v>
      </c>
      <c r="M123" s="398"/>
      <c r="N123" s="219" t="s">
        <v>664</v>
      </c>
      <c r="O123" s="220" t="str">
        <f t="shared" si="3"/>
        <v>Belum diisi</v>
      </c>
      <c r="P123" s="398"/>
    </row>
    <row r="124" spans="1:16" ht="12.75" customHeight="1">
      <c r="A124" s="371"/>
      <c r="B124" s="371"/>
      <c r="C124" s="221"/>
      <c r="D124" s="371"/>
      <c r="E124" s="371"/>
      <c r="F124" s="222" t="s">
        <v>650</v>
      </c>
      <c r="G124" s="223" t="str">
        <f t="shared" si="0"/>
        <v>Belum diisi</v>
      </c>
      <c r="H124" s="224" t="s">
        <v>664</v>
      </c>
      <c r="I124" s="225" t="str">
        <f t="shared" si="1"/>
        <v>Belum diisi</v>
      </c>
      <c r="J124" s="371"/>
      <c r="K124" s="224" t="s">
        <v>664</v>
      </c>
      <c r="L124" s="225" t="str">
        <f t="shared" si="2"/>
        <v>Belum diisi</v>
      </c>
      <c r="M124" s="371"/>
      <c r="N124" s="224" t="s">
        <v>664</v>
      </c>
      <c r="O124" s="225" t="str">
        <f t="shared" si="3"/>
        <v>Belum diisi</v>
      </c>
      <c r="P124" s="371"/>
    </row>
    <row r="125" spans="1:16" ht="12.75" customHeight="1">
      <c r="A125" s="371"/>
      <c r="B125" s="371"/>
      <c r="C125" s="221"/>
      <c r="D125" s="371"/>
      <c r="E125" s="371"/>
      <c r="F125" s="222" t="s">
        <v>650</v>
      </c>
      <c r="G125" s="223" t="str">
        <f t="shared" si="0"/>
        <v>Belum diisi</v>
      </c>
      <c r="H125" s="224" t="s">
        <v>664</v>
      </c>
      <c r="I125" s="225" t="str">
        <f t="shared" si="1"/>
        <v>Belum diisi</v>
      </c>
      <c r="J125" s="371"/>
      <c r="K125" s="224" t="s">
        <v>664</v>
      </c>
      <c r="L125" s="225" t="str">
        <f t="shared" si="2"/>
        <v>Belum diisi</v>
      </c>
      <c r="M125" s="371"/>
      <c r="N125" s="224" t="s">
        <v>664</v>
      </c>
      <c r="O125" s="225" t="str">
        <f t="shared" si="3"/>
        <v>Belum diisi</v>
      </c>
      <c r="P125" s="371"/>
    </row>
    <row r="126" spans="1:16" ht="12.75" customHeight="1">
      <c r="A126" s="371"/>
      <c r="B126" s="371"/>
      <c r="C126" s="221"/>
      <c r="D126" s="371"/>
      <c r="E126" s="371"/>
      <c r="F126" s="222" t="s">
        <v>650</v>
      </c>
      <c r="G126" s="223" t="str">
        <f t="shared" si="0"/>
        <v>Belum diisi</v>
      </c>
      <c r="H126" s="224" t="s">
        <v>664</v>
      </c>
      <c r="I126" s="225" t="str">
        <f t="shared" si="1"/>
        <v>Belum diisi</v>
      </c>
      <c r="J126" s="371"/>
      <c r="K126" s="224" t="s">
        <v>664</v>
      </c>
      <c r="L126" s="225" t="str">
        <f t="shared" si="2"/>
        <v>Belum diisi</v>
      </c>
      <c r="M126" s="371"/>
      <c r="N126" s="224" t="s">
        <v>664</v>
      </c>
      <c r="O126" s="225" t="str">
        <f t="shared" si="3"/>
        <v>Belum diisi</v>
      </c>
      <c r="P126" s="371"/>
    </row>
    <row r="127" spans="1:16" ht="12.75" customHeight="1">
      <c r="A127" s="349"/>
      <c r="B127" s="349"/>
      <c r="C127" s="226"/>
      <c r="D127" s="349"/>
      <c r="E127" s="349"/>
      <c r="F127" s="227" t="s">
        <v>650</v>
      </c>
      <c r="G127" s="228" t="str">
        <f t="shared" si="0"/>
        <v>Belum diisi</v>
      </c>
      <c r="H127" s="229" t="s">
        <v>664</v>
      </c>
      <c r="I127" s="230" t="str">
        <f t="shared" si="1"/>
        <v>Belum diisi</v>
      </c>
      <c r="J127" s="349"/>
      <c r="K127" s="229" t="s">
        <v>664</v>
      </c>
      <c r="L127" s="230" t="str">
        <f t="shared" si="2"/>
        <v>Belum diisi</v>
      </c>
      <c r="M127" s="349"/>
      <c r="N127" s="229" t="s">
        <v>664</v>
      </c>
      <c r="O127" s="230" t="str">
        <f t="shared" si="3"/>
        <v>Belum diisi</v>
      </c>
      <c r="P127" s="349"/>
    </row>
    <row r="128" spans="1:16" ht="12.75" customHeight="1">
      <c r="A128" s="398">
        <v>25</v>
      </c>
      <c r="B128" s="401"/>
      <c r="C128" s="216"/>
      <c r="D128" s="399" t="s">
        <v>650</v>
      </c>
      <c r="E128" s="400" t="str">
        <f>IF(D128="Y",1,IF(D128="T",0,IF(D128="Y/T","Belum diisi","Error")))</f>
        <v>Belum diisi</v>
      </c>
      <c r="F128" s="217" t="s">
        <v>650</v>
      </c>
      <c r="G128" s="218" t="str">
        <f t="shared" si="0"/>
        <v>Belum diisi</v>
      </c>
      <c r="H128" s="219" t="s">
        <v>664</v>
      </c>
      <c r="I128" s="220" t="str">
        <f t="shared" si="1"/>
        <v>Belum diisi</v>
      </c>
      <c r="J128" s="398"/>
      <c r="K128" s="219" t="s">
        <v>664</v>
      </c>
      <c r="L128" s="220" t="str">
        <f t="shared" si="2"/>
        <v>Belum diisi</v>
      </c>
      <c r="M128" s="398"/>
      <c r="N128" s="219" t="s">
        <v>664</v>
      </c>
      <c r="O128" s="220" t="str">
        <f t="shared" si="3"/>
        <v>Belum diisi</v>
      </c>
      <c r="P128" s="398"/>
    </row>
    <row r="129" spans="1:16" ht="12.75" customHeight="1">
      <c r="A129" s="371"/>
      <c r="B129" s="371"/>
      <c r="C129" s="221"/>
      <c r="D129" s="371"/>
      <c r="E129" s="371"/>
      <c r="F129" s="222" t="s">
        <v>650</v>
      </c>
      <c r="G129" s="223" t="str">
        <f t="shared" si="0"/>
        <v>Belum diisi</v>
      </c>
      <c r="H129" s="224" t="s">
        <v>664</v>
      </c>
      <c r="I129" s="225" t="str">
        <f t="shared" si="1"/>
        <v>Belum diisi</v>
      </c>
      <c r="J129" s="371"/>
      <c r="K129" s="224" t="s">
        <v>664</v>
      </c>
      <c r="L129" s="225" t="str">
        <f t="shared" si="2"/>
        <v>Belum diisi</v>
      </c>
      <c r="M129" s="371"/>
      <c r="N129" s="224" t="s">
        <v>664</v>
      </c>
      <c r="O129" s="225" t="str">
        <f t="shared" si="3"/>
        <v>Belum diisi</v>
      </c>
      <c r="P129" s="371"/>
    </row>
    <row r="130" spans="1:16" ht="12.75" customHeight="1">
      <c r="A130" s="371"/>
      <c r="B130" s="371"/>
      <c r="C130" s="221"/>
      <c r="D130" s="371"/>
      <c r="E130" s="371"/>
      <c r="F130" s="222" t="s">
        <v>650</v>
      </c>
      <c r="G130" s="223" t="str">
        <f t="shared" si="0"/>
        <v>Belum diisi</v>
      </c>
      <c r="H130" s="224" t="s">
        <v>664</v>
      </c>
      <c r="I130" s="225" t="str">
        <f t="shared" si="1"/>
        <v>Belum diisi</v>
      </c>
      <c r="J130" s="371"/>
      <c r="K130" s="224" t="s">
        <v>664</v>
      </c>
      <c r="L130" s="225" t="str">
        <f t="shared" si="2"/>
        <v>Belum diisi</v>
      </c>
      <c r="M130" s="371"/>
      <c r="N130" s="224" t="s">
        <v>664</v>
      </c>
      <c r="O130" s="225" t="str">
        <f t="shared" si="3"/>
        <v>Belum diisi</v>
      </c>
      <c r="P130" s="371"/>
    </row>
    <row r="131" spans="1:16" ht="12.75" customHeight="1">
      <c r="A131" s="371"/>
      <c r="B131" s="371"/>
      <c r="C131" s="221"/>
      <c r="D131" s="371"/>
      <c r="E131" s="371"/>
      <c r="F131" s="222" t="s">
        <v>650</v>
      </c>
      <c r="G131" s="223" t="str">
        <f t="shared" si="0"/>
        <v>Belum diisi</v>
      </c>
      <c r="H131" s="224" t="s">
        <v>664</v>
      </c>
      <c r="I131" s="225" t="str">
        <f t="shared" si="1"/>
        <v>Belum diisi</v>
      </c>
      <c r="J131" s="371"/>
      <c r="K131" s="224" t="s">
        <v>664</v>
      </c>
      <c r="L131" s="225" t="str">
        <f t="shared" si="2"/>
        <v>Belum diisi</v>
      </c>
      <c r="M131" s="371"/>
      <c r="N131" s="224" t="s">
        <v>664</v>
      </c>
      <c r="O131" s="225" t="str">
        <f t="shared" si="3"/>
        <v>Belum diisi</v>
      </c>
      <c r="P131" s="371"/>
    </row>
    <row r="132" spans="1:16" ht="12.75" customHeight="1">
      <c r="A132" s="349"/>
      <c r="B132" s="349"/>
      <c r="C132" s="226"/>
      <c r="D132" s="349"/>
      <c r="E132" s="349"/>
      <c r="F132" s="227" t="s">
        <v>650</v>
      </c>
      <c r="G132" s="228" t="str">
        <f t="shared" si="0"/>
        <v>Belum diisi</v>
      </c>
      <c r="H132" s="229" t="s">
        <v>664</v>
      </c>
      <c r="I132" s="230" t="str">
        <f t="shared" si="1"/>
        <v>Belum diisi</v>
      </c>
      <c r="J132" s="349"/>
      <c r="K132" s="229" t="s">
        <v>664</v>
      </c>
      <c r="L132" s="230" t="str">
        <f t="shared" si="2"/>
        <v>Belum diisi</v>
      </c>
      <c r="M132" s="349"/>
      <c r="N132" s="229" t="s">
        <v>664</v>
      </c>
      <c r="O132" s="230" t="str">
        <f t="shared" si="3"/>
        <v>Belum diisi</v>
      </c>
      <c r="P132" s="349"/>
    </row>
    <row r="133" spans="1:16" ht="12.75" customHeight="1">
      <c r="A133" s="398">
        <v>26</v>
      </c>
      <c r="B133" s="401"/>
      <c r="C133" s="216"/>
      <c r="D133" s="399" t="s">
        <v>650</v>
      </c>
      <c r="E133" s="400" t="str">
        <f>IF(D133="Y",1,IF(D133="T",0,IF(D133="Y/T","Belum diisi","Error")))</f>
        <v>Belum diisi</v>
      </c>
      <c r="F133" s="217" t="s">
        <v>650</v>
      </c>
      <c r="G133" s="218" t="str">
        <f t="shared" si="0"/>
        <v>Belum diisi</v>
      </c>
      <c r="H133" s="219" t="s">
        <v>664</v>
      </c>
      <c r="I133" s="220" t="str">
        <f t="shared" si="1"/>
        <v>Belum diisi</v>
      </c>
      <c r="J133" s="398"/>
      <c r="K133" s="219" t="s">
        <v>664</v>
      </c>
      <c r="L133" s="220" t="str">
        <f t="shared" si="2"/>
        <v>Belum diisi</v>
      </c>
      <c r="M133" s="398"/>
      <c r="N133" s="219" t="s">
        <v>664</v>
      </c>
      <c r="O133" s="220" t="str">
        <f t="shared" si="3"/>
        <v>Belum diisi</v>
      </c>
      <c r="P133" s="398"/>
    </row>
    <row r="134" spans="1:16" ht="12.75" customHeight="1">
      <c r="A134" s="371"/>
      <c r="B134" s="371"/>
      <c r="C134" s="221"/>
      <c r="D134" s="371"/>
      <c r="E134" s="371"/>
      <c r="F134" s="222" t="s">
        <v>650</v>
      </c>
      <c r="G134" s="223" t="str">
        <f t="shared" si="0"/>
        <v>Belum diisi</v>
      </c>
      <c r="H134" s="224" t="s">
        <v>664</v>
      </c>
      <c r="I134" s="225" t="str">
        <f t="shared" si="1"/>
        <v>Belum diisi</v>
      </c>
      <c r="J134" s="371"/>
      <c r="K134" s="224" t="s">
        <v>664</v>
      </c>
      <c r="L134" s="225" t="str">
        <f t="shared" si="2"/>
        <v>Belum diisi</v>
      </c>
      <c r="M134" s="371"/>
      <c r="N134" s="224" t="s">
        <v>664</v>
      </c>
      <c r="O134" s="225" t="str">
        <f t="shared" si="3"/>
        <v>Belum diisi</v>
      </c>
      <c r="P134" s="371"/>
    </row>
    <row r="135" spans="1:16" ht="12.75" customHeight="1">
      <c r="A135" s="371"/>
      <c r="B135" s="371"/>
      <c r="C135" s="221"/>
      <c r="D135" s="371"/>
      <c r="E135" s="371"/>
      <c r="F135" s="222" t="s">
        <v>650</v>
      </c>
      <c r="G135" s="223" t="str">
        <f t="shared" si="0"/>
        <v>Belum diisi</v>
      </c>
      <c r="H135" s="224" t="s">
        <v>664</v>
      </c>
      <c r="I135" s="225" t="str">
        <f t="shared" si="1"/>
        <v>Belum diisi</v>
      </c>
      <c r="J135" s="371"/>
      <c r="K135" s="224" t="s">
        <v>664</v>
      </c>
      <c r="L135" s="225" t="str">
        <f t="shared" si="2"/>
        <v>Belum diisi</v>
      </c>
      <c r="M135" s="371"/>
      <c r="N135" s="224" t="s">
        <v>664</v>
      </c>
      <c r="O135" s="225" t="str">
        <f t="shared" si="3"/>
        <v>Belum diisi</v>
      </c>
      <c r="P135" s="371"/>
    </row>
    <row r="136" spans="1:16" ht="12.75" customHeight="1">
      <c r="A136" s="371"/>
      <c r="B136" s="371"/>
      <c r="C136" s="221"/>
      <c r="D136" s="371"/>
      <c r="E136" s="371"/>
      <c r="F136" s="222" t="s">
        <v>650</v>
      </c>
      <c r="G136" s="223" t="str">
        <f t="shared" si="0"/>
        <v>Belum diisi</v>
      </c>
      <c r="H136" s="224" t="s">
        <v>664</v>
      </c>
      <c r="I136" s="225" t="str">
        <f t="shared" si="1"/>
        <v>Belum diisi</v>
      </c>
      <c r="J136" s="371"/>
      <c r="K136" s="224" t="s">
        <v>664</v>
      </c>
      <c r="L136" s="225" t="str">
        <f t="shared" si="2"/>
        <v>Belum diisi</v>
      </c>
      <c r="M136" s="371"/>
      <c r="N136" s="224" t="s">
        <v>664</v>
      </c>
      <c r="O136" s="225" t="str">
        <f t="shared" si="3"/>
        <v>Belum diisi</v>
      </c>
      <c r="P136" s="371"/>
    </row>
    <row r="137" spans="1:16" ht="12.75" customHeight="1">
      <c r="A137" s="349"/>
      <c r="B137" s="349"/>
      <c r="C137" s="226"/>
      <c r="D137" s="349"/>
      <c r="E137" s="349"/>
      <c r="F137" s="227" t="s">
        <v>650</v>
      </c>
      <c r="G137" s="228" t="str">
        <f t="shared" si="0"/>
        <v>Belum diisi</v>
      </c>
      <c r="H137" s="229" t="s">
        <v>664</v>
      </c>
      <c r="I137" s="230" t="str">
        <f t="shared" si="1"/>
        <v>Belum diisi</v>
      </c>
      <c r="J137" s="349"/>
      <c r="K137" s="229" t="s">
        <v>664</v>
      </c>
      <c r="L137" s="230" t="str">
        <f t="shared" si="2"/>
        <v>Belum diisi</v>
      </c>
      <c r="M137" s="349"/>
      <c r="N137" s="229" t="s">
        <v>664</v>
      </c>
      <c r="O137" s="230" t="str">
        <f t="shared" si="3"/>
        <v>Belum diisi</v>
      </c>
      <c r="P137" s="349"/>
    </row>
    <row r="138" spans="1:16" ht="12.75" customHeight="1">
      <c r="A138" s="398">
        <v>27</v>
      </c>
      <c r="B138" s="401"/>
      <c r="C138" s="216"/>
      <c r="D138" s="399" t="s">
        <v>650</v>
      </c>
      <c r="E138" s="400" t="str">
        <f>IF(D138="Y",1,IF(D138="T",0,IF(D138="Y/T","Belum diisi","Error")))</f>
        <v>Belum diisi</v>
      </c>
      <c r="F138" s="217" t="s">
        <v>650</v>
      </c>
      <c r="G138" s="218" t="str">
        <f t="shared" si="0"/>
        <v>Belum diisi</v>
      </c>
      <c r="H138" s="219" t="s">
        <v>664</v>
      </c>
      <c r="I138" s="220" t="str">
        <f t="shared" si="1"/>
        <v>Belum diisi</v>
      </c>
      <c r="J138" s="398"/>
      <c r="K138" s="219" t="s">
        <v>664</v>
      </c>
      <c r="L138" s="220" t="str">
        <f t="shared" si="2"/>
        <v>Belum diisi</v>
      </c>
      <c r="M138" s="398"/>
      <c r="N138" s="219" t="s">
        <v>664</v>
      </c>
      <c r="O138" s="220" t="str">
        <f t="shared" si="3"/>
        <v>Belum diisi</v>
      </c>
      <c r="P138" s="398"/>
    </row>
    <row r="139" spans="1:16" ht="12.75" customHeight="1">
      <c r="A139" s="371"/>
      <c r="B139" s="371"/>
      <c r="C139" s="221"/>
      <c r="D139" s="371"/>
      <c r="E139" s="371"/>
      <c r="F139" s="222" t="s">
        <v>650</v>
      </c>
      <c r="G139" s="223" t="str">
        <f t="shared" si="0"/>
        <v>Belum diisi</v>
      </c>
      <c r="H139" s="224" t="s">
        <v>664</v>
      </c>
      <c r="I139" s="225" t="str">
        <f t="shared" si="1"/>
        <v>Belum diisi</v>
      </c>
      <c r="J139" s="371"/>
      <c r="K139" s="224" t="s">
        <v>664</v>
      </c>
      <c r="L139" s="225" t="str">
        <f t="shared" si="2"/>
        <v>Belum diisi</v>
      </c>
      <c r="M139" s="371"/>
      <c r="N139" s="224" t="s">
        <v>664</v>
      </c>
      <c r="O139" s="225" t="str">
        <f t="shared" si="3"/>
        <v>Belum diisi</v>
      </c>
      <c r="P139" s="371"/>
    </row>
    <row r="140" spans="1:16" ht="12.75" customHeight="1">
      <c r="A140" s="371"/>
      <c r="B140" s="371"/>
      <c r="C140" s="221"/>
      <c r="D140" s="371"/>
      <c r="E140" s="371"/>
      <c r="F140" s="222" t="s">
        <v>650</v>
      </c>
      <c r="G140" s="223" t="str">
        <f t="shared" si="0"/>
        <v>Belum diisi</v>
      </c>
      <c r="H140" s="224" t="s">
        <v>664</v>
      </c>
      <c r="I140" s="225" t="str">
        <f t="shared" si="1"/>
        <v>Belum diisi</v>
      </c>
      <c r="J140" s="371"/>
      <c r="K140" s="224" t="s">
        <v>664</v>
      </c>
      <c r="L140" s="225" t="str">
        <f t="shared" si="2"/>
        <v>Belum diisi</v>
      </c>
      <c r="M140" s="371"/>
      <c r="N140" s="224" t="s">
        <v>664</v>
      </c>
      <c r="O140" s="225" t="str">
        <f t="shared" si="3"/>
        <v>Belum diisi</v>
      </c>
      <c r="P140" s="371"/>
    </row>
    <row r="141" spans="1:16" ht="12.75" customHeight="1">
      <c r="A141" s="371"/>
      <c r="B141" s="371"/>
      <c r="C141" s="221"/>
      <c r="D141" s="371"/>
      <c r="E141" s="371"/>
      <c r="F141" s="222" t="s">
        <v>650</v>
      </c>
      <c r="G141" s="223" t="str">
        <f t="shared" si="0"/>
        <v>Belum diisi</v>
      </c>
      <c r="H141" s="224" t="s">
        <v>664</v>
      </c>
      <c r="I141" s="225" t="str">
        <f t="shared" si="1"/>
        <v>Belum diisi</v>
      </c>
      <c r="J141" s="371"/>
      <c r="K141" s="224" t="s">
        <v>664</v>
      </c>
      <c r="L141" s="225" t="str">
        <f t="shared" si="2"/>
        <v>Belum diisi</v>
      </c>
      <c r="M141" s="371"/>
      <c r="N141" s="224" t="s">
        <v>664</v>
      </c>
      <c r="O141" s="225" t="str">
        <f t="shared" si="3"/>
        <v>Belum diisi</v>
      </c>
      <c r="P141" s="371"/>
    </row>
    <row r="142" spans="1:16" ht="12.75" customHeight="1">
      <c r="A142" s="349"/>
      <c r="B142" s="349"/>
      <c r="C142" s="226"/>
      <c r="D142" s="349"/>
      <c r="E142" s="349"/>
      <c r="F142" s="227" t="s">
        <v>650</v>
      </c>
      <c r="G142" s="228" t="str">
        <f t="shared" si="0"/>
        <v>Belum diisi</v>
      </c>
      <c r="H142" s="229" t="s">
        <v>664</v>
      </c>
      <c r="I142" s="230" t="str">
        <f t="shared" si="1"/>
        <v>Belum diisi</v>
      </c>
      <c r="J142" s="349"/>
      <c r="K142" s="229" t="s">
        <v>664</v>
      </c>
      <c r="L142" s="230" t="str">
        <f t="shared" si="2"/>
        <v>Belum diisi</v>
      </c>
      <c r="M142" s="349"/>
      <c r="N142" s="229" t="s">
        <v>664</v>
      </c>
      <c r="O142" s="230" t="str">
        <f t="shared" si="3"/>
        <v>Belum diisi</v>
      </c>
      <c r="P142" s="349"/>
    </row>
    <row r="143" spans="1:16" ht="12.75" customHeight="1">
      <c r="A143" s="398">
        <v>28</v>
      </c>
      <c r="B143" s="401"/>
      <c r="C143" s="216"/>
      <c r="D143" s="399" t="s">
        <v>650</v>
      </c>
      <c r="E143" s="400" t="str">
        <f>IF(D143="Y",1,IF(D143="T",0,IF(D143="Y/T","Belum diisi","Error")))</f>
        <v>Belum diisi</v>
      </c>
      <c r="F143" s="217" t="s">
        <v>650</v>
      </c>
      <c r="G143" s="218" t="str">
        <f t="shared" si="0"/>
        <v>Belum diisi</v>
      </c>
      <c r="H143" s="219" t="s">
        <v>664</v>
      </c>
      <c r="I143" s="220" t="str">
        <f t="shared" si="1"/>
        <v>Belum diisi</v>
      </c>
      <c r="J143" s="398"/>
      <c r="K143" s="219" t="s">
        <v>664</v>
      </c>
      <c r="L143" s="220" t="str">
        <f t="shared" si="2"/>
        <v>Belum diisi</v>
      </c>
      <c r="M143" s="398"/>
      <c r="N143" s="219" t="s">
        <v>664</v>
      </c>
      <c r="O143" s="220" t="str">
        <f t="shared" si="3"/>
        <v>Belum diisi</v>
      </c>
      <c r="P143" s="398"/>
    </row>
    <row r="144" spans="1:16" ht="12.75" customHeight="1">
      <c r="A144" s="371"/>
      <c r="B144" s="371"/>
      <c r="C144" s="221"/>
      <c r="D144" s="371"/>
      <c r="E144" s="371"/>
      <c r="F144" s="222" t="s">
        <v>650</v>
      </c>
      <c r="G144" s="223" t="str">
        <f t="shared" si="0"/>
        <v>Belum diisi</v>
      </c>
      <c r="H144" s="224" t="s">
        <v>664</v>
      </c>
      <c r="I144" s="225" t="str">
        <f t="shared" si="1"/>
        <v>Belum diisi</v>
      </c>
      <c r="J144" s="371"/>
      <c r="K144" s="224" t="s">
        <v>664</v>
      </c>
      <c r="L144" s="225" t="str">
        <f t="shared" si="2"/>
        <v>Belum diisi</v>
      </c>
      <c r="M144" s="371"/>
      <c r="N144" s="224" t="s">
        <v>664</v>
      </c>
      <c r="O144" s="225" t="str">
        <f t="shared" si="3"/>
        <v>Belum diisi</v>
      </c>
      <c r="P144" s="371"/>
    </row>
    <row r="145" spans="1:16" ht="12.75" customHeight="1">
      <c r="A145" s="371"/>
      <c r="B145" s="371"/>
      <c r="C145" s="221"/>
      <c r="D145" s="371"/>
      <c r="E145" s="371"/>
      <c r="F145" s="222" t="s">
        <v>650</v>
      </c>
      <c r="G145" s="223" t="str">
        <f t="shared" si="0"/>
        <v>Belum diisi</v>
      </c>
      <c r="H145" s="224" t="s">
        <v>664</v>
      </c>
      <c r="I145" s="225" t="str">
        <f t="shared" si="1"/>
        <v>Belum diisi</v>
      </c>
      <c r="J145" s="371"/>
      <c r="K145" s="224" t="s">
        <v>664</v>
      </c>
      <c r="L145" s="225" t="str">
        <f t="shared" si="2"/>
        <v>Belum diisi</v>
      </c>
      <c r="M145" s="371"/>
      <c r="N145" s="224" t="s">
        <v>664</v>
      </c>
      <c r="O145" s="225" t="str">
        <f t="shared" si="3"/>
        <v>Belum diisi</v>
      </c>
      <c r="P145" s="371"/>
    </row>
    <row r="146" spans="1:16" ht="12.75" customHeight="1">
      <c r="A146" s="371"/>
      <c r="B146" s="371"/>
      <c r="C146" s="221"/>
      <c r="D146" s="371"/>
      <c r="E146" s="371"/>
      <c r="F146" s="222" t="s">
        <v>650</v>
      </c>
      <c r="G146" s="223" t="str">
        <f t="shared" si="0"/>
        <v>Belum diisi</v>
      </c>
      <c r="H146" s="224" t="s">
        <v>664</v>
      </c>
      <c r="I146" s="225" t="str">
        <f t="shared" si="1"/>
        <v>Belum diisi</v>
      </c>
      <c r="J146" s="371"/>
      <c r="K146" s="224" t="s">
        <v>664</v>
      </c>
      <c r="L146" s="225" t="str">
        <f t="shared" si="2"/>
        <v>Belum diisi</v>
      </c>
      <c r="M146" s="371"/>
      <c r="N146" s="224" t="s">
        <v>664</v>
      </c>
      <c r="O146" s="225" t="str">
        <f t="shared" si="3"/>
        <v>Belum diisi</v>
      </c>
      <c r="P146" s="371"/>
    </row>
    <row r="147" spans="1:16" ht="12.75" customHeight="1">
      <c r="A147" s="349"/>
      <c r="B147" s="349"/>
      <c r="C147" s="226"/>
      <c r="D147" s="349"/>
      <c r="E147" s="349"/>
      <c r="F147" s="227" t="s">
        <v>650</v>
      </c>
      <c r="G147" s="228" t="str">
        <f t="shared" si="0"/>
        <v>Belum diisi</v>
      </c>
      <c r="H147" s="229" t="s">
        <v>664</v>
      </c>
      <c r="I147" s="230" t="str">
        <f t="shared" si="1"/>
        <v>Belum diisi</v>
      </c>
      <c r="J147" s="349"/>
      <c r="K147" s="229" t="s">
        <v>664</v>
      </c>
      <c r="L147" s="230" t="str">
        <f t="shared" si="2"/>
        <v>Belum diisi</v>
      </c>
      <c r="M147" s="349"/>
      <c r="N147" s="229" t="s">
        <v>664</v>
      </c>
      <c r="O147" s="230" t="str">
        <f t="shared" si="3"/>
        <v>Belum diisi</v>
      </c>
      <c r="P147" s="349"/>
    </row>
    <row r="148" spans="1:16" ht="12.75" customHeight="1">
      <c r="A148" s="398">
        <v>29</v>
      </c>
      <c r="B148" s="401"/>
      <c r="C148" s="216"/>
      <c r="D148" s="399" t="s">
        <v>650</v>
      </c>
      <c r="E148" s="400" t="str">
        <f>IF(D148="Y",1,IF(D148="T",0,IF(D148="Y/T","Belum diisi","Error")))</f>
        <v>Belum diisi</v>
      </c>
      <c r="F148" s="217" t="s">
        <v>650</v>
      </c>
      <c r="G148" s="218" t="str">
        <f t="shared" si="0"/>
        <v>Belum diisi</v>
      </c>
      <c r="H148" s="219" t="s">
        <v>664</v>
      </c>
      <c r="I148" s="220" t="str">
        <f t="shared" si="1"/>
        <v>Belum diisi</v>
      </c>
      <c r="J148" s="398"/>
      <c r="K148" s="219" t="s">
        <v>664</v>
      </c>
      <c r="L148" s="220" t="str">
        <f t="shared" si="2"/>
        <v>Belum diisi</v>
      </c>
      <c r="M148" s="398"/>
      <c r="N148" s="219" t="s">
        <v>664</v>
      </c>
      <c r="O148" s="220" t="str">
        <f t="shared" si="3"/>
        <v>Belum diisi</v>
      </c>
      <c r="P148" s="398"/>
    </row>
    <row r="149" spans="1:16" ht="12.75" customHeight="1">
      <c r="A149" s="371"/>
      <c r="B149" s="371"/>
      <c r="C149" s="221"/>
      <c r="D149" s="371"/>
      <c r="E149" s="371"/>
      <c r="F149" s="222" t="s">
        <v>650</v>
      </c>
      <c r="G149" s="223" t="str">
        <f t="shared" si="0"/>
        <v>Belum diisi</v>
      </c>
      <c r="H149" s="224" t="s">
        <v>664</v>
      </c>
      <c r="I149" s="225" t="str">
        <f t="shared" si="1"/>
        <v>Belum diisi</v>
      </c>
      <c r="J149" s="371"/>
      <c r="K149" s="224" t="s">
        <v>664</v>
      </c>
      <c r="L149" s="225" t="str">
        <f t="shared" si="2"/>
        <v>Belum diisi</v>
      </c>
      <c r="M149" s="371"/>
      <c r="N149" s="224" t="s">
        <v>664</v>
      </c>
      <c r="O149" s="225" t="str">
        <f t="shared" si="3"/>
        <v>Belum diisi</v>
      </c>
      <c r="P149" s="371"/>
    </row>
    <row r="150" spans="1:16" ht="12.75" customHeight="1">
      <c r="A150" s="371"/>
      <c r="B150" s="371"/>
      <c r="C150" s="221"/>
      <c r="D150" s="371"/>
      <c r="E150" s="371"/>
      <c r="F150" s="222" t="s">
        <v>650</v>
      </c>
      <c r="G150" s="223" t="str">
        <f t="shared" si="0"/>
        <v>Belum diisi</v>
      </c>
      <c r="H150" s="224" t="s">
        <v>664</v>
      </c>
      <c r="I150" s="225" t="str">
        <f t="shared" si="1"/>
        <v>Belum diisi</v>
      </c>
      <c r="J150" s="371"/>
      <c r="K150" s="224" t="s">
        <v>664</v>
      </c>
      <c r="L150" s="225" t="str">
        <f t="shared" si="2"/>
        <v>Belum diisi</v>
      </c>
      <c r="M150" s="371"/>
      <c r="N150" s="224" t="s">
        <v>664</v>
      </c>
      <c r="O150" s="225" t="str">
        <f t="shared" si="3"/>
        <v>Belum diisi</v>
      </c>
      <c r="P150" s="371"/>
    </row>
    <row r="151" spans="1:16" ht="12.75" customHeight="1">
      <c r="A151" s="371"/>
      <c r="B151" s="371"/>
      <c r="C151" s="221"/>
      <c r="D151" s="371"/>
      <c r="E151" s="371"/>
      <c r="F151" s="222" t="s">
        <v>650</v>
      </c>
      <c r="G151" s="223" t="str">
        <f t="shared" si="0"/>
        <v>Belum diisi</v>
      </c>
      <c r="H151" s="224" t="s">
        <v>664</v>
      </c>
      <c r="I151" s="225" t="str">
        <f t="shared" si="1"/>
        <v>Belum diisi</v>
      </c>
      <c r="J151" s="371"/>
      <c r="K151" s="224" t="s">
        <v>664</v>
      </c>
      <c r="L151" s="225" t="str">
        <f t="shared" si="2"/>
        <v>Belum diisi</v>
      </c>
      <c r="M151" s="371"/>
      <c r="N151" s="224" t="s">
        <v>664</v>
      </c>
      <c r="O151" s="225" t="str">
        <f t="shared" si="3"/>
        <v>Belum diisi</v>
      </c>
      <c r="P151" s="371"/>
    </row>
    <row r="152" spans="1:16" ht="12.75" customHeight="1">
      <c r="A152" s="349"/>
      <c r="B152" s="349"/>
      <c r="C152" s="226"/>
      <c r="D152" s="349"/>
      <c r="E152" s="349"/>
      <c r="F152" s="227" t="s">
        <v>650</v>
      </c>
      <c r="G152" s="228" t="str">
        <f t="shared" si="0"/>
        <v>Belum diisi</v>
      </c>
      <c r="H152" s="229" t="s">
        <v>664</v>
      </c>
      <c r="I152" s="230" t="str">
        <f t="shared" si="1"/>
        <v>Belum diisi</v>
      </c>
      <c r="J152" s="349"/>
      <c r="K152" s="229" t="s">
        <v>664</v>
      </c>
      <c r="L152" s="230" t="str">
        <f t="shared" si="2"/>
        <v>Belum diisi</v>
      </c>
      <c r="M152" s="349"/>
      <c r="N152" s="229" t="s">
        <v>664</v>
      </c>
      <c r="O152" s="230" t="str">
        <f t="shared" si="3"/>
        <v>Belum diisi</v>
      </c>
      <c r="P152" s="349"/>
    </row>
    <row r="153" spans="1:16" ht="12.75" customHeight="1">
      <c r="A153" s="398">
        <v>30</v>
      </c>
      <c r="B153" s="401"/>
      <c r="C153" s="216"/>
      <c r="D153" s="399" t="s">
        <v>650</v>
      </c>
      <c r="E153" s="400" t="str">
        <f>IF(D153="Y",1,IF(D153="T",0,IF(D153="Y/T","Belum diisi","Error")))</f>
        <v>Belum diisi</v>
      </c>
      <c r="F153" s="217" t="s">
        <v>650</v>
      </c>
      <c r="G153" s="218" t="str">
        <f t="shared" si="0"/>
        <v>Belum diisi</v>
      </c>
      <c r="H153" s="219" t="s">
        <v>664</v>
      </c>
      <c r="I153" s="220" t="str">
        <f t="shared" si="1"/>
        <v>Belum diisi</v>
      </c>
      <c r="J153" s="398"/>
      <c r="K153" s="219" t="s">
        <v>664</v>
      </c>
      <c r="L153" s="220" t="str">
        <f t="shared" si="2"/>
        <v>Belum diisi</v>
      </c>
      <c r="M153" s="398"/>
      <c r="N153" s="219" t="s">
        <v>664</v>
      </c>
      <c r="O153" s="220" t="str">
        <f t="shared" si="3"/>
        <v>Belum diisi</v>
      </c>
      <c r="P153" s="398"/>
    </row>
    <row r="154" spans="1:16" ht="12.75" customHeight="1">
      <c r="A154" s="371"/>
      <c r="B154" s="371"/>
      <c r="C154" s="221"/>
      <c r="D154" s="371"/>
      <c r="E154" s="371"/>
      <c r="F154" s="222" t="s">
        <v>650</v>
      </c>
      <c r="G154" s="223" t="str">
        <f t="shared" si="0"/>
        <v>Belum diisi</v>
      </c>
      <c r="H154" s="224" t="s">
        <v>664</v>
      </c>
      <c r="I154" s="225" t="str">
        <f t="shared" si="1"/>
        <v>Belum diisi</v>
      </c>
      <c r="J154" s="371"/>
      <c r="K154" s="224" t="s">
        <v>664</v>
      </c>
      <c r="L154" s="225" t="str">
        <f t="shared" si="2"/>
        <v>Belum diisi</v>
      </c>
      <c r="M154" s="371"/>
      <c r="N154" s="224" t="s">
        <v>664</v>
      </c>
      <c r="O154" s="225" t="str">
        <f t="shared" si="3"/>
        <v>Belum diisi</v>
      </c>
      <c r="P154" s="371"/>
    </row>
    <row r="155" spans="1:16" ht="12.75" customHeight="1">
      <c r="A155" s="371"/>
      <c r="B155" s="371"/>
      <c r="C155" s="221"/>
      <c r="D155" s="371"/>
      <c r="E155" s="371"/>
      <c r="F155" s="222" t="s">
        <v>650</v>
      </c>
      <c r="G155" s="223" t="str">
        <f t="shared" si="0"/>
        <v>Belum diisi</v>
      </c>
      <c r="H155" s="224" t="s">
        <v>664</v>
      </c>
      <c r="I155" s="225" t="str">
        <f t="shared" si="1"/>
        <v>Belum diisi</v>
      </c>
      <c r="J155" s="371"/>
      <c r="K155" s="224" t="s">
        <v>664</v>
      </c>
      <c r="L155" s="225" t="str">
        <f t="shared" si="2"/>
        <v>Belum diisi</v>
      </c>
      <c r="M155" s="371"/>
      <c r="N155" s="224" t="s">
        <v>664</v>
      </c>
      <c r="O155" s="225" t="str">
        <f t="shared" si="3"/>
        <v>Belum diisi</v>
      </c>
      <c r="P155" s="371"/>
    </row>
    <row r="156" spans="1:16" ht="12.75" customHeight="1">
      <c r="A156" s="371"/>
      <c r="B156" s="371"/>
      <c r="C156" s="221"/>
      <c r="D156" s="371"/>
      <c r="E156" s="371"/>
      <c r="F156" s="222" t="s">
        <v>650</v>
      </c>
      <c r="G156" s="223" t="str">
        <f t="shared" si="0"/>
        <v>Belum diisi</v>
      </c>
      <c r="H156" s="224" t="s">
        <v>664</v>
      </c>
      <c r="I156" s="225" t="str">
        <f t="shared" si="1"/>
        <v>Belum diisi</v>
      </c>
      <c r="J156" s="371"/>
      <c r="K156" s="224" t="s">
        <v>664</v>
      </c>
      <c r="L156" s="225" t="str">
        <f t="shared" si="2"/>
        <v>Belum diisi</v>
      </c>
      <c r="M156" s="371"/>
      <c r="N156" s="224" t="s">
        <v>664</v>
      </c>
      <c r="O156" s="225" t="str">
        <f t="shared" si="3"/>
        <v>Belum diisi</v>
      </c>
      <c r="P156" s="371"/>
    </row>
    <row r="157" spans="1:16" ht="12.75" customHeight="1">
      <c r="A157" s="349"/>
      <c r="B157" s="349"/>
      <c r="C157" s="226"/>
      <c r="D157" s="349"/>
      <c r="E157" s="349"/>
      <c r="F157" s="227" t="s">
        <v>650</v>
      </c>
      <c r="G157" s="228" t="str">
        <f t="shared" si="0"/>
        <v>Belum diisi</v>
      </c>
      <c r="H157" s="229" t="s">
        <v>664</v>
      </c>
      <c r="I157" s="230" t="str">
        <f t="shared" si="1"/>
        <v>Belum diisi</v>
      </c>
      <c r="J157" s="349"/>
      <c r="K157" s="229" t="s">
        <v>664</v>
      </c>
      <c r="L157" s="230" t="str">
        <f t="shared" si="2"/>
        <v>Belum diisi</v>
      </c>
      <c r="M157" s="349"/>
      <c r="N157" s="229" t="s">
        <v>664</v>
      </c>
      <c r="O157" s="230" t="str">
        <f t="shared" si="3"/>
        <v>Belum diisi</v>
      </c>
      <c r="P157" s="349"/>
    </row>
    <row r="158" spans="1:16" ht="12.75" customHeight="1">
      <c r="A158" s="39"/>
      <c r="B158" s="62"/>
      <c r="C158" s="62"/>
      <c r="D158" s="40"/>
      <c r="E158" s="122"/>
      <c r="F158" s="40"/>
      <c r="G158" s="122"/>
      <c r="H158" s="40"/>
      <c r="I158" s="122"/>
      <c r="J158" s="122"/>
      <c r="K158" s="40"/>
      <c r="L158" s="122"/>
      <c r="M158" s="122"/>
      <c r="N158" s="40"/>
      <c r="O158" s="122"/>
      <c r="P158" s="122"/>
    </row>
    <row r="159" spans="1:16" ht="12.75" customHeight="1">
      <c r="A159" s="39"/>
      <c r="B159" s="62"/>
      <c r="C159" s="144" t="s">
        <v>1174</v>
      </c>
      <c r="D159" s="122"/>
      <c r="E159" s="231">
        <f>AVERAGE(E$8:E$157)</f>
        <v>1</v>
      </c>
      <c r="F159" s="122"/>
      <c r="G159" s="231">
        <f>AVERAGE(G$8:G$157)</f>
        <v>1</v>
      </c>
      <c r="H159" s="122"/>
      <c r="I159" s="10"/>
      <c r="J159" s="231">
        <f>AVERAGE(I$8:I$157)</f>
        <v>1</v>
      </c>
      <c r="K159" s="122"/>
      <c r="L159" s="232"/>
      <c r="M159" s="231">
        <f>AVERAGE(L$8:L$157)</f>
        <v>1</v>
      </c>
      <c r="N159" s="122"/>
      <c r="O159" s="232"/>
      <c r="P159" s="231">
        <f>AVERAGE(O$8:O$157)</f>
        <v>1</v>
      </c>
    </row>
    <row r="160" spans="1:16" ht="12.75" customHeight="1">
      <c r="A160" s="39"/>
      <c r="B160" s="62"/>
      <c r="C160" s="62"/>
      <c r="D160" s="40"/>
      <c r="E160" s="233"/>
      <c r="F160" s="40"/>
      <c r="G160" s="233"/>
      <c r="H160" s="40"/>
      <c r="I160" s="233"/>
      <c r="J160" s="233"/>
      <c r="K160" s="40"/>
      <c r="L160" s="233"/>
      <c r="M160" s="233"/>
      <c r="N160" s="40"/>
      <c r="O160" s="233"/>
      <c r="P160" s="233"/>
    </row>
    <row r="161" spans="1:16" ht="12.75" customHeight="1">
      <c r="A161" s="234"/>
      <c r="B161" s="235"/>
      <c r="C161" s="236"/>
      <c r="D161" s="12"/>
      <c r="E161" s="12"/>
      <c r="F161" s="12"/>
      <c r="G161" s="12"/>
      <c r="H161" s="12"/>
      <c r="I161" s="12"/>
      <c r="J161" s="12"/>
      <c r="K161" s="12"/>
      <c r="L161" s="12"/>
      <c r="M161" s="12"/>
      <c r="N161" s="12"/>
      <c r="O161" s="12"/>
      <c r="P161" s="12"/>
    </row>
    <row r="162" spans="1:16" ht="12.75" customHeight="1">
      <c r="A162" s="237"/>
      <c r="B162" s="235"/>
      <c r="C162" s="236"/>
      <c r="D162" s="12"/>
      <c r="E162" s="12"/>
      <c r="F162" s="12"/>
      <c r="G162" s="12"/>
      <c r="H162" s="12"/>
      <c r="I162" s="12"/>
      <c r="J162" s="12"/>
      <c r="K162" s="12"/>
      <c r="L162" s="12"/>
      <c r="M162" s="12"/>
      <c r="N162" s="12"/>
      <c r="O162" s="12"/>
      <c r="P162" s="12"/>
    </row>
    <row r="163" spans="1:16" ht="12.75" customHeight="1">
      <c r="A163" s="104"/>
      <c r="B163" s="238"/>
      <c r="C163" s="238"/>
      <c r="D163" s="12"/>
      <c r="E163" s="12"/>
      <c r="F163" s="12"/>
      <c r="G163" s="12"/>
      <c r="H163" s="12"/>
      <c r="I163" s="12"/>
      <c r="J163" s="12"/>
      <c r="K163" s="12"/>
      <c r="L163" s="12"/>
      <c r="M163" s="12"/>
      <c r="N163" s="12"/>
      <c r="O163" s="12"/>
      <c r="P163" s="12"/>
    </row>
    <row r="164" spans="1:16" ht="12.75" customHeight="1">
      <c r="A164" s="104"/>
      <c r="B164" s="238"/>
      <c r="C164" s="238"/>
      <c r="D164" s="12"/>
      <c r="E164" s="12"/>
      <c r="F164" s="12"/>
      <c r="G164" s="12"/>
      <c r="H164" s="12"/>
      <c r="I164" s="12"/>
      <c r="J164" s="12"/>
      <c r="K164" s="12"/>
      <c r="L164" s="12"/>
      <c r="M164" s="12"/>
      <c r="N164" s="12"/>
      <c r="O164" s="12"/>
      <c r="P164" s="12"/>
    </row>
    <row r="165" spans="1:16" ht="12.75" customHeight="1">
      <c r="A165" s="239"/>
      <c r="B165" s="238"/>
      <c r="C165" s="238"/>
      <c r="D165" s="12"/>
      <c r="E165" s="12"/>
      <c r="F165" s="12"/>
      <c r="G165" s="12"/>
      <c r="H165" s="12"/>
      <c r="I165" s="12"/>
      <c r="J165" s="12"/>
      <c r="K165" s="12"/>
      <c r="L165" s="12"/>
      <c r="M165" s="12"/>
      <c r="N165" s="12"/>
      <c r="O165" s="12"/>
      <c r="P165" s="12"/>
    </row>
    <row r="166" spans="1:16" ht="12.75" customHeight="1">
      <c r="A166" s="239"/>
      <c r="B166" s="238"/>
      <c r="C166" s="238"/>
      <c r="D166" s="12"/>
      <c r="E166" s="12"/>
      <c r="F166" s="12"/>
      <c r="G166" s="12"/>
      <c r="H166" s="12"/>
      <c r="I166" s="12"/>
      <c r="J166" s="12"/>
      <c r="K166" s="12"/>
      <c r="L166" s="12"/>
      <c r="M166" s="12"/>
      <c r="N166" s="12"/>
      <c r="O166" s="12"/>
      <c r="P166" s="12"/>
    </row>
  </sheetData>
  <mergeCells count="223">
    <mergeCell ref="A1:P1"/>
    <mergeCell ref="A2:C2"/>
    <mergeCell ref="A3:P3"/>
    <mergeCell ref="P108:P112"/>
    <mergeCell ref="P113:P117"/>
    <mergeCell ref="P98:P102"/>
    <mergeCell ref="P103:P107"/>
    <mergeCell ref="P88:P92"/>
    <mergeCell ref="P93:P97"/>
    <mergeCell ref="P83:P87"/>
    <mergeCell ref="P78:P82"/>
    <mergeCell ref="P68:P72"/>
    <mergeCell ref="P73:P77"/>
    <mergeCell ref="P58:P62"/>
    <mergeCell ref="P63:P67"/>
    <mergeCell ref="P48:P52"/>
    <mergeCell ref="P53:P57"/>
    <mergeCell ref="M73:M77"/>
    <mergeCell ref="M68:M72"/>
    <mergeCell ref="M63:M67"/>
    <mergeCell ref="M58:M62"/>
    <mergeCell ref="M53:M57"/>
    <mergeCell ref="M48:M52"/>
    <mergeCell ref="M43:M47"/>
    <mergeCell ref="A4:C4"/>
    <mergeCell ref="A5:A6"/>
    <mergeCell ref="B5:B6"/>
    <mergeCell ref="C5:C6"/>
    <mergeCell ref="D5:P5"/>
    <mergeCell ref="D6:E6"/>
    <mergeCell ref="F6:G6"/>
    <mergeCell ref="H6:J6"/>
    <mergeCell ref="K6:M6"/>
    <mergeCell ref="N6:P6"/>
    <mergeCell ref="M38:M42"/>
    <mergeCell ref="M23:M27"/>
    <mergeCell ref="M8:M12"/>
    <mergeCell ref="M13:M17"/>
    <mergeCell ref="D93:D97"/>
    <mergeCell ref="E93:E97"/>
    <mergeCell ref="D88:D92"/>
    <mergeCell ref="E88:E92"/>
    <mergeCell ref="A98:A102"/>
    <mergeCell ref="A93:A97"/>
    <mergeCell ref="A88:A92"/>
    <mergeCell ref="B18:B22"/>
    <mergeCell ref="B8:B12"/>
    <mergeCell ref="B13:B17"/>
    <mergeCell ref="B68:B72"/>
    <mergeCell ref="B63:B67"/>
    <mergeCell ref="B58:B62"/>
    <mergeCell ref="B53:B57"/>
    <mergeCell ref="B48:B52"/>
    <mergeCell ref="B43:B47"/>
    <mergeCell ref="B38:B42"/>
    <mergeCell ref="A18:A22"/>
    <mergeCell ref="A8:A12"/>
    <mergeCell ref="A13:A17"/>
    <mergeCell ref="A138:A142"/>
    <mergeCell ref="B138:B142"/>
    <mergeCell ref="B133:B137"/>
    <mergeCell ref="E103:E107"/>
    <mergeCell ref="E98:E102"/>
    <mergeCell ref="B153:B157"/>
    <mergeCell ref="E153:E157"/>
    <mergeCell ref="M153:M157"/>
    <mergeCell ref="A133:A137"/>
    <mergeCell ref="A128:A132"/>
    <mergeCell ref="A123:A127"/>
    <mergeCell ref="A118:A122"/>
    <mergeCell ref="A113:A117"/>
    <mergeCell ref="A108:A112"/>
    <mergeCell ref="A103:A107"/>
    <mergeCell ref="A153:A157"/>
    <mergeCell ref="A148:A152"/>
    <mergeCell ref="A143:A147"/>
    <mergeCell ref="B83:B87"/>
    <mergeCell ref="A78:A82"/>
    <mergeCell ref="B78:B82"/>
    <mergeCell ref="B73:B77"/>
    <mergeCell ref="P153:P157"/>
    <mergeCell ref="B148:B152"/>
    <mergeCell ref="E148:E152"/>
    <mergeCell ref="M148:M152"/>
    <mergeCell ref="P138:P142"/>
    <mergeCell ref="P128:P132"/>
    <mergeCell ref="P133:P137"/>
    <mergeCell ref="J128:J132"/>
    <mergeCell ref="M128:M132"/>
    <mergeCell ref="J153:J157"/>
    <mergeCell ref="J148:J152"/>
    <mergeCell ref="J143:J147"/>
    <mergeCell ref="M143:M147"/>
    <mergeCell ref="P143:P147"/>
    <mergeCell ref="J138:J142"/>
    <mergeCell ref="J133:J137"/>
    <mergeCell ref="M138:M142"/>
    <mergeCell ref="M133:M137"/>
    <mergeCell ref="P148:P152"/>
    <mergeCell ref="B143:B147"/>
    <mergeCell ref="A38:A42"/>
    <mergeCell ref="A33:A37"/>
    <mergeCell ref="A28:A32"/>
    <mergeCell ref="A23:A27"/>
    <mergeCell ref="B33:B37"/>
    <mergeCell ref="B28:B32"/>
    <mergeCell ref="B23:B27"/>
    <mergeCell ref="B128:B132"/>
    <mergeCell ref="B123:B127"/>
    <mergeCell ref="B118:B122"/>
    <mergeCell ref="B113:B117"/>
    <mergeCell ref="B108:B112"/>
    <mergeCell ref="B103:B107"/>
    <mergeCell ref="B98:B102"/>
    <mergeCell ref="B93:B97"/>
    <mergeCell ref="B88:B92"/>
    <mergeCell ref="A73:A77"/>
    <mergeCell ref="A68:A72"/>
    <mergeCell ref="A63:A67"/>
    <mergeCell ref="A58:A62"/>
    <mergeCell ref="A53:A57"/>
    <mergeCell ref="A48:A52"/>
    <mergeCell ref="A43:A47"/>
    <mergeCell ref="A83:A87"/>
    <mergeCell ref="E18:E22"/>
    <mergeCell ref="E8:E12"/>
    <mergeCell ref="E13:E17"/>
    <mergeCell ref="E53:E57"/>
    <mergeCell ref="E48:E52"/>
    <mergeCell ref="E43:E47"/>
    <mergeCell ref="E38:E42"/>
    <mergeCell ref="E33:E37"/>
    <mergeCell ref="E28:E32"/>
    <mergeCell ref="E23:E27"/>
    <mergeCell ref="D23:D27"/>
    <mergeCell ref="D18:D22"/>
    <mergeCell ref="D8:D12"/>
    <mergeCell ref="D13:D17"/>
    <mergeCell ref="D58:D62"/>
    <mergeCell ref="D53:D57"/>
    <mergeCell ref="D48:D52"/>
    <mergeCell ref="D43:D47"/>
    <mergeCell ref="D38:D42"/>
    <mergeCell ref="D33:D37"/>
    <mergeCell ref="D28:D32"/>
    <mergeCell ref="D78:D82"/>
    <mergeCell ref="E78:E82"/>
    <mergeCell ref="D73:D77"/>
    <mergeCell ref="E73:E77"/>
    <mergeCell ref="D68:D72"/>
    <mergeCell ref="E68:E72"/>
    <mergeCell ref="D63:D67"/>
    <mergeCell ref="E63:E67"/>
    <mergeCell ref="E58:E62"/>
    <mergeCell ref="P8:P12"/>
    <mergeCell ref="P13:P17"/>
    <mergeCell ref="D133:D137"/>
    <mergeCell ref="D128:D132"/>
    <mergeCell ref="D123:D127"/>
    <mergeCell ref="D153:D157"/>
    <mergeCell ref="D148:D152"/>
    <mergeCell ref="D143:D147"/>
    <mergeCell ref="E143:E147"/>
    <mergeCell ref="D138:D142"/>
    <mergeCell ref="E138:E142"/>
    <mergeCell ref="E133:E137"/>
    <mergeCell ref="E128:E132"/>
    <mergeCell ref="E123:E127"/>
    <mergeCell ref="D118:D122"/>
    <mergeCell ref="E118:E122"/>
    <mergeCell ref="D113:D117"/>
    <mergeCell ref="E113:E117"/>
    <mergeCell ref="E108:E112"/>
    <mergeCell ref="D108:D112"/>
    <mergeCell ref="D103:D107"/>
    <mergeCell ref="D98:D102"/>
    <mergeCell ref="D83:D87"/>
    <mergeCell ref="E83:E87"/>
    <mergeCell ref="M88:M92"/>
    <mergeCell ref="M83:M87"/>
    <mergeCell ref="M78:M82"/>
    <mergeCell ref="J28:J32"/>
    <mergeCell ref="J23:J27"/>
    <mergeCell ref="J18:J22"/>
    <mergeCell ref="P38:P42"/>
    <mergeCell ref="P43:P47"/>
    <mergeCell ref="P28:P32"/>
    <mergeCell ref="J33:J37"/>
    <mergeCell ref="M33:M37"/>
    <mergeCell ref="P33:P37"/>
    <mergeCell ref="M28:M32"/>
    <mergeCell ref="P18:P22"/>
    <mergeCell ref="P23:P27"/>
    <mergeCell ref="M18:M22"/>
    <mergeCell ref="J53:J57"/>
    <mergeCell ref="J48:J52"/>
    <mergeCell ref="J88:J92"/>
    <mergeCell ref="J83:J87"/>
    <mergeCell ref="J78:J82"/>
    <mergeCell ref="J73:J77"/>
    <mergeCell ref="J68:J72"/>
    <mergeCell ref="J63:J67"/>
    <mergeCell ref="P118:P122"/>
    <mergeCell ref="M123:M127"/>
    <mergeCell ref="P123:P127"/>
    <mergeCell ref="M118:M122"/>
    <mergeCell ref="M113:M117"/>
    <mergeCell ref="M108:M112"/>
    <mergeCell ref="M103:M107"/>
    <mergeCell ref="M98:M102"/>
    <mergeCell ref="M93:M97"/>
    <mergeCell ref="J43:J47"/>
    <mergeCell ref="J38:J42"/>
    <mergeCell ref="J8:J12"/>
    <mergeCell ref="J13:J17"/>
    <mergeCell ref="J123:J127"/>
    <mergeCell ref="J118:J122"/>
    <mergeCell ref="J113:J117"/>
    <mergeCell ref="J108:J112"/>
    <mergeCell ref="J103:J107"/>
    <mergeCell ref="J98:J102"/>
    <mergeCell ref="J93:J97"/>
    <mergeCell ref="J58:J62"/>
  </mergeCells>
  <dataValidations disablePrompts="1" count="2">
    <dataValidation type="list" allowBlank="1" showErrorMessage="1" sqref="H8:H157 K8:K157 N8:N157">
      <formula1>"A,B,C,D,E,A/B/C/D/E"</formula1>
    </dataValidation>
    <dataValidation type="list" allowBlank="1" showErrorMessage="1" sqref="D8 D13 D18 D23 D28 D33 D38 D43 D48 D53 D58 D63 D68 D73 D78 D83 D88 D93 D98 D103 D108 D113 D118 D123 D128 D133 D138 D143 D148 D153 F8:F157">
      <formula1>"Y,T,Y/T"</formula1>
    </dataValidation>
  </dataValidations>
  <pageMargins left="0.25" right="0.25" top="0.75" bottom="0.75" header="0" footer="0"/>
  <pageSetup paperSize="9"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Q238"/>
  <sheetViews>
    <sheetView workbookViewId="0">
      <pane xSplit="6" ySplit="8" topLeftCell="G9" activePane="bottomRight" state="frozen"/>
      <selection pane="topRight" activeCell="G1" sqref="G1"/>
      <selection pane="bottomLeft" activeCell="A9" sqref="A9"/>
      <selection pane="bottomRight" activeCell="A10" sqref="A10:A88"/>
    </sheetView>
  </sheetViews>
  <sheetFormatPr defaultColWidth="14.42578125" defaultRowHeight="15" customHeight="1"/>
  <cols>
    <col min="1" max="1" width="4.85546875" customWidth="1"/>
    <col min="2" max="2" width="24.140625" customWidth="1"/>
    <col min="3" max="3" width="41.7109375" customWidth="1"/>
    <col min="4" max="4" width="34.28515625" customWidth="1"/>
    <col min="5" max="5" width="12.7109375" customWidth="1"/>
    <col min="6" max="6" width="34.5703125" customWidth="1"/>
    <col min="7" max="17" width="12.7109375" customWidth="1"/>
    <col min="18" max="18" width="65.7109375" customWidth="1"/>
  </cols>
  <sheetData>
    <row r="1" spans="1:17" ht="15.75" customHeight="1">
      <c r="A1" s="413" t="s">
        <v>1163</v>
      </c>
      <c r="B1" s="353"/>
      <c r="C1" s="353"/>
      <c r="D1" s="353"/>
      <c r="E1" s="237"/>
      <c r="F1" s="237"/>
      <c r="G1" s="237"/>
      <c r="H1" s="237"/>
      <c r="I1" s="237"/>
      <c r="J1" s="237"/>
      <c r="K1" s="237"/>
      <c r="L1" s="105"/>
      <c r="M1" s="12"/>
      <c r="N1" s="12"/>
      <c r="O1" s="12"/>
      <c r="P1" s="12"/>
      <c r="Q1" s="12"/>
    </row>
    <row r="2" spans="1:17" ht="15.75">
      <c r="A2" s="413" t="s">
        <v>1175</v>
      </c>
      <c r="B2" s="353"/>
      <c r="C2" s="353"/>
      <c r="D2" s="353"/>
      <c r="E2" s="240"/>
      <c r="F2" s="240"/>
      <c r="G2" s="240"/>
      <c r="H2" s="240"/>
      <c r="I2" s="240"/>
      <c r="J2" s="240"/>
      <c r="K2" s="240"/>
      <c r="L2" s="241"/>
      <c r="M2" s="12"/>
      <c r="N2" s="12"/>
      <c r="O2" s="12"/>
      <c r="P2" s="12"/>
      <c r="Q2" s="12"/>
    </row>
    <row r="3" spans="1:17" ht="15.75">
      <c r="A3" s="105"/>
      <c r="B3" s="105"/>
      <c r="C3" s="242"/>
      <c r="D3" s="240"/>
      <c r="E3" s="240"/>
      <c r="F3" s="240"/>
      <c r="G3" s="240"/>
      <c r="H3" s="240"/>
      <c r="I3" s="240"/>
      <c r="J3" s="240"/>
      <c r="K3" s="240"/>
      <c r="L3" s="241"/>
      <c r="M3" s="12"/>
      <c r="N3" s="12"/>
      <c r="O3" s="12"/>
      <c r="P3" s="12"/>
      <c r="Q3" s="12"/>
    </row>
    <row r="4" spans="1:17" ht="15.75">
      <c r="A4" s="237"/>
      <c r="B4" s="242" t="s">
        <v>1176</v>
      </c>
      <c r="C4" s="243" t="s">
        <v>7</v>
      </c>
      <c r="D4" s="244" t="s">
        <v>1177</v>
      </c>
      <c r="E4" s="240"/>
      <c r="F4" s="240"/>
      <c r="G4" s="240"/>
      <c r="H4" s="240"/>
      <c r="I4" s="240"/>
      <c r="J4" s="240"/>
      <c r="K4" s="240"/>
      <c r="L4" s="241"/>
      <c r="M4" s="12"/>
      <c r="N4" s="12"/>
      <c r="O4" s="12"/>
      <c r="P4" s="12"/>
      <c r="Q4" s="12"/>
    </row>
    <row r="5" spans="1:17" ht="15.75" customHeight="1">
      <c r="A5" s="237"/>
      <c r="B5" s="242" t="s">
        <v>1178</v>
      </c>
      <c r="C5" s="243" t="s">
        <v>12</v>
      </c>
      <c r="D5" s="244"/>
      <c r="E5" s="237"/>
      <c r="F5" s="237"/>
      <c r="G5" s="237"/>
      <c r="H5" s="237"/>
      <c r="I5" s="237"/>
      <c r="J5" s="237"/>
      <c r="K5" s="237"/>
      <c r="L5" s="105"/>
      <c r="M5" s="12"/>
      <c r="N5" s="12"/>
      <c r="O5" s="12"/>
      <c r="P5" s="12"/>
      <c r="Q5" s="12"/>
    </row>
    <row r="6" spans="1:17" ht="12.75" customHeight="1">
      <c r="A6" s="245"/>
      <c r="B6" s="245"/>
      <c r="C6" s="246"/>
      <c r="D6" s="245"/>
      <c r="E6" s="245"/>
      <c r="F6" s="245"/>
      <c r="G6" s="245"/>
      <c r="H6" s="245"/>
      <c r="I6" s="245"/>
      <c r="J6" s="245"/>
      <c r="K6" s="245"/>
      <c r="L6" s="247"/>
      <c r="M6" s="12"/>
      <c r="N6" s="12"/>
      <c r="O6" s="12"/>
      <c r="P6" s="12"/>
      <c r="Q6" s="12"/>
    </row>
    <row r="7" spans="1:17" ht="33.75" customHeight="1">
      <c r="A7" s="403" t="s">
        <v>629</v>
      </c>
      <c r="B7" s="403" t="s">
        <v>1179</v>
      </c>
      <c r="C7" s="403" t="s">
        <v>1166</v>
      </c>
      <c r="D7" s="415" t="s">
        <v>1180</v>
      </c>
      <c r="E7" s="366"/>
      <c r="F7" s="248"/>
      <c r="G7" s="414" t="s">
        <v>1181</v>
      </c>
      <c r="H7" s="351"/>
      <c r="I7" s="414" t="s">
        <v>1182</v>
      </c>
      <c r="J7" s="351"/>
      <c r="K7" s="414" t="s">
        <v>1183</v>
      </c>
      <c r="L7" s="351"/>
      <c r="M7" s="414" t="s">
        <v>1184</v>
      </c>
      <c r="N7" s="351"/>
      <c r="O7" s="414" t="s">
        <v>1185</v>
      </c>
      <c r="P7" s="351"/>
    </row>
    <row r="8" spans="1:17" ht="15.75" customHeight="1">
      <c r="A8" s="349"/>
      <c r="B8" s="349"/>
      <c r="C8" s="349"/>
      <c r="D8" s="395"/>
      <c r="E8" s="375"/>
      <c r="F8" s="248"/>
      <c r="G8" s="414" t="s">
        <v>1186</v>
      </c>
      <c r="H8" s="351"/>
      <c r="I8" s="414" t="s">
        <v>1187</v>
      </c>
      <c r="J8" s="351"/>
      <c r="K8" s="414" t="s">
        <v>1188</v>
      </c>
      <c r="L8" s="351"/>
      <c r="M8" s="414" t="s">
        <v>1189</v>
      </c>
      <c r="N8" s="351"/>
      <c r="O8" s="414" t="s">
        <v>1190</v>
      </c>
      <c r="P8" s="351"/>
    </row>
    <row r="9" spans="1:17" ht="12.75" customHeight="1">
      <c r="A9" s="68"/>
      <c r="B9" s="249" t="s">
        <v>1191</v>
      </c>
      <c r="C9" s="144"/>
      <c r="D9" s="249"/>
      <c r="E9" s="249"/>
      <c r="F9" s="249"/>
      <c r="G9" s="62"/>
      <c r="H9" s="122"/>
      <c r="I9" s="122"/>
      <c r="J9" s="122"/>
      <c r="K9" s="122"/>
      <c r="L9" s="122"/>
      <c r="M9" s="122"/>
      <c r="N9" s="122"/>
      <c r="O9" s="122"/>
      <c r="P9" s="122"/>
    </row>
    <row r="10" spans="1:17" ht="15.75" customHeight="1">
      <c r="A10" s="411">
        <v>1</v>
      </c>
      <c r="B10" s="409" t="s">
        <v>1192</v>
      </c>
      <c r="C10" s="409" t="s">
        <v>1193</v>
      </c>
      <c r="D10" s="250" t="s">
        <v>1194</v>
      </c>
      <c r="E10" s="251">
        <f>VLOOKUP($C$5,'Kab-Kot'!$E$4:$AA$517,2,FALSE)</f>
        <v>8</v>
      </c>
      <c r="F10" s="252" t="str">
        <f>IF((E10&lt;E12),"Salah: Kab lebih baik daripada terbaik Prov",IF((E10&gt;E13),"Salah: Kab lebih buruk daripada terburuk Prov","OK"))</f>
        <v>OK</v>
      </c>
      <c r="G10" s="410">
        <f>IF($E10&lt;(($E14-$E12)/2+A12),1,IF($E10&gt;((($E13-$E14)/2)+$E14),0,IF($E10&lt;((0.8*($E14-$E12))+(0.2*$E12)),0.75,IF($E10&gt;((0.8*($E14-$E12))+(0.2*$E13)),0.25,IF($E10&lt;=(0.8*($E14-$E12)+0.2*$E13),0.5,"error")))))</f>
        <v>0</v>
      </c>
      <c r="H10" s="412">
        <f>AVERAGE(G10:G18)</f>
        <v>0.5</v>
      </c>
      <c r="I10" s="398"/>
      <c r="J10" s="398"/>
      <c r="K10" s="398"/>
      <c r="L10" s="398"/>
      <c r="M10" s="398"/>
      <c r="N10" s="398"/>
      <c r="O10" s="398"/>
      <c r="P10" s="398"/>
    </row>
    <row r="11" spans="1:17" ht="15.75" customHeight="1">
      <c r="A11" s="371"/>
      <c r="B11" s="371"/>
      <c r="C11" s="371"/>
      <c r="D11" s="253"/>
      <c r="E11" s="254"/>
      <c r="F11" s="252" t="str">
        <f>IF((E10&lt;E16),"Salah: Kab lebih baik daripada terbaik Nasional",IF((E10&gt;E17),"Salah: Kab lebih buruk daripada terburuk Nasional","OK"))</f>
        <v>OK</v>
      </c>
      <c r="G11" s="371"/>
      <c r="H11" s="371"/>
      <c r="I11" s="371"/>
      <c r="J11" s="371"/>
      <c r="K11" s="371"/>
      <c r="L11" s="371"/>
      <c r="M11" s="371"/>
      <c r="N11" s="371"/>
      <c r="O11" s="371"/>
      <c r="P11" s="371"/>
    </row>
    <row r="12" spans="1:17" ht="15.75" customHeight="1">
      <c r="A12" s="371"/>
      <c r="B12" s="371"/>
      <c r="C12" s="371"/>
      <c r="D12" s="250" t="s">
        <v>1195</v>
      </c>
      <c r="E12" s="251">
        <f>VLOOKUP($C$4,'min-max'!$C$4:$AU$37,2,FALSE)</f>
        <v>0</v>
      </c>
      <c r="F12" s="252" t="str">
        <f>IF((E12&gt;E13),"Salah: Terbaik Prov lebih buruk daripada Terburuk Prov",IF((E12&lt;E16),"Salah: Terbaik Prov lebih baik daripada Terbaik Nasional","OK"))</f>
        <v>OK</v>
      </c>
      <c r="G12" s="371"/>
      <c r="H12" s="371"/>
      <c r="I12" s="371"/>
      <c r="J12" s="371"/>
      <c r="K12" s="371"/>
      <c r="L12" s="371"/>
      <c r="M12" s="371"/>
      <c r="N12" s="371"/>
      <c r="O12" s="371"/>
      <c r="P12" s="371"/>
    </row>
    <row r="13" spans="1:17" ht="15.75" customHeight="1">
      <c r="A13" s="371"/>
      <c r="B13" s="371"/>
      <c r="C13" s="371"/>
      <c r="D13" s="250" t="s">
        <v>1196</v>
      </c>
      <c r="E13" s="251">
        <f>VLOOKUP($C$4,'min-max'!$C$4:$AU$37,3,FALSE)</f>
        <v>9</v>
      </c>
      <c r="F13" s="252" t="str">
        <f>IF((E13&lt;E12),"Salah: Terburuk Prov lebih baik daripada Tertinggi Prov",IF((E13&gt;E17),"Salah: Terburuk Prov lebih buruk daripada Terburuk Nasional","OK"))</f>
        <v>OK</v>
      </c>
      <c r="G13" s="371"/>
      <c r="H13" s="371"/>
      <c r="I13" s="371"/>
      <c r="J13" s="371"/>
      <c r="K13" s="371"/>
      <c r="L13" s="371"/>
      <c r="M13" s="371"/>
      <c r="N13" s="371"/>
      <c r="O13" s="371"/>
      <c r="P13" s="371"/>
    </row>
    <row r="14" spans="1:17" ht="15.75" customHeight="1">
      <c r="A14" s="371"/>
      <c r="B14" s="371"/>
      <c r="C14" s="371"/>
      <c r="D14" s="250" t="s">
        <v>1197</v>
      </c>
      <c r="E14" s="251">
        <f>AVERAGEIF('Kab-Kot'!$D:$D,$C$4,'Kab-Kot'!$F:$F)</f>
        <v>2.9565217391304346</v>
      </c>
      <c r="F14" s="252" t="str">
        <f>IF((E14&lt;E12),"Salah: Rata2 lebih baik daripada Tertinggi Prov",IF((E14&gt;E13),"Salah: Rata2 lebih buruk daripada Terburuk Prov","OK"))</f>
        <v>OK</v>
      </c>
      <c r="G14" s="349"/>
      <c r="H14" s="371"/>
      <c r="I14" s="349"/>
      <c r="J14" s="349"/>
      <c r="K14" s="349"/>
      <c r="L14" s="349"/>
      <c r="M14" s="349"/>
      <c r="N14" s="349"/>
      <c r="O14" s="349"/>
      <c r="P14" s="349"/>
    </row>
    <row r="15" spans="1:17" ht="12.75" customHeight="1">
      <c r="A15" s="371"/>
      <c r="B15" s="371"/>
      <c r="C15" s="371"/>
      <c r="D15" s="255"/>
      <c r="E15" s="254"/>
      <c r="F15" s="254"/>
      <c r="G15" s="256"/>
      <c r="H15" s="371"/>
      <c r="I15" s="122"/>
      <c r="J15" s="122"/>
      <c r="K15" s="122"/>
      <c r="L15" s="122"/>
      <c r="M15" s="122"/>
      <c r="N15" s="122"/>
      <c r="O15" s="122"/>
      <c r="P15" s="122"/>
    </row>
    <row r="16" spans="1:17" ht="12.75" customHeight="1">
      <c r="A16" s="371"/>
      <c r="B16" s="371"/>
      <c r="C16" s="371"/>
      <c r="D16" s="250" t="s">
        <v>1198</v>
      </c>
      <c r="E16" s="251">
        <f>MIN('Kab-Kot'!$F$4:$F$517)</f>
        <v>0</v>
      </c>
      <c r="F16" s="252" t="str">
        <f>IF((E16&gt;E17),"Salah: Tertinggi lebih buruk daripada Terburuk","OK")</f>
        <v>OK</v>
      </c>
      <c r="G16" s="410">
        <f>IF($E10&lt;(($E18-$E16)/2+A16),1,IF($E10&gt;((($E17-$E18)/2)+$E18),0,IF($E10&lt;((0.8*($E18-$E16))+0.2*$E16),0.75,IF($E10&gt;((0.8*($E18-$E16))+0.2*$E17),0.25,IF($E10&lt;=(0.8*($E18-$E16)+0.2*$E17),0.5,"error")))))</f>
        <v>1</v>
      </c>
      <c r="H16" s="371"/>
      <c r="I16" s="398"/>
      <c r="J16" s="398"/>
      <c r="K16" s="398"/>
      <c r="L16" s="398"/>
      <c r="M16" s="398"/>
      <c r="N16" s="398"/>
      <c r="O16" s="398"/>
      <c r="P16" s="398"/>
    </row>
    <row r="17" spans="1:16" ht="12.75" customHeight="1">
      <c r="A17" s="371"/>
      <c r="B17" s="371"/>
      <c r="C17" s="371"/>
      <c r="D17" s="250" t="s">
        <v>1199</v>
      </c>
      <c r="E17" s="251">
        <f>MAX('Kab-Kot'!$F$4:$F$517)</f>
        <v>184306</v>
      </c>
      <c r="F17" s="252" t="str">
        <f>IF((E17&lt;E16),"Salah: Terburuk lebih baik daripada Terbaik","OK")</f>
        <v>OK</v>
      </c>
      <c r="G17" s="371"/>
      <c r="H17" s="371"/>
      <c r="I17" s="371"/>
      <c r="J17" s="371"/>
      <c r="K17" s="371"/>
      <c r="L17" s="371"/>
      <c r="M17" s="371"/>
      <c r="N17" s="371"/>
      <c r="O17" s="371"/>
      <c r="P17" s="371"/>
    </row>
    <row r="18" spans="1:16" ht="12.75" customHeight="1">
      <c r="A18" s="371"/>
      <c r="B18" s="371"/>
      <c r="C18" s="349"/>
      <c r="D18" s="250" t="s">
        <v>1200</v>
      </c>
      <c r="E18" s="251">
        <f>AVERAGE('Kab-Kot'!$F$4:$F$517)</f>
        <v>1540.4863813229572</v>
      </c>
      <c r="F18" s="252" t="str">
        <f>IF((E18&lt;E16),"Salah: Rata2 lebih baik daripada Terbaik",IF((E18&gt;E17),"Salah: Rata2 lebih buruk daripada Terburuk","OK"))</f>
        <v>OK</v>
      </c>
      <c r="G18" s="349"/>
      <c r="H18" s="349"/>
      <c r="I18" s="349"/>
      <c r="J18" s="349"/>
      <c r="K18" s="349"/>
      <c r="L18" s="349"/>
      <c r="M18" s="349"/>
      <c r="N18" s="349"/>
      <c r="O18" s="349"/>
      <c r="P18" s="349"/>
    </row>
    <row r="19" spans="1:16" ht="12.75" customHeight="1">
      <c r="A19" s="371"/>
      <c r="B19" s="371"/>
      <c r="C19" s="62"/>
      <c r="D19" s="62"/>
      <c r="E19" s="257"/>
      <c r="F19" s="257"/>
      <c r="G19" s="122"/>
      <c r="H19" s="122"/>
      <c r="I19" s="122"/>
      <c r="J19" s="122"/>
      <c r="K19" s="122"/>
      <c r="L19" s="122"/>
      <c r="M19" s="122"/>
      <c r="N19" s="122"/>
      <c r="O19" s="122"/>
      <c r="P19" s="122"/>
    </row>
    <row r="20" spans="1:16" ht="12.75" customHeight="1">
      <c r="A20" s="371"/>
      <c r="B20" s="371"/>
      <c r="C20" s="409" t="s">
        <v>1201</v>
      </c>
      <c r="D20" s="250" t="s">
        <v>1194</v>
      </c>
      <c r="E20" s="251">
        <f>VLOOKUP($C$5,'Kab-Kot'!$E$4:$AA$517,3,FALSE)</f>
        <v>22</v>
      </c>
      <c r="F20" s="252" t="str">
        <f>IF((E20&lt;E22),"Salah: Kab lebih baik daripada terbaik Prov",IF((E20&gt;E23),"Salah: Kab lebih buruk daripada terburuk Prov","OK"))</f>
        <v>OK</v>
      </c>
      <c r="G20" s="410">
        <f>IF($E20&lt;(($E24-$E22)/2+A22),1,IF($E20&gt;((($E23-$E24)/2)+$E24),0,IF($E20&lt;((0.8*($E24-$E22))+(0.2*$E22)),0.75,IF($E20&gt;((0.8*($E24-$E22))+(0.2*$E23)),0.25,IF($E20&lt;=(0.8*($E24-$E22)+0.2*$E23),0.5,"error")))))</f>
        <v>0.5</v>
      </c>
      <c r="H20" s="412">
        <f>AVERAGE(G20:G28)</f>
        <v>0.5</v>
      </c>
      <c r="I20" s="398"/>
      <c r="J20" s="398"/>
      <c r="K20" s="398"/>
      <c r="L20" s="398"/>
      <c r="M20" s="398"/>
      <c r="N20" s="398"/>
      <c r="O20" s="398"/>
      <c r="P20" s="398"/>
    </row>
    <row r="21" spans="1:16" ht="12.75" customHeight="1">
      <c r="A21" s="371"/>
      <c r="B21" s="371"/>
      <c r="C21" s="371"/>
      <c r="D21" s="253"/>
      <c r="E21" s="254"/>
      <c r="F21" s="252" t="str">
        <f>IF((E20&lt;E26),"Salah: Kab lebih baik daripada terbaik Nasional",IF((E20&gt;E27),"Salah: Kab lebih buruk daripada terburuk Nasional","OK"))</f>
        <v>OK</v>
      </c>
      <c r="G21" s="371"/>
      <c r="H21" s="371"/>
      <c r="I21" s="371"/>
      <c r="J21" s="371"/>
      <c r="K21" s="371"/>
      <c r="L21" s="371"/>
      <c r="M21" s="371"/>
      <c r="N21" s="371"/>
      <c r="O21" s="371"/>
      <c r="P21" s="371"/>
    </row>
    <row r="22" spans="1:16" ht="12.75" customHeight="1">
      <c r="A22" s="371"/>
      <c r="B22" s="371"/>
      <c r="C22" s="371"/>
      <c r="D22" s="250" t="s">
        <v>1195</v>
      </c>
      <c r="E22" s="251">
        <f>VLOOKUP($C$4,'min-max'!$C$4:$AU$37,4,FALSE)</f>
        <v>0</v>
      </c>
      <c r="F22" s="252" t="str">
        <f>IF((E22&gt;E23),"Salah: Terbaik Prov lebih buruk daripada Terburuk Prov",IF((E22&lt;E26),"Salah: Terbaik Prov lebih baik daripada Terbaik Nasional","OK"))</f>
        <v>OK</v>
      </c>
      <c r="G22" s="371"/>
      <c r="H22" s="371"/>
      <c r="I22" s="371"/>
      <c r="J22" s="371"/>
      <c r="K22" s="371"/>
      <c r="L22" s="371"/>
      <c r="M22" s="371"/>
      <c r="N22" s="371"/>
      <c r="O22" s="371"/>
      <c r="P22" s="371"/>
    </row>
    <row r="23" spans="1:16" ht="12.75" customHeight="1">
      <c r="A23" s="371"/>
      <c r="B23" s="371"/>
      <c r="C23" s="371"/>
      <c r="D23" s="250" t="s">
        <v>1196</v>
      </c>
      <c r="E23" s="251">
        <f>VLOOKUP($C$4,'min-max'!$C$4:$AU$37,5,FALSE)</f>
        <v>74</v>
      </c>
      <c r="F23" s="252" t="str">
        <f>IF((E23&lt;E22),"Salah: Terburuk Prov lebih baik daripada Tertinggi Prov",IF((E23&gt;E27),"Salah: Terburuk Prov lebih buruk daripada Terburuk Nasional","OK"))</f>
        <v>OK</v>
      </c>
      <c r="G23" s="371"/>
      <c r="H23" s="371"/>
      <c r="I23" s="371"/>
      <c r="J23" s="371"/>
      <c r="K23" s="371"/>
      <c r="L23" s="371"/>
      <c r="M23" s="371"/>
      <c r="N23" s="371"/>
      <c r="O23" s="371"/>
      <c r="P23" s="371"/>
    </row>
    <row r="24" spans="1:16" ht="12.75" customHeight="1">
      <c r="A24" s="371"/>
      <c r="B24" s="371"/>
      <c r="C24" s="371"/>
      <c r="D24" s="250" t="s">
        <v>1197</v>
      </c>
      <c r="E24" s="251">
        <f>AVERAGEIF('Kab-Kot'!$D:$D,$C$4,'Kab-Kot'!$G:$G)</f>
        <v>15.130434782608695</v>
      </c>
      <c r="F24" s="252" t="str">
        <f>IF((E24&lt;E22),"Salah: Rata2 lebih baik daripada Tertinggi Prov",IF((E24&gt;E23),"Salah: Rata2 lebih buruk daripada Terburuk Prov","OK"))</f>
        <v>OK</v>
      </c>
      <c r="G24" s="349"/>
      <c r="H24" s="371"/>
      <c r="I24" s="349"/>
      <c r="J24" s="349"/>
      <c r="K24" s="349"/>
      <c r="L24" s="349"/>
      <c r="M24" s="349"/>
      <c r="N24" s="349"/>
      <c r="O24" s="349"/>
      <c r="P24" s="349"/>
    </row>
    <row r="25" spans="1:16" ht="12.75" customHeight="1">
      <c r="A25" s="371"/>
      <c r="B25" s="371"/>
      <c r="C25" s="371"/>
      <c r="D25" s="255"/>
      <c r="E25" s="254"/>
      <c r="F25" s="254"/>
      <c r="G25" s="256"/>
      <c r="H25" s="371"/>
      <c r="I25" s="122"/>
      <c r="J25" s="122"/>
      <c r="K25" s="122"/>
      <c r="L25" s="122"/>
      <c r="M25" s="122"/>
      <c r="N25" s="122"/>
      <c r="O25" s="122"/>
      <c r="P25" s="122"/>
    </row>
    <row r="26" spans="1:16" ht="12.75" customHeight="1">
      <c r="A26" s="371"/>
      <c r="B26" s="371"/>
      <c r="C26" s="371"/>
      <c r="D26" s="250" t="s">
        <v>1198</v>
      </c>
      <c r="E26" s="251">
        <f>MIN('Kab-Kot'!$G$4:$G$517)</f>
        <v>0</v>
      </c>
      <c r="F26" s="252" t="str">
        <f>IF((E26&gt;E27),"Salah: Tertinggi lebih buruk daripada Terburuk","OK")</f>
        <v>OK</v>
      </c>
      <c r="G26" s="410">
        <f>IF($E20&lt;(($E28-$E26)/2+A26),1,IF($E20&gt;((($E27-$E28)/2)+$E28),0,IF($E20&lt;((0.8*($E28-$E26))+0.2*$E26),0.75,IF($E20&gt;((0.8*($E28-$E26))+0.2*$E27),0.25,IF($E20&lt;=(0.8*($E28-$E26)+0.2*$E27),0.5,"error")))))</f>
        <v>0.5</v>
      </c>
      <c r="H26" s="371"/>
      <c r="I26" s="398"/>
      <c r="J26" s="398"/>
      <c r="K26" s="398"/>
      <c r="L26" s="398"/>
      <c r="M26" s="398"/>
      <c r="N26" s="398"/>
      <c r="O26" s="398"/>
      <c r="P26" s="398"/>
    </row>
    <row r="27" spans="1:16" ht="12.75" customHeight="1">
      <c r="A27" s="371"/>
      <c r="B27" s="371"/>
      <c r="C27" s="371"/>
      <c r="D27" s="250" t="s">
        <v>1199</v>
      </c>
      <c r="E27" s="251">
        <f>MAX('Kab-Kot'!$G$4:$G$517)</f>
        <v>1137</v>
      </c>
      <c r="F27" s="252" t="str">
        <f>IF((E27&lt;E26),"Salah: Terburuk lebih baik daripada Terbaik","OK")</f>
        <v>OK</v>
      </c>
      <c r="G27" s="371"/>
      <c r="H27" s="371"/>
      <c r="I27" s="371"/>
      <c r="J27" s="371"/>
      <c r="K27" s="371"/>
      <c r="L27" s="371"/>
      <c r="M27" s="371"/>
      <c r="N27" s="371"/>
      <c r="O27" s="371"/>
      <c r="P27" s="371"/>
    </row>
    <row r="28" spans="1:16" ht="12.75" customHeight="1">
      <c r="A28" s="371"/>
      <c r="B28" s="371"/>
      <c r="C28" s="349"/>
      <c r="D28" s="250" t="s">
        <v>1200</v>
      </c>
      <c r="E28" s="251">
        <f>AVERAGE('Kab-Kot'!$G$4:$G$517)</f>
        <v>14.210116731517509</v>
      </c>
      <c r="F28" s="252" t="str">
        <f>IF((E28&lt;E26),"Salah: Rata2 lebih baik daripada Terbaik",IF((E28&gt;E27),"Salah: Rata2 lebih buruk daripada Terburuk","OK"))</f>
        <v>OK</v>
      </c>
      <c r="G28" s="349"/>
      <c r="H28" s="349"/>
      <c r="I28" s="349"/>
      <c r="J28" s="349"/>
      <c r="K28" s="349"/>
      <c r="L28" s="349"/>
      <c r="M28" s="349"/>
      <c r="N28" s="349"/>
      <c r="O28" s="349"/>
      <c r="P28" s="349"/>
    </row>
    <row r="29" spans="1:16" ht="12.75" customHeight="1">
      <c r="A29" s="371"/>
      <c r="B29" s="371"/>
      <c r="C29" s="62"/>
      <c r="D29" s="62"/>
      <c r="E29" s="257"/>
      <c r="F29" s="257"/>
      <c r="G29" s="122"/>
      <c r="H29" s="122"/>
      <c r="I29" s="122"/>
      <c r="J29" s="122"/>
      <c r="K29" s="122"/>
      <c r="L29" s="122"/>
      <c r="M29" s="122"/>
      <c r="N29" s="122"/>
      <c r="O29" s="122"/>
      <c r="P29" s="122"/>
    </row>
    <row r="30" spans="1:16" ht="12.75" customHeight="1">
      <c r="A30" s="371"/>
      <c r="B30" s="371"/>
      <c r="C30" s="409" t="s">
        <v>1202</v>
      </c>
      <c r="D30" s="250" t="s">
        <v>1194</v>
      </c>
      <c r="E30" s="251">
        <f>VLOOKUP($C$5,'Kab-Kot'!$E$4:$AA$517,4,FALSE)</f>
        <v>1</v>
      </c>
      <c r="F30" s="252" t="str">
        <f>IF((E30&lt;E32),"Salah: Kab lebih baik daripada terbaik Prov",IF((E30&gt;E33),"Salah: Kab lebih buruk daripada terburuk Prov","OK"))</f>
        <v>OK</v>
      </c>
      <c r="G30" s="410">
        <f>IF($E30&lt;(($E34-$E32)/2+A32),1,IF($E30&gt;((($E33-$E34)/2)+$E34),0,IF($E30&lt;((0.8*($E34-$E32))+(0.2*$E32)),0.75,IF($E30&gt;((0.8*($E34-$E32))+(0.2*$E33)),0.25,IF($E30&lt;=(0.8*($E34-$E32)+0.2*$E33),0.5,"error")))))</f>
        <v>0.75</v>
      </c>
      <c r="H30" s="412">
        <f>AVERAGE(G30:G38)</f>
        <v>0.875</v>
      </c>
      <c r="I30" s="398"/>
      <c r="J30" s="398"/>
      <c r="K30" s="398"/>
      <c r="L30" s="398"/>
      <c r="M30" s="398"/>
      <c r="N30" s="398"/>
      <c r="O30" s="398"/>
      <c r="P30" s="398"/>
    </row>
    <row r="31" spans="1:16" ht="12.75" customHeight="1">
      <c r="A31" s="371"/>
      <c r="B31" s="371"/>
      <c r="C31" s="371"/>
      <c r="D31" s="253"/>
      <c r="E31" s="254"/>
      <c r="F31" s="252" t="str">
        <f>IF((E30&lt;E36),"Salah: Kab lebih baik daripada terbaik Nasional",IF((E30&gt;E37),"Salah: Kab lebih buruk daripada terburuk Nasional","OK"))</f>
        <v>OK</v>
      </c>
      <c r="G31" s="371"/>
      <c r="H31" s="371"/>
      <c r="I31" s="371"/>
      <c r="J31" s="371"/>
      <c r="K31" s="371"/>
      <c r="L31" s="371"/>
      <c r="M31" s="371"/>
      <c r="N31" s="371"/>
      <c r="O31" s="371"/>
      <c r="P31" s="371"/>
    </row>
    <row r="32" spans="1:16" ht="12.75" customHeight="1">
      <c r="A32" s="371"/>
      <c r="B32" s="371"/>
      <c r="C32" s="371"/>
      <c r="D32" s="250" t="s">
        <v>1195</v>
      </c>
      <c r="E32" s="251">
        <f>VLOOKUP($C$4,'min-max'!$C$4:$AU$37,6,FALSE)</f>
        <v>0</v>
      </c>
      <c r="F32" s="252" t="str">
        <f>IF((E32&gt;E33),"Salah: Terbaik Prov lebih buruk daripada Terburuk Prov",IF((E32&lt;E36),"Salah: Terbaik Prov lebih baik daripada Terbaik Nasional","OK"))</f>
        <v>OK</v>
      </c>
      <c r="G32" s="371"/>
      <c r="H32" s="371"/>
      <c r="I32" s="371"/>
      <c r="J32" s="371"/>
      <c r="K32" s="371"/>
      <c r="L32" s="371"/>
      <c r="M32" s="371"/>
      <c r="N32" s="371"/>
      <c r="O32" s="371"/>
      <c r="P32" s="371"/>
    </row>
    <row r="33" spans="1:16" ht="12.75" customHeight="1">
      <c r="A33" s="371"/>
      <c r="B33" s="371"/>
      <c r="C33" s="371"/>
      <c r="D33" s="250" t="s">
        <v>1196</v>
      </c>
      <c r="E33" s="251">
        <f>VLOOKUP($C$4,'min-max'!$C$4:$AU$37,7,FALSE)</f>
        <v>8</v>
      </c>
      <c r="F33" s="252" t="str">
        <f>IF((E33&lt;E32),"Salah: Terburuk Prov lebih baik daripada Tertinggi Prov",IF((E33&gt;E37),"Salah: Terburuk Prov lebih buruk daripada Terburuk Nasional","OK"))</f>
        <v>OK</v>
      </c>
      <c r="G33" s="371"/>
      <c r="H33" s="371"/>
      <c r="I33" s="371"/>
      <c r="J33" s="371"/>
      <c r="K33" s="371"/>
      <c r="L33" s="371"/>
      <c r="M33" s="371"/>
      <c r="N33" s="371"/>
      <c r="O33" s="371"/>
      <c r="P33" s="371"/>
    </row>
    <row r="34" spans="1:16" ht="12.75" customHeight="1">
      <c r="A34" s="371"/>
      <c r="B34" s="371"/>
      <c r="C34" s="371"/>
      <c r="D34" s="250" t="s">
        <v>1197</v>
      </c>
      <c r="E34" s="251">
        <f>AVERAGEIF('Kab-Kot'!$D:$D,$C$4,'Kab-Kot'!$H:$H)</f>
        <v>1.7391304347826086</v>
      </c>
      <c r="F34" s="252" t="str">
        <f>IF((E34&lt;E32),"Salah: Rata2 lebih baik daripada Tertinggi Prov",IF((E34&gt;E33),"Salah: Rata2 lebih buruk daripada Terburuk Prov","OK"))</f>
        <v>OK</v>
      </c>
      <c r="G34" s="349"/>
      <c r="H34" s="371"/>
      <c r="I34" s="349"/>
      <c r="J34" s="349"/>
      <c r="K34" s="349"/>
      <c r="L34" s="349"/>
      <c r="M34" s="349"/>
      <c r="N34" s="349"/>
      <c r="O34" s="349"/>
      <c r="P34" s="349"/>
    </row>
    <row r="35" spans="1:16" ht="12.75" customHeight="1">
      <c r="A35" s="371"/>
      <c r="B35" s="371"/>
      <c r="C35" s="371"/>
      <c r="D35" s="255"/>
      <c r="E35" s="254"/>
      <c r="F35" s="254"/>
      <c r="G35" s="256"/>
      <c r="H35" s="371"/>
      <c r="I35" s="122"/>
      <c r="J35" s="122"/>
      <c r="K35" s="122"/>
      <c r="L35" s="122"/>
      <c r="M35" s="122"/>
      <c r="N35" s="122"/>
      <c r="O35" s="122"/>
      <c r="P35" s="122"/>
    </row>
    <row r="36" spans="1:16" ht="12.75" customHeight="1">
      <c r="A36" s="371"/>
      <c r="B36" s="371"/>
      <c r="C36" s="371"/>
      <c r="D36" s="250" t="s">
        <v>1198</v>
      </c>
      <c r="E36" s="251">
        <f>MIN('Kab-Kot'!$H$4:$H$517)</f>
        <v>0</v>
      </c>
      <c r="F36" s="252" t="str">
        <f>IF((E36&gt;E37),"Salah: Tertinggi lebih buruk daripada Terburuk","OK")</f>
        <v>OK</v>
      </c>
      <c r="G36" s="410">
        <f>IF($E30&lt;(($E38-$E36)/2+A36),1,IF($E30&gt;((($E37-$E38)/2)+$E38),0,IF($E30&lt;((0.8*($E38-$E36))+0.2*$E36),0.75,IF($E30&gt;((0.8*($E38-$E36))+0.2*$E37),0.25,IF($E30&lt;=(0.8*($E38-$E36)+0.2*$E37),0.5,"error")))))</f>
        <v>1</v>
      </c>
      <c r="H36" s="371"/>
      <c r="I36" s="398"/>
      <c r="J36" s="398"/>
      <c r="K36" s="398"/>
      <c r="L36" s="398"/>
      <c r="M36" s="398"/>
      <c r="N36" s="398"/>
      <c r="O36" s="398"/>
      <c r="P36" s="398"/>
    </row>
    <row r="37" spans="1:16" ht="12.75" customHeight="1">
      <c r="A37" s="371"/>
      <c r="B37" s="371"/>
      <c r="C37" s="371"/>
      <c r="D37" s="250" t="s">
        <v>1199</v>
      </c>
      <c r="E37" s="251">
        <f>MAX('Kab-Kot'!$H$4:$H$517)</f>
        <v>6870</v>
      </c>
      <c r="F37" s="252" t="str">
        <f>IF((E37&lt;E36),"Salah: Terburuk lebih baik daripada Terbaik","OK")</f>
        <v>OK</v>
      </c>
      <c r="G37" s="371"/>
      <c r="H37" s="371"/>
      <c r="I37" s="371"/>
      <c r="J37" s="371"/>
      <c r="K37" s="371"/>
      <c r="L37" s="371"/>
      <c r="M37" s="371"/>
      <c r="N37" s="371"/>
      <c r="O37" s="371"/>
      <c r="P37" s="371"/>
    </row>
    <row r="38" spans="1:16" ht="12.75" customHeight="1">
      <c r="A38" s="371"/>
      <c r="B38" s="371"/>
      <c r="C38" s="349"/>
      <c r="D38" s="250" t="s">
        <v>1200</v>
      </c>
      <c r="E38" s="251">
        <f>AVERAGE('Kab-Kot'!$H$4:$H$517)</f>
        <v>15.243190661478598</v>
      </c>
      <c r="F38" s="252" t="str">
        <f>IF((E38&lt;E36),"Salah: Rata2 lebih baik daripada Terbaik",IF((E38&gt;E37),"Salah: Rata2 lebih buruk daripada Terburuk","OK"))</f>
        <v>OK</v>
      </c>
      <c r="G38" s="349"/>
      <c r="H38" s="349"/>
      <c r="I38" s="349"/>
      <c r="J38" s="349"/>
      <c r="K38" s="349"/>
      <c r="L38" s="349"/>
      <c r="M38" s="349"/>
      <c r="N38" s="349"/>
      <c r="O38" s="349"/>
      <c r="P38" s="349"/>
    </row>
    <row r="39" spans="1:16" ht="12.75" customHeight="1">
      <c r="A39" s="371"/>
      <c r="B39" s="371"/>
      <c r="C39" s="62"/>
      <c r="D39" s="62"/>
      <c r="E39" s="257"/>
      <c r="F39" s="257"/>
      <c r="G39" s="122"/>
      <c r="H39" s="122"/>
      <c r="I39" s="122"/>
      <c r="J39" s="122"/>
      <c r="K39" s="122"/>
      <c r="L39" s="122"/>
      <c r="M39" s="122"/>
      <c r="N39" s="122"/>
      <c r="O39" s="122"/>
      <c r="P39" s="122"/>
    </row>
    <row r="40" spans="1:16" ht="12.75" customHeight="1">
      <c r="A40" s="371"/>
      <c r="B40" s="371"/>
      <c r="C40" s="409" t="s">
        <v>1203</v>
      </c>
      <c r="D40" s="250" t="s">
        <v>1194</v>
      </c>
      <c r="E40" s="251">
        <f>VLOOKUP($C$5,'Kab-Kot'!$E$4:$AA$517,5,FALSE)</f>
        <v>53.34</v>
      </c>
      <c r="F40" s="252" t="str">
        <f>IF((E40&gt;E42),"Salah: Kab &gt; Tertinggi Prov",IF((E40&lt;E43),"Salah: Kab &lt; Terendah Prov","OK"))</f>
        <v>OK</v>
      </c>
      <c r="G40" s="410">
        <f>IF(E40&gt;(E42+E44)/2,1,IF(E40&lt;(E43+E44)/2,0,IF(E40&gt;(0.8*E44+0.2*E42),0.75,IF(E40&lt;(0.8*E44+0.2*E43),0.25,IF(E40&gt;=(0.8*E44+0.2*E43),0.5,"error")))))</f>
        <v>0</v>
      </c>
      <c r="H40" s="412">
        <f>AVERAGE(G40:G48)</f>
        <v>0.25</v>
      </c>
      <c r="I40" s="398"/>
      <c r="J40" s="398"/>
      <c r="K40" s="398"/>
      <c r="L40" s="398"/>
      <c r="M40" s="398"/>
      <c r="N40" s="398"/>
      <c r="O40" s="398"/>
      <c r="P40" s="398"/>
    </row>
    <row r="41" spans="1:16" ht="12.75" customHeight="1">
      <c r="A41" s="371"/>
      <c r="B41" s="371"/>
      <c r="C41" s="371"/>
      <c r="D41" s="253"/>
      <c r="E41" s="254"/>
      <c r="F41" s="252" t="str">
        <f>IF((E40&gt;E46),"Salah: Kab &gt; Tertinggi Nasional",IF((E40&lt;E47),"Salah: Kab &lt; Terendah Nasional","OK"))</f>
        <v>OK</v>
      </c>
      <c r="G41" s="371"/>
      <c r="H41" s="371"/>
      <c r="I41" s="371"/>
      <c r="J41" s="371"/>
      <c r="K41" s="371"/>
      <c r="L41" s="371"/>
      <c r="M41" s="371"/>
      <c r="N41" s="371"/>
      <c r="O41" s="371"/>
      <c r="P41" s="371"/>
    </row>
    <row r="42" spans="1:16" ht="12.75" customHeight="1">
      <c r="A42" s="371"/>
      <c r="B42" s="371"/>
      <c r="C42" s="371"/>
      <c r="D42" s="250" t="s">
        <v>1195</v>
      </c>
      <c r="E42" s="251">
        <f>VLOOKUP($C$4,'min-max'!$C$4:$AU$37,8,FALSE)</f>
        <v>82.08</v>
      </c>
      <c r="F42" s="252" t="str">
        <f>IF((E42&lt;E43),"Salah: Tertinggi &lt; Terendah",IF((E42&gt;E46),"Salah: Tertinggi Prov &gt; Tertinggi Nasional","OK"))</f>
        <v>OK</v>
      </c>
      <c r="G42" s="371"/>
      <c r="H42" s="371"/>
      <c r="I42" s="371"/>
      <c r="J42" s="371"/>
      <c r="K42" s="371"/>
      <c r="L42" s="371"/>
      <c r="M42" s="371"/>
      <c r="N42" s="371"/>
      <c r="O42" s="371"/>
      <c r="P42" s="371"/>
    </row>
    <row r="43" spans="1:16" ht="12.75" customHeight="1">
      <c r="A43" s="371"/>
      <c r="B43" s="371"/>
      <c r="C43" s="371"/>
      <c r="D43" s="250" t="s">
        <v>1196</v>
      </c>
      <c r="E43" s="251">
        <f>VLOOKUP($C$4,'min-max'!$C$4:$AU$37,9,FALSE)</f>
        <v>44.57</v>
      </c>
      <c r="F43" s="252" t="str">
        <f>IF((E43&gt;E42),"Salah: Terendah &gt; Tertinggi",IF((E43&lt;E47),"Salah: Terendah Prov &lt; Terendah Nasional","OK"))</f>
        <v>OK</v>
      </c>
      <c r="G43" s="371"/>
      <c r="H43" s="371"/>
      <c r="I43" s="371"/>
      <c r="J43" s="371"/>
      <c r="K43" s="371"/>
      <c r="L43" s="371"/>
      <c r="M43" s="371"/>
      <c r="N43" s="371"/>
      <c r="O43" s="371"/>
      <c r="P43" s="371"/>
    </row>
    <row r="44" spans="1:16" ht="12.75" customHeight="1">
      <c r="A44" s="371"/>
      <c r="B44" s="371"/>
      <c r="C44" s="371"/>
      <c r="D44" s="250" t="s">
        <v>1197</v>
      </c>
      <c r="E44" s="251">
        <f>AVERAGEIF('Kab-Kot'!$D:$D,$C$4,'Kab-Kot'!$I:$I)</f>
        <v>63.815217391304351</v>
      </c>
      <c r="F44" s="252" t="str">
        <f>IF((E44&gt;E42),"Salah: Rata2 &gt; Tertinggi",IF((E44&lt;E43),"Salah: Rata2 &lt; Terendah","OK"))</f>
        <v>OK</v>
      </c>
      <c r="G44" s="349"/>
      <c r="H44" s="371"/>
      <c r="I44" s="349"/>
      <c r="J44" s="349"/>
      <c r="K44" s="349"/>
      <c r="L44" s="349"/>
      <c r="M44" s="349"/>
      <c r="N44" s="349"/>
      <c r="O44" s="349"/>
      <c r="P44" s="349"/>
    </row>
    <row r="45" spans="1:16" ht="12.75" customHeight="1">
      <c r="A45" s="371"/>
      <c r="B45" s="371"/>
      <c r="C45" s="371"/>
      <c r="D45" s="255"/>
      <c r="E45" s="254"/>
      <c r="F45" s="254"/>
      <c r="G45" s="254"/>
      <c r="H45" s="371"/>
      <c r="I45" s="122"/>
      <c r="J45" s="122"/>
      <c r="K45" s="122"/>
      <c r="L45" s="122"/>
      <c r="M45" s="122"/>
      <c r="N45" s="122"/>
      <c r="O45" s="122"/>
      <c r="P45" s="122"/>
    </row>
    <row r="46" spans="1:16" ht="12.75" customHeight="1">
      <c r="A46" s="371"/>
      <c r="B46" s="371"/>
      <c r="C46" s="371"/>
      <c r="D46" s="250" t="s">
        <v>1198</v>
      </c>
      <c r="E46" s="251">
        <f>MAX('Kab-Kot'!$I$4:$I$517)</f>
        <v>100</v>
      </c>
      <c r="F46" s="252" t="str">
        <f>IF((E46&lt;E47),"Salah: Tertinggi &lt; Terendah","OK")</f>
        <v>OK</v>
      </c>
      <c r="G46" s="410">
        <f>IF(E40&gt;(E46+E48)/2,1,IF(E40&lt;(E47+E48)/2,0,IF(E40&gt;(0.8*E48+0.2*E46),0.75,IF(E40&lt;(0.8*E48+0.2*E47),0.25,IF(E40&gt;=(0.8*E48+0.2*E47),0.5,"error")))))</f>
        <v>0.5</v>
      </c>
      <c r="H46" s="371"/>
      <c r="I46" s="398"/>
      <c r="J46" s="398"/>
      <c r="K46" s="398"/>
      <c r="L46" s="398"/>
      <c r="M46" s="398"/>
      <c r="N46" s="398"/>
      <c r="O46" s="398"/>
      <c r="P46" s="398"/>
    </row>
    <row r="47" spans="1:16" ht="12.75" customHeight="1">
      <c r="A47" s="371"/>
      <c r="B47" s="371"/>
      <c r="C47" s="371"/>
      <c r="D47" s="250" t="s">
        <v>1199</v>
      </c>
      <c r="E47" s="251">
        <f>MIN('Kab-Kot'!$I$4:$I$517)</f>
        <v>0</v>
      </c>
      <c r="F47" s="252" t="str">
        <f>IF((E47&gt;E46),"Salah: Terendah &gt; Tertinggi","OK")</f>
        <v>OK</v>
      </c>
      <c r="G47" s="371"/>
      <c r="H47" s="371"/>
      <c r="I47" s="371"/>
      <c r="J47" s="371"/>
      <c r="K47" s="371"/>
      <c r="L47" s="371"/>
      <c r="M47" s="371"/>
      <c r="N47" s="371"/>
      <c r="O47" s="371"/>
      <c r="P47" s="371"/>
    </row>
    <row r="48" spans="1:16" ht="12.75" customHeight="1">
      <c r="A48" s="371"/>
      <c r="B48" s="371"/>
      <c r="C48" s="349"/>
      <c r="D48" s="250" t="s">
        <v>1200</v>
      </c>
      <c r="E48" s="251">
        <f>AVERAGE('Kab-Kot'!$I$4:$I$517)</f>
        <v>63.871692607003851</v>
      </c>
      <c r="F48" s="252" t="str">
        <f>IF((E48&gt;E46),"Salah: Rata2 &gt; Tertinggi",IF((E48&lt;E47),"Salah: Rata2 &lt; Terendah","OK"))</f>
        <v>OK</v>
      </c>
      <c r="G48" s="349"/>
      <c r="H48" s="349"/>
      <c r="I48" s="349"/>
      <c r="J48" s="349"/>
      <c r="K48" s="349"/>
      <c r="L48" s="349"/>
      <c r="M48" s="349"/>
      <c r="N48" s="349"/>
      <c r="O48" s="349"/>
      <c r="P48" s="349"/>
    </row>
    <row r="49" spans="1:16" ht="12.75" customHeight="1">
      <c r="A49" s="371"/>
      <c r="B49" s="371"/>
      <c r="C49" s="62"/>
      <c r="D49" s="62"/>
      <c r="E49" s="257"/>
      <c r="F49" s="257"/>
      <c r="G49" s="122"/>
      <c r="H49" s="122"/>
      <c r="I49" s="122"/>
      <c r="J49" s="122"/>
      <c r="K49" s="122"/>
      <c r="L49" s="122"/>
      <c r="M49" s="122"/>
      <c r="N49" s="122"/>
      <c r="O49" s="122"/>
      <c r="P49" s="122"/>
    </row>
    <row r="50" spans="1:16" ht="12.75" customHeight="1">
      <c r="A50" s="371"/>
      <c r="B50" s="371"/>
      <c r="C50" s="409" t="s">
        <v>1204</v>
      </c>
      <c r="D50" s="250" t="s">
        <v>1194</v>
      </c>
      <c r="E50" s="251">
        <f>VLOOKUP($C$5,'Kab-Kot'!$E$4:$AA$517,6,FALSE)</f>
        <v>1</v>
      </c>
      <c r="F50" s="252" t="str">
        <f>IF((E50&lt;E52),"Salah: Kab lebih baik daripada terbaik Prov",IF((E50&gt;E53),"Salah: Kab lebih buruk daripada terburuk Prov","OK"))</f>
        <v>OK</v>
      </c>
      <c r="G50" s="410">
        <f>IF($E50&lt;(($E54-$E52)/2+A52),1,IF($E50&gt;((($E53-$E54)/2)+$E54),0,IF($E50&lt;((0.8*($E54-$E52))+(0.2*$E52)),0.75,IF($E50&gt;((0.8*($E54-$E52))+(0.2*$E53)),0.25,IF($E50&lt;=(0.8*($E54-$E52)+0.2*$E53),0.5,"error")))))</f>
        <v>0.5</v>
      </c>
      <c r="H50" s="412">
        <f>AVERAGE(G50:G58)</f>
        <v>0.75</v>
      </c>
      <c r="I50" s="398"/>
      <c r="J50" s="398"/>
      <c r="K50" s="398"/>
      <c r="L50" s="398"/>
      <c r="M50" s="398"/>
      <c r="N50" s="398"/>
      <c r="O50" s="398"/>
      <c r="P50" s="398"/>
    </row>
    <row r="51" spans="1:16" ht="12.75" customHeight="1">
      <c r="A51" s="371"/>
      <c r="B51" s="371"/>
      <c r="C51" s="371"/>
      <c r="D51" s="253"/>
      <c r="E51" s="254"/>
      <c r="F51" s="252" t="str">
        <f>IF((E50&lt;E56),"Salah: Kab lebih baik daripada terbaik Nasional",IF((E50&gt;E57),"Salah: Kab lebih buruk daripada terburuk Nasional","OK"))</f>
        <v>OK</v>
      </c>
      <c r="G51" s="371"/>
      <c r="H51" s="371"/>
      <c r="I51" s="371"/>
      <c r="J51" s="371"/>
      <c r="K51" s="371"/>
      <c r="L51" s="371"/>
      <c r="M51" s="371"/>
      <c r="N51" s="371"/>
      <c r="O51" s="371"/>
      <c r="P51" s="371"/>
    </row>
    <row r="52" spans="1:16" ht="12.75" customHeight="1">
      <c r="A52" s="371"/>
      <c r="B52" s="371"/>
      <c r="C52" s="371"/>
      <c r="D52" s="250" t="s">
        <v>1195</v>
      </c>
      <c r="E52" s="251">
        <f>VLOOKUP($C$4,'min-max'!$C$4:$AU$37,10,FALSE)</f>
        <v>0</v>
      </c>
      <c r="F52" s="252" t="str">
        <f>IF((E52&gt;E53),"Salah: Terbaik Prov lebih buruk daripada Terburuk Prov",IF((E52&lt;E56),"Salah: Terbaik Prov lebih baik daripada Terbaik Nasional","OK"))</f>
        <v>OK</v>
      </c>
      <c r="G52" s="371"/>
      <c r="H52" s="371"/>
      <c r="I52" s="371"/>
      <c r="J52" s="371"/>
      <c r="K52" s="371"/>
      <c r="L52" s="371"/>
      <c r="M52" s="371"/>
      <c r="N52" s="371"/>
      <c r="O52" s="371"/>
      <c r="P52" s="371"/>
    </row>
    <row r="53" spans="1:16" ht="12.75" customHeight="1">
      <c r="A53" s="371"/>
      <c r="B53" s="371"/>
      <c r="C53" s="371"/>
      <c r="D53" s="250" t="s">
        <v>1196</v>
      </c>
      <c r="E53" s="251">
        <f>VLOOKUP($C$4,'min-max'!$C$4:$AU$37,11,FALSE)</f>
        <v>10</v>
      </c>
      <c r="F53" s="252" t="str">
        <f>IF((E53&lt;E52),"Salah: Terburuk Prov lebih baik daripada Tertinggi Prov",IF((E53&gt;E57),"Salah: Terburuk Prov lebih buruk daripada Terburuk Nasional","OK"))</f>
        <v>OK</v>
      </c>
      <c r="G53" s="371"/>
      <c r="H53" s="371"/>
      <c r="I53" s="371"/>
      <c r="J53" s="371"/>
      <c r="K53" s="371"/>
      <c r="L53" s="371"/>
      <c r="M53" s="371"/>
      <c r="N53" s="371"/>
      <c r="O53" s="371"/>
      <c r="P53" s="371"/>
    </row>
    <row r="54" spans="1:16" ht="12.75" customHeight="1">
      <c r="A54" s="371"/>
      <c r="B54" s="371"/>
      <c r="C54" s="371"/>
      <c r="D54" s="250" t="s">
        <v>1197</v>
      </c>
      <c r="E54" s="251">
        <f>AVERAGEIF('Kab-Kot'!$D:$D,$C$4,'Kab-Kot'!$J:$J)</f>
        <v>0.86956521739130432</v>
      </c>
      <c r="F54" s="252" t="str">
        <f>IF((E54&lt;E52),"Salah: Rata2 lebih baik daripada Tertinggi Prov",IF((E54&gt;E53),"Salah: Rata2 lebih buruk daripada Terburuk Prov","OK"))</f>
        <v>OK</v>
      </c>
      <c r="G54" s="349"/>
      <c r="H54" s="371"/>
      <c r="I54" s="349"/>
      <c r="J54" s="349"/>
      <c r="K54" s="349"/>
      <c r="L54" s="349"/>
      <c r="M54" s="349"/>
      <c r="N54" s="349"/>
      <c r="O54" s="349"/>
      <c r="P54" s="349"/>
    </row>
    <row r="55" spans="1:16" ht="12.75" customHeight="1">
      <c r="A55" s="371"/>
      <c r="B55" s="371"/>
      <c r="C55" s="371"/>
      <c r="D55" s="255"/>
      <c r="E55" s="254"/>
      <c r="F55" s="254"/>
      <c r="G55" s="256"/>
      <c r="H55" s="371"/>
      <c r="I55" s="122"/>
      <c r="J55" s="122"/>
      <c r="K55" s="122"/>
      <c r="L55" s="122"/>
      <c r="M55" s="122"/>
      <c r="N55" s="122"/>
      <c r="O55" s="122"/>
      <c r="P55" s="122"/>
    </row>
    <row r="56" spans="1:16" ht="12.75" customHeight="1">
      <c r="A56" s="371"/>
      <c r="B56" s="371"/>
      <c r="C56" s="371"/>
      <c r="D56" s="250" t="s">
        <v>1198</v>
      </c>
      <c r="E56" s="251">
        <f>MIN('Kab-Kot'!$J$4:$J$517)</f>
        <v>0</v>
      </c>
      <c r="F56" s="252" t="str">
        <f>IF((E56&gt;E57),"Salah: Tertinggi lebih buruk daripada Terburuk","OK")</f>
        <v>OK</v>
      </c>
      <c r="G56" s="410">
        <f>IF($E50&lt;(($E58-$E56)/2+A56),1,IF($E50&gt;((($E57-$E58)/2)+$E58),0,IF($E50&lt;((0.8*($E58-$E56))+0.2*$E56),0.75,IF($E50&gt;((0.8*($E58-$E56))+0.2*$E57),0.25,IF($E50&lt;=(0.8*($E58-$E56)+0.2*$E57),0.5,"error")))))</f>
        <v>1</v>
      </c>
      <c r="H56" s="371"/>
      <c r="I56" s="398"/>
      <c r="J56" s="398"/>
      <c r="K56" s="398"/>
      <c r="L56" s="398"/>
      <c r="M56" s="398"/>
      <c r="N56" s="398"/>
      <c r="O56" s="398"/>
      <c r="P56" s="398"/>
    </row>
    <row r="57" spans="1:16" ht="12.75" customHeight="1">
      <c r="A57" s="371"/>
      <c r="B57" s="371"/>
      <c r="C57" s="371"/>
      <c r="D57" s="250" t="s">
        <v>1199</v>
      </c>
      <c r="E57" s="251">
        <f>MAX('Kab-Kot'!$J$4:$J$517)</f>
        <v>2476</v>
      </c>
      <c r="F57" s="252" t="str">
        <f>IF((E57&lt;E56),"Salah: Terburuk lebih baik daripada Terbaik","OK")</f>
        <v>OK</v>
      </c>
      <c r="G57" s="371"/>
      <c r="H57" s="371"/>
      <c r="I57" s="371"/>
      <c r="J57" s="371"/>
      <c r="K57" s="371"/>
      <c r="L57" s="371"/>
      <c r="M57" s="371"/>
      <c r="N57" s="371"/>
      <c r="O57" s="371"/>
      <c r="P57" s="371"/>
    </row>
    <row r="58" spans="1:16" ht="12.75" customHeight="1">
      <c r="A58" s="371"/>
      <c r="B58" s="371"/>
      <c r="C58" s="349"/>
      <c r="D58" s="250" t="s">
        <v>1200</v>
      </c>
      <c r="E58" s="251">
        <f>AVERAGE('Kab-Kot'!$J$4:$J$517)</f>
        <v>14.29182879377432</v>
      </c>
      <c r="F58" s="252" t="str">
        <f>IF((E58&lt;E56),"Salah: Rata2 lebih baik daripada Terbaik",IF((E58&gt;E57),"Salah: Rata2 lebih buruk daripada Terburuk","OK"))</f>
        <v>OK</v>
      </c>
      <c r="G58" s="349"/>
      <c r="H58" s="349"/>
      <c r="I58" s="349"/>
      <c r="J58" s="349"/>
      <c r="K58" s="349"/>
      <c r="L58" s="349"/>
      <c r="M58" s="349"/>
      <c r="N58" s="349"/>
      <c r="O58" s="349"/>
      <c r="P58" s="349"/>
    </row>
    <row r="59" spans="1:16" ht="12.75" customHeight="1">
      <c r="A59" s="371"/>
      <c r="B59" s="371"/>
      <c r="C59" s="62"/>
      <c r="D59" s="62"/>
      <c r="E59" s="257"/>
      <c r="F59" s="257"/>
      <c r="G59" s="122"/>
      <c r="H59" s="122"/>
      <c r="I59" s="122"/>
      <c r="J59" s="122"/>
      <c r="K59" s="122"/>
      <c r="L59" s="122"/>
      <c r="M59" s="122"/>
      <c r="N59" s="122"/>
      <c r="O59" s="122"/>
      <c r="P59" s="122"/>
    </row>
    <row r="60" spans="1:16" ht="12.75" customHeight="1">
      <c r="A60" s="371"/>
      <c r="B60" s="371"/>
      <c r="C60" s="409" t="s">
        <v>1205</v>
      </c>
      <c r="D60" s="250" t="s">
        <v>1194</v>
      </c>
      <c r="E60" s="251">
        <f>VLOOKUP($C$5,'Kab-Kot'!$E$4:$AA$517,7,FALSE)</f>
        <v>28</v>
      </c>
      <c r="F60" s="252" t="str">
        <f>IF((E60&lt;E62),"Salah: Kab lebih baik daripada terbaik Prov",IF((E60&gt;E63),"Salah: Kab lebih buruk daripada terburuk Prov","OK"))</f>
        <v>OK</v>
      </c>
      <c r="G60" s="410">
        <f>IF($E60&lt;(($E64-$E62)/2+A62),1,IF($E60&gt;((($E63-$E64)/2)+$E64),0,IF($E60&lt;((0.8*($E64-$E62))+(0.2*$E62)),0.75,IF($E60&gt;((0.8*($E64-$E62))+(0.2*$E63)),0.25,IF($E60&lt;=(0.8*($E64-$E62)+0.2*$E63),0.5,"error")))))</f>
        <v>0</v>
      </c>
      <c r="H60" s="412">
        <f>AVERAGE(G60:G68)</f>
        <v>0.375</v>
      </c>
      <c r="I60" s="398"/>
      <c r="J60" s="398"/>
      <c r="K60" s="398"/>
      <c r="L60" s="398"/>
      <c r="M60" s="398"/>
      <c r="N60" s="398"/>
      <c r="O60" s="398"/>
      <c r="P60" s="398"/>
    </row>
    <row r="61" spans="1:16" ht="12.75" customHeight="1">
      <c r="A61" s="371"/>
      <c r="B61" s="371"/>
      <c r="C61" s="371"/>
      <c r="D61" s="253"/>
      <c r="E61" s="254"/>
      <c r="F61" s="252" t="str">
        <f>IF((E60&lt;E66),"Salah: Kab lebih baik daripada terbaik Nasional",IF((E60&gt;E67),"Salah: Kab lebih buruk daripada terburuk Nasional","OK"))</f>
        <v>OK</v>
      </c>
      <c r="G61" s="371"/>
      <c r="H61" s="371"/>
      <c r="I61" s="371"/>
      <c r="J61" s="371"/>
      <c r="K61" s="371"/>
      <c r="L61" s="371"/>
      <c r="M61" s="371"/>
      <c r="N61" s="371"/>
      <c r="O61" s="371"/>
      <c r="P61" s="371"/>
    </row>
    <row r="62" spans="1:16" ht="12.75" customHeight="1">
      <c r="A62" s="371"/>
      <c r="B62" s="371"/>
      <c r="C62" s="371"/>
      <c r="D62" s="250" t="s">
        <v>1195</v>
      </c>
      <c r="E62" s="251">
        <f>VLOOKUP($C$4,'min-max'!$C$4:$AU$37,12,FALSE)</f>
        <v>0</v>
      </c>
      <c r="F62" s="252" t="str">
        <f>IF((E62&gt;E63),"Salah: Terbaik Prov lebih buruk daripada Terburuk Prov",IF((E62&lt;E66),"Salah: Terbaik Prov lebih baik daripada Terbaik Nasional","OK"))</f>
        <v>OK</v>
      </c>
      <c r="G62" s="371"/>
      <c r="H62" s="371"/>
      <c r="I62" s="371"/>
      <c r="J62" s="371"/>
      <c r="K62" s="371"/>
      <c r="L62" s="371"/>
      <c r="M62" s="371"/>
      <c r="N62" s="371"/>
      <c r="O62" s="371"/>
      <c r="P62" s="371"/>
    </row>
    <row r="63" spans="1:16" ht="12.75" customHeight="1">
      <c r="A63" s="371"/>
      <c r="B63" s="371"/>
      <c r="C63" s="371"/>
      <c r="D63" s="250" t="s">
        <v>1196</v>
      </c>
      <c r="E63" s="251">
        <f>VLOOKUP($C$4,'min-max'!$C$4:$AU$37,13,FALSE)</f>
        <v>28</v>
      </c>
      <c r="F63" s="252" t="str">
        <f>IF((E63&lt;E62),"Salah: Terburuk Prov lebih baik daripada Tertinggi Prov",IF((E63&gt;E67),"Salah: Terburuk Prov lebih buruk daripada Terburuk Nasional","OK"))</f>
        <v>OK</v>
      </c>
      <c r="G63" s="371"/>
      <c r="H63" s="371"/>
      <c r="I63" s="371"/>
      <c r="J63" s="371"/>
      <c r="K63" s="371"/>
      <c r="L63" s="371"/>
      <c r="M63" s="371"/>
      <c r="N63" s="371"/>
      <c r="O63" s="371"/>
      <c r="P63" s="371"/>
    </row>
    <row r="64" spans="1:16" ht="12.75" customHeight="1">
      <c r="A64" s="371"/>
      <c r="B64" s="371"/>
      <c r="C64" s="371"/>
      <c r="D64" s="250" t="s">
        <v>1197</v>
      </c>
      <c r="E64" s="251">
        <f>AVERAGEIF('Kab-Kot'!$D:$D,$C$4,'Kab-Kot'!$K:$K)</f>
        <v>2.6086956521739131</v>
      </c>
      <c r="F64" s="252" t="str">
        <f>IF((E64&lt;E62),"Salah: Rata2 lebih baik daripada Tertinggi Prov",IF((E64&gt;E63),"Salah: Rata2 lebih buruk daripada Terburuk Prov","OK"))</f>
        <v>OK</v>
      </c>
      <c r="G64" s="349"/>
      <c r="H64" s="371"/>
      <c r="I64" s="349"/>
      <c r="J64" s="349"/>
      <c r="K64" s="349"/>
      <c r="L64" s="349"/>
      <c r="M64" s="349"/>
      <c r="N64" s="349"/>
      <c r="O64" s="349"/>
      <c r="P64" s="349"/>
    </row>
    <row r="65" spans="1:16" ht="12.75" customHeight="1">
      <c r="A65" s="371"/>
      <c r="B65" s="371"/>
      <c r="C65" s="371"/>
      <c r="D65" s="255"/>
      <c r="E65" s="254"/>
      <c r="F65" s="254"/>
      <c r="G65" s="256"/>
      <c r="H65" s="371"/>
      <c r="I65" s="122"/>
      <c r="J65" s="122"/>
      <c r="K65" s="122"/>
      <c r="L65" s="122"/>
      <c r="M65" s="122"/>
      <c r="N65" s="122"/>
      <c r="O65" s="122"/>
      <c r="P65" s="122"/>
    </row>
    <row r="66" spans="1:16" ht="12.75" customHeight="1">
      <c r="A66" s="371"/>
      <c r="B66" s="371"/>
      <c r="C66" s="371"/>
      <c r="D66" s="250" t="s">
        <v>1198</v>
      </c>
      <c r="E66" s="251">
        <f>MIN('Kab-Kot'!$K$4:$K$517)</f>
        <v>0</v>
      </c>
      <c r="F66" s="252" t="str">
        <f>IF((E66&gt;E67),"Salah: Tertinggi lebih buruk daripada Terburuk","OK")</f>
        <v>OK</v>
      </c>
      <c r="G66" s="410">
        <f>IF($E60&lt;(($E68-$E66)/2+A66),1,IF($E60&gt;((($E67-$E68)/2)+$E68),0,IF($E60&lt;((0.8*($E68-$E66))+0.2*$E66),0.75,IF($E60&gt;((0.8*($E68-$E66))+0.2*$E67),0.25,IF($E60&lt;=(0.8*($E68-$E66)+0.2*$E67),0.5,"error")))))</f>
        <v>0.75</v>
      </c>
      <c r="H66" s="371"/>
      <c r="I66" s="398"/>
      <c r="J66" s="398"/>
      <c r="K66" s="398"/>
      <c r="L66" s="398"/>
      <c r="M66" s="398"/>
      <c r="N66" s="398"/>
      <c r="O66" s="398"/>
      <c r="P66" s="398"/>
    </row>
    <row r="67" spans="1:16" ht="12.75" customHeight="1">
      <c r="A67" s="371"/>
      <c r="B67" s="371"/>
      <c r="C67" s="371"/>
      <c r="D67" s="250" t="s">
        <v>1199</v>
      </c>
      <c r="E67" s="251">
        <f>MAX('Kab-Kot'!$K$4:$K$517)</f>
        <v>6932</v>
      </c>
      <c r="F67" s="252" t="str">
        <f>IF((E67&lt;E66),"Salah: Terburuk lebih baik daripada Terbaik","OK")</f>
        <v>OK</v>
      </c>
      <c r="G67" s="371"/>
      <c r="H67" s="371"/>
      <c r="I67" s="371"/>
      <c r="J67" s="371"/>
      <c r="K67" s="371"/>
      <c r="L67" s="371"/>
      <c r="M67" s="371"/>
      <c r="N67" s="371"/>
      <c r="O67" s="371"/>
      <c r="P67" s="371"/>
    </row>
    <row r="68" spans="1:16" ht="12.75" customHeight="1">
      <c r="A68" s="371"/>
      <c r="B68" s="371"/>
      <c r="C68" s="349"/>
      <c r="D68" s="250" t="s">
        <v>1200</v>
      </c>
      <c r="E68" s="251">
        <f>AVERAGE('Kab-Kot'!$K$4:$K$517)</f>
        <v>55.282101167315176</v>
      </c>
      <c r="F68" s="252" t="str">
        <f>IF((E68&lt;E66),"Salah: Rata2 lebih baik daripada Terbaik",IF((E68&gt;E67),"Salah: Rata2 lebih buruk daripada Terburuk","OK"))</f>
        <v>OK</v>
      </c>
      <c r="G68" s="349"/>
      <c r="H68" s="349"/>
      <c r="I68" s="349"/>
      <c r="J68" s="349"/>
      <c r="K68" s="349"/>
      <c r="L68" s="349"/>
      <c r="M68" s="349"/>
      <c r="N68" s="349"/>
      <c r="O68" s="349"/>
      <c r="P68" s="349"/>
    </row>
    <row r="69" spans="1:16" ht="12.75" customHeight="1">
      <c r="A69" s="371"/>
      <c r="B69" s="371"/>
      <c r="C69" s="62"/>
      <c r="D69" s="62"/>
      <c r="E69" s="257"/>
      <c r="F69" s="257"/>
      <c r="G69" s="122"/>
      <c r="H69" s="122"/>
      <c r="I69" s="122"/>
      <c r="J69" s="122"/>
      <c r="K69" s="122"/>
      <c r="L69" s="122"/>
      <c r="M69" s="122"/>
      <c r="N69" s="122"/>
      <c r="O69" s="122"/>
      <c r="P69" s="122"/>
    </row>
    <row r="70" spans="1:16" ht="12.75" customHeight="1">
      <c r="A70" s="371"/>
      <c r="B70" s="371"/>
      <c r="C70" s="409" t="s">
        <v>1206</v>
      </c>
      <c r="D70" s="250" t="s">
        <v>1194</v>
      </c>
      <c r="E70" s="251">
        <f>VLOOKUP($C$5,'Kab-Kot'!$E$4:$AA$517,8,FALSE)</f>
        <v>120</v>
      </c>
      <c r="F70" s="252" t="str">
        <f>IF((E70&lt;E72),"Salah: Kab lebih baik daripada terbaik Prov",IF((E70&gt;E73),"Salah: Kab lebih buruk daripada terburuk Prov","OK"))</f>
        <v>OK</v>
      </c>
      <c r="G70" s="410">
        <f>IF($E70&lt;(($E74-$E72)/2+A72),1,IF($E70&gt;((($E73-$E74)/2)+$E74),0,IF($E70&lt;((0.8*($E74-$E72))+(0.2*$E72)),0.75,IF($E70&gt;((0.8*($E74-$E72))+(0.2*$E73)),0.25,IF($E70&lt;=(0.8*($E74-$E72)+0.2*$E73),0.5,"error")))))</f>
        <v>0</v>
      </c>
      <c r="H70" s="412">
        <f>AVERAGE(G70:G78)</f>
        <v>0.25</v>
      </c>
      <c r="I70" s="398"/>
      <c r="J70" s="398"/>
      <c r="K70" s="398"/>
      <c r="L70" s="398"/>
      <c r="M70" s="398"/>
      <c r="N70" s="398"/>
      <c r="O70" s="398"/>
      <c r="P70" s="398"/>
    </row>
    <row r="71" spans="1:16" ht="12.75" customHeight="1">
      <c r="A71" s="371"/>
      <c r="B71" s="371"/>
      <c r="C71" s="371"/>
      <c r="D71" s="253"/>
      <c r="E71" s="254"/>
      <c r="F71" s="252" t="str">
        <f>IF((E70&lt;E76),"Salah: Kab lebih baik daripada terbaik Nasional",IF((E70&gt;E77),"Salah: Kab lebih buruk daripada terburuk Nasional","OK"))</f>
        <v>OK</v>
      </c>
      <c r="G71" s="371"/>
      <c r="H71" s="371"/>
      <c r="I71" s="371"/>
      <c r="J71" s="371"/>
      <c r="K71" s="371"/>
      <c r="L71" s="371"/>
      <c r="M71" s="371"/>
      <c r="N71" s="371"/>
      <c r="O71" s="371"/>
      <c r="P71" s="371"/>
    </row>
    <row r="72" spans="1:16" ht="12.75" customHeight="1">
      <c r="A72" s="371"/>
      <c r="B72" s="371"/>
      <c r="C72" s="371"/>
      <c r="D72" s="250" t="s">
        <v>1195</v>
      </c>
      <c r="E72" s="251">
        <f>VLOOKUP($C$4,'min-max'!$C$4:$AU$37,14,FALSE)</f>
        <v>0</v>
      </c>
      <c r="F72" s="252" t="str">
        <f>IF((E72&gt;E73),"Salah: Terbaik Prov lebih buruk daripada Terburuk Prov",IF((E72&lt;E76),"Salah: Terbaik Prov lebih baik daripada Terbaik Nasional","OK"))</f>
        <v>OK</v>
      </c>
      <c r="G72" s="371"/>
      <c r="H72" s="371"/>
      <c r="I72" s="371"/>
      <c r="J72" s="371"/>
      <c r="K72" s="371"/>
      <c r="L72" s="371"/>
      <c r="M72" s="371"/>
      <c r="N72" s="371"/>
      <c r="O72" s="371"/>
      <c r="P72" s="371"/>
    </row>
    <row r="73" spans="1:16" ht="12.75" customHeight="1">
      <c r="A73" s="371"/>
      <c r="B73" s="371"/>
      <c r="C73" s="371"/>
      <c r="D73" s="250" t="s">
        <v>1196</v>
      </c>
      <c r="E73" s="251">
        <f>VLOOKUP($C$4,'min-max'!$C$4:$AU$37,15,FALSE)</f>
        <v>127</v>
      </c>
      <c r="F73" s="252" t="str">
        <f>IF((E73&lt;E72),"Salah: Terburuk Prov lebih baik daripada Tertinggi Prov",IF((E73&gt;E77),"Salah: Terburuk Prov lebih buruk daripada Terburuk Nasional","OK"))</f>
        <v>OK</v>
      </c>
      <c r="G73" s="371"/>
      <c r="H73" s="371"/>
      <c r="I73" s="371"/>
      <c r="J73" s="371"/>
      <c r="K73" s="371"/>
      <c r="L73" s="371"/>
      <c r="M73" s="371"/>
      <c r="N73" s="371"/>
      <c r="O73" s="371"/>
      <c r="P73" s="371"/>
    </row>
    <row r="74" spans="1:16" ht="12.75" customHeight="1">
      <c r="A74" s="371"/>
      <c r="B74" s="371"/>
      <c r="C74" s="371"/>
      <c r="D74" s="250" t="s">
        <v>1197</v>
      </c>
      <c r="E74" s="251">
        <f>AVERAGEIF('Kab-Kot'!$D:$D,$C$4,'Kab-Kot'!$L:$L)</f>
        <v>39.217391304347828</v>
      </c>
      <c r="F74" s="252" t="str">
        <f>IF((E74&lt;E72),"Salah: Rata2 lebih baik daripada Tertinggi Prov",IF((E74&gt;E73),"Salah: Rata2 lebih buruk daripada Terburuk Prov","OK"))</f>
        <v>OK</v>
      </c>
      <c r="G74" s="349"/>
      <c r="H74" s="371"/>
      <c r="I74" s="349"/>
      <c r="J74" s="349"/>
      <c r="K74" s="349"/>
      <c r="L74" s="349"/>
      <c r="M74" s="349"/>
      <c r="N74" s="349"/>
      <c r="O74" s="349"/>
      <c r="P74" s="349"/>
    </row>
    <row r="75" spans="1:16" ht="12.75" customHeight="1">
      <c r="A75" s="371"/>
      <c r="B75" s="371"/>
      <c r="C75" s="371"/>
      <c r="D75" s="255"/>
      <c r="E75" s="254"/>
      <c r="F75" s="254"/>
      <c r="G75" s="256"/>
      <c r="H75" s="371"/>
      <c r="I75" s="122"/>
      <c r="J75" s="122"/>
      <c r="K75" s="122"/>
      <c r="L75" s="122"/>
      <c r="M75" s="122"/>
      <c r="N75" s="122"/>
      <c r="O75" s="122"/>
      <c r="P75" s="122"/>
    </row>
    <row r="76" spans="1:16" ht="12.75" customHeight="1">
      <c r="A76" s="371"/>
      <c r="B76" s="371"/>
      <c r="C76" s="371"/>
      <c r="D76" s="250" t="s">
        <v>1198</v>
      </c>
      <c r="E76" s="251">
        <f>MIN('Kab-Kot'!$L$4:$L$517)</f>
        <v>0</v>
      </c>
      <c r="F76" s="252" t="str">
        <f>IF((E76&gt;E77),"Salah: Tertinggi lebih buruk daripada Terburuk","OK")</f>
        <v>OK</v>
      </c>
      <c r="G76" s="410">
        <f>IF($E70&lt;(($E78-$E76)/2+A76),1,IF($E70&gt;((($E77-$E78)/2)+$E78),0,IF($E70&lt;((0.8*($E78-$E76))+0.2*$E76),0.75,IF($E70&gt;((0.8*($E78-$E76))+0.2*$E77),0.25,IF($E70&lt;=(0.8*($E78-$E76)+0.2*$E77),0.5,"error")))))</f>
        <v>0.5</v>
      </c>
      <c r="H76" s="371"/>
      <c r="I76" s="398"/>
      <c r="J76" s="398"/>
      <c r="K76" s="398"/>
      <c r="L76" s="398"/>
      <c r="M76" s="398"/>
      <c r="N76" s="398"/>
      <c r="O76" s="398"/>
      <c r="P76" s="398"/>
    </row>
    <row r="77" spans="1:16" ht="12.75" customHeight="1">
      <c r="A77" s="371"/>
      <c r="B77" s="371"/>
      <c r="C77" s="371"/>
      <c r="D77" s="250" t="s">
        <v>1199</v>
      </c>
      <c r="E77" s="251">
        <f>MAX('Kab-Kot'!$L$4:$L$517)</f>
        <v>13267</v>
      </c>
      <c r="F77" s="252" t="str">
        <f>IF((E77&lt;E76),"Salah: Terburuk lebih baik daripada Terbaik","OK")</f>
        <v>OK</v>
      </c>
      <c r="G77" s="371"/>
      <c r="H77" s="371"/>
      <c r="I77" s="371"/>
      <c r="J77" s="371"/>
      <c r="K77" s="371"/>
      <c r="L77" s="371"/>
      <c r="M77" s="371"/>
      <c r="N77" s="371"/>
      <c r="O77" s="371"/>
      <c r="P77" s="371"/>
    </row>
    <row r="78" spans="1:16" ht="12.75" customHeight="1">
      <c r="A78" s="371"/>
      <c r="B78" s="371"/>
      <c r="C78" s="349"/>
      <c r="D78" s="250" t="s">
        <v>1200</v>
      </c>
      <c r="E78" s="251">
        <f>AVERAGE('Kab-Kot'!$L$4:$L$517)</f>
        <v>93.581712062256813</v>
      </c>
      <c r="F78" s="252" t="str">
        <f>IF((E78&lt;E76),"Salah: Rata2 lebih baik daripada Terbaik",IF((E78&gt;E77),"Salah: Rata2 lebih buruk daripada Terburuk","OK"))</f>
        <v>OK</v>
      </c>
      <c r="G78" s="349"/>
      <c r="H78" s="349"/>
      <c r="I78" s="349"/>
      <c r="J78" s="349"/>
      <c r="K78" s="349"/>
      <c r="L78" s="349"/>
      <c r="M78" s="349"/>
      <c r="N78" s="349"/>
      <c r="O78" s="349"/>
      <c r="P78" s="349"/>
    </row>
    <row r="79" spans="1:16" ht="12.75" customHeight="1">
      <c r="A79" s="371"/>
      <c r="B79" s="371"/>
      <c r="C79" s="62"/>
      <c r="D79" s="62"/>
      <c r="E79" s="257"/>
      <c r="F79" s="257"/>
      <c r="G79" s="122"/>
      <c r="H79" s="122"/>
      <c r="I79" s="122"/>
      <c r="J79" s="122"/>
      <c r="K79" s="122"/>
      <c r="L79" s="122"/>
      <c r="M79" s="122"/>
      <c r="N79" s="122"/>
      <c r="O79" s="122"/>
      <c r="P79" s="122"/>
    </row>
    <row r="80" spans="1:16" ht="12.75" customHeight="1">
      <c r="A80" s="371"/>
      <c r="B80" s="371"/>
      <c r="C80" s="409" t="s">
        <v>1207</v>
      </c>
      <c r="D80" s="250" t="s">
        <v>1194</v>
      </c>
      <c r="E80" s="251">
        <f>VLOOKUP($C$5,'Kab-Kot'!$E$4:$AA$517,9,FALSE)</f>
        <v>67.540000000000006</v>
      </c>
      <c r="F80" s="252" t="str">
        <f>IF((E80&gt;E82),"Salah: Kab &gt; Tertinggi Prov",IF((E80&lt;E83),"Salah: Kab &lt; Terendah Prov","OK"))</f>
        <v>OK</v>
      </c>
      <c r="G80" s="410">
        <f>IF(E80&gt;(E82+E84)/2,1,IF(E80&lt;(E83+E84)/2,0,IF(E80&gt;(0.8*E84+0.2*E82),0.75,IF(E80&lt;(0.8*E84+0.2*E83),0.25,IF(E80&gt;=(0.8*E84+0.2*E83),0.5,"error")))))</f>
        <v>0.25</v>
      </c>
      <c r="H80" s="412">
        <f>AVERAGE(G80:G88)</f>
        <v>0.375</v>
      </c>
      <c r="I80" s="398"/>
      <c r="J80" s="398"/>
      <c r="K80" s="398"/>
      <c r="L80" s="398"/>
      <c r="M80" s="398"/>
      <c r="N80" s="398"/>
      <c r="O80" s="398"/>
      <c r="P80" s="398"/>
    </row>
    <row r="81" spans="1:16" ht="12.75" customHeight="1">
      <c r="A81" s="371"/>
      <c r="B81" s="371"/>
      <c r="C81" s="371"/>
      <c r="D81" s="253"/>
      <c r="E81" s="254"/>
      <c r="F81" s="252" t="str">
        <f>IF((E80&gt;E86),"Salah: Kab &gt; Tertinggi Nasional",IF((E80&lt;E87),"Salah: Kab &lt; Terendah Nasional","OK"))</f>
        <v>OK</v>
      </c>
      <c r="G81" s="371"/>
      <c r="H81" s="371"/>
      <c r="I81" s="371"/>
      <c r="J81" s="371"/>
      <c r="K81" s="371"/>
      <c r="L81" s="371"/>
      <c r="M81" s="371"/>
      <c r="N81" s="371"/>
      <c r="O81" s="371"/>
      <c r="P81" s="371"/>
    </row>
    <row r="82" spans="1:16" ht="12.75" customHeight="1">
      <c r="A82" s="371"/>
      <c r="B82" s="371"/>
      <c r="C82" s="371"/>
      <c r="D82" s="250" t="s">
        <v>1195</v>
      </c>
      <c r="E82" s="251">
        <f>VLOOKUP($C$4,'min-max'!$C$4:$AU$37,16,FALSE)</f>
        <v>72.63</v>
      </c>
      <c r="F82" s="252" t="str">
        <f>IF((E82&lt;E83),"Salah: Tertinggi &lt; Terendah",IF((E82&gt;E86),"Salah: Tertinggi Prov &gt; Tertinggi Nasional","OK"))</f>
        <v>OK</v>
      </c>
      <c r="G82" s="371"/>
      <c r="H82" s="371"/>
      <c r="I82" s="371"/>
      <c r="J82" s="371"/>
      <c r="K82" s="371"/>
      <c r="L82" s="371"/>
      <c r="M82" s="371"/>
      <c r="N82" s="371"/>
      <c r="O82" s="371"/>
      <c r="P82" s="371"/>
    </row>
    <row r="83" spans="1:16" ht="12.75" customHeight="1">
      <c r="A83" s="371"/>
      <c r="B83" s="371"/>
      <c r="C83" s="371"/>
      <c r="D83" s="250" t="s">
        <v>1196</v>
      </c>
      <c r="E83" s="251">
        <f>VLOOKUP($C$4,'min-max'!$C$4:$AU$37,17,FALSE)</f>
        <v>63.32</v>
      </c>
      <c r="F83" s="252" t="str">
        <f>IF((E83&gt;E82),"Salah: Terendah &gt; Tertinggi",IF((E83&lt;E87),"Salah: Terendah Prov &lt; Terendah Nasional","OK"))</f>
        <v>OK</v>
      </c>
      <c r="G83" s="371"/>
      <c r="H83" s="371"/>
      <c r="I83" s="371"/>
      <c r="J83" s="371"/>
      <c r="K83" s="371"/>
      <c r="L83" s="371"/>
      <c r="M83" s="371"/>
      <c r="N83" s="371"/>
      <c r="O83" s="371"/>
      <c r="P83" s="371"/>
    </row>
    <row r="84" spans="1:16" ht="12.75" customHeight="1">
      <c r="A84" s="371"/>
      <c r="B84" s="371"/>
      <c r="C84" s="371"/>
      <c r="D84" s="250" t="s">
        <v>1197</v>
      </c>
      <c r="E84" s="251">
        <f>AVERAGEIF('Kab-Kot'!$D:$D,$C$4,'Kab-Kot'!$M:$M)</f>
        <v>69.384347826086966</v>
      </c>
      <c r="F84" s="252" t="str">
        <f>IF((E84&gt;E82),"Salah: Rata2 &gt; Tertinggi",IF((E84&lt;E83),"Salah: Rata2 &lt; Terendah","OK"))</f>
        <v>OK</v>
      </c>
      <c r="G84" s="349"/>
      <c r="H84" s="371"/>
      <c r="I84" s="349"/>
      <c r="J84" s="349"/>
      <c r="K84" s="349"/>
      <c r="L84" s="349"/>
      <c r="M84" s="349"/>
      <c r="N84" s="349"/>
      <c r="O84" s="349"/>
      <c r="P84" s="349"/>
    </row>
    <row r="85" spans="1:16" ht="12.75" customHeight="1">
      <c r="A85" s="371"/>
      <c r="B85" s="371"/>
      <c r="C85" s="371"/>
      <c r="D85" s="255"/>
      <c r="E85" s="254"/>
      <c r="F85" s="254"/>
      <c r="G85" s="254"/>
      <c r="H85" s="371"/>
      <c r="I85" s="122"/>
      <c r="J85" s="122"/>
      <c r="K85" s="122"/>
      <c r="L85" s="122"/>
      <c r="M85" s="122"/>
      <c r="N85" s="122"/>
      <c r="O85" s="122"/>
      <c r="P85" s="122"/>
    </row>
    <row r="86" spans="1:16" ht="12.75" customHeight="1">
      <c r="A86" s="371"/>
      <c r="B86" s="371"/>
      <c r="C86" s="371"/>
      <c r="D86" s="250" t="s">
        <v>1198</v>
      </c>
      <c r="E86" s="251">
        <f>MAX('Kab-Kot'!$M$4:$M$517)</f>
        <v>75.790000000000006</v>
      </c>
      <c r="F86" s="252" t="str">
        <f>IF((E86&lt;E87),"Salah: Tertinggi &lt; Terendah","OK")</f>
        <v>OK</v>
      </c>
      <c r="G86" s="410">
        <f>IF(E80&gt;(E86+E88)/2,1,IF(E80&lt;(E87+E88)/2,0,IF(E80&gt;(0.8*E88+0.2*E86),0.75,IF(E80&lt;(0.8*E88+0.2*E87),0.25,IF(E80&gt;=(0.8*E88+0.2*E87),0.5,"error")))))</f>
        <v>0.5</v>
      </c>
      <c r="H86" s="371"/>
      <c r="I86" s="398"/>
      <c r="J86" s="398"/>
      <c r="K86" s="398"/>
      <c r="L86" s="398"/>
      <c r="M86" s="398"/>
      <c r="N86" s="398"/>
      <c r="O86" s="398"/>
      <c r="P86" s="398"/>
    </row>
    <row r="87" spans="1:16" ht="12.75" customHeight="1">
      <c r="A87" s="371"/>
      <c r="B87" s="371"/>
      <c r="C87" s="371"/>
      <c r="D87" s="250" t="s">
        <v>1199</v>
      </c>
      <c r="E87" s="251">
        <f>MIN('Kab-Kot'!$M$4:$M$517)</f>
        <v>0</v>
      </c>
      <c r="F87" s="252" t="str">
        <f>IF((E87&gt;E86),"Salah: Terendah &gt; Tertinggi","OK")</f>
        <v>OK</v>
      </c>
      <c r="G87" s="371"/>
      <c r="H87" s="371"/>
      <c r="I87" s="371"/>
      <c r="J87" s="371"/>
      <c r="K87" s="371"/>
      <c r="L87" s="371"/>
      <c r="M87" s="371"/>
      <c r="N87" s="371"/>
      <c r="O87" s="371"/>
      <c r="P87" s="371"/>
    </row>
    <row r="88" spans="1:16" ht="12.75" customHeight="1">
      <c r="A88" s="349"/>
      <c r="B88" s="349"/>
      <c r="C88" s="349"/>
      <c r="D88" s="250" t="s">
        <v>1200</v>
      </c>
      <c r="E88" s="251">
        <f>AVERAGE('Kab-Kot'!$M$4:$M$517)</f>
        <v>68.61134241245135</v>
      </c>
      <c r="F88" s="252" t="str">
        <f>IF((E88&gt;E86),"Salah: Rata2 &gt; Tertinggi",IF((E88&lt;E87),"Salah: Rata2 &lt; Terendah","OK"))</f>
        <v>OK</v>
      </c>
      <c r="G88" s="349"/>
      <c r="H88" s="349"/>
      <c r="I88" s="349"/>
      <c r="J88" s="349"/>
      <c r="K88" s="349"/>
      <c r="L88" s="349"/>
      <c r="M88" s="349"/>
      <c r="N88" s="349"/>
      <c r="O88" s="349"/>
      <c r="P88" s="349"/>
    </row>
    <row r="89" spans="1:16" ht="12.75" customHeight="1">
      <c r="A89" s="68"/>
      <c r="B89" s="39"/>
      <c r="C89" s="62"/>
      <c r="D89" s="62"/>
      <c r="E89" s="257"/>
      <c r="F89" s="257"/>
      <c r="G89" s="122"/>
      <c r="H89" s="122"/>
      <c r="I89" s="122"/>
      <c r="J89" s="122"/>
      <c r="K89" s="122"/>
      <c r="L89" s="122"/>
      <c r="M89" s="122"/>
      <c r="N89" s="122"/>
      <c r="O89" s="122"/>
      <c r="P89" s="122"/>
    </row>
    <row r="90" spans="1:16" ht="12.75" customHeight="1">
      <c r="A90" s="411">
        <v>2</v>
      </c>
      <c r="B90" s="409" t="s">
        <v>1208</v>
      </c>
      <c r="C90" s="409" t="s">
        <v>1209</v>
      </c>
      <c r="D90" s="250" t="s">
        <v>1194</v>
      </c>
      <c r="E90" s="251">
        <f>VLOOKUP($C$5,'Kab-Kot'!$E$4:$AA$517,10,FALSE)</f>
        <v>96.6</v>
      </c>
      <c r="F90" s="252" t="str">
        <f>IF((E90&gt;E92),"Salah: Kab &gt; Tertinggi Prov",IF((E90&lt;E93),"Salah: Kab &lt; Terendah Prov","OK"))</f>
        <v>OK</v>
      </c>
      <c r="G90" s="398"/>
      <c r="H90" s="398"/>
      <c r="I90" s="410">
        <f>IF(E90&gt;(E92+E94)/2,1,IF(E90&lt;(E93+E94)/2,0,IF(E90&gt;(0.8*E94+0.2*E92),0.75,IF(E90&lt;(0.8*E94+0.2*E93),0.25,IF(E90&gt;=(0.8*E94+0.2*E93),0.5,"error")))))</f>
        <v>0.5</v>
      </c>
      <c r="J90" s="412">
        <f>AVERAGE(I90:I98)</f>
        <v>0.75</v>
      </c>
      <c r="K90" s="398"/>
      <c r="L90" s="398"/>
      <c r="M90" s="398"/>
      <c r="N90" s="398"/>
      <c r="O90" s="398"/>
      <c r="P90" s="398"/>
    </row>
    <row r="91" spans="1:16" ht="12.75" customHeight="1">
      <c r="A91" s="371"/>
      <c r="B91" s="371"/>
      <c r="C91" s="371"/>
      <c r="D91" s="253"/>
      <c r="E91" s="254"/>
      <c r="F91" s="252" t="str">
        <f>IF((E90&gt;E96),"Salah: Kab &gt; Tertinggi Nasional",IF((E90&lt;E97),"Salah: Kab &lt; Terendah Nasional","OK"))</f>
        <v>OK</v>
      </c>
      <c r="G91" s="371"/>
      <c r="H91" s="371"/>
      <c r="I91" s="371"/>
      <c r="J91" s="371"/>
      <c r="K91" s="371"/>
      <c r="L91" s="371"/>
      <c r="M91" s="371"/>
      <c r="N91" s="371"/>
      <c r="O91" s="371"/>
      <c r="P91" s="371"/>
    </row>
    <row r="92" spans="1:16" ht="12.75" customHeight="1">
      <c r="A92" s="371"/>
      <c r="B92" s="371"/>
      <c r="C92" s="371"/>
      <c r="D92" s="250" t="s">
        <v>1195</v>
      </c>
      <c r="E92" s="251">
        <f>VLOOKUP($C$4,'min-max'!$C$4:$AU$37,18,FALSE)</f>
        <v>99.79</v>
      </c>
      <c r="F92" s="252" t="str">
        <f>IF((E92&lt;E93),"Salah: Tertinggi &lt; Terendah",IF((E92&gt;E96),"Salah: Tertinggi Prov &gt; Tertinggi Nasional","OK"))</f>
        <v>OK</v>
      </c>
      <c r="G92" s="371"/>
      <c r="H92" s="371"/>
      <c r="I92" s="371"/>
      <c r="J92" s="371"/>
      <c r="K92" s="371"/>
      <c r="L92" s="371"/>
      <c r="M92" s="371"/>
      <c r="N92" s="371"/>
      <c r="O92" s="371"/>
      <c r="P92" s="371"/>
    </row>
    <row r="93" spans="1:16" ht="12.75" customHeight="1">
      <c r="A93" s="371"/>
      <c r="B93" s="371"/>
      <c r="C93" s="371"/>
      <c r="D93" s="250" t="s">
        <v>1196</v>
      </c>
      <c r="E93" s="251">
        <f>VLOOKUP($C$4,'min-max'!$C$4:$AU$37,19,FALSE)</f>
        <v>88.19</v>
      </c>
      <c r="F93" s="252" t="str">
        <f>IF((E93&gt;E92),"Salah: Terendah &gt; Tertinggi",IF((E93&lt;E97),"Salah: Terendah Prov &lt; Terendah Nasional","OK"))</f>
        <v>OK</v>
      </c>
      <c r="G93" s="371"/>
      <c r="H93" s="371"/>
      <c r="I93" s="371"/>
      <c r="J93" s="371"/>
      <c r="K93" s="371"/>
      <c r="L93" s="371"/>
      <c r="M93" s="371"/>
      <c r="N93" s="371"/>
      <c r="O93" s="371"/>
      <c r="P93" s="371"/>
    </row>
    <row r="94" spans="1:16" ht="12.75" customHeight="1">
      <c r="A94" s="371"/>
      <c r="B94" s="371"/>
      <c r="C94" s="371"/>
      <c r="D94" s="250" t="s">
        <v>1197</v>
      </c>
      <c r="E94" s="251">
        <f>AVERAGEIF('Kab-Kot'!$D:$D,$C$4,'Kab-Kot'!$N:$N)</f>
        <v>97.061304347826081</v>
      </c>
      <c r="F94" s="252" t="str">
        <f>IF((E94&gt;E92),"Salah: Rata2 &gt; Tertinggi",IF((E94&lt;E93),"Salah: Rata2 &lt; Terendah","OK"))</f>
        <v>OK</v>
      </c>
      <c r="G94" s="349"/>
      <c r="H94" s="349"/>
      <c r="I94" s="349"/>
      <c r="J94" s="371"/>
      <c r="K94" s="349"/>
      <c r="L94" s="349"/>
      <c r="M94" s="349"/>
      <c r="N94" s="349"/>
      <c r="O94" s="349"/>
      <c r="P94" s="349"/>
    </row>
    <row r="95" spans="1:16" ht="12.75" customHeight="1">
      <c r="A95" s="371"/>
      <c r="B95" s="371"/>
      <c r="C95" s="371"/>
      <c r="D95" s="255"/>
      <c r="E95" s="254"/>
      <c r="F95" s="254"/>
      <c r="G95" s="398"/>
      <c r="H95" s="398"/>
      <c r="I95" s="254"/>
      <c r="J95" s="371"/>
      <c r="K95" s="398"/>
      <c r="L95" s="398"/>
      <c r="M95" s="398"/>
      <c r="N95" s="398"/>
      <c r="O95" s="398"/>
      <c r="P95" s="398"/>
    </row>
    <row r="96" spans="1:16" ht="12.75" customHeight="1">
      <c r="A96" s="371"/>
      <c r="B96" s="371"/>
      <c r="C96" s="371"/>
      <c r="D96" s="250" t="s">
        <v>1198</v>
      </c>
      <c r="E96" s="251">
        <f>MAX('Kab-Kot'!$N$4:$N$517)</f>
        <v>100</v>
      </c>
      <c r="F96" s="252" t="str">
        <f>IF((E96&lt;E97),"Salah: Tertinggi &lt; Terendah","OK")</f>
        <v>OK</v>
      </c>
      <c r="G96" s="371"/>
      <c r="H96" s="371"/>
      <c r="I96" s="410">
        <f>IF(E90&gt;(E96+E98)/2,1,IF(E90&lt;(E97+E98)/2,0,IF(E90&gt;(0.8*E98+0.2*E96),0.75,IF(E90&lt;(0.8*E98+0.2*E97),0.25,IF(E90&gt;=(0.8*E98+0.2*E97),0.5,"error")))))</f>
        <v>1</v>
      </c>
      <c r="J96" s="371"/>
      <c r="K96" s="371"/>
      <c r="L96" s="371"/>
      <c r="M96" s="371"/>
      <c r="N96" s="371"/>
      <c r="O96" s="371"/>
      <c r="P96" s="371"/>
    </row>
    <row r="97" spans="1:16" ht="12.75" customHeight="1">
      <c r="A97" s="371"/>
      <c r="B97" s="371"/>
      <c r="C97" s="371"/>
      <c r="D97" s="250" t="s">
        <v>1199</v>
      </c>
      <c r="E97" s="251">
        <f>MIN('Kab-Kot'!$N$4:$N$517)</f>
        <v>0</v>
      </c>
      <c r="F97" s="252" t="str">
        <f>IF((E97&gt;E96),"Salah: Terendah &gt; Tertinggi","OK")</f>
        <v>OK</v>
      </c>
      <c r="G97" s="371"/>
      <c r="H97" s="371"/>
      <c r="I97" s="371"/>
      <c r="J97" s="371"/>
      <c r="K97" s="371"/>
      <c r="L97" s="371"/>
      <c r="M97" s="371"/>
      <c r="N97" s="371"/>
      <c r="O97" s="371"/>
      <c r="P97" s="371"/>
    </row>
    <row r="98" spans="1:16" ht="12.75" customHeight="1">
      <c r="A98" s="371"/>
      <c r="B98" s="371"/>
      <c r="C98" s="349"/>
      <c r="D98" s="250" t="s">
        <v>1200</v>
      </c>
      <c r="E98" s="251">
        <f>AVERAGE('Kab-Kot'!$N$4:$N$517)</f>
        <v>86.204241245136146</v>
      </c>
      <c r="F98" s="252" t="str">
        <f>IF((E98&gt;E96),"Salah: Rata2 &gt; Tertinggi",IF((E98&lt;E97),"Salah: Rata2 &lt; Terendah","OK"))</f>
        <v>OK</v>
      </c>
      <c r="G98" s="349"/>
      <c r="H98" s="349"/>
      <c r="I98" s="349"/>
      <c r="J98" s="349"/>
      <c r="K98" s="349"/>
      <c r="L98" s="349"/>
      <c r="M98" s="349"/>
      <c r="N98" s="349"/>
      <c r="O98" s="349"/>
      <c r="P98" s="349"/>
    </row>
    <row r="99" spans="1:16" ht="12.75" customHeight="1">
      <c r="A99" s="371"/>
      <c r="B99" s="371"/>
      <c r="C99" s="62"/>
      <c r="D99" s="62"/>
      <c r="E99" s="257"/>
      <c r="F99" s="257"/>
      <c r="G99" s="122"/>
      <c r="H99" s="122"/>
      <c r="I99" s="122"/>
      <c r="J99" s="122"/>
      <c r="K99" s="122"/>
      <c r="L99" s="122"/>
      <c r="M99" s="122"/>
      <c r="N99" s="122"/>
      <c r="O99" s="122"/>
      <c r="P99" s="122"/>
    </row>
    <row r="100" spans="1:16" ht="12.75" customHeight="1">
      <c r="A100" s="371"/>
      <c r="B100" s="371"/>
      <c r="C100" s="409" t="s">
        <v>1210</v>
      </c>
      <c r="D100" s="250" t="s">
        <v>1194</v>
      </c>
      <c r="E100" s="251">
        <f>VLOOKUP($C$5,'Kab-Kot'!$E$4:$AA$517,11,FALSE)</f>
        <v>118.15161931661808</v>
      </c>
      <c r="F100" s="252" t="str">
        <f>IF((E100&gt;E102),"Salah: Kab &gt; Tertinggi Prov",IF((E100&lt;E103),"Salah: Kab &lt; Terendah Prov","OK"))</f>
        <v>OK</v>
      </c>
      <c r="G100" s="398"/>
      <c r="H100" s="398"/>
      <c r="I100" s="410">
        <f>IF(E100&gt;(E102+E104)/2,1,IF(E100&lt;(E103+E104)/2,0,IF(E100&gt;(0.8*E104+0.2*E102),0.75,IF(E100&lt;(0.8*E104+0.2*E103),0.25,IF(E100&gt;=(0.8*E104+0.2*E103),0.5,"error")))))</f>
        <v>1</v>
      </c>
      <c r="J100" s="412">
        <f>AVERAGE(I100:I108)</f>
        <v>1</v>
      </c>
      <c r="K100" s="398"/>
      <c r="L100" s="398"/>
      <c r="M100" s="398"/>
      <c r="N100" s="398"/>
      <c r="O100" s="398"/>
      <c r="P100" s="398"/>
    </row>
    <row r="101" spans="1:16" ht="12.75" customHeight="1">
      <c r="A101" s="371"/>
      <c r="B101" s="371"/>
      <c r="C101" s="371"/>
      <c r="D101" s="253"/>
      <c r="E101" s="254"/>
      <c r="F101" s="252" t="str">
        <f>IF((E100&gt;E106),"Salah: Kab &gt; Tertinggi Nasional",IF((E100&lt;E107),"Salah: Kab &lt; Terendah Nasional","OK"))</f>
        <v>OK</v>
      </c>
      <c r="G101" s="371"/>
      <c r="H101" s="371"/>
      <c r="I101" s="371"/>
      <c r="J101" s="371"/>
      <c r="K101" s="371"/>
      <c r="L101" s="371"/>
      <c r="M101" s="371"/>
      <c r="N101" s="371"/>
      <c r="O101" s="371"/>
      <c r="P101" s="371"/>
    </row>
    <row r="102" spans="1:16" ht="12.75" customHeight="1">
      <c r="A102" s="371"/>
      <c r="B102" s="371"/>
      <c r="C102" s="371"/>
      <c r="D102" s="250" t="s">
        <v>1195</v>
      </c>
      <c r="E102" s="251">
        <f>VLOOKUP($C$4,'min-max'!$C$4:$AU$37,20,FALSE)</f>
        <v>120.88530752057925</v>
      </c>
      <c r="F102" s="252" t="str">
        <f>IF((E102&lt;E103),"Salah: Tertinggi &lt; Terendah",IF((E102&gt;E106),"Salah: Tertinggi Prov &gt; Tertinggi Nasional","OK"))</f>
        <v>OK</v>
      </c>
      <c r="G102" s="371"/>
      <c r="H102" s="371"/>
      <c r="I102" s="371"/>
      <c r="J102" s="371"/>
      <c r="K102" s="371"/>
      <c r="L102" s="371"/>
      <c r="M102" s="371"/>
      <c r="N102" s="371"/>
      <c r="O102" s="371"/>
      <c r="P102" s="371"/>
    </row>
    <row r="103" spans="1:16" ht="12.75" customHeight="1">
      <c r="A103" s="371"/>
      <c r="B103" s="371"/>
      <c r="C103" s="371"/>
      <c r="D103" s="250" t="s">
        <v>1196</v>
      </c>
      <c r="E103" s="251">
        <f>VLOOKUP($C$4,'min-max'!$C$4:$AU$37,21,FALSE)</f>
        <v>104.21812876921253</v>
      </c>
      <c r="F103" s="252" t="str">
        <f>IF((E103&gt;E102),"Salah: Terendah &gt; Tertinggi",IF((E103&lt;E107),"Salah: Terendah Prov &lt; Terendah Nasional","OK"))</f>
        <v>OK</v>
      </c>
      <c r="G103" s="371"/>
      <c r="H103" s="371"/>
      <c r="I103" s="371"/>
      <c r="J103" s="371"/>
      <c r="K103" s="371"/>
      <c r="L103" s="371"/>
      <c r="M103" s="371"/>
      <c r="N103" s="371"/>
      <c r="O103" s="371"/>
      <c r="P103" s="371"/>
    </row>
    <row r="104" spans="1:16" ht="12.75" customHeight="1">
      <c r="A104" s="371"/>
      <c r="B104" s="371"/>
      <c r="C104" s="371"/>
      <c r="D104" s="250" t="s">
        <v>1197</v>
      </c>
      <c r="E104" s="251">
        <f>AVERAGEIF('Kab-Kot'!$D:$D,$C$4,'Kab-Kot'!$O:$O)</f>
        <v>111.31854443131608</v>
      </c>
      <c r="F104" s="252" t="str">
        <f>IF((E104&gt;E102),"Salah: Rata2 &gt; Tertinggi",IF((E104&lt;E103),"Salah: Rata2 &lt; Terendah","OK"))</f>
        <v>OK</v>
      </c>
      <c r="G104" s="349"/>
      <c r="H104" s="349"/>
      <c r="I104" s="349"/>
      <c r="J104" s="371"/>
      <c r="K104" s="349"/>
      <c r="L104" s="349"/>
      <c r="M104" s="349"/>
      <c r="N104" s="349"/>
      <c r="O104" s="349"/>
      <c r="P104" s="349"/>
    </row>
    <row r="105" spans="1:16" ht="12.75" customHeight="1">
      <c r="A105" s="371"/>
      <c r="B105" s="371"/>
      <c r="C105" s="371"/>
      <c r="D105" s="255"/>
      <c r="E105" s="254"/>
      <c r="F105" s="254"/>
      <c r="G105" s="122"/>
      <c r="H105" s="122"/>
      <c r="I105" s="254"/>
      <c r="J105" s="371"/>
      <c r="K105" s="122"/>
      <c r="L105" s="122"/>
      <c r="M105" s="122"/>
      <c r="N105" s="122"/>
      <c r="O105" s="122"/>
      <c r="P105" s="122"/>
    </row>
    <row r="106" spans="1:16" ht="12.75" customHeight="1">
      <c r="A106" s="371"/>
      <c r="B106" s="371"/>
      <c r="C106" s="371"/>
      <c r="D106" s="250" t="s">
        <v>1198</v>
      </c>
      <c r="E106" s="251">
        <f>MAX('Kab-Kot'!$O$4:$O$517)</f>
        <v>126.21998336603606</v>
      </c>
      <c r="F106" s="252" t="str">
        <f>IF((E106&lt;E107),"Salah: Tertinggi &lt; Terendah","OK")</f>
        <v>OK</v>
      </c>
      <c r="G106" s="398"/>
      <c r="H106" s="398"/>
      <c r="I106" s="410">
        <f>IF(E100&gt;(E106+E108)/2,1,IF(E100&lt;(E107+E108)/2,0,IF(E100&gt;(0.8*E108+0.2*E106),0.75,IF(E100&lt;(0.8*E108+0.2*E107),0.25,IF(E100&gt;=(0.8*E108+0.2*E107),0.5,"error")))))</f>
        <v>1</v>
      </c>
      <c r="J106" s="371"/>
      <c r="K106" s="398"/>
      <c r="L106" s="398"/>
      <c r="M106" s="398"/>
      <c r="N106" s="398"/>
      <c r="O106" s="398"/>
      <c r="P106" s="398"/>
    </row>
    <row r="107" spans="1:16" ht="12.75" customHeight="1">
      <c r="A107" s="371"/>
      <c r="B107" s="371"/>
      <c r="C107" s="371"/>
      <c r="D107" s="250" t="s">
        <v>1199</v>
      </c>
      <c r="E107" s="251">
        <f>MIN('Kab-Kot'!$O$4:$O$517)</f>
        <v>0</v>
      </c>
      <c r="F107" s="252" t="str">
        <f>IF((E107&gt;E106),"Salah: Terendah &gt; Tertinggi","OK")</f>
        <v>OK</v>
      </c>
      <c r="G107" s="371"/>
      <c r="H107" s="371"/>
      <c r="I107" s="371"/>
      <c r="J107" s="371"/>
      <c r="K107" s="371"/>
      <c r="L107" s="371"/>
      <c r="M107" s="371"/>
      <c r="N107" s="371"/>
      <c r="O107" s="371"/>
      <c r="P107" s="371"/>
    </row>
    <row r="108" spans="1:16" ht="12.75" customHeight="1">
      <c r="A108" s="371"/>
      <c r="B108" s="371"/>
      <c r="C108" s="349"/>
      <c r="D108" s="250" t="s">
        <v>1200</v>
      </c>
      <c r="E108" s="251">
        <f>AVERAGE('Kab-Kot'!$O$4:$O$517)</f>
        <v>105.79468333206106</v>
      </c>
      <c r="F108" s="252" t="str">
        <f>IF((E108&gt;E106),"Salah: Rata2 &gt; Tertinggi",IF((E108&lt;E107),"Salah: Rata2 &lt; Terendah","OK"))</f>
        <v>OK</v>
      </c>
      <c r="G108" s="349"/>
      <c r="H108" s="349"/>
      <c r="I108" s="349"/>
      <c r="J108" s="349"/>
      <c r="K108" s="349"/>
      <c r="L108" s="349"/>
      <c r="M108" s="349"/>
      <c r="N108" s="349"/>
      <c r="O108" s="349"/>
      <c r="P108" s="349"/>
    </row>
    <row r="109" spans="1:16" ht="12.75" customHeight="1">
      <c r="A109" s="371"/>
      <c r="B109" s="371"/>
      <c r="C109" s="62"/>
      <c r="D109" s="62"/>
      <c r="E109" s="257"/>
      <c r="F109" s="257"/>
      <c r="G109" s="122"/>
      <c r="H109" s="122"/>
      <c r="I109" s="122"/>
      <c r="J109" s="122"/>
      <c r="K109" s="122"/>
      <c r="L109" s="122"/>
      <c r="M109" s="122"/>
      <c r="N109" s="122"/>
      <c r="O109" s="122"/>
      <c r="P109" s="122"/>
    </row>
    <row r="110" spans="1:16" ht="12.75" customHeight="1">
      <c r="A110" s="371"/>
      <c r="B110" s="371"/>
      <c r="C110" s="409" t="s">
        <v>1211</v>
      </c>
      <c r="D110" s="250" t="s">
        <v>1194</v>
      </c>
      <c r="E110" s="251">
        <f>VLOOKUP($C$5,'Kab-Kot'!$E$4:$AA$517,12,FALSE)</f>
        <v>85.820868679347385</v>
      </c>
      <c r="F110" s="252" t="str">
        <f>IF((E110&gt;E112),"Salah: Kab &gt; Tertinggi Prov",IF((E110&lt;E113),"Salah: Kab &lt; Terendah Prov","OK"))</f>
        <v>OK</v>
      </c>
      <c r="G110" s="398"/>
      <c r="H110" s="398"/>
      <c r="I110" s="410">
        <f>IF(E110&gt;(E112+E114)/2,1,IF(E110&lt;(E113+E114)/2,0,IF(E110&gt;(0.8*E114+0.2*E112),0.75,IF(E110&lt;(0.8*E114+0.2*E113),0.25,IF(E110&gt;=(0.8*E114+0.2*E113),0.5,"error")))))</f>
        <v>0</v>
      </c>
      <c r="J110" s="412">
        <f>AVERAGE(I110:I118)</f>
        <v>0.25</v>
      </c>
      <c r="K110" s="398"/>
      <c r="L110" s="398"/>
      <c r="M110" s="398"/>
      <c r="N110" s="398"/>
      <c r="O110" s="398"/>
      <c r="P110" s="398"/>
    </row>
    <row r="111" spans="1:16" ht="12.75" customHeight="1">
      <c r="A111" s="371"/>
      <c r="B111" s="371"/>
      <c r="C111" s="371"/>
      <c r="D111" s="253"/>
      <c r="E111" s="254"/>
      <c r="F111" s="252" t="str">
        <f>IF((E110&gt;E116),"Salah: Kab &gt; Tertinggi Nasional",IF((E110&lt;E117),"Salah: Kab &lt; Terendah Nasional","OK"))</f>
        <v>OK</v>
      </c>
      <c r="G111" s="371"/>
      <c r="H111" s="371"/>
      <c r="I111" s="371"/>
      <c r="J111" s="371"/>
      <c r="K111" s="371"/>
      <c r="L111" s="371"/>
      <c r="M111" s="371"/>
      <c r="N111" s="371"/>
      <c r="O111" s="371"/>
      <c r="P111" s="371"/>
    </row>
    <row r="112" spans="1:16" ht="12.75" customHeight="1">
      <c r="A112" s="371"/>
      <c r="B112" s="371"/>
      <c r="C112" s="371"/>
      <c r="D112" s="250" t="s">
        <v>1195</v>
      </c>
      <c r="E112" s="251">
        <f>VLOOKUP($C$4,'min-max'!$C$4:$AU$37,22,FALSE)</f>
        <v>108.81229064269493</v>
      </c>
      <c r="F112" s="252" t="str">
        <f>IF((E112&lt;E113),"Salah: Tertinggi &lt; Terendah",IF((E112&gt;E116),"Salah: Tertinggi Prov &gt; Tertinggi Nasional","OK"))</f>
        <v>OK</v>
      </c>
      <c r="G112" s="371"/>
      <c r="H112" s="371"/>
      <c r="I112" s="371"/>
      <c r="J112" s="371"/>
      <c r="K112" s="371"/>
      <c r="L112" s="371"/>
      <c r="M112" s="371"/>
      <c r="N112" s="371"/>
      <c r="O112" s="371"/>
      <c r="P112" s="371"/>
    </row>
    <row r="113" spans="1:16" ht="12.75" customHeight="1">
      <c r="A113" s="371"/>
      <c r="B113" s="371"/>
      <c r="C113" s="371"/>
      <c r="D113" s="250" t="s">
        <v>1196</v>
      </c>
      <c r="E113" s="251">
        <f>VLOOKUP($C$4,'min-max'!$C$4:$AU$37,23,FALSE)</f>
        <v>85.522667046913909</v>
      </c>
      <c r="F113" s="252" t="str">
        <f>IF((E113&gt;E112),"Salah: Terendah &gt; Tertinggi",IF((E113&lt;E117),"Salah: Terendah Prov &lt; Terendah Nasional","OK"))</f>
        <v>OK</v>
      </c>
      <c r="G113" s="371"/>
      <c r="H113" s="371"/>
      <c r="I113" s="371"/>
      <c r="J113" s="371"/>
      <c r="K113" s="371"/>
      <c r="L113" s="371"/>
      <c r="M113" s="371"/>
      <c r="N113" s="371"/>
      <c r="O113" s="371"/>
      <c r="P113" s="371"/>
    </row>
    <row r="114" spans="1:16" ht="12.75" customHeight="1">
      <c r="A114" s="371"/>
      <c r="B114" s="371"/>
      <c r="C114" s="371"/>
      <c r="D114" s="250" t="s">
        <v>1197</v>
      </c>
      <c r="E114" s="251">
        <f>AVERAGEIF('Kab-Kot'!$D:$D,$C$4,'Kab-Kot'!$P:$P)</f>
        <v>96.665238045706943</v>
      </c>
      <c r="F114" s="252" t="str">
        <f>IF((E114&gt;E112),"Salah: Rata2 &gt; Tertinggi",IF((E114&lt;E113),"Salah: Rata2 &lt; Terendah","OK"))</f>
        <v>OK</v>
      </c>
      <c r="G114" s="349"/>
      <c r="H114" s="349"/>
      <c r="I114" s="349"/>
      <c r="J114" s="371"/>
      <c r="K114" s="349"/>
      <c r="L114" s="349"/>
      <c r="M114" s="349"/>
      <c r="N114" s="349"/>
      <c r="O114" s="349"/>
      <c r="P114" s="349"/>
    </row>
    <row r="115" spans="1:16" ht="12.75" customHeight="1">
      <c r="A115" s="371"/>
      <c r="B115" s="371"/>
      <c r="C115" s="371"/>
      <c r="D115" s="255"/>
      <c r="E115" s="254"/>
      <c r="F115" s="254"/>
      <c r="G115" s="122"/>
      <c r="H115" s="122"/>
      <c r="I115" s="254"/>
      <c r="J115" s="371"/>
      <c r="K115" s="122"/>
      <c r="L115" s="122"/>
      <c r="M115" s="122"/>
      <c r="N115" s="122"/>
      <c r="O115" s="122"/>
      <c r="P115" s="122"/>
    </row>
    <row r="116" spans="1:16" ht="12.75" customHeight="1">
      <c r="A116" s="371"/>
      <c r="B116" s="371"/>
      <c r="C116" s="371"/>
      <c r="D116" s="250" t="s">
        <v>1198</v>
      </c>
      <c r="E116" s="251">
        <f>MAX('Kab-Kot'!$P$4:$P$517)</f>
        <v>116.86568205331342</v>
      </c>
      <c r="F116" s="252" t="str">
        <f>IF((E116&lt;E117),"Salah: Tertinggi &lt; Terendah","OK")</f>
        <v>OK</v>
      </c>
      <c r="G116" s="398"/>
      <c r="H116" s="398"/>
      <c r="I116" s="410">
        <f>IF(E110&gt;(E116+E118)/2,1,IF(E110&lt;(E117+E118)/2,0,IF(E110&gt;(0.8*E118+0.2*E116),0.75,IF(E110&lt;(0.8*E118+0.2*E117),0.25,IF(E110&gt;=(0.8*E118+0.2*E117),0.5,"error")))))</f>
        <v>0.5</v>
      </c>
      <c r="J116" s="371"/>
      <c r="K116" s="398"/>
      <c r="L116" s="398"/>
      <c r="M116" s="398"/>
      <c r="N116" s="398"/>
      <c r="O116" s="398"/>
      <c r="P116" s="398"/>
    </row>
    <row r="117" spans="1:16" ht="12.75" customHeight="1">
      <c r="A117" s="371"/>
      <c r="B117" s="371"/>
      <c r="C117" s="371"/>
      <c r="D117" s="250" t="s">
        <v>1199</v>
      </c>
      <c r="E117" s="251">
        <f>MIN('Kab-Kot'!$P$4:$P$517)</f>
        <v>0</v>
      </c>
      <c r="F117" s="252" t="str">
        <f>IF((E117&gt;E116),"Salah: Terendah &gt; Tertinggi","OK")</f>
        <v>OK</v>
      </c>
      <c r="G117" s="371"/>
      <c r="H117" s="371"/>
      <c r="I117" s="371"/>
      <c r="J117" s="371"/>
      <c r="K117" s="371"/>
      <c r="L117" s="371"/>
      <c r="M117" s="371"/>
      <c r="N117" s="371"/>
      <c r="O117" s="371"/>
      <c r="P117" s="371"/>
    </row>
    <row r="118" spans="1:16" ht="12.75" customHeight="1">
      <c r="A118" s="371"/>
      <c r="B118" s="371"/>
      <c r="C118" s="349"/>
      <c r="D118" s="250" t="s">
        <v>1200</v>
      </c>
      <c r="E118" s="251">
        <f>AVERAGE('Kab-Kot'!$P$4:$P$517)</f>
        <v>84.8555387674907</v>
      </c>
      <c r="F118" s="252" t="str">
        <f>IF((E118&gt;E116),"Salah: Rata2 &gt; Tertinggi",IF((E118&lt;E117),"Salah: Rata2 &lt; Terendah","OK"))</f>
        <v>OK</v>
      </c>
      <c r="G118" s="349"/>
      <c r="H118" s="349"/>
      <c r="I118" s="349"/>
      <c r="J118" s="349"/>
      <c r="K118" s="349"/>
      <c r="L118" s="349"/>
      <c r="M118" s="349"/>
      <c r="N118" s="349"/>
      <c r="O118" s="349"/>
      <c r="P118" s="349"/>
    </row>
    <row r="119" spans="1:16" ht="12.75" customHeight="1">
      <c r="A119" s="371"/>
      <c r="B119" s="371"/>
      <c r="C119" s="62"/>
      <c r="D119" s="62"/>
      <c r="E119" s="257"/>
      <c r="F119" s="257"/>
      <c r="G119" s="122"/>
      <c r="H119" s="122"/>
      <c r="I119" s="122"/>
      <c r="J119" s="122"/>
      <c r="K119" s="122"/>
      <c r="L119" s="122"/>
      <c r="M119" s="122"/>
      <c r="N119" s="122"/>
      <c r="O119" s="122"/>
      <c r="P119" s="122"/>
    </row>
    <row r="120" spans="1:16" ht="12.75" customHeight="1">
      <c r="A120" s="371"/>
      <c r="B120" s="371"/>
      <c r="C120" s="409" t="s">
        <v>1212</v>
      </c>
      <c r="D120" s="250" t="s">
        <v>1194</v>
      </c>
      <c r="E120" s="251">
        <f>VLOOKUP($C$5,'Kab-Kot'!$E$4:$AA$517,13,FALSE)</f>
        <v>82.715642804741307</v>
      </c>
      <c r="F120" s="252" t="str">
        <f>IF((E120&gt;E122),"Salah: Kab &gt; Tertinggi Prov",IF((E120&lt;E123),"Salah: Kab &lt; Terendah Prov","OK"))</f>
        <v>OK</v>
      </c>
      <c r="G120" s="398"/>
      <c r="H120" s="398"/>
      <c r="I120" s="410">
        <f>IF(E120&gt;(E122+E124)/2,1,IF(E120&lt;(E123+E124)/2,0,IF(E120&gt;(0.8*E124+0.2*E122),0.75,IF(E120&lt;(0.8*E124+0.2*E123),0.25,IF(E120&gt;=(0.8*E124+0.2*E123),0.5,"error")))))</f>
        <v>0.5</v>
      </c>
      <c r="J120" s="412">
        <f>AVERAGE(I120:I128)</f>
        <v>0.5</v>
      </c>
      <c r="K120" s="398"/>
      <c r="L120" s="398"/>
      <c r="M120" s="398"/>
      <c r="N120" s="398"/>
      <c r="O120" s="398"/>
      <c r="P120" s="398"/>
    </row>
    <row r="121" spans="1:16" ht="12.75" customHeight="1">
      <c r="A121" s="371"/>
      <c r="B121" s="371"/>
      <c r="C121" s="371"/>
      <c r="D121" s="253"/>
      <c r="E121" s="254"/>
      <c r="F121" s="252" t="str">
        <f>IF((E120&gt;E126),"Salah: Kab &gt; Tertinggi Nasional",IF((E120&lt;E127),"Salah: Kab &lt; Terendah Nasional","OK"))</f>
        <v>OK</v>
      </c>
      <c r="G121" s="371"/>
      <c r="H121" s="371"/>
      <c r="I121" s="371"/>
      <c r="J121" s="371"/>
      <c r="K121" s="371"/>
      <c r="L121" s="371"/>
      <c r="M121" s="371"/>
      <c r="N121" s="371"/>
      <c r="O121" s="371"/>
      <c r="P121" s="371"/>
    </row>
    <row r="122" spans="1:16" ht="12.75" customHeight="1">
      <c r="A122" s="371"/>
      <c r="B122" s="371"/>
      <c r="C122" s="371"/>
      <c r="D122" s="250" t="s">
        <v>1195</v>
      </c>
      <c r="E122" s="251">
        <f>VLOOKUP($C$4,'min-max'!$C$4:$AU$37,24,FALSE)</f>
        <v>105.41297506547484</v>
      </c>
      <c r="F122" s="252" t="str">
        <f>IF((E122&lt;E123),"Salah: Tertinggi &lt; Terendah",IF((E122&gt;E126),"Salah: Tertinggi Prov &gt; Tertinggi Nasional","OK"))</f>
        <v>OK</v>
      </c>
      <c r="G122" s="371"/>
      <c r="H122" s="371"/>
      <c r="I122" s="371"/>
      <c r="J122" s="371"/>
      <c r="K122" s="371"/>
      <c r="L122" s="371"/>
      <c r="M122" s="371"/>
      <c r="N122" s="371"/>
      <c r="O122" s="371"/>
      <c r="P122" s="371"/>
    </row>
    <row r="123" spans="1:16" ht="12.75" customHeight="1">
      <c r="A123" s="371"/>
      <c r="B123" s="371"/>
      <c r="C123" s="371"/>
      <c r="D123" s="250" t="s">
        <v>1196</v>
      </c>
      <c r="E123" s="251">
        <f>VLOOKUP($C$4,'min-max'!$C$4:$AU$37,25,FALSE)</f>
        <v>61.868424106840713</v>
      </c>
      <c r="F123" s="252" t="str">
        <f>IF((E123&gt;E122),"Salah: Terendah &gt; Tertinggi",IF((E123&lt;E127),"Salah: Terendah Prov &lt; Terendah Nasional","OK"))</f>
        <v>OK</v>
      </c>
      <c r="G123" s="371"/>
      <c r="H123" s="371"/>
      <c r="I123" s="371"/>
      <c r="J123" s="371"/>
      <c r="K123" s="371"/>
      <c r="L123" s="371"/>
      <c r="M123" s="371"/>
      <c r="N123" s="371"/>
      <c r="O123" s="371"/>
      <c r="P123" s="371"/>
    </row>
    <row r="124" spans="1:16" ht="12.75" customHeight="1">
      <c r="A124" s="371"/>
      <c r="B124" s="371"/>
      <c r="C124" s="371"/>
      <c r="D124" s="250" t="s">
        <v>1197</v>
      </c>
      <c r="E124" s="251">
        <f>AVERAGEIF('Kab-Kot'!$D:$D,$C$4,'Kab-Kot'!$Q:$Q)</f>
        <v>85.156277099541043</v>
      </c>
      <c r="F124" s="252" t="str">
        <f>IF((E124&gt;E122),"Salah: Rata2 &gt; Tertinggi",IF((E124&lt;E123),"Salah: Rata2 &lt; Terendah","OK"))</f>
        <v>OK</v>
      </c>
      <c r="G124" s="349"/>
      <c r="H124" s="349"/>
      <c r="I124" s="349"/>
      <c r="J124" s="371"/>
      <c r="K124" s="349"/>
      <c r="L124" s="349"/>
      <c r="M124" s="349"/>
      <c r="N124" s="349"/>
      <c r="O124" s="349"/>
      <c r="P124" s="349"/>
    </row>
    <row r="125" spans="1:16" ht="12.75" customHeight="1">
      <c r="A125" s="371"/>
      <c r="B125" s="371"/>
      <c r="C125" s="371"/>
      <c r="D125" s="255"/>
      <c r="E125" s="254"/>
      <c r="F125" s="254"/>
      <c r="G125" s="122"/>
      <c r="H125" s="122"/>
      <c r="I125" s="254"/>
      <c r="J125" s="371"/>
      <c r="K125" s="122"/>
      <c r="L125" s="122"/>
      <c r="M125" s="122"/>
      <c r="N125" s="122"/>
      <c r="O125" s="122"/>
      <c r="P125" s="122"/>
    </row>
    <row r="126" spans="1:16" ht="12.75" customHeight="1">
      <c r="A126" s="371"/>
      <c r="B126" s="371"/>
      <c r="C126" s="371"/>
      <c r="D126" s="250" t="s">
        <v>1198</v>
      </c>
      <c r="E126" s="251">
        <f>MAX('Kab-Kot'!$Q$4:$Q$517)</f>
        <v>134.55661726174122</v>
      </c>
      <c r="F126" s="252" t="str">
        <f>IF((E126&lt;E127),"Salah: Tertinggi &lt; Terendah","OK")</f>
        <v>OK</v>
      </c>
      <c r="G126" s="398"/>
      <c r="H126" s="398"/>
      <c r="I126" s="410">
        <f>IF(E120&gt;(E126+E128)/2,1,IF(E120&lt;(E127+E128)/2,0,IF(E120&gt;(0.8*E128+0.2*E126),0.75,IF(E120&lt;(0.8*E128+0.2*E127),0.25,IF(E120&gt;=(0.8*E128+0.2*E127),0.5,"error")))))</f>
        <v>0.5</v>
      </c>
      <c r="J126" s="371"/>
      <c r="K126" s="398"/>
      <c r="L126" s="398"/>
      <c r="M126" s="398"/>
      <c r="N126" s="398"/>
      <c r="O126" s="398"/>
      <c r="P126" s="398"/>
    </row>
    <row r="127" spans="1:16" ht="12.75" customHeight="1">
      <c r="A127" s="371"/>
      <c r="B127" s="371"/>
      <c r="C127" s="371"/>
      <c r="D127" s="250" t="s">
        <v>1199</v>
      </c>
      <c r="E127" s="251">
        <f>MIN('Kab-Kot'!$Q$4:$Q$517)</f>
        <v>0</v>
      </c>
      <c r="F127" s="252" t="str">
        <f>IF((E127&gt;E126),"Salah: Terendah &gt; Tertinggi","OK")</f>
        <v>OK</v>
      </c>
      <c r="G127" s="371"/>
      <c r="H127" s="371"/>
      <c r="I127" s="371"/>
      <c r="J127" s="371"/>
      <c r="K127" s="371"/>
      <c r="L127" s="371"/>
      <c r="M127" s="371"/>
      <c r="N127" s="371"/>
      <c r="O127" s="371"/>
      <c r="P127" s="371"/>
    </row>
    <row r="128" spans="1:16" ht="12.75" customHeight="1">
      <c r="A128" s="371"/>
      <c r="B128" s="371"/>
      <c r="C128" s="349"/>
      <c r="D128" s="250" t="s">
        <v>1200</v>
      </c>
      <c r="E128" s="251">
        <f>AVERAGE('Kab-Kot'!$Q$4:$Q$517)</f>
        <v>74.503230201649885</v>
      </c>
      <c r="F128" s="252" t="str">
        <f>IF((E128&gt;E126),"Salah: Rata2 &gt; Tertinggi",IF((E128&lt;E127),"Salah: Rata2 &lt; Terendah","OK"))</f>
        <v>OK</v>
      </c>
      <c r="G128" s="349"/>
      <c r="H128" s="349"/>
      <c r="I128" s="349"/>
      <c r="J128" s="349"/>
      <c r="K128" s="349"/>
      <c r="L128" s="349"/>
      <c r="M128" s="349"/>
      <c r="N128" s="349"/>
      <c r="O128" s="349"/>
      <c r="P128" s="349"/>
    </row>
    <row r="129" spans="1:16" ht="12.75" customHeight="1">
      <c r="A129" s="371"/>
      <c r="B129" s="371"/>
      <c r="C129" s="62"/>
      <c r="D129" s="62"/>
      <c r="E129" s="257"/>
      <c r="F129" s="257"/>
      <c r="G129" s="122"/>
      <c r="H129" s="122"/>
      <c r="I129" s="122"/>
      <c r="J129" s="122"/>
      <c r="K129" s="122"/>
      <c r="L129" s="122"/>
      <c r="M129" s="122"/>
      <c r="N129" s="122"/>
      <c r="O129" s="122"/>
      <c r="P129" s="122"/>
    </row>
    <row r="130" spans="1:16" ht="12.75" customHeight="1">
      <c r="A130" s="371"/>
      <c r="B130" s="371"/>
      <c r="C130" s="409" t="s">
        <v>1213</v>
      </c>
      <c r="D130" s="250" t="s">
        <v>1194</v>
      </c>
      <c r="E130" s="251">
        <f>VLOOKUP($C$5,'Kab-Kot'!$E$4:$AA$517,14,FALSE)</f>
        <v>100</v>
      </c>
      <c r="F130" s="252" t="str">
        <f>IF((E130&gt;E132),"Salah: Kab &gt; Tertinggi Prov",IF((E130&lt;E133),"Salah: Kab &lt; Terendah Prov","OK"))</f>
        <v>OK</v>
      </c>
      <c r="G130" s="398"/>
      <c r="H130" s="398"/>
      <c r="I130" s="410">
        <f>IF(E130&gt;(E132+E134)/2,1,IF(E130&lt;(E133+E134)/2,0,IF(E130&gt;(0.8*E134+0.2*E132),0.75,IF(E130&lt;(0.8*E134+0.2*E133),0.25,IF(E130&gt;=(0.8*E134+0.2*E133),0.5,"error")))))</f>
        <v>1</v>
      </c>
      <c r="J130" s="412">
        <f>AVERAGE(I130:I138)</f>
        <v>1</v>
      </c>
      <c r="K130" s="398"/>
      <c r="L130" s="398"/>
      <c r="M130" s="398"/>
      <c r="N130" s="398"/>
      <c r="O130" s="398"/>
      <c r="P130" s="398"/>
    </row>
    <row r="131" spans="1:16" ht="12.75" customHeight="1">
      <c r="A131" s="371"/>
      <c r="B131" s="371"/>
      <c r="C131" s="371"/>
      <c r="D131" s="253"/>
      <c r="E131" s="254"/>
      <c r="F131" s="252" t="str">
        <f>IF((E130&gt;E136),"Salah: Kab &gt; Tertinggi Nasional",IF((E130&lt;E137),"Salah: Kab &lt; Terendah Nasional","OK"))</f>
        <v>OK</v>
      </c>
      <c r="G131" s="371"/>
      <c r="H131" s="371"/>
      <c r="I131" s="371"/>
      <c r="J131" s="371"/>
      <c r="K131" s="371"/>
      <c r="L131" s="371"/>
      <c r="M131" s="371"/>
      <c r="N131" s="371"/>
      <c r="O131" s="371"/>
      <c r="P131" s="371"/>
    </row>
    <row r="132" spans="1:16" ht="12.75" customHeight="1">
      <c r="A132" s="371"/>
      <c r="B132" s="371"/>
      <c r="C132" s="371"/>
      <c r="D132" s="250" t="s">
        <v>1195</v>
      </c>
      <c r="E132" s="251">
        <f>VLOOKUP($C$4,'min-max'!$C$4:$AU$37,26,FALSE)</f>
        <v>100</v>
      </c>
      <c r="F132" s="252" t="str">
        <f>IF((E132&lt;E133),"Salah: Tertinggi &lt; Terendah",IF((E132&gt;E136),"Salah: Tertinggi Prov &gt; Tertinggi Nasional","OK"))</f>
        <v>OK</v>
      </c>
      <c r="G132" s="371"/>
      <c r="H132" s="371"/>
      <c r="I132" s="371"/>
      <c r="J132" s="371"/>
      <c r="K132" s="371"/>
      <c r="L132" s="371"/>
      <c r="M132" s="371"/>
      <c r="N132" s="371"/>
      <c r="O132" s="371"/>
      <c r="P132" s="371"/>
    </row>
    <row r="133" spans="1:16" ht="12.75" customHeight="1">
      <c r="A133" s="371"/>
      <c r="B133" s="371"/>
      <c r="C133" s="371"/>
      <c r="D133" s="250" t="s">
        <v>1196</v>
      </c>
      <c r="E133" s="251">
        <f>VLOOKUP($C$4,'min-max'!$C$4:$AU$37,27,FALSE)</f>
        <v>78.53</v>
      </c>
      <c r="F133" s="252" t="str">
        <f>IF((E133&gt;E132),"Salah: Terendah &gt; Tertinggi",IF((E133&lt;E137),"Salah: Terendah Prov &lt; Terendah Nasional","OK"))</f>
        <v>OK</v>
      </c>
      <c r="G133" s="371"/>
      <c r="H133" s="371"/>
      <c r="I133" s="371"/>
      <c r="J133" s="371"/>
      <c r="K133" s="371"/>
      <c r="L133" s="371"/>
      <c r="M133" s="371"/>
      <c r="N133" s="371"/>
      <c r="O133" s="371"/>
      <c r="P133" s="371"/>
    </row>
    <row r="134" spans="1:16" ht="12.75" customHeight="1">
      <c r="A134" s="371"/>
      <c r="B134" s="371"/>
      <c r="C134" s="371"/>
      <c r="D134" s="250" t="s">
        <v>1197</v>
      </c>
      <c r="E134" s="251">
        <f>AVERAGEIF('Kab-Kot'!$D:$D,$C$4,'Kab-Kot'!$R:$R)</f>
        <v>92.893913043478236</v>
      </c>
      <c r="F134" s="252" t="str">
        <f>IF((E134&gt;E132),"Salah: Rata2 &gt; Tertinggi",IF((E134&lt;E133),"Salah: Rata2 &lt; Terendah","OK"))</f>
        <v>OK</v>
      </c>
      <c r="G134" s="349"/>
      <c r="H134" s="349"/>
      <c r="I134" s="349"/>
      <c r="J134" s="371"/>
      <c r="K134" s="349"/>
      <c r="L134" s="349"/>
      <c r="M134" s="349"/>
      <c r="N134" s="349"/>
      <c r="O134" s="349"/>
      <c r="P134" s="349"/>
    </row>
    <row r="135" spans="1:16" ht="12.75" customHeight="1">
      <c r="A135" s="371"/>
      <c r="B135" s="371"/>
      <c r="C135" s="371"/>
      <c r="D135" s="255"/>
      <c r="E135" s="254"/>
      <c r="F135" s="254"/>
      <c r="G135" s="122"/>
      <c r="H135" s="122"/>
      <c r="I135" s="254"/>
      <c r="J135" s="371"/>
      <c r="K135" s="122"/>
      <c r="L135" s="122"/>
      <c r="M135" s="122"/>
      <c r="N135" s="122"/>
      <c r="O135" s="122"/>
      <c r="P135" s="122"/>
    </row>
    <row r="136" spans="1:16" ht="12.75" customHeight="1">
      <c r="A136" s="371"/>
      <c r="B136" s="371"/>
      <c r="C136" s="371"/>
      <c r="D136" s="250" t="s">
        <v>1198</v>
      </c>
      <c r="E136" s="251">
        <f>MAX('Kab-Kot'!$R$4:$R$517)</f>
        <v>100</v>
      </c>
      <c r="F136" s="252" t="str">
        <f>IF((E136&lt;E137),"Salah: Tertinggi &lt; Terendah","OK")</f>
        <v>OK</v>
      </c>
      <c r="G136" s="398"/>
      <c r="H136" s="398"/>
      <c r="I136" s="410">
        <f>IF(E130&gt;(E136+E138)/2,1,IF(E130&lt;(E137+E138)/2,0,IF(E130&gt;(0.8*E138+0.2*E136),0.75,IF(E130&lt;(0.8*E138+0.2*E137),0.25,IF(E130&gt;=(0.8*E138+0.2*E137),0.5,"error")))))</f>
        <v>1</v>
      </c>
      <c r="J136" s="371"/>
      <c r="K136" s="398"/>
      <c r="L136" s="398"/>
      <c r="M136" s="398"/>
      <c r="N136" s="398"/>
      <c r="O136" s="398"/>
      <c r="P136" s="398"/>
    </row>
    <row r="137" spans="1:16" ht="12.75" customHeight="1">
      <c r="A137" s="371"/>
      <c r="B137" s="371"/>
      <c r="C137" s="371"/>
      <c r="D137" s="250" t="s">
        <v>1199</v>
      </c>
      <c r="E137" s="251">
        <f>MIN('Kab-Kot'!$R$4:$R$517)</f>
        <v>0</v>
      </c>
      <c r="F137" s="252" t="str">
        <f>IF((E137&gt;E136),"Salah: Terendah &gt; Tertinggi","OK")</f>
        <v>OK</v>
      </c>
      <c r="G137" s="371"/>
      <c r="H137" s="371"/>
      <c r="I137" s="371"/>
      <c r="J137" s="371"/>
      <c r="K137" s="371"/>
      <c r="L137" s="371"/>
      <c r="M137" s="371"/>
      <c r="N137" s="371"/>
      <c r="O137" s="371"/>
      <c r="P137" s="371"/>
    </row>
    <row r="138" spans="1:16" ht="12.75" customHeight="1">
      <c r="A138" s="349"/>
      <c r="B138" s="349"/>
      <c r="C138" s="349"/>
      <c r="D138" s="250" t="s">
        <v>1200</v>
      </c>
      <c r="E138" s="251">
        <f>AVERAGE('Kab-Kot'!$R$4:$R$517)</f>
        <v>76.080992217898768</v>
      </c>
      <c r="F138" s="252" t="str">
        <f>IF((E138&gt;E136),"Salah: Rata2 &gt; Tertinggi",IF((E138&lt;E137),"Salah: Rata2 &lt; Terendah","OK"))</f>
        <v>OK</v>
      </c>
      <c r="G138" s="349"/>
      <c r="H138" s="349"/>
      <c r="I138" s="349"/>
      <c r="J138" s="349"/>
      <c r="K138" s="349"/>
      <c r="L138" s="349"/>
      <c r="M138" s="349"/>
      <c r="N138" s="349"/>
      <c r="O138" s="349"/>
      <c r="P138" s="349"/>
    </row>
    <row r="139" spans="1:16" ht="12.75" customHeight="1">
      <c r="A139" s="68"/>
      <c r="B139" s="62"/>
      <c r="C139" s="62"/>
      <c r="D139" s="39"/>
      <c r="E139" s="257"/>
      <c r="F139" s="257"/>
      <c r="G139" s="122"/>
      <c r="H139" s="122"/>
      <c r="I139" s="122"/>
      <c r="J139" s="122"/>
      <c r="K139" s="122"/>
      <c r="L139" s="122"/>
      <c r="M139" s="122"/>
      <c r="N139" s="122"/>
      <c r="O139" s="122"/>
      <c r="P139" s="122"/>
    </row>
    <row r="140" spans="1:16" ht="12.75" customHeight="1">
      <c r="A140" s="411">
        <v>3</v>
      </c>
      <c r="B140" s="409" t="s">
        <v>1214</v>
      </c>
      <c r="C140" s="409" t="s">
        <v>1215</v>
      </c>
      <c r="D140" s="250" t="s">
        <v>1194</v>
      </c>
      <c r="E140" s="251">
        <f>VLOOKUP($C$5,'Kab-Kot'!$E$4:$AA$517,15,FALSE)</f>
        <v>40.590000000000003</v>
      </c>
      <c r="F140" s="252" t="str">
        <f>IF((E140&lt;E142),"Salah: Kab lebih baik daripada terbaik Prov",IF((E140&gt;E143),"Salah: Kab lebih buruk daripada terburuk Prov","OK"))</f>
        <v>OK</v>
      </c>
      <c r="G140" s="398"/>
      <c r="H140" s="398"/>
      <c r="I140" s="398"/>
      <c r="J140" s="398"/>
      <c r="K140" s="410">
        <f>IF($E140&lt;(($E144-$E142)/2+E142),1,IF($E140&gt;((($E143-$E144)/2)+$E144),0,IF($E140&lt;((0.8*($E144-$E142))+(0.2*$E142)),0.75,IF($E140&gt;((0.8*($E144-$E142))+(0.2*$E143)),0.25,IF($E140&lt;=(0.8*($E144-$E142)+0.2*$E143),0.5,"error")))))</f>
        <v>0.25</v>
      </c>
      <c r="L140" s="412">
        <f>AVERAGE(K140:K148)</f>
        <v>0.25</v>
      </c>
      <c r="M140" s="398"/>
      <c r="N140" s="398"/>
      <c r="O140" s="398"/>
      <c r="P140" s="398"/>
    </row>
    <row r="141" spans="1:16" ht="12.75" customHeight="1">
      <c r="A141" s="371"/>
      <c r="B141" s="371"/>
      <c r="C141" s="371"/>
      <c r="D141" s="253"/>
      <c r="E141" s="254"/>
      <c r="F141" s="252" t="str">
        <f>IF((E140&lt;E146),"Salah: Kab lebih baik daripada terbaik Nasional",IF((E140&gt;E147),"Salah: Kab lebih buruk daripada terburuk Nasional","OK"))</f>
        <v>OK</v>
      </c>
      <c r="G141" s="371"/>
      <c r="H141" s="371"/>
      <c r="I141" s="371"/>
      <c r="J141" s="371"/>
      <c r="K141" s="371"/>
      <c r="L141" s="371"/>
      <c r="M141" s="371"/>
      <c r="N141" s="371"/>
      <c r="O141" s="371"/>
      <c r="P141" s="371"/>
    </row>
    <row r="142" spans="1:16" ht="12.75" customHeight="1">
      <c r="A142" s="371"/>
      <c r="B142" s="371"/>
      <c r="C142" s="371"/>
      <c r="D142" s="250" t="s">
        <v>1216</v>
      </c>
      <c r="E142" s="251">
        <f>VLOOKUP($C$4,'min-max'!$C$4:$AU$37,28,FALSE)</f>
        <v>21.36</v>
      </c>
      <c r="F142" s="252" t="str">
        <f>IF((E142&gt;E143),"Salah: Terbaik Prov lebih buruk daripada Terburuk Prov",IF((E142&lt;E146),"Salah: Terbaik Prov lebih baik daripada Terbaik Nasional","OK"))</f>
        <v>OK</v>
      </c>
      <c r="G142" s="371"/>
      <c r="H142" s="371"/>
      <c r="I142" s="371"/>
      <c r="J142" s="371"/>
      <c r="K142" s="371"/>
      <c r="L142" s="371"/>
      <c r="M142" s="371"/>
      <c r="N142" s="371"/>
      <c r="O142" s="371"/>
      <c r="P142" s="371"/>
    </row>
    <row r="143" spans="1:16" ht="12.75" customHeight="1">
      <c r="A143" s="371"/>
      <c r="B143" s="371"/>
      <c r="C143" s="371"/>
      <c r="D143" s="250" t="s">
        <v>1217</v>
      </c>
      <c r="E143" s="251">
        <f>VLOOKUP($C$4,'min-max'!$C$4:$AU$37,29,FALSE)</f>
        <v>55.26</v>
      </c>
      <c r="F143" s="252" t="str">
        <f>IF((E143&lt;E142),"Salah: Terburuk Prov lebih baik daripada Tertinggi Prov",IF((E143&gt;E147),"Salah: Terburuk Prov lebih buruk daripada Terburuk Nasional","OK"))</f>
        <v>OK</v>
      </c>
      <c r="G143" s="371"/>
      <c r="H143" s="371"/>
      <c r="I143" s="371"/>
      <c r="J143" s="371"/>
      <c r="K143" s="371"/>
      <c r="L143" s="371"/>
      <c r="M143" s="371"/>
      <c r="N143" s="371"/>
      <c r="O143" s="371"/>
      <c r="P143" s="371"/>
    </row>
    <row r="144" spans="1:16" ht="12.75" customHeight="1">
      <c r="A144" s="371"/>
      <c r="B144" s="371"/>
      <c r="C144" s="371"/>
      <c r="D144" s="250" t="s">
        <v>1197</v>
      </c>
      <c r="E144" s="251">
        <f>AVERAGEIF('Kab-Kot'!$D:$D,$C$4,'Kab-Kot'!$S:$S)</f>
        <v>40.256956521739134</v>
      </c>
      <c r="F144" s="252" t="str">
        <f>IF((E144&lt;E142),"Salah: Rata2 lebih baik daripada Tertinggi Prov",IF((E144&gt;E143),"Salah: Rata2 lebih buruk daripada Terburuk Prov","OK"))</f>
        <v>OK</v>
      </c>
      <c r="G144" s="349"/>
      <c r="H144" s="349"/>
      <c r="I144" s="349"/>
      <c r="J144" s="349"/>
      <c r="K144" s="349"/>
      <c r="L144" s="371"/>
      <c r="M144" s="349"/>
      <c r="N144" s="349"/>
      <c r="O144" s="349"/>
      <c r="P144" s="349"/>
    </row>
    <row r="145" spans="1:16" ht="15.75" customHeight="1">
      <c r="A145" s="371"/>
      <c r="B145" s="371"/>
      <c r="C145" s="371"/>
      <c r="D145" s="255"/>
      <c r="E145" s="254"/>
      <c r="F145" s="254"/>
      <c r="G145" s="398"/>
      <c r="H145" s="398"/>
      <c r="I145" s="398"/>
      <c r="J145" s="398"/>
      <c r="K145" s="256"/>
      <c r="L145" s="371"/>
      <c r="M145" s="398"/>
      <c r="N145" s="398"/>
      <c r="O145" s="398"/>
      <c r="P145" s="398"/>
    </row>
    <row r="146" spans="1:16" ht="12.75" customHeight="1">
      <c r="A146" s="371"/>
      <c r="B146" s="371"/>
      <c r="C146" s="371"/>
      <c r="D146" s="250" t="s">
        <v>1218</v>
      </c>
      <c r="E146" s="251">
        <f>MIN('Kab-Kot'!$S$4:$S$517)</f>
        <v>0</v>
      </c>
      <c r="F146" s="252" t="str">
        <f>IF((E146&gt;E147),"Salah: Tertinggi lebih buruk daripada Terburuk","OK")</f>
        <v>OK</v>
      </c>
      <c r="G146" s="371"/>
      <c r="H146" s="371"/>
      <c r="I146" s="371"/>
      <c r="J146" s="371"/>
      <c r="K146" s="410">
        <f>IF($E140&lt;(($E148-$E146)/2+E146),1,IF($E140&gt;((($E147-$E148)/2)+$E148),0,IF($E140&lt;((0.8*($E148-$E146))+0.2*$E146),0.75,IF($E140&gt;((0.8*($E148-$E146))+0.2*$E147),0.25,IF($E140&lt;=(0.8*($E148-$E146)+0.2*$E147),0.5,"error")))))</f>
        <v>0.25</v>
      </c>
      <c r="L146" s="371"/>
      <c r="M146" s="371"/>
      <c r="N146" s="371"/>
      <c r="O146" s="371"/>
      <c r="P146" s="371"/>
    </row>
    <row r="147" spans="1:16" ht="12.75" customHeight="1">
      <c r="A147" s="371"/>
      <c r="B147" s="371"/>
      <c r="C147" s="371"/>
      <c r="D147" s="250" t="s">
        <v>1219</v>
      </c>
      <c r="E147" s="251">
        <f>MAX('Kab-Kot'!$S$4:$S$517)</f>
        <v>62.22</v>
      </c>
      <c r="F147" s="252" t="str">
        <f>IF((E147&lt;E146),"Salah: Terburuk lebih baik daripada Terbaik","OK")</f>
        <v>OK</v>
      </c>
      <c r="G147" s="371"/>
      <c r="H147" s="371"/>
      <c r="I147" s="371"/>
      <c r="J147" s="371"/>
      <c r="K147" s="371"/>
      <c r="L147" s="371"/>
      <c r="M147" s="371"/>
      <c r="N147" s="371"/>
      <c r="O147" s="371"/>
      <c r="P147" s="371"/>
    </row>
    <row r="148" spans="1:16" ht="12.75" customHeight="1">
      <c r="A148" s="371"/>
      <c r="B148" s="371"/>
      <c r="C148" s="349"/>
      <c r="D148" s="250" t="s">
        <v>1200</v>
      </c>
      <c r="E148" s="251">
        <f>AVERAGE('Kab-Kot'!$S$4:$S$517)</f>
        <v>33.736342412451364</v>
      </c>
      <c r="F148" s="252" t="str">
        <f>IF((E148&lt;E146),"Salah: Rata2 lebih baik daripada Terbaik",IF((E148&gt;E147),"Salah: Rata2 lebih buruk daripada Terburuk","OK"))</f>
        <v>OK</v>
      </c>
      <c r="G148" s="371"/>
      <c r="H148" s="371"/>
      <c r="I148" s="371"/>
      <c r="J148" s="371"/>
      <c r="K148" s="349"/>
      <c r="L148" s="349"/>
      <c r="M148" s="371"/>
      <c r="N148" s="371"/>
      <c r="O148" s="371"/>
      <c r="P148" s="371"/>
    </row>
    <row r="149" spans="1:16" ht="12.75" customHeight="1">
      <c r="A149" s="371"/>
      <c r="B149" s="371"/>
      <c r="C149" s="10"/>
      <c r="D149" s="10"/>
      <c r="E149" s="10"/>
      <c r="F149" s="10"/>
      <c r="G149" s="371"/>
      <c r="H149" s="371"/>
      <c r="I149" s="371"/>
      <c r="J149" s="371"/>
      <c r="K149" s="258"/>
      <c r="L149" s="39"/>
      <c r="M149" s="371"/>
      <c r="N149" s="371"/>
      <c r="O149" s="371"/>
      <c r="P149" s="371"/>
    </row>
    <row r="150" spans="1:16" ht="12.75" customHeight="1">
      <c r="A150" s="371"/>
      <c r="B150" s="371"/>
      <c r="C150" s="409" t="s">
        <v>1220</v>
      </c>
      <c r="D150" s="250" t="s">
        <v>1194</v>
      </c>
      <c r="E150" s="251">
        <f>VLOOKUP($C$5,'Kab-Kot'!$E$4:$AA$517,16,FALSE)</f>
        <v>63.660725293121459</v>
      </c>
      <c r="F150" s="252" t="str">
        <f>IF((E150&gt;E152),"Salah: Kab &gt; Tertinggi Prov",IF((E150&lt;E153),"Salah: Kab &lt; Terendah Prov","OK"))</f>
        <v>OK</v>
      </c>
      <c r="G150" s="371"/>
      <c r="H150" s="371"/>
      <c r="I150" s="371"/>
      <c r="J150" s="371"/>
      <c r="K150" s="410">
        <f>IF(E150&gt;(E152+E154)/2,1,IF(E150&lt;(E153+E154)/2,0,IF(E150&gt;(0.8*E154+0.2*E152),0.75,IF(E150&lt;(0.8*E154+0.2*E153),0.25,IF(E150&gt;=(0.8*E154+0.2*E153),0.5,"error")))))</f>
        <v>0.5</v>
      </c>
      <c r="L150" s="412">
        <f>AVERAGE(K150:K158)</f>
        <v>0.5</v>
      </c>
      <c r="M150" s="371"/>
      <c r="N150" s="371"/>
      <c r="O150" s="371"/>
      <c r="P150" s="371"/>
    </row>
    <row r="151" spans="1:16" ht="12.75" customHeight="1">
      <c r="A151" s="371"/>
      <c r="B151" s="371"/>
      <c r="C151" s="371"/>
      <c r="D151" s="253"/>
      <c r="E151" s="254"/>
      <c r="F151" s="252" t="str">
        <f>IF((E150&gt;E156),"Salah: Kab &gt; Tertinggi Nasional",IF((E150&lt;E157),"Salah: Kab &lt; Terendah Nasional","OK"))</f>
        <v>OK</v>
      </c>
      <c r="G151" s="371"/>
      <c r="H151" s="371"/>
      <c r="I151" s="371"/>
      <c r="J151" s="371"/>
      <c r="K151" s="371"/>
      <c r="L151" s="371"/>
      <c r="M151" s="371"/>
      <c r="N151" s="371"/>
      <c r="O151" s="371"/>
      <c r="P151" s="371"/>
    </row>
    <row r="152" spans="1:16" ht="12.75" customHeight="1">
      <c r="A152" s="371"/>
      <c r="B152" s="371"/>
      <c r="C152" s="371"/>
      <c r="D152" s="250" t="s">
        <v>1216</v>
      </c>
      <c r="E152" s="251">
        <f>VLOOKUP($C$4,'min-max'!$C$4:$AU$37,30,FALSE)</f>
        <v>78.568106827291444</v>
      </c>
      <c r="F152" s="252" t="str">
        <f>IF((E152&lt;E153),"Salah: Tertinggi &lt; Terendah",IF((E152&gt;E156),"Salah: Tertinggi Prov &gt; Tertinggi Nasional","OK"))</f>
        <v>OK</v>
      </c>
      <c r="G152" s="371"/>
      <c r="H152" s="371"/>
      <c r="I152" s="371"/>
      <c r="J152" s="371"/>
      <c r="K152" s="371"/>
      <c r="L152" s="371"/>
      <c r="M152" s="371"/>
      <c r="N152" s="371"/>
      <c r="O152" s="371"/>
      <c r="P152" s="371"/>
    </row>
    <row r="153" spans="1:16" ht="12.75" customHeight="1">
      <c r="A153" s="371"/>
      <c r="B153" s="371"/>
      <c r="C153" s="371"/>
      <c r="D153" s="250" t="s">
        <v>1217</v>
      </c>
      <c r="E153" s="251">
        <f>VLOOKUP($C$4,'min-max'!$C$4:$AU$37,31,FALSE)</f>
        <v>53.406853777940377</v>
      </c>
      <c r="F153" s="252" t="str">
        <f>IF((E153&gt;E152),"Salah: Terendah &gt; Tertinggi",IF((E153&lt;E157),"Salah: Terendah Prov &lt; Terendah Nasional","OK"))</f>
        <v>OK</v>
      </c>
      <c r="G153" s="371"/>
      <c r="H153" s="371"/>
      <c r="I153" s="371"/>
      <c r="J153" s="371"/>
      <c r="K153" s="371"/>
      <c r="L153" s="371"/>
      <c r="M153" s="371"/>
      <c r="N153" s="371"/>
      <c r="O153" s="371"/>
      <c r="P153" s="371"/>
    </row>
    <row r="154" spans="1:16" ht="12.75" customHeight="1">
      <c r="A154" s="371"/>
      <c r="B154" s="371"/>
      <c r="C154" s="371"/>
      <c r="D154" s="250" t="s">
        <v>1197</v>
      </c>
      <c r="E154" s="251">
        <f>AVERAGEIF('Kab-Kot'!$D:$D,$C$4,'Kab-Kot'!$T:$T)</f>
        <v>64.04581482783162</v>
      </c>
      <c r="F154" s="252" t="str">
        <f>IF((E154&gt;E152),"Salah: Rata2 &gt; Tertinggi",IF((E154&lt;E153),"Salah: Rata2 &lt; Terendah","OK"))</f>
        <v>OK</v>
      </c>
      <c r="G154" s="371"/>
      <c r="H154" s="371"/>
      <c r="I154" s="371"/>
      <c r="J154" s="371"/>
      <c r="K154" s="349"/>
      <c r="L154" s="371"/>
      <c r="M154" s="371"/>
      <c r="N154" s="371"/>
      <c r="O154" s="371"/>
      <c r="P154" s="371"/>
    </row>
    <row r="155" spans="1:16" ht="15.75" customHeight="1">
      <c r="A155" s="371"/>
      <c r="B155" s="371"/>
      <c r="C155" s="371"/>
      <c r="D155" s="255"/>
      <c r="E155" s="254"/>
      <c r="F155" s="254"/>
      <c r="G155" s="371"/>
      <c r="H155" s="371"/>
      <c r="I155" s="371"/>
      <c r="J155" s="371"/>
      <c r="K155" s="254"/>
      <c r="L155" s="371"/>
      <c r="M155" s="371"/>
      <c r="N155" s="371"/>
      <c r="O155" s="371"/>
      <c r="P155" s="371"/>
    </row>
    <row r="156" spans="1:16" ht="12.75" customHeight="1">
      <c r="A156" s="371"/>
      <c r="B156" s="371"/>
      <c r="C156" s="371"/>
      <c r="D156" s="250" t="s">
        <v>1218</v>
      </c>
      <c r="E156" s="251">
        <f>MAX('Kab-Kot'!$T$4:$T$517)</f>
        <v>99.301824155515249</v>
      </c>
      <c r="F156" s="252" t="str">
        <f>IF((E156&lt;E157),"Salah: Tertinggi &lt; Terendah","OK")</f>
        <v>OK</v>
      </c>
      <c r="G156" s="371"/>
      <c r="H156" s="371"/>
      <c r="I156" s="371"/>
      <c r="J156" s="371"/>
      <c r="K156" s="410">
        <f>IF(E150&gt;(E156+E158)/2,1,IF(E150&lt;(E157+E158)/2,0,IF(E150&gt;(0.8*E158+0.2*E156),0.75,IF(E150&lt;(0.8*E158+0.2*E157),0.25,IF(E150&gt;=(0.8*E158+0.2*E157),0.5,"error")))))</f>
        <v>0.5</v>
      </c>
      <c r="L156" s="371"/>
      <c r="M156" s="371"/>
      <c r="N156" s="371"/>
      <c r="O156" s="371"/>
      <c r="P156" s="371"/>
    </row>
    <row r="157" spans="1:16" ht="12.75" customHeight="1">
      <c r="A157" s="371"/>
      <c r="B157" s="371"/>
      <c r="C157" s="371"/>
      <c r="D157" s="250" t="s">
        <v>1219</v>
      </c>
      <c r="E157" s="251">
        <f>MIN('Kab-Kot'!$T$4:$T$517)</f>
        <v>0</v>
      </c>
      <c r="F157" s="252" t="str">
        <f>IF((E157&gt;E156),"Salah: Terendah &gt; Tertinggi","OK")</f>
        <v>OK</v>
      </c>
      <c r="G157" s="371"/>
      <c r="H157" s="371"/>
      <c r="I157" s="371"/>
      <c r="J157" s="371"/>
      <c r="K157" s="371"/>
      <c r="L157" s="371"/>
      <c r="M157" s="371"/>
      <c r="N157" s="371"/>
      <c r="O157" s="371"/>
      <c r="P157" s="371"/>
    </row>
    <row r="158" spans="1:16" ht="12.75" customHeight="1">
      <c r="A158" s="371"/>
      <c r="B158" s="371"/>
      <c r="C158" s="349"/>
      <c r="D158" s="250" t="s">
        <v>1200</v>
      </c>
      <c r="E158" s="251">
        <f>AVERAGE('Kab-Kot'!$T$4:$T$517)</f>
        <v>64.788490277990462</v>
      </c>
      <c r="F158" s="252" t="str">
        <f>IF((E158&gt;E156),"Salah: Rata2 &gt; Tertinggi",IF((E158&lt;E157),"Salah: Rata2 &lt; Terendah","OK"))</f>
        <v>OK</v>
      </c>
      <c r="G158" s="371"/>
      <c r="H158" s="371"/>
      <c r="I158" s="371"/>
      <c r="J158" s="371"/>
      <c r="K158" s="349"/>
      <c r="L158" s="349"/>
      <c r="M158" s="371"/>
      <c r="N158" s="371"/>
      <c r="O158" s="371"/>
      <c r="P158" s="371"/>
    </row>
    <row r="159" spans="1:16" ht="12.75" customHeight="1">
      <c r="A159" s="371"/>
      <c r="B159" s="371"/>
      <c r="C159" s="10"/>
      <c r="D159" s="10"/>
      <c r="E159" s="10"/>
      <c r="F159" s="10"/>
      <c r="G159" s="349"/>
      <c r="H159" s="349"/>
      <c r="I159" s="349"/>
      <c r="J159" s="349"/>
      <c r="K159" s="68"/>
      <c r="L159" s="39"/>
      <c r="M159" s="349"/>
      <c r="N159" s="349"/>
      <c r="O159" s="349"/>
      <c r="P159" s="349"/>
    </row>
    <row r="160" spans="1:16" ht="12.75" customHeight="1">
      <c r="A160" s="371"/>
      <c r="B160" s="371"/>
      <c r="C160" s="409" t="s">
        <v>1221</v>
      </c>
      <c r="D160" s="250" t="s">
        <v>1194</v>
      </c>
      <c r="E160" s="251">
        <f>VLOOKUP($C$5,'Kab-Kot'!$E$4:$AA$517,17,FALSE)</f>
        <v>40.53</v>
      </c>
      <c r="F160" s="252" t="str">
        <f>IF((E160&lt;E162),"Salah: Kab lebih baik daripada terbaik Prov",IF((E160&gt;E163),"Salah: Kab lebih buruk daripada terburuk Prov","OK"))</f>
        <v>OK</v>
      </c>
      <c r="G160" s="398"/>
      <c r="H160" s="398"/>
      <c r="I160" s="398"/>
      <c r="J160" s="398"/>
      <c r="K160" s="410">
        <f>IF($E160&lt;(($E164-$E162)/2+E162),1,IF($E160&gt;((($E163-$E164)/2)+$E164),0,IF($E160&lt;((0.8*($E164-$E162))+(0.2*$E162)),0.75,IF($E160&gt;((0.8*($E164-$E162))+(0.2*$E163)),0.25,IF($E160&lt;=(0.8*($E164-$E162)+0.2*$E163),0.5,"error")))))</f>
        <v>0.25</v>
      </c>
      <c r="L160" s="412">
        <f>AVERAGE(K160:K168)</f>
        <v>0.25</v>
      </c>
      <c r="M160" s="398"/>
      <c r="N160" s="398"/>
      <c r="O160" s="398"/>
      <c r="P160" s="398"/>
    </row>
    <row r="161" spans="1:16" ht="12.75" customHeight="1">
      <c r="A161" s="371"/>
      <c r="B161" s="371"/>
      <c r="C161" s="371"/>
      <c r="D161" s="253"/>
      <c r="E161" s="254"/>
      <c r="F161" s="252" t="str">
        <f>IF((E160&lt;E166),"Salah: Kab lebih baik daripada terbaik Nasional",IF((E160&gt;E167),"Salah: Kab lebih buruk daripada terburuk Nasional","OK"))</f>
        <v>OK</v>
      </c>
      <c r="G161" s="371"/>
      <c r="H161" s="371"/>
      <c r="I161" s="371"/>
      <c r="J161" s="371"/>
      <c r="K161" s="371"/>
      <c r="L161" s="371"/>
      <c r="M161" s="371"/>
      <c r="N161" s="371"/>
      <c r="O161" s="371"/>
      <c r="P161" s="371"/>
    </row>
    <row r="162" spans="1:16" ht="12.75" customHeight="1">
      <c r="A162" s="371"/>
      <c r="B162" s="371"/>
      <c r="C162" s="371"/>
      <c r="D162" s="250" t="s">
        <v>1216</v>
      </c>
      <c r="E162" s="251">
        <f>VLOOKUP($C$4,'min-max'!$C$4:$AU$37,32,FALSE)</f>
        <v>20.88</v>
      </c>
      <c r="F162" s="252" t="str">
        <f>IF((E162&gt;E163),"Salah: Terbaik Prov lebih buruk daripada Terburuk Prov",IF((E162&lt;E166),"Salah: Terbaik Prov lebih baik daripada Terbaik Nasional","OK"))</f>
        <v>OK</v>
      </c>
      <c r="G162" s="371"/>
      <c r="H162" s="371"/>
      <c r="I162" s="371"/>
      <c r="J162" s="371"/>
      <c r="K162" s="371"/>
      <c r="L162" s="371"/>
      <c r="M162" s="371"/>
      <c r="N162" s="371"/>
      <c r="O162" s="371"/>
      <c r="P162" s="371"/>
    </row>
    <row r="163" spans="1:16" ht="12.75" customHeight="1">
      <c r="A163" s="371"/>
      <c r="B163" s="371"/>
      <c r="C163" s="371"/>
      <c r="D163" s="250" t="s">
        <v>1217</v>
      </c>
      <c r="E163" s="251">
        <f>VLOOKUP($C$4,'min-max'!$C$4:$AU$37,33,FALSE)</f>
        <v>51.97</v>
      </c>
      <c r="F163" s="252" t="str">
        <f>IF((E163&lt;E162),"Salah: Terburuk Prov lebih baik daripada Tertinggi Prov",IF((E163&gt;E167),"Salah: Terburuk Prov lebih buruk daripada Terburuk Nasional","OK"))</f>
        <v>OK</v>
      </c>
      <c r="G163" s="371"/>
      <c r="H163" s="371"/>
      <c r="I163" s="371"/>
      <c r="J163" s="371"/>
      <c r="K163" s="371"/>
      <c r="L163" s="371"/>
      <c r="M163" s="371"/>
      <c r="N163" s="371"/>
      <c r="O163" s="371"/>
      <c r="P163" s="371"/>
    </row>
    <row r="164" spans="1:16" ht="12.75" customHeight="1">
      <c r="A164" s="371"/>
      <c r="B164" s="371"/>
      <c r="C164" s="371"/>
      <c r="D164" s="250" t="s">
        <v>1197</v>
      </c>
      <c r="E164" s="251">
        <f>AVERAGEIF('Kab-Kot'!$D:$D,$C$4,'Kab-Kot'!$U:$U)</f>
        <v>39.760869565217384</v>
      </c>
      <c r="F164" s="252" t="str">
        <f>IF((E164&lt;E162),"Salah: Rata2 lebih baik daripada Tertinggi Prov",IF((E164&gt;E163),"Salah: Rata2 lebih buruk daripada Terburuk Prov","OK"))</f>
        <v>OK</v>
      </c>
      <c r="G164" s="349"/>
      <c r="H164" s="349"/>
      <c r="I164" s="349"/>
      <c r="J164" s="349"/>
      <c r="K164" s="349"/>
      <c r="L164" s="371"/>
      <c r="M164" s="349"/>
      <c r="N164" s="349"/>
      <c r="O164" s="349"/>
      <c r="P164" s="349"/>
    </row>
    <row r="165" spans="1:16" ht="15.75" customHeight="1">
      <c r="A165" s="371"/>
      <c r="B165" s="371"/>
      <c r="C165" s="371"/>
      <c r="D165" s="255"/>
      <c r="E165" s="254"/>
      <c r="F165" s="254"/>
      <c r="G165" s="398"/>
      <c r="H165" s="398"/>
      <c r="I165" s="398"/>
      <c r="J165" s="398"/>
      <c r="K165" s="256"/>
      <c r="L165" s="371"/>
      <c r="M165" s="398"/>
      <c r="N165" s="398"/>
      <c r="O165" s="398"/>
      <c r="P165" s="398"/>
    </row>
    <row r="166" spans="1:16" ht="12.75" customHeight="1">
      <c r="A166" s="371"/>
      <c r="B166" s="371"/>
      <c r="C166" s="371"/>
      <c r="D166" s="250" t="s">
        <v>1218</v>
      </c>
      <c r="E166" s="251">
        <f>MIN('Kab-Kot'!$U$4:$U$517)</f>
        <v>0</v>
      </c>
      <c r="F166" s="252" t="str">
        <f>IF((E166&gt;E167),"Salah: Tertinggi lebih buruk daripada Terburuk","OK")</f>
        <v>OK</v>
      </c>
      <c r="G166" s="371"/>
      <c r="H166" s="371"/>
      <c r="I166" s="371"/>
      <c r="J166" s="371"/>
      <c r="K166" s="410">
        <f>IF($E160&lt;(($E168-$E166)/2+E166),1,IF($E160&gt;((($E167-$E168)/2)+$E168),0,IF($E160&lt;((0.8*($E168-$E166))+0.2*$E166),0.75,IF($E160&gt;((0.8*($E168-$E166))+0.2*$E167),0.25,IF($E160&lt;=(0.8*($E168-$E166)+0.2*$E167),0.5,"error")))))</f>
        <v>0.25</v>
      </c>
      <c r="L166" s="371"/>
      <c r="M166" s="371"/>
      <c r="N166" s="371"/>
      <c r="O166" s="371"/>
      <c r="P166" s="371"/>
    </row>
    <row r="167" spans="1:16" ht="12.75" customHeight="1">
      <c r="A167" s="371"/>
      <c r="B167" s="371"/>
      <c r="C167" s="371"/>
      <c r="D167" s="250" t="s">
        <v>1219</v>
      </c>
      <c r="E167" s="251">
        <f>MAX('Kab-Kot'!$U$4:$U$517)</f>
        <v>64.900000000000006</v>
      </c>
      <c r="F167" s="252" t="str">
        <f>IF((E167&lt;E166),"Salah: Terburuk lebih baik daripada Terbaik","OK")</f>
        <v>OK</v>
      </c>
      <c r="G167" s="371"/>
      <c r="H167" s="371"/>
      <c r="I167" s="371"/>
      <c r="J167" s="371"/>
      <c r="K167" s="371"/>
      <c r="L167" s="371"/>
      <c r="M167" s="371"/>
      <c r="N167" s="371"/>
      <c r="O167" s="371"/>
      <c r="P167" s="371"/>
    </row>
    <row r="168" spans="1:16" ht="12.75" customHeight="1">
      <c r="A168" s="349"/>
      <c r="B168" s="349"/>
      <c r="C168" s="349"/>
      <c r="D168" s="250" t="s">
        <v>1200</v>
      </c>
      <c r="E168" s="251">
        <f>AVERAGE('Kab-Kot'!$U$4:$U$517)</f>
        <v>34.228599221789885</v>
      </c>
      <c r="F168" s="252" t="str">
        <f>IF((E168&lt;E166),"Salah: Rata2 lebih baik daripada Terbaik",IF((E168&gt;E167),"Salah: Rata2 lebih buruk daripada Terburuk","OK"))</f>
        <v>OK</v>
      </c>
      <c r="G168" s="371"/>
      <c r="H168" s="371"/>
      <c r="I168" s="371"/>
      <c r="J168" s="371"/>
      <c r="K168" s="349"/>
      <c r="L168" s="349"/>
      <c r="M168" s="371"/>
      <c r="N168" s="371"/>
      <c r="O168" s="371"/>
      <c r="P168" s="371"/>
    </row>
    <row r="169" spans="1:16" ht="12.75" customHeight="1">
      <c r="A169" s="39"/>
      <c r="B169" s="10"/>
      <c r="C169" s="10"/>
      <c r="D169" s="10"/>
      <c r="E169" s="10"/>
      <c r="F169" s="10"/>
      <c r="G169" s="349"/>
      <c r="H169" s="349"/>
      <c r="I169" s="349"/>
      <c r="J169" s="349"/>
      <c r="K169" s="39"/>
      <c r="L169" s="39"/>
      <c r="M169" s="349"/>
      <c r="N169" s="349"/>
      <c r="O169" s="349"/>
      <c r="P169" s="349"/>
    </row>
    <row r="170" spans="1:16" ht="12.75" customHeight="1">
      <c r="A170" s="411">
        <v>4</v>
      </c>
      <c r="B170" s="409" t="s">
        <v>1222</v>
      </c>
      <c r="C170" s="409" t="s">
        <v>1223</v>
      </c>
      <c r="D170" s="250" t="s">
        <v>1194</v>
      </c>
      <c r="E170" s="251">
        <f>VLOOKUP($C$5,'Kab-Kot'!$E$4:$AA$517,18,FALSE)</f>
        <v>13.44</v>
      </c>
      <c r="F170" s="252" t="str">
        <f>IF((E170&lt;E172),"Salah: Kab lebih baik daripada terbaik Prov",IF((E170&gt;E173),"Salah: Kab lebih buruk daripada terburuk Prov","OK"))</f>
        <v>OK</v>
      </c>
      <c r="G170" s="398"/>
      <c r="H170" s="398"/>
      <c r="I170" s="398"/>
      <c r="J170" s="398"/>
      <c r="K170" s="398"/>
      <c r="L170" s="398"/>
      <c r="M170" s="410">
        <f>IF($E170&lt;(($E174-$E172)/2+G172),1,IF($E170&gt;((($E173-$E174)/2)+$E174),0,IF($E170&lt;((0.8*($E174-$E172))+(0.2*$E172)),0.75,IF($E170&gt;((0.8*($E174-$E172))+(0.2*$E173)),0.25,IF($E170&lt;=(0.8*($E174-$E172)+0.2*$E173),0.5,"error")))))</f>
        <v>0.5</v>
      </c>
      <c r="N170" s="412">
        <f>AVERAGE(M170:M178)</f>
        <v>0.5</v>
      </c>
      <c r="O170" s="398"/>
      <c r="P170" s="398"/>
    </row>
    <row r="171" spans="1:16" ht="12.75" customHeight="1">
      <c r="A171" s="371"/>
      <c r="B171" s="371"/>
      <c r="C171" s="371"/>
      <c r="D171" s="253"/>
      <c r="E171" s="254"/>
      <c r="F171" s="252" t="str">
        <f>IF((E170&lt;E176),"Salah: Kab lebih baik daripada terbaik Nasional",IF((E170&gt;E177),"Salah: Kab lebih buruk daripada terburuk Nasional","OK"))</f>
        <v>OK</v>
      </c>
      <c r="G171" s="371"/>
      <c r="H171" s="371"/>
      <c r="I171" s="371"/>
      <c r="J171" s="371"/>
      <c r="K171" s="371"/>
      <c r="L171" s="371"/>
      <c r="M171" s="371"/>
      <c r="N171" s="371"/>
      <c r="O171" s="371"/>
      <c r="P171" s="371"/>
    </row>
    <row r="172" spans="1:16" ht="12.75" customHeight="1">
      <c r="A172" s="371"/>
      <c r="B172" s="371"/>
      <c r="C172" s="371"/>
      <c r="D172" s="250" t="s">
        <v>1195</v>
      </c>
      <c r="E172" s="251">
        <f>VLOOKUP($C$4,'min-max'!$C$4:$AU$37,34,FALSE)</f>
        <v>5.54</v>
      </c>
      <c r="F172" s="252" t="str">
        <f>IF((E172&gt;E173),"Salah: Terbaik Prov lebih buruk daripada Terburuk Prov",IF((E172&lt;E176),"Salah: Terbaik Prov lebih baik daripada Terbaik Nasional","OK"))</f>
        <v>OK</v>
      </c>
      <c r="G172" s="371"/>
      <c r="H172" s="371"/>
      <c r="I172" s="371"/>
      <c r="J172" s="371"/>
      <c r="K172" s="371"/>
      <c r="L172" s="371"/>
      <c r="M172" s="371"/>
      <c r="N172" s="371"/>
      <c r="O172" s="371"/>
      <c r="P172" s="371"/>
    </row>
    <row r="173" spans="1:16" ht="12.75" customHeight="1">
      <c r="A173" s="371"/>
      <c r="B173" s="371"/>
      <c r="C173" s="371"/>
      <c r="D173" s="250" t="s">
        <v>1196</v>
      </c>
      <c r="E173" s="251">
        <f>VLOOKUP($C$4,'min-max'!$C$4:$AU$37,35,FALSE)</f>
        <v>23.7</v>
      </c>
      <c r="F173" s="252" t="str">
        <f>IF((E173&lt;E172),"Salah: Terburuk Prov lebih baik daripada Tertinggi Prov",IF((E173&gt;E177),"Salah: Terburuk Prov lebih buruk daripada Terburuk Nasional","OK"))</f>
        <v>OK</v>
      </c>
      <c r="G173" s="371"/>
      <c r="H173" s="371"/>
      <c r="I173" s="371"/>
      <c r="J173" s="371"/>
      <c r="K173" s="371"/>
      <c r="L173" s="371"/>
      <c r="M173" s="371"/>
      <c r="N173" s="371"/>
      <c r="O173" s="371"/>
      <c r="P173" s="371"/>
    </row>
    <row r="174" spans="1:16" ht="12.75" customHeight="1">
      <c r="A174" s="371"/>
      <c r="B174" s="371"/>
      <c r="C174" s="371"/>
      <c r="D174" s="250" t="s">
        <v>1197</v>
      </c>
      <c r="E174" s="251">
        <f>AVERAGEIF('Kab-Kot'!$D:$D,$C$4,'Kab-Kot'!$V:$V)</f>
        <v>17.522173913043481</v>
      </c>
      <c r="F174" s="252" t="str">
        <f>IF((E174&lt;E172),"Salah: Rata2 lebih baik daripada Tertinggi Prov",IF((E174&gt;E173),"Salah: Rata2 lebih buruk daripada Terburuk Prov","OK"))</f>
        <v>OK</v>
      </c>
      <c r="G174" s="349"/>
      <c r="H174" s="349"/>
      <c r="I174" s="349"/>
      <c r="J174" s="349"/>
      <c r="K174" s="349"/>
      <c r="L174" s="349"/>
      <c r="M174" s="349"/>
      <c r="N174" s="371"/>
      <c r="O174" s="349"/>
      <c r="P174" s="349"/>
    </row>
    <row r="175" spans="1:16" ht="12.75" customHeight="1">
      <c r="A175" s="371"/>
      <c r="B175" s="371"/>
      <c r="C175" s="371"/>
      <c r="D175" s="255"/>
      <c r="E175" s="254"/>
      <c r="F175" s="254"/>
      <c r="G175" s="122"/>
      <c r="H175" s="122"/>
      <c r="I175" s="122"/>
      <c r="J175" s="122"/>
      <c r="K175" s="122"/>
      <c r="L175" s="122"/>
      <c r="M175" s="256"/>
      <c r="N175" s="371"/>
      <c r="O175" s="122"/>
      <c r="P175" s="122"/>
    </row>
    <row r="176" spans="1:16" ht="12.75" customHeight="1">
      <c r="A176" s="371"/>
      <c r="B176" s="371"/>
      <c r="C176" s="371"/>
      <c r="D176" s="250" t="s">
        <v>1198</v>
      </c>
      <c r="E176" s="251">
        <f>MIN('Kab-Kot'!$V$4:$V$517)</f>
        <v>0</v>
      </c>
      <c r="F176" s="252" t="str">
        <f>IF((E176&gt;E177),"Salah: Tertinggi lebih buruk daripada Terburuk","OK")</f>
        <v>OK</v>
      </c>
      <c r="G176" s="398"/>
      <c r="H176" s="398"/>
      <c r="I176" s="398"/>
      <c r="J176" s="398"/>
      <c r="K176" s="398"/>
      <c r="L176" s="398"/>
      <c r="M176" s="410">
        <f>IF($E170&lt;(($E178-$E176)/2+G176),1,IF($E170&gt;((($E177-$E178)/2)+$E178),0,IF($E170&lt;((0.8*($E178-$E176))+0.2*$E176),0.75,IF($E170&gt;((0.8*($E178-$E176))+0.2*$E177),0.25,IF($E170&lt;=(0.8*($E178-$E176)+0.2*$E177),0.5,"error")))))</f>
        <v>0.5</v>
      </c>
      <c r="N176" s="371"/>
      <c r="O176" s="398"/>
      <c r="P176" s="398"/>
    </row>
    <row r="177" spans="1:16" ht="12.75" customHeight="1">
      <c r="A177" s="371"/>
      <c r="B177" s="371"/>
      <c r="C177" s="371"/>
      <c r="D177" s="250" t="s">
        <v>1199</v>
      </c>
      <c r="E177" s="251">
        <f>MAX('Kab-Kot'!$V$4:$V$517)</f>
        <v>45.92</v>
      </c>
      <c r="F177" s="252" t="str">
        <f>IF((E177&lt;E176),"Salah: Terburuk lebih baik daripada Terbaik","OK")</f>
        <v>OK</v>
      </c>
      <c r="G177" s="371"/>
      <c r="H177" s="371"/>
      <c r="I177" s="371"/>
      <c r="J177" s="371"/>
      <c r="K177" s="371"/>
      <c r="L177" s="371"/>
      <c r="M177" s="371"/>
      <c r="N177" s="371"/>
      <c r="O177" s="371"/>
      <c r="P177" s="371"/>
    </row>
    <row r="178" spans="1:16" ht="12.75" customHeight="1">
      <c r="A178" s="371"/>
      <c r="B178" s="371"/>
      <c r="C178" s="349"/>
      <c r="D178" s="250" t="s">
        <v>1200</v>
      </c>
      <c r="E178" s="251">
        <f>AVERAGE('Kab-Kot'!$V$4:$V$517)</f>
        <v>13.110739299610888</v>
      </c>
      <c r="F178" s="252" t="str">
        <f>IF((E178&lt;E176),"Salah: Rata2 lebih baik daripada Terbaik",IF((E178&gt;E177),"Salah: Rata2 lebih buruk daripada Terburuk","OK"))</f>
        <v>OK</v>
      </c>
      <c r="G178" s="349"/>
      <c r="H178" s="349"/>
      <c r="I178" s="349"/>
      <c r="J178" s="349"/>
      <c r="K178" s="349"/>
      <c r="L178" s="349"/>
      <c r="M178" s="349"/>
      <c r="N178" s="349"/>
      <c r="O178" s="349"/>
      <c r="P178" s="349"/>
    </row>
    <row r="179" spans="1:16" ht="12.75" customHeight="1">
      <c r="A179" s="371"/>
      <c r="B179" s="371"/>
      <c r="C179" s="62"/>
      <c r="D179" s="62"/>
      <c r="E179" s="257"/>
      <c r="F179" s="257"/>
      <c r="G179" s="122"/>
      <c r="H179" s="122"/>
      <c r="I179" s="122"/>
      <c r="J179" s="122"/>
      <c r="K179" s="122"/>
      <c r="L179" s="122"/>
      <c r="M179" s="122"/>
      <c r="N179" s="122"/>
      <c r="O179" s="122"/>
      <c r="P179" s="122"/>
    </row>
    <row r="180" spans="1:16" ht="12.75" customHeight="1">
      <c r="A180" s="371"/>
      <c r="B180" s="371"/>
      <c r="C180" s="409" t="s">
        <v>1224</v>
      </c>
      <c r="D180" s="250" t="s">
        <v>1194</v>
      </c>
      <c r="E180" s="251">
        <f>VLOOKUP($C$5,'Kab-Kot'!$E$4:$AA$517,19,FALSE)</f>
        <v>2.09</v>
      </c>
      <c r="F180" s="252" t="str">
        <f>IF((E180&lt;E182),"Salah: Kab lebih baik daripada terbaik Prov",IF((E180&gt;E183),"Salah: Kab lebih buruk daripada terburuk Prov","OK"))</f>
        <v>OK</v>
      </c>
      <c r="G180" s="398"/>
      <c r="H180" s="398"/>
      <c r="I180" s="398"/>
      <c r="J180" s="398"/>
      <c r="K180" s="398"/>
      <c r="L180" s="398"/>
      <c r="M180" s="410">
        <f>IF($E180&lt;(($E184-$E182)/2+G182),1,IF($E180&gt;((($E183-$E184)/2)+$E184),0,IF($E180&lt;((0.8*($E184-$E182))+(0.2*$E182)),0.75,IF($E180&gt;((0.8*($E184-$E182))+(0.2*$E183)),0.25,IF($E180&lt;=(0.8*($E184-$E182)+0.2*$E183),0.5,"error")))))</f>
        <v>0.5</v>
      </c>
      <c r="N180" s="412">
        <f>AVERAGE(M180:M188)</f>
        <v>0.5</v>
      </c>
      <c r="O180" s="398"/>
      <c r="P180" s="398"/>
    </row>
    <row r="181" spans="1:16" ht="12.75" customHeight="1">
      <c r="A181" s="371"/>
      <c r="B181" s="371"/>
      <c r="C181" s="371"/>
      <c r="D181" s="253"/>
      <c r="E181" s="254"/>
      <c r="F181" s="252" t="str">
        <f>IF((E180&lt;E186),"Salah: Kab lebih baik daripada terbaik Nasional",IF((E180&gt;E187),"Salah: Kab lebih buruk daripada terburuk Nasional","OK"))</f>
        <v>OK</v>
      </c>
      <c r="G181" s="371"/>
      <c r="H181" s="371"/>
      <c r="I181" s="371"/>
      <c r="J181" s="371"/>
      <c r="K181" s="371"/>
      <c r="L181" s="371"/>
      <c r="M181" s="371"/>
      <c r="N181" s="371"/>
      <c r="O181" s="371"/>
      <c r="P181" s="371"/>
    </row>
    <row r="182" spans="1:16" ht="12.75" customHeight="1">
      <c r="A182" s="371"/>
      <c r="B182" s="371"/>
      <c r="C182" s="371"/>
      <c r="D182" s="250" t="s">
        <v>1195</v>
      </c>
      <c r="E182" s="251">
        <f>VLOOKUP($C$4,'min-max'!$C$4:$AU$37,36,FALSE)</f>
        <v>0.69</v>
      </c>
      <c r="F182" s="252" t="str">
        <f>IF((E182&gt;E183),"Salah: Terbaik Prov lebih buruk daripada Terburuk Prov",IF((E182&lt;E186),"Salah: Terbaik Prov lebih baik daripada Terbaik Nasional","OK"))</f>
        <v>OK</v>
      </c>
      <c r="G182" s="371"/>
      <c r="H182" s="371"/>
      <c r="I182" s="371"/>
      <c r="J182" s="371"/>
      <c r="K182" s="371"/>
      <c r="L182" s="371"/>
      <c r="M182" s="371"/>
      <c r="N182" s="371"/>
      <c r="O182" s="371"/>
      <c r="P182" s="371"/>
    </row>
    <row r="183" spans="1:16" ht="12.75" customHeight="1">
      <c r="A183" s="371"/>
      <c r="B183" s="371"/>
      <c r="C183" s="371"/>
      <c r="D183" s="250" t="s">
        <v>1196</v>
      </c>
      <c r="E183" s="251">
        <f>VLOOKUP($C$4,'min-max'!$C$4:$AU$37,37,FALSE)</f>
        <v>4.0999999999999996</v>
      </c>
      <c r="F183" s="252" t="str">
        <f>IF((E183&lt;E182),"Salah: Terburuk Prov lebih baik daripada Tertinggi Prov",IF((E183&gt;E187),"Salah: Terburuk Prov lebih buruk daripada Terburuk Nasional","OK"))</f>
        <v>OK</v>
      </c>
      <c r="G183" s="371"/>
      <c r="H183" s="371"/>
      <c r="I183" s="371"/>
      <c r="J183" s="371"/>
      <c r="K183" s="371"/>
      <c r="L183" s="371"/>
      <c r="M183" s="371"/>
      <c r="N183" s="371"/>
      <c r="O183" s="371"/>
      <c r="P183" s="371"/>
    </row>
    <row r="184" spans="1:16" ht="12.75" customHeight="1">
      <c r="A184" s="371"/>
      <c r="B184" s="371"/>
      <c r="C184" s="371"/>
      <c r="D184" s="250" t="s">
        <v>1197</v>
      </c>
      <c r="E184" s="251">
        <f>AVERAGEIF('Kab-Kot'!$D:$D,$C$4,'Kab-Kot'!$W:$W)</f>
        <v>2.6878260869565214</v>
      </c>
      <c r="F184" s="252" t="str">
        <f>IF((E184&lt;E182),"Salah: Rata2 lebih baik daripada Tertinggi Prov",IF((E184&gt;E183),"Salah: Rata2 lebih buruk daripada Terburuk Prov","OK"))</f>
        <v>OK</v>
      </c>
      <c r="G184" s="349"/>
      <c r="H184" s="349"/>
      <c r="I184" s="349"/>
      <c r="J184" s="349"/>
      <c r="K184" s="349"/>
      <c r="L184" s="349"/>
      <c r="M184" s="349"/>
      <c r="N184" s="371"/>
      <c r="O184" s="349"/>
      <c r="P184" s="349"/>
    </row>
    <row r="185" spans="1:16" ht="12.75" customHeight="1">
      <c r="A185" s="371"/>
      <c r="B185" s="371"/>
      <c r="C185" s="371"/>
      <c r="D185" s="255"/>
      <c r="E185" s="254"/>
      <c r="F185" s="254"/>
      <c r="G185" s="122"/>
      <c r="H185" s="122"/>
      <c r="I185" s="122"/>
      <c r="J185" s="122"/>
      <c r="K185" s="122"/>
      <c r="L185" s="122"/>
      <c r="M185" s="256"/>
      <c r="N185" s="371"/>
      <c r="O185" s="122"/>
      <c r="P185" s="122"/>
    </row>
    <row r="186" spans="1:16" ht="12.75" customHeight="1">
      <c r="A186" s="371"/>
      <c r="B186" s="371"/>
      <c r="C186" s="371"/>
      <c r="D186" s="250" t="s">
        <v>1198</v>
      </c>
      <c r="E186" s="251">
        <f>MIN('Kab-Kot'!$W$4:$W$517)</f>
        <v>0</v>
      </c>
      <c r="F186" s="252" t="str">
        <f>IF((E186&gt;E187),"Salah: Tertinggi lebih buruk daripada Terburuk","OK")</f>
        <v>OK</v>
      </c>
      <c r="G186" s="398"/>
      <c r="H186" s="398"/>
      <c r="I186" s="398"/>
      <c r="J186" s="398"/>
      <c r="K186" s="398"/>
      <c r="L186" s="398"/>
      <c r="M186" s="410">
        <f>IF($E180&lt;(($E188-$E186)/2+G186),1,IF($E180&gt;((($E187-$E188)/2)+$E188),0,IF($E180&lt;((0.8*($E188-$E186))+0.2*$E186),0.75,IF($E180&gt;((0.8*($E188-$E186))+0.2*$E187),0.25,IF($E180&lt;=(0.8*($E188-$E186)+0.2*$E187),0.5,"error")))))</f>
        <v>0.5</v>
      </c>
      <c r="N186" s="371"/>
      <c r="O186" s="398"/>
      <c r="P186" s="398"/>
    </row>
    <row r="187" spans="1:16" ht="12.75" customHeight="1">
      <c r="A187" s="371"/>
      <c r="B187" s="371"/>
      <c r="C187" s="371"/>
      <c r="D187" s="250" t="s">
        <v>1199</v>
      </c>
      <c r="E187" s="251">
        <f>MAX('Kab-Kot'!$W$4:$W$517)</f>
        <v>17.940000000000001</v>
      </c>
      <c r="F187" s="252" t="str">
        <f>IF((E187&lt;E186),"Salah: Terburuk lebih baik daripada Terbaik","OK")</f>
        <v>OK</v>
      </c>
      <c r="G187" s="371"/>
      <c r="H187" s="371"/>
      <c r="I187" s="371"/>
      <c r="J187" s="371"/>
      <c r="K187" s="371"/>
      <c r="L187" s="371"/>
      <c r="M187" s="371"/>
      <c r="N187" s="371"/>
      <c r="O187" s="371"/>
      <c r="P187" s="371"/>
    </row>
    <row r="188" spans="1:16" ht="12.75" customHeight="1">
      <c r="A188" s="371"/>
      <c r="B188" s="371"/>
      <c r="C188" s="349"/>
      <c r="D188" s="250" t="s">
        <v>1200</v>
      </c>
      <c r="E188" s="251">
        <f>AVERAGE('Kab-Kot'!$W$4:$W$517)</f>
        <v>2.1519649805447467</v>
      </c>
      <c r="F188" s="252" t="str">
        <f>IF((E188&lt;E186),"Salah: Rata2 lebih baik daripada Terbaik",IF((E188&gt;E187),"Salah: Rata2 lebih buruk daripada Terburuk","OK"))</f>
        <v>OK</v>
      </c>
      <c r="G188" s="349"/>
      <c r="H188" s="349"/>
      <c r="I188" s="349"/>
      <c r="J188" s="349"/>
      <c r="K188" s="349"/>
      <c r="L188" s="349"/>
      <c r="M188" s="349"/>
      <c r="N188" s="349"/>
      <c r="O188" s="349"/>
      <c r="P188" s="349"/>
    </row>
    <row r="189" spans="1:16" ht="12.75" customHeight="1">
      <c r="A189" s="371"/>
      <c r="B189" s="371"/>
      <c r="C189" s="62"/>
      <c r="D189" s="62"/>
      <c r="E189" s="257"/>
      <c r="F189" s="257"/>
      <c r="G189" s="122"/>
      <c r="H189" s="122"/>
      <c r="I189" s="122"/>
      <c r="J189" s="122"/>
      <c r="K189" s="122"/>
      <c r="L189" s="122"/>
      <c r="M189" s="122"/>
      <c r="N189" s="122"/>
      <c r="O189" s="122"/>
      <c r="P189" s="122"/>
    </row>
    <row r="190" spans="1:16" ht="12.75" customHeight="1">
      <c r="A190" s="371"/>
      <c r="B190" s="371"/>
      <c r="C190" s="409" t="s">
        <v>1225</v>
      </c>
      <c r="D190" s="250" t="s">
        <v>1194</v>
      </c>
      <c r="E190" s="251">
        <f>VLOOKUP($C$5,'Kab-Kot'!$E$4:$AA$517,20,FALSE)</f>
        <v>0.44</v>
      </c>
      <c r="F190" s="252" t="str">
        <f>IF((E190&lt;E192),"Salah: Kab lebih baik daripada terbaik Prov",IF((E190&gt;E193),"Salah: Kab lebih buruk daripada terburuk Prov","OK"))</f>
        <v>OK</v>
      </c>
      <c r="G190" s="398"/>
      <c r="H190" s="398"/>
      <c r="I190" s="398"/>
      <c r="J190" s="398"/>
      <c r="K190" s="398"/>
      <c r="L190" s="398"/>
      <c r="M190" s="410">
        <f>IF($E190&lt;(($E194-$E192)/2+G192),1,IF($E190&gt;((($E193-$E194)/2)+$E194),0,IF($E190&lt;((0.8*($E194-$E192))+(0.2*$E192)),0.75,IF($E190&gt;((0.8*($E194-$E192))+(0.2*$E193)),0.25,IF($E190&lt;=(0.8*($E194-$E192)+0.2*$E193),0.5,"error")))))</f>
        <v>0.5</v>
      </c>
      <c r="N190" s="412">
        <f>AVERAGE(M190:M198)</f>
        <v>0.625</v>
      </c>
      <c r="O190" s="398"/>
      <c r="P190" s="398"/>
    </row>
    <row r="191" spans="1:16" ht="12.75" customHeight="1">
      <c r="A191" s="371"/>
      <c r="B191" s="371"/>
      <c r="C191" s="371"/>
      <c r="D191" s="253"/>
      <c r="E191" s="254"/>
      <c r="F191" s="252" t="str">
        <f>IF((E190&lt;E196),"Salah: Kab lebih baik daripada terbaik Nasional",IF((E190&gt;E197),"Salah: Kab lebih buruk daripada terburuk Nasional","OK"))</f>
        <v>OK</v>
      </c>
      <c r="G191" s="371"/>
      <c r="H191" s="371"/>
      <c r="I191" s="371"/>
      <c r="J191" s="371"/>
      <c r="K191" s="371"/>
      <c r="L191" s="371"/>
      <c r="M191" s="371"/>
      <c r="N191" s="371"/>
      <c r="O191" s="371"/>
      <c r="P191" s="371"/>
    </row>
    <row r="192" spans="1:16" ht="12.75" customHeight="1">
      <c r="A192" s="371"/>
      <c r="B192" s="371"/>
      <c r="C192" s="371"/>
      <c r="D192" s="250" t="s">
        <v>1195</v>
      </c>
      <c r="E192" s="251">
        <f>VLOOKUP($C$4,'min-max'!$C$4:$AU$37,38,FALSE)</f>
        <v>0.14000000000000001</v>
      </c>
      <c r="F192" s="252" t="str">
        <f>IF((E192&gt;E193),"Salah: Terbaik Prov lebih buruk daripada Terburuk Prov",IF((E192&lt;E196),"Salah: Terbaik Prov lebih baik daripada Terbaik Nasional","OK"))</f>
        <v>OK</v>
      </c>
      <c r="G192" s="371"/>
      <c r="H192" s="371"/>
      <c r="I192" s="371"/>
      <c r="J192" s="371"/>
      <c r="K192" s="371"/>
      <c r="L192" s="371"/>
      <c r="M192" s="371"/>
      <c r="N192" s="371"/>
      <c r="O192" s="371"/>
      <c r="P192" s="371"/>
    </row>
    <row r="193" spans="1:16" ht="12.75" customHeight="1">
      <c r="A193" s="371"/>
      <c r="B193" s="371"/>
      <c r="C193" s="371"/>
      <c r="D193" s="250" t="s">
        <v>1196</v>
      </c>
      <c r="E193" s="251">
        <f>VLOOKUP($C$4,'min-max'!$C$4:$AU$37,39,FALSE)</f>
        <v>1.2</v>
      </c>
      <c r="F193" s="252" t="str">
        <f>IF((E193&lt;E192),"Salah: Terburuk Prov lebih baik daripada Tertinggi Prov",IF((E193&gt;E197),"Salah: Terburuk Prov lebih buruk daripada Terburuk Nasional","OK"))</f>
        <v>OK</v>
      </c>
      <c r="G193" s="371"/>
      <c r="H193" s="371"/>
      <c r="I193" s="371"/>
      <c r="J193" s="371"/>
      <c r="K193" s="371"/>
      <c r="L193" s="371"/>
      <c r="M193" s="371"/>
      <c r="N193" s="371"/>
      <c r="O193" s="371"/>
      <c r="P193" s="371"/>
    </row>
    <row r="194" spans="1:16" ht="12.75" customHeight="1">
      <c r="A194" s="371"/>
      <c r="B194" s="371"/>
      <c r="C194" s="371"/>
      <c r="D194" s="250" t="s">
        <v>1197</v>
      </c>
      <c r="E194" s="251">
        <f>AVERAGEIF('Kab-Kot'!$D:$D,$C$4,'Kab-Kot'!$X:$X)</f>
        <v>0.6473913043478261</v>
      </c>
      <c r="F194" s="252" t="str">
        <f>IF((E194&lt;E192),"Salah: Rata2 lebih baik daripada Tertinggi Prov",IF((E194&gt;E193),"Salah: Rata2 lebih buruk daripada Terburuk Prov","OK"))</f>
        <v>OK</v>
      </c>
      <c r="G194" s="349"/>
      <c r="H194" s="349"/>
      <c r="I194" s="349"/>
      <c r="J194" s="349"/>
      <c r="K194" s="349"/>
      <c r="L194" s="349"/>
      <c r="M194" s="349"/>
      <c r="N194" s="371"/>
      <c r="O194" s="349"/>
      <c r="P194" s="349"/>
    </row>
    <row r="195" spans="1:16" ht="12.75" customHeight="1">
      <c r="A195" s="371"/>
      <c r="B195" s="371"/>
      <c r="C195" s="371"/>
      <c r="D195" s="255"/>
      <c r="E195" s="254"/>
      <c r="F195" s="254"/>
      <c r="G195" s="122"/>
      <c r="H195" s="122"/>
      <c r="I195" s="122"/>
      <c r="J195" s="122"/>
      <c r="K195" s="122"/>
      <c r="L195" s="122"/>
      <c r="M195" s="256"/>
      <c r="N195" s="371"/>
      <c r="O195" s="122"/>
      <c r="P195" s="122"/>
    </row>
    <row r="196" spans="1:16" ht="12.75" customHeight="1">
      <c r="A196" s="371"/>
      <c r="B196" s="371"/>
      <c r="C196" s="371"/>
      <c r="D196" s="250" t="s">
        <v>1198</v>
      </c>
      <c r="E196" s="251">
        <f>MIN('Kab-Kot'!$X$4:$X$517)</f>
        <v>0</v>
      </c>
      <c r="F196" s="252" t="str">
        <f>IF((E196&gt;E197),"Salah: Tertinggi lebih buruk daripada Terburuk","OK")</f>
        <v>OK</v>
      </c>
      <c r="G196" s="398"/>
      <c r="H196" s="398"/>
      <c r="I196" s="398"/>
      <c r="J196" s="398"/>
      <c r="K196" s="398"/>
      <c r="L196" s="398"/>
      <c r="M196" s="410">
        <f>IF($E190&lt;(($E198-$E196)/2+G196),1,IF($E190&gt;((($E197-$E198)/2)+$E198),0,IF($E190&lt;((0.8*($E198-$E196))+0.2*$E196),0.75,IF($E190&gt;((0.8*($E198-$E196))+0.2*$E197),0.25,IF($E190&lt;=(0.8*($E198-$E196)+0.2*$E197),0.5,"error")))))</f>
        <v>0.75</v>
      </c>
      <c r="N196" s="371"/>
      <c r="O196" s="398"/>
      <c r="P196" s="398"/>
    </row>
    <row r="197" spans="1:16" ht="12.75" customHeight="1">
      <c r="A197" s="371"/>
      <c r="B197" s="371"/>
      <c r="C197" s="371"/>
      <c r="D197" s="250" t="s">
        <v>1199</v>
      </c>
      <c r="E197" s="251">
        <f>MAX('Kab-Kot'!$X$4:$X$517)</f>
        <v>8.85</v>
      </c>
      <c r="F197" s="252" t="str">
        <f>IF((E197&lt;E196),"Salah: Terburuk lebih baik daripada Terbaik","OK")</f>
        <v>OK</v>
      </c>
      <c r="G197" s="371"/>
      <c r="H197" s="371"/>
      <c r="I197" s="371"/>
      <c r="J197" s="371"/>
      <c r="K197" s="371"/>
      <c r="L197" s="371"/>
      <c r="M197" s="371"/>
      <c r="N197" s="371"/>
      <c r="O197" s="371"/>
      <c r="P197" s="371"/>
    </row>
    <row r="198" spans="1:16" ht="12.75" customHeight="1">
      <c r="A198" s="349"/>
      <c r="B198" s="349"/>
      <c r="C198" s="349"/>
      <c r="D198" s="250" t="s">
        <v>1200</v>
      </c>
      <c r="E198" s="251">
        <f>AVERAGE('Kab-Kot'!$X$4:$X$517)</f>
        <v>0.57313229571984425</v>
      </c>
      <c r="F198" s="252" t="str">
        <f>IF((E198&lt;E196),"Salah: Rata2 lebih baik daripada Terbaik",IF((E198&gt;E197),"Salah: Rata2 lebih buruk daripada Terburuk","OK"))</f>
        <v>OK</v>
      </c>
      <c r="G198" s="349"/>
      <c r="H198" s="349"/>
      <c r="I198" s="349"/>
      <c r="J198" s="349"/>
      <c r="K198" s="349"/>
      <c r="L198" s="349"/>
      <c r="M198" s="349"/>
      <c r="N198" s="349"/>
      <c r="O198" s="349"/>
      <c r="P198" s="349"/>
    </row>
    <row r="199" spans="1:16" ht="12.75" customHeight="1">
      <c r="A199" s="76"/>
      <c r="B199" s="62"/>
      <c r="C199" s="62"/>
      <c r="D199" s="62"/>
      <c r="E199" s="257"/>
      <c r="F199" s="257"/>
      <c r="G199" s="122"/>
      <c r="H199" s="122"/>
      <c r="I199" s="122"/>
      <c r="J199" s="122"/>
      <c r="K199" s="122"/>
      <c r="L199" s="122"/>
      <c r="M199" s="122"/>
      <c r="N199" s="122"/>
      <c r="O199" s="122"/>
      <c r="P199" s="122"/>
    </row>
    <row r="200" spans="1:16" ht="12.75" customHeight="1">
      <c r="A200" s="411">
        <v>5</v>
      </c>
      <c r="B200" s="409" t="s">
        <v>1226</v>
      </c>
      <c r="C200" s="409" t="s">
        <v>1227</v>
      </c>
      <c r="D200" s="250" t="s">
        <v>1194</v>
      </c>
      <c r="E200" s="251">
        <f>VLOOKUP($C$5,'Kab-Kot'!$E$4:$AA$517,21,FALSE)</f>
        <v>3125</v>
      </c>
      <c r="F200" s="252" t="str">
        <f>IF((E200&gt;E202),"Salah: Kab &gt; Tertinggi Prov",IF((E200&lt;E203),"Salah: Kab &lt; Terendah Prov","OK"))</f>
        <v>OK</v>
      </c>
      <c r="G200" s="398"/>
      <c r="H200" s="398"/>
      <c r="I200" s="398"/>
      <c r="J200" s="398"/>
      <c r="K200" s="398"/>
      <c r="L200" s="398"/>
      <c r="M200" s="398"/>
      <c r="N200" s="398"/>
      <c r="O200" s="410">
        <f>IF(E200&gt;(E202+E204)/2,1,IF(E200&lt;(E203+E204)/2,0,IF(E200&gt;(0.8*E204+0.2*E202),0.75,IF(E200&lt;(0.8*E204+0.2*E203),0.25,IF(E200&gt;=(0.8*E204+0.2*E203),0.5,"error")))))</f>
        <v>0.25</v>
      </c>
      <c r="P200" s="412">
        <f>AVERAGE(O200:O208)</f>
        <v>0.125</v>
      </c>
    </row>
    <row r="201" spans="1:16" ht="12.75" customHeight="1">
      <c r="A201" s="371"/>
      <c r="B201" s="371"/>
      <c r="C201" s="371"/>
      <c r="D201" s="253"/>
      <c r="E201" s="254"/>
      <c r="F201" s="252" t="str">
        <f>IF((E200&gt;E206),"Salah: Kab &gt; Tertinggi Nasional",IF((E200&lt;E207),"Salah: Kab &lt; Terendah Nasional","OK"))</f>
        <v>OK</v>
      </c>
      <c r="G201" s="371"/>
      <c r="H201" s="371"/>
      <c r="I201" s="371"/>
      <c r="J201" s="371"/>
      <c r="K201" s="371"/>
      <c r="L201" s="371"/>
      <c r="M201" s="371"/>
      <c r="N201" s="371"/>
      <c r="O201" s="371"/>
      <c r="P201" s="371"/>
    </row>
    <row r="202" spans="1:16" ht="12.75" customHeight="1">
      <c r="A202" s="371"/>
      <c r="B202" s="371"/>
      <c r="C202" s="371"/>
      <c r="D202" s="250" t="s">
        <v>1195</v>
      </c>
      <c r="E202" s="251">
        <f>VLOOKUP($C$4,'min-max'!$C$4:$AU$37,40,FALSE)</f>
        <v>12528</v>
      </c>
      <c r="F202" s="252" t="str">
        <f>IF((E202&lt;E203),"Salah: Tertinggi &lt; Terendah",IF((E202&gt;E206),"Salah: Tertinggi Prov &gt; Tertinggi Nasional","OK"))</f>
        <v>OK</v>
      </c>
      <c r="G202" s="371"/>
      <c r="H202" s="371"/>
      <c r="I202" s="371"/>
      <c r="J202" s="371"/>
      <c r="K202" s="371"/>
      <c r="L202" s="371"/>
      <c r="M202" s="371"/>
      <c r="N202" s="371"/>
      <c r="O202" s="371"/>
      <c r="P202" s="371"/>
    </row>
    <row r="203" spans="1:16" ht="12.75" customHeight="1">
      <c r="A203" s="371"/>
      <c r="B203" s="371"/>
      <c r="C203" s="371"/>
      <c r="D203" s="250" t="s">
        <v>1196</v>
      </c>
      <c r="E203" s="251">
        <f>VLOOKUP($C$4,'min-max'!$C$4:$AU$37,41,FALSE)</f>
        <v>474</v>
      </c>
      <c r="F203" s="252" t="str">
        <f>IF((E203&gt;E202),"Salah: Terendah &gt; Tertinggi",IF((E203&lt;E207),"Salah: Terendah Prov &lt; Terendah Nasional","OK"))</f>
        <v>OK</v>
      </c>
      <c r="G203" s="371"/>
      <c r="H203" s="371"/>
      <c r="I203" s="371"/>
      <c r="J203" s="371"/>
      <c r="K203" s="371"/>
      <c r="L203" s="371"/>
      <c r="M203" s="371"/>
      <c r="N203" s="371"/>
      <c r="O203" s="371"/>
      <c r="P203" s="371"/>
    </row>
    <row r="204" spans="1:16" ht="30" customHeight="1">
      <c r="A204" s="371"/>
      <c r="B204" s="371"/>
      <c r="C204" s="371"/>
      <c r="D204" s="250" t="s">
        <v>1228</v>
      </c>
      <c r="E204" s="251">
        <f>AVERAGEIF('Kab-Kot'!$D:$D,$C$4,'Kab-Kot'!$Y:$Y)</f>
        <v>4275.608695652174</v>
      </c>
      <c r="F204" s="252" t="str">
        <f>IF((E204&gt;E202),"Salah: Rata2 &gt; Tertinggi",IF((E204&lt;E203),"Salah: Rata2 &lt; Terendah","OK"))</f>
        <v>OK</v>
      </c>
      <c r="G204" s="349"/>
      <c r="H204" s="349"/>
      <c r="I204" s="349"/>
      <c r="J204" s="349"/>
      <c r="K204" s="349"/>
      <c r="L204" s="349"/>
      <c r="M204" s="349"/>
      <c r="N204" s="349"/>
      <c r="O204" s="349"/>
      <c r="P204" s="371"/>
    </row>
    <row r="205" spans="1:16" ht="12.75" customHeight="1">
      <c r="A205" s="371"/>
      <c r="B205" s="371"/>
      <c r="C205" s="371"/>
      <c r="D205" s="255"/>
      <c r="E205" s="254"/>
      <c r="F205" s="254"/>
      <c r="G205" s="122"/>
      <c r="H205" s="122"/>
      <c r="I205" s="122"/>
      <c r="J205" s="122"/>
      <c r="K205" s="122"/>
      <c r="L205" s="122"/>
      <c r="M205" s="122"/>
      <c r="N205" s="122"/>
      <c r="O205" s="254"/>
      <c r="P205" s="371"/>
    </row>
    <row r="206" spans="1:16" ht="12.75" customHeight="1">
      <c r="A206" s="371"/>
      <c r="B206" s="371"/>
      <c r="C206" s="371"/>
      <c r="D206" s="250" t="s">
        <v>1198</v>
      </c>
      <c r="E206" s="251">
        <f>MAX('Kab-Kot'!$Y$4:$Y$517)</f>
        <v>336286</v>
      </c>
      <c r="F206" s="252" t="str">
        <f>IF((E206&lt;E207),"Salah: Tertinggi &lt; Terendah","OK")</f>
        <v>OK</v>
      </c>
      <c r="G206" s="398"/>
      <c r="H206" s="398"/>
      <c r="I206" s="398"/>
      <c r="J206" s="398"/>
      <c r="K206" s="398"/>
      <c r="L206" s="398"/>
      <c r="M206" s="398"/>
      <c r="N206" s="398"/>
      <c r="O206" s="410">
        <f>IF(E200&gt;(E206+E208)/2,1,IF(E200&lt;(E207+E208)/2,0,IF(E200&gt;(0.8*E208+0.2*E206),0.75,IF(E200&lt;(0.8*E208+0.2*E207),0.25,IF(E200&gt;=(0.8*E208+0.2*E207),0.5,"error")))))</f>
        <v>0</v>
      </c>
      <c r="P206" s="371"/>
    </row>
    <row r="207" spans="1:16" ht="15.75" customHeight="1">
      <c r="A207" s="371"/>
      <c r="B207" s="371"/>
      <c r="C207" s="371"/>
      <c r="D207" s="250" t="s">
        <v>1199</v>
      </c>
      <c r="E207" s="251">
        <f>MIN('Kab-Kot'!$Y$4:$Y$517)</f>
        <v>0</v>
      </c>
      <c r="F207" s="252" t="str">
        <f>IF((E207&gt;E206),"Salah: Terendah &gt; Tertinggi","OK")</f>
        <v>OK</v>
      </c>
      <c r="G207" s="371"/>
      <c r="H207" s="371"/>
      <c r="I207" s="371"/>
      <c r="J207" s="371"/>
      <c r="K207" s="371"/>
      <c r="L207" s="371"/>
      <c r="M207" s="371"/>
      <c r="N207" s="371"/>
      <c r="O207" s="371"/>
      <c r="P207" s="371"/>
    </row>
    <row r="208" spans="1:16" ht="12.75" customHeight="1">
      <c r="A208" s="371"/>
      <c r="B208" s="371"/>
      <c r="C208" s="349"/>
      <c r="D208" s="250" t="s">
        <v>1200</v>
      </c>
      <c r="E208" s="251">
        <f>AVERAGE('Kab-Kot'!$Y$4:$Y$517)</f>
        <v>14026.005836575876</v>
      </c>
      <c r="F208" s="252" t="str">
        <f>IF((E208&gt;E206),"Salah: Rata2 &gt; Tertinggi",IF((E208&lt;E207),"Salah: Rata2 &lt; Terendah","OK"))</f>
        <v>OK</v>
      </c>
      <c r="G208" s="349"/>
      <c r="H208" s="349"/>
      <c r="I208" s="349"/>
      <c r="J208" s="349"/>
      <c r="K208" s="349"/>
      <c r="L208" s="349"/>
      <c r="M208" s="349"/>
      <c r="N208" s="349"/>
      <c r="O208" s="349"/>
      <c r="P208" s="349"/>
    </row>
    <row r="209" spans="1:16" ht="12.75" customHeight="1">
      <c r="A209" s="371"/>
      <c r="B209" s="371"/>
      <c r="C209" s="62"/>
      <c r="D209" s="39"/>
      <c r="E209" s="257"/>
      <c r="F209" s="257"/>
      <c r="G209" s="122"/>
      <c r="H209" s="122"/>
      <c r="I209" s="122"/>
      <c r="J209" s="122"/>
      <c r="K209" s="122"/>
      <c r="L209" s="122"/>
      <c r="M209" s="122"/>
      <c r="N209" s="122"/>
      <c r="O209" s="122"/>
      <c r="P209" s="122"/>
    </row>
    <row r="210" spans="1:16" ht="12.75" customHeight="1">
      <c r="A210" s="371"/>
      <c r="B210" s="371"/>
      <c r="C210" s="409" t="s">
        <v>1229</v>
      </c>
      <c r="D210" s="250" t="s">
        <v>1194</v>
      </c>
      <c r="E210" s="251">
        <f>VLOOKUP($C$5,'Kab-Kot'!$E$4:$AA$517,22,FALSE)</f>
        <v>1482</v>
      </c>
      <c r="F210" s="252" t="str">
        <f>IF((E210&gt;E212),"Salah: Kab &gt; Tertinggi Prov",IF((E210&lt;E213),"Salah: Kab &lt; Terendah Prov","OK"))</f>
        <v>OK</v>
      </c>
      <c r="G210" s="398"/>
      <c r="H210" s="398"/>
      <c r="I210" s="398"/>
      <c r="J210" s="398"/>
      <c r="K210" s="398"/>
      <c r="L210" s="398"/>
      <c r="M210" s="398"/>
      <c r="N210" s="398"/>
      <c r="O210" s="410">
        <f>IF(E210&gt;(E212+E214)/2,1,IF(E210&lt;(E213+E214)/2,0,IF(E210&gt;(0.8*E214+0.2*E212),0.75,IF(E210&lt;(0.8*E214+0.2*E213),0.25,IF(E210&gt;=(0.8*E214+0.2*E213),0.5,"error")))))</f>
        <v>0.5</v>
      </c>
      <c r="P210" s="412">
        <f>AVERAGE(O210:O218)</f>
        <v>0.25</v>
      </c>
    </row>
    <row r="211" spans="1:16" ht="12.75" customHeight="1">
      <c r="A211" s="371"/>
      <c r="B211" s="371"/>
      <c r="C211" s="371"/>
      <c r="D211" s="253"/>
      <c r="E211" s="254"/>
      <c r="F211" s="252" t="str">
        <f>IF((E210&gt;E216),"Salah: Kab &gt; Tertinggi Nasional",IF((E210&lt;E217),"Salah: Kab &lt; Terendah Nasional","OK"))</f>
        <v>OK</v>
      </c>
      <c r="G211" s="371"/>
      <c r="H211" s="371"/>
      <c r="I211" s="371"/>
      <c r="J211" s="371"/>
      <c r="K211" s="371"/>
      <c r="L211" s="371"/>
      <c r="M211" s="371"/>
      <c r="N211" s="371"/>
      <c r="O211" s="371"/>
      <c r="P211" s="371"/>
    </row>
    <row r="212" spans="1:16" ht="12.75" customHeight="1">
      <c r="A212" s="371"/>
      <c r="B212" s="371"/>
      <c r="C212" s="371"/>
      <c r="D212" s="250" t="s">
        <v>1195</v>
      </c>
      <c r="E212" s="251">
        <f>VLOOKUP($C$4,'min-max'!$C$4:$AU$37,42,FALSE)</f>
        <v>4425</v>
      </c>
      <c r="F212" s="252" t="str">
        <f>IF((E212&lt;E213),"Salah: Tertinggi &lt; Terendah",IF((E212&gt;E216),"Salah: Tertinggi Prov &gt; Tertinggi Nasional","OK"))</f>
        <v>OK</v>
      </c>
      <c r="G212" s="371"/>
      <c r="H212" s="371"/>
      <c r="I212" s="371"/>
      <c r="J212" s="371"/>
      <c r="K212" s="371"/>
      <c r="L212" s="371"/>
      <c r="M212" s="371"/>
      <c r="N212" s="371"/>
      <c r="O212" s="371"/>
      <c r="P212" s="371"/>
    </row>
    <row r="213" spans="1:16" ht="12.75" customHeight="1">
      <c r="A213" s="371"/>
      <c r="B213" s="371"/>
      <c r="C213" s="371"/>
      <c r="D213" s="250" t="s">
        <v>1196</v>
      </c>
      <c r="E213" s="251">
        <f>VLOOKUP($C$4,'min-max'!$C$4:$AU$37,43,FALSE)</f>
        <v>280</v>
      </c>
      <c r="F213" s="252" t="str">
        <f>IF((E213&gt;E212),"Salah: Terendah &gt; Tertinggi",IF((E213&lt;E217),"Salah: Terendah Prov &lt; Terendah Nasional","OK"))</f>
        <v>OK</v>
      </c>
      <c r="G213" s="371"/>
      <c r="H213" s="371"/>
      <c r="I213" s="371"/>
      <c r="J213" s="371"/>
      <c r="K213" s="371"/>
      <c r="L213" s="371"/>
      <c r="M213" s="371"/>
      <c r="N213" s="371"/>
      <c r="O213" s="371"/>
      <c r="P213" s="371"/>
    </row>
    <row r="214" spans="1:16" ht="12.75" customHeight="1">
      <c r="A214" s="371"/>
      <c r="B214" s="371"/>
      <c r="C214" s="371"/>
      <c r="D214" s="250" t="s">
        <v>1228</v>
      </c>
      <c r="E214" s="251">
        <f>AVERAGEIF('Kab-Kot'!$D:$D,$C$4,'Kab-Kot'!$Z:$Z)</f>
        <v>1541.1739130434783</v>
      </c>
      <c r="F214" s="252" t="str">
        <f>IF((E214&gt;E212),"Salah: Rata2 &gt; Tertinggi",IF((E214&lt;E213),"Salah: Rata2 &lt; Terendah","OK"))</f>
        <v>OK</v>
      </c>
      <c r="G214" s="349"/>
      <c r="H214" s="349"/>
      <c r="I214" s="349"/>
      <c r="J214" s="349"/>
      <c r="K214" s="349"/>
      <c r="L214" s="349"/>
      <c r="M214" s="349"/>
      <c r="N214" s="349"/>
      <c r="O214" s="349"/>
      <c r="P214" s="371"/>
    </row>
    <row r="215" spans="1:16" ht="12.75" customHeight="1">
      <c r="A215" s="371"/>
      <c r="B215" s="371"/>
      <c r="C215" s="371"/>
      <c r="D215" s="255"/>
      <c r="E215" s="254"/>
      <c r="F215" s="254"/>
      <c r="G215" s="122"/>
      <c r="H215" s="122"/>
      <c r="I215" s="122"/>
      <c r="J215" s="122"/>
      <c r="K215" s="122"/>
      <c r="L215" s="122"/>
      <c r="M215" s="122"/>
      <c r="N215" s="122"/>
      <c r="O215" s="254"/>
      <c r="P215" s="371"/>
    </row>
    <row r="216" spans="1:16" ht="12.75" customHeight="1">
      <c r="A216" s="371"/>
      <c r="B216" s="371"/>
      <c r="C216" s="371"/>
      <c r="D216" s="250" t="s">
        <v>1198</v>
      </c>
      <c r="E216" s="251">
        <f>MAX('Kab-Kot'!$Z$4:$Z$517)</f>
        <v>124999</v>
      </c>
      <c r="F216" s="252" t="str">
        <f>IF((E216&lt;E217),"Salah: Tertinggi &lt; Terendah","OK")</f>
        <v>OK</v>
      </c>
      <c r="G216" s="398"/>
      <c r="H216" s="398"/>
      <c r="I216" s="398"/>
      <c r="J216" s="398"/>
      <c r="K216" s="398"/>
      <c r="L216" s="398"/>
      <c r="M216" s="398"/>
      <c r="N216" s="398"/>
      <c r="O216" s="410">
        <f>IF(E210&gt;(E216+E218)/2,1,IF(E210&lt;(E217+E218)/2,0,IF(E210&gt;(0.8*E218+0.2*E216),0.75,IF(E210&lt;(0.8*E218+0.2*E217),0.25,IF(E210&gt;=(0.8*E218+0.2*E217),0.5,"error")))))</f>
        <v>0</v>
      </c>
      <c r="P216" s="371"/>
    </row>
    <row r="217" spans="1:16" ht="12.75" customHeight="1">
      <c r="A217" s="371"/>
      <c r="B217" s="371"/>
      <c r="C217" s="371"/>
      <c r="D217" s="250" t="s">
        <v>1199</v>
      </c>
      <c r="E217" s="251">
        <f>MIN('Kab-Kot'!$Z$4:$Z$517)</f>
        <v>0</v>
      </c>
      <c r="F217" s="252" t="str">
        <f>IF((E217&gt;E216),"Salah: Terendah &gt; Tertinggi","OK")</f>
        <v>OK</v>
      </c>
      <c r="G217" s="371"/>
      <c r="H217" s="371"/>
      <c r="I217" s="371"/>
      <c r="J217" s="371"/>
      <c r="K217" s="371"/>
      <c r="L217" s="371"/>
      <c r="M217" s="371"/>
      <c r="N217" s="371"/>
      <c r="O217" s="371"/>
      <c r="P217" s="371"/>
    </row>
    <row r="218" spans="1:16" ht="12.75" customHeight="1">
      <c r="A218" s="371"/>
      <c r="B218" s="371"/>
      <c r="C218" s="349"/>
      <c r="D218" s="250" t="s">
        <v>1200</v>
      </c>
      <c r="E218" s="251">
        <f>AVERAGE('Kab-Kot'!$Z$4:$Z$517)</f>
        <v>5044.7996108949419</v>
      </c>
      <c r="F218" s="252" t="str">
        <f>IF((E218&gt;E216),"Salah: Rata2 &gt; Tertinggi",IF((E218&lt;E217),"Salah: Rata2 &lt; Terendah","OK"))</f>
        <v>OK</v>
      </c>
      <c r="G218" s="349"/>
      <c r="H218" s="349"/>
      <c r="I218" s="349"/>
      <c r="J218" s="349"/>
      <c r="K218" s="349"/>
      <c r="L218" s="349"/>
      <c r="M218" s="349"/>
      <c r="N218" s="349"/>
      <c r="O218" s="349"/>
      <c r="P218" s="349"/>
    </row>
    <row r="219" spans="1:16" ht="12.75" customHeight="1">
      <c r="A219" s="371"/>
      <c r="B219" s="371"/>
      <c r="C219" s="62"/>
      <c r="D219" s="62"/>
      <c r="E219" s="257"/>
      <c r="F219" s="257"/>
      <c r="G219" s="122"/>
      <c r="H219" s="122"/>
      <c r="I219" s="122"/>
      <c r="J219" s="122"/>
      <c r="K219" s="122"/>
      <c r="L219" s="122"/>
      <c r="M219" s="122"/>
      <c r="N219" s="122"/>
      <c r="O219" s="122"/>
      <c r="P219" s="122"/>
    </row>
    <row r="220" spans="1:16" ht="12.75" customHeight="1">
      <c r="A220" s="371"/>
      <c r="B220" s="371"/>
      <c r="C220" s="409" t="s">
        <v>1230</v>
      </c>
      <c r="D220" s="250" t="s">
        <v>1194</v>
      </c>
      <c r="E220" s="251">
        <f>VLOOKUP($C$5,'Kab-Kot'!$E$4:$AA$517,23,FALSE)</f>
        <v>4.5999999999999996</v>
      </c>
      <c r="F220" s="252" t="str">
        <f>IF((E220&gt;E222),"Salah: Kab &gt; Tertinggi Prov",IF((E220&lt;E223),"Salah: Kab &lt; Terendah Prov","OK"))</f>
        <v>OK</v>
      </c>
      <c r="G220" s="398"/>
      <c r="H220" s="398"/>
      <c r="I220" s="398"/>
      <c r="J220" s="398"/>
      <c r="K220" s="398"/>
      <c r="L220" s="398"/>
      <c r="M220" s="398"/>
      <c r="N220" s="398"/>
      <c r="O220" s="410">
        <f>IF(E220&gt;(E222+E224)/2,1,IF(E220&lt;(E223+E224)/2,0,IF(E220&gt;(0.8*E224+0.2*E222),0.75,IF(E220&lt;(0.8*E224+0.2*E223),0.25,IF(E220&gt;=(0.8*E224+0.2*E223),0.5,"error")))))</f>
        <v>0.5</v>
      </c>
      <c r="P220" s="412">
        <f>AVERAGE(O220:O228)</f>
        <v>0.5</v>
      </c>
    </row>
    <row r="221" spans="1:16" ht="12.75" customHeight="1">
      <c r="A221" s="371"/>
      <c r="B221" s="371"/>
      <c r="C221" s="371"/>
      <c r="D221" s="253"/>
      <c r="E221" s="254"/>
      <c r="F221" s="252" t="str">
        <f>IF((E220&gt;E226),"Salah: Kab &gt; Tertinggi Nasional",IF((E220&lt;E227),"Salah: Kab &lt; Terendah Nasional","OK"))</f>
        <v>OK</v>
      </c>
      <c r="G221" s="371"/>
      <c r="H221" s="371"/>
      <c r="I221" s="371"/>
      <c r="J221" s="371"/>
      <c r="K221" s="371"/>
      <c r="L221" s="371"/>
      <c r="M221" s="371"/>
      <c r="N221" s="371"/>
      <c r="O221" s="371"/>
      <c r="P221" s="371"/>
    </row>
    <row r="222" spans="1:16" ht="12.75" customHeight="1">
      <c r="A222" s="371"/>
      <c r="B222" s="371"/>
      <c r="C222" s="371"/>
      <c r="D222" s="250" t="s">
        <v>1195</v>
      </c>
      <c r="E222" s="251">
        <f>VLOOKUP($C$4,'min-max'!$C$4:$AU$37,44,FALSE)</f>
        <v>6.17</v>
      </c>
      <c r="F222" s="252" t="str">
        <f>IF((E222&lt;E223),"Salah: Tertinggi &lt; Terendah",IF((E222&gt;E226),"Salah: Tertinggi Prov &gt; Tertinggi Nasional","OK"))</f>
        <v>OK</v>
      </c>
      <c r="G222" s="371"/>
      <c r="H222" s="371"/>
      <c r="I222" s="371"/>
      <c r="J222" s="371"/>
      <c r="K222" s="371"/>
      <c r="L222" s="371"/>
      <c r="M222" s="371"/>
      <c r="N222" s="371"/>
      <c r="O222" s="371"/>
      <c r="P222" s="371"/>
    </row>
    <row r="223" spans="1:16" ht="12.75" customHeight="1">
      <c r="A223" s="371"/>
      <c r="B223" s="371"/>
      <c r="C223" s="371"/>
      <c r="D223" s="250" t="s">
        <v>1196</v>
      </c>
      <c r="E223" s="251">
        <f>VLOOKUP($C$4,'min-max'!$C$4:$AU$37,45,FALSE)</f>
        <v>0.12</v>
      </c>
      <c r="F223" s="252" t="str">
        <f>IF((E223&gt;E222),"Salah: Terendah &gt; Tertinggi",IF((E223&lt;E227),"Salah: Terendah Prov &lt; Terendah Nasional","OK"))</f>
        <v>OK</v>
      </c>
      <c r="G223" s="371"/>
      <c r="H223" s="371"/>
      <c r="I223" s="371"/>
      <c r="J223" s="371"/>
      <c r="K223" s="371"/>
      <c r="L223" s="371"/>
      <c r="M223" s="371"/>
      <c r="N223" s="371"/>
      <c r="O223" s="371"/>
      <c r="P223" s="371"/>
    </row>
    <row r="224" spans="1:16" ht="12.75" customHeight="1">
      <c r="A224" s="371"/>
      <c r="B224" s="371"/>
      <c r="C224" s="371"/>
      <c r="D224" s="250" t="s">
        <v>1197</v>
      </c>
      <c r="E224" s="251">
        <f>AVERAGEIF('Kab-Kot'!$D:$D,$C$4,'Kab-Kot'!$AA:$AA)</f>
        <v>4.5443478260869572</v>
      </c>
      <c r="F224" s="252" t="str">
        <f>IF((E224&gt;E222),"Salah: Rata2 &gt; Tertinggi",IF((E224&lt;E223),"Salah: Rata2 &lt; Terendah","OK"))</f>
        <v>OK</v>
      </c>
      <c r="G224" s="349"/>
      <c r="H224" s="349"/>
      <c r="I224" s="349"/>
      <c r="J224" s="349"/>
      <c r="K224" s="349"/>
      <c r="L224" s="349"/>
      <c r="M224" s="349"/>
      <c r="N224" s="349"/>
      <c r="O224" s="349"/>
      <c r="P224" s="371"/>
    </row>
    <row r="225" spans="1:16" ht="12.75" customHeight="1">
      <c r="A225" s="371"/>
      <c r="B225" s="371"/>
      <c r="C225" s="371"/>
      <c r="D225" s="255"/>
      <c r="E225" s="254"/>
      <c r="F225" s="254"/>
      <c r="G225" s="122"/>
      <c r="H225" s="122"/>
      <c r="I225" s="122"/>
      <c r="J225" s="122"/>
      <c r="K225" s="122"/>
      <c r="L225" s="122"/>
      <c r="M225" s="122"/>
      <c r="N225" s="122"/>
      <c r="O225" s="254"/>
      <c r="P225" s="371"/>
    </row>
    <row r="226" spans="1:16" ht="12.75" customHeight="1">
      <c r="A226" s="371"/>
      <c r="B226" s="371"/>
      <c r="C226" s="371"/>
      <c r="D226" s="250" t="s">
        <v>1198</v>
      </c>
      <c r="E226" s="251">
        <f>MAX('Kab-Kot'!$AA$4:$AA$517)</f>
        <v>31.49</v>
      </c>
      <c r="F226" s="252" t="str">
        <f>IF((E226&lt;E227),"Salah: Tertinggi &lt; Terendah","OK")</f>
        <v>OK</v>
      </c>
      <c r="G226" s="398"/>
      <c r="H226" s="398"/>
      <c r="I226" s="398"/>
      <c r="J226" s="398"/>
      <c r="K226" s="398"/>
      <c r="L226" s="398"/>
      <c r="M226" s="398"/>
      <c r="N226" s="398"/>
      <c r="O226" s="410">
        <f>IF(E220&gt;(E226+E228)/2,1,IF(E220&lt;(E227+E228)/2,0,IF(E220&gt;(0.8*E228+0.2*E226),0.75,IF(E220&lt;(0.8*E228+0.2*E227),0.25,IF(E220&gt;=(0.8*E228+0.2*E227),0.5,"error")))))</f>
        <v>0.5</v>
      </c>
      <c r="P226" s="371"/>
    </row>
    <row r="227" spans="1:16" ht="12.75" customHeight="1">
      <c r="A227" s="371"/>
      <c r="B227" s="371"/>
      <c r="C227" s="371"/>
      <c r="D227" s="250" t="s">
        <v>1199</v>
      </c>
      <c r="E227" s="251">
        <f>MIN('Kab-Kot'!$AA$4:$AA$517)</f>
        <v>-26.98</v>
      </c>
      <c r="F227" s="252" t="str">
        <f>IF((E227&gt;E226),"Salah: Terendah &gt; Tertinggi","OK")</f>
        <v>OK</v>
      </c>
      <c r="G227" s="371"/>
      <c r="H227" s="371"/>
      <c r="I227" s="371"/>
      <c r="J227" s="371"/>
      <c r="K227" s="371"/>
      <c r="L227" s="371"/>
      <c r="M227" s="371"/>
      <c r="N227" s="371"/>
      <c r="O227" s="371"/>
      <c r="P227" s="371"/>
    </row>
    <row r="228" spans="1:16" ht="12.75" customHeight="1">
      <c r="A228" s="349"/>
      <c r="B228" s="349"/>
      <c r="C228" s="349"/>
      <c r="D228" s="250" t="s">
        <v>1200</v>
      </c>
      <c r="E228" s="251">
        <f>AVERAGE('Kab-Kot'!$AA$4:$AA$517)</f>
        <v>6.2943190661478621</v>
      </c>
      <c r="F228" s="252" t="str">
        <f>IF((E228&gt;E226),"Salah: Rata2 &gt; Tertinggi",IF((E228&lt;E227),"Salah: Rata2 &lt; Terendah","OK"))</f>
        <v>OK</v>
      </c>
      <c r="G228" s="349"/>
      <c r="H228" s="349"/>
      <c r="I228" s="349"/>
      <c r="J228" s="349"/>
      <c r="K228" s="349"/>
      <c r="L228" s="349"/>
      <c r="M228" s="349"/>
      <c r="N228" s="349"/>
      <c r="O228" s="349"/>
      <c r="P228" s="349"/>
    </row>
    <row r="229" spans="1:16">
      <c r="A229" s="68"/>
      <c r="B229" s="62"/>
      <c r="C229" s="62"/>
      <c r="D229" s="62"/>
      <c r="E229" s="62"/>
      <c r="F229" s="62"/>
      <c r="G229" s="122"/>
      <c r="H229" s="122"/>
      <c r="I229" s="122"/>
      <c r="J229" s="122"/>
      <c r="K229" s="122"/>
      <c r="L229" s="122"/>
      <c r="M229" s="122"/>
      <c r="N229" s="122"/>
      <c r="O229" s="122"/>
      <c r="P229" s="122"/>
    </row>
    <row r="230" spans="1:16" ht="12.75" customHeight="1">
      <c r="A230" s="259"/>
      <c r="B230" s="259"/>
      <c r="C230" s="260"/>
      <c r="D230" s="259"/>
      <c r="E230" s="259"/>
      <c r="F230" s="259"/>
      <c r="G230" s="261"/>
      <c r="H230" s="262">
        <f>AVERAGE(H9:H228)</f>
        <v>0.484375</v>
      </c>
      <c r="I230" s="233"/>
      <c r="J230" s="262">
        <f>AVERAGE(J9:J228)</f>
        <v>0.7</v>
      </c>
      <c r="K230" s="10"/>
      <c r="L230" s="262">
        <f>AVERAGE(L9:L228)</f>
        <v>0.33333333333333331</v>
      </c>
      <c r="M230" s="122"/>
      <c r="N230" s="262">
        <f>AVERAGE(N9:N228)</f>
        <v>0.54166666666666663</v>
      </c>
      <c r="O230" s="122"/>
      <c r="P230" s="262">
        <f>AVERAGE(P9:P228)</f>
        <v>0.29166666666666669</v>
      </c>
    </row>
    <row r="231" spans="1:16" ht="12.75" customHeight="1">
      <c r="A231" s="259"/>
      <c r="B231" s="259"/>
      <c r="C231" s="260"/>
      <c r="D231" s="259"/>
      <c r="E231" s="259"/>
      <c r="F231" s="259"/>
      <c r="G231" s="259"/>
      <c r="H231" s="233"/>
      <c r="I231" s="233"/>
      <c r="J231" s="233"/>
      <c r="K231" s="233"/>
      <c r="L231" s="233"/>
      <c r="M231" s="40"/>
      <c r="N231" s="233"/>
      <c r="O231" s="233"/>
      <c r="P231" s="233"/>
    </row>
    <row r="232" spans="1:16" ht="12.75" customHeight="1">
      <c r="C232" s="263"/>
    </row>
    <row r="233" spans="1:16" ht="12.75" customHeight="1"/>
    <row r="234" spans="1:16" ht="12.75" customHeight="1">
      <c r="E234" s="108"/>
      <c r="F234" s="108"/>
      <c r="G234" s="108"/>
    </row>
    <row r="235" spans="1:16" ht="12.75" customHeight="1">
      <c r="E235" s="108"/>
      <c r="F235" s="108"/>
      <c r="G235" s="108"/>
    </row>
    <row r="236" spans="1:16" ht="12.75" customHeight="1">
      <c r="E236" s="238"/>
      <c r="F236" s="238"/>
      <c r="G236" s="238"/>
    </row>
    <row r="237" spans="1:16" ht="12.75" customHeight="1">
      <c r="E237" s="238"/>
      <c r="F237" s="238"/>
      <c r="G237" s="238"/>
    </row>
    <row r="238" spans="1:16" ht="12.75" customHeight="1"/>
  </sheetData>
  <mergeCells count="450">
    <mergeCell ref="P56:P58"/>
    <mergeCell ref="N50:N54"/>
    <mergeCell ref="O50:O54"/>
    <mergeCell ref="P50:P54"/>
    <mergeCell ref="P60:P64"/>
    <mergeCell ref="I20:I24"/>
    <mergeCell ref="J20:J24"/>
    <mergeCell ref="I40:I44"/>
    <mergeCell ref="I36:I38"/>
    <mergeCell ref="J26:J28"/>
    <mergeCell ref="K26:K28"/>
    <mergeCell ref="I30:I34"/>
    <mergeCell ref="J30:J34"/>
    <mergeCell ref="K30:K34"/>
    <mergeCell ref="N30:N34"/>
    <mergeCell ref="P26:P28"/>
    <mergeCell ref="P30:P34"/>
    <mergeCell ref="O46:O48"/>
    <mergeCell ref="P46:P48"/>
    <mergeCell ref="P40:P44"/>
    <mergeCell ref="N46:N48"/>
    <mergeCell ref="P36:P38"/>
    <mergeCell ref="O30:O34"/>
    <mergeCell ref="J40:J44"/>
    <mergeCell ref="K40:K44"/>
    <mergeCell ref="J46:J48"/>
    <mergeCell ref="K46:K48"/>
    <mergeCell ref="K66:K68"/>
    <mergeCell ref="K50:K54"/>
    <mergeCell ref="K60:K64"/>
    <mergeCell ref="O40:O44"/>
    <mergeCell ref="O36:O38"/>
    <mergeCell ref="N40:N44"/>
    <mergeCell ref="M50:M54"/>
    <mergeCell ref="M60:M64"/>
    <mergeCell ref="O56:O58"/>
    <mergeCell ref="N56:N58"/>
    <mergeCell ref="N80:N84"/>
    <mergeCell ref="N70:N74"/>
    <mergeCell ref="N76:N78"/>
    <mergeCell ref="O76:O78"/>
    <mergeCell ref="P76:P78"/>
    <mergeCell ref="O70:O74"/>
    <mergeCell ref="L80:L84"/>
    <mergeCell ref="L86:L88"/>
    <mergeCell ref="P80:P84"/>
    <mergeCell ref="P86:P88"/>
    <mergeCell ref="O80:O84"/>
    <mergeCell ref="I96:I98"/>
    <mergeCell ref="L106:L108"/>
    <mergeCell ref="K90:K94"/>
    <mergeCell ref="J80:J84"/>
    <mergeCell ref="K80:K84"/>
    <mergeCell ref="I86:I88"/>
    <mergeCell ref="K95:K98"/>
    <mergeCell ref="I80:I84"/>
    <mergeCell ref="M80:M84"/>
    <mergeCell ref="M86:M88"/>
    <mergeCell ref="I16:I18"/>
    <mergeCell ref="P16:P18"/>
    <mergeCell ref="O20:O24"/>
    <mergeCell ref="P20:P24"/>
    <mergeCell ref="N16:N18"/>
    <mergeCell ref="I26:I28"/>
    <mergeCell ref="N26:N28"/>
    <mergeCell ref="J76:J78"/>
    <mergeCell ref="K76:K78"/>
    <mergeCell ref="L50:L54"/>
    <mergeCell ref="L56:L58"/>
    <mergeCell ref="L60:L64"/>
    <mergeCell ref="I76:I78"/>
    <mergeCell ref="I66:I68"/>
    <mergeCell ref="I60:I64"/>
    <mergeCell ref="J66:J68"/>
    <mergeCell ref="J60:J64"/>
    <mergeCell ref="I50:I54"/>
    <mergeCell ref="J50:J54"/>
    <mergeCell ref="I46:I48"/>
    <mergeCell ref="I56:I58"/>
    <mergeCell ref="K56:K58"/>
    <mergeCell ref="J56:J58"/>
    <mergeCell ref="I70:I74"/>
    <mergeCell ref="P100:P104"/>
    <mergeCell ref="K106:K108"/>
    <mergeCell ref="P106:P108"/>
    <mergeCell ref="O8:P8"/>
    <mergeCell ref="P10:P14"/>
    <mergeCell ref="N20:N24"/>
    <mergeCell ref="K20:K24"/>
    <mergeCell ref="J36:J38"/>
    <mergeCell ref="K36:K38"/>
    <mergeCell ref="L36:L38"/>
    <mergeCell ref="N36:N38"/>
    <mergeCell ref="L20:L24"/>
    <mergeCell ref="J16:J18"/>
    <mergeCell ref="N90:N94"/>
    <mergeCell ref="N95:N98"/>
    <mergeCell ref="N106:N108"/>
    <mergeCell ref="O106:O108"/>
    <mergeCell ref="N86:N88"/>
    <mergeCell ref="O86:O88"/>
    <mergeCell ref="P95:P98"/>
    <mergeCell ref="O95:O98"/>
    <mergeCell ref="P90:P94"/>
    <mergeCell ref="O90:O94"/>
    <mergeCell ref="J90:J98"/>
    <mergeCell ref="G7:H7"/>
    <mergeCell ref="H10:H18"/>
    <mergeCell ref="G10:G14"/>
    <mergeCell ref="H90:H94"/>
    <mergeCell ref="C60:C68"/>
    <mergeCell ref="H20:H28"/>
    <mergeCell ref="K16:K18"/>
    <mergeCell ref="L16:L18"/>
    <mergeCell ref="I7:J7"/>
    <mergeCell ref="I8:J8"/>
    <mergeCell ref="I10:I14"/>
    <mergeCell ref="J10:J14"/>
    <mergeCell ref="K10:K14"/>
    <mergeCell ref="L10:L14"/>
    <mergeCell ref="K7:L7"/>
    <mergeCell ref="K8:L8"/>
    <mergeCell ref="K86:K88"/>
    <mergeCell ref="J86:J88"/>
    <mergeCell ref="L90:L94"/>
    <mergeCell ref="L76:L78"/>
    <mergeCell ref="L46:L48"/>
    <mergeCell ref="L40:L44"/>
    <mergeCell ref="L66:L68"/>
    <mergeCell ref="L26:L28"/>
    <mergeCell ref="N10:N14"/>
    <mergeCell ref="O10:O14"/>
    <mergeCell ref="O16:O18"/>
    <mergeCell ref="O26:O28"/>
    <mergeCell ref="O7:P7"/>
    <mergeCell ref="N66:N68"/>
    <mergeCell ref="O66:O68"/>
    <mergeCell ref="K70:K74"/>
    <mergeCell ref="L70:L74"/>
    <mergeCell ref="M7:N7"/>
    <mergeCell ref="M8:N8"/>
    <mergeCell ref="N60:N64"/>
    <mergeCell ref="O60:O64"/>
    <mergeCell ref="P70:P74"/>
    <mergeCell ref="P66:P68"/>
    <mergeCell ref="M70:M74"/>
    <mergeCell ref="M10:M14"/>
    <mergeCell ref="M16:M18"/>
    <mergeCell ref="L30:L34"/>
    <mergeCell ref="M40:M44"/>
    <mergeCell ref="M30:M34"/>
    <mergeCell ref="M36:M38"/>
    <mergeCell ref="M46:M48"/>
    <mergeCell ref="M56:M58"/>
    <mergeCell ref="I190:I194"/>
    <mergeCell ref="G196:G198"/>
    <mergeCell ref="H196:H198"/>
    <mergeCell ref="I196:I198"/>
    <mergeCell ref="O196:O198"/>
    <mergeCell ref="J196:J198"/>
    <mergeCell ref="G190:G194"/>
    <mergeCell ref="J190:J194"/>
    <mergeCell ref="M20:M24"/>
    <mergeCell ref="M26:M28"/>
    <mergeCell ref="J70:J74"/>
    <mergeCell ref="L95:L98"/>
    <mergeCell ref="M106:M108"/>
    <mergeCell ref="M76:M78"/>
    <mergeCell ref="M90:M94"/>
    <mergeCell ref="M95:M98"/>
    <mergeCell ref="M66:M68"/>
    <mergeCell ref="N110:N114"/>
    <mergeCell ref="O110:O114"/>
    <mergeCell ref="K110:K114"/>
    <mergeCell ref="L110:L114"/>
    <mergeCell ref="M110:M114"/>
    <mergeCell ref="O100:O104"/>
    <mergeCell ref="I90:I94"/>
    <mergeCell ref="A200:A228"/>
    <mergeCell ref="B200:B228"/>
    <mergeCell ref="G226:G228"/>
    <mergeCell ref="H226:H228"/>
    <mergeCell ref="I226:I228"/>
    <mergeCell ref="C220:C228"/>
    <mergeCell ref="O216:O218"/>
    <mergeCell ref="P200:P208"/>
    <mergeCell ref="O206:O208"/>
    <mergeCell ref="O200:O204"/>
    <mergeCell ref="N216:N218"/>
    <mergeCell ref="I210:I214"/>
    <mergeCell ref="H210:H214"/>
    <mergeCell ref="G210:G214"/>
    <mergeCell ref="G216:G218"/>
    <mergeCell ref="H216:H218"/>
    <mergeCell ref="M220:M224"/>
    <mergeCell ref="I216:I218"/>
    <mergeCell ref="J200:J204"/>
    <mergeCell ref="I206:I208"/>
    <mergeCell ref="J206:J208"/>
    <mergeCell ref="I200:I204"/>
    <mergeCell ref="G220:G224"/>
    <mergeCell ref="H220:H224"/>
    <mergeCell ref="G206:G208"/>
    <mergeCell ref="H206:H208"/>
    <mergeCell ref="G200:G204"/>
    <mergeCell ref="H200:H204"/>
    <mergeCell ref="I220:I224"/>
    <mergeCell ref="J210:J214"/>
    <mergeCell ref="K210:K214"/>
    <mergeCell ref="J216:J218"/>
    <mergeCell ref="K216:K218"/>
    <mergeCell ref="L226:L228"/>
    <mergeCell ref="M226:M228"/>
    <mergeCell ref="N226:N228"/>
    <mergeCell ref="M216:M218"/>
    <mergeCell ref="L216:L218"/>
    <mergeCell ref="J226:J228"/>
    <mergeCell ref="K226:K228"/>
    <mergeCell ref="J220:J224"/>
    <mergeCell ref="K220:K224"/>
    <mergeCell ref="L220:L224"/>
    <mergeCell ref="N220:N224"/>
    <mergeCell ref="O220:O224"/>
    <mergeCell ref="P210:P218"/>
    <mergeCell ref="N210:N214"/>
    <mergeCell ref="O210:O214"/>
    <mergeCell ref="P220:P228"/>
    <mergeCell ref="O226:O228"/>
    <mergeCell ref="M210:M214"/>
    <mergeCell ref="O160:O164"/>
    <mergeCell ref="O186:O188"/>
    <mergeCell ref="P186:P188"/>
    <mergeCell ref="O176:O178"/>
    <mergeCell ref="O180:O184"/>
    <mergeCell ref="M165:M169"/>
    <mergeCell ref="M160:M164"/>
    <mergeCell ref="P180:P184"/>
    <mergeCell ref="M180:M184"/>
    <mergeCell ref="M170:M174"/>
    <mergeCell ref="M176:M178"/>
    <mergeCell ref="L210:L214"/>
    <mergeCell ref="L206:L208"/>
    <mergeCell ref="M206:M208"/>
    <mergeCell ref="N206:N208"/>
    <mergeCell ref="K200:K204"/>
    <mergeCell ref="K206:K208"/>
    <mergeCell ref="K190:K194"/>
    <mergeCell ref="K186:K188"/>
    <mergeCell ref="M200:M204"/>
    <mergeCell ref="L200:L204"/>
    <mergeCell ref="M186:M188"/>
    <mergeCell ref="N200:N204"/>
    <mergeCell ref="K196:K198"/>
    <mergeCell ref="L196:L198"/>
    <mergeCell ref="M196:M198"/>
    <mergeCell ref="N180:N188"/>
    <mergeCell ref="A1:D1"/>
    <mergeCell ref="A2:D2"/>
    <mergeCell ref="A7:A8"/>
    <mergeCell ref="B7:B8"/>
    <mergeCell ref="G95:G98"/>
    <mergeCell ref="H95:H98"/>
    <mergeCell ref="G70:G74"/>
    <mergeCell ref="H70:H78"/>
    <mergeCell ref="G90:G94"/>
    <mergeCell ref="G60:G64"/>
    <mergeCell ref="G76:G78"/>
    <mergeCell ref="G66:G68"/>
    <mergeCell ref="G8:H8"/>
    <mergeCell ref="C7:C8"/>
    <mergeCell ref="D7:E8"/>
    <mergeCell ref="G40:G44"/>
    <mergeCell ref="G46:G48"/>
    <mergeCell ref="H60:H68"/>
    <mergeCell ref="H40:H48"/>
    <mergeCell ref="H50:H58"/>
    <mergeCell ref="G36:G38"/>
    <mergeCell ref="H30:H38"/>
    <mergeCell ref="C40:C48"/>
    <mergeCell ref="C50:C58"/>
    <mergeCell ref="C210:C218"/>
    <mergeCell ref="C200:C208"/>
    <mergeCell ref="C90:C98"/>
    <mergeCell ref="C130:C138"/>
    <mergeCell ref="H80:H88"/>
    <mergeCell ref="C80:C88"/>
    <mergeCell ref="G80:G84"/>
    <mergeCell ref="G86:G88"/>
    <mergeCell ref="C10:C18"/>
    <mergeCell ref="C30:C38"/>
    <mergeCell ref="C20:C28"/>
    <mergeCell ref="G50:G54"/>
    <mergeCell ref="G56:G58"/>
    <mergeCell ref="H190:H194"/>
    <mergeCell ref="C170:C178"/>
    <mergeCell ref="C70:C78"/>
    <mergeCell ref="C180:C188"/>
    <mergeCell ref="G16:G18"/>
    <mergeCell ref="G30:G34"/>
    <mergeCell ref="G26:G28"/>
    <mergeCell ref="G20:G24"/>
    <mergeCell ref="H176:H178"/>
    <mergeCell ref="G140:G144"/>
    <mergeCell ref="H140:H144"/>
    <mergeCell ref="A90:A138"/>
    <mergeCell ref="A10:A88"/>
    <mergeCell ref="B10:B88"/>
    <mergeCell ref="B90:B138"/>
    <mergeCell ref="C110:C118"/>
    <mergeCell ref="C120:C128"/>
    <mergeCell ref="C100:C108"/>
    <mergeCell ref="K100:K104"/>
    <mergeCell ref="N100:N104"/>
    <mergeCell ref="L100:L104"/>
    <mergeCell ref="M100:M104"/>
    <mergeCell ref="G116:G118"/>
    <mergeCell ref="H116:H118"/>
    <mergeCell ref="G100:G104"/>
    <mergeCell ref="H100:H104"/>
    <mergeCell ref="I100:I104"/>
    <mergeCell ref="J100:J108"/>
    <mergeCell ref="I106:I108"/>
    <mergeCell ref="M116:M118"/>
    <mergeCell ref="N116:N118"/>
    <mergeCell ref="G110:G114"/>
    <mergeCell ref="G130:G134"/>
    <mergeCell ref="G136:G138"/>
    <mergeCell ref="H110:H114"/>
    <mergeCell ref="O116:O118"/>
    <mergeCell ref="P116:P118"/>
    <mergeCell ref="P110:P114"/>
    <mergeCell ref="G106:G108"/>
    <mergeCell ref="H106:H108"/>
    <mergeCell ref="A170:A198"/>
    <mergeCell ref="B170:B198"/>
    <mergeCell ref="C190:C198"/>
    <mergeCell ref="P136:P138"/>
    <mergeCell ref="L136:L138"/>
    <mergeCell ref="O136:O138"/>
    <mergeCell ref="M140:M144"/>
    <mergeCell ref="N190:N198"/>
    <mergeCell ref="P196:P198"/>
    <mergeCell ref="L190:L194"/>
    <mergeCell ref="M190:M194"/>
    <mergeCell ref="O190:O194"/>
    <mergeCell ref="P190:P194"/>
    <mergeCell ref="K176:K178"/>
    <mergeCell ref="M136:M138"/>
    <mergeCell ref="N136:N138"/>
    <mergeCell ref="K120:K124"/>
    <mergeCell ref="P176:P178"/>
    <mergeCell ref="P160:P164"/>
    <mergeCell ref="P140:P144"/>
    <mergeCell ref="P145:P159"/>
    <mergeCell ref="N160:N164"/>
    <mergeCell ref="N165:N169"/>
    <mergeCell ref="O165:O169"/>
    <mergeCell ref="O170:O174"/>
    <mergeCell ref="P165:P169"/>
    <mergeCell ref="P170:P174"/>
    <mergeCell ref="O140:O144"/>
    <mergeCell ref="O145:O159"/>
    <mergeCell ref="N145:N159"/>
    <mergeCell ref="N170:N178"/>
    <mergeCell ref="M145:M159"/>
    <mergeCell ref="N140:N144"/>
    <mergeCell ref="H136:H138"/>
    <mergeCell ref="K146:K148"/>
    <mergeCell ref="K140:K144"/>
    <mergeCell ref="J130:J138"/>
    <mergeCell ref="I130:I134"/>
    <mergeCell ref="I136:I138"/>
    <mergeCell ref="K136:K138"/>
    <mergeCell ref="K130:K134"/>
    <mergeCell ref="I116:I118"/>
    <mergeCell ref="K116:K118"/>
    <mergeCell ref="J110:J118"/>
    <mergeCell ref="J120:J128"/>
    <mergeCell ref="L140:L148"/>
    <mergeCell ref="I110:I114"/>
    <mergeCell ref="L116:L118"/>
    <mergeCell ref="I120:I124"/>
    <mergeCell ref="L126:L128"/>
    <mergeCell ref="I140:I144"/>
    <mergeCell ref="J140:J144"/>
    <mergeCell ref="I126:I128"/>
    <mergeCell ref="K126:K128"/>
    <mergeCell ref="L120:L124"/>
    <mergeCell ref="O130:O134"/>
    <mergeCell ref="P130:P134"/>
    <mergeCell ref="M130:M134"/>
    <mergeCell ref="L130:L134"/>
    <mergeCell ref="G120:G124"/>
    <mergeCell ref="H120:H124"/>
    <mergeCell ref="P126:P128"/>
    <mergeCell ref="O120:O124"/>
    <mergeCell ref="P120:P124"/>
    <mergeCell ref="O126:O128"/>
    <mergeCell ref="N130:N134"/>
    <mergeCell ref="G126:G128"/>
    <mergeCell ref="H126:H128"/>
    <mergeCell ref="M120:M124"/>
    <mergeCell ref="N120:N124"/>
    <mergeCell ref="M126:M128"/>
    <mergeCell ref="N126:N128"/>
    <mergeCell ref="H130:H134"/>
    <mergeCell ref="B140:B168"/>
    <mergeCell ref="A140:A168"/>
    <mergeCell ref="C150:C158"/>
    <mergeCell ref="K166:K168"/>
    <mergeCell ref="L150:L158"/>
    <mergeCell ref="I180:I184"/>
    <mergeCell ref="J165:J169"/>
    <mergeCell ref="G165:G169"/>
    <mergeCell ref="H165:H169"/>
    <mergeCell ref="I165:I169"/>
    <mergeCell ref="G145:G159"/>
    <mergeCell ref="H145:H159"/>
    <mergeCell ref="I145:I159"/>
    <mergeCell ref="J145:J159"/>
    <mergeCell ref="G160:G164"/>
    <mergeCell ref="H160:H164"/>
    <mergeCell ref="I160:I164"/>
    <mergeCell ref="J160:J164"/>
    <mergeCell ref="J180:J184"/>
    <mergeCell ref="K180:K184"/>
    <mergeCell ref="L180:L184"/>
    <mergeCell ref="K170:K174"/>
    <mergeCell ref="L160:L168"/>
    <mergeCell ref="L170:L174"/>
    <mergeCell ref="G180:G184"/>
    <mergeCell ref="H180:H184"/>
    <mergeCell ref="J176:J178"/>
    <mergeCell ref="L176:L178"/>
    <mergeCell ref="G176:G178"/>
    <mergeCell ref="C140:C148"/>
    <mergeCell ref="C160:C168"/>
    <mergeCell ref="G186:G188"/>
    <mergeCell ref="H186:H188"/>
    <mergeCell ref="I186:I188"/>
    <mergeCell ref="J186:J188"/>
    <mergeCell ref="L186:L188"/>
    <mergeCell ref="G170:G174"/>
    <mergeCell ref="H170:H174"/>
    <mergeCell ref="I170:I174"/>
    <mergeCell ref="J170:J174"/>
    <mergeCell ref="I176:I178"/>
    <mergeCell ref="K160:K164"/>
    <mergeCell ref="K150:K154"/>
    <mergeCell ref="K156:K158"/>
  </mergeCells>
  <pageMargins left="0.25" right="0.25" top="0.75" bottom="0.75" header="0" footer="0"/>
  <pageSetup paperSize="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100"/>
  <sheetViews>
    <sheetView workbookViewId="0">
      <pane ySplit="5" topLeftCell="A18" activePane="bottomLeft" state="frozen"/>
      <selection pane="bottomLeft" activeCell="B7" sqref="B7:B9"/>
    </sheetView>
  </sheetViews>
  <sheetFormatPr defaultColWidth="14.42578125" defaultRowHeight="15" customHeight="1"/>
  <cols>
    <col min="1" max="1" width="6.42578125" customWidth="1"/>
    <col min="2" max="2" width="33.42578125" customWidth="1"/>
    <col min="3" max="3" width="5.140625" customWidth="1"/>
    <col min="4" max="4" width="38.85546875" customWidth="1"/>
    <col min="5" max="11" width="12.7109375" customWidth="1"/>
  </cols>
  <sheetData>
    <row r="1" spans="1:10" ht="12.75" customHeight="1">
      <c r="A1" s="354" t="s">
        <v>1163</v>
      </c>
      <c r="B1" s="353"/>
      <c r="C1" s="353"/>
      <c r="D1" s="353"/>
      <c r="E1" s="353"/>
      <c r="F1" s="353"/>
      <c r="G1" s="353"/>
      <c r="H1" s="353"/>
      <c r="I1" s="353"/>
      <c r="J1" s="353"/>
    </row>
    <row r="2" spans="1:10" ht="12.75" customHeight="1">
      <c r="A2" s="354" t="s">
        <v>1231</v>
      </c>
      <c r="B2" s="353"/>
      <c r="C2" s="353"/>
      <c r="D2" s="353"/>
      <c r="E2" s="353"/>
      <c r="F2" s="353"/>
      <c r="G2" s="353"/>
      <c r="H2" s="353"/>
      <c r="I2" s="353"/>
      <c r="J2" s="353"/>
    </row>
    <row r="3" spans="1:10" ht="12.75" customHeight="1">
      <c r="A3" s="402"/>
      <c r="B3" s="374"/>
      <c r="C3" s="374"/>
      <c r="D3" s="374"/>
      <c r="E3" s="374"/>
      <c r="F3" s="374"/>
      <c r="G3" s="374"/>
      <c r="H3" s="374"/>
      <c r="I3" s="374"/>
      <c r="J3" s="374"/>
    </row>
    <row r="4" spans="1:10" ht="48.75" customHeight="1">
      <c r="A4" s="403" t="s">
        <v>629</v>
      </c>
      <c r="B4" s="403" t="s">
        <v>1165</v>
      </c>
      <c r="C4" s="415" t="s">
        <v>1166</v>
      </c>
      <c r="D4" s="366"/>
      <c r="E4" s="414" t="s">
        <v>1232</v>
      </c>
      <c r="F4" s="351"/>
      <c r="G4" s="414" t="s">
        <v>1233</v>
      </c>
      <c r="H4" s="351"/>
      <c r="I4" s="414" t="s">
        <v>1234</v>
      </c>
      <c r="J4" s="351"/>
    </row>
    <row r="5" spans="1:10" ht="15.75" customHeight="1">
      <c r="A5" s="349"/>
      <c r="B5" s="349"/>
      <c r="C5" s="395"/>
      <c r="D5" s="375"/>
      <c r="E5" s="414" t="s">
        <v>1235</v>
      </c>
      <c r="F5" s="351"/>
      <c r="G5" s="414" t="s">
        <v>1236</v>
      </c>
      <c r="H5" s="351"/>
      <c r="I5" s="414" t="s">
        <v>1186</v>
      </c>
      <c r="J5" s="351"/>
    </row>
    <row r="6" spans="1:10" ht="12.75" customHeight="1">
      <c r="A6" s="68"/>
      <c r="B6" s="249" t="s">
        <v>1191</v>
      </c>
      <c r="C6" s="40"/>
      <c r="D6" s="62"/>
      <c r="E6" s="122"/>
      <c r="F6" s="122"/>
      <c r="G6" s="122"/>
      <c r="H6" s="122"/>
      <c r="I6" s="122"/>
      <c r="J6" s="122"/>
    </row>
    <row r="7" spans="1:10" ht="63.75" customHeight="1">
      <c r="A7" s="398">
        <v>1</v>
      </c>
      <c r="B7" s="416" t="s">
        <v>807</v>
      </c>
      <c r="C7" s="264" t="s">
        <v>655</v>
      </c>
      <c r="D7" s="250" t="s">
        <v>1237</v>
      </c>
      <c r="E7" s="399" t="s">
        <v>663</v>
      </c>
      <c r="F7" s="400">
        <f>IF(E7="a",1,IF(E7="b",0.5,IF(E7="c",0,IF(E7="A/B/C","Belum diisi","Error"))))</f>
        <v>1</v>
      </c>
      <c r="G7" s="398"/>
      <c r="H7" s="398"/>
      <c r="I7" s="398"/>
      <c r="J7" s="398"/>
    </row>
    <row r="8" spans="1:10" ht="12.75" customHeight="1">
      <c r="A8" s="371"/>
      <c r="B8" s="371"/>
      <c r="C8" s="264" t="s">
        <v>671</v>
      </c>
      <c r="D8" s="250" t="s">
        <v>1238</v>
      </c>
      <c r="E8" s="371"/>
      <c r="F8" s="371"/>
      <c r="G8" s="371"/>
      <c r="H8" s="371"/>
      <c r="I8" s="371"/>
      <c r="J8" s="371"/>
    </row>
    <row r="9" spans="1:10" ht="12.75" customHeight="1">
      <c r="A9" s="349"/>
      <c r="B9" s="349"/>
      <c r="C9" s="264" t="s">
        <v>683</v>
      </c>
      <c r="D9" s="250" t="s">
        <v>1239</v>
      </c>
      <c r="E9" s="349"/>
      <c r="F9" s="349"/>
      <c r="G9" s="349"/>
      <c r="H9" s="349"/>
      <c r="I9" s="349"/>
      <c r="J9" s="349"/>
    </row>
    <row r="10" spans="1:10" ht="12.75" customHeight="1">
      <c r="A10" s="68"/>
      <c r="B10" s="62"/>
      <c r="C10" s="122"/>
      <c r="D10" s="39"/>
      <c r="E10" s="122"/>
      <c r="F10" s="122"/>
      <c r="G10" s="122"/>
      <c r="H10" s="122"/>
      <c r="I10" s="122"/>
      <c r="J10" s="122"/>
    </row>
    <row r="11" spans="1:10" ht="12.75" customHeight="1">
      <c r="A11" s="398">
        <v>2</v>
      </c>
      <c r="B11" s="416" t="s">
        <v>809</v>
      </c>
      <c r="C11" s="265" t="s">
        <v>655</v>
      </c>
      <c r="D11" s="250" t="s">
        <v>1240</v>
      </c>
      <c r="E11" s="398"/>
      <c r="F11" s="398"/>
      <c r="G11" s="399" t="s">
        <v>663</v>
      </c>
      <c r="H11" s="400">
        <f>IF(G11="a",1,IF(G11="b",0.5,IF(G11="c",0,IF(G11="A/B/C","Belum Diisi","Error"))))</f>
        <v>1</v>
      </c>
      <c r="I11" s="398"/>
      <c r="J11" s="398"/>
    </row>
    <row r="12" spans="1:10" ht="12.75" customHeight="1">
      <c r="A12" s="371"/>
      <c r="B12" s="371"/>
      <c r="C12" s="265" t="s">
        <v>671</v>
      </c>
      <c r="D12" s="250" t="s">
        <v>1241</v>
      </c>
      <c r="E12" s="371"/>
      <c r="F12" s="371"/>
      <c r="G12" s="371"/>
      <c r="H12" s="371"/>
      <c r="I12" s="371"/>
      <c r="J12" s="371"/>
    </row>
    <row r="13" spans="1:10" ht="12.75" customHeight="1">
      <c r="A13" s="371"/>
      <c r="B13" s="404"/>
      <c r="C13" s="265" t="s">
        <v>683</v>
      </c>
      <c r="D13" s="250" t="s">
        <v>1242</v>
      </c>
      <c r="E13" s="349"/>
      <c r="F13" s="349"/>
      <c r="G13" s="349"/>
      <c r="H13" s="349"/>
      <c r="I13" s="349"/>
      <c r="J13" s="349"/>
    </row>
    <row r="14" spans="1:10" ht="12.75" customHeight="1">
      <c r="A14" s="68"/>
      <c r="B14" s="62"/>
      <c r="C14" s="122"/>
      <c r="D14" s="39"/>
      <c r="E14" s="122"/>
      <c r="F14" s="122"/>
      <c r="G14" s="122"/>
      <c r="H14" s="122"/>
      <c r="I14" s="122"/>
      <c r="J14" s="122"/>
    </row>
    <row r="15" spans="1:10" ht="12.75" customHeight="1">
      <c r="A15" s="398">
        <v>3</v>
      </c>
      <c r="B15" s="416" t="s">
        <v>810</v>
      </c>
      <c r="C15" s="265" t="s">
        <v>655</v>
      </c>
      <c r="D15" s="250" t="s">
        <v>1243</v>
      </c>
      <c r="E15" s="398"/>
      <c r="F15" s="398"/>
      <c r="G15" s="398"/>
      <c r="H15" s="398"/>
      <c r="I15" s="399" t="s">
        <v>663</v>
      </c>
      <c r="J15" s="400">
        <f>IF(I15="a",1,IF(I15="b",0.5,IF(I15="c",0,IF(I15="A/B/C","Belum Diisi","Error"))))</f>
        <v>1</v>
      </c>
    </row>
    <row r="16" spans="1:10" ht="12.75" customHeight="1">
      <c r="A16" s="371"/>
      <c r="B16" s="371"/>
      <c r="C16" s="265" t="s">
        <v>671</v>
      </c>
      <c r="D16" s="250" t="s">
        <v>1244</v>
      </c>
      <c r="E16" s="371"/>
      <c r="F16" s="371"/>
      <c r="G16" s="371"/>
      <c r="H16" s="371"/>
      <c r="I16" s="371"/>
      <c r="J16" s="371"/>
    </row>
    <row r="17" spans="1:10" ht="12.75" customHeight="1">
      <c r="A17" s="371"/>
      <c r="B17" s="371"/>
      <c r="C17" s="265" t="s">
        <v>683</v>
      </c>
      <c r="D17" s="250" t="s">
        <v>1245</v>
      </c>
      <c r="E17" s="371"/>
      <c r="F17" s="371"/>
      <c r="G17" s="371"/>
      <c r="H17" s="371"/>
      <c r="I17" s="349"/>
      <c r="J17" s="349"/>
    </row>
    <row r="18" spans="1:10" ht="12.75" customHeight="1">
      <c r="A18" s="371"/>
      <c r="B18" s="371"/>
      <c r="C18" s="266"/>
      <c r="D18" s="267" t="s">
        <v>1246</v>
      </c>
      <c r="E18" s="371"/>
      <c r="F18" s="371"/>
      <c r="G18" s="371"/>
      <c r="H18" s="371"/>
      <c r="I18" s="417"/>
      <c r="J18" s="417"/>
    </row>
    <row r="19" spans="1:10" ht="12.75" customHeight="1">
      <c r="A19" s="371"/>
      <c r="B19" s="371"/>
      <c r="C19" s="266"/>
      <c r="D19" s="268"/>
      <c r="E19" s="371"/>
      <c r="F19" s="371"/>
      <c r="G19" s="371"/>
      <c r="H19" s="371"/>
      <c r="I19" s="371"/>
      <c r="J19" s="371"/>
    </row>
    <row r="20" spans="1:10" ht="12.75" customHeight="1">
      <c r="A20" s="371"/>
      <c r="B20" s="371"/>
      <c r="C20" s="266"/>
      <c r="D20" s="268"/>
      <c r="E20" s="371"/>
      <c r="F20" s="371"/>
      <c r="G20" s="371"/>
      <c r="H20" s="371"/>
      <c r="I20" s="371"/>
      <c r="J20" s="371"/>
    </row>
    <row r="21" spans="1:10" ht="12.75" customHeight="1">
      <c r="A21" s="371"/>
      <c r="B21" s="371"/>
      <c r="C21" s="266"/>
      <c r="D21" s="268"/>
      <c r="E21" s="371"/>
      <c r="F21" s="371"/>
      <c r="G21" s="371"/>
      <c r="H21" s="371"/>
      <c r="I21" s="371"/>
      <c r="J21" s="371"/>
    </row>
    <row r="22" spans="1:10" ht="12.75" customHeight="1">
      <c r="A22" s="371"/>
      <c r="B22" s="371"/>
      <c r="C22" s="266"/>
      <c r="D22" s="268"/>
      <c r="E22" s="371"/>
      <c r="F22" s="371"/>
      <c r="G22" s="371"/>
      <c r="H22" s="371"/>
      <c r="I22" s="371"/>
      <c r="J22" s="371"/>
    </row>
    <row r="23" spans="1:10" ht="12.75" customHeight="1">
      <c r="A23" s="371"/>
      <c r="B23" s="404"/>
      <c r="C23" s="266"/>
      <c r="D23" s="268"/>
      <c r="E23" s="371"/>
      <c r="F23" s="371"/>
      <c r="G23" s="371"/>
      <c r="H23" s="371"/>
      <c r="I23" s="371"/>
      <c r="J23" s="371"/>
    </row>
    <row r="24" spans="1:10" ht="12.75" customHeight="1">
      <c r="A24" s="68"/>
      <c r="B24" s="62"/>
      <c r="C24" s="122"/>
      <c r="D24" s="39"/>
      <c r="E24" s="128"/>
      <c r="F24" s="128"/>
      <c r="G24" s="128"/>
      <c r="H24" s="128"/>
      <c r="I24" s="128"/>
      <c r="J24" s="128"/>
    </row>
    <row r="25" spans="1:10" ht="12.75" customHeight="1">
      <c r="A25" s="68"/>
      <c r="B25" s="62"/>
      <c r="C25" s="122"/>
      <c r="D25" s="62"/>
      <c r="E25" s="122"/>
      <c r="F25" s="122"/>
      <c r="G25" s="122"/>
      <c r="H25" s="122"/>
      <c r="I25" s="122"/>
      <c r="J25" s="122"/>
    </row>
    <row r="26" spans="1:10" ht="12.75" customHeight="1">
      <c r="A26" s="259"/>
      <c r="B26" s="259"/>
      <c r="C26" s="269"/>
      <c r="D26" s="261" t="s">
        <v>1247</v>
      </c>
      <c r="E26" s="122"/>
      <c r="F26" s="270">
        <f>SUM(F7:F25)/COUNT(F7:F25)</f>
        <v>1</v>
      </c>
      <c r="G26" s="122"/>
      <c r="H26" s="270">
        <f>SUM(H7:H25)/COUNT(H7:H25)</f>
        <v>1</v>
      </c>
      <c r="I26" s="122"/>
      <c r="J26" s="270">
        <f>SUM(J7:J25)/COUNT(J7:J25)</f>
        <v>1</v>
      </c>
    </row>
    <row r="27" spans="1:10" ht="12.75" customHeight="1">
      <c r="A27" s="259"/>
      <c r="B27" s="259"/>
      <c r="C27" s="269"/>
      <c r="D27" s="259"/>
      <c r="E27" s="40"/>
      <c r="F27" s="233"/>
      <c r="G27" s="40"/>
      <c r="H27" s="233"/>
      <c r="I27" s="40"/>
      <c r="J27" s="233"/>
    </row>
    <row r="28" spans="1:10" ht="12.75" customHeight="1">
      <c r="C28" s="110"/>
    </row>
    <row r="29" spans="1:10" ht="12.75" customHeight="1">
      <c r="C29" s="110"/>
    </row>
    <row r="30" spans="1:10" ht="12.75" customHeight="1">
      <c r="C30" s="110"/>
    </row>
    <row r="31" spans="1:10" ht="12.75" customHeight="1">
      <c r="C31" s="110"/>
    </row>
    <row r="32" spans="1:10" ht="12.75" customHeight="1">
      <c r="C32" s="110"/>
    </row>
    <row r="33" spans="3:3" ht="12.75" customHeight="1">
      <c r="C33" s="110"/>
    </row>
    <row r="34" spans="3:3" ht="12.75" customHeight="1">
      <c r="C34" s="110"/>
    </row>
    <row r="35" spans="3:3" ht="12.75" customHeight="1">
      <c r="C35" s="110"/>
    </row>
    <row r="36" spans="3:3" ht="12.75" customHeight="1">
      <c r="C36" s="110"/>
    </row>
    <row r="37" spans="3:3" ht="12.75" customHeight="1">
      <c r="C37" s="110"/>
    </row>
    <row r="38" spans="3:3" ht="12.75" customHeight="1">
      <c r="C38" s="110"/>
    </row>
    <row r="39" spans="3:3" ht="12.75" customHeight="1">
      <c r="C39" s="110"/>
    </row>
    <row r="40" spans="3:3" ht="12.75" customHeight="1">
      <c r="C40" s="110"/>
    </row>
    <row r="41" spans="3:3" ht="12.75" customHeight="1">
      <c r="C41" s="110"/>
    </row>
    <row r="42" spans="3:3" ht="12.75" customHeight="1">
      <c r="C42" s="110"/>
    </row>
    <row r="43" spans="3:3" ht="12.75" customHeight="1">
      <c r="C43" s="110"/>
    </row>
    <row r="44" spans="3:3" ht="12.75" customHeight="1">
      <c r="C44" s="110"/>
    </row>
    <row r="45" spans="3:3" ht="12.75" customHeight="1">
      <c r="C45" s="110"/>
    </row>
    <row r="46" spans="3:3" ht="12.75" customHeight="1">
      <c r="C46" s="110"/>
    </row>
    <row r="47" spans="3:3" ht="12.75" customHeight="1">
      <c r="C47" s="110"/>
    </row>
    <row r="48" spans="3:3" ht="12.75" customHeight="1">
      <c r="C48" s="110"/>
    </row>
    <row r="49" spans="3:3" ht="12.75" customHeight="1">
      <c r="C49" s="110"/>
    </row>
    <row r="50" spans="3:3" ht="12.75" customHeight="1">
      <c r="C50" s="110"/>
    </row>
    <row r="51" spans="3:3" ht="12.75" customHeight="1">
      <c r="C51" s="110"/>
    </row>
    <row r="52" spans="3:3" ht="12.75" customHeight="1">
      <c r="C52" s="110"/>
    </row>
    <row r="53" spans="3:3" ht="12.75" customHeight="1">
      <c r="C53" s="110"/>
    </row>
    <row r="54" spans="3:3" ht="12.75" customHeight="1">
      <c r="C54" s="110"/>
    </row>
    <row r="55" spans="3:3" ht="12.75" customHeight="1">
      <c r="C55" s="110"/>
    </row>
    <row r="56" spans="3:3" ht="12.75" customHeight="1">
      <c r="C56" s="110"/>
    </row>
    <row r="57" spans="3:3" ht="12.75" customHeight="1">
      <c r="C57" s="110"/>
    </row>
    <row r="58" spans="3:3" ht="12.75" customHeight="1">
      <c r="C58" s="110"/>
    </row>
    <row r="59" spans="3:3" ht="12.75" customHeight="1">
      <c r="C59" s="110"/>
    </row>
    <row r="60" spans="3:3" ht="12.75" customHeight="1">
      <c r="C60" s="110"/>
    </row>
    <row r="61" spans="3:3" ht="12.75" customHeight="1">
      <c r="C61" s="110"/>
    </row>
    <row r="62" spans="3:3" ht="12.75" customHeight="1">
      <c r="C62" s="110"/>
    </row>
    <row r="63" spans="3:3" ht="12.75" customHeight="1">
      <c r="C63" s="110"/>
    </row>
    <row r="64" spans="3:3" ht="12.75" customHeight="1">
      <c r="C64" s="110"/>
    </row>
    <row r="65" spans="3:3" ht="12.75" customHeight="1">
      <c r="C65" s="110"/>
    </row>
    <row r="66" spans="3:3" ht="12.75" customHeight="1">
      <c r="C66" s="110"/>
    </row>
    <row r="67" spans="3:3" ht="12.75" customHeight="1">
      <c r="C67" s="110"/>
    </row>
    <row r="68" spans="3:3" ht="12.75" customHeight="1">
      <c r="C68" s="110"/>
    </row>
    <row r="69" spans="3:3" ht="12.75" customHeight="1">
      <c r="C69" s="110"/>
    </row>
    <row r="70" spans="3:3" ht="12.75" customHeight="1">
      <c r="C70" s="110"/>
    </row>
    <row r="71" spans="3:3" ht="12.75" customHeight="1">
      <c r="C71" s="110"/>
    </row>
    <row r="72" spans="3:3" ht="12.75" customHeight="1">
      <c r="C72" s="110"/>
    </row>
    <row r="73" spans="3:3" ht="12.75" customHeight="1">
      <c r="C73" s="110"/>
    </row>
    <row r="74" spans="3:3" ht="12.75" customHeight="1">
      <c r="C74" s="110"/>
    </row>
    <row r="75" spans="3:3" ht="12.75" customHeight="1">
      <c r="C75" s="110"/>
    </row>
    <row r="76" spans="3:3" ht="12.75" customHeight="1">
      <c r="C76" s="110"/>
    </row>
    <row r="77" spans="3:3" ht="12.75" customHeight="1">
      <c r="C77" s="110"/>
    </row>
    <row r="78" spans="3:3" ht="12.75" customHeight="1">
      <c r="C78" s="110"/>
    </row>
    <row r="79" spans="3:3" ht="12.75" customHeight="1">
      <c r="C79" s="110"/>
    </row>
    <row r="80" spans="3:3" ht="12.75" customHeight="1">
      <c r="C80" s="110"/>
    </row>
    <row r="81" spans="3:3" ht="12.75" customHeight="1">
      <c r="C81" s="110"/>
    </row>
    <row r="82" spans="3:3" ht="12.75" customHeight="1">
      <c r="C82" s="110"/>
    </row>
    <row r="83" spans="3:3" ht="12.75" customHeight="1">
      <c r="C83" s="110"/>
    </row>
    <row r="84" spans="3:3" ht="12.75" customHeight="1">
      <c r="C84" s="110"/>
    </row>
    <row r="85" spans="3:3" ht="12.75" customHeight="1">
      <c r="C85" s="110"/>
    </row>
    <row r="86" spans="3:3" ht="12.75" customHeight="1">
      <c r="C86" s="110"/>
    </row>
    <row r="87" spans="3:3" ht="12.75" customHeight="1">
      <c r="C87" s="110"/>
    </row>
    <row r="88" spans="3:3" ht="12.75" customHeight="1">
      <c r="C88" s="110"/>
    </row>
    <row r="89" spans="3:3" ht="12.75" customHeight="1">
      <c r="C89" s="110"/>
    </row>
    <row r="90" spans="3:3" ht="12.75" customHeight="1">
      <c r="C90" s="110"/>
    </row>
    <row r="91" spans="3:3" ht="12.75" customHeight="1">
      <c r="C91" s="110"/>
    </row>
    <row r="92" spans="3:3" ht="12.75" customHeight="1">
      <c r="C92" s="110"/>
    </row>
    <row r="93" spans="3:3" ht="12.75" customHeight="1">
      <c r="C93" s="110"/>
    </row>
    <row r="94" spans="3:3" ht="12.75" customHeight="1">
      <c r="C94" s="110"/>
    </row>
    <row r="95" spans="3:3" ht="12.75" customHeight="1">
      <c r="C95" s="110"/>
    </row>
    <row r="96" spans="3:3" ht="12.75" customHeight="1">
      <c r="C96" s="110"/>
    </row>
    <row r="97" spans="3:3" ht="12.75" customHeight="1">
      <c r="C97" s="110"/>
    </row>
    <row r="98" spans="3:3" ht="12.75" customHeight="1">
      <c r="C98" s="110"/>
    </row>
    <row r="99" spans="3:3" ht="12.75" customHeight="1">
      <c r="C99" s="110"/>
    </row>
    <row r="100" spans="3:3" ht="12.75" customHeight="1">
      <c r="C100" s="110"/>
    </row>
  </sheetData>
  <mergeCells count="38">
    <mergeCell ref="F7:F9"/>
    <mergeCell ref="H7:H9"/>
    <mergeCell ref="I7:I9"/>
    <mergeCell ref="J7:J9"/>
    <mergeCell ref="A11:A13"/>
    <mergeCell ref="B11:B13"/>
    <mergeCell ref="G7:G9"/>
    <mergeCell ref="H11:H13"/>
    <mergeCell ref="A7:A9"/>
    <mergeCell ref="B7:B9"/>
    <mergeCell ref="A15:A23"/>
    <mergeCell ref="B15:B23"/>
    <mergeCell ref="E7:E9"/>
    <mergeCell ref="I11:I13"/>
    <mergeCell ref="J11:J13"/>
    <mergeCell ref="I15:I17"/>
    <mergeCell ref="J15:J17"/>
    <mergeCell ref="E11:E13"/>
    <mergeCell ref="F11:F13"/>
    <mergeCell ref="E15:E23"/>
    <mergeCell ref="F15:F23"/>
    <mergeCell ref="G15:G23"/>
    <mergeCell ref="G11:G13"/>
    <mergeCell ref="I18:I23"/>
    <mergeCell ref="J18:J23"/>
    <mergeCell ref="H15:H23"/>
    <mergeCell ref="G4:H4"/>
    <mergeCell ref="I4:J4"/>
    <mergeCell ref="A1:J1"/>
    <mergeCell ref="A2:J2"/>
    <mergeCell ref="A3:J3"/>
    <mergeCell ref="A4:A5"/>
    <mergeCell ref="B4:B5"/>
    <mergeCell ref="C4:D5"/>
    <mergeCell ref="E4:F4"/>
    <mergeCell ref="I5:J5"/>
    <mergeCell ref="E5:F5"/>
    <mergeCell ref="G5:H5"/>
  </mergeCells>
  <dataValidations count="2">
    <dataValidation type="list" allowBlank="1" showErrorMessage="1" sqref="I18:J18">
      <formula1>"A,B,C,D,E,A/B/C/D/E"</formula1>
    </dataValidation>
    <dataValidation type="list" allowBlank="1" showErrorMessage="1" sqref="E7 G11 I15">
      <formula1>"A,B,C,A/B/C"</formula1>
    </dataValidation>
  </dataValidations>
  <pageMargins left="0.25" right="0.25" top="0.75" bottom="0.75"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R626"/>
  <sheetViews>
    <sheetView topLeftCell="B1" zoomScale="110" zoomScaleNormal="110" workbookViewId="0">
      <selection activeCell="G108" sqref="G108"/>
    </sheetView>
  </sheetViews>
  <sheetFormatPr defaultColWidth="14.42578125" defaultRowHeight="15" customHeight="1"/>
  <cols>
    <col min="1" max="1" width="6.5703125" hidden="1" customWidth="1"/>
    <col min="2" max="2" width="3.85546875" customWidth="1"/>
    <col min="3" max="3" width="46.7109375" customWidth="1"/>
    <col min="4" max="4" width="4.140625" customWidth="1"/>
    <col min="5" max="5" width="14.42578125" customWidth="1"/>
    <col min="6" max="6" width="3.85546875" customWidth="1"/>
    <col min="7" max="7" width="47.28515625" customWidth="1"/>
    <col min="8" max="8" width="13.140625" customWidth="1"/>
    <col min="9" max="9" width="4.28515625" customWidth="1"/>
    <col min="10" max="10" width="11" customWidth="1"/>
    <col min="11" max="11" width="4.28515625" customWidth="1"/>
    <col min="12" max="12" width="11" customWidth="1"/>
    <col min="13" max="13" width="4.28515625" customWidth="1"/>
    <col min="14" max="14" width="11.28515625" customWidth="1"/>
    <col min="15" max="18" width="12.7109375" customWidth="1"/>
  </cols>
  <sheetData>
    <row r="1" spans="1:18" ht="12.75" customHeight="1">
      <c r="A1" s="12"/>
      <c r="B1" s="354" t="s">
        <v>1248</v>
      </c>
      <c r="C1" s="353"/>
      <c r="D1" s="353"/>
      <c r="E1" s="353"/>
      <c r="F1" s="353"/>
      <c r="G1" s="353"/>
      <c r="H1" s="353"/>
      <c r="I1" s="353"/>
      <c r="J1" s="353"/>
      <c r="K1" s="353"/>
      <c r="L1" s="353"/>
      <c r="M1" s="353"/>
      <c r="N1" s="353"/>
      <c r="O1" s="12"/>
      <c r="P1" s="12"/>
      <c r="Q1" s="12"/>
      <c r="R1" s="12"/>
    </row>
    <row r="2" spans="1:18" ht="12.75" customHeight="1">
      <c r="A2" s="12"/>
      <c r="B2" s="435" t="s">
        <v>1249</v>
      </c>
      <c r="C2" s="436"/>
      <c r="D2" s="436"/>
      <c r="E2" s="436"/>
      <c r="F2" s="436"/>
      <c r="G2" s="436"/>
      <c r="H2" s="436"/>
      <c r="I2" s="436"/>
      <c r="J2" s="436"/>
      <c r="K2" s="436"/>
      <c r="L2" s="436"/>
      <c r="M2" s="436"/>
      <c r="N2" s="437"/>
      <c r="O2" s="12"/>
      <c r="P2" s="12"/>
      <c r="Q2" s="12"/>
      <c r="R2" s="12"/>
    </row>
    <row r="3" spans="1:18" ht="12.75" customHeight="1">
      <c r="A3" s="271"/>
      <c r="B3" s="433" t="s">
        <v>629</v>
      </c>
      <c r="C3" s="433" t="s">
        <v>1250</v>
      </c>
      <c r="D3" s="438" t="s">
        <v>1251</v>
      </c>
      <c r="E3" s="366"/>
      <c r="F3" s="433" t="s">
        <v>629</v>
      </c>
      <c r="G3" s="433" t="s">
        <v>1252</v>
      </c>
      <c r="H3" s="433" t="s">
        <v>1253</v>
      </c>
      <c r="I3" s="434" t="s">
        <v>1254</v>
      </c>
      <c r="J3" s="360"/>
      <c r="K3" s="360"/>
      <c r="L3" s="360"/>
      <c r="M3" s="360"/>
      <c r="N3" s="351"/>
      <c r="O3" s="271"/>
      <c r="P3" s="271"/>
      <c r="Q3" s="271"/>
      <c r="R3" s="271"/>
    </row>
    <row r="4" spans="1:18" ht="12.75" customHeight="1">
      <c r="A4" s="271"/>
      <c r="B4" s="349"/>
      <c r="C4" s="349"/>
      <c r="D4" s="395"/>
      <c r="E4" s="375"/>
      <c r="F4" s="349"/>
      <c r="G4" s="349"/>
      <c r="H4" s="349"/>
      <c r="I4" s="434" t="s">
        <v>1255</v>
      </c>
      <c r="J4" s="351"/>
      <c r="K4" s="434" t="s">
        <v>1256</v>
      </c>
      <c r="L4" s="351"/>
      <c r="M4" s="434" t="s">
        <v>1257</v>
      </c>
      <c r="N4" s="351"/>
      <c r="O4" s="271"/>
      <c r="P4" s="271"/>
      <c r="Q4" s="271"/>
      <c r="R4" s="271"/>
    </row>
    <row r="5" spans="1:18" ht="12.75" customHeight="1">
      <c r="A5" s="12"/>
      <c r="B5" s="428" t="s">
        <v>1258</v>
      </c>
      <c r="C5" s="360"/>
      <c r="D5" s="360"/>
      <c r="E5" s="360"/>
      <c r="F5" s="360"/>
      <c r="G5" s="360"/>
      <c r="H5" s="360"/>
      <c r="I5" s="360"/>
      <c r="J5" s="360"/>
      <c r="K5" s="360"/>
      <c r="L5" s="360"/>
      <c r="M5" s="360"/>
      <c r="N5" s="351"/>
      <c r="O5" s="12"/>
      <c r="P5" s="12"/>
      <c r="Q5" s="12"/>
      <c r="R5" s="12"/>
    </row>
    <row r="6" spans="1:18" ht="15.75">
      <c r="A6" s="272"/>
      <c r="B6" s="418">
        <v>1</v>
      </c>
      <c r="C6" s="401" t="s">
        <v>1403</v>
      </c>
      <c r="D6" s="419" t="s">
        <v>658</v>
      </c>
      <c r="E6" s="420">
        <f>IF(D6="Y",1,IF(D6="T",0,IF(D6="Y/T","Belum diisi","Error")))</f>
        <v>1</v>
      </c>
      <c r="F6" s="273">
        <v>1</v>
      </c>
      <c r="G6" s="216" t="s">
        <v>1404</v>
      </c>
      <c r="H6" s="275">
        <f t="shared" ref="H6:H167" si="0">IF(OR(J6="Isi Dulu",L6="Isi Dulu",J6="Isi Tujuan",L6="Isi Tujuan"),"Belum Diisi",IF(SUM(J6,L6)=2,1,IF(SUM(J6,L6)=1,0,IF(SUM(J6,L6)=0,0,"Error"))))</f>
        <v>1</v>
      </c>
      <c r="I6" s="276" t="s">
        <v>658</v>
      </c>
      <c r="J6" s="277">
        <f t="shared" ref="J6:J10" si="1">IF($D$6="Y/T","Isi Tujuan",IF($E$6=0,0,IF(I6="Y",1,IF(I6="T",0,"Isi Dulu"))))</f>
        <v>1</v>
      </c>
      <c r="K6" s="276" t="s">
        <v>658</v>
      </c>
      <c r="L6" s="277">
        <f t="shared" ref="L6:L10" si="2">IF($D$6="Y/T","Isi Tujuan",IF($E$6=0,0,IF(K6="Y",1,IF(K6="T",0,"Isi Dulu"))))</f>
        <v>1</v>
      </c>
      <c r="M6" s="429" t="s">
        <v>658</v>
      </c>
      <c r="N6" s="430">
        <f>IF(M6="Y",1,IF(M6="T",0,IF(M6="Y/T","Belum diisi","Error")))</f>
        <v>1</v>
      </c>
      <c r="O6" s="272"/>
      <c r="P6" s="272"/>
      <c r="Q6" s="272"/>
      <c r="R6" s="272"/>
    </row>
    <row r="7" spans="1:18" ht="12.75" customHeight="1">
      <c r="A7" s="272"/>
      <c r="B7" s="371"/>
      <c r="C7" s="371"/>
      <c r="D7" s="371"/>
      <c r="E7" s="421"/>
      <c r="F7" s="278">
        <v>2</v>
      </c>
      <c r="G7" s="216" t="s">
        <v>1405</v>
      </c>
      <c r="H7" s="275" t="str">
        <f t="shared" si="0"/>
        <v>Belum Diisi</v>
      </c>
      <c r="I7" s="280" t="s">
        <v>650</v>
      </c>
      <c r="J7" s="281" t="str">
        <f t="shared" si="1"/>
        <v>Isi Dulu</v>
      </c>
      <c r="K7" s="280" t="s">
        <v>650</v>
      </c>
      <c r="L7" s="281" t="str">
        <f t="shared" si="2"/>
        <v>Isi Dulu</v>
      </c>
      <c r="M7" s="371"/>
      <c r="N7" s="371"/>
      <c r="O7" s="272"/>
      <c r="P7" s="272"/>
      <c r="Q7" s="272"/>
      <c r="R7" s="272"/>
    </row>
    <row r="8" spans="1:18" ht="12.75" customHeight="1">
      <c r="A8" s="272"/>
      <c r="B8" s="371"/>
      <c r="C8" s="371"/>
      <c r="D8" s="371"/>
      <c r="E8" s="421"/>
      <c r="F8" s="278">
        <v>3</v>
      </c>
      <c r="G8" s="216" t="s">
        <v>1337</v>
      </c>
      <c r="H8" s="275" t="str">
        <f t="shared" si="0"/>
        <v>Belum Diisi</v>
      </c>
      <c r="I8" s="280" t="s">
        <v>650</v>
      </c>
      <c r="J8" s="281" t="str">
        <f t="shared" si="1"/>
        <v>Isi Dulu</v>
      </c>
      <c r="K8" s="280" t="s">
        <v>650</v>
      </c>
      <c r="L8" s="281" t="str">
        <f t="shared" si="2"/>
        <v>Isi Dulu</v>
      </c>
      <c r="M8" s="371"/>
      <c r="N8" s="371"/>
      <c r="O8" s="272"/>
      <c r="P8" s="272"/>
      <c r="Q8" s="272"/>
      <c r="R8" s="272"/>
    </row>
    <row r="9" spans="1:18" ht="12.75" customHeight="1">
      <c r="A9" s="272"/>
      <c r="B9" s="371"/>
      <c r="C9" s="371"/>
      <c r="D9" s="371"/>
      <c r="E9" s="421"/>
      <c r="F9" s="278">
        <v>4</v>
      </c>
      <c r="G9" s="216" t="s">
        <v>1406</v>
      </c>
      <c r="H9" s="275" t="str">
        <f t="shared" si="0"/>
        <v>Belum Diisi</v>
      </c>
      <c r="I9" s="280" t="s">
        <v>650</v>
      </c>
      <c r="J9" s="281" t="str">
        <f t="shared" si="1"/>
        <v>Isi Dulu</v>
      </c>
      <c r="K9" s="280" t="s">
        <v>650</v>
      </c>
      <c r="L9" s="281" t="str">
        <f t="shared" si="2"/>
        <v>Isi Dulu</v>
      </c>
      <c r="M9" s="371"/>
      <c r="N9" s="371"/>
      <c r="O9" s="272"/>
      <c r="P9" s="272"/>
      <c r="Q9" s="272"/>
      <c r="R9" s="272"/>
    </row>
    <row r="10" spans="1:18" ht="12.75" customHeight="1">
      <c r="A10" s="272"/>
      <c r="B10" s="349"/>
      <c r="C10" s="349"/>
      <c r="D10" s="349"/>
      <c r="E10" s="422"/>
      <c r="F10" s="282">
        <v>5</v>
      </c>
      <c r="G10" s="283"/>
      <c r="H10" s="284" t="str">
        <f t="shared" si="0"/>
        <v>Belum Diisi</v>
      </c>
      <c r="I10" s="285" t="s">
        <v>650</v>
      </c>
      <c r="J10" s="286" t="str">
        <f t="shared" si="1"/>
        <v>Isi Dulu</v>
      </c>
      <c r="K10" s="285" t="s">
        <v>650</v>
      </c>
      <c r="L10" s="286" t="str">
        <f t="shared" si="2"/>
        <v>Isi Dulu</v>
      </c>
      <c r="M10" s="349"/>
      <c r="N10" s="349"/>
      <c r="O10" s="272"/>
      <c r="P10" s="272"/>
      <c r="Q10" s="272"/>
      <c r="R10" s="272"/>
    </row>
    <row r="11" spans="1:18" ht="15.75">
      <c r="A11" s="272"/>
      <c r="B11" s="418">
        <v>2</v>
      </c>
      <c r="C11" s="401" t="s">
        <v>1410</v>
      </c>
      <c r="D11" s="419" t="s">
        <v>650</v>
      </c>
      <c r="E11" s="420" t="str">
        <f>IF(D11="Y",1,IF(D11="T",0,IF(D11="Y/T","Belum diisi","Error")))</f>
        <v>Belum diisi</v>
      </c>
      <c r="F11" s="273">
        <v>1</v>
      </c>
      <c r="G11" s="216" t="s">
        <v>1300</v>
      </c>
      <c r="H11" s="287" t="str">
        <f t="shared" si="0"/>
        <v>Belum Diisi</v>
      </c>
      <c r="I11" s="276" t="s">
        <v>650</v>
      </c>
      <c r="J11" s="277" t="str">
        <f t="shared" ref="J11:J15" si="3">IF($D$11="Y/T","Isi Tujuan",IF($E$11=0,0,IF(I11="Y",1,IF(I11="T",0,"Isi Dulu"))))</f>
        <v>Isi Tujuan</v>
      </c>
      <c r="K11" s="276" t="s">
        <v>650</v>
      </c>
      <c r="L11" s="277" t="str">
        <f t="shared" ref="L11:L15" si="4">IF($D$11="Y/T","Isi Tujuan",IF($E$11=0,0,IF(K11="Y",1,IF(K11="T",0,"Isi Dulu"))))</f>
        <v>Isi Tujuan</v>
      </c>
      <c r="M11" s="429" t="s">
        <v>650</v>
      </c>
      <c r="N11" s="430" t="str">
        <f>IF(M11="Y",1,IF(M11="T",0,IF(M11="Y/T","Belum diisi","Error")))</f>
        <v>Belum diisi</v>
      </c>
      <c r="O11" s="272"/>
      <c r="P11" s="272"/>
      <c r="Q11" s="272"/>
      <c r="R11" s="272"/>
    </row>
    <row r="12" spans="1:18" ht="12.75" customHeight="1">
      <c r="A12" s="272"/>
      <c r="B12" s="371"/>
      <c r="C12" s="371"/>
      <c r="D12" s="371"/>
      <c r="E12" s="421"/>
      <c r="F12" s="278">
        <v>2</v>
      </c>
      <c r="G12" s="221" t="s">
        <v>1411</v>
      </c>
      <c r="H12" s="288" t="str">
        <f t="shared" si="0"/>
        <v>Belum Diisi</v>
      </c>
      <c r="I12" s="280" t="s">
        <v>650</v>
      </c>
      <c r="J12" s="281" t="str">
        <f t="shared" si="3"/>
        <v>Isi Tujuan</v>
      </c>
      <c r="K12" s="280" t="s">
        <v>650</v>
      </c>
      <c r="L12" s="281" t="str">
        <f t="shared" si="4"/>
        <v>Isi Tujuan</v>
      </c>
      <c r="M12" s="371"/>
      <c r="N12" s="371"/>
      <c r="O12" s="272"/>
      <c r="P12" s="272"/>
      <c r="Q12" s="272"/>
      <c r="R12" s="272"/>
    </row>
    <row r="13" spans="1:18" ht="14.25" customHeight="1">
      <c r="A13" s="272"/>
      <c r="B13" s="371"/>
      <c r="C13" s="371"/>
      <c r="D13" s="371"/>
      <c r="E13" s="421"/>
      <c r="F13" s="278">
        <v>3</v>
      </c>
      <c r="G13" s="221" t="s">
        <v>1346</v>
      </c>
      <c r="H13" s="288" t="str">
        <f t="shared" si="0"/>
        <v>Belum Diisi</v>
      </c>
      <c r="I13" s="280" t="s">
        <v>650</v>
      </c>
      <c r="J13" s="281" t="str">
        <f t="shared" si="3"/>
        <v>Isi Tujuan</v>
      </c>
      <c r="K13" s="280" t="s">
        <v>650</v>
      </c>
      <c r="L13" s="281" t="str">
        <f t="shared" si="4"/>
        <v>Isi Tujuan</v>
      </c>
      <c r="M13" s="371"/>
      <c r="N13" s="371"/>
      <c r="O13" s="272"/>
      <c r="P13" s="272"/>
      <c r="Q13" s="272"/>
      <c r="R13" s="272"/>
    </row>
    <row r="14" spans="1:18" ht="18" customHeight="1">
      <c r="A14" s="272"/>
      <c r="B14" s="371"/>
      <c r="C14" s="371"/>
      <c r="D14" s="371"/>
      <c r="E14" s="421"/>
      <c r="F14" s="278">
        <v>4</v>
      </c>
      <c r="G14" s="221" t="s">
        <v>1347</v>
      </c>
      <c r="H14" s="288" t="str">
        <f t="shared" si="0"/>
        <v>Belum Diisi</v>
      </c>
      <c r="I14" s="280" t="s">
        <v>650</v>
      </c>
      <c r="J14" s="281" t="str">
        <f t="shared" si="3"/>
        <v>Isi Tujuan</v>
      </c>
      <c r="K14" s="280" t="s">
        <v>650</v>
      </c>
      <c r="L14" s="281" t="str">
        <f t="shared" si="4"/>
        <v>Isi Tujuan</v>
      </c>
      <c r="M14" s="371"/>
      <c r="N14" s="371"/>
      <c r="O14" s="272"/>
      <c r="P14" s="272"/>
      <c r="Q14" s="272"/>
      <c r="R14" s="272"/>
    </row>
    <row r="15" spans="1:18" ht="12.75" customHeight="1">
      <c r="A15" s="272"/>
      <c r="B15" s="349"/>
      <c r="C15" s="349"/>
      <c r="D15" s="349"/>
      <c r="E15" s="422"/>
      <c r="F15" s="282">
        <v>5</v>
      </c>
      <c r="G15" s="283"/>
      <c r="H15" s="289" t="str">
        <f t="shared" si="0"/>
        <v>Belum Diisi</v>
      </c>
      <c r="I15" s="285" t="s">
        <v>650</v>
      </c>
      <c r="J15" s="286" t="str">
        <f t="shared" si="3"/>
        <v>Isi Tujuan</v>
      </c>
      <c r="K15" s="285" t="s">
        <v>650</v>
      </c>
      <c r="L15" s="286" t="str">
        <f t="shared" si="4"/>
        <v>Isi Tujuan</v>
      </c>
      <c r="M15" s="349"/>
      <c r="N15" s="349"/>
      <c r="O15" s="272"/>
      <c r="P15" s="272"/>
      <c r="Q15" s="272"/>
      <c r="R15" s="272"/>
    </row>
    <row r="16" spans="1:18" ht="15.75">
      <c r="A16" s="272"/>
      <c r="B16" s="418">
        <v>3</v>
      </c>
      <c r="C16" s="401" t="s">
        <v>1348</v>
      </c>
      <c r="D16" s="419" t="s">
        <v>650</v>
      </c>
      <c r="E16" s="420" t="str">
        <f>IF(D16="Y",1,IF(D16="T",0,IF(D16="Y/T","Belum diisi","Error")))</f>
        <v>Belum diisi</v>
      </c>
      <c r="F16" s="273">
        <v>1</v>
      </c>
      <c r="G16" s="216" t="s">
        <v>1349</v>
      </c>
      <c r="H16" s="290" t="str">
        <f t="shared" si="0"/>
        <v>Belum Diisi</v>
      </c>
      <c r="I16" s="276" t="s">
        <v>650</v>
      </c>
      <c r="J16" s="277" t="str">
        <f t="shared" ref="J16:J20" si="5">IF($D$16="Y/T","Isi Tujuan",IF($E$16=0,0,IF(I16="Y",1,IF(I16="T",0,"Isi Dulu"))))</f>
        <v>Isi Tujuan</v>
      </c>
      <c r="K16" s="276" t="s">
        <v>650</v>
      </c>
      <c r="L16" s="277" t="str">
        <f t="shared" ref="L16:L20" si="6">IF($D$16="Y/T","Isi Tujuan",IF($E$16=0,0,IF(K16="Y",1,IF(K16="T",0,"Isi Dulu"))))</f>
        <v>Isi Tujuan</v>
      </c>
      <c r="M16" s="429" t="s">
        <v>650</v>
      </c>
      <c r="N16" s="430" t="str">
        <f>IF(M16="Y",1,IF(M16="T",0,IF(M16="Y/T","Belum diisi","Error")))</f>
        <v>Belum diisi</v>
      </c>
      <c r="O16" s="272"/>
      <c r="P16" s="272"/>
      <c r="Q16" s="272"/>
      <c r="R16" s="272"/>
    </row>
    <row r="17" spans="1:18" ht="15.75">
      <c r="A17" s="272"/>
      <c r="B17" s="371"/>
      <c r="C17" s="371"/>
      <c r="D17" s="371"/>
      <c r="E17" s="421"/>
      <c r="F17" s="278">
        <v>2</v>
      </c>
      <c r="G17" s="279"/>
      <c r="H17" s="288" t="str">
        <f t="shared" si="0"/>
        <v>Belum Diisi</v>
      </c>
      <c r="I17" s="280" t="s">
        <v>650</v>
      </c>
      <c r="J17" s="281" t="str">
        <f t="shared" si="5"/>
        <v>Isi Tujuan</v>
      </c>
      <c r="K17" s="280" t="s">
        <v>650</v>
      </c>
      <c r="L17" s="281" t="str">
        <f t="shared" si="6"/>
        <v>Isi Tujuan</v>
      </c>
      <c r="M17" s="371"/>
      <c r="N17" s="371"/>
      <c r="O17" s="272"/>
      <c r="P17" s="272"/>
      <c r="Q17" s="272"/>
      <c r="R17" s="272"/>
    </row>
    <row r="18" spans="1:18" ht="12.75" customHeight="1">
      <c r="A18" s="272"/>
      <c r="B18" s="371"/>
      <c r="C18" s="371"/>
      <c r="D18" s="371"/>
      <c r="E18" s="421"/>
      <c r="F18" s="278">
        <v>3</v>
      </c>
      <c r="G18" s="279"/>
      <c r="H18" s="288" t="str">
        <f t="shared" si="0"/>
        <v>Belum Diisi</v>
      </c>
      <c r="I18" s="280" t="s">
        <v>650</v>
      </c>
      <c r="J18" s="281" t="str">
        <f t="shared" si="5"/>
        <v>Isi Tujuan</v>
      </c>
      <c r="K18" s="280" t="s">
        <v>650</v>
      </c>
      <c r="L18" s="281" t="str">
        <f t="shared" si="6"/>
        <v>Isi Tujuan</v>
      </c>
      <c r="M18" s="371"/>
      <c r="N18" s="371"/>
      <c r="O18" s="272"/>
      <c r="P18" s="272"/>
      <c r="Q18" s="272"/>
      <c r="R18" s="272"/>
    </row>
    <row r="19" spans="1:18" ht="12.75" customHeight="1">
      <c r="A19" s="272"/>
      <c r="B19" s="371"/>
      <c r="C19" s="371"/>
      <c r="D19" s="371"/>
      <c r="E19" s="421"/>
      <c r="F19" s="278">
        <v>4</v>
      </c>
      <c r="G19" s="279"/>
      <c r="H19" s="288" t="str">
        <f t="shared" si="0"/>
        <v>Belum Diisi</v>
      </c>
      <c r="I19" s="280" t="s">
        <v>650</v>
      </c>
      <c r="J19" s="281" t="str">
        <f t="shared" si="5"/>
        <v>Isi Tujuan</v>
      </c>
      <c r="K19" s="280" t="s">
        <v>650</v>
      </c>
      <c r="L19" s="281" t="str">
        <f t="shared" si="6"/>
        <v>Isi Tujuan</v>
      </c>
      <c r="M19" s="371"/>
      <c r="N19" s="371"/>
      <c r="O19" s="272"/>
      <c r="P19" s="272"/>
      <c r="Q19" s="272"/>
      <c r="R19" s="272"/>
    </row>
    <row r="20" spans="1:18" ht="12.75" customHeight="1">
      <c r="A20" s="272"/>
      <c r="B20" s="349"/>
      <c r="C20" s="349"/>
      <c r="D20" s="349"/>
      <c r="E20" s="422"/>
      <c r="F20" s="282">
        <v>5</v>
      </c>
      <c r="G20" s="283"/>
      <c r="H20" s="289" t="str">
        <f t="shared" si="0"/>
        <v>Belum Diisi</v>
      </c>
      <c r="I20" s="285" t="s">
        <v>650</v>
      </c>
      <c r="J20" s="286" t="str">
        <f t="shared" si="5"/>
        <v>Isi Tujuan</v>
      </c>
      <c r="K20" s="285" t="s">
        <v>650</v>
      </c>
      <c r="L20" s="286" t="str">
        <f t="shared" si="6"/>
        <v>Isi Tujuan</v>
      </c>
      <c r="M20" s="349"/>
      <c r="N20" s="349"/>
      <c r="O20" s="272"/>
      <c r="P20" s="272"/>
      <c r="Q20" s="272"/>
      <c r="R20" s="272"/>
    </row>
    <row r="21" spans="1:18" ht="32.25" customHeight="1">
      <c r="A21" s="272"/>
      <c r="B21" s="418">
        <v>4</v>
      </c>
      <c r="C21" s="401" t="s">
        <v>1352</v>
      </c>
      <c r="D21" s="419" t="s">
        <v>650</v>
      </c>
      <c r="E21" s="420" t="str">
        <f>IF(D21="Y",1,IF(D21="T",0,IF(D21="Y/T","Belum diisi","Error")))</f>
        <v>Belum diisi</v>
      </c>
      <c r="F21" s="273">
        <v>1</v>
      </c>
      <c r="G21" s="216" t="s">
        <v>1412</v>
      </c>
      <c r="H21" s="290" t="str">
        <f t="shared" si="0"/>
        <v>Belum Diisi</v>
      </c>
      <c r="I21" s="276" t="s">
        <v>650</v>
      </c>
      <c r="J21" s="277" t="str">
        <f t="shared" ref="J21:J25" si="7">IF($D$21="Y/T","Isi Tujuan",IF($E$21=0,0,IF(I21="Y",1,IF(I21="T",0,"Isi Dulu"))))</f>
        <v>Isi Tujuan</v>
      </c>
      <c r="K21" s="276" t="s">
        <v>650</v>
      </c>
      <c r="L21" s="277" t="str">
        <f t="shared" ref="L21:L25" si="8">IF($D$21="Y/T","Isi Tujuan",IF($E$21=0,0,IF(K21="Y",1,IF(K21="T",0,"Isi Dulu"))))</f>
        <v>Isi Tujuan</v>
      </c>
      <c r="M21" s="429" t="s">
        <v>650</v>
      </c>
      <c r="N21" s="430" t="str">
        <f>IF(M21="Y",1,IF(M21="T",0,IF(M21="Y/T","Belum diisi","Error")))</f>
        <v>Belum diisi</v>
      </c>
      <c r="O21" s="272"/>
      <c r="P21" s="272"/>
      <c r="Q21" s="272"/>
      <c r="R21" s="272"/>
    </row>
    <row r="22" spans="1:18" ht="19.5" customHeight="1">
      <c r="A22" s="272"/>
      <c r="B22" s="371"/>
      <c r="C22" s="371"/>
      <c r="D22" s="371"/>
      <c r="E22" s="421"/>
      <c r="F22" s="278">
        <v>2</v>
      </c>
      <c r="G22" s="279"/>
      <c r="H22" s="288" t="str">
        <f t="shared" si="0"/>
        <v>Belum Diisi</v>
      </c>
      <c r="I22" s="280" t="s">
        <v>650</v>
      </c>
      <c r="J22" s="281" t="str">
        <f t="shared" si="7"/>
        <v>Isi Tujuan</v>
      </c>
      <c r="K22" s="280" t="s">
        <v>650</v>
      </c>
      <c r="L22" s="281" t="str">
        <f t="shared" si="8"/>
        <v>Isi Tujuan</v>
      </c>
      <c r="M22" s="371"/>
      <c r="N22" s="371"/>
      <c r="O22" s="272"/>
      <c r="P22" s="272"/>
      <c r="Q22" s="272"/>
      <c r="R22" s="272"/>
    </row>
    <row r="23" spans="1:18" ht="12.75" customHeight="1">
      <c r="A23" s="272"/>
      <c r="B23" s="371"/>
      <c r="C23" s="371"/>
      <c r="D23" s="371"/>
      <c r="E23" s="421"/>
      <c r="F23" s="278">
        <v>3</v>
      </c>
      <c r="G23" s="279"/>
      <c r="H23" s="288" t="str">
        <f t="shared" si="0"/>
        <v>Belum Diisi</v>
      </c>
      <c r="I23" s="280" t="s">
        <v>650</v>
      </c>
      <c r="J23" s="281" t="str">
        <f t="shared" si="7"/>
        <v>Isi Tujuan</v>
      </c>
      <c r="K23" s="280" t="s">
        <v>650</v>
      </c>
      <c r="L23" s="281" t="str">
        <f t="shared" si="8"/>
        <v>Isi Tujuan</v>
      </c>
      <c r="M23" s="371"/>
      <c r="N23" s="371"/>
      <c r="O23" s="272"/>
      <c r="P23" s="272"/>
      <c r="Q23" s="272"/>
      <c r="R23" s="272"/>
    </row>
    <row r="24" spans="1:18" ht="12.75" customHeight="1">
      <c r="A24" s="272"/>
      <c r="B24" s="371"/>
      <c r="C24" s="371"/>
      <c r="D24" s="371"/>
      <c r="E24" s="421"/>
      <c r="F24" s="278">
        <v>4</v>
      </c>
      <c r="G24" s="279"/>
      <c r="H24" s="288" t="str">
        <f t="shared" si="0"/>
        <v>Belum Diisi</v>
      </c>
      <c r="I24" s="280" t="s">
        <v>650</v>
      </c>
      <c r="J24" s="281" t="str">
        <f t="shared" si="7"/>
        <v>Isi Tujuan</v>
      </c>
      <c r="K24" s="280" t="s">
        <v>650</v>
      </c>
      <c r="L24" s="281" t="str">
        <f t="shared" si="8"/>
        <v>Isi Tujuan</v>
      </c>
      <c r="M24" s="371"/>
      <c r="N24" s="371"/>
      <c r="O24" s="272"/>
      <c r="P24" s="272"/>
      <c r="Q24" s="272"/>
      <c r="R24" s="272"/>
    </row>
    <row r="25" spans="1:18" ht="12.75" customHeight="1">
      <c r="A25" s="272"/>
      <c r="B25" s="349"/>
      <c r="C25" s="349"/>
      <c r="D25" s="349"/>
      <c r="E25" s="422"/>
      <c r="F25" s="282">
        <v>5</v>
      </c>
      <c r="G25" s="283"/>
      <c r="H25" s="289" t="str">
        <f t="shared" si="0"/>
        <v>Belum Diisi</v>
      </c>
      <c r="I25" s="285" t="s">
        <v>650</v>
      </c>
      <c r="J25" s="286" t="str">
        <f t="shared" si="7"/>
        <v>Isi Tujuan</v>
      </c>
      <c r="K25" s="285" t="s">
        <v>650</v>
      </c>
      <c r="L25" s="286" t="str">
        <f t="shared" si="8"/>
        <v>Isi Tujuan</v>
      </c>
      <c r="M25" s="349"/>
      <c r="N25" s="349"/>
      <c r="O25" s="272"/>
      <c r="P25" s="272"/>
      <c r="Q25" s="272"/>
      <c r="R25" s="272"/>
    </row>
    <row r="26" spans="1:18" ht="19.5" customHeight="1">
      <c r="A26" s="272"/>
      <c r="B26" s="418">
        <v>5</v>
      </c>
      <c r="C26" s="401" t="s">
        <v>1354</v>
      </c>
      <c r="D26" s="419" t="s">
        <v>650</v>
      </c>
      <c r="E26" s="420" t="str">
        <f>IF(D26="Y",1,IF(D26="T",0,IF(D26="Y/T","Belum diisi","Error")))</f>
        <v>Belum diisi</v>
      </c>
      <c r="F26" s="273">
        <v>1</v>
      </c>
      <c r="G26" s="216" t="s">
        <v>1355</v>
      </c>
      <c r="H26" s="290" t="str">
        <f t="shared" si="0"/>
        <v>Belum Diisi</v>
      </c>
      <c r="I26" s="276" t="s">
        <v>650</v>
      </c>
      <c r="J26" s="277" t="str">
        <f t="shared" ref="J26:J30" si="9">IF($D$26="Y/T","Isi Tujuan",IF($E$26=0,0,IF(I26="Y",1,IF(I26="T",0,"Isi Dulu"))))</f>
        <v>Isi Tujuan</v>
      </c>
      <c r="K26" s="276" t="s">
        <v>650</v>
      </c>
      <c r="L26" s="277" t="str">
        <f t="shared" ref="L26:L30" si="10">IF($D$26="Y/T","Isi Tujuan",IF($E$26=0,0,IF(K26="Y",1,IF(K26="T",0,"Isi Dulu"))))</f>
        <v>Isi Tujuan</v>
      </c>
      <c r="M26" s="429" t="s">
        <v>650</v>
      </c>
      <c r="N26" s="430" t="str">
        <f>IF(M26="Y",1,IF(M26="T",0,IF(M26="Y/T","Belum diisi","Error")))</f>
        <v>Belum diisi</v>
      </c>
      <c r="O26" s="272"/>
      <c r="P26" s="272"/>
      <c r="Q26" s="272"/>
      <c r="R26" s="272"/>
    </row>
    <row r="27" spans="1:18" ht="19.5" customHeight="1">
      <c r="A27" s="272"/>
      <c r="B27" s="371"/>
      <c r="C27" s="371"/>
      <c r="D27" s="371"/>
      <c r="E27" s="421"/>
      <c r="F27" s="278">
        <v>2</v>
      </c>
      <c r="G27" s="279"/>
      <c r="H27" s="288" t="str">
        <f t="shared" si="0"/>
        <v>Belum Diisi</v>
      </c>
      <c r="I27" s="280" t="s">
        <v>650</v>
      </c>
      <c r="J27" s="281" t="str">
        <f t="shared" si="9"/>
        <v>Isi Tujuan</v>
      </c>
      <c r="K27" s="280" t="s">
        <v>650</v>
      </c>
      <c r="L27" s="281" t="str">
        <f t="shared" si="10"/>
        <v>Isi Tujuan</v>
      </c>
      <c r="M27" s="371"/>
      <c r="N27" s="371"/>
      <c r="O27" s="272"/>
      <c r="P27" s="272"/>
      <c r="Q27" s="272"/>
      <c r="R27" s="272"/>
    </row>
    <row r="28" spans="1:18" ht="12.75" customHeight="1">
      <c r="A28" s="272"/>
      <c r="B28" s="371"/>
      <c r="C28" s="371"/>
      <c r="D28" s="371"/>
      <c r="E28" s="421"/>
      <c r="F28" s="278">
        <v>3</v>
      </c>
      <c r="G28" s="279"/>
      <c r="H28" s="288" t="str">
        <f t="shared" si="0"/>
        <v>Belum Diisi</v>
      </c>
      <c r="I28" s="280" t="s">
        <v>650</v>
      </c>
      <c r="J28" s="281" t="str">
        <f t="shared" si="9"/>
        <v>Isi Tujuan</v>
      </c>
      <c r="K28" s="280" t="s">
        <v>650</v>
      </c>
      <c r="L28" s="281" t="str">
        <f t="shared" si="10"/>
        <v>Isi Tujuan</v>
      </c>
      <c r="M28" s="371"/>
      <c r="N28" s="371"/>
      <c r="O28" s="272"/>
      <c r="P28" s="272"/>
      <c r="Q28" s="272"/>
      <c r="R28" s="272"/>
    </row>
    <row r="29" spans="1:18" ht="12.75" customHeight="1">
      <c r="A29" s="272"/>
      <c r="B29" s="371"/>
      <c r="C29" s="371"/>
      <c r="D29" s="371"/>
      <c r="E29" s="421"/>
      <c r="F29" s="278">
        <v>4</v>
      </c>
      <c r="G29" s="279"/>
      <c r="H29" s="288" t="str">
        <f t="shared" si="0"/>
        <v>Belum Diisi</v>
      </c>
      <c r="I29" s="280" t="s">
        <v>650</v>
      </c>
      <c r="J29" s="281" t="str">
        <f t="shared" si="9"/>
        <v>Isi Tujuan</v>
      </c>
      <c r="K29" s="280" t="s">
        <v>650</v>
      </c>
      <c r="L29" s="281" t="str">
        <f t="shared" si="10"/>
        <v>Isi Tujuan</v>
      </c>
      <c r="M29" s="371"/>
      <c r="N29" s="371"/>
      <c r="O29" s="272"/>
      <c r="P29" s="272"/>
      <c r="Q29" s="272"/>
      <c r="R29" s="272"/>
    </row>
    <row r="30" spans="1:18" ht="12.75" customHeight="1">
      <c r="A30" s="272"/>
      <c r="B30" s="349"/>
      <c r="C30" s="349"/>
      <c r="D30" s="349"/>
      <c r="E30" s="422"/>
      <c r="F30" s="282">
        <v>5</v>
      </c>
      <c r="G30" s="283"/>
      <c r="H30" s="289" t="str">
        <f t="shared" si="0"/>
        <v>Belum Diisi</v>
      </c>
      <c r="I30" s="285" t="s">
        <v>650</v>
      </c>
      <c r="J30" s="286" t="str">
        <f t="shared" si="9"/>
        <v>Isi Tujuan</v>
      </c>
      <c r="K30" s="285" t="s">
        <v>650</v>
      </c>
      <c r="L30" s="286" t="str">
        <f t="shared" si="10"/>
        <v>Isi Tujuan</v>
      </c>
      <c r="M30" s="349"/>
      <c r="N30" s="349"/>
      <c r="O30" s="272"/>
      <c r="P30" s="272"/>
      <c r="Q30" s="272"/>
      <c r="R30" s="272"/>
    </row>
    <row r="31" spans="1:18" ht="36.75" customHeight="1">
      <c r="A31" s="272"/>
      <c r="B31" s="418">
        <v>6</v>
      </c>
      <c r="C31" s="401" t="s">
        <v>1435</v>
      </c>
      <c r="D31" s="419" t="s">
        <v>650</v>
      </c>
      <c r="E31" s="420" t="str">
        <f>IF(D31="Y",1,IF(D31="T",0,IF(D31="Y/T","Belum diisi","Error")))</f>
        <v>Belum diisi</v>
      </c>
      <c r="F31" s="273">
        <v>1</v>
      </c>
      <c r="G31" s="216" t="s">
        <v>1413</v>
      </c>
      <c r="H31" s="290" t="str">
        <f t="shared" si="0"/>
        <v>Belum Diisi</v>
      </c>
      <c r="I31" s="276" t="s">
        <v>650</v>
      </c>
      <c r="J31" s="277" t="str">
        <f t="shared" ref="J31:J34" si="11">IF($D$31="Y/T","Isi Tujuan",IF($E$31=0,0,IF(I31="Y",1,IF(I31="T",0,"Isi Dulu"))))</f>
        <v>Isi Tujuan</v>
      </c>
      <c r="K31" s="276" t="s">
        <v>650</v>
      </c>
      <c r="L31" s="277" t="str">
        <f t="shared" ref="L31:L34" si="12">IF($D$31="Y/T","Isi Tujuan",IF($E$31=0,0,IF(K31="Y",1,IF(K31="T",0,"Isi Dulu"))))</f>
        <v>Isi Tujuan</v>
      </c>
      <c r="M31" s="429" t="s">
        <v>650</v>
      </c>
      <c r="N31" s="430" t="str">
        <f>IF(M31="Y",1,IF(M31="T",0,IF(M31="Y/T","Belum diisi","Error")))</f>
        <v>Belum diisi</v>
      </c>
      <c r="O31" s="272"/>
      <c r="P31" s="272"/>
      <c r="Q31" s="272"/>
      <c r="R31" s="272"/>
    </row>
    <row r="32" spans="1:18" ht="18" customHeight="1">
      <c r="A32" s="272"/>
      <c r="B32" s="371"/>
      <c r="C32" s="371"/>
      <c r="D32" s="371"/>
      <c r="E32" s="421"/>
      <c r="F32" s="278">
        <v>2</v>
      </c>
      <c r="G32" s="221" t="s">
        <v>1414</v>
      </c>
      <c r="H32" s="288" t="str">
        <f t="shared" si="0"/>
        <v>Belum Diisi</v>
      </c>
      <c r="I32" s="280" t="s">
        <v>650</v>
      </c>
      <c r="J32" s="281" t="str">
        <f t="shared" si="11"/>
        <v>Isi Tujuan</v>
      </c>
      <c r="K32" s="280" t="s">
        <v>650</v>
      </c>
      <c r="L32" s="281" t="str">
        <f t="shared" si="12"/>
        <v>Isi Tujuan</v>
      </c>
      <c r="M32" s="371"/>
      <c r="N32" s="371"/>
      <c r="O32" s="272"/>
      <c r="P32" s="272"/>
      <c r="Q32" s="272"/>
      <c r="R32" s="272"/>
    </row>
    <row r="33" spans="1:18" ht="18" customHeight="1">
      <c r="A33" s="272"/>
      <c r="B33" s="371"/>
      <c r="C33" s="371"/>
      <c r="D33" s="371"/>
      <c r="E33" s="421"/>
      <c r="F33" s="278">
        <v>3</v>
      </c>
      <c r="G33" s="279"/>
      <c r="H33" s="288" t="str">
        <f t="shared" si="0"/>
        <v>Belum Diisi</v>
      </c>
      <c r="I33" s="280" t="s">
        <v>650</v>
      </c>
      <c r="J33" s="281" t="str">
        <f t="shared" si="11"/>
        <v>Isi Tujuan</v>
      </c>
      <c r="K33" s="280" t="s">
        <v>650</v>
      </c>
      <c r="L33" s="281" t="str">
        <f t="shared" si="12"/>
        <v>Isi Tujuan</v>
      </c>
      <c r="M33" s="371"/>
      <c r="N33" s="371"/>
      <c r="O33" s="272"/>
      <c r="P33" s="272"/>
      <c r="Q33" s="272"/>
      <c r="R33" s="272"/>
    </row>
    <row r="34" spans="1:18" ht="18" customHeight="1">
      <c r="A34" s="272"/>
      <c r="B34" s="371"/>
      <c r="C34" s="371"/>
      <c r="D34" s="371"/>
      <c r="E34" s="421"/>
      <c r="F34" s="278">
        <v>4</v>
      </c>
      <c r="G34" s="279"/>
      <c r="H34" s="288" t="str">
        <f t="shared" si="0"/>
        <v>Belum Diisi</v>
      </c>
      <c r="I34" s="280" t="s">
        <v>650</v>
      </c>
      <c r="J34" s="281" t="str">
        <f t="shared" si="11"/>
        <v>Isi Tujuan</v>
      </c>
      <c r="K34" s="280" t="s">
        <v>650</v>
      </c>
      <c r="L34" s="281" t="str">
        <f t="shared" si="12"/>
        <v>Isi Tujuan</v>
      </c>
      <c r="M34" s="371"/>
      <c r="N34" s="371"/>
      <c r="O34" s="272"/>
      <c r="P34" s="272"/>
      <c r="Q34" s="272"/>
      <c r="R34" s="272"/>
    </row>
    <row r="35" spans="1:18" ht="18" customHeight="1">
      <c r="A35" s="272"/>
      <c r="B35" s="423"/>
      <c r="C35" s="423"/>
      <c r="D35" s="423"/>
      <c r="E35" s="421"/>
      <c r="F35" s="278">
        <v>5</v>
      </c>
      <c r="G35" s="279"/>
      <c r="H35" s="289" t="str">
        <f t="shared" ref="H35:H38" si="13">IF(OR(J35="Isi Dulu",L35="Isi Dulu",J35="Isi Tujuan",L35="Isi Tujuan"),"Belum Diisi",IF(SUM(J35,L35)=2,1,IF(SUM(J35,L35)=1,0,IF(SUM(J35,L35)=0,0,"Error"))))</f>
        <v>Belum Diisi</v>
      </c>
      <c r="I35" s="285" t="s">
        <v>650</v>
      </c>
      <c r="J35" s="286" t="str">
        <f t="shared" ref="J35:J38" si="14">IF($D$31="Y/T","Isi Tujuan",IF($E$31=0,0,IF(I35="Y",1,IF(I35="T",0,"Isi Dulu"))))</f>
        <v>Isi Tujuan</v>
      </c>
      <c r="K35" s="285" t="s">
        <v>650</v>
      </c>
      <c r="L35" s="286" t="str">
        <f t="shared" ref="L35:L38" si="15">IF($D$31="Y/T","Isi Tujuan",IF($E$31=0,0,IF(K35="Y",1,IF(K35="T",0,"Isi Dulu"))))</f>
        <v>Isi Tujuan</v>
      </c>
      <c r="M35" s="423"/>
      <c r="N35" s="423"/>
      <c r="O35" s="272"/>
      <c r="P35" s="272"/>
      <c r="Q35" s="272"/>
      <c r="R35" s="272"/>
    </row>
    <row r="36" spans="1:18" ht="18" customHeight="1">
      <c r="A36" s="272"/>
      <c r="B36" s="423"/>
      <c r="C36" s="423"/>
      <c r="D36" s="423"/>
      <c r="E36" s="421"/>
      <c r="F36" s="278">
        <v>6</v>
      </c>
      <c r="G36" s="279"/>
      <c r="H36" s="289" t="str">
        <f t="shared" si="13"/>
        <v>Belum Diisi</v>
      </c>
      <c r="I36" s="285" t="s">
        <v>650</v>
      </c>
      <c r="J36" s="286" t="str">
        <f t="shared" si="14"/>
        <v>Isi Tujuan</v>
      </c>
      <c r="K36" s="285" t="s">
        <v>650</v>
      </c>
      <c r="L36" s="286" t="str">
        <f t="shared" si="15"/>
        <v>Isi Tujuan</v>
      </c>
      <c r="M36" s="423"/>
      <c r="N36" s="423"/>
      <c r="O36" s="272"/>
      <c r="P36" s="272"/>
      <c r="Q36" s="272"/>
      <c r="R36" s="272"/>
    </row>
    <row r="37" spans="1:18" ht="18" customHeight="1">
      <c r="A37" s="272"/>
      <c r="B37" s="423"/>
      <c r="C37" s="423"/>
      <c r="D37" s="423"/>
      <c r="E37" s="421"/>
      <c r="F37" s="278">
        <v>7</v>
      </c>
      <c r="G37" s="279"/>
      <c r="H37" s="289" t="str">
        <f t="shared" si="13"/>
        <v>Belum Diisi</v>
      </c>
      <c r="I37" s="285" t="s">
        <v>650</v>
      </c>
      <c r="J37" s="286" t="str">
        <f t="shared" si="14"/>
        <v>Isi Tujuan</v>
      </c>
      <c r="K37" s="285" t="s">
        <v>650</v>
      </c>
      <c r="L37" s="286" t="str">
        <f t="shared" si="15"/>
        <v>Isi Tujuan</v>
      </c>
      <c r="M37" s="423"/>
      <c r="N37" s="423"/>
      <c r="O37" s="272"/>
      <c r="P37" s="272"/>
      <c r="Q37" s="272"/>
      <c r="R37" s="272"/>
    </row>
    <row r="38" spans="1:18" ht="18" customHeight="1">
      <c r="A38" s="272"/>
      <c r="B38" s="423"/>
      <c r="C38" s="423"/>
      <c r="D38" s="423"/>
      <c r="E38" s="421"/>
      <c r="F38" s="278">
        <v>8</v>
      </c>
      <c r="G38" s="279"/>
      <c r="H38" s="289" t="str">
        <f t="shared" si="13"/>
        <v>Belum Diisi</v>
      </c>
      <c r="I38" s="285" t="s">
        <v>650</v>
      </c>
      <c r="J38" s="286" t="str">
        <f t="shared" si="14"/>
        <v>Isi Tujuan</v>
      </c>
      <c r="K38" s="285" t="s">
        <v>650</v>
      </c>
      <c r="L38" s="286" t="str">
        <f t="shared" si="15"/>
        <v>Isi Tujuan</v>
      </c>
      <c r="M38" s="423"/>
      <c r="N38" s="423"/>
      <c r="O38" s="272"/>
      <c r="P38" s="272"/>
      <c r="Q38" s="272"/>
      <c r="R38" s="272"/>
    </row>
    <row r="39" spans="1:18" ht="32.25" customHeight="1">
      <c r="A39" s="272"/>
      <c r="B39" s="418">
        <v>7</v>
      </c>
      <c r="C39" s="401" t="s">
        <v>1436</v>
      </c>
      <c r="D39" s="419" t="s">
        <v>650</v>
      </c>
      <c r="E39" s="420" t="str">
        <f>IF(D39="Y",1,IF(D39="T",0,IF(D39="Y/T","Belum diisi","Error")))</f>
        <v>Belum diisi</v>
      </c>
      <c r="F39" s="273">
        <v>1</v>
      </c>
      <c r="G39" s="216" t="s">
        <v>1360</v>
      </c>
      <c r="H39" s="290" t="str">
        <f t="shared" si="0"/>
        <v>Belum Diisi</v>
      </c>
      <c r="I39" s="276" t="s">
        <v>650</v>
      </c>
      <c r="J39" s="277" t="str">
        <f t="shared" ref="J39:J44" si="16">IF($D$39="Y/T","Isi Tujuan",IF($E$39=0,0,IF(I39="Y",1,IF(I39="T",0,"Isi Dulu"))))</f>
        <v>Isi Tujuan</v>
      </c>
      <c r="K39" s="276" t="s">
        <v>650</v>
      </c>
      <c r="L39" s="277" t="str">
        <f t="shared" ref="L39:L44" si="17">IF($D$39="Y/T","Isi Tujuan",IF($E$39=0,0,IF(K39="Y",1,IF(K39="T",0,"Isi Dulu"))))</f>
        <v>Isi Tujuan</v>
      </c>
      <c r="M39" s="429" t="s">
        <v>650</v>
      </c>
      <c r="N39" s="430" t="str">
        <f>IF(M39="Y",1,IF(M39="T",0,IF(M39="Y/T","Belum diisi","Error")))</f>
        <v>Belum diisi</v>
      </c>
      <c r="O39" s="272"/>
      <c r="P39" s="272"/>
      <c r="Q39" s="272"/>
      <c r="R39" s="272"/>
    </row>
    <row r="40" spans="1:18" ht="32.25" customHeight="1">
      <c r="A40" s="272"/>
      <c r="B40" s="371"/>
      <c r="C40" s="371"/>
      <c r="D40" s="371"/>
      <c r="E40" s="421"/>
      <c r="F40" s="278">
        <v>2</v>
      </c>
      <c r="G40" s="279"/>
      <c r="H40" s="288" t="str">
        <f t="shared" si="0"/>
        <v>Belum Diisi</v>
      </c>
      <c r="I40" s="280" t="s">
        <v>650</v>
      </c>
      <c r="J40" s="281" t="str">
        <f t="shared" si="16"/>
        <v>Isi Tujuan</v>
      </c>
      <c r="K40" s="280" t="s">
        <v>650</v>
      </c>
      <c r="L40" s="281" t="str">
        <f t="shared" si="17"/>
        <v>Isi Tujuan</v>
      </c>
      <c r="M40" s="371"/>
      <c r="N40" s="371"/>
      <c r="O40" s="272"/>
      <c r="P40" s="272"/>
      <c r="Q40" s="272"/>
      <c r="R40" s="272"/>
    </row>
    <row r="41" spans="1:18" ht="32.25" customHeight="1">
      <c r="A41" s="272"/>
      <c r="B41" s="371"/>
      <c r="C41" s="371"/>
      <c r="D41" s="371"/>
      <c r="E41" s="421"/>
      <c r="F41" s="278">
        <v>3</v>
      </c>
      <c r="G41" s="279"/>
      <c r="H41" s="288" t="str">
        <f t="shared" si="0"/>
        <v>Belum Diisi</v>
      </c>
      <c r="I41" s="280" t="s">
        <v>650</v>
      </c>
      <c r="J41" s="281" t="str">
        <f t="shared" si="16"/>
        <v>Isi Tujuan</v>
      </c>
      <c r="K41" s="280" t="s">
        <v>650</v>
      </c>
      <c r="L41" s="281" t="str">
        <f t="shared" si="17"/>
        <v>Isi Tujuan</v>
      </c>
      <c r="M41" s="371"/>
      <c r="N41" s="371"/>
      <c r="O41" s="272"/>
      <c r="P41" s="272"/>
      <c r="Q41" s="272"/>
      <c r="R41" s="272"/>
    </row>
    <row r="42" spans="1:18" ht="18" customHeight="1">
      <c r="A42" s="272"/>
      <c r="B42" s="371"/>
      <c r="C42" s="371"/>
      <c r="D42" s="371"/>
      <c r="E42" s="421"/>
      <c r="F42" s="278">
        <v>4</v>
      </c>
      <c r="G42" s="279"/>
      <c r="H42" s="288" t="str">
        <f t="shared" si="0"/>
        <v>Belum Diisi</v>
      </c>
      <c r="I42" s="280" t="s">
        <v>650</v>
      </c>
      <c r="J42" s="281" t="str">
        <f t="shared" si="16"/>
        <v>Isi Tujuan</v>
      </c>
      <c r="K42" s="280" t="s">
        <v>650</v>
      </c>
      <c r="L42" s="281" t="str">
        <f t="shared" si="17"/>
        <v>Isi Tujuan</v>
      </c>
      <c r="M42" s="371"/>
      <c r="N42" s="371"/>
      <c r="O42" s="272"/>
      <c r="P42" s="272"/>
      <c r="Q42" s="272"/>
      <c r="R42" s="272"/>
    </row>
    <row r="43" spans="1:18" ht="32.25" customHeight="1">
      <c r="A43" s="272"/>
      <c r="B43" s="423"/>
      <c r="C43" s="423"/>
      <c r="D43" s="423"/>
      <c r="E43" s="421"/>
      <c r="F43" s="278">
        <v>5</v>
      </c>
      <c r="G43" s="279"/>
      <c r="H43" s="289" t="str">
        <f t="shared" ref="H43" si="18">IF(OR(J43="Isi Dulu",L43="Isi Dulu",J43="Isi Tujuan",L43="Isi Tujuan"),"Belum Diisi",IF(SUM(J43,L43)=2,1,IF(SUM(J43,L43)=1,0,IF(SUM(J43,L43)=0,0,"Error"))))</f>
        <v>Belum Diisi</v>
      </c>
      <c r="I43" s="285" t="s">
        <v>650</v>
      </c>
      <c r="J43" s="286" t="str">
        <f t="shared" ref="J43" si="19">IF($D$39="Y/T","Isi Tujuan",IF($E$39=0,0,IF(I43="Y",1,IF(I43="T",0,"Isi Dulu"))))</f>
        <v>Isi Tujuan</v>
      </c>
      <c r="K43" s="285" t="s">
        <v>650</v>
      </c>
      <c r="L43" s="286" t="str">
        <f t="shared" ref="L43" si="20">IF($D$39="Y/T","Isi Tujuan",IF($E$39=0,0,IF(K43="Y",1,IF(K43="T",0,"Isi Dulu"))))</f>
        <v>Isi Tujuan</v>
      </c>
      <c r="M43" s="423"/>
      <c r="N43" s="423"/>
      <c r="O43" s="272"/>
      <c r="P43" s="272"/>
      <c r="Q43" s="272"/>
      <c r="R43" s="272"/>
    </row>
    <row r="44" spans="1:18" ht="32.25" customHeight="1">
      <c r="A44" s="272"/>
      <c r="B44" s="349"/>
      <c r="C44" s="349"/>
      <c r="D44" s="349"/>
      <c r="E44" s="422"/>
      <c r="F44" s="278">
        <v>6</v>
      </c>
      <c r="G44" s="279"/>
      <c r="H44" s="289" t="str">
        <f t="shared" si="0"/>
        <v>Belum Diisi</v>
      </c>
      <c r="I44" s="285" t="s">
        <v>650</v>
      </c>
      <c r="J44" s="286" t="str">
        <f t="shared" si="16"/>
        <v>Isi Tujuan</v>
      </c>
      <c r="K44" s="285" t="s">
        <v>650</v>
      </c>
      <c r="L44" s="286" t="str">
        <f t="shared" si="17"/>
        <v>Isi Tujuan</v>
      </c>
      <c r="M44" s="349"/>
      <c r="N44" s="349"/>
      <c r="O44" s="272"/>
      <c r="P44" s="272"/>
      <c r="Q44" s="272"/>
      <c r="R44" s="272"/>
    </row>
    <row r="45" spans="1:18" ht="33.75" customHeight="1">
      <c r="A45" s="272"/>
      <c r="B45" s="418">
        <v>8</v>
      </c>
      <c r="C45" s="401" t="s">
        <v>1363</v>
      </c>
      <c r="D45" s="419" t="s">
        <v>650</v>
      </c>
      <c r="E45" s="420" t="str">
        <f>IF(D45="Y",1,IF(D45="T",0,IF(D45="Y/T","Belum diisi","Error")))</f>
        <v>Belum diisi</v>
      </c>
      <c r="F45" s="273">
        <v>1</v>
      </c>
      <c r="G45" s="216" t="s">
        <v>1416</v>
      </c>
      <c r="H45" s="290" t="str">
        <f t="shared" si="0"/>
        <v>Belum Diisi</v>
      </c>
      <c r="I45" s="276" t="s">
        <v>650</v>
      </c>
      <c r="J45" s="277" t="str">
        <f t="shared" ref="J45:J49" si="21">IF($D$45="Y/T","Isi Tujuan",IF($E$45=0,0,IF(I45="Y",1,IF(I45="T",0,"Isi Dulu"))))</f>
        <v>Isi Tujuan</v>
      </c>
      <c r="K45" s="276" t="s">
        <v>650</v>
      </c>
      <c r="L45" s="277" t="str">
        <f t="shared" ref="L45:L49" si="22">IF($D$45="Y/T","Isi Tujuan",IF($E$45=0,0,IF(K45="Y",1,IF(K45="T",0,"Isi Dulu"))))</f>
        <v>Isi Tujuan</v>
      </c>
      <c r="M45" s="429" t="s">
        <v>650</v>
      </c>
      <c r="N45" s="430" t="str">
        <f>IF(M45="Y",1,IF(M45="T",0,IF(M45="Y/T","Belum diisi","Error")))</f>
        <v>Belum diisi</v>
      </c>
      <c r="O45" s="272"/>
      <c r="P45" s="272"/>
      <c r="Q45" s="272"/>
      <c r="R45" s="272"/>
    </row>
    <row r="46" spans="1:18" ht="33.75" customHeight="1">
      <c r="A46" s="272"/>
      <c r="B46" s="371"/>
      <c r="C46" s="371"/>
      <c r="D46" s="371"/>
      <c r="E46" s="421"/>
      <c r="F46" s="278">
        <v>2</v>
      </c>
      <c r="G46" s="221" t="s">
        <v>1417</v>
      </c>
      <c r="H46" s="288" t="str">
        <f t="shared" si="0"/>
        <v>Belum Diisi</v>
      </c>
      <c r="I46" s="280" t="s">
        <v>650</v>
      </c>
      <c r="J46" s="281" t="str">
        <f t="shared" si="21"/>
        <v>Isi Tujuan</v>
      </c>
      <c r="K46" s="280" t="s">
        <v>650</v>
      </c>
      <c r="L46" s="281" t="str">
        <f t="shared" si="22"/>
        <v>Isi Tujuan</v>
      </c>
      <c r="M46" s="371"/>
      <c r="N46" s="371"/>
      <c r="O46" s="272"/>
      <c r="P46" s="272"/>
      <c r="Q46" s="272"/>
      <c r="R46" s="272"/>
    </row>
    <row r="47" spans="1:18" ht="33.75" customHeight="1">
      <c r="A47" s="272"/>
      <c r="B47" s="371"/>
      <c r="C47" s="371"/>
      <c r="D47" s="371"/>
      <c r="E47" s="421"/>
      <c r="F47" s="278">
        <v>3</v>
      </c>
      <c r="G47" s="221" t="s">
        <v>1418</v>
      </c>
      <c r="H47" s="288" t="str">
        <f t="shared" si="0"/>
        <v>Belum Diisi</v>
      </c>
      <c r="I47" s="280" t="s">
        <v>650</v>
      </c>
      <c r="J47" s="281" t="str">
        <f t="shared" si="21"/>
        <v>Isi Tujuan</v>
      </c>
      <c r="K47" s="280" t="s">
        <v>650</v>
      </c>
      <c r="L47" s="281" t="str">
        <f t="shared" si="22"/>
        <v>Isi Tujuan</v>
      </c>
      <c r="M47" s="371"/>
      <c r="N47" s="371"/>
      <c r="O47" s="272"/>
      <c r="P47" s="272"/>
      <c r="Q47" s="272"/>
      <c r="R47" s="272"/>
    </row>
    <row r="48" spans="1:18" ht="15.75" customHeight="1">
      <c r="A48" s="272"/>
      <c r="B48" s="371"/>
      <c r="C48" s="371"/>
      <c r="D48" s="371"/>
      <c r="E48" s="421"/>
      <c r="F48" s="278">
        <v>4</v>
      </c>
      <c r="G48" s="221" t="s">
        <v>1367</v>
      </c>
      <c r="H48" s="288" t="str">
        <f t="shared" si="0"/>
        <v>Belum Diisi</v>
      </c>
      <c r="I48" s="280" t="s">
        <v>650</v>
      </c>
      <c r="J48" s="281" t="str">
        <f t="shared" si="21"/>
        <v>Isi Tujuan</v>
      </c>
      <c r="K48" s="280" t="s">
        <v>650</v>
      </c>
      <c r="L48" s="281" t="str">
        <f t="shared" si="22"/>
        <v>Isi Tujuan</v>
      </c>
      <c r="M48" s="371"/>
      <c r="N48" s="371"/>
      <c r="O48" s="272"/>
      <c r="P48" s="272"/>
      <c r="Q48" s="272"/>
      <c r="R48" s="272"/>
    </row>
    <row r="49" spans="1:18" ht="12.75" customHeight="1">
      <c r="A49" s="272"/>
      <c r="B49" s="349"/>
      <c r="C49" s="349"/>
      <c r="D49" s="349"/>
      <c r="E49" s="422"/>
      <c r="F49" s="282">
        <v>5</v>
      </c>
      <c r="G49" s="283"/>
      <c r="H49" s="289" t="str">
        <f t="shared" si="0"/>
        <v>Belum Diisi</v>
      </c>
      <c r="I49" s="285" t="s">
        <v>650</v>
      </c>
      <c r="J49" s="286" t="str">
        <f t="shared" si="21"/>
        <v>Isi Tujuan</v>
      </c>
      <c r="K49" s="285" t="s">
        <v>650</v>
      </c>
      <c r="L49" s="286" t="str">
        <f t="shared" si="22"/>
        <v>Isi Tujuan</v>
      </c>
      <c r="M49" s="349"/>
      <c r="N49" s="349"/>
      <c r="O49" s="272"/>
      <c r="P49" s="272"/>
      <c r="Q49" s="272"/>
      <c r="R49" s="272"/>
    </row>
    <row r="50" spans="1:18" ht="17.25" customHeight="1">
      <c r="A50" s="272"/>
      <c r="B50" s="418">
        <v>9</v>
      </c>
      <c r="C50" s="401" t="s">
        <v>1361</v>
      </c>
      <c r="D50" s="419" t="s">
        <v>650</v>
      </c>
      <c r="E50" s="420" t="str">
        <f>IF(D50="Y",1,IF(D50="T",0,IF(D50="Y/T","Belum diisi","Error")))</f>
        <v>Belum diisi</v>
      </c>
      <c r="F50" s="273">
        <v>1</v>
      </c>
      <c r="G50" s="216" t="s">
        <v>1419</v>
      </c>
      <c r="H50" s="290" t="str">
        <f t="shared" si="0"/>
        <v>Belum Diisi</v>
      </c>
      <c r="I50" s="276" t="s">
        <v>650</v>
      </c>
      <c r="J50" s="277" t="str">
        <f t="shared" ref="J50:J53" si="23">IF($D$50="Y/T","Isi Tujuan",IF($E$50=0,0,IF(I50="Y",1,IF(I50="T",0,"Isi Dulu"))))</f>
        <v>Isi Tujuan</v>
      </c>
      <c r="K50" s="276" t="s">
        <v>650</v>
      </c>
      <c r="L50" s="277" t="str">
        <f t="shared" ref="L50:L53" si="24">IF($D$50="Y/T","Isi Tujuan",IF($E$50=0,0,IF(K50="Y",1,IF(K50="T",0,"Isi Dulu"))))</f>
        <v>Isi Tujuan</v>
      </c>
      <c r="M50" s="429" t="s">
        <v>650</v>
      </c>
      <c r="N50" s="430" t="str">
        <f>IF(M50="Y",1,IF(M50="T",0,IF(M50="Y/T","Belum diisi","Error")))</f>
        <v>Belum diisi</v>
      </c>
      <c r="O50" s="272"/>
      <c r="P50" s="272"/>
      <c r="Q50" s="272"/>
      <c r="R50" s="272"/>
    </row>
    <row r="51" spans="1:18" ht="17.25" customHeight="1">
      <c r="A51" s="272"/>
      <c r="B51" s="371"/>
      <c r="C51" s="424"/>
      <c r="D51" s="371"/>
      <c r="E51" s="421"/>
      <c r="F51" s="278">
        <v>2</v>
      </c>
      <c r="G51" s="279"/>
      <c r="H51" s="288" t="str">
        <f t="shared" si="0"/>
        <v>Belum Diisi</v>
      </c>
      <c r="I51" s="280" t="s">
        <v>650</v>
      </c>
      <c r="J51" s="281" t="str">
        <f t="shared" si="23"/>
        <v>Isi Tujuan</v>
      </c>
      <c r="K51" s="280" t="s">
        <v>650</v>
      </c>
      <c r="L51" s="281" t="str">
        <f t="shared" si="24"/>
        <v>Isi Tujuan</v>
      </c>
      <c r="M51" s="371"/>
      <c r="N51" s="371"/>
      <c r="O51" s="272"/>
      <c r="P51" s="272"/>
      <c r="Q51" s="272"/>
      <c r="R51" s="272"/>
    </row>
    <row r="52" spans="1:18" ht="17.25" customHeight="1">
      <c r="A52" s="272"/>
      <c r="B52" s="371"/>
      <c r="C52" s="424"/>
      <c r="D52" s="371"/>
      <c r="E52" s="421"/>
      <c r="F52" s="278">
        <v>3</v>
      </c>
      <c r="G52" s="279"/>
      <c r="H52" s="288" t="str">
        <f t="shared" si="0"/>
        <v>Belum Diisi</v>
      </c>
      <c r="I52" s="280" t="s">
        <v>650</v>
      </c>
      <c r="J52" s="281" t="str">
        <f t="shared" si="23"/>
        <v>Isi Tujuan</v>
      </c>
      <c r="K52" s="280" t="s">
        <v>650</v>
      </c>
      <c r="L52" s="281" t="str">
        <f t="shared" si="24"/>
        <v>Isi Tujuan</v>
      </c>
      <c r="M52" s="371"/>
      <c r="N52" s="371"/>
      <c r="O52" s="272"/>
      <c r="P52" s="272"/>
      <c r="Q52" s="272"/>
      <c r="R52" s="272"/>
    </row>
    <row r="53" spans="1:18" ht="17.25" customHeight="1">
      <c r="A53" s="272"/>
      <c r="B53" s="371"/>
      <c r="C53" s="424"/>
      <c r="D53" s="371"/>
      <c r="E53" s="421"/>
      <c r="F53" s="278">
        <v>4</v>
      </c>
      <c r="G53" s="279"/>
      <c r="H53" s="288" t="str">
        <f t="shared" si="0"/>
        <v>Belum Diisi</v>
      </c>
      <c r="I53" s="280" t="s">
        <v>650</v>
      </c>
      <c r="J53" s="281" t="str">
        <f t="shared" si="23"/>
        <v>Isi Tujuan</v>
      </c>
      <c r="K53" s="280" t="s">
        <v>650</v>
      </c>
      <c r="L53" s="281" t="str">
        <f t="shared" si="24"/>
        <v>Isi Tujuan</v>
      </c>
      <c r="M53" s="371"/>
      <c r="N53" s="371"/>
      <c r="O53" s="272"/>
      <c r="P53" s="272"/>
      <c r="Q53" s="272"/>
      <c r="R53" s="272"/>
    </row>
    <row r="54" spans="1:18" ht="37.5" customHeight="1">
      <c r="A54" s="272"/>
      <c r="B54" s="423"/>
      <c r="C54" s="432"/>
      <c r="D54" s="423"/>
      <c r="E54" s="421"/>
      <c r="F54" s="278">
        <v>5</v>
      </c>
      <c r="G54" s="279"/>
      <c r="H54" s="289" t="str">
        <f t="shared" ref="H54:H62" si="25">IF(OR(J54="Isi Dulu",L54="Isi Dulu",J54="Isi Tujuan",L54="Isi Tujuan"),"Belum Diisi",IF(SUM(J54,L54)=2,1,IF(SUM(J54,L54)=1,0,IF(SUM(J54,L54)=0,0,"Error"))))</f>
        <v>Belum Diisi</v>
      </c>
      <c r="I54" s="285" t="s">
        <v>650</v>
      </c>
      <c r="J54" s="286" t="str">
        <f t="shared" ref="J54:J62" si="26">IF($D$50="Y/T","Isi Tujuan",IF($E$50=0,0,IF(I54="Y",1,IF(I54="T",0,"Isi Dulu"))))</f>
        <v>Isi Tujuan</v>
      </c>
      <c r="K54" s="285" t="s">
        <v>650</v>
      </c>
      <c r="L54" s="286" t="str">
        <f t="shared" ref="L54:L62" si="27">IF($D$50="Y/T","Isi Tujuan",IF($E$50=0,0,IF(K54="Y",1,IF(K54="T",0,"Isi Dulu"))))</f>
        <v>Isi Tujuan</v>
      </c>
      <c r="M54" s="423"/>
      <c r="N54" s="423"/>
      <c r="O54" s="272"/>
      <c r="P54" s="272"/>
      <c r="Q54" s="272"/>
      <c r="R54" s="272"/>
    </row>
    <row r="55" spans="1:18" ht="37.5" customHeight="1">
      <c r="A55" s="272"/>
      <c r="B55" s="423"/>
      <c r="C55" s="432"/>
      <c r="D55" s="423"/>
      <c r="E55" s="421"/>
      <c r="F55" s="278">
        <v>6</v>
      </c>
      <c r="G55" s="279"/>
      <c r="H55" s="289" t="str">
        <f t="shared" si="25"/>
        <v>Belum Diisi</v>
      </c>
      <c r="I55" s="285" t="s">
        <v>650</v>
      </c>
      <c r="J55" s="286" t="str">
        <f t="shared" si="26"/>
        <v>Isi Tujuan</v>
      </c>
      <c r="K55" s="285" t="s">
        <v>650</v>
      </c>
      <c r="L55" s="286" t="str">
        <f t="shared" si="27"/>
        <v>Isi Tujuan</v>
      </c>
      <c r="M55" s="423"/>
      <c r="N55" s="423"/>
      <c r="O55" s="272"/>
      <c r="P55" s="272"/>
      <c r="Q55" s="272"/>
      <c r="R55" s="272"/>
    </row>
    <row r="56" spans="1:18" ht="37.5" customHeight="1">
      <c r="A56" s="272"/>
      <c r="B56" s="423"/>
      <c r="C56" s="432"/>
      <c r="D56" s="423"/>
      <c r="E56" s="421"/>
      <c r="F56" s="278">
        <v>7</v>
      </c>
      <c r="G56" s="279"/>
      <c r="H56" s="289" t="str">
        <f t="shared" si="25"/>
        <v>Belum Diisi</v>
      </c>
      <c r="I56" s="285" t="s">
        <v>650</v>
      </c>
      <c r="J56" s="286" t="str">
        <f t="shared" si="26"/>
        <v>Isi Tujuan</v>
      </c>
      <c r="K56" s="285" t="s">
        <v>650</v>
      </c>
      <c r="L56" s="286" t="str">
        <f t="shared" si="27"/>
        <v>Isi Tujuan</v>
      </c>
      <c r="M56" s="423"/>
      <c r="N56" s="423"/>
      <c r="O56" s="272"/>
      <c r="P56" s="272"/>
      <c r="Q56" s="272"/>
      <c r="R56" s="272"/>
    </row>
    <row r="57" spans="1:18" ht="37.5" customHeight="1">
      <c r="A57" s="272"/>
      <c r="B57" s="423"/>
      <c r="C57" s="432"/>
      <c r="D57" s="423"/>
      <c r="E57" s="421"/>
      <c r="F57" s="278">
        <v>8</v>
      </c>
      <c r="G57" s="279"/>
      <c r="H57" s="289" t="str">
        <f t="shared" si="25"/>
        <v>Belum Diisi</v>
      </c>
      <c r="I57" s="285" t="s">
        <v>650</v>
      </c>
      <c r="J57" s="286" t="str">
        <f t="shared" si="26"/>
        <v>Isi Tujuan</v>
      </c>
      <c r="K57" s="285" t="s">
        <v>650</v>
      </c>
      <c r="L57" s="286" t="str">
        <f t="shared" si="27"/>
        <v>Isi Tujuan</v>
      </c>
      <c r="M57" s="423"/>
      <c r="N57" s="423"/>
      <c r="O57" s="272"/>
      <c r="P57" s="272"/>
      <c r="Q57" s="272"/>
      <c r="R57" s="272"/>
    </row>
    <row r="58" spans="1:18" ht="15.75">
      <c r="A58" s="272"/>
      <c r="B58" s="423"/>
      <c r="C58" s="432"/>
      <c r="D58" s="423"/>
      <c r="E58" s="421"/>
      <c r="F58" s="278">
        <v>9</v>
      </c>
      <c r="G58" s="279"/>
      <c r="H58" s="289" t="str">
        <f t="shared" si="25"/>
        <v>Belum Diisi</v>
      </c>
      <c r="I58" s="285" t="s">
        <v>650</v>
      </c>
      <c r="J58" s="286" t="str">
        <f t="shared" si="26"/>
        <v>Isi Tujuan</v>
      </c>
      <c r="K58" s="285" t="s">
        <v>650</v>
      </c>
      <c r="L58" s="286" t="str">
        <f t="shared" si="27"/>
        <v>Isi Tujuan</v>
      </c>
      <c r="M58" s="423"/>
      <c r="N58" s="423"/>
      <c r="O58" s="272"/>
      <c r="P58" s="272"/>
      <c r="Q58" s="272"/>
      <c r="R58" s="272"/>
    </row>
    <row r="59" spans="1:18" ht="37.5" customHeight="1">
      <c r="A59" s="272"/>
      <c r="B59" s="423"/>
      <c r="C59" s="432"/>
      <c r="D59" s="423"/>
      <c r="E59" s="421"/>
      <c r="F59" s="278">
        <v>10</v>
      </c>
      <c r="G59" s="279"/>
      <c r="H59" s="289" t="str">
        <f t="shared" si="25"/>
        <v>Belum Diisi</v>
      </c>
      <c r="I59" s="285" t="s">
        <v>650</v>
      </c>
      <c r="J59" s="286" t="str">
        <f t="shared" si="26"/>
        <v>Isi Tujuan</v>
      </c>
      <c r="K59" s="285" t="s">
        <v>650</v>
      </c>
      <c r="L59" s="286" t="str">
        <f t="shared" si="27"/>
        <v>Isi Tujuan</v>
      </c>
      <c r="M59" s="423"/>
      <c r="N59" s="423"/>
      <c r="O59" s="272"/>
      <c r="P59" s="272"/>
      <c r="Q59" s="272"/>
      <c r="R59" s="272"/>
    </row>
    <row r="60" spans="1:18" ht="15.75">
      <c r="A60" s="272"/>
      <c r="B60" s="423"/>
      <c r="C60" s="432"/>
      <c r="D60" s="423"/>
      <c r="E60" s="421"/>
      <c r="F60" s="278">
        <v>11</v>
      </c>
      <c r="G60" s="279"/>
      <c r="H60" s="289" t="str">
        <f t="shared" si="25"/>
        <v>Belum Diisi</v>
      </c>
      <c r="I60" s="285" t="s">
        <v>650</v>
      </c>
      <c r="J60" s="286" t="str">
        <f t="shared" si="26"/>
        <v>Isi Tujuan</v>
      </c>
      <c r="K60" s="285" t="s">
        <v>650</v>
      </c>
      <c r="L60" s="286" t="str">
        <f t="shared" si="27"/>
        <v>Isi Tujuan</v>
      </c>
      <c r="M60" s="423"/>
      <c r="N60" s="423"/>
      <c r="O60" s="272"/>
      <c r="P60" s="272"/>
      <c r="Q60" s="272"/>
      <c r="R60" s="272"/>
    </row>
    <row r="61" spans="1:18" ht="37.5" customHeight="1">
      <c r="A61" s="272"/>
      <c r="B61" s="423"/>
      <c r="C61" s="432"/>
      <c r="D61" s="423"/>
      <c r="E61" s="421"/>
      <c r="F61" s="278">
        <v>12</v>
      </c>
      <c r="G61" s="279"/>
      <c r="H61" s="289" t="str">
        <f t="shared" si="25"/>
        <v>Belum Diisi</v>
      </c>
      <c r="I61" s="285" t="s">
        <v>650</v>
      </c>
      <c r="J61" s="286" t="str">
        <f t="shared" si="26"/>
        <v>Isi Tujuan</v>
      </c>
      <c r="K61" s="285" t="s">
        <v>650</v>
      </c>
      <c r="L61" s="286" t="str">
        <f t="shared" si="27"/>
        <v>Isi Tujuan</v>
      </c>
      <c r="M61" s="423"/>
      <c r="N61" s="423"/>
      <c r="O61" s="272"/>
      <c r="P61" s="272"/>
      <c r="Q61" s="272"/>
      <c r="R61" s="272"/>
    </row>
    <row r="62" spans="1:18" ht="37.5" customHeight="1">
      <c r="A62" s="272"/>
      <c r="B62" s="423"/>
      <c r="C62" s="432"/>
      <c r="D62" s="423"/>
      <c r="E62" s="421"/>
      <c r="F62" s="278">
        <v>13</v>
      </c>
      <c r="G62" s="279"/>
      <c r="H62" s="289" t="str">
        <f t="shared" si="25"/>
        <v>Belum Diisi</v>
      </c>
      <c r="I62" s="285" t="s">
        <v>650</v>
      </c>
      <c r="J62" s="286" t="str">
        <f t="shared" si="26"/>
        <v>Isi Tujuan</v>
      </c>
      <c r="K62" s="285" t="s">
        <v>650</v>
      </c>
      <c r="L62" s="286" t="str">
        <f t="shared" si="27"/>
        <v>Isi Tujuan</v>
      </c>
      <c r="M62" s="423"/>
      <c r="N62" s="423"/>
      <c r="O62" s="272"/>
      <c r="P62" s="272"/>
      <c r="Q62" s="272"/>
      <c r="R62" s="272"/>
    </row>
    <row r="63" spans="1:18" ht="30">
      <c r="A63" s="272"/>
      <c r="B63" s="418">
        <v>10</v>
      </c>
      <c r="C63" s="401" t="s">
        <v>1368</v>
      </c>
      <c r="D63" s="419" t="s">
        <v>650</v>
      </c>
      <c r="E63" s="420" t="str">
        <f>IF(D63="Y",1,IF(D63="T",0,IF(D63="Y/T","Belum diisi","Error")))</f>
        <v>Belum diisi</v>
      </c>
      <c r="F63" s="273">
        <v>1</v>
      </c>
      <c r="G63" s="216" t="s">
        <v>1420</v>
      </c>
      <c r="H63" s="290" t="str">
        <f t="shared" si="0"/>
        <v>Belum Diisi</v>
      </c>
      <c r="I63" s="276" t="s">
        <v>650</v>
      </c>
      <c r="J63" s="277" t="str">
        <f t="shared" ref="J63:J67" si="28">IF($D$63="Y/T","Isi Tujuan",IF($E$63=0,0,IF(I63="Y",1,IF(I63="T",0,"Isi Dulu"))))</f>
        <v>Isi Tujuan</v>
      </c>
      <c r="K63" s="276" t="s">
        <v>650</v>
      </c>
      <c r="L63" s="277" t="str">
        <f t="shared" ref="L63:L67" si="29">IF($D$63="Y/T","Isi Tujuan",IF($E$63=0,0,IF(K63="Y",1,IF(K63="T",0,"Isi Dulu"))))</f>
        <v>Isi Tujuan</v>
      </c>
      <c r="M63" s="429" t="s">
        <v>650</v>
      </c>
      <c r="N63" s="430" t="str">
        <f>IF(M63="Y",1,IF(M63="T",0,IF(M63="Y/T","Belum diisi","Error")))</f>
        <v>Belum diisi</v>
      </c>
      <c r="O63" s="272"/>
      <c r="P63" s="272"/>
      <c r="Q63" s="272"/>
      <c r="R63" s="272"/>
    </row>
    <row r="64" spans="1:18" ht="12.75" customHeight="1">
      <c r="A64" s="272"/>
      <c r="B64" s="371"/>
      <c r="C64" s="371"/>
      <c r="D64" s="371"/>
      <c r="E64" s="421"/>
      <c r="F64" s="278">
        <v>2</v>
      </c>
      <c r="G64" s="279"/>
      <c r="H64" s="288" t="str">
        <f t="shared" si="0"/>
        <v>Belum Diisi</v>
      </c>
      <c r="I64" s="280" t="s">
        <v>650</v>
      </c>
      <c r="J64" s="281" t="str">
        <f t="shared" si="28"/>
        <v>Isi Tujuan</v>
      </c>
      <c r="K64" s="280" t="s">
        <v>650</v>
      </c>
      <c r="L64" s="281" t="str">
        <f t="shared" si="29"/>
        <v>Isi Tujuan</v>
      </c>
      <c r="M64" s="371"/>
      <c r="N64" s="371"/>
      <c r="O64" s="272"/>
      <c r="P64" s="272"/>
      <c r="Q64" s="272"/>
      <c r="R64" s="272"/>
    </row>
    <row r="65" spans="1:18" ht="12.75" customHeight="1">
      <c r="A65" s="272"/>
      <c r="B65" s="371"/>
      <c r="C65" s="371"/>
      <c r="D65" s="371"/>
      <c r="E65" s="421"/>
      <c r="F65" s="278">
        <v>3</v>
      </c>
      <c r="G65" s="279"/>
      <c r="H65" s="288" t="str">
        <f t="shared" si="0"/>
        <v>Belum Diisi</v>
      </c>
      <c r="I65" s="280" t="s">
        <v>650</v>
      </c>
      <c r="J65" s="281" t="str">
        <f t="shared" si="28"/>
        <v>Isi Tujuan</v>
      </c>
      <c r="K65" s="280" t="s">
        <v>650</v>
      </c>
      <c r="L65" s="281" t="str">
        <f t="shared" si="29"/>
        <v>Isi Tujuan</v>
      </c>
      <c r="M65" s="371"/>
      <c r="N65" s="371"/>
      <c r="O65" s="272"/>
      <c r="P65" s="272"/>
      <c r="Q65" s="272"/>
      <c r="R65" s="272"/>
    </row>
    <row r="66" spans="1:18" ht="12.75" customHeight="1">
      <c r="A66" s="272"/>
      <c r="B66" s="371"/>
      <c r="C66" s="371"/>
      <c r="D66" s="371"/>
      <c r="E66" s="421"/>
      <c r="F66" s="278">
        <v>4</v>
      </c>
      <c r="G66" s="279"/>
      <c r="H66" s="288" t="str">
        <f t="shared" si="0"/>
        <v>Belum Diisi</v>
      </c>
      <c r="I66" s="280" t="s">
        <v>650</v>
      </c>
      <c r="J66" s="281" t="str">
        <f t="shared" si="28"/>
        <v>Isi Tujuan</v>
      </c>
      <c r="K66" s="280" t="s">
        <v>650</v>
      </c>
      <c r="L66" s="281" t="str">
        <f t="shared" si="29"/>
        <v>Isi Tujuan</v>
      </c>
      <c r="M66" s="371"/>
      <c r="N66" s="371"/>
      <c r="O66" s="272"/>
      <c r="P66" s="272"/>
      <c r="Q66" s="272"/>
      <c r="R66" s="272"/>
    </row>
    <row r="67" spans="1:18" ht="12.75" customHeight="1">
      <c r="A67" s="272"/>
      <c r="B67" s="349"/>
      <c r="C67" s="349"/>
      <c r="D67" s="349"/>
      <c r="E67" s="422"/>
      <c r="F67" s="282">
        <v>5</v>
      </c>
      <c r="G67" s="283"/>
      <c r="H67" s="289" t="str">
        <f t="shared" si="0"/>
        <v>Belum Diisi</v>
      </c>
      <c r="I67" s="285" t="s">
        <v>650</v>
      </c>
      <c r="J67" s="286" t="str">
        <f t="shared" si="28"/>
        <v>Isi Tujuan</v>
      </c>
      <c r="K67" s="285" t="s">
        <v>650</v>
      </c>
      <c r="L67" s="286" t="str">
        <f t="shared" si="29"/>
        <v>Isi Tujuan</v>
      </c>
      <c r="M67" s="349"/>
      <c r="N67" s="349"/>
      <c r="O67" s="272"/>
      <c r="P67" s="272"/>
      <c r="Q67" s="272"/>
      <c r="R67" s="272"/>
    </row>
    <row r="68" spans="1:18" ht="30">
      <c r="A68" s="272"/>
      <c r="B68" s="418">
        <v>11</v>
      </c>
      <c r="C68" s="401" t="s">
        <v>1437</v>
      </c>
      <c r="D68" s="419" t="s">
        <v>650</v>
      </c>
      <c r="E68" s="420" t="str">
        <f>IF(D68="Y",1,IF(D68="T",0,IF(D68="Y/T","Belum diisi","Error")))</f>
        <v>Belum diisi</v>
      </c>
      <c r="F68" s="273">
        <v>1</v>
      </c>
      <c r="G68" s="216" t="s">
        <v>1372</v>
      </c>
      <c r="H68" s="290" t="str">
        <f t="shared" si="0"/>
        <v>Belum Diisi</v>
      </c>
      <c r="I68" s="276" t="s">
        <v>650</v>
      </c>
      <c r="J68" s="277" t="str">
        <f t="shared" ref="J68:J72" si="30">IF($D$68="Y/T","Isi Tujuan",IF($E$68=0,0,IF(I68="Y",1,IF(I68="T",0,"Isi Dulu"))))</f>
        <v>Isi Tujuan</v>
      </c>
      <c r="K68" s="276" t="s">
        <v>650</v>
      </c>
      <c r="L68" s="277" t="str">
        <f t="shared" ref="L68:L72" si="31">IF($D$68="Y/T","Isi Tujuan",IF($E$68=0,0,IF(K68="Y",1,IF(K68="T",0,"Isi Dulu"))))</f>
        <v>Isi Tujuan</v>
      </c>
      <c r="M68" s="429" t="s">
        <v>650</v>
      </c>
      <c r="N68" s="430" t="str">
        <f>IF(M68="Y",1,IF(M68="T",0,IF(M68="Y/T","Belum diisi","Error")))</f>
        <v>Belum diisi</v>
      </c>
      <c r="O68" s="272"/>
      <c r="P68" s="272"/>
      <c r="Q68" s="272"/>
      <c r="R68" s="272"/>
    </row>
    <row r="69" spans="1:18" ht="15.75">
      <c r="A69" s="272"/>
      <c r="B69" s="371"/>
      <c r="C69" s="424"/>
      <c r="D69" s="371"/>
      <c r="E69" s="421"/>
      <c r="F69" s="278">
        <v>2</v>
      </c>
      <c r="G69" s="279"/>
      <c r="H69" s="288" t="str">
        <f t="shared" si="0"/>
        <v>Belum Diisi</v>
      </c>
      <c r="I69" s="280" t="s">
        <v>650</v>
      </c>
      <c r="J69" s="281" t="str">
        <f t="shared" si="30"/>
        <v>Isi Tujuan</v>
      </c>
      <c r="K69" s="280" t="s">
        <v>650</v>
      </c>
      <c r="L69" s="281" t="str">
        <f t="shared" si="31"/>
        <v>Isi Tujuan</v>
      </c>
      <c r="M69" s="371"/>
      <c r="N69" s="371"/>
      <c r="O69" s="272"/>
      <c r="P69" s="272"/>
      <c r="Q69" s="272"/>
      <c r="R69" s="272"/>
    </row>
    <row r="70" spans="1:18" ht="36" customHeight="1">
      <c r="A70" s="272"/>
      <c r="B70" s="371"/>
      <c r="C70" s="424"/>
      <c r="D70" s="371"/>
      <c r="E70" s="421"/>
      <c r="F70" s="278">
        <v>3</v>
      </c>
      <c r="G70" s="279"/>
      <c r="H70" s="288" t="str">
        <f t="shared" si="0"/>
        <v>Belum Diisi</v>
      </c>
      <c r="I70" s="280" t="s">
        <v>650</v>
      </c>
      <c r="J70" s="281" t="str">
        <f t="shared" si="30"/>
        <v>Isi Tujuan</v>
      </c>
      <c r="K70" s="280" t="s">
        <v>650</v>
      </c>
      <c r="L70" s="281" t="str">
        <f t="shared" si="31"/>
        <v>Isi Tujuan</v>
      </c>
      <c r="M70" s="371"/>
      <c r="N70" s="371"/>
      <c r="O70" s="272"/>
      <c r="P70" s="272"/>
      <c r="Q70" s="272"/>
      <c r="R70" s="272"/>
    </row>
    <row r="71" spans="1:18" ht="12.75" customHeight="1">
      <c r="A71" s="272"/>
      <c r="B71" s="371"/>
      <c r="C71" s="424"/>
      <c r="D71" s="371"/>
      <c r="E71" s="421"/>
      <c r="F71" s="278">
        <v>4</v>
      </c>
      <c r="G71" s="279"/>
      <c r="H71" s="288" t="str">
        <f t="shared" si="0"/>
        <v>Belum Diisi</v>
      </c>
      <c r="I71" s="280" t="s">
        <v>650</v>
      </c>
      <c r="J71" s="281" t="str">
        <f t="shared" si="30"/>
        <v>Isi Tujuan</v>
      </c>
      <c r="K71" s="280" t="s">
        <v>650</v>
      </c>
      <c r="L71" s="281" t="str">
        <f t="shared" si="31"/>
        <v>Isi Tujuan</v>
      </c>
      <c r="M71" s="371"/>
      <c r="N71" s="371"/>
      <c r="O71" s="272"/>
      <c r="P71" s="272"/>
      <c r="Q71" s="272"/>
      <c r="R71" s="272"/>
    </row>
    <row r="72" spans="1:18" ht="12.75" customHeight="1">
      <c r="A72" s="272"/>
      <c r="B72" s="349"/>
      <c r="C72" s="425"/>
      <c r="D72" s="349"/>
      <c r="E72" s="422"/>
      <c r="F72" s="282">
        <v>5</v>
      </c>
      <c r="G72" s="283"/>
      <c r="H72" s="289" t="str">
        <f t="shared" si="0"/>
        <v>Belum Diisi</v>
      </c>
      <c r="I72" s="285" t="s">
        <v>650</v>
      </c>
      <c r="J72" s="286" t="str">
        <f t="shared" si="30"/>
        <v>Isi Tujuan</v>
      </c>
      <c r="K72" s="285" t="s">
        <v>650</v>
      </c>
      <c r="L72" s="286" t="str">
        <f t="shared" si="31"/>
        <v>Isi Tujuan</v>
      </c>
      <c r="M72" s="349"/>
      <c r="N72" s="349"/>
      <c r="O72" s="272"/>
      <c r="P72" s="272"/>
      <c r="Q72" s="272"/>
      <c r="R72" s="272"/>
    </row>
    <row r="73" spans="1:18" ht="30">
      <c r="A73" s="272"/>
      <c r="B73" s="418">
        <v>12</v>
      </c>
      <c r="C73" s="401" t="s">
        <v>1421</v>
      </c>
      <c r="D73" s="419" t="s">
        <v>650</v>
      </c>
      <c r="E73" s="420" t="str">
        <f>IF(D73="Y",1,IF(D73="T",0,IF(D73="Y/T","Belum diisi","Error")))</f>
        <v>Belum diisi</v>
      </c>
      <c r="F73" s="273">
        <v>1</v>
      </c>
      <c r="G73" s="216" t="s">
        <v>1422</v>
      </c>
      <c r="H73" s="290" t="str">
        <f t="shared" si="0"/>
        <v>Belum Diisi</v>
      </c>
      <c r="I73" s="276" t="s">
        <v>650</v>
      </c>
      <c r="J73" s="277" t="str">
        <f t="shared" ref="J73:J77" si="32">IF($D$73="Y/T","Isi Tujuan",IF($E$73=0,0,IF(I73="Y",1,IF(I73="T",0,"Isi Dulu"))))</f>
        <v>Isi Tujuan</v>
      </c>
      <c r="K73" s="276" t="s">
        <v>650</v>
      </c>
      <c r="L73" s="277" t="str">
        <f t="shared" ref="L73:L77" si="33">IF($D$73="Y/T","Isi Tujuan",IF($E$73=0,0,IF(K73="Y",1,IF(K73="T",0,"Isi Dulu"))))</f>
        <v>Isi Tujuan</v>
      </c>
      <c r="M73" s="429" t="s">
        <v>650</v>
      </c>
      <c r="N73" s="430" t="str">
        <f>IF(M73="Y",1,IF(M73="T",0,IF(M73="Y/T","Belum diisi","Error")))</f>
        <v>Belum diisi</v>
      </c>
      <c r="O73" s="272"/>
      <c r="P73" s="272"/>
      <c r="Q73" s="272"/>
      <c r="R73" s="272"/>
    </row>
    <row r="74" spans="1:18" ht="12.75" customHeight="1">
      <c r="A74" s="272"/>
      <c r="B74" s="371"/>
      <c r="C74" s="371"/>
      <c r="D74" s="371"/>
      <c r="E74" s="421"/>
      <c r="F74" s="278">
        <v>2</v>
      </c>
      <c r="G74" s="221" t="s">
        <v>1375</v>
      </c>
      <c r="H74" s="288" t="str">
        <f t="shared" si="0"/>
        <v>Belum Diisi</v>
      </c>
      <c r="I74" s="280" t="s">
        <v>650</v>
      </c>
      <c r="J74" s="281" t="str">
        <f t="shared" si="32"/>
        <v>Isi Tujuan</v>
      </c>
      <c r="K74" s="280" t="s">
        <v>650</v>
      </c>
      <c r="L74" s="281" t="str">
        <f t="shared" si="33"/>
        <v>Isi Tujuan</v>
      </c>
      <c r="M74" s="371"/>
      <c r="N74" s="371"/>
      <c r="O74" s="272"/>
      <c r="P74" s="272"/>
      <c r="Q74" s="272"/>
      <c r="R74" s="272"/>
    </row>
    <row r="75" spans="1:18" ht="12.75" customHeight="1">
      <c r="A75" s="272"/>
      <c r="B75" s="371"/>
      <c r="C75" s="371"/>
      <c r="D75" s="371"/>
      <c r="E75" s="421"/>
      <c r="F75" s="278">
        <v>3</v>
      </c>
      <c r="G75" s="221" t="s">
        <v>1423</v>
      </c>
      <c r="H75" s="288" t="str">
        <f t="shared" si="0"/>
        <v>Belum Diisi</v>
      </c>
      <c r="I75" s="280" t="s">
        <v>650</v>
      </c>
      <c r="J75" s="281" t="str">
        <f t="shared" si="32"/>
        <v>Isi Tujuan</v>
      </c>
      <c r="K75" s="280" t="s">
        <v>650</v>
      </c>
      <c r="L75" s="281" t="str">
        <f t="shared" si="33"/>
        <v>Isi Tujuan</v>
      </c>
      <c r="M75" s="371"/>
      <c r="N75" s="371"/>
      <c r="O75" s="272"/>
      <c r="P75" s="272"/>
      <c r="Q75" s="272"/>
      <c r="R75" s="272"/>
    </row>
    <row r="76" spans="1:18" ht="12.75" customHeight="1">
      <c r="A76" s="272"/>
      <c r="B76" s="371"/>
      <c r="C76" s="371"/>
      <c r="D76" s="371"/>
      <c r="E76" s="421"/>
      <c r="F76" s="278">
        <v>4</v>
      </c>
      <c r="G76" s="221" t="s">
        <v>1383</v>
      </c>
      <c r="H76" s="288" t="str">
        <f t="shared" si="0"/>
        <v>Belum Diisi</v>
      </c>
      <c r="I76" s="280" t="s">
        <v>650</v>
      </c>
      <c r="J76" s="281" t="str">
        <f t="shared" si="32"/>
        <v>Isi Tujuan</v>
      </c>
      <c r="K76" s="280" t="s">
        <v>650</v>
      </c>
      <c r="L76" s="281" t="str">
        <f t="shared" si="33"/>
        <v>Isi Tujuan</v>
      </c>
      <c r="M76" s="371"/>
      <c r="N76" s="371"/>
      <c r="O76" s="272"/>
      <c r="P76" s="272"/>
      <c r="Q76" s="272"/>
      <c r="R76" s="272"/>
    </row>
    <row r="77" spans="1:18" ht="14.25" customHeight="1">
      <c r="A77" s="272"/>
      <c r="B77" s="349"/>
      <c r="C77" s="349"/>
      <c r="D77" s="349"/>
      <c r="E77" s="422"/>
      <c r="F77" s="282">
        <v>5</v>
      </c>
      <c r="G77" s="226" t="s">
        <v>1384</v>
      </c>
      <c r="H77" s="289" t="str">
        <f t="shared" si="0"/>
        <v>Belum Diisi</v>
      </c>
      <c r="I77" s="285" t="s">
        <v>650</v>
      </c>
      <c r="J77" s="286" t="str">
        <f t="shared" si="32"/>
        <v>Isi Tujuan</v>
      </c>
      <c r="K77" s="285" t="s">
        <v>650</v>
      </c>
      <c r="L77" s="286" t="str">
        <f t="shared" si="33"/>
        <v>Isi Tujuan</v>
      </c>
      <c r="M77" s="349"/>
      <c r="N77" s="349"/>
      <c r="O77" s="272"/>
      <c r="P77" s="272"/>
      <c r="Q77" s="272"/>
      <c r="R77" s="272"/>
    </row>
    <row r="78" spans="1:18" ht="15.75">
      <c r="A78" s="272"/>
      <c r="B78" s="418">
        <v>13</v>
      </c>
      <c r="C78" s="401" t="s">
        <v>1385</v>
      </c>
      <c r="D78" s="419" t="s">
        <v>650</v>
      </c>
      <c r="E78" s="420" t="str">
        <f>IF(D78="Y",1,IF(D78="T",0,IF(D78="Y/T","Belum diisi","Error")))</f>
        <v>Belum diisi</v>
      </c>
      <c r="F78" s="273">
        <v>1</v>
      </c>
      <c r="G78" s="216" t="s">
        <v>1334</v>
      </c>
      <c r="H78" s="290" t="str">
        <f t="shared" si="0"/>
        <v>Belum Diisi</v>
      </c>
      <c r="I78" s="276" t="s">
        <v>650</v>
      </c>
      <c r="J78" s="277" t="str">
        <f t="shared" ref="J78:J82" si="34">IF($D$78="Y/T","Isi Tujuan",IF($E$78=0,0,IF(I78="Y",1,IF(I78="T",0,"Isi Dulu"))))</f>
        <v>Isi Tujuan</v>
      </c>
      <c r="K78" s="276" t="s">
        <v>650</v>
      </c>
      <c r="L78" s="277" t="str">
        <f t="shared" ref="L78:L82" si="35">IF($D$78="Y/T","Isi Tujuan",IF($E$78=0,0,IF(K78="Y",1,IF(K78="T",0,"Isi Dulu"))))</f>
        <v>Isi Tujuan</v>
      </c>
      <c r="M78" s="429" t="s">
        <v>650</v>
      </c>
      <c r="N78" s="430" t="str">
        <f>IF(M78="Y",1,IF(M78="T",0,IF(M78="Y/T","Belum diisi","Error")))</f>
        <v>Belum diisi</v>
      </c>
      <c r="O78" s="272"/>
      <c r="P78" s="272"/>
      <c r="Q78" s="272"/>
      <c r="R78" s="272"/>
    </row>
    <row r="79" spans="1:18" ht="15.75">
      <c r="A79" s="272"/>
      <c r="B79" s="371"/>
      <c r="C79" s="371"/>
      <c r="D79" s="371"/>
      <c r="E79" s="421"/>
      <c r="F79" s="278">
        <v>2</v>
      </c>
      <c r="G79" s="279"/>
      <c r="H79" s="288" t="str">
        <f t="shared" si="0"/>
        <v>Belum Diisi</v>
      </c>
      <c r="I79" s="280" t="s">
        <v>650</v>
      </c>
      <c r="J79" s="281" t="str">
        <f t="shared" si="34"/>
        <v>Isi Tujuan</v>
      </c>
      <c r="K79" s="280" t="s">
        <v>650</v>
      </c>
      <c r="L79" s="281" t="str">
        <f t="shared" si="35"/>
        <v>Isi Tujuan</v>
      </c>
      <c r="M79" s="371"/>
      <c r="N79" s="371"/>
      <c r="O79" s="272"/>
      <c r="P79" s="272"/>
      <c r="Q79" s="272"/>
      <c r="R79" s="272"/>
    </row>
    <row r="80" spans="1:18" ht="15.75">
      <c r="A80" s="272"/>
      <c r="B80" s="371"/>
      <c r="C80" s="371"/>
      <c r="D80" s="371"/>
      <c r="E80" s="421"/>
      <c r="F80" s="278">
        <v>3</v>
      </c>
      <c r="G80" s="279"/>
      <c r="H80" s="288" t="str">
        <f t="shared" si="0"/>
        <v>Belum Diisi</v>
      </c>
      <c r="I80" s="280" t="s">
        <v>650</v>
      </c>
      <c r="J80" s="281" t="str">
        <f t="shared" si="34"/>
        <v>Isi Tujuan</v>
      </c>
      <c r="K80" s="280" t="s">
        <v>650</v>
      </c>
      <c r="L80" s="281" t="str">
        <f t="shared" si="35"/>
        <v>Isi Tujuan</v>
      </c>
      <c r="M80" s="371"/>
      <c r="N80" s="371"/>
      <c r="O80" s="272"/>
      <c r="P80" s="272"/>
      <c r="Q80" s="272"/>
      <c r="R80" s="272"/>
    </row>
    <row r="81" spans="1:18" ht="12.75" customHeight="1">
      <c r="A81" s="272"/>
      <c r="B81" s="371"/>
      <c r="C81" s="371"/>
      <c r="D81" s="371"/>
      <c r="E81" s="421"/>
      <c r="F81" s="278">
        <v>4</v>
      </c>
      <c r="G81" s="279"/>
      <c r="H81" s="288" t="str">
        <f t="shared" si="0"/>
        <v>Belum Diisi</v>
      </c>
      <c r="I81" s="280" t="s">
        <v>650</v>
      </c>
      <c r="J81" s="281" t="str">
        <f t="shared" si="34"/>
        <v>Isi Tujuan</v>
      </c>
      <c r="K81" s="280" t="s">
        <v>650</v>
      </c>
      <c r="L81" s="281" t="str">
        <f t="shared" si="35"/>
        <v>Isi Tujuan</v>
      </c>
      <c r="M81" s="371"/>
      <c r="N81" s="371"/>
      <c r="O81" s="272"/>
      <c r="P81" s="272"/>
      <c r="Q81" s="272"/>
      <c r="R81" s="272"/>
    </row>
    <row r="82" spans="1:18" ht="12.75" customHeight="1">
      <c r="A82" s="272"/>
      <c r="B82" s="349"/>
      <c r="C82" s="349"/>
      <c r="D82" s="349"/>
      <c r="E82" s="422"/>
      <c r="F82" s="282">
        <v>5</v>
      </c>
      <c r="G82" s="283"/>
      <c r="H82" s="289" t="str">
        <f t="shared" si="0"/>
        <v>Belum Diisi</v>
      </c>
      <c r="I82" s="285" t="s">
        <v>650</v>
      </c>
      <c r="J82" s="286" t="str">
        <f t="shared" si="34"/>
        <v>Isi Tujuan</v>
      </c>
      <c r="K82" s="285" t="s">
        <v>650</v>
      </c>
      <c r="L82" s="286" t="str">
        <f t="shared" si="35"/>
        <v>Isi Tujuan</v>
      </c>
      <c r="M82" s="349"/>
      <c r="N82" s="349"/>
      <c r="O82" s="272"/>
      <c r="P82" s="272"/>
      <c r="Q82" s="272"/>
      <c r="R82" s="272"/>
    </row>
    <row r="83" spans="1:18" ht="15.75">
      <c r="A83" s="272"/>
      <c r="B83" s="418">
        <v>14</v>
      </c>
      <c r="C83" s="401" t="s">
        <v>1424</v>
      </c>
      <c r="D83" s="419" t="s">
        <v>650</v>
      </c>
      <c r="E83" s="420" t="str">
        <f>IF(D83="Y",1,IF(D83="T",0,IF(D83="Y/T","Belum diisi","Error")))</f>
        <v>Belum diisi</v>
      </c>
      <c r="F83" s="273">
        <v>1</v>
      </c>
      <c r="G83" s="216" t="s">
        <v>1335</v>
      </c>
      <c r="H83" s="290" t="str">
        <f t="shared" si="0"/>
        <v>Belum Diisi</v>
      </c>
      <c r="I83" s="276" t="s">
        <v>650</v>
      </c>
      <c r="J83" s="277" t="str">
        <f t="shared" ref="J83:J87" si="36">IF($D$83="Y/T","Isi Tujuan",IF($E$83=0,0,IF(I83="Y",1,IF(I83="T",0,"Isi Dulu"))))</f>
        <v>Isi Tujuan</v>
      </c>
      <c r="K83" s="276" t="s">
        <v>650</v>
      </c>
      <c r="L83" s="277" t="str">
        <f t="shared" ref="L83:L87" si="37">IF($D$83="Y/T","Isi Tujuan",IF($E$83=0,0,IF(K83="Y",1,IF(K83="T",0,"Isi Dulu"))))</f>
        <v>Isi Tujuan</v>
      </c>
      <c r="M83" s="429" t="s">
        <v>650</v>
      </c>
      <c r="N83" s="430" t="str">
        <f>IF(M83="Y",1,IF(M83="T",0,IF(M83="Y/T","Belum diisi","Error")))</f>
        <v>Belum diisi</v>
      </c>
      <c r="O83" s="272"/>
      <c r="P83" s="272"/>
      <c r="Q83" s="272"/>
      <c r="R83" s="272"/>
    </row>
    <row r="84" spans="1:18" ht="15.75" customHeight="1">
      <c r="A84" s="272"/>
      <c r="B84" s="371"/>
      <c r="C84" s="371"/>
      <c r="D84" s="371"/>
      <c r="E84" s="421"/>
      <c r="F84" s="278">
        <v>2</v>
      </c>
      <c r="G84" s="221" t="s">
        <v>1425</v>
      </c>
      <c r="H84" s="288" t="str">
        <f t="shared" si="0"/>
        <v>Belum Diisi</v>
      </c>
      <c r="I84" s="280" t="s">
        <v>650</v>
      </c>
      <c r="J84" s="281" t="str">
        <f t="shared" si="36"/>
        <v>Isi Tujuan</v>
      </c>
      <c r="K84" s="280" t="s">
        <v>650</v>
      </c>
      <c r="L84" s="281" t="str">
        <f t="shared" si="37"/>
        <v>Isi Tujuan</v>
      </c>
      <c r="M84" s="371"/>
      <c r="N84" s="371"/>
      <c r="O84" s="272"/>
      <c r="P84" s="272"/>
      <c r="Q84" s="272"/>
      <c r="R84" s="272"/>
    </row>
    <row r="85" spans="1:18" ht="12.75" customHeight="1">
      <c r="A85" s="272"/>
      <c r="B85" s="371"/>
      <c r="C85" s="371"/>
      <c r="D85" s="371"/>
      <c r="E85" s="421"/>
      <c r="F85" s="278">
        <v>3</v>
      </c>
      <c r="G85" s="279"/>
      <c r="H85" s="288" t="str">
        <f t="shared" si="0"/>
        <v>Belum Diisi</v>
      </c>
      <c r="I85" s="280" t="s">
        <v>650</v>
      </c>
      <c r="J85" s="281" t="str">
        <f t="shared" si="36"/>
        <v>Isi Tujuan</v>
      </c>
      <c r="K85" s="280" t="s">
        <v>650</v>
      </c>
      <c r="L85" s="281" t="str">
        <f t="shared" si="37"/>
        <v>Isi Tujuan</v>
      </c>
      <c r="M85" s="371"/>
      <c r="N85" s="371"/>
      <c r="O85" s="272"/>
      <c r="P85" s="272"/>
      <c r="Q85" s="272"/>
      <c r="R85" s="272"/>
    </row>
    <row r="86" spans="1:18" ht="12.75" customHeight="1">
      <c r="A86" s="272"/>
      <c r="B86" s="371"/>
      <c r="C86" s="371"/>
      <c r="D86" s="371"/>
      <c r="E86" s="421"/>
      <c r="F86" s="278">
        <v>4</v>
      </c>
      <c r="G86" s="279"/>
      <c r="H86" s="288" t="str">
        <f t="shared" si="0"/>
        <v>Belum Diisi</v>
      </c>
      <c r="I86" s="280" t="s">
        <v>650</v>
      </c>
      <c r="J86" s="281" t="str">
        <f t="shared" si="36"/>
        <v>Isi Tujuan</v>
      </c>
      <c r="K86" s="280" t="s">
        <v>650</v>
      </c>
      <c r="L86" s="281" t="str">
        <f t="shared" si="37"/>
        <v>Isi Tujuan</v>
      </c>
      <c r="M86" s="371"/>
      <c r="N86" s="371"/>
      <c r="O86" s="272"/>
      <c r="P86" s="272"/>
      <c r="Q86" s="272"/>
      <c r="R86" s="272"/>
    </row>
    <row r="87" spans="1:18" ht="12.75" customHeight="1">
      <c r="A87" s="272"/>
      <c r="B87" s="349"/>
      <c r="C87" s="349"/>
      <c r="D87" s="349"/>
      <c r="E87" s="422"/>
      <c r="F87" s="282">
        <v>5</v>
      </c>
      <c r="G87" s="283"/>
      <c r="H87" s="289" t="str">
        <f t="shared" si="0"/>
        <v>Belum Diisi</v>
      </c>
      <c r="I87" s="285" t="s">
        <v>650</v>
      </c>
      <c r="J87" s="286" t="str">
        <f t="shared" si="36"/>
        <v>Isi Tujuan</v>
      </c>
      <c r="K87" s="285" t="s">
        <v>650</v>
      </c>
      <c r="L87" s="286" t="str">
        <f t="shared" si="37"/>
        <v>Isi Tujuan</v>
      </c>
      <c r="M87" s="349"/>
      <c r="N87" s="349"/>
      <c r="O87" s="272"/>
      <c r="P87" s="272"/>
      <c r="Q87" s="272"/>
      <c r="R87" s="272"/>
    </row>
    <row r="88" spans="1:18" ht="15.75">
      <c r="A88" s="272"/>
      <c r="B88" s="418">
        <v>15</v>
      </c>
      <c r="C88" s="401" t="s">
        <v>1388</v>
      </c>
      <c r="D88" s="419" t="s">
        <v>650</v>
      </c>
      <c r="E88" s="420" t="str">
        <f>IF(D88="Y",1,IF(D88="T",0,IF(D88="Y/T","Belum diisi","Error")))</f>
        <v>Belum diisi</v>
      </c>
      <c r="F88" s="273">
        <v>1</v>
      </c>
      <c r="G88" s="216" t="s">
        <v>1336</v>
      </c>
      <c r="H88" s="290" t="str">
        <f t="shared" si="0"/>
        <v>Belum Diisi</v>
      </c>
      <c r="I88" s="276" t="s">
        <v>650</v>
      </c>
      <c r="J88" s="277" t="str">
        <f t="shared" ref="J88:J92" si="38">IF($D$88="Y/T","Isi Tujuan",IF($E$88=0,0,IF(I88="Y",1,IF(I88="T",0,"Isi Dulu"))))</f>
        <v>Isi Tujuan</v>
      </c>
      <c r="K88" s="276" t="s">
        <v>650</v>
      </c>
      <c r="L88" s="277" t="str">
        <f t="shared" ref="L88:L92" si="39">IF($D$88="Y/T","Isi Tujuan",IF($E$88=0,0,IF(K88="Y",1,IF(K88="T",0,"Isi Dulu"))))</f>
        <v>Isi Tujuan</v>
      </c>
      <c r="M88" s="429" t="s">
        <v>650</v>
      </c>
      <c r="N88" s="430" t="str">
        <f>IF(M88="Y",1,IF(M88="T",0,IF(M88="Y/T","Belum diisi","Error")))</f>
        <v>Belum diisi</v>
      </c>
      <c r="O88" s="272"/>
      <c r="P88" s="272"/>
      <c r="Q88" s="272"/>
      <c r="R88" s="272"/>
    </row>
    <row r="89" spans="1:18" ht="15.75">
      <c r="A89" s="272"/>
      <c r="B89" s="371"/>
      <c r="C89" s="371"/>
      <c r="D89" s="371"/>
      <c r="E89" s="421"/>
      <c r="F89" s="278">
        <v>2</v>
      </c>
      <c r="G89" s="279"/>
      <c r="H89" s="288" t="str">
        <f t="shared" si="0"/>
        <v>Belum Diisi</v>
      </c>
      <c r="I89" s="280" t="s">
        <v>650</v>
      </c>
      <c r="J89" s="281" t="str">
        <f t="shared" si="38"/>
        <v>Isi Tujuan</v>
      </c>
      <c r="K89" s="280" t="s">
        <v>650</v>
      </c>
      <c r="L89" s="281" t="str">
        <f t="shared" si="39"/>
        <v>Isi Tujuan</v>
      </c>
      <c r="M89" s="371"/>
      <c r="N89" s="371"/>
      <c r="O89" s="272"/>
      <c r="P89" s="272"/>
      <c r="Q89" s="272"/>
      <c r="R89" s="272"/>
    </row>
    <row r="90" spans="1:18" ht="15.75">
      <c r="A90" s="272"/>
      <c r="B90" s="371"/>
      <c r="C90" s="371"/>
      <c r="D90" s="371"/>
      <c r="E90" s="421"/>
      <c r="F90" s="278">
        <v>3</v>
      </c>
      <c r="G90" s="279"/>
      <c r="H90" s="288" t="str">
        <f t="shared" si="0"/>
        <v>Belum Diisi</v>
      </c>
      <c r="I90" s="280" t="s">
        <v>650</v>
      </c>
      <c r="J90" s="281" t="str">
        <f t="shared" si="38"/>
        <v>Isi Tujuan</v>
      </c>
      <c r="K90" s="280" t="s">
        <v>650</v>
      </c>
      <c r="L90" s="281" t="str">
        <f t="shared" si="39"/>
        <v>Isi Tujuan</v>
      </c>
      <c r="M90" s="371"/>
      <c r="N90" s="371"/>
      <c r="O90" s="272"/>
      <c r="P90" s="272"/>
      <c r="Q90" s="272"/>
      <c r="R90" s="272"/>
    </row>
    <row r="91" spans="1:18" ht="15.75">
      <c r="A91" s="272"/>
      <c r="B91" s="371"/>
      <c r="C91" s="371"/>
      <c r="D91" s="371"/>
      <c r="E91" s="421"/>
      <c r="F91" s="278">
        <v>4</v>
      </c>
      <c r="G91" s="279"/>
      <c r="H91" s="288" t="str">
        <f t="shared" si="0"/>
        <v>Belum Diisi</v>
      </c>
      <c r="I91" s="280" t="s">
        <v>650</v>
      </c>
      <c r="J91" s="281" t="str">
        <f t="shared" si="38"/>
        <v>Isi Tujuan</v>
      </c>
      <c r="K91" s="280" t="s">
        <v>650</v>
      </c>
      <c r="L91" s="281" t="str">
        <f t="shared" si="39"/>
        <v>Isi Tujuan</v>
      </c>
      <c r="M91" s="371"/>
      <c r="N91" s="371"/>
      <c r="O91" s="272"/>
      <c r="P91" s="272"/>
      <c r="Q91" s="272"/>
      <c r="R91" s="272"/>
    </row>
    <row r="92" spans="1:18" ht="12.75" customHeight="1">
      <c r="A92" s="272"/>
      <c r="B92" s="349"/>
      <c r="C92" s="349"/>
      <c r="D92" s="349"/>
      <c r="E92" s="422"/>
      <c r="F92" s="282">
        <v>5</v>
      </c>
      <c r="G92" s="283"/>
      <c r="H92" s="289" t="str">
        <f t="shared" si="0"/>
        <v>Belum Diisi</v>
      </c>
      <c r="I92" s="285" t="s">
        <v>650</v>
      </c>
      <c r="J92" s="286" t="str">
        <f t="shared" si="38"/>
        <v>Isi Tujuan</v>
      </c>
      <c r="K92" s="285" t="s">
        <v>650</v>
      </c>
      <c r="L92" s="286" t="str">
        <f t="shared" si="39"/>
        <v>Isi Tujuan</v>
      </c>
      <c r="M92" s="349"/>
      <c r="N92" s="349"/>
      <c r="O92" s="272"/>
      <c r="P92" s="272"/>
      <c r="Q92" s="272"/>
      <c r="R92" s="272"/>
    </row>
    <row r="93" spans="1:18" ht="15.75">
      <c r="A93" s="272"/>
      <c r="B93" s="418">
        <v>16</v>
      </c>
      <c r="C93" s="401" t="s">
        <v>1426</v>
      </c>
      <c r="D93" s="419" t="s">
        <v>650</v>
      </c>
      <c r="E93" s="420" t="str">
        <f>IF(D93="Y",1,IF(D93="T",0,IF(D93="Y/T","Belum diisi","Error")))</f>
        <v>Belum diisi</v>
      </c>
      <c r="F93" s="273">
        <v>1</v>
      </c>
      <c r="G93" s="216" t="s">
        <v>1427</v>
      </c>
      <c r="H93" s="290" t="str">
        <f t="shared" si="0"/>
        <v>Belum Diisi</v>
      </c>
      <c r="I93" s="276" t="s">
        <v>650</v>
      </c>
      <c r="J93" s="277" t="str">
        <f t="shared" ref="J93:J97" si="40">IF($D$93="Y/T","Isi Tujuan",IF($E$93=0,0,IF(I93="Y",1,IF(I93="T",0,"Isi Dulu"))))</f>
        <v>Isi Tujuan</v>
      </c>
      <c r="K93" s="276" t="s">
        <v>650</v>
      </c>
      <c r="L93" s="277" t="str">
        <f t="shared" ref="L93:L97" si="41">IF($D$93="Y/T","Isi Tujuan",IF($E$93=0,0,IF(K93="Y",1,IF(K93="T",0,"Isi Dulu"))))</f>
        <v>Isi Tujuan</v>
      </c>
      <c r="M93" s="429" t="s">
        <v>650</v>
      </c>
      <c r="N93" s="430" t="str">
        <f>IF(M93="Y",1,IF(M93="T",0,IF(M93="Y/T","Belum diisi","Error")))</f>
        <v>Belum diisi</v>
      </c>
      <c r="O93" s="272"/>
      <c r="P93" s="272"/>
      <c r="Q93" s="272"/>
      <c r="R93" s="272"/>
    </row>
    <row r="94" spans="1:18" ht="15.75" customHeight="1">
      <c r="A94" s="272"/>
      <c r="B94" s="371"/>
      <c r="C94" s="371"/>
      <c r="D94" s="371"/>
      <c r="E94" s="421"/>
      <c r="F94" s="278">
        <v>2</v>
      </c>
      <c r="G94" s="221" t="s">
        <v>1428</v>
      </c>
      <c r="H94" s="288" t="str">
        <f t="shared" si="0"/>
        <v>Belum Diisi</v>
      </c>
      <c r="I94" s="280" t="s">
        <v>650</v>
      </c>
      <c r="J94" s="281" t="str">
        <f t="shared" si="40"/>
        <v>Isi Tujuan</v>
      </c>
      <c r="K94" s="280" t="s">
        <v>650</v>
      </c>
      <c r="L94" s="281" t="str">
        <f t="shared" si="41"/>
        <v>Isi Tujuan</v>
      </c>
      <c r="M94" s="371"/>
      <c r="N94" s="371"/>
      <c r="O94" s="272"/>
      <c r="P94" s="272"/>
      <c r="Q94" s="272"/>
      <c r="R94" s="272"/>
    </row>
    <row r="95" spans="1:18" ht="15.75" customHeight="1">
      <c r="A95" s="272"/>
      <c r="B95" s="371"/>
      <c r="C95" s="371"/>
      <c r="D95" s="371"/>
      <c r="E95" s="421"/>
      <c r="F95" s="278">
        <v>3</v>
      </c>
      <c r="G95" s="221" t="s">
        <v>1429</v>
      </c>
      <c r="H95" s="288" t="str">
        <f t="shared" si="0"/>
        <v>Belum Diisi</v>
      </c>
      <c r="I95" s="280" t="s">
        <v>650</v>
      </c>
      <c r="J95" s="281" t="str">
        <f t="shared" si="40"/>
        <v>Isi Tujuan</v>
      </c>
      <c r="K95" s="280" t="s">
        <v>650</v>
      </c>
      <c r="L95" s="281" t="str">
        <f t="shared" si="41"/>
        <v>Isi Tujuan</v>
      </c>
      <c r="M95" s="371"/>
      <c r="N95" s="371"/>
      <c r="O95" s="272"/>
      <c r="P95" s="272"/>
      <c r="Q95" s="272"/>
      <c r="R95" s="272"/>
    </row>
    <row r="96" spans="1:18" ht="12.75" customHeight="1">
      <c r="A96" s="272"/>
      <c r="B96" s="371"/>
      <c r="C96" s="371"/>
      <c r="D96" s="371"/>
      <c r="E96" s="421"/>
      <c r="F96" s="278">
        <v>4</v>
      </c>
      <c r="G96" s="279"/>
      <c r="H96" s="288" t="str">
        <f t="shared" si="0"/>
        <v>Belum Diisi</v>
      </c>
      <c r="I96" s="280" t="s">
        <v>650</v>
      </c>
      <c r="J96" s="281" t="str">
        <f t="shared" si="40"/>
        <v>Isi Tujuan</v>
      </c>
      <c r="K96" s="280" t="s">
        <v>650</v>
      </c>
      <c r="L96" s="281" t="str">
        <f t="shared" si="41"/>
        <v>Isi Tujuan</v>
      </c>
      <c r="M96" s="371"/>
      <c r="N96" s="371"/>
      <c r="O96" s="272"/>
      <c r="P96" s="272"/>
      <c r="Q96" s="272"/>
      <c r="R96" s="272"/>
    </row>
    <row r="97" spans="1:18" ht="12.75" customHeight="1">
      <c r="A97" s="272"/>
      <c r="B97" s="349"/>
      <c r="C97" s="349"/>
      <c r="D97" s="349"/>
      <c r="E97" s="422"/>
      <c r="F97" s="282">
        <v>5</v>
      </c>
      <c r="G97" s="283"/>
      <c r="H97" s="289" t="str">
        <f t="shared" si="0"/>
        <v>Belum Diisi</v>
      </c>
      <c r="I97" s="285" t="s">
        <v>650</v>
      </c>
      <c r="J97" s="286" t="str">
        <f t="shared" si="40"/>
        <v>Isi Tujuan</v>
      </c>
      <c r="K97" s="285" t="s">
        <v>650</v>
      </c>
      <c r="L97" s="286" t="str">
        <f t="shared" si="41"/>
        <v>Isi Tujuan</v>
      </c>
      <c r="M97" s="349"/>
      <c r="N97" s="349"/>
      <c r="O97" s="272"/>
      <c r="P97" s="272"/>
      <c r="Q97" s="272"/>
      <c r="R97" s="272"/>
    </row>
    <row r="98" spans="1:18" ht="15.75" customHeight="1">
      <c r="A98" s="272"/>
      <c r="B98" s="418">
        <v>17</v>
      </c>
      <c r="C98" s="401" t="s">
        <v>1438</v>
      </c>
      <c r="D98" s="419" t="s">
        <v>650</v>
      </c>
      <c r="E98" s="420" t="str">
        <f>IF(D98="Y",1,IF(D98="T",0,IF(D98="Y/T","Belum diisi","Error")))</f>
        <v>Belum diisi</v>
      </c>
      <c r="F98" s="273">
        <v>1</v>
      </c>
      <c r="G98" s="216" t="s">
        <v>1394</v>
      </c>
      <c r="H98" s="290" t="str">
        <f t="shared" si="0"/>
        <v>Belum Diisi</v>
      </c>
      <c r="I98" s="276" t="s">
        <v>650</v>
      </c>
      <c r="J98" s="277" t="str">
        <f t="shared" ref="J98:J102" si="42">IF($D$98="Y/T","Isi Tujuan",IF($E$98=0,0,IF(I98="Y",1,IF(I98="T",0,"Isi Dulu"))))</f>
        <v>Isi Tujuan</v>
      </c>
      <c r="K98" s="276" t="s">
        <v>650</v>
      </c>
      <c r="L98" s="277" t="str">
        <f t="shared" ref="L98:L102" si="43">IF($D$98="Y/T","Isi Tujuan",IF($E$98=0,0,IF(K98="Y",1,IF(K98="T",0,"Isi Dulu"))))</f>
        <v>Isi Tujuan</v>
      </c>
      <c r="M98" s="429" t="s">
        <v>650</v>
      </c>
      <c r="N98" s="430" t="str">
        <f>IF(M98="Y",1,IF(M98="T",0,IF(M98="Y/T","Belum diisi","Error")))</f>
        <v>Belum diisi</v>
      </c>
      <c r="O98" s="272"/>
      <c r="P98" s="272"/>
      <c r="Q98" s="272"/>
      <c r="R98" s="272"/>
    </row>
    <row r="99" spans="1:18" ht="15" customHeight="1">
      <c r="A99" s="272"/>
      <c r="B99" s="371"/>
      <c r="C99" s="424"/>
      <c r="D99" s="371"/>
      <c r="E99" s="421"/>
      <c r="F99" s="278">
        <v>2</v>
      </c>
      <c r="G99" s="221" t="s">
        <v>1430</v>
      </c>
      <c r="H99" s="288" t="str">
        <f t="shared" si="0"/>
        <v>Belum Diisi</v>
      </c>
      <c r="I99" s="280" t="s">
        <v>650</v>
      </c>
      <c r="J99" s="281" t="str">
        <f t="shared" si="42"/>
        <v>Isi Tujuan</v>
      </c>
      <c r="K99" s="280" t="s">
        <v>650</v>
      </c>
      <c r="L99" s="281" t="str">
        <f t="shared" si="43"/>
        <v>Isi Tujuan</v>
      </c>
      <c r="M99" s="371"/>
      <c r="N99" s="371"/>
      <c r="O99" s="272"/>
      <c r="P99" s="272"/>
      <c r="Q99" s="272"/>
      <c r="R99" s="272"/>
    </row>
    <row r="100" spans="1:18" ht="12.75" customHeight="1">
      <c r="A100" s="272"/>
      <c r="B100" s="371"/>
      <c r="C100" s="424"/>
      <c r="D100" s="371"/>
      <c r="E100" s="421"/>
      <c r="F100" s="278">
        <v>3</v>
      </c>
      <c r="G100" s="279"/>
      <c r="H100" s="288" t="str">
        <f t="shared" si="0"/>
        <v>Belum Diisi</v>
      </c>
      <c r="I100" s="280" t="s">
        <v>650</v>
      </c>
      <c r="J100" s="281" t="str">
        <f t="shared" si="42"/>
        <v>Isi Tujuan</v>
      </c>
      <c r="K100" s="280" t="s">
        <v>650</v>
      </c>
      <c r="L100" s="281" t="str">
        <f t="shared" si="43"/>
        <v>Isi Tujuan</v>
      </c>
      <c r="M100" s="371"/>
      <c r="N100" s="371"/>
      <c r="O100" s="272"/>
      <c r="P100" s="272"/>
      <c r="Q100" s="272"/>
      <c r="R100" s="272"/>
    </row>
    <row r="101" spans="1:18" ht="12.75" customHeight="1">
      <c r="A101" s="272"/>
      <c r="B101" s="371"/>
      <c r="C101" s="424"/>
      <c r="D101" s="371"/>
      <c r="E101" s="421"/>
      <c r="F101" s="278">
        <v>4</v>
      </c>
      <c r="G101" s="279"/>
      <c r="H101" s="288" t="str">
        <f t="shared" si="0"/>
        <v>Belum Diisi</v>
      </c>
      <c r="I101" s="280" t="s">
        <v>650</v>
      </c>
      <c r="J101" s="281" t="str">
        <f t="shared" si="42"/>
        <v>Isi Tujuan</v>
      </c>
      <c r="K101" s="280" t="s">
        <v>650</v>
      </c>
      <c r="L101" s="281" t="str">
        <f t="shared" si="43"/>
        <v>Isi Tujuan</v>
      </c>
      <c r="M101" s="371"/>
      <c r="N101" s="371"/>
      <c r="O101" s="272"/>
      <c r="P101" s="272"/>
      <c r="Q101" s="272"/>
      <c r="R101" s="272"/>
    </row>
    <row r="102" spans="1:18" ht="12.75" customHeight="1">
      <c r="A102" s="272"/>
      <c r="B102" s="349"/>
      <c r="C102" s="425"/>
      <c r="D102" s="349"/>
      <c r="E102" s="422"/>
      <c r="F102" s="282">
        <v>5</v>
      </c>
      <c r="G102" s="283"/>
      <c r="H102" s="289" t="str">
        <f t="shared" si="0"/>
        <v>Belum Diisi</v>
      </c>
      <c r="I102" s="285" t="s">
        <v>650</v>
      </c>
      <c r="J102" s="286" t="str">
        <f t="shared" si="42"/>
        <v>Isi Tujuan</v>
      </c>
      <c r="K102" s="285" t="s">
        <v>650</v>
      </c>
      <c r="L102" s="286" t="str">
        <f t="shared" si="43"/>
        <v>Isi Tujuan</v>
      </c>
      <c r="M102" s="349"/>
      <c r="N102" s="349"/>
      <c r="O102" s="272"/>
      <c r="P102" s="272"/>
      <c r="Q102" s="272"/>
      <c r="R102" s="272"/>
    </row>
    <row r="103" spans="1:18" ht="45">
      <c r="A103" s="272"/>
      <c r="B103" s="418">
        <v>18</v>
      </c>
      <c r="C103" s="401" t="s">
        <v>1397</v>
      </c>
      <c r="D103" s="419" t="s">
        <v>650</v>
      </c>
      <c r="E103" s="420" t="str">
        <f>IF(D103="Y",1,IF(D103="T",0,IF(D103="Y/T","Belum diisi","Error")))</f>
        <v>Belum diisi</v>
      </c>
      <c r="F103" s="273">
        <v>1</v>
      </c>
      <c r="G103" s="216" t="s">
        <v>1431</v>
      </c>
      <c r="H103" s="290" t="str">
        <f t="shared" si="0"/>
        <v>Belum Diisi</v>
      </c>
      <c r="I103" s="276" t="s">
        <v>650</v>
      </c>
      <c r="J103" s="277" t="str">
        <f t="shared" ref="J103:J107" si="44">IF($D$103="Y/T","Isi Tujuan",IF($E$103=0,0,IF(I103="Y",1,IF(I103="T",0,"Isi Dulu"))))</f>
        <v>Isi Tujuan</v>
      </c>
      <c r="K103" s="276" t="s">
        <v>650</v>
      </c>
      <c r="L103" s="277" t="str">
        <f t="shared" ref="L103:L107" si="45">IF($D$103="Y/T","Isi Tujuan",IF($E$103=0,0,IF(K103="Y",1,IF(K103="T",0,"Isi Dulu"))))</f>
        <v>Isi Tujuan</v>
      </c>
      <c r="M103" s="429" t="s">
        <v>650</v>
      </c>
      <c r="N103" s="430" t="str">
        <f>IF(M103="Y",1,IF(M103="T",0,IF(M103="Y/T","Belum diisi","Error")))</f>
        <v>Belum diisi</v>
      </c>
      <c r="O103" s="272"/>
      <c r="P103" s="272"/>
      <c r="Q103" s="272"/>
      <c r="R103" s="272"/>
    </row>
    <row r="104" spans="1:18" ht="48.75" customHeight="1">
      <c r="A104" s="272"/>
      <c r="B104" s="371"/>
      <c r="C104" s="371"/>
      <c r="D104" s="371"/>
      <c r="E104" s="421"/>
      <c r="F104" s="278">
        <v>2</v>
      </c>
      <c r="G104" s="221" t="s">
        <v>1432</v>
      </c>
      <c r="H104" s="288" t="str">
        <f t="shared" si="0"/>
        <v>Belum Diisi</v>
      </c>
      <c r="I104" s="280" t="s">
        <v>650</v>
      </c>
      <c r="J104" s="281" t="str">
        <f t="shared" si="44"/>
        <v>Isi Tujuan</v>
      </c>
      <c r="K104" s="280" t="s">
        <v>650</v>
      </c>
      <c r="L104" s="281" t="str">
        <f t="shared" si="45"/>
        <v>Isi Tujuan</v>
      </c>
      <c r="M104" s="371"/>
      <c r="N104" s="371"/>
      <c r="O104" s="272"/>
      <c r="P104" s="272"/>
      <c r="Q104" s="272"/>
      <c r="R104" s="272"/>
    </row>
    <row r="105" spans="1:18" ht="12.75" customHeight="1">
      <c r="A105" s="272"/>
      <c r="B105" s="371"/>
      <c r="C105" s="371"/>
      <c r="D105" s="371"/>
      <c r="E105" s="421"/>
      <c r="F105" s="278">
        <v>3</v>
      </c>
      <c r="G105" s="279"/>
      <c r="H105" s="288" t="str">
        <f t="shared" si="0"/>
        <v>Belum Diisi</v>
      </c>
      <c r="I105" s="280" t="s">
        <v>650</v>
      </c>
      <c r="J105" s="281" t="str">
        <f t="shared" si="44"/>
        <v>Isi Tujuan</v>
      </c>
      <c r="K105" s="280" t="s">
        <v>650</v>
      </c>
      <c r="L105" s="281" t="str">
        <f t="shared" si="45"/>
        <v>Isi Tujuan</v>
      </c>
      <c r="M105" s="371"/>
      <c r="N105" s="371"/>
      <c r="O105" s="272"/>
      <c r="P105" s="272"/>
      <c r="Q105" s="272"/>
      <c r="R105" s="272"/>
    </row>
    <row r="106" spans="1:18" ht="12.75" customHeight="1">
      <c r="A106" s="272"/>
      <c r="B106" s="371"/>
      <c r="C106" s="371"/>
      <c r="D106" s="371"/>
      <c r="E106" s="421"/>
      <c r="F106" s="278">
        <v>4</v>
      </c>
      <c r="G106" s="279"/>
      <c r="H106" s="288" t="str">
        <f t="shared" si="0"/>
        <v>Belum Diisi</v>
      </c>
      <c r="I106" s="280" t="s">
        <v>650</v>
      </c>
      <c r="J106" s="281" t="str">
        <f t="shared" si="44"/>
        <v>Isi Tujuan</v>
      </c>
      <c r="K106" s="280" t="s">
        <v>650</v>
      </c>
      <c r="L106" s="281" t="str">
        <f t="shared" si="45"/>
        <v>Isi Tujuan</v>
      </c>
      <c r="M106" s="371"/>
      <c r="N106" s="371"/>
      <c r="O106" s="272"/>
      <c r="P106" s="272"/>
      <c r="Q106" s="272"/>
      <c r="R106" s="272"/>
    </row>
    <row r="107" spans="1:18" ht="12.75" customHeight="1">
      <c r="A107" s="272"/>
      <c r="B107" s="349"/>
      <c r="C107" s="349"/>
      <c r="D107" s="349"/>
      <c r="E107" s="422"/>
      <c r="F107" s="282">
        <v>5</v>
      </c>
      <c r="G107" s="283"/>
      <c r="H107" s="289" t="str">
        <f t="shared" si="0"/>
        <v>Belum Diisi</v>
      </c>
      <c r="I107" s="285" t="s">
        <v>650</v>
      </c>
      <c r="J107" s="286" t="str">
        <f t="shared" si="44"/>
        <v>Isi Tujuan</v>
      </c>
      <c r="K107" s="285" t="s">
        <v>650</v>
      </c>
      <c r="L107" s="286" t="str">
        <f t="shared" si="45"/>
        <v>Isi Tujuan</v>
      </c>
      <c r="M107" s="349"/>
      <c r="N107" s="349"/>
      <c r="O107" s="272"/>
      <c r="P107" s="272"/>
      <c r="Q107" s="272"/>
      <c r="R107" s="272"/>
    </row>
    <row r="108" spans="1:18" ht="15.75">
      <c r="A108" s="272"/>
      <c r="B108" s="418">
        <v>19</v>
      </c>
      <c r="C108" s="401" t="s">
        <v>1433</v>
      </c>
      <c r="D108" s="419" t="s">
        <v>650</v>
      </c>
      <c r="E108" s="420" t="str">
        <f>IF(D108="Y",1,IF(D108="T",0,IF(D108="Y/T","Belum diisi","Error")))</f>
        <v>Belum diisi</v>
      </c>
      <c r="F108" s="273">
        <v>1</v>
      </c>
      <c r="G108" s="216" t="s">
        <v>1434</v>
      </c>
      <c r="H108" s="290" t="str">
        <f t="shared" si="0"/>
        <v>Belum Diisi</v>
      </c>
      <c r="I108" s="276" t="s">
        <v>650</v>
      </c>
      <c r="J108" s="277" t="str">
        <f t="shared" ref="J108:J112" si="46">IF($D$108="Y/T","Isi Tujuan",IF($E$108=0,0,IF(I108="Y",1,IF(I108="T",0,"Isi Dulu"))))</f>
        <v>Isi Tujuan</v>
      </c>
      <c r="K108" s="276" t="s">
        <v>650</v>
      </c>
      <c r="L108" s="277" t="str">
        <f t="shared" ref="L108:L112" si="47">IF($D$108="Y/T","Isi Tujuan",IF($E$108=0,0,IF(K108="Y",1,IF(K108="T",0,"Isi Dulu"))))</f>
        <v>Isi Tujuan</v>
      </c>
      <c r="M108" s="429" t="s">
        <v>650</v>
      </c>
      <c r="N108" s="430" t="str">
        <f>IF(M108="Y",1,IF(M108="T",0,IF(M108="Y/T","Belum diisi","Error")))</f>
        <v>Belum diisi</v>
      </c>
      <c r="O108" s="272"/>
      <c r="P108" s="272"/>
      <c r="Q108" s="272"/>
      <c r="R108" s="272"/>
    </row>
    <row r="109" spans="1:18" ht="15.75">
      <c r="A109" s="272"/>
      <c r="B109" s="371"/>
      <c r="C109" s="371"/>
      <c r="D109" s="371"/>
      <c r="E109" s="421"/>
      <c r="F109" s="278">
        <v>2</v>
      </c>
      <c r="G109" s="279"/>
      <c r="H109" s="288" t="str">
        <f t="shared" si="0"/>
        <v>Belum Diisi</v>
      </c>
      <c r="I109" s="280" t="s">
        <v>650</v>
      </c>
      <c r="J109" s="281" t="str">
        <f t="shared" si="46"/>
        <v>Isi Tujuan</v>
      </c>
      <c r="K109" s="280" t="s">
        <v>650</v>
      </c>
      <c r="L109" s="281" t="str">
        <f t="shared" si="47"/>
        <v>Isi Tujuan</v>
      </c>
      <c r="M109" s="371"/>
      <c r="N109" s="371"/>
      <c r="O109" s="272"/>
      <c r="P109" s="272"/>
      <c r="Q109" s="272"/>
      <c r="R109" s="272"/>
    </row>
    <row r="110" spans="1:18" ht="15.75">
      <c r="A110" s="272"/>
      <c r="B110" s="371"/>
      <c r="C110" s="371"/>
      <c r="D110" s="371"/>
      <c r="E110" s="421"/>
      <c r="F110" s="278">
        <v>3</v>
      </c>
      <c r="G110" s="279"/>
      <c r="H110" s="288" t="str">
        <f t="shared" si="0"/>
        <v>Belum Diisi</v>
      </c>
      <c r="I110" s="280" t="s">
        <v>650</v>
      </c>
      <c r="J110" s="281" t="str">
        <f t="shared" si="46"/>
        <v>Isi Tujuan</v>
      </c>
      <c r="K110" s="280" t="s">
        <v>650</v>
      </c>
      <c r="L110" s="281" t="str">
        <f t="shared" si="47"/>
        <v>Isi Tujuan</v>
      </c>
      <c r="M110" s="371"/>
      <c r="N110" s="371"/>
      <c r="O110" s="272"/>
      <c r="P110" s="272"/>
      <c r="Q110" s="272"/>
      <c r="R110" s="272"/>
    </row>
    <row r="111" spans="1:18" ht="12.75" customHeight="1">
      <c r="A111" s="272"/>
      <c r="B111" s="371"/>
      <c r="C111" s="371"/>
      <c r="D111" s="371"/>
      <c r="E111" s="421"/>
      <c r="F111" s="278">
        <v>4</v>
      </c>
      <c r="G111" s="279"/>
      <c r="H111" s="288" t="str">
        <f t="shared" si="0"/>
        <v>Belum Diisi</v>
      </c>
      <c r="I111" s="280" t="s">
        <v>650</v>
      </c>
      <c r="J111" s="281" t="str">
        <f t="shared" si="46"/>
        <v>Isi Tujuan</v>
      </c>
      <c r="K111" s="280" t="s">
        <v>650</v>
      </c>
      <c r="L111" s="281" t="str">
        <f t="shared" si="47"/>
        <v>Isi Tujuan</v>
      </c>
      <c r="M111" s="371"/>
      <c r="N111" s="371"/>
      <c r="O111" s="272"/>
      <c r="P111" s="272"/>
      <c r="Q111" s="272"/>
      <c r="R111" s="272"/>
    </row>
    <row r="112" spans="1:18" ht="12.75" customHeight="1">
      <c r="A112" s="272"/>
      <c r="B112" s="349"/>
      <c r="C112" s="349"/>
      <c r="D112" s="349"/>
      <c r="E112" s="422"/>
      <c r="F112" s="282">
        <v>5</v>
      </c>
      <c r="G112" s="283"/>
      <c r="H112" s="289" t="str">
        <f t="shared" si="0"/>
        <v>Belum Diisi</v>
      </c>
      <c r="I112" s="285" t="s">
        <v>650</v>
      </c>
      <c r="J112" s="286" t="str">
        <f t="shared" si="46"/>
        <v>Isi Tujuan</v>
      </c>
      <c r="K112" s="285" t="s">
        <v>650</v>
      </c>
      <c r="L112" s="286" t="str">
        <f t="shared" si="47"/>
        <v>Isi Tujuan</v>
      </c>
      <c r="M112" s="349"/>
      <c r="N112" s="349"/>
      <c r="O112" s="272"/>
      <c r="P112" s="272"/>
      <c r="Q112" s="272"/>
      <c r="R112" s="272"/>
    </row>
    <row r="113" spans="1:18" ht="15.75">
      <c r="A113" s="272"/>
      <c r="B113" s="418">
        <v>20</v>
      </c>
      <c r="C113" s="426"/>
      <c r="D113" s="419" t="s">
        <v>650</v>
      </c>
      <c r="E113" s="420" t="str">
        <f>IF(D113="Y",1,IF(D113="T",0,IF(D113="Y/T","Belum diisi","Error")))</f>
        <v>Belum diisi</v>
      </c>
      <c r="F113" s="273">
        <v>1</v>
      </c>
      <c r="G113" s="274"/>
      <c r="H113" s="290" t="str">
        <f t="shared" si="0"/>
        <v>Belum Diisi</v>
      </c>
      <c r="I113" s="276" t="s">
        <v>650</v>
      </c>
      <c r="J113" s="277" t="str">
        <f t="shared" ref="J113:J117" si="48">IF($D$113="Y/T","Isi Tujuan",IF($E$113=0,0,IF(I113="Y",1,IF(I113="T",0,"Isi Dulu"))))</f>
        <v>Isi Tujuan</v>
      </c>
      <c r="K113" s="276" t="s">
        <v>650</v>
      </c>
      <c r="L113" s="277" t="str">
        <f t="shared" ref="L113:L117" si="49">IF($D$113="Y/T","Isi Tujuan",IF($E$113=0,0,IF(K113="Y",1,IF(K113="T",0,"Isi Dulu"))))</f>
        <v>Isi Tujuan</v>
      </c>
      <c r="M113" s="429" t="s">
        <v>650</v>
      </c>
      <c r="N113" s="430" t="str">
        <f>IF(M113="Y",1,IF(M113="T",0,IF(M113="Y/T","Belum diisi","Error")))</f>
        <v>Belum diisi</v>
      </c>
      <c r="O113" s="272"/>
      <c r="P113" s="272"/>
      <c r="Q113" s="272"/>
      <c r="R113" s="272"/>
    </row>
    <row r="114" spans="1:18" ht="15.75">
      <c r="A114" s="272"/>
      <c r="B114" s="371"/>
      <c r="C114" s="371"/>
      <c r="D114" s="371"/>
      <c r="E114" s="421"/>
      <c r="F114" s="278">
        <v>2</v>
      </c>
      <c r="G114" s="279"/>
      <c r="H114" s="288" t="str">
        <f t="shared" si="0"/>
        <v>Belum Diisi</v>
      </c>
      <c r="I114" s="280" t="s">
        <v>650</v>
      </c>
      <c r="J114" s="281" t="str">
        <f t="shared" si="48"/>
        <v>Isi Tujuan</v>
      </c>
      <c r="K114" s="280" t="s">
        <v>650</v>
      </c>
      <c r="L114" s="281" t="str">
        <f t="shared" si="49"/>
        <v>Isi Tujuan</v>
      </c>
      <c r="M114" s="371"/>
      <c r="N114" s="371"/>
      <c r="O114" s="272"/>
      <c r="P114" s="272"/>
      <c r="Q114" s="272"/>
      <c r="R114" s="272"/>
    </row>
    <row r="115" spans="1:18" ht="15.75">
      <c r="A115" s="272"/>
      <c r="B115" s="371"/>
      <c r="C115" s="371"/>
      <c r="D115" s="371"/>
      <c r="E115" s="421"/>
      <c r="F115" s="278">
        <v>3</v>
      </c>
      <c r="G115" s="279"/>
      <c r="H115" s="288" t="str">
        <f t="shared" si="0"/>
        <v>Belum Diisi</v>
      </c>
      <c r="I115" s="280" t="s">
        <v>650</v>
      </c>
      <c r="J115" s="281" t="str">
        <f t="shared" si="48"/>
        <v>Isi Tujuan</v>
      </c>
      <c r="K115" s="280" t="s">
        <v>650</v>
      </c>
      <c r="L115" s="281" t="str">
        <f t="shared" si="49"/>
        <v>Isi Tujuan</v>
      </c>
      <c r="M115" s="371"/>
      <c r="N115" s="371"/>
      <c r="O115" s="272"/>
      <c r="P115" s="272"/>
      <c r="Q115" s="272"/>
      <c r="R115" s="272"/>
    </row>
    <row r="116" spans="1:18" ht="12.75" customHeight="1">
      <c r="A116" s="272"/>
      <c r="B116" s="371"/>
      <c r="C116" s="371"/>
      <c r="D116" s="371"/>
      <c r="E116" s="421"/>
      <c r="F116" s="278">
        <v>4</v>
      </c>
      <c r="G116" s="279"/>
      <c r="H116" s="288" t="str">
        <f t="shared" si="0"/>
        <v>Belum Diisi</v>
      </c>
      <c r="I116" s="280" t="s">
        <v>650</v>
      </c>
      <c r="J116" s="281" t="str">
        <f t="shared" si="48"/>
        <v>Isi Tujuan</v>
      </c>
      <c r="K116" s="280" t="s">
        <v>650</v>
      </c>
      <c r="L116" s="281" t="str">
        <f t="shared" si="49"/>
        <v>Isi Tujuan</v>
      </c>
      <c r="M116" s="371"/>
      <c r="N116" s="371"/>
      <c r="O116" s="272"/>
      <c r="P116" s="272"/>
      <c r="Q116" s="272"/>
      <c r="R116" s="272"/>
    </row>
    <row r="117" spans="1:18" ht="12.75" customHeight="1">
      <c r="A117" s="272"/>
      <c r="B117" s="349"/>
      <c r="C117" s="349"/>
      <c r="D117" s="349"/>
      <c r="E117" s="422"/>
      <c r="F117" s="282">
        <v>5</v>
      </c>
      <c r="G117" s="283"/>
      <c r="H117" s="289" t="str">
        <f t="shared" si="0"/>
        <v>Belum Diisi</v>
      </c>
      <c r="I117" s="285" t="s">
        <v>650</v>
      </c>
      <c r="J117" s="286" t="str">
        <f t="shared" si="48"/>
        <v>Isi Tujuan</v>
      </c>
      <c r="K117" s="285" t="s">
        <v>650</v>
      </c>
      <c r="L117" s="286" t="str">
        <f t="shared" si="49"/>
        <v>Isi Tujuan</v>
      </c>
      <c r="M117" s="349"/>
      <c r="N117" s="349"/>
      <c r="O117" s="272"/>
      <c r="P117" s="272"/>
      <c r="Q117" s="272"/>
      <c r="R117" s="272"/>
    </row>
    <row r="118" spans="1:18" ht="15.75">
      <c r="A118" s="272"/>
      <c r="B118" s="418">
        <v>21</v>
      </c>
      <c r="C118" s="426"/>
      <c r="D118" s="419" t="s">
        <v>650</v>
      </c>
      <c r="E118" s="420" t="str">
        <f>IF(D118="Y",1,IF(D118="T",0,IF(D118="Y/T","Belum diisi","Error")))</f>
        <v>Belum diisi</v>
      </c>
      <c r="F118" s="273">
        <v>1</v>
      </c>
      <c r="G118" s="274"/>
      <c r="H118" s="290" t="str">
        <f t="shared" si="0"/>
        <v>Belum Diisi</v>
      </c>
      <c r="I118" s="276" t="s">
        <v>650</v>
      </c>
      <c r="J118" s="277" t="str">
        <f t="shared" ref="J118:J122" si="50">IF($D$118="Y/T","Isi Tujuan",IF($E$118=0,0,IF(I118="Y",1,IF(I118="T",0,"Isi Dulu"))))</f>
        <v>Isi Tujuan</v>
      </c>
      <c r="K118" s="276" t="s">
        <v>650</v>
      </c>
      <c r="L118" s="277" t="str">
        <f t="shared" ref="L118:L122" si="51">IF($D$118="Y/T","Isi Tujuan",IF($E$118=0,0,IF(K118="Y",1,IF(K118="T",0,"Isi Dulu"))))</f>
        <v>Isi Tujuan</v>
      </c>
      <c r="M118" s="429" t="s">
        <v>650</v>
      </c>
      <c r="N118" s="430" t="str">
        <f>IF(M118="Y",1,IF(M118="T",0,IF(M118="Y/T","Belum diisi","Error")))</f>
        <v>Belum diisi</v>
      </c>
      <c r="O118" s="272"/>
      <c r="P118" s="272"/>
      <c r="Q118" s="272"/>
      <c r="R118" s="272"/>
    </row>
    <row r="119" spans="1:18" ht="15.75">
      <c r="A119" s="272"/>
      <c r="B119" s="371"/>
      <c r="C119" s="371"/>
      <c r="D119" s="371"/>
      <c r="E119" s="421"/>
      <c r="F119" s="278">
        <v>2</v>
      </c>
      <c r="G119" s="279"/>
      <c r="H119" s="288" t="str">
        <f t="shared" si="0"/>
        <v>Belum Diisi</v>
      </c>
      <c r="I119" s="280" t="s">
        <v>650</v>
      </c>
      <c r="J119" s="281" t="str">
        <f t="shared" si="50"/>
        <v>Isi Tujuan</v>
      </c>
      <c r="K119" s="280" t="s">
        <v>650</v>
      </c>
      <c r="L119" s="281" t="str">
        <f t="shared" si="51"/>
        <v>Isi Tujuan</v>
      </c>
      <c r="M119" s="371"/>
      <c r="N119" s="371"/>
      <c r="O119" s="272"/>
      <c r="P119" s="272"/>
      <c r="Q119" s="272"/>
      <c r="R119" s="272"/>
    </row>
    <row r="120" spans="1:18" ht="12.75" customHeight="1">
      <c r="A120" s="272"/>
      <c r="B120" s="371"/>
      <c r="C120" s="371"/>
      <c r="D120" s="371"/>
      <c r="E120" s="421"/>
      <c r="F120" s="278">
        <v>3</v>
      </c>
      <c r="G120" s="279"/>
      <c r="H120" s="288" t="str">
        <f t="shared" si="0"/>
        <v>Belum Diisi</v>
      </c>
      <c r="I120" s="280" t="s">
        <v>650</v>
      </c>
      <c r="J120" s="281" t="str">
        <f t="shared" si="50"/>
        <v>Isi Tujuan</v>
      </c>
      <c r="K120" s="280" t="s">
        <v>650</v>
      </c>
      <c r="L120" s="281" t="str">
        <f t="shared" si="51"/>
        <v>Isi Tujuan</v>
      </c>
      <c r="M120" s="371"/>
      <c r="N120" s="371"/>
      <c r="O120" s="272"/>
      <c r="P120" s="272"/>
      <c r="Q120" s="272"/>
      <c r="R120" s="272"/>
    </row>
    <row r="121" spans="1:18" ht="12.75" customHeight="1">
      <c r="A121" s="272"/>
      <c r="B121" s="371"/>
      <c r="C121" s="371"/>
      <c r="D121" s="371"/>
      <c r="E121" s="421"/>
      <c r="F121" s="278">
        <v>4</v>
      </c>
      <c r="G121" s="279"/>
      <c r="H121" s="288" t="str">
        <f t="shared" si="0"/>
        <v>Belum Diisi</v>
      </c>
      <c r="I121" s="280" t="s">
        <v>650</v>
      </c>
      <c r="J121" s="281" t="str">
        <f t="shared" si="50"/>
        <v>Isi Tujuan</v>
      </c>
      <c r="K121" s="280" t="s">
        <v>650</v>
      </c>
      <c r="L121" s="281" t="str">
        <f t="shared" si="51"/>
        <v>Isi Tujuan</v>
      </c>
      <c r="M121" s="371"/>
      <c r="N121" s="371"/>
      <c r="O121" s="272"/>
      <c r="P121" s="272"/>
      <c r="Q121" s="272"/>
      <c r="R121" s="272"/>
    </row>
    <row r="122" spans="1:18" ht="12.75" customHeight="1">
      <c r="A122" s="272"/>
      <c r="B122" s="349"/>
      <c r="C122" s="349"/>
      <c r="D122" s="349"/>
      <c r="E122" s="422"/>
      <c r="F122" s="282">
        <v>5</v>
      </c>
      <c r="G122" s="283"/>
      <c r="H122" s="289" t="str">
        <f t="shared" si="0"/>
        <v>Belum Diisi</v>
      </c>
      <c r="I122" s="285" t="s">
        <v>650</v>
      </c>
      <c r="J122" s="286" t="str">
        <f t="shared" si="50"/>
        <v>Isi Tujuan</v>
      </c>
      <c r="K122" s="285" t="s">
        <v>650</v>
      </c>
      <c r="L122" s="286" t="str">
        <f t="shared" si="51"/>
        <v>Isi Tujuan</v>
      </c>
      <c r="M122" s="349"/>
      <c r="N122" s="349"/>
      <c r="O122" s="272"/>
      <c r="P122" s="272"/>
      <c r="Q122" s="272"/>
      <c r="R122" s="272"/>
    </row>
    <row r="123" spans="1:18" ht="15.75">
      <c r="A123" s="272"/>
      <c r="B123" s="418">
        <v>22</v>
      </c>
      <c r="C123" s="426"/>
      <c r="D123" s="419" t="s">
        <v>650</v>
      </c>
      <c r="E123" s="420" t="str">
        <f>IF(D123="Y",1,IF(D123="T",0,IF(D123="Y/T","Belum diisi","Error")))</f>
        <v>Belum diisi</v>
      </c>
      <c r="F123" s="273">
        <v>1</v>
      </c>
      <c r="G123" s="274"/>
      <c r="H123" s="290" t="str">
        <f t="shared" si="0"/>
        <v>Belum Diisi</v>
      </c>
      <c r="I123" s="276" t="s">
        <v>650</v>
      </c>
      <c r="J123" s="277" t="str">
        <f t="shared" ref="J123:J127" si="52">IF($D$123="Y/T","Isi Tujuan",IF($E$123=0,0,IF(I123="Y",1,IF(I123="T",0,"Isi Dulu"))))</f>
        <v>Isi Tujuan</v>
      </c>
      <c r="K123" s="276" t="s">
        <v>650</v>
      </c>
      <c r="L123" s="277" t="str">
        <f t="shared" ref="L123:L127" si="53">IF($D$123="Y/T","Isi Tujuan",IF($E$123=0,0,IF(K123="Y",1,IF(K123="T",0,"Isi Dulu"))))</f>
        <v>Isi Tujuan</v>
      </c>
      <c r="M123" s="429" t="s">
        <v>650</v>
      </c>
      <c r="N123" s="430" t="str">
        <f>IF(M123="Y",1,IF(M123="T",0,IF(M123="Y/T","Belum diisi","Error")))</f>
        <v>Belum diisi</v>
      </c>
      <c r="O123" s="272"/>
      <c r="P123" s="272"/>
      <c r="Q123" s="272"/>
      <c r="R123" s="272"/>
    </row>
    <row r="124" spans="1:18" ht="12.75" customHeight="1">
      <c r="A124" s="272"/>
      <c r="B124" s="371"/>
      <c r="C124" s="371"/>
      <c r="D124" s="371"/>
      <c r="E124" s="421"/>
      <c r="F124" s="278">
        <v>2</v>
      </c>
      <c r="G124" s="279"/>
      <c r="H124" s="288" t="str">
        <f t="shared" si="0"/>
        <v>Belum Diisi</v>
      </c>
      <c r="I124" s="280" t="s">
        <v>650</v>
      </c>
      <c r="J124" s="281" t="str">
        <f t="shared" si="52"/>
        <v>Isi Tujuan</v>
      </c>
      <c r="K124" s="280" t="s">
        <v>650</v>
      </c>
      <c r="L124" s="281" t="str">
        <f t="shared" si="53"/>
        <v>Isi Tujuan</v>
      </c>
      <c r="M124" s="371"/>
      <c r="N124" s="371"/>
      <c r="O124" s="272"/>
      <c r="P124" s="272"/>
      <c r="Q124" s="272"/>
      <c r="R124" s="272"/>
    </row>
    <row r="125" spans="1:18" ht="12.75" customHeight="1">
      <c r="A125" s="272"/>
      <c r="B125" s="371"/>
      <c r="C125" s="371"/>
      <c r="D125" s="371"/>
      <c r="E125" s="421"/>
      <c r="F125" s="278">
        <v>3</v>
      </c>
      <c r="G125" s="279"/>
      <c r="H125" s="288" t="str">
        <f t="shared" si="0"/>
        <v>Belum Diisi</v>
      </c>
      <c r="I125" s="280" t="s">
        <v>650</v>
      </c>
      <c r="J125" s="281" t="str">
        <f t="shared" si="52"/>
        <v>Isi Tujuan</v>
      </c>
      <c r="K125" s="280" t="s">
        <v>650</v>
      </c>
      <c r="L125" s="281" t="str">
        <f t="shared" si="53"/>
        <v>Isi Tujuan</v>
      </c>
      <c r="M125" s="371"/>
      <c r="N125" s="371"/>
      <c r="O125" s="272"/>
      <c r="P125" s="272"/>
      <c r="Q125" s="272"/>
      <c r="R125" s="272"/>
    </row>
    <row r="126" spans="1:18" ht="12.75" customHeight="1">
      <c r="A126" s="272"/>
      <c r="B126" s="371"/>
      <c r="C126" s="371"/>
      <c r="D126" s="371"/>
      <c r="E126" s="421"/>
      <c r="F126" s="278">
        <v>4</v>
      </c>
      <c r="G126" s="279"/>
      <c r="H126" s="288" t="str">
        <f t="shared" si="0"/>
        <v>Belum Diisi</v>
      </c>
      <c r="I126" s="280" t="s">
        <v>650</v>
      </c>
      <c r="J126" s="281" t="str">
        <f t="shared" si="52"/>
        <v>Isi Tujuan</v>
      </c>
      <c r="K126" s="280" t="s">
        <v>650</v>
      </c>
      <c r="L126" s="281" t="str">
        <f t="shared" si="53"/>
        <v>Isi Tujuan</v>
      </c>
      <c r="M126" s="371"/>
      <c r="N126" s="371"/>
      <c r="O126" s="272"/>
      <c r="P126" s="272"/>
      <c r="Q126" s="272"/>
      <c r="R126" s="272"/>
    </row>
    <row r="127" spans="1:18" ht="12.75" customHeight="1">
      <c r="A127" s="272"/>
      <c r="B127" s="349"/>
      <c r="C127" s="349"/>
      <c r="D127" s="349"/>
      <c r="E127" s="422"/>
      <c r="F127" s="282">
        <v>5</v>
      </c>
      <c r="G127" s="283"/>
      <c r="H127" s="289" t="str">
        <f t="shared" si="0"/>
        <v>Belum Diisi</v>
      </c>
      <c r="I127" s="285" t="s">
        <v>650</v>
      </c>
      <c r="J127" s="286" t="str">
        <f t="shared" si="52"/>
        <v>Isi Tujuan</v>
      </c>
      <c r="K127" s="285" t="s">
        <v>650</v>
      </c>
      <c r="L127" s="286" t="str">
        <f t="shared" si="53"/>
        <v>Isi Tujuan</v>
      </c>
      <c r="M127" s="349"/>
      <c r="N127" s="349"/>
      <c r="O127" s="272"/>
      <c r="P127" s="272"/>
      <c r="Q127" s="272"/>
      <c r="R127" s="272"/>
    </row>
    <row r="128" spans="1:18" ht="15.75">
      <c r="A128" s="272"/>
      <c r="B128" s="418">
        <v>23</v>
      </c>
      <c r="C128" s="426"/>
      <c r="D128" s="419" t="s">
        <v>650</v>
      </c>
      <c r="E128" s="420" t="str">
        <f>IF(D128="Y",1,IF(D128="T",0,IF(D128="Y/T","Belum diisi","Error")))</f>
        <v>Belum diisi</v>
      </c>
      <c r="F128" s="273">
        <v>1</v>
      </c>
      <c r="G128" s="274"/>
      <c r="H128" s="290" t="str">
        <f t="shared" si="0"/>
        <v>Belum Diisi</v>
      </c>
      <c r="I128" s="276" t="s">
        <v>650</v>
      </c>
      <c r="J128" s="277" t="str">
        <f t="shared" ref="J128:J132" si="54">IF($D$128="Y/T","Isi Tujuan",IF($E$128=0,0,IF(I128="Y",1,IF(I128="T",0,"Isi Dulu"))))</f>
        <v>Isi Tujuan</v>
      </c>
      <c r="K128" s="276" t="s">
        <v>650</v>
      </c>
      <c r="L128" s="277" t="str">
        <f t="shared" ref="L128:L132" si="55">IF($D$128="Y/T","Isi Tujuan",IF($E$128=0,0,IF(K128="Y",1,IF(K128="T",0,"Isi Dulu"))))</f>
        <v>Isi Tujuan</v>
      </c>
      <c r="M128" s="429" t="s">
        <v>650</v>
      </c>
      <c r="N128" s="430" t="str">
        <f>IF(M128="Y",1,IF(M128="T",0,IF(M128="Y/T","Belum diisi","Error")))</f>
        <v>Belum diisi</v>
      </c>
      <c r="O128" s="272"/>
      <c r="P128" s="272"/>
      <c r="Q128" s="272"/>
      <c r="R128" s="272"/>
    </row>
    <row r="129" spans="1:18" ht="15.75">
      <c r="A129" s="272"/>
      <c r="B129" s="371"/>
      <c r="C129" s="371"/>
      <c r="D129" s="371"/>
      <c r="E129" s="421"/>
      <c r="F129" s="278">
        <v>2</v>
      </c>
      <c r="G129" s="279"/>
      <c r="H129" s="288" t="str">
        <f t="shared" si="0"/>
        <v>Belum Diisi</v>
      </c>
      <c r="I129" s="280" t="s">
        <v>650</v>
      </c>
      <c r="J129" s="281" t="str">
        <f t="shared" si="54"/>
        <v>Isi Tujuan</v>
      </c>
      <c r="K129" s="280" t="s">
        <v>650</v>
      </c>
      <c r="L129" s="281" t="str">
        <f t="shared" si="55"/>
        <v>Isi Tujuan</v>
      </c>
      <c r="M129" s="371"/>
      <c r="N129" s="371"/>
      <c r="O129" s="272"/>
      <c r="P129" s="272"/>
      <c r="Q129" s="272"/>
      <c r="R129" s="272"/>
    </row>
    <row r="130" spans="1:18" ht="12.75" customHeight="1">
      <c r="A130" s="272"/>
      <c r="B130" s="371"/>
      <c r="C130" s="371"/>
      <c r="D130" s="371"/>
      <c r="E130" s="421"/>
      <c r="F130" s="278">
        <v>3</v>
      </c>
      <c r="G130" s="279"/>
      <c r="H130" s="288" t="str">
        <f t="shared" si="0"/>
        <v>Belum Diisi</v>
      </c>
      <c r="I130" s="280" t="s">
        <v>650</v>
      </c>
      <c r="J130" s="281" t="str">
        <f t="shared" si="54"/>
        <v>Isi Tujuan</v>
      </c>
      <c r="K130" s="280" t="s">
        <v>650</v>
      </c>
      <c r="L130" s="281" t="str">
        <f t="shared" si="55"/>
        <v>Isi Tujuan</v>
      </c>
      <c r="M130" s="371"/>
      <c r="N130" s="371"/>
      <c r="O130" s="272"/>
      <c r="P130" s="272"/>
      <c r="Q130" s="272"/>
      <c r="R130" s="272"/>
    </row>
    <row r="131" spans="1:18" ht="12.75" customHeight="1">
      <c r="A131" s="272"/>
      <c r="B131" s="371"/>
      <c r="C131" s="371"/>
      <c r="D131" s="371"/>
      <c r="E131" s="421"/>
      <c r="F131" s="278">
        <v>4</v>
      </c>
      <c r="G131" s="279"/>
      <c r="H131" s="288" t="str">
        <f t="shared" si="0"/>
        <v>Belum Diisi</v>
      </c>
      <c r="I131" s="280" t="s">
        <v>650</v>
      </c>
      <c r="J131" s="281" t="str">
        <f t="shared" si="54"/>
        <v>Isi Tujuan</v>
      </c>
      <c r="K131" s="280" t="s">
        <v>650</v>
      </c>
      <c r="L131" s="281" t="str">
        <f t="shared" si="55"/>
        <v>Isi Tujuan</v>
      </c>
      <c r="M131" s="371"/>
      <c r="N131" s="371"/>
      <c r="O131" s="272"/>
      <c r="P131" s="272"/>
      <c r="Q131" s="272"/>
      <c r="R131" s="272"/>
    </row>
    <row r="132" spans="1:18" ht="12.75" customHeight="1">
      <c r="A132" s="272"/>
      <c r="B132" s="349"/>
      <c r="C132" s="349"/>
      <c r="D132" s="349"/>
      <c r="E132" s="422"/>
      <c r="F132" s="282">
        <v>5</v>
      </c>
      <c r="G132" s="283"/>
      <c r="H132" s="289" t="str">
        <f t="shared" si="0"/>
        <v>Belum Diisi</v>
      </c>
      <c r="I132" s="285" t="s">
        <v>650</v>
      </c>
      <c r="J132" s="286" t="str">
        <f t="shared" si="54"/>
        <v>Isi Tujuan</v>
      </c>
      <c r="K132" s="285" t="s">
        <v>650</v>
      </c>
      <c r="L132" s="286" t="str">
        <f t="shared" si="55"/>
        <v>Isi Tujuan</v>
      </c>
      <c r="M132" s="349"/>
      <c r="N132" s="349"/>
      <c r="O132" s="272"/>
      <c r="P132" s="272"/>
      <c r="Q132" s="272"/>
      <c r="R132" s="272"/>
    </row>
    <row r="133" spans="1:18" ht="15.75">
      <c r="A133" s="272"/>
      <c r="B133" s="418">
        <v>24</v>
      </c>
      <c r="C133" s="426"/>
      <c r="D133" s="419" t="s">
        <v>650</v>
      </c>
      <c r="E133" s="420" t="str">
        <f>IF(D133="Y",1,IF(D133="T",0,IF(D133="Y/T","Belum diisi","Error")))</f>
        <v>Belum diisi</v>
      </c>
      <c r="F133" s="273">
        <v>1</v>
      </c>
      <c r="G133" s="274"/>
      <c r="H133" s="290" t="str">
        <f t="shared" si="0"/>
        <v>Belum Diisi</v>
      </c>
      <c r="I133" s="276" t="s">
        <v>650</v>
      </c>
      <c r="J133" s="277" t="str">
        <f t="shared" ref="J133:J137" si="56">IF($D$133="Y/T","Isi Tujuan",IF($E$133=0,0,IF(I133="Y",1,IF(I133="T",0,"Isi Dulu"))))</f>
        <v>Isi Tujuan</v>
      </c>
      <c r="K133" s="276" t="s">
        <v>650</v>
      </c>
      <c r="L133" s="277" t="str">
        <f t="shared" ref="L133:L137" si="57">IF($D$133="Y/T","Isi Tujuan",IF($E$133=0,0,IF(K133="Y",1,IF(K133="T",0,"Isi Dulu"))))</f>
        <v>Isi Tujuan</v>
      </c>
      <c r="M133" s="429" t="s">
        <v>650</v>
      </c>
      <c r="N133" s="430" t="str">
        <f>IF(M133="Y",1,IF(M133="T",0,IF(M133="Y/T","Belum diisi","Error")))</f>
        <v>Belum diisi</v>
      </c>
      <c r="O133" s="272"/>
      <c r="P133" s="272"/>
      <c r="Q133" s="272"/>
      <c r="R133" s="272"/>
    </row>
    <row r="134" spans="1:18" ht="15.75">
      <c r="A134" s="272"/>
      <c r="B134" s="371"/>
      <c r="C134" s="371"/>
      <c r="D134" s="371"/>
      <c r="E134" s="421"/>
      <c r="F134" s="278">
        <v>2</v>
      </c>
      <c r="G134" s="279"/>
      <c r="H134" s="288" t="str">
        <f t="shared" si="0"/>
        <v>Belum Diisi</v>
      </c>
      <c r="I134" s="280" t="s">
        <v>650</v>
      </c>
      <c r="J134" s="281" t="str">
        <f t="shared" si="56"/>
        <v>Isi Tujuan</v>
      </c>
      <c r="K134" s="280" t="s">
        <v>650</v>
      </c>
      <c r="L134" s="281" t="str">
        <f t="shared" si="57"/>
        <v>Isi Tujuan</v>
      </c>
      <c r="M134" s="371"/>
      <c r="N134" s="371"/>
      <c r="O134" s="272"/>
      <c r="P134" s="272"/>
      <c r="Q134" s="272"/>
      <c r="R134" s="272"/>
    </row>
    <row r="135" spans="1:18" ht="12.75" customHeight="1">
      <c r="A135" s="272"/>
      <c r="B135" s="371"/>
      <c r="C135" s="371"/>
      <c r="D135" s="371"/>
      <c r="E135" s="421"/>
      <c r="F135" s="278">
        <v>3</v>
      </c>
      <c r="G135" s="279"/>
      <c r="H135" s="288" t="str">
        <f t="shared" si="0"/>
        <v>Belum Diisi</v>
      </c>
      <c r="I135" s="280" t="s">
        <v>650</v>
      </c>
      <c r="J135" s="281" t="str">
        <f t="shared" si="56"/>
        <v>Isi Tujuan</v>
      </c>
      <c r="K135" s="280" t="s">
        <v>650</v>
      </c>
      <c r="L135" s="281" t="str">
        <f t="shared" si="57"/>
        <v>Isi Tujuan</v>
      </c>
      <c r="M135" s="371"/>
      <c r="N135" s="371"/>
      <c r="O135" s="272"/>
      <c r="P135" s="272"/>
      <c r="Q135" s="272"/>
      <c r="R135" s="272"/>
    </row>
    <row r="136" spans="1:18" ht="12.75" customHeight="1">
      <c r="A136" s="272"/>
      <c r="B136" s="371"/>
      <c r="C136" s="371"/>
      <c r="D136" s="371"/>
      <c r="E136" s="421"/>
      <c r="F136" s="278">
        <v>4</v>
      </c>
      <c r="G136" s="279"/>
      <c r="H136" s="288" t="str">
        <f t="shared" si="0"/>
        <v>Belum Diisi</v>
      </c>
      <c r="I136" s="280" t="s">
        <v>650</v>
      </c>
      <c r="J136" s="281" t="str">
        <f t="shared" si="56"/>
        <v>Isi Tujuan</v>
      </c>
      <c r="K136" s="280" t="s">
        <v>650</v>
      </c>
      <c r="L136" s="281" t="str">
        <f t="shared" si="57"/>
        <v>Isi Tujuan</v>
      </c>
      <c r="M136" s="371"/>
      <c r="N136" s="371"/>
      <c r="O136" s="272"/>
      <c r="P136" s="272"/>
      <c r="Q136" s="272"/>
      <c r="R136" s="272"/>
    </row>
    <row r="137" spans="1:18" ht="12.75" customHeight="1">
      <c r="A137" s="272"/>
      <c r="B137" s="349"/>
      <c r="C137" s="349"/>
      <c r="D137" s="349"/>
      <c r="E137" s="422"/>
      <c r="F137" s="282">
        <v>5</v>
      </c>
      <c r="G137" s="283"/>
      <c r="H137" s="289" t="str">
        <f t="shared" si="0"/>
        <v>Belum Diisi</v>
      </c>
      <c r="I137" s="285" t="s">
        <v>650</v>
      </c>
      <c r="J137" s="286" t="str">
        <f t="shared" si="56"/>
        <v>Isi Tujuan</v>
      </c>
      <c r="K137" s="285" t="s">
        <v>650</v>
      </c>
      <c r="L137" s="286" t="str">
        <f t="shared" si="57"/>
        <v>Isi Tujuan</v>
      </c>
      <c r="M137" s="349"/>
      <c r="N137" s="349"/>
      <c r="O137" s="272"/>
      <c r="P137" s="272"/>
      <c r="Q137" s="272"/>
      <c r="R137" s="272"/>
    </row>
    <row r="138" spans="1:18" ht="15.75">
      <c r="A138" s="272"/>
      <c r="B138" s="418">
        <v>25</v>
      </c>
      <c r="C138" s="426"/>
      <c r="D138" s="419" t="s">
        <v>650</v>
      </c>
      <c r="E138" s="420" t="str">
        <f>IF(D138="Y",1,IF(D138="T",0,IF(D138="Y/T","Belum diisi","Error")))</f>
        <v>Belum diisi</v>
      </c>
      <c r="F138" s="273">
        <v>1</v>
      </c>
      <c r="G138" s="274"/>
      <c r="H138" s="290" t="str">
        <f t="shared" si="0"/>
        <v>Belum Diisi</v>
      </c>
      <c r="I138" s="276" t="s">
        <v>650</v>
      </c>
      <c r="J138" s="277" t="str">
        <f t="shared" ref="J138:J142" si="58">IF($D$138="Y/T","Isi Tujuan",IF($E$138=0,0,IF(I138="Y",1,IF(I138="T",0,"Isi Dulu"))))</f>
        <v>Isi Tujuan</v>
      </c>
      <c r="K138" s="276" t="s">
        <v>650</v>
      </c>
      <c r="L138" s="277" t="str">
        <f t="shared" ref="L138:L142" si="59">IF($D$138="Y/T","Isi Tujuan",IF($E$138=0,0,IF(K138="Y",1,IF(K138="T",0,"Isi Dulu"))))</f>
        <v>Isi Tujuan</v>
      </c>
      <c r="M138" s="429" t="s">
        <v>650</v>
      </c>
      <c r="N138" s="430" t="str">
        <f>IF(M138="Y",1,IF(M138="T",0,IF(M138="Y/T","Belum diisi","Error")))</f>
        <v>Belum diisi</v>
      </c>
      <c r="O138" s="272"/>
      <c r="P138" s="272"/>
      <c r="Q138" s="272"/>
      <c r="R138" s="272"/>
    </row>
    <row r="139" spans="1:18" ht="12.75" customHeight="1">
      <c r="A139" s="272"/>
      <c r="B139" s="371"/>
      <c r="C139" s="371"/>
      <c r="D139" s="371"/>
      <c r="E139" s="421"/>
      <c r="F139" s="278">
        <v>2</v>
      </c>
      <c r="G139" s="279"/>
      <c r="H139" s="288" t="str">
        <f t="shared" si="0"/>
        <v>Belum Diisi</v>
      </c>
      <c r="I139" s="280" t="s">
        <v>650</v>
      </c>
      <c r="J139" s="281" t="str">
        <f t="shared" si="58"/>
        <v>Isi Tujuan</v>
      </c>
      <c r="K139" s="280" t="s">
        <v>650</v>
      </c>
      <c r="L139" s="281" t="str">
        <f t="shared" si="59"/>
        <v>Isi Tujuan</v>
      </c>
      <c r="M139" s="371"/>
      <c r="N139" s="371"/>
      <c r="O139" s="272"/>
      <c r="P139" s="272"/>
      <c r="Q139" s="272"/>
      <c r="R139" s="272"/>
    </row>
    <row r="140" spans="1:18" ht="12.75" customHeight="1">
      <c r="A140" s="272"/>
      <c r="B140" s="371"/>
      <c r="C140" s="371"/>
      <c r="D140" s="371"/>
      <c r="E140" s="421"/>
      <c r="F140" s="278">
        <v>3</v>
      </c>
      <c r="G140" s="279"/>
      <c r="H140" s="288" t="str">
        <f t="shared" si="0"/>
        <v>Belum Diisi</v>
      </c>
      <c r="I140" s="280" t="s">
        <v>650</v>
      </c>
      <c r="J140" s="281" t="str">
        <f t="shared" si="58"/>
        <v>Isi Tujuan</v>
      </c>
      <c r="K140" s="280" t="s">
        <v>650</v>
      </c>
      <c r="L140" s="281" t="str">
        <f t="shared" si="59"/>
        <v>Isi Tujuan</v>
      </c>
      <c r="M140" s="371"/>
      <c r="N140" s="371"/>
      <c r="O140" s="272"/>
      <c r="P140" s="272"/>
      <c r="Q140" s="272"/>
      <c r="R140" s="272"/>
    </row>
    <row r="141" spans="1:18" ht="12.75" customHeight="1">
      <c r="A141" s="272"/>
      <c r="B141" s="371"/>
      <c r="C141" s="371"/>
      <c r="D141" s="371"/>
      <c r="E141" s="421"/>
      <c r="F141" s="278">
        <v>4</v>
      </c>
      <c r="G141" s="279"/>
      <c r="H141" s="288" t="str">
        <f t="shared" si="0"/>
        <v>Belum Diisi</v>
      </c>
      <c r="I141" s="280" t="s">
        <v>650</v>
      </c>
      <c r="J141" s="281" t="str">
        <f t="shared" si="58"/>
        <v>Isi Tujuan</v>
      </c>
      <c r="K141" s="280" t="s">
        <v>650</v>
      </c>
      <c r="L141" s="281" t="str">
        <f t="shared" si="59"/>
        <v>Isi Tujuan</v>
      </c>
      <c r="M141" s="371"/>
      <c r="N141" s="371"/>
      <c r="O141" s="272"/>
      <c r="P141" s="272"/>
      <c r="Q141" s="272"/>
      <c r="R141" s="272"/>
    </row>
    <row r="142" spans="1:18" ht="12.75" customHeight="1">
      <c r="A142" s="272"/>
      <c r="B142" s="349"/>
      <c r="C142" s="349"/>
      <c r="D142" s="349"/>
      <c r="E142" s="422"/>
      <c r="F142" s="282">
        <v>5</v>
      </c>
      <c r="G142" s="283"/>
      <c r="H142" s="289" t="str">
        <f t="shared" si="0"/>
        <v>Belum Diisi</v>
      </c>
      <c r="I142" s="285" t="s">
        <v>650</v>
      </c>
      <c r="J142" s="286" t="str">
        <f t="shared" si="58"/>
        <v>Isi Tujuan</v>
      </c>
      <c r="K142" s="285" t="s">
        <v>650</v>
      </c>
      <c r="L142" s="286" t="str">
        <f t="shared" si="59"/>
        <v>Isi Tujuan</v>
      </c>
      <c r="M142" s="349"/>
      <c r="N142" s="349"/>
      <c r="O142" s="272"/>
      <c r="P142" s="272"/>
      <c r="Q142" s="272"/>
      <c r="R142" s="272"/>
    </row>
    <row r="143" spans="1:18" ht="15.75">
      <c r="A143" s="272"/>
      <c r="B143" s="418">
        <v>26</v>
      </c>
      <c r="C143" s="426"/>
      <c r="D143" s="419" t="s">
        <v>650</v>
      </c>
      <c r="E143" s="420" t="str">
        <f>IF(D143="Y",1,IF(D143="T",0,IF(D143="Y/T","Belum diisi","Error")))</f>
        <v>Belum diisi</v>
      </c>
      <c r="F143" s="273">
        <v>1</v>
      </c>
      <c r="G143" s="274"/>
      <c r="H143" s="290" t="str">
        <f t="shared" si="0"/>
        <v>Belum Diisi</v>
      </c>
      <c r="I143" s="276" t="s">
        <v>650</v>
      </c>
      <c r="J143" s="277" t="str">
        <f t="shared" ref="J143:J147" si="60">IF($D$143="Y/T","Isi Tujuan",IF($E$143=0,0,IF(I143="Y",1,IF(I143="T",0,"Isi Dulu"))))</f>
        <v>Isi Tujuan</v>
      </c>
      <c r="K143" s="276" t="s">
        <v>650</v>
      </c>
      <c r="L143" s="277" t="str">
        <f t="shared" ref="L143:L147" si="61">IF($D$143="Y/T","Isi Tujuan",IF($E$143=0,0,IF(K143="Y",1,IF(K143="T",0,"Isi Dulu"))))</f>
        <v>Isi Tujuan</v>
      </c>
      <c r="M143" s="429" t="s">
        <v>650</v>
      </c>
      <c r="N143" s="430" t="str">
        <f>IF(M143="Y",1,IF(M143="T",0,IF(M143="Y/T","Belum diisi","Error")))</f>
        <v>Belum diisi</v>
      </c>
      <c r="O143" s="272"/>
      <c r="P143" s="272"/>
      <c r="Q143" s="272"/>
      <c r="R143" s="272"/>
    </row>
    <row r="144" spans="1:18" ht="15.75">
      <c r="A144" s="272"/>
      <c r="B144" s="371"/>
      <c r="C144" s="371"/>
      <c r="D144" s="371"/>
      <c r="E144" s="421"/>
      <c r="F144" s="278">
        <v>2</v>
      </c>
      <c r="G144" s="279"/>
      <c r="H144" s="288" t="str">
        <f t="shared" si="0"/>
        <v>Belum Diisi</v>
      </c>
      <c r="I144" s="280" t="s">
        <v>650</v>
      </c>
      <c r="J144" s="281" t="str">
        <f t="shared" si="60"/>
        <v>Isi Tujuan</v>
      </c>
      <c r="K144" s="280" t="s">
        <v>650</v>
      </c>
      <c r="L144" s="281" t="str">
        <f t="shared" si="61"/>
        <v>Isi Tujuan</v>
      </c>
      <c r="M144" s="371"/>
      <c r="N144" s="371"/>
      <c r="O144" s="272"/>
      <c r="P144" s="272"/>
      <c r="Q144" s="272"/>
      <c r="R144" s="272"/>
    </row>
    <row r="145" spans="1:18" ht="12.75" customHeight="1">
      <c r="A145" s="272"/>
      <c r="B145" s="371"/>
      <c r="C145" s="371"/>
      <c r="D145" s="371"/>
      <c r="E145" s="421"/>
      <c r="F145" s="278">
        <v>3</v>
      </c>
      <c r="G145" s="279"/>
      <c r="H145" s="288" t="str">
        <f t="shared" si="0"/>
        <v>Belum Diisi</v>
      </c>
      <c r="I145" s="280" t="s">
        <v>650</v>
      </c>
      <c r="J145" s="281" t="str">
        <f t="shared" si="60"/>
        <v>Isi Tujuan</v>
      </c>
      <c r="K145" s="280" t="s">
        <v>650</v>
      </c>
      <c r="L145" s="281" t="str">
        <f t="shared" si="61"/>
        <v>Isi Tujuan</v>
      </c>
      <c r="M145" s="371"/>
      <c r="N145" s="371"/>
      <c r="O145" s="272"/>
      <c r="P145" s="272"/>
      <c r="Q145" s="272"/>
      <c r="R145" s="272"/>
    </row>
    <row r="146" spans="1:18" ht="12.75" customHeight="1">
      <c r="A146" s="272"/>
      <c r="B146" s="371"/>
      <c r="C146" s="371"/>
      <c r="D146" s="371"/>
      <c r="E146" s="421"/>
      <c r="F146" s="278">
        <v>4</v>
      </c>
      <c r="G146" s="279"/>
      <c r="H146" s="288" t="str">
        <f t="shared" si="0"/>
        <v>Belum Diisi</v>
      </c>
      <c r="I146" s="280" t="s">
        <v>650</v>
      </c>
      <c r="J146" s="281" t="str">
        <f t="shared" si="60"/>
        <v>Isi Tujuan</v>
      </c>
      <c r="K146" s="280" t="s">
        <v>650</v>
      </c>
      <c r="L146" s="281" t="str">
        <f t="shared" si="61"/>
        <v>Isi Tujuan</v>
      </c>
      <c r="M146" s="371"/>
      <c r="N146" s="371"/>
      <c r="O146" s="272"/>
      <c r="P146" s="272"/>
      <c r="Q146" s="272"/>
      <c r="R146" s="272"/>
    </row>
    <row r="147" spans="1:18" ht="12.75" customHeight="1">
      <c r="A147" s="272"/>
      <c r="B147" s="349"/>
      <c r="C147" s="349"/>
      <c r="D147" s="349"/>
      <c r="E147" s="422"/>
      <c r="F147" s="282">
        <v>5</v>
      </c>
      <c r="G147" s="283"/>
      <c r="H147" s="289" t="str">
        <f t="shared" si="0"/>
        <v>Belum Diisi</v>
      </c>
      <c r="I147" s="285" t="s">
        <v>650</v>
      </c>
      <c r="J147" s="286" t="str">
        <f t="shared" si="60"/>
        <v>Isi Tujuan</v>
      </c>
      <c r="K147" s="285" t="s">
        <v>650</v>
      </c>
      <c r="L147" s="286" t="str">
        <f t="shared" si="61"/>
        <v>Isi Tujuan</v>
      </c>
      <c r="M147" s="349"/>
      <c r="N147" s="349"/>
      <c r="O147" s="272"/>
      <c r="P147" s="272"/>
      <c r="Q147" s="272"/>
      <c r="R147" s="272"/>
    </row>
    <row r="148" spans="1:18" ht="15.75">
      <c r="A148" s="272"/>
      <c r="B148" s="418">
        <v>27</v>
      </c>
      <c r="C148" s="426"/>
      <c r="D148" s="419" t="s">
        <v>650</v>
      </c>
      <c r="E148" s="420" t="str">
        <f>IF(D148="Y",1,IF(D148="T",0,IF(D148="Y/T","Belum diisi","Error")))</f>
        <v>Belum diisi</v>
      </c>
      <c r="F148" s="273">
        <v>1</v>
      </c>
      <c r="G148" s="274"/>
      <c r="H148" s="290" t="str">
        <f t="shared" si="0"/>
        <v>Belum Diisi</v>
      </c>
      <c r="I148" s="276" t="s">
        <v>650</v>
      </c>
      <c r="J148" s="277" t="str">
        <f t="shared" ref="J148:J152" si="62">IF($D$148="Y/T","Isi Tujuan",IF($E$148=0,0,IF(I148="Y",1,IF(I148="T",0,"Isi Dulu"))))</f>
        <v>Isi Tujuan</v>
      </c>
      <c r="K148" s="276" t="s">
        <v>650</v>
      </c>
      <c r="L148" s="277" t="str">
        <f t="shared" ref="L148:L152" si="63">IF($D$148="Y/T","Isi Tujuan",IF($E$148=0,0,IF(K148="Y",1,IF(K148="T",0,"Isi Dulu"))))</f>
        <v>Isi Tujuan</v>
      </c>
      <c r="M148" s="429" t="s">
        <v>650</v>
      </c>
      <c r="N148" s="430" t="str">
        <f>IF(M148="Y",1,IF(M148="T",0,IF(M148="Y/T","Belum diisi","Error")))</f>
        <v>Belum diisi</v>
      </c>
      <c r="O148" s="272"/>
      <c r="P148" s="272"/>
      <c r="Q148" s="272"/>
      <c r="R148" s="272"/>
    </row>
    <row r="149" spans="1:18" ht="15.75">
      <c r="A149" s="272"/>
      <c r="B149" s="371"/>
      <c r="C149" s="371"/>
      <c r="D149" s="371"/>
      <c r="E149" s="421"/>
      <c r="F149" s="278">
        <v>2</v>
      </c>
      <c r="G149" s="279"/>
      <c r="H149" s="288" t="str">
        <f t="shared" si="0"/>
        <v>Belum Diisi</v>
      </c>
      <c r="I149" s="280" t="s">
        <v>650</v>
      </c>
      <c r="J149" s="281" t="str">
        <f t="shared" si="62"/>
        <v>Isi Tujuan</v>
      </c>
      <c r="K149" s="280" t="s">
        <v>650</v>
      </c>
      <c r="L149" s="281" t="str">
        <f t="shared" si="63"/>
        <v>Isi Tujuan</v>
      </c>
      <c r="M149" s="371"/>
      <c r="N149" s="371"/>
      <c r="O149" s="272"/>
      <c r="P149" s="272"/>
      <c r="Q149" s="272"/>
      <c r="R149" s="272"/>
    </row>
    <row r="150" spans="1:18" ht="15.75">
      <c r="A150" s="272"/>
      <c r="B150" s="371"/>
      <c r="C150" s="371"/>
      <c r="D150" s="371"/>
      <c r="E150" s="421"/>
      <c r="F150" s="278">
        <v>3</v>
      </c>
      <c r="G150" s="279"/>
      <c r="H150" s="288" t="str">
        <f t="shared" si="0"/>
        <v>Belum Diisi</v>
      </c>
      <c r="I150" s="280" t="s">
        <v>650</v>
      </c>
      <c r="J150" s="281" t="str">
        <f t="shared" si="62"/>
        <v>Isi Tujuan</v>
      </c>
      <c r="K150" s="280" t="s">
        <v>650</v>
      </c>
      <c r="L150" s="281" t="str">
        <f t="shared" si="63"/>
        <v>Isi Tujuan</v>
      </c>
      <c r="M150" s="371"/>
      <c r="N150" s="371"/>
      <c r="O150" s="272"/>
      <c r="P150" s="272"/>
      <c r="Q150" s="272"/>
      <c r="R150" s="272"/>
    </row>
    <row r="151" spans="1:18" ht="15.75">
      <c r="A151" s="272"/>
      <c r="B151" s="371"/>
      <c r="C151" s="371"/>
      <c r="D151" s="371"/>
      <c r="E151" s="421"/>
      <c r="F151" s="278">
        <v>4</v>
      </c>
      <c r="G151" s="279"/>
      <c r="H151" s="288" t="str">
        <f t="shared" si="0"/>
        <v>Belum Diisi</v>
      </c>
      <c r="I151" s="280" t="s">
        <v>650</v>
      </c>
      <c r="J151" s="281" t="str">
        <f t="shared" si="62"/>
        <v>Isi Tujuan</v>
      </c>
      <c r="K151" s="280" t="s">
        <v>650</v>
      </c>
      <c r="L151" s="281" t="str">
        <f t="shared" si="63"/>
        <v>Isi Tujuan</v>
      </c>
      <c r="M151" s="371"/>
      <c r="N151" s="371"/>
      <c r="O151" s="272"/>
      <c r="P151" s="272"/>
      <c r="Q151" s="272"/>
      <c r="R151" s="272"/>
    </row>
    <row r="152" spans="1:18" ht="15.75">
      <c r="A152" s="272"/>
      <c r="B152" s="349"/>
      <c r="C152" s="349"/>
      <c r="D152" s="349"/>
      <c r="E152" s="422"/>
      <c r="F152" s="282">
        <v>5</v>
      </c>
      <c r="G152" s="283"/>
      <c r="H152" s="289" t="str">
        <f t="shared" si="0"/>
        <v>Belum Diisi</v>
      </c>
      <c r="I152" s="285" t="s">
        <v>650</v>
      </c>
      <c r="J152" s="286" t="str">
        <f t="shared" si="62"/>
        <v>Isi Tujuan</v>
      </c>
      <c r="K152" s="285" t="s">
        <v>650</v>
      </c>
      <c r="L152" s="286" t="str">
        <f t="shared" si="63"/>
        <v>Isi Tujuan</v>
      </c>
      <c r="M152" s="349"/>
      <c r="N152" s="349"/>
      <c r="O152" s="272"/>
      <c r="P152" s="272"/>
      <c r="Q152" s="272"/>
      <c r="R152" s="272"/>
    </row>
    <row r="153" spans="1:18" ht="12.75" customHeight="1">
      <c r="A153" s="272"/>
      <c r="B153" s="418">
        <v>28</v>
      </c>
      <c r="C153" s="426"/>
      <c r="D153" s="419" t="s">
        <v>650</v>
      </c>
      <c r="E153" s="420" t="str">
        <f>IF(D153="Y",1,IF(D153="T",0,IF(D153="Y/T","Belum diisi","Error")))</f>
        <v>Belum diisi</v>
      </c>
      <c r="F153" s="273">
        <v>1</v>
      </c>
      <c r="G153" s="274"/>
      <c r="H153" s="290" t="str">
        <f t="shared" si="0"/>
        <v>Belum Diisi</v>
      </c>
      <c r="I153" s="276" t="s">
        <v>650</v>
      </c>
      <c r="J153" s="277" t="str">
        <f t="shared" ref="J153:J157" si="64">IF($D$153="Y/T","Isi Tujuan",IF($E$153=0,0,IF(I153="Y",1,IF(I153="T",0,"Isi Dulu"))))</f>
        <v>Isi Tujuan</v>
      </c>
      <c r="K153" s="276" t="s">
        <v>650</v>
      </c>
      <c r="L153" s="277" t="str">
        <f t="shared" ref="L153:L157" si="65">IF($D$153="Y/T","Isi Tujuan",IF($E$153=0,0,IF(K153="Y",1,IF(K153="T",0,"Isi Dulu"))))</f>
        <v>Isi Tujuan</v>
      </c>
      <c r="M153" s="429" t="s">
        <v>650</v>
      </c>
      <c r="N153" s="430" t="str">
        <f>IF(M153="Y",1,IF(M153="T",0,IF(M153="Y/T","Belum diisi","Error")))</f>
        <v>Belum diisi</v>
      </c>
      <c r="O153" s="272"/>
      <c r="P153" s="272"/>
      <c r="Q153" s="272"/>
      <c r="R153" s="272"/>
    </row>
    <row r="154" spans="1:18" ht="12.75" customHeight="1">
      <c r="A154" s="272"/>
      <c r="B154" s="371"/>
      <c r="C154" s="371"/>
      <c r="D154" s="371"/>
      <c r="E154" s="421"/>
      <c r="F154" s="278">
        <v>2</v>
      </c>
      <c r="G154" s="279"/>
      <c r="H154" s="288" t="str">
        <f t="shared" si="0"/>
        <v>Belum Diisi</v>
      </c>
      <c r="I154" s="280" t="s">
        <v>650</v>
      </c>
      <c r="J154" s="281" t="str">
        <f t="shared" si="64"/>
        <v>Isi Tujuan</v>
      </c>
      <c r="K154" s="280" t="s">
        <v>650</v>
      </c>
      <c r="L154" s="281" t="str">
        <f t="shared" si="65"/>
        <v>Isi Tujuan</v>
      </c>
      <c r="M154" s="371"/>
      <c r="N154" s="371"/>
      <c r="O154" s="272"/>
      <c r="P154" s="272"/>
      <c r="Q154" s="272"/>
      <c r="R154" s="272"/>
    </row>
    <row r="155" spans="1:18" ht="12.75" customHeight="1">
      <c r="A155" s="272"/>
      <c r="B155" s="371"/>
      <c r="C155" s="371"/>
      <c r="D155" s="371"/>
      <c r="E155" s="421"/>
      <c r="F155" s="278">
        <v>3</v>
      </c>
      <c r="G155" s="279"/>
      <c r="H155" s="288" t="str">
        <f t="shared" si="0"/>
        <v>Belum Diisi</v>
      </c>
      <c r="I155" s="280" t="s">
        <v>650</v>
      </c>
      <c r="J155" s="281" t="str">
        <f t="shared" si="64"/>
        <v>Isi Tujuan</v>
      </c>
      <c r="K155" s="280" t="s">
        <v>650</v>
      </c>
      <c r="L155" s="281" t="str">
        <f t="shared" si="65"/>
        <v>Isi Tujuan</v>
      </c>
      <c r="M155" s="371"/>
      <c r="N155" s="371"/>
      <c r="O155" s="272"/>
      <c r="P155" s="272"/>
      <c r="Q155" s="272"/>
      <c r="R155" s="272"/>
    </row>
    <row r="156" spans="1:18" ht="12.75" customHeight="1">
      <c r="A156" s="272"/>
      <c r="B156" s="371"/>
      <c r="C156" s="371"/>
      <c r="D156" s="371"/>
      <c r="E156" s="421"/>
      <c r="F156" s="278">
        <v>4</v>
      </c>
      <c r="G156" s="279"/>
      <c r="H156" s="288" t="str">
        <f t="shared" si="0"/>
        <v>Belum Diisi</v>
      </c>
      <c r="I156" s="280" t="s">
        <v>650</v>
      </c>
      <c r="J156" s="281" t="str">
        <f t="shared" si="64"/>
        <v>Isi Tujuan</v>
      </c>
      <c r="K156" s="280" t="s">
        <v>650</v>
      </c>
      <c r="L156" s="281" t="str">
        <f t="shared" si="65"/>
        <v>Isi Tujuan</v>
      </c>
      <c r="M156" s="371"/>
      <c r="N156" s="371"/>
      <c r="O156" s="272"/>
      <c r="P156" s="272"/>
      <c r="Q156" s="272"/>
      <c r="R156" s="272"/>
    </row>
    <row r="157" spans="1:18" ht="12.75" customHeight="1">
      <c r="A157" s="272"/>
      <c r="B157" s="349"/>
      <c r="C157" s="349"/>
      <c r="D157" s="349"/>
      <c r="E157" s="422"/>
      <c r="F157" s="282">
        <v>5</v>
      </c>
      <c r="G157" s="283"/>
      <c r="H157" s="289" t="str">
        <f t="shared" si="0"/>
        <v>Belum Diisi</v>
      </c>
      <c r="I157" s="285" t="s">
        <v>650</v>
      </c>
      <c r="J157" s="286" t="str">
        <f t="shared" si="64"/>
        <v>Isi Tujuan</v>
      </c>
      <c r="K157" s="285" t="s">
        <v>650</v>
      </c>
      <c r="L157" s="286" t="str">
        <f t="shared" si="65"/>
        <v>Isi Tujuan</v>
      </c>
      <c r="M157" s="349"/>
      <c r="N157" s="349"/>
      <c r="O157" s="272"/>
      <c r="P157" s="272"/>
      <c r="Q157" s="272"/>
      <c r="R157" s="272"/>
    </row>
    <row r="158" spans="1:18" ht="12.75" customHeight="1">
      <c r="A158" s="272"/>
      <c r="B158" s="418">
        <v>29</v>
      </c>
      <c r="C158" s="426"/>
      <c r="D158" s="419" t="s">
        <v>650</v>
      </c>
      <c r="E158" s="420" t="str">
        <f>IF(D158="Y",1,IF(D158="T",0,IF(D158="Y/T","Belum diisi","Error")))</f>
        <v>Belum diisi</v>
      </c>
      <c r="F158" s="273">
        <v>1</v>
      </c>
      <c r="G158" s="274"/>
      <c r="H158" s="290" t="str">
        <f t="shared" si="0"/>
        <v>Belum Diisi</v>
      </c>
      <c r="I158" s="276" t="s">
        <v>650</v>
      </c>
      <c r="J158" s="277" t="str">
        <f t="shared" ref="J158:J162" si="66">IF($D$158="Y/T","Isi Tujuan",IF($E$158=0,0,IF(I158="Y",1,IF(I158="T",0,"Isi Dulu"))))</f>
        <v>Isi Tujuan</v>
      </c>
      <c r="K158" s="276" t="s">
        <v>650</v>
      </c>
      <c r="L158" s="277" t="str">
        <f t="shared" ref="L158:L162" si="67">IF($D$158="Y/T","Isi Tujuan",IF($E$158=0,0,IF(K158="Y",1,IF(K158="T",0,"Isi Dulu"))))</f>
        <v>Isi Tujuan</v>
      </c>
      <c r="M158" s="429" t="s">
        <v>650</v>
      </c>
      <c r="N158" s="430" t="str">
        <f>IF(M158="Y",1,IF(M158="T",0,IF(M158="Y/T","Belum diisi","Error")))</f>
        <v>Belum diisi</v>
      </c>
      <c r="O158" s="272"/>
      <c r="P158" s="272"/>
      <c r="Q158" s="272"/>
      <c r="R158" s="272"/>
    </row>
    <row r="159" spans="1:18" ht="12.75" customHeight="1">
      <c r="A159" s="272"/>
      <c r="B159" s="371"/>
      <c r="C159" s="371"/>
      <c r="D159" s="371"/>
      <c r="E159" s="421"/>
      <c r="F159" s="278">
        <v>2</v>
      </c>
      <c r="G159" s="279"/>
      <c r="H159" s="288" t="str">
        <f t="shared" si="0"/>
        <v>Belum Diisi</v>
      </c>
      <c r="I159" s="280" t="s">
        <v>650</v>
      </c>
      <c r="J159" s="281" t="str">
        <f t="shared" si="66"/>
        <v>Isi Tujuan</v>
      </c>
      <c r="K159" s="280" t="s">
        <v>650</v>
      </c>
      <c r="L159" s="281" t="str">
        <f t="shared" si="67"/>
        <v>Isi Tujuan</v>
      </c>
      <c r="M159" s="371"/>
      <c r="N159" s="371"/>
      <c r="O159" s="272"/>
      <c r="P159" s="272"/>
      <c r="Q159" s="272"/>
      <c r="R159" s="272"/>
    </row>
    <row r="160" spans="1:18" ht="12.75" customHeight="1">
      <c r="A160" s="272"/>
      <c r="B160" s="371"/>
      <c r="C160" s="371"/>
      <c r="D160" s="371"/>
      <c r="E160" s="421"/>
      <c r="F160" s="278">
        <v>3</v>
      </c>
      <c r="G160" s="279"/>
      <c r="H160" s="288" t="str">
        <f t="shared" si="0"/>
        <v>Belum Diisi</v>
      </c>
      <c r="I160" s="280" t="s">
        <v>650</v>
      </c>
      <c r="J160" s="281" t="str">
        <f t="shared" si="66"/>
        <v>Isi Tujuan</v>
      </c>
      <c r="K160" s="280" t="s">
        <v>650</v>
      </c>
      <c r="L160" s="281" t="str">
        <f t="shared" si="67"/>
        <v>Isi Tujuan</v>
      </c>
      <c r="M160" s="371"/>
      <c r="N160" s="371"/>
      <c r="O160" s="272"/>
      <c r="P160" s="272"/>
      <c r="Q160" s="272"/>
      <c r="R160" s="272"/>
    </row>
    <row r="161" spans="1:18" ht="12.75" customHeight="1">
      <c r="A161" s="272"/>
      <c r="B161" s="371"/>
      <c r="C161" s="371"/>
      <c r="D161" s="371"/>
      <c r="E161" s="421"/>
      <c r="F161" s="278">
        <v>4</v>
      </c>
      <c r="G161" s="279"/>
      <c r="H161" s="288" t="str">
        <f t="shared" si="0"/>
        <v>Belum Diisi</v>
      </c>
      <c r="I161" s="280" t="s">
        <v>650</v>
      </c>
      <c r="J161" s="281" t="str">
        <f t="shared" si="66"/>
        <v>Isi Tujuan</v>
      </c>
      <c r="K161" s="280" t="s">
        <v>650</v>
      </c>
      <c r="L161" s="281" t="str">
        <f t="shared" si="67"/>
        <v>Isi Tujuan</v>
      </c>
      <c r="M161" s="371"/>
      <c r="N161" s="371"/>
      <c r="O161" s="272"/>
      <c r="P161" s="272"/>
      <c r="Q161" s="272"/>
      <c r="R161" s="272"/>
    </row>
    <row r="162" spans="1:18" ht="12.75" customHeight="1">
      <c r="A162" s="272"/>
      <c r="B162" s="349"/>
      <c r="C162" s="349"/>
      <c r="D162" s="349"/>
      <c r="E162" s="422"/>
      <c r="F162" s="282">
        <v>5</v>
      </c>
      <c r="G162" s="283"/>
      <c r="H162" s="289" t="str">
        <f t="shared" si="0"/>
        <v>Belum Diisi</v>
      </c>
      <c r="I162" s="285" t="s">
        <v>650</v>
      </c>
      <c r="J162" s="286" t="str">
        <f t="shared" si="66"/>
        <v>Isi Tujuan</v>
      </c>
      <c r="K162" s="285" t="s">
        <v>650</v>
      </c>
      <c r="L162" s="286" t="str">
        <f t="shared" si="67"/>
        <v>Isi Tujuan</v>
      </c>
      <c r="M162" s="349"/>
      <c r="N162" s="349"/>
      <c r="O162" s="272"/>
      <c r="P162" s="272"/>
      <c r="Q162" s="272"/>
      <c r="R162" s="272"/>
    </row>
    <row r="163" spans="1:18" ht="12.75" customHeight="1">
      <c r="A163" s="272"/>
      <c r="B163" s="418">
        <v>30</v>
      </c>
      <c r="C163" s="426"/>
      <c r="D163" s="419" t="s">
        <v>650</v>
      </c>
      <c r="E163" s="420" t="str">
        <f>IF(D163="Y",1,IF(D163="T",0,IF(D163="Y/T","Belum diisi","Error")))</f>
        <v>Belum diisi</v>
      </c>
      <c r="F163" s="273">
        <v>1</v>
      </c>
      <c r="G163" s="274"/>
      <c r="H163" s="290" t="str">
        <f t="shared" si="0"/>
        <v>Belum Diisi</v>
      </c>
      <c r="I163" s="285" t="s">
        <v>650</v>
      </c>
      <c r="J163" s="277" t="str">
        <f t="shared" ref="J163:J167" si="68">IF($D$163="Y/T","Isi Tujuan",IF($E$163=0,0,IF(I163="Y",1,IF(I163="T",0,"Isi Dulu"))))</f>
        <v>Isi Tujuan</v>
      </c>
      <c r="K163" s="285" t="s">
        <v>650</v>
      </c>
      <c r="L163" s="277" t="str">
        <f t="shared" ref="L163:L167" si="69">IF($D$163="Y/T","Isi Tujuan",IF($E$163=0,0,IF(K163="Y",1,IF(K163="T",0,"Isi Dulu"))))</f>
        <v>Isi Tujuan</v>
      </c>
      <c r="M163" s="429" t="s">
        <v>650</v>
      </c>
      <c r="N163" s="430" t="str">
        <f>IF(M163="Y",1,IF(M163="T",0,IF(M163="Y/T","Belum diisi","Error")))</f>
        <v>Belum diisi</v>
      </c>
      <c r="O163" s="272"/>
      <c r="P163" s="272"/>
      <c r="Q163" s="272"/>
      <c r="R163" s="272"/>
    </row>
    <row r="164" spans="1:18" ht="12.75" customHeight="1">
      <c r="A164" s="272"/>
      <c r="B164" s="371"/>
      <c r="C164" s="371"/>
      <c r="D164" s="371"/>
      <c r="E164" s="421"/>
      <c r="F164" s="278">
        <v>2</v>
      </c>
      <c r="G164" s="279"/>
      <c r="H164" s="288" t="str">
        <f t="shared" si="0"/>
        <v>Belum Diisi</v>
      </c>
      <c r="I164" s="280" t="s">
        <v>650</v>
      </c>
      <c r="J164" s="281" t="str">
        <f t="shared" si="68"/>
        <v>Isi Tujuan</v>
      </c>
      <c r="K164" s="280" t="s">
        <v>650</v>
      </c>
      <c r="L164" s="281" t="str">
        <f t="shared" si="69"/>
        <v>Isi Tujuan</v>
      </c>
      <c r="M164" s="371"/>
      <c r="N164" s="371"/>
      <c r="O164" s="272"/>
      <c r="P164" s="272"/>
      <c r="Q164" s="272"/>
      <c r="R164" s="272"/>
    </row>
    <row r="165" spans="1:18" ht="12.75" customHeight="1">
      <c r="A165" s="272"/>
      <c r="B165" s="371"/>
      <c r="C165" s="371"/>
      <c r="D165" s="371"/>
      <c r="E165" s="421"/>
      <c r="F165" s="278">
        <v>3</v>
      </c>
      <c r="G165" s="279"/>
      <c r="H165" s="288" t="str">
        <f t="shared" si="0"/>
        <v>Belum Diisi</v>
      </c>
      <c r="I165" s="280" t="s">
        <v>650</v>
      </c>
      <c r="J165" s="281" t="str">
        <f t="shared" si="68"/>
        <v>Isi Tujuan</v>
      </c>
      <c r="K165" s="280" t="s">
        <v>650</v>
      </c>
      <c r="L165" s="281" t="str">
        <f t="shared" si="69"/>
        <v>Isi Tujuan</v>
      </c>
      <c r="M165" s="371"/>
      <c r="N165" s="371"/>
      <c r="O165" s="272"/>
      <c r="P165" s="272"/>
      <c r="Q165" s="272"/>
      <c r="R165" s="272"/>
    </row>
    <row r="166" spans="1:18" ht="12.75" customHeight="1">
      <c r="A166" s="272"/>
      <c r="B166" s="371"/>
      <c r="C166" s="371"/>
      <c r="D166" s="371"/>
      <c r="E166" s="421"/>
      <c r="F166" s="278">
        <v>4</v>
      </c>
      <c r="G166" s="279"/>
      <c r="H166" s="288" t="str">
        <f t="shared" si="0"/>
        <v>Belum Diisi</v>
      </c>
      <c r="I166" s="280" t="s">
        <v>650</v>
      </c>
      <c r="J166" s="281" t="str">
        <f t="shared" si="68"/>
        <v>Isi Tujuan</v>
      </c>
      <c r="K166" s="280" t="s">
        <v>650</v>
      </c>
      <c r="L166" s="281" t="str">
        <f t="shared" si="69"/>
        <v>Isi Tujuan</v>
      </c>
      <c r="M166" s="371"/>
      <c r="N166" s="371"/>
      <c r="O166" s="272"/>
      <c r="P166" s="272"/>
      <c r="Q166" s="272"/>
      <c r="R166" s="272"/>
    </row>
    <row r="167" spans="1:18" ht="12.75" customHeight="1">
      <c r="A167" s="272"/>
      <c r="B167" s="349"/>
      <c r="C167" s="349"/>
      <c r="D167" s="349"/>
      <c r="E167" s="422"/>
      <c r="F167" s="282">
        <v>5</v>
      </c>
      <c r="G167" s="283"/>
      <c r="H167" s="289" t="str">
        <f t="shared" si="0"/>
        <v>Belum Diisi</v>
      </c>
      <c r="I167" s="280" t="s">
        <v>650</v>
      </c>
      <c r="J167" s="286" t="str">
        <f t="shared" si="68"/>
        <v>Isi Tujuan</v>
      </c>
      <c r="K167" s="280" t="s">
        <v>650</v>
      </c>
      <c r="L167" s="286" t="str">
        <f t="shared" si="69"/>
        <v>Isi Tujuan</v>
      </c>
      <c r="M167" s="349"/>
      <c r="N167" s="349"/>
      <c r="O167" s="272"/>
      <c r="P167" s="272"/>
      <c r="Q167" s="272"/>
      <c r="R167" s="272"/>
    </row>
    <row r="168" spans="1:18" ht="12.75" customHeight="1">
      <c r="A168" s="272"/>
      <c r="B168" s="291"/>
      <c r="C168" s="292"/>
      <c r="D168" s="293"/>
      <c r="E168" s="294">
        <f>AVERAGE(E6:E167)</f>
        <v>1</v>
      </c>
      <c r="F168" s="295"/>
      <c r="G168" s="296"/>
      <c r="H168" s="294">
        <f>AVERAGE(H6:H167)</f>
        <v>1</v>
      </c>
      <c r="I168" s="293"/>
      <c r="J168" s="294">
        <f>AVERAGE(J6:J167)</f>
        <v>1</v>
      </c>
      <c r="K168" s="293"/>
      <c r="L168" s="294">
        <f>AVERAGE(L6:L167)</f>
        <v>1</v>
      </c>
      <c r="M168" s="293"/>
      <c r="N168" s="294">
        <f>AVERAGE(N6:N167)</f>
        <v>1</v>
      </c>
      <c r="O168" s="272"/>
      <c r="P168" s="272"/>
      <c r="Q168" s="272"/>
      <c r="R168" s="272"/>
    </row>
    <row r="169" spans="1:18" ht="12.75" customHeight="1">
      <c r="A169" s="272"/>
      <c r="B169" s="428" t="s">
        <v>1259</v>
      </c>
      <c r="C169" s="360"/>
      <c r="D169" s="360"/>
      <c r="E169" s="360"/>
      <c r="F169" s="360"/>
      <c r="G169" s="360"/>
      <c r="H169" s="360"/>
      <c r="I169" s="360"/>
      <c r="J169" s="351"/>
      <c r="K169" s="297"/>
      <c r="L169" s="297"/>
      <c r="M169" s="297"/>
      <c r="N169" s="297"/>
      <c r="O169" s="272"/>
      <c r="P169" s="272"/>
      <c r="Q169" s="272"/>
      <c r="R169" s="272"/>
    </row>
    <row r="170" spans="1:18" ht="15.75" customHeight="1">
      <c r="A170" s="272"/>
      <c r="B170" s="418">
        <v>1</v>
      </c>
      <c r="C170" s="426"/>
      <c r="D170" s="419" t="s">
        <v>658</v>
      </c>
      <c r="E170" s="427">
        <f>IF(D170="Y",1,IF(D170="T",0,IF(D170="Y/T","Belum diisi","Error")))</f>
        <v>1</v>
      </c>
      <c r="F170" s="273">
        <v>1</v>
      </c>
      <c r="G170" s="274"/>
      <c r="H170" s="275">
        <f t="shared" ref="H170:H321" si="70">IF(OR(J170="Isi Dulu",L170="Isi Dulu",J170="Isi Sasaran",L170="Isi Sasaran"),"Belum Diisi",IF(SUM(J170,L170)=2,1,IF(SUM(J170,L170)=1,0,IF(SUM(J170,L170)=0,0,"Error"))))</f>
        <v>1</v>
      </c>
      <c r="I170" s="276" t="s">
        <v>658</v>
      </c>
      <c r="J170" s="277">
        <f t="shared" ref="J170:J174" si="71">IF($D$170="Y/T","Isi Sasaran",IF($E$170=0,0,IF(I170="Y",1,IF(I170="T",0,"Isi Dulu"))))</f>
        <v>1</v>
      </c>
      <c r="K170" s="276" t="s">
        <v>658</v>
      </c>
      <c r="L170" s="277">
        <f t="shared" ref="L170:L174" si="72">IF($D$170="Y/T","Isi Sasaran",IF($E$170=0,0,IF(K170="Y",1,IF(K170="T",0,"Isi Dulu"))))</f>
        <v>1</v>
      </c>
      <c r="M170" s="429" t="s">
        <v>658</v>
      </c>
      <c r="N170" s="430">
        <f>IF(M170="Y",1,IF(M170="T",0,IF(M170="Y/T","Belum diisi","Error")))</f>
        <v>1</v>
      </c>
      <c r="O170" s="272"/>
      <c r="P170" s="272"/>
      <c r="Q170" s="272"/>
      <c r="R170" s="272"/>
    </row>
    <row r="171" spans="1:18" ht="12.75" customHeight="1">
      <c r="A171" s="272"/>
      <c r="B171" s="371"/>
      <c r="C171" s="371"/>
      <c r="D171" s="371"/>
      <c r="E171" s="371"/>
      <c r="F171" s="278">
        <v>2</v>
      </c>
      <c r="G171" s="279"/>
      <c r="H171" s="275" t="str">
        <f t="shared" si="70"/>
        <v>Belum Diisi</v>
      </c>
      <c r="I171" s="280" t="s">
        <v>650</v>
      </c>
      <c r="J171" s="281" t="str">
        <f t="shared" si="71"/>
        <v>Isi Dulu</v>
      </c>
      <c r="K171" s="280" t="s">
        <v>650</v>
      </c>
      <c r="L171" s="281" t="str">
        <f t="shared" si="72"/>
        <v>Isi Dulu</v>
      </c>
      <c r="M171" s="371"/>
      <c r="N171" s="371"/>
      <c r="O171" s="272"/>
      <c r="P171" s="272"/>
      <c r="Q171" s="272"/>
      <c r="R171" s="272"/>
    </row>
    <row r="172" spans="1:18" ht="12.75" customHeight="1">
      <c r="A172" s="272"/>
      <c r="B172" s="371"/>
      <c r="C172" s="371"/>
      <c r="D172" s="371"/>
      <c r="E172" s="371"/>
      <c r="F172" s="278">
        <v>3</v>
      </c>
      <c r="G172" s="279"/>
      <c r="H172" s="275" t="str">
        <f t="shared" si="70"/>
        <v>Belum Diisi</v>
      </c>
      <c r="I172" s="280" t="s">
        <v>650</v>
      </c>
      <c r="J172" s="281" t="str">
        <f t="shared" si="71"/>
        <v>Isi Dulu</v>
      </c>
      <c r="K172" s="280" t="s">
        <v>650</v>
      </c>
      <c r="L172" s="281" t="str">
        <f t="shared" si="72"/>
        <v>Isi Dulu</v>
      </c>
      <c r="M172" s="371"/>
      <c r="N172" s="371"/>
      <c r="O172" s="272"/>
      <c r="P172" s="272"/>
      <c r="Q172" s="272"/>
      <c r="R172" s="272"/>
    </row>
    <row r="173" spans="1:18" ht="12.75" customHeight="1">
      <c r="A173" s="272"/>
      <c r="B173" s="371"/>
      <c r="C173" s="371"/>
      <c r="D173" s="371"/>
      <c r="E173" s="371"/>
      <c r="F173" s="278">
        <v>4</v>
      </c>
      <c r="G173" s="279"/>
      <c r="H173" s="275" t="str">
        <f t="shared" si="70"/>
        <v>Belum Diisi</v>
      </c>
      <c r="I173" s="280" t="s">
        <v>650</v>
      </c>
      <c r="J173" s="281" t="str">
        <f t="shared" si="71"/>
        <v>Isi Dulu</v>
      </c>
      <c r="K173" s="280" t="s">
        <v>650</v>
      </c>
      <c r="L173" s="281" t="str">
        <f t="shared" si="72"/>
        <v>Isi Dulu</v>
      </c>
      <c r="M173" s="371"/>
      <c r="N173" s="371"/>
      <c r="O173" s="272"/>
      <c r="P173" s="272"/>
      <c r="Q173" s="272"/>
      <c r="R173" s="272"/>
    </row>
    <row r="174" spans="1:18" ht="12.75" customHeight="1">
      <c r="A174" s="272"/>
      <c r="B174" s="349"/>
      <c r="C174" s="349"/>
      <c r="D174" s="349"/>
      <c r="E174" s="349"/>
      <c r="F174" s="282">
        <v>5</v>
      </c>
      <c r="G174" s="283"/>
      <c r="H174" s="284" t="str">
        <f t="shared" si="70"/>
        <v>Belum Diisi</v>
      </c>
      <c r="I174" s="285" t="s">
        <v>650</v>
      </c>
      <c r="J174" s="286" t="str">
        <f t="shared" si="71"/>
        <v>Isi Dulu</v>
      </c>
      <c r="K174" s="285" t="s">
        <v>650</v>
      </c>
      <c r="L174" s="286" t="str">
        <f t="shared" si="72"/>
        <v>Isi Dulu</v>
      </c>
      <c r="M174" s="349"/>
      <c r="N174" s="349"/>
      <c r="O174" s="272"/>
      <c r="P174" s="272"/>
      <c r="Q174" s="272"/>
      <c r="R174" s="272"/>
    </row>
    <row r="175" spans="1:18" ht="15.75" customHeight="1">
      <c r="A175" s="272"/>
      <c r="B175" s="418">
        <v>2</v>
      </c>
      <c r="C175" s="426" t="s">
        <v>1333</v>
      </c>
      <c r="D175" s="419" t="s">
        <v>650</v>
      </c>
      <c r="E175" s="427" t="str">
        <f>IF(D175="Y",1,IF(D175="T",0,IF(D175="Y/T","Belum diisi","Error")))</f>
        <v>Belum diisi</v>
      </c>
      <c r="F175" s="273">
        <v>1</v>
      </c>
      <c r="G175" s="274" t="s">
        <v>1337</v>
      </c>
      <c r="H175" s="287" t="str">
        <f t="shared" si="70"/>
        <v>Belum Diisi</v>
      </c>
      <c r="I175" s="276" t="s">
        <v>650</v>
      </c>
      <c r="J175" s="277" t="str">
        <f t="shared" ref="J175:J179" si="73">IF($D$175="Y/T","Isi Sasaran",IF($E$175=0,0,IF(I175="Y",1,IF(I175="T",0,"Isi Dulu"))))</f>
        <v>Isi Sasaran</v>
      </c>
      <c r="K175" s="276" t="s">
        <v>650</v>
      </c>
      <c r="L175" s="277" t="str">
        <f t="shared" ref="L175:L179" si="74">IF($D$175="Y/T","Isi Sasaran",IF($E$175=0,0,IF(K175="Y",1,IF(K175="T",0,"Isi Dulu"))))</f>
        <v>Isi Sasaran</v>
      </c>
      <c r="M175" s="429" t="s">
        <v>650</v>
      </c>
      <c r="N175" s="430" t="str">
        <f>IF(M175="Y",1,IF(M175="T",0,IF(M175="Y/T","Belum diisi","Error")))</f>
        <v>Belum diisi</v>
      </c>
      <c r="O175" s="272"/>
      <c r="P175" s="272"/>
      <c r="Q175" s="272"/>
      <c r="R175" s="272"/>
    </row>
    <row r="176" spans="1:18" ht="12.75" customHeight="1">
      <c r="A176" s="272"/>
      <c r="B176" s="371"/>
      <c r="C176" s="371"/>
      <c r="D176" s="371"/>
      <c r="E176" s="371"/>
      <c r="F176" s="278">
        <v>2</v>
      </c>
      <c r="G176" s="279" t="s">
        <v>1338</v>
      </c>
      <c r="H176" s="288" t="str">
        <f t="shared" si="70"/>
        <v>Belum Diisi</v>
      </c>
      <c r="I176" s="280" t="s">
        <v>650</v>
      </c>
      <c r="J176" s="281" t="str">
        <f t="shared" si="73"/>
        <v>Isi Sasaran</v>
      </c>
      <c r="K176" s="280" t="s">
        <v>650</v>
      </c>
      <c r="L176" s="281" t="str">
        <f t="shared" si="74"/>
        <v>Isi Sasaran</v>
      </c>
      <c r="M176" s="371"/>
      <c r="N176" s="371"/>
      <c r="O176" s="272"/>
      <c r="P176" s="272"/>
      <c r="Q176" s="272"/>
      <c r="R176" s="272"/>
    </row>
    <row r="177" spans="1:18" ht="12.75" customHeight="1">
      <c r="A177" s="272"/>
      <c r="B177" s="371"/>
      <c r="C177" s="371"/>
      <c r="D177" s="371"/>
      <c r="E177" s="371"/>
      <c r="F177" s="278">
        <v>3</v>
      </c>
      <c r="G177" s="279"/>
      <c r="H177" s="288" t="str">
        <f t="shared" si="70"/>
        <v>Belum Diisi</v>
      </c>
      <c r="I177" s="280" t="s">
        <v>650</v>
      </c>
      <c r="J177" s="281" t="str">
        <f t="shared" si="73"/>
        <v>Isi Sasaran</v>
      </c>
      <c r="K177" s="280" t="s">
        <v>650</v>
      </c>
      <c r="L177" s="281" t="str">
        <f t="shared" si="74"/>
        <v>Isi Sasaran</v>
      </c>
      <c r="M177" s="371"/>
      <c r="N177" s="371"/>
      <c r="O177" s="272"/>
      <c r="P177" s="272"/>
      <c r="Q177" s="272"/>
      <c r="R177" s="272"/>
    </row>
    <row r="178" spans="1:18" ht="12.75" customHeight="1">
      <c r="A178" s="272"/>
      <c r="B178" s="371"/>
      <c r="C178" s="371"/>
      <c r="D178" s="371"/>
      <c r="E178" s="371"/>
      <c r="F178" s="278">
        <v>4</v>
      </c>
      <c r="G178" s="279"/>
      <c r="H178" s="288" t="str">
        <f t="shared" si="70"/>
        <v>Belum Diisi</v>
      </c>
      <c r="I178" s="280" t="s">
        <v>650</v>
      </c>
      <c r="J178" s="281" t="str">
        <f t="shared" si="73"/>
        <v>Isi Sasaran</v>
      </c>
      <c r="K178" s="280" t="s">
        <v>650</v>
      </c>
      <c r="L178" s="281" t="str">
        <f t="shared" si="74"/>
        <v>Isi Sasaran</v>
      </c>
      <c r="M178" s="371"/>
      <c r="N178" s="371"/>
      <c r="O178" s="272"/>
      <c r="P178" s="272"/>
      <c r="Q178" s="272"/>
      <c r="R178" s="272"/>
    </row>
    <row r="179" spans="1:18" ht="12.75" customHeight="1">
      <c r="A179" s="272"/>
      <c r="B179" s="349"/>
      <c r="C179" s="349"/>
      <c r="D179" s="349"/>
      <c r="E179" s="349"/>
      <c r="F179" s="282">
        <v>5</v>
      </c>
      <c r="G179" s="283"/>
      <c r="H179" s="289" t="str">
        <f t="shared" si="70"/>
        <v>Belum Diisi</v>
      </c>
      <c r="I179" s="285" t="s">
        <v>650</v>
      </c>
      <c r="J179" s="286" t="str">
        <f t="shared" si="73"/>
        <v>Isi Sasaran</v>
      </c>
      <c r="K179" s="285" t="s">
        <v>650</v>
      </c>
      <c r="L179" s="286" t="str">
        <f t="shared" si="74"/>
        <v>Isi Sasaran</v>
      </c>
      <c r="M179" s="349"/>
      <c r="N179" s="349"/>
      <c r="O179" s="272"/>
      <c r="P179" s="272"/>
      <c r="Q179" s="272"/>
      <c r="R179" s="272"/>
    </row>
    <row r="180" spans="1:18" ht="15.75" customHeight="1">
      <c r="A180" s="272"/>
      <c r="B180" s="418">
        <v>3</v>
      </c>
      <c r="C180" s="426" t="s">
        <v>1339</v>
      </c>
      <c r="D180" s="419" t="s">
        <v>650</v>
      </c>
      <c r="E180" s="427" t="str">
        <f>IF(D180="Y",1,IF(D180="T",0,IF(D180="Y/T","Belum diisi","Error")))</f>
        <v>Belum diisi</v>
      </c>
      <c r="F180" s="273">
        <v>1</v>
      </c>
      <c r="G180" s="274" t="s">
        <v>1340</v>
      </c>
      <c r="H180" s="290" t="str">
        <f t="shared" si="70"/>
        <v>Belum Diisi</v>
      </c>
      <c r="I180" s="276" t="s">
        <v>650</v>
      </c>
      <c r="J180" s="277" t="str">
        <f t="shared" ref="J180:J184" si="75">IF($D$180="Y/T","Isi Sasaran",IF($E$180=0,0,IF(I180="Y",1,IF(I180="T",0,"Isi Dulu"))))</f>
        <v>Isi Sasaran</v>
      </c>
      <c r="K180" s="276" t="s">
        <v>650</v>
      </c>
      <c r="L180" s="277" t="str">
        <f t="shared" ref="L180:L184" si="76">IF($D$180="Y/T","Isi Sasaran",IF($E$180=0,0,IF(K180="Y",1,IF(K180="T",0,"Isi Dulu"))))</f>
        <v>Isi Sasaran</v>
      </c>
      <c r="M180" s="429" t="s">
        <v>650</v>
      </c>
      <c r="N180" s="430" t="str">
        <f>IF(M180="Y",1,IF(M180="T",0,IF(M180="Y/T","Belum diisi","Error")))</f>
        <v>Belum diisi</v>
      </c>
      <c r="O180" s="272"/>
      <c r="P180" s="272"/>
      <c r="Q180" s="272"/>
      <c r="R180" s="272"/>
    </row>
    <row r="181" spans="1:18" ht="12.75" customHeight="1">
      <c r="A181" s="272"/>
      <c r="B181" s="371"/>
      <c r="C181" s="371"/>
      <c r="D181" s="371"/>
      <c r="E181" s="371"/>
      <c r="F181" s="278">
        <v>2</v>
      </c>
      <c r="G181" s="279" t="s">
        <v>1341</v>
      </c>
      <c r="H181" s="288" t="str">
        <f t="shared" si="70"/>
        <v>Belum Diisi</v>
      </c>
      <c r="I181" s="280" t="s">
        <v>650</v>
      </c>
      <c r="J181" s="281" t="str">
        <f t="shared" si="75"/>
        <v>Isi Sasaran</v>
      </c>
      <c r="K181" s="280" t="s">
        <v>650</v>
      </c>
      <c r="L181" s="281" t="str">
        <f t="shared" si="76"/>
        <v>Isi Sasaran</v>
      </c>
      <c r="M181" s="371"/>
      <c r="N181" s="371"/>
      <c r="O181" s="272"/>
      <c r="P181" s="272"/>
      <c r="Q181" s="272"/>
      <c r="R181" s="272"/>
    </row>
    <row r="182" spans="1:18" ht="12.75" customHeight="1">
      <c r="A182" s="272"/>
      <c r="B182" s="371"/>
      <c r="C182" s="371"/>
      <c r="D182" s="371"/>
      <c r="E182" s="371"/>
      <c r="F182" s="278">
        <v>3</v>
      </c>
      <c r="G182" s="279"/>
      <c r="H182" s="288" t="str">
        <f t="shared" si="70"/>
        <v>Belum Diisi</v>
      </c>
      <c r="I182" s="280" t="s">
        <v>650</v>
      </c>
      <c r="J182" s="281" t="str">
        <f t="shared" si="75"/>
        <v>Isi Sasaran</v>
      </c>
      <c r="K182" s="280" t="s">
        <v>650</v>
      </c>
      <c r="L182" s="281" t="str">
        <f t="shared" si="76"/>
        <v>Isi Sasaran</v>
      </c>
      <c r="M182" s="371"/>
      <c r="N182" s="371"/>
      <c r="O182" s="272"/>
      <c r="P182" s="272"/>
      <c r="Q182" s="272"/>
      <c r="R182" s="272"/>
    </row>
    <row r="183" spans="1:18" ht="12.75" customHeight="1">
      <c r="A183" s="272"/>
      <c r="B183" s="371"/>
      <c r="C183" s="371"/>
      <c r="D183" s="371"/>
      <c r="E183" s="371"/>
      <c r="F183" s="278">
        <v>4</v>
      </c>
      <c r="G183" s="279"/>
      <c r="H183" s="288" t="str">
        <f t="shared" si="70"/>
        <v>Belum Diisi</v>
      </c>
      <c r="I183" s="280" t="s">
        <v>650</v>
      </c>
      <c r="J183" s="281" t="str">
        <f t="shared" si="75"/>
        <v>Isi Sasaran</v>
      </c>
      <c r="K183" s="280" t="s">
        <v>650</v>
      </c>
      <c r="L183" s="281" t="str">
        <f t="shared" si="76"/>
        <v>Isi Sasaran</v>
      </c>
      <c r="M183" s="371"/>
      <c r="N183" s="371"/>
      <c r="O183" s="272"/>
      <c r="P183" s="272"/>
      <c r="Q183" s="272"/>
      <c r="R183" s="272"/>
    </row>
    <row r="184" spans="1:18" ht="12.75" customHeight="1">
      <c r="A184" s="272"/>
      <c r="B184" s="349"/>
      <c r="C184" s="349"/>
      <c r="D184" s="349"/>
      <c r="E184" s="349"/>
      <c r="F184" s="282">
        <v>5</v>
      </c>
      <c r="G184" s="283"/>
      <c r="H184" s="289" t="str">
        <f t="shared" si="70"/>
        <v>Belum Diisi</v>
      </c>
      <c r="I184" s="285" t="s">
        <v>650</v>
      </c>
      <c r="J184" s="286" t="str">
        <f t="shared" si="75"/>
        <v>Isi Sasaran</v>
      </c>
      <c r="K184" s="285" t="s">
        <v>650</v>
      </c>
      <c r="L184" s="286" t="str">
        <f t="shared" si="76"/>
        <v>Isi Sasaran</v>
      </c>
      <c r="M184" s="349"/>
      <c r="N184" s="349"/>
      <c r="O184" s="272"/>
      <c r="P184" s="272"/>
      <c r="Q184" s="272"/>
      <c r="R184" s="272"/>
    </row>
    <row r="185" spans="1:18" ht="15.75" customHeight="1">
      <c r="A185" s="272"/>
      <c r="B185" s="418">
        <v>4</v>
      </c>
      <c r="C185" s="426" t="s">
        <v>1342</v>
      </c>
      <c r="D185" s="419" t="s">
        <v>650</v>
      </c>
      <c r="E185" s="427" t="str">
        <f>IF(D185="Y",1,IF(D185="T",0,IF(D185="Y/T","Belum diisi","Error")))</f>
        <v>Belum diisi</v>
      </c>
      <c r="F185" s="273">
        <v>1</v>
      </c>
      <c r="G185" s="274" t="s">
        <v>1343</v>
      </c>
      <c r="H185" s="290" t="str">
        <f t="shared" si="70"/>
        <v>Belum Diisi</v>
      </c>
      <c r="I185" s="276" t="s">
        <v>650</v>
      </c>
      <c r="J185" s="277" t="str">
        <f t="shared" ref="J185:J189" si="77">IF($D$185="Y/T","Isi Sasaran",IF($E$185=0,0,IF(I185="Y",1,IF(I185="T",0,"Isi Dulu"))))</f>
        <v>Isi Sasaran</v>
      </c>
      <c r="K185" s="276" t="s">
        <v>650</v>
      </c>
      <c r="L185" s="277" t="str">
        <f t="shared" ref="L185:L189" si="78">IF($D$185="Y/T","Isi Sasaran",IF($E$185=0,0,IF(K185="Y",1,IF(K185="T",0,"Isi Dulu"))))</f>
        <v>Isi Sasaran</v>
      </c>
      <c r="M185" s="429" t="s">
        <v>650</v>
      </c>
      <c r="N185" s="430" t="str">
        <f>IF(M185="Y",1,IF(M185="T",0,IF(M185="Y/T","Belum diisi","Error")))</f>
        <v>Belum diisi</v>
      </c>
      <c r="O185" s="272"/>
      <c r="P185" s="272"/>
      <c r="Q185" s="272"/>
      <c r="R185" s="272"/>
    </row>
    <row r="186" spans="1:18" ht="12.75" customHeight="1">
      <c r="A186" s="272"/>
      <c r="B186" s="371"/>
      <c r="C186" s="371"/>
      <c r="D186" s="371"/>
      <c r="E186" s="371"/>
      <c r="F186" s="278">
        <v>2</v>
      </c>
      <c r="G186" s="279" t="s">
        <v>1344</v>
      </c>
      <c r="H186" s="288" t="str">
        <f t="shared" si="70"/>
        <v>Belum Diisi</v>
      </c>
      <c r="I186" s="280" t="s">
        <v>650</v>
      </c>
      <c r="J186" s="281" t="str">
        <f t="shared" si="77"/>
        <v>Isi Sasaran</v>
      </c>
      <c r="K186" s="280" t="s">
        <v>650</v>
      </c>
      <c r="L186" s="281" t="str">
        <f t="shared" si="78"/>
        <v>Isi Sasaran</v>
      </c>
      <c r="M186" s="371"/>
      <c r="N186" s="371"/>
      <c r="O186" s="272"/>
      <c r="P186" s="272"/>
      <c r="Q186" s="272"/>
      <c r="R186" s="272"/>
    </row>
    <row r="187" spans="1:18" ht="12.75" customHeight="1">
      <c r="A187" s="272"/>
      <c r="B187" s="371"/>
      <c r="C187" s="371"/>
      <c r="D187" s="371"/>
      <c r="E187" s="371"/>
      <c r="F187" s="278">
        <v>3</v>
      </c>
      <c r="G187" s="279" t="s">
        <v>1345</v>
      </c>
      <c r="H187" s="288" t="str">
        <f t="shared" si="70"/>
        <v>Belum Diisi</v>
      </c>
      <c r="I187" s="280" t="s">
        <v>650</v>
      </c>
      <c r="J187" s="281" t="str">
        <f t="shared" si="77"/>
        <v>Isi Sasaran</v>
      </c>
      <c r="K187" s="280" t="s">
        <v>650</v>
      </c>
      <c r="L187" s="281" t="str">
        <f t="shared" si="78"/>
        <v>Isi Sasaran</v>
      </c>
      <c r="M187" s="371"/>
      <c r="N187" s="371"/>
      <c r="O187" s="272"/>
      <c r="P187" s="272"/>
      <c r="Q187" s="272"/>
      <c r="R187" s="272"/>
    </row>
    <row r="188" spans="1:18" ht="12.75" customHeight="1">
      <c r="A188" s="272"/>
      <c r="B188" s="371"/>
      <c r="C188" s="371"/>
      <c r="D188" s="371"/>
      <c r="E188" s="371"/>
      <c r="F188" s="278">
        <v>4</v>
      </c>
      <c r="G188" s="279" t="s">
        <v>1346</v>
      </c>
      <c r="H188" s="288" t="str">
        <f t="shared" si="70"/>
        <v>Belum Diisi</v>
      </c>
      <c r="I188" s="280" t="s">
        <v>650</v>
      </c>
      <c r="J188" s="281" t="str">
        <f t="shared" si="77"/>
        <v>Isi Sasaran</v>
      </c>
      <c r="K188" s="280" t="s">
        <v>650</v>
      </c>
      <c r="L188" s="281" t="str">
        <f t="shared" si="78"/>
        <v>Isi Sasaran</v>
      </c>
      <c r="M188" s="371"/>
      <c r="N188" s="371"/>
      <c r="O188" s="272"/>
      <c r="P188" s="272"/>
      <c r="Q188" s="272"/>
      <c r="R188" s="272"/>
    </row>
    <row r="189" spans="1:18" ht="12.75" customHeight="1">
      <c r="A189" s="272"/>
      <c r="B189" s="349"/>
      <c r="C189" s="349"/>
      <c r="D189" s="349"/>
      <c r="E189" s="349"/>
      <c r="F189" s="282">
        <v>5</v>
      </c>
      <c r="G189" s="283" t="s">
        <v>1347</v>
      </c>
      <c r="H189" s="289" t="str">
        <f t="shared" si="70"/>
        <v>Belum Diisi</v>
      </c>
      <c r="I189" s="285" t="s">
        <v>650</v>
      </c>
      <c r="J189" s="286" t="str">
        <f t="shared" si="77"/>
        <v>Isi Sasaran</v>
      </c>
      <c r="K189" s="285" t="s">
        <v>650</v>
      </c>
      <c r="L189" s="286" t="str">
        <f t="shared" si="78"/>
        <v>Isi Sasaran</v>
      </c>
      <c r="M189" s="349"/>
      <c r="N189" s="349"/>
      <c r="O189" s="272"/>
      <c r="P189" s="272"/>
      <c r="Q189" s="272"/>
      <c r="R189" s="272"/>
    </row>
    <row r="190" spans="1:18" ht="15.75" customHeight="1">
      <c r="A190" s="272"/>
      <c r="B190" s="418">
        <v>5</v>
      </c>
      <c r="C190" s="426" t="s">
        <v>1348</v>
      </c>
      <c r="D190" s="419" t="s">
        <v>650</v>
      </c>
      <c r="E190" s="427" t="str">
        <f>IF(D190="Y",1,IF(D190="T",0,IF(D190="Y/T","Belum diisi","Error")))</f>
        <v>Belum diisi</v>
      </c>
      <c r="F190" s="273">
        <v>1</v>
      </c>
      <c r="G190" s="274" t="s">
        <v>1349</v>
      </c>
      <c r="H190" s="290" t="str">
        <f t="shared" si="70"/>
        <v>Belum Diisi</v>
      </c>
      <c r="I190" s="276" t="s">
        <v>650</v>
      </c>
      <c r="J190" s="277" t="str">
        <f t="shared" ref="J190:J194" si="79">IF($D$190="Y/T","Isi Sasaran",IF($E$190=0,0,IF(I190="Y",1,IF(I190="T",0,"Isi Dulu"))))</f>
        <v>Isi Sasaran</v>
      </c>
      <c r="K190" s="276" t="s">
        <v>650</v>
      </c>
      <c r="L190" s="277" t="str">
        <f t="shared" ref="L190:L194" si="80">IF($D$190="Y/T","Isi Sasaran",IF($E$190=0,0,IF(K190="Y",1,IF(K190="T",0,"Isi Dulu"))))</f>
        <v>Isi Sasaran</v>
      </c>
      <c r="M190" s="429" t="s">
        <v>650</v>
      </c>
      <c r="N190" s="430" t="str">
        <f>IF(M190="Y",1,IF(M190="T",0,IF(M190="Y/T","Belum diisi","Error")))</f>
        <v>Belum diisi</v>
      </c>
      <c r="O190" s="272"/>
      <c r="P190" s="272"/>
      <c r="Q190" s="272"/>
      <c r="R190" s="272"/>
    </row>
    <row r="191" spans="1:18" ht="12.75" customHeight="1">
      <c r="A191" s="272"/>
      <c r="B191" s="371"/>
      <c r="C191" s="371"/>
      <c r="D191" s="371"/>
      <c r="E191" s="371"/>
      <c r="F191" s="278">
        <v>2</v>
      </c>
      <c r="G191" s="279"/>
      <c r="H191" s="288" t="str">
        <f t="shared" si="70"/>
        <v>Belum Diisi</v>
      </c>
      <c r="I191" s="280" t="s">
        <v>650</v>
      </c>
      <c r="J191" s="281" t="str">
        <f t="shared" si="79"/>
        <v>Isi Sasaran</v>
      </c>
      <c r="K191" s="280" t="s">
        <v>650</v>
      </c>
      <c r="L191" s="281" t="str">
        <f t="shared" si="80"/>
        <v>Isi Sasaran</v>
      </c>
      <c r="M191" s="371"/>
      <c r="N191" s="371"/>
      <c r="O191" s="272"/>
      <c r="P191" s="272"/>
      <c r="Q191" s="272"/>
      <c r="R191" s="272"/>
    </row>
    <row r="192" spans="1:18" ht="12.75" customHeight="1">
      <c r="A192" s="272"/>
      <c r="B192" s="371"/>
      <c r="C192" s="371"/>
      <c r="D192" s="371"/>
      <c r="E192" s="371"/>
      <c r="F192" s="278">
        <v>3</v>
      </c>
      <c r="G192" s="279"/>
      <c r="H192" s="288" t="str">
        <f t="shared" si="70"/>
        <v>Belum Diisi</v>
      </c>
      <c r="I192" s="280" t="s">
        <v>650</v>
      </c>
      <c r="J192" s="281" t="str">
        <f t="shared" si="79"/>
        <v>Isi Sasaran</v>
      </c>
      <c r="K192" s="280" t="s">
        <v>650</v>
      </c>
      <c r="L192" s="281" t="str">
        <f t="shared" si="80"/>
        <v>Isi Sasaran</v>
      </c>
      <c r="M192" s="371"/>
      <c r="N192" s="371"/>
      <c r="O192" s="272"/>
      <c r="P192" s="272"/>
      <c r="Q192" s="272"/>
      <c r="R192" s="272"/>
    </row>
    <row r="193" spans="1:18" ht="12.75" customHeight="1">
      <c r="A193" s="272"/>
      <c r="B193" s="371"/>
      <c r="C193" s="371"/>
      <c r="D193" s="371"/>
      <c r="E193" s="371"/>
      <c r="F193" s="278">
        <v>4</v>
      </c>
      <c r="G193" s="279"/>
      <c r="H193" s="288" t="str">
        <f t="shared" si="70"/>
        <v>Belum Diisi</v>
      </c>
      <c r="I193" s="280" t="s">
        <v>650</v>
      </c>
      <c r="J193" s="281" t="str">
        <f t="shared" si="79"/>
        <v>Isi Sasaran</v>
      </c>
      <c r="K193" s="280" t="s">
        <v>650</v>
      </c>
      <c r="L193" s="281" t="str">
        <f t="shared" si="80"/>
        <v>Isi Sasaran</v>
      </c>
      <c r="M193" s="371"/>
      <c r="N193" s="371"/>
      <c r="O193" s="272"/>
      <c r="P193" s="272"/>
      <c r="Q193" s="272"/>
      <c r="R193" s="272"/>
    </row>
    <row r="194" spans="1:18" ht="12.75" customHeight="1">
      <c r="A194" s="272"/>
      <c r="B194" s="349"/>
      <c r="C194" s="349"/>
      <c r="D194" s="349"/>
      <c r="E194" s="349"/>
      <c r="F194" s="282">
        <v>5</v>
      </c>
      <c r="G194" s="283"/>
      <c r="H194" s="289" t="str">
        <f t="shared" si="70"/>
        <v>Belum Diisi</v>
      </c>
      <c r="I194" s="285" t="s">
        <v>650</v>
      </c>
      <c r="J194" s="286" t="str">
        <f t="shared" si="79"/>
        <v>Isi Sasaran</v>
      </c>
      <c r="K194" s="285" t="s">
        <v>650</v>
      </c>
      <c r="L194" s="286" t="str">
        <f t="shared" si="80"/>
        <v>Isi Sasaran</v>
      </c>
      <c r="M194" s="349"/>
      <c r="N194" s="349"/>
      <c r="O194" s="272"/>
      <c r="P194" s="272"/>
      <c r="Q194" s="272"/>
      <c r="R194" s="272"/>
    </row>
    <row r="195" spans="1:18" ht="15.75" customHeight="1">
      <c r="A195" s="272"/>
      <c r="B195" s="418">
        <v>6</v>
      </c>
      <c r="C195" s="426" t="s">
        <v>1350</v>
      </c>
      <c r="D195" s="419" t="s">
        <v>650</v>
      </c>
      <c r="E195" s="427" t="str">
        <f>IF(D195="Y",1,IF(D195="T",0,IF(D195="Y/T","Belum diisi","Error")))</f>
        <v>Belum diisi</v>
      </c>
      <c r="F195" s="273">
        <v>1</v>
      </c>
      <c r="G195" s="274" t="s">
        <v>1351</v>
      </c>
      <c r="H195" s="290" t="str">
        <f t="shared" si="70"/>
        <v>Belum Diisi</v>
      </c>
      <c r="I195" s="276" t="s">
        <v>650</v>
      </c>
      <c r="J195" s="277" t="str">
        <f t="shared" ref="J195:J199" si="81">IF($D$195="Y/T","Isi Sasaran",IF($E$195=0,0,IF(I195="Y",1,IF(I195="T",0,"Isi Dulu"))))</f>
        <v>Isi Sasaran</v>
      </c>
      <c r="K195" s="276" t="s">
        <v>650</v>
      </c>
      <c r="L195" s="277" t="str">
        <f t="shared" ref="L195:L199" si="82">IF($D$195="Y/T","Isi Sasaran",IF($E$195=0,0,IF(K195="Y",1,IF(K195="T",0,"Isi Dulu"))))</f>
        <v>Isi Sasaran</v>
      </c>
      <c r="M195" s="429" t="s">
        <v>650</v>
      </c>
      <c r="N195" s="430" t="str">
        <f>IF(M195="Y",1,IF(M195="T",0,IF(M195="Y/T","Belum diisi","Error")))</f>
        <v>Belum diisi</v>
      </c>
      <c r="O195" s="272"/>
      <c r="P195" s="272"/>
      <c r="Q195" s="272"/>
      <c r="R195" s="272"/>
    </row>
    <row r="196" spans="1:18" ht="12.75" customHeight="1">
      <c r="A196" s="272"/>
      <c r="B196" s="371"/>
      <c r="C196" s="371"/>
      <c r="D196" s="371"/>
      <c r="E196" s="371"/>
      <c r="F196" s="278">
        <v>2</v>
      </c>
      <c r="G196" s="279"/>
      <c r="H196" s="288" t="str">
        <f t="shared" si="70"/>
        <v>Belum Diisi</v>
      </c>
      <c r="I196" s="280" t="s">
        <v>650</v>
      </c>
      <c r="J196" s="281" t="str">
        <f t="shared" si="81"/>
        <v>Isi Sasaran</v>
      </c>
      <c r="K196" s="280" t="s">
        <v>650</v>
      </c>
      <c r="L196" s="281" t="str">
        <f t="shared" si="82"/>
        <v>Isi Sasaran</v>
      </c>
      <c r="M196" s="371"/>
      <c r="N196" s="371"/>
      <c r="O196" s="272"/>
      <c r="P196" s="272"/>
      <c r="Q196" s="272"/>
      <c r="R196" s="272"/>
    </row>
    <row r="197" spans="1:18" ht="12.75" customHeight="1">
      <c r="A197" s="272"/>
      <c r="B197" s="371"/>
      <c r="C197" s="371"/>
      <c r="D197" s="371"/>
      <c r="E197" s="371"/>
      <c r="F197" s="278">
        <v>3</v>
      </c>
      <c r="G197" s="279"/>
      <c r="H197" s="288" t="str">
        <f t="shared" si="70"/>
        <v>Belum Diisi</v>
      </c>
      <c r="I197" s="280" t="s">
        <v>650</v>
      </c>
      <c r="J197" s="281" t="str">
        <f t="shared" si="81"/>
        <v>Isi Sasaran</v>
      </c>
      <c r="K197" s="280" t="s">
        <v>650</v>
      </c>
      <c r="L197" s="281" t="str">
        <f t="shared" si="82"/>
        <v>Isi Sasaran</v>
      </c>
      <c r="M197" s="371"/>
      <c r="N197" s="371"/>
      <c r="O197" s="272"/>
      <c r="P197" s="272"/>
      <c r="Q197" s="272"/>
      <c r="R197" s="272"/>
    </row>
    <row r="198" spans="1:18" ht="12.75" customHeight="1">
      <c r="A198" s="272"/>
      <c r="B198" s="371"/>
      <c r="C198" s="371"/>
      <c r="D198" s="371"/>
      <c r="E198" s="371"/>
      <c r="F198" s="278">
        <v>4</v>
      </c>
      <c r="G198" s="279"/>
      <c r="H198" s="288" t="str">
        <f t="shared" si="70"/>
        <v>Belum Diisi</v>
      </c>
      <c r="I198" s="280" t="s">
        <v>650</v>
      </c>
      <c r="J198" s="281" t="str">
        <f t="shared" si="81"/>
        <v>Isi Sasaran</v>
      </c>
      <c r="K198" s="280" t="s">
        <v>650</v>
      </c>
      <c r="L198" s="281" t="str">
        <f t="shared" si="82"/>
        <v>Isi Sasaran</v>
      </c>
      <c r="M198" s="371"/>
      <c r="N198" s="371"/>
      <c r="O198" s="272"/>
      <c r="P198" s="272"/>
      <c r="Q198" s="272"/>
      <c r="R198" s="272"/>
    </row>
    <row r="199" spans="1:18" ht="12.75" customHeight="1">
      <c r="A199" s="272"/>
      <c r="B199" s="349"/>
      <c r="C199" s="349"/>
      <c r="D199" s="349"/>
      <c r="E199" s="349"/>
      <c r="F199" s="282">
        <v>5</v>
      </c>
      <c r="G199" s="283"/>
      <c r="H199" s="289" t="str">
        <f t="shared" si="70"/>
        <v>Belum Diisi</v>
      </c>
      <c r="I199" s="285" t="s">
        <v>650</v>
      </c>
      <c r="J199" s="286" t="str">
        <f t="shared" si="81"/>
        <v>Isi Sasaran</v>
      </c>
      <c r="K199" s="285" t="s">
        <v>650</v>
      </c>
      <c r="L199" s="286" t="str">
        <f t="shared" si="82"/>
        <v>Isi Sasaran</v>
      </c>
      <c r="M199" s="349"/>
      <c r="N199" s="349"/>
      <c r="O199" s="272"/>
      <c r="P199" s="272"/>
      <c r="Q199" s="272"/>
      <c r="R199" s="272"/>
    </row>
    <row r="200" spans="1:18" ht="15.75" customHeight="1">
      <c r="A200" s="272"/>
      <c r="B200" s="418">
        <v>7</v>
      </c>
      <c r="C200" s="426" t="s">
        <v>1352</v>
      </c>
      <c r="D200" s="419" t="s">
        <v>650</v>
      </c>
      <c r="E200" s="427" t="str">
        <f>IF(D200="Y",1,IF(D200="T",0,IF(D200="Y/T","Belum diisi","Error")))</f>
        <v>Belum diisi</v>
      </c>
      <c r="F200" s="273">
        <v>1</v>
      </c>
      <c r="G200" s="274" t="s">
        <v>1353</v>
      </c>
      <c r="H200" s="290" t="str">
        <f t="shared" si="70"/>
        <v>Belum Diisi</v>
      </c>
      <c r="I200" s="276" t="s">
        <v>650</v>
      </c>
      <c r="J200" s="277" t="str">
        <f t="shared" ref="J200:J204" si="83">IF($D$200="Y/T","Isi Sasaran",IF($E$200=0,0,IF(I200="Y",1,IF(I200="T",0,"Isi Dulu"))))</f>
        <v>Isi Sasaran</v>
      </c>
      <c r="K200" s="276" t="s">
        <v>650</v>
      </c>
      <c r="L200" s="277" t="str">
        <f t="shared" ref="L200:L204" si="84">IF($D$200="Y/T","Isi Sasaran",IF($E$200=0,0,IF(K200="Y",1,IF(K200="T",0,"Isi Dulu"))))</f>
        <v>Isi Sasaran</v>
      </c>
      <c r="M200" s="429" t="s">
        <v>650</v>
      </c>
      <c r="N200" s="430" t="str">
        <f>IF(M200="Y",1,IF(M200="T",0,IF(M200="Y/T","Belum diisi","Error")))</f>
        <v>Belum diisi</v>
      </c>
      <c r="O200" s="272"/>
      <c r="P200" s="272"/>
      <c r="Q200" s="272"/>
      <c r="R200" s="272"/>
    </row>
    <row r="201" spans="1:18" ht="12.75" customHeight="1">
      <c r="A201" s="272"/>
      <c r="B201" s="371"/>
      <c r="C201" s="371"/>
      <c r="D201" s="371"/>
      <c r="E201" s="371"/>
      <c r="F201" s="278">
        <v>2</v>
      </c>
      <c r="G201" s="279"/>
      <c r="H201" s="288" t="str">
        <f t="shared" si="70"/>
        <v>Belum Diisi</v>
      </c>
      <c r="I201" s="280" t="s">
        <v>650</v>
      </c>
      <c r="J201" s="281" t="str">
        <f t="shared" si="83"/>
        <v>Isi Sasaran</v>
      </c>
      <c r="K201" s="280" t="s">
        <v>650</v>
      </c>
      <c r="L201" s="281" t="str">
        <f t="shared" si="84"/>
        <v>Isi Sasaran</v>
      </c>
      <c r="M201" s="371"/>
      <c r="N201" s="371"/>
      <c r="O201" s="272"/>
      <c r="P201" s="272"/>
      <c r="Q201" s="272"/>
      <c r="R201" s="272"/>
    </row>
    <row r="202" spans="1:18" ht="12.75" customHeight="1">
      <c r="A202" s="272"/>
      <c r="B202" s="371"/>
      <c r="C202" s="371"/>
      <c r="D202" s="371"/>
      <c r="E202" s="371"/>
      <c r="F202" s="278">
        <v>3</v>
      </c>
      <c r="G202" s="279"/>
      <c r="H202" s="288" t="str">
        <f t="shared" si="70"/>
        <v>Belum Diisi</v>
      </c>
      <c r="I202" s="280" t="s">
        <v>650</v>
      </c>
      <c r="J202" s="281" t="str">
        <f t="shared" si="83"/>
        <v>Isi Sasaran</v>
      </c>
      <c r="K202" s="280" t="s">
        <v>650</v>
      </c>
      <c r="L202" s="281" t="str">
        <f t="shared" si="84"/>
        <v>Isi Sasaran</v>
      </c>
      <c r="M202" s="371"/>
      <c r="N202" s="371"/>
      <c r="O202" s="272"/>
      <c r="P202" s="272"/>
      <c r="Q202" s="272"/>
      <c r="R202" s="272"/>
    </row>
    <row r="203" spans="1:18" ht="12.75" customHeight="1">
      <c r="A203" s="272"/>
      <c r="B203" s="371"/>
      <c r="C203" s="371"/>
      <c r="D203" s="371"/>
      <c r="E203" s="371"/>
      <c r="F203" s="278">
        <v>4</v>
      </c>
      <c r="G203" s="279"/>
      <c r="H203" s="288" t="str">
        <f t="shared" si="70"/>
        <v>Belum Diisi</v>
      </c>
      <c r="I203" s="280" t="s">
        <v>650</v>
      </c>
      <c r="J203" s="281" t="str">
        <f t="shared" si="83"/>
        <v>Isi Sasaran</v>
      </c>
      <c r="K203" s="280" t="s">
        <v>650</v>
      </c>
      <c r="L203" s="281" t="str">
        <f t="shared" si="84"/>
        <v>Isi Sasaran</v>
      </c>
      <c r="M203" s="371"/>
      <c r="N203" s="371"/>
      <c r="O203" s="272"/>
      <c r="P203" s="272"/>
      <c r="Q203" s="272"/>
      <c r="R203" s="272"/>
    </row>
    <row r="204" spans="1:18" ht="12.75" customHeight="1">
      <c r="A204" s="272"/>
      <c r="B204" s="349"/>
      <c r="C204" s="349"/>
      <c r="D204" s="349"/>
      <c r="E204" s="349"/>
      <c r="F204" s="282">
        <v>5</v>
      </c>
      <c r="G204" s="283"/>
      <c r="H204" s="289" t="str">
        <f t="shared" si="70"/>
        <v>Belum Diisi</v>
      </c>
      <c r="I204" s="285" t="s">
        <v>650</v>
      </c>
      <c r="J204" s="286" t="str">
        <f t="shared" si="83"/>
        <v>Isi Sasaran</v>
      </c>
      <c r="K204" s="285" t="s">
        <v>650</v>
      </c>
      <c r="L204" s="286" t="str">
        <f t="shared" si="84"/>
        <v>Isi Sasaran</v>
      </c>
      <c r="M204" s="349"/>
      <c r="N204" s="349"/>
      <c r="O204" s="272"/>
      <c r="P204" s="272"/>
      <c r="Q204" s="272"/>
      <c r="R204" s="272"/>
    </row>
    <row r="205" spans="1:18" ht="15.75" customHeight="1">
      <c r="A205" s="272"/>
      <c r="B205" s="418">
        <v>8</v>
      </c>
      <c r="C205" s="426" t="s">
        <v>1354</v>
      </c>
      <c r="D205" s="419" t="s">
        <v>650</v>
      </c>
      <c r="E205" s="427" t="str">
        <f>IF(D205="Y",1,IF(D205="T",0,IF(D205="Y/T","Belum diisi","Error")))</f>
        <v>Belum diisi</v>
      </c>
      <c r="F205" s="273">
        <v>1</v>
      </c>
      <c r="G205" s="274" t="s">
        <v>1355</v>
      </c>
      <c r="H205" s="290" t="str">
        <f t="shared" si="70"/>
        <v>Belum Diisi</v>
      </c>
      <c r="I205" s="276" t="s">
        <v>650</v>
      </c>
      <c r="J205" s="277" t="str">
        <f t="shared" ref="J205:J209" si="85">IF($D$205="Y/T","Isi Sasaran",IF($E$205=0,0,IF(I205="Y",1,IF(I205="T",0,"Isi Dulu"))))</f>
        <v>Isi Sasaran</v>
      </c>
      <c r="K205" s="276" t="s">
        <v>650</v>
      </c>
      <c r="L205" s="277" t="str">
        <f t="shared" ref="L205:L209" si="86">IF($D$205="Y/T","Isi Sasaran",IF($E$205=0,0,IF(K205="Y",1,IF(K205="T",0,"Isi Dulu"))))</f>
        <v>Isi Sasaran</v>
      </c>
      <c r="M205" s="429" t="s">
        <v>650</v>
      </c>
      <c r="N205" s="430" t="str">
        <f>IF(M205="Y",1,IF(M205="T",0,IF(M205="Y/T","Belum diisi","Error")))</f>
        <v>Belum diisi</v>
      </c>
      <c r="O205" s="272"/>
      <c r="P205" s="272"/>
      <c r="Q205" s="272"/>
      <c r="R205" s="272"/>
    </row>
    <row r="206" spans="1:18" ht="12.75" customHeight="1">
      <c r="A206" s="272"/>
      <c r="B206" s="371"/>
      <c r="C206" s="371"/>
      <c r="D206" s="371"/>
      <c r="E206" s="371"/>
      <c r="F206" s="278">
        <v>2</v>
      </c>
      <c r="G206" s="279"/>
      <c r="H206" s="288" t="str">
        <f t="shared" si="70"/>
        <v>Belum Diisi</v>
      </c>
      <c r="I206" s="280" t="s">
        <v>650</v>
      </c>
      <c r="J206" s="281" t="str">
        <f t="shared" si="85"/>
        <v>Isi Sasaran</v>
      </c>
      <c r="K206" s="280" t="s">
        <v>650</v>
      </c>
      <c r="L206" s="281" t="str">
        <f t="shared" si="86"/>
        <v>Isi Sasaran</v>
      </c>
      <c r="M206" s="371"/>
      <c r="N206" s="371"/>
      <c r="O206" s="272"/>
      <c r="P206" s="272"/>
      <c r="Q206" s="272"/>
      <c r="R206" s="272"/>
    </row>
    <row r="207" spans="1:18" ht="12.75" customHeight="1">
      <c r="A207" s="272"/>
      <c r="B207" s="371"/>
      <c r="C207" s="371"/>
      <c r="D207" s="371"/>
      <c r="E207" s="371"/>
      <c r="F207" s="278">
        <v>3</v>
      </c>
      <c r="G207" s="279"/>
      <c r="H207" s="288" t="str">
        <f t="shared" si="70"/>
        <v>Belum Diisi</v>
      </c>
      <c r="I207" s="280" t="s">
        <v>650</v>
      </c>
      <c r="J207" s="281" t="str">
        <f t="shared" si="85"/>
        <v>Isi Sasaran</v>
      </c>
      <c r="K207" s="280" t="s">
        <v>650</v>
      </c>
      <c r="L207" s="281" t="str">
        <f t="shared" si="86"/>
        <v>Isi Sasaran</v>
      </c>
      <c r="M207" s="371"/>
      <c r="N207" s="371"/>
      <c r="O207" s="272"/>
      <c r="P207" s="272"/>
      <c r="Q207" s="272"/>
      <c r="R207" s="272"/>
    </row>
    <row r="208" spans="1:18" ht="12.75" customHeight="1">
      <c r="A208" s="272"/>
      <c r="B208" s="371"/>
      <c r="C208" s="371"/>
      <c r="D208" s="371"/>
      <c r="E208" s="371"/>
      <c r="F208" s="278">
        <v>4</v>
      </c>
      <c r="G208" s="279"/>
      <c r="H208" s="288" t="str">
        <f t="shared" si="70"/>
        <v>Belum Diisi</v>
      </c>
      <c r="I208" s="280" t="s">
        <v>650</v>
      </c>
      <c r="J208" s="281" t="str">
        <f t="shared" si="85"/>
        <v>Isi Sasaran</v>
      </c>
      <c r="K208" s="280" t="s">
        <v>650</v>
      </c>
      <c r="L208" s="281" t="str">
        <f t="shared" si="86"/>
        <v>Isi Sasaran</v>
      </c>
      <c r="M208" s="371"/>
      <c r="N208" s="371"/>
      <c r="O208" s="272"/>
      <c r="P208" s="272"/>
      <c r="Q208" s="272"/>
      <c r="R208" s="272"/>
    </row>
    <row r="209" spans="1:18" ht="12.75" customHeight="1">
      <c r="A209" s="272"/>
      <c r="B209" s="349"/>
      <c r="C209" s="349"/>
      <c r="D209" s="349"/>
      <c r="E209" s="349"/>
      <c r="F209" s="282">
        <v>5</v>
      </c>
      <c r="G209" s="283"/>
      <c r="H209" s="289" t="str">
        <f t="shared" si="70"/>
        <v>Belum Diisi</v>
      </c>
      <c r="I209" s="285" t="s">
        <v>650</v>
      </c>
      <c r="J209" s="286" t="str">
        <f t="shared" si="85"/>
        <v>Isi Sasaran</v>
      </c>
      <c r="K209" s="285" t="s">
        <v>650</v>
      </c>
      <c r="L209" s="286" t="str">
        <f t="shared" si="86"/>
        <v>Isi Sasaran</v>
      </c>
      <c r="M209" s="349"/>
      <c r="N209" s="349"/>
      <c r="O209" s="272"/>
      <c r="P209" s="272"/>
      <c r="Q209" s="272"/>
      <c r="R209" s="272"/>
    </row>
    <row r="210" spans="1:18" ht="15.75" customHeight="1">
      <c r="A210" s="272"/>
      <c r="B210" s="418">
        <v>9</v>
      </c>
      <c r="C210" s="426" t="s">
        <v>1356</v>
      </c>
      <c r="D210" s="419" t="s">
        <v>650</v>
      </c>
      <c r="E210" s="427" t="str">
        <f>IF(D210="Y",1,IF(D210="T",0,IF(D210="Y/T","Belum diisi","Error")))</f>
        <v>Belum diisi</v>
      </c>
      <c r="F210" s="273">
        <v>1</v>
      </c>
      <c r="G210" s="274" t="s">
        <v>1357</v>
      </c>
      <c r="H210" s="290" t="str">
        <f t="shared" si="70"/>
        <v>Belum Diisi</v>
      </c>
      <c r="I210" s="276" t="s">
        <v>650</v>
      </c>
      <c r="J210" s="277" t="str">
        <f t="shared" ref="J210:J214" si="87">IF($D$210="Y/T","Isi Sasaran",IF($E$210=0,0,IF(I210="Y",1,IF(I210="T",0,"Isi Dulu"))))</f>
        <v>Isi Sasaran</v>
      </c>
      <c r="K210" s="276" t="s">
        <v>650</v>
      </c>
      <c r="L210" s="277" t="str">
        <f t="shared" ref="L210:L214" si="88">IF($D$210="Y/T","Isi Sasaran",IF($E$210=0,0,IF(K210="Y",1,IF(K210="T",0,"Isi Dulu"))))</f>
        <v>Isi Sasaran</v>
      </c>
      <c r="M210" s="429" t="s">
        <v>650</v>
      </c>
      <c r="N210" s="430" t="str">
        <f>IF(M210="Y",1,IF(M210="T",0,IF(M210="Y/T","Belum diisi","Error")))</f>
        <v>Belum diisi</v>
      </c>
      <c r="O210" s="272"/>
      <c r="P210" s="272"/>
      <c r="Q210" s="272"/>
      <c r="R210" s="272"/>
    </row>
    <row r="211" spans="1:18" ht="12.75" customHeight="1">
      <c r="A211" s="272"/>
      <c r="B211" s="371"/>
      <c r="C211" s="371"/>
      <c r="D211" s="371"/>
      <c r="E211" s="371"/>
      <c r="F211" s="278">
        <v>2</v>
      </c>
      <c r="G211" s="279" t="s">
        <v>1358</v>
      </c>
      <c r="H211" s="288" t="str">
        <f t="shared" si="70"/>
        <v>Belum Diisi</v>
      </c>
      <c r="I211" s="280" t="s">
        <v>650</v>
      </c>
      <c r="J211" s="281" t="str">
        <f t="shared" si="87"/>
        <v>Isi Sasaran</v>
      </c>
      <c r="K211" s="280" t="s">
        <v>650</v>
      </c>
      <c r="L211" s="281" t="str">
        <f t="shared" si="88"/>
        <v>Isi Sasaran</v>
      </c>
      <c r="M211" s="371"/>
      <c r="N211" s="371"/>
      <c r="O211" s="272"/>
      <c r="P211" s="272"/>
      <c r="Q211" s="272"/>
      <c r="R211" s="272"/>
    </row>
    <row r="212" spans="1:18" ht="12.75" customHeight="1">
      <c r="A212" s="272"/>
      <c r="B212" s="371"/>
      <c r="C212" s="371"/>
      <c r="D212" s="371"/>
      <c r="E212" s="371"/>
      <c r="F212" s="278">
        <v>3</v>
      </c>
      <c r="G212" s="279"/>
      <c r="H212" s="288" t="str">
        <f t="shared" si="70"/>
        <v>Belum Diisi</v>
      </c>
      <c r="I212" s="280" t="s">
        <v>650</v>
      </c>
      <c r="J212" s="281" t="str">
        <f t="shared" si="87"/>
        <v>Isi Sasaran</v>
      </c>
      <c r="K212" s="280" t="s">
        <v>650</v>
      </c>
      <c r="L212" s="281" t="str">
        <f t="shared" si="88"/>
        <v>Isi Sasaran</v>
      </c>
      <c r="M212" s="371"/>
      <c r="N212" s="371"/>
      <c r="O212" s="272"/>
      <c r="P212" s="272"/>
      <c r="Q212" s="272"/>
      <c r="R212" s="272"/>
    </row>
    <row r="213" spans="1:18" ht="12.75" customHeight="1">
      <c r="A213" s="272"/>
      <c r="B213" s="371"/>
      <c r="C213" s="371"/>
      <c r="D213" s="371"/>
      <c r="E213" s="371"/>
      <c r="F213" s="278">
        <v>4</v>
      </c>
      <c r="G213" s="279"/>
      <c r="H213" s="288" t="str">
        <f t="shared" si="70"/>
        <v>Belum Diisi</v>
      </c>
      <c r="I213" s="280" t="s">
        <v>650</v>
      </c>
      <c r="J213" s="281" t="str">
        <f t="shared" si="87"/>
        <v>Isi Sasaran</v>
      </c>
      <c r="K213" s="280" t="s">
        <v>650</v>
      </c>
      <c r="L213" s="281" t="str">
        <f t="shared" si="88"/>
        <v>Isi Sasaran</v>
      </c>
      <c r="M213" s="371"/>
      <c r="N213" s="371"/>
      <c r="O213" s="272"/>
      <c r="P213" s="272"/>
      <c r="Q213" s="272"/>
      <c r="R213" s="272"/>
    </row>
    <row r="214" spans="1:18" ht="12.75" customHeight="1">
      <c r="A214" s="272"/>
      <c r="B214" s="349"/>
      <c r="C214" s="349"/>
      <c r="D214" s="349"/>
      <c r="E214" s="349"/>
      <c r="F214" s="282">
        <v>5</v>
      </c>
      <c r="G214" s="283"/>
      <c r="H214" s="289" t="str">
        <f t="shared" si="70"/>
        <v>Belum Diisi</v>
      </c>
      <c r="I214" s="285" t="s">
        <v>650</v>
      </c>
      <c r="J214" s="286" t="str">
        <f t="shared" si="87"/>
        <v>Isi Sasaran</v>
      </c>
      <c r="K214" s="285" t="s">
        <v>650</v>
      </c>
      <c r="L214" s="286" t="str">
        <f t="shared" si="88"/>
        <v>Isi Sasaran</v>
      </c>
      <c r="M214" s="349"/>
      <c r="N214" s="349"/>
      <c r="O214" s="272"/>
      <c r="P214" s="272"/>
      <c r="Q214" s="272"/>
      <c r="R214" s="272"/>
    </row>
    <row r="215" spans="1:18" ht="15.75" customHeight="1">
      <c r="A215" s="272"/>
      <c r="B215" s="418">
        <v>10</v>
      </c>
      <c r="C215" s="426" t="s">
        <v>1359</v>
      </c>
      <c r="D215" s="419" t="s">
        <v>650</v>
      </c>
      <c r="E215" s="427" t="str">
        <f>IF(D215="Y",1,IF(D215="T",0,IF(D215="Y/T","Belum diisi","Error")))</f>
        <v>Belum diisi</v>
      </c>
      <c r="F215" s="273">
        <v>1</v>
      </c>
      <c r="G215" s="274" t="s">
        <v>1360</v>
      </c>
      <c r="H215" s="290" t="str">
        <f t="shared" si="70"/>
        <v>Belum Diisi</v>
      </c>
      <c r="I215" s="276" t="s">
        <v>650</v>
      </c>
      <c r="J215" s="277" t="str">
        <f t="shared" ref="J215:J219" si="89">IF($D$215="Y/T","Isi Sasaran",IF($E$215=0,0,IF(I215="Y",1,IF(I215="T",0,"Isi Dulu"))))</f>
        <v>Isi Sasaran</v>
      </c>
      <c r="K215" s="276" t="s">
        <v>650</v>
      </c>
      <c r="L215" s="277" t="str">
        <f t="shared" ref="L215:L219" si="90">IF($D$215="Y/T","Isi Sasaran",IF($E$215=0,0,IF(K215="Y",1,IF(K215="T",0,"Isi Dulu"))))</f>
        <v>Isi Sasaran</v>
      </c>
      <c r="M215" s="429" t="s">
        <v>650</v>
      </c>
      <c r="N215" s="430" t="str">
        <f>IF(M215="Y",1,IF(M215="T",0,IF(M215="Y/T","Belum diisi","Error")))</f>
        <v>Belum diisi</v>
      </c>
      <c r="O215" s="272"/>
      <c r="P215" s="272"/>
      <c r="Q215" s="272"/>
      <c r="R215" s="272"/>
    </row>
    <row r="216" spans="1:18" ht="12.75" customHeight="1">
      <c r="A216" s="272"/>
      <c r="B216" s="371"/>
      <c r="C216" s="371"/>
      <c r="D216" s="371"/>
      <c r="E216" s="371"/>
      <c r="F216" s="278">
        <v>2</v>
      </c>
      <c r="G216" s="279"/>
      <c r="H216" s="288" t="str">
        <f t="shared" si="70"/>
        <v>Belum Diisi</v>
      </c>
      <c r="I216" s="280" t="s">
        <v>650</v>
      </c>
      <c r="J216" s="281" t="str">
        <f t="shared" si="89"/>
        <v>Isi Sasaran</v>
      </c>
      <c r="K216" s="280" t="s">
        <v>650</v>
      </c>
      <c r="L216" s="281" t="str">
        <f t="shared" si="90"/>
        <v>Isi Sasaran</v>
      </c>
      <c r="M216" s="371"/>
      <c r="N216" s="371"/>
      <c r="O216" s="272"/>
      <c r="P216" s="272"/>
      <c r="Q216" s="272"/>
      <c r="R216" s="272"/>
    </row>
    <row r="217" spans="1:18" ht="12.75" customHeight="1">
      <c r="A217" s="272"/>
      <c r="B217" s="371"/>
      <c r="C217" s="371"/>
      <c r="D217" s="371"/>
      <c r="E217" s="371"/>
      <c r="F217" s="278">
        <v>3</v>
      </c>
      <c r="G217" s="279"/>
      <c r="H217" s="288" t="str">
        <f t="shared" si="70"/>
        <v>Belum Diisi</v>
      </c>
      <c r="I217" s="280" t="s">
        <v>650</v>
      </c>
      <c r="J217" s="281" t="str">
        <f t="shared" si="89"/>
        <v>Isi Sasaran</v>
      </c>
      <c r="K217" s="280" t="s">
        <v>650</v>
      </c>
      <c r="L217" s="281" t="str">
        <f t="shared" si="90"/>
        <v>Isi Sasaran</v>
      </c>
      <c r="M217" s="371"/>
      <c r="N217" s="371"/>
      <c r="O217" s="272"/>
      <c r="P217" s="272"/>
      <c r="Q217" s="272"/>
      <c r="R217" s="272"/>
    </row>
    <row r="218" spans="1:18" ht="12.75" customHeight="1">
      <c r="A218" s="272"/>
      <c r="B218" s="371"/>
      <c r="C218" s="371"/>
      <c r="D218" s="371"/>
      <c r="E218" s="371"/>
      <c r="F218" s="278">
        <v>4</v>
      </c>
      <c r="G218" s="279"/>
      <c r="H218" s="288" t="str">
        <f t="shared" si="70"/>
        <v>Belum Diisi</v>
      </c>
      <c r="I218" s="280" t="s">
        <v>650</v>
      </c>
      <c r="J218" s="281" t="str">
        <f t="shared" si="89"/>
        <v>Isi Sasaran</v>
      </c>
      <c r="K218" s="280" t="s">
        <v>650</v>
      </c>
      <c r="L218" s="281" t="str">
        <f t="shared" si="90"/>
        <v>Isi Sasaran</v>
      </c>
      <c r="M218" s="371"/>
      <c r="N218" s="371"/>
      <c r="O218" s="272"/>
      <c r="P218" s="272"/>
      <c r="Q218" s="272"/>
      <c r="R218" s="272"/>
    </row>
    <row r="219" spans="1:18" ht="12.75" customHeight="1">
      <c r="A219" s="272"/>
      <c r="B219" s="349"/>
      <c r="C219" s="349"/>
      <c r="D219" s="349"/>
      <c r="E219" s="349"/>
      <c r="F219" s="282">
        <v>5</v>
      </c>
      <c r="G219" s="283"/>
      <c r="H219" s="289" t="str">
        <f t="shared" si="70"/>
        <v>Belum Diisi</v>
      </c>
      <c r="I219" s="285" t="s">
        <v>650</v>
      </c>
      <c r="J219" s="286" t="str">
        <f t="shared" si="89"/>
        <v>Isi Sasaran</v>
      </c>
      <c r="K219" s="285" t="s">
        <v>650</v>
      </c>
      <c r="L219" s="286" t="str">
        <f t="shared" si="90"/>
        <v>Isi Sasaran</v>
      </c>
      <c r="M219" s="349"/>
      <c r="N219" s="349"/>
      <c r="O219" s="272"/>
      <c r="P219" s="272"/>
      <c r="Q219" s="272"/>
      <c r="R219" s="272"/>
    </row>
    <row r="220" spans="1:18" ht="15.75" customHeight="1">
      <c r="A220" s="272"/>
      <c r="B220" s="418">
        <v>11</v>
      </c>
      <c r="C220" s="426" t="s">
        <v>1361</v>
      </c>
      <c r="D220" s="419" t="s">
        <v>650</v>
      </c>
      <c r="E220" s="427" t="str">
        <f>IF(D220="Y",1,IF(D220="T",0,IF(D220="Y/T","Belum diisi","Error")))</f>
        <v>Belum diisi</v>
      </c>
      <c r="F220" s="273">
        <v>1</v>
      </c>
      <c r="G220" s="274" t="s">
        <v>1362</v>
      </c>
      <c r="H220" s="290" t="str">
        <f t="shared" si="70"/>
        <v>Belum Diisi</v>
      </c>
      <c r="I220" s="276" t="s">
        <v>650</v>
      </c>
      <c r="J220" s="277" t="str">
        <f t="shared" ref="J220:J224" si="91">IF($D$220="Y/T","Isi Sasaran",IF($E$220=0,0,IF(I220="Y",1,IF(I220="T",0,"Isi Dulu"))))</f>
        <v>Isi Sasaran</v>
      </c>
      <c r="K220" s="276" t="s">
        <v>650</v>
      </c>
      <c r="L220" s="277" t="str">
        <f t="shared" ref="L220:L224" si="92">IF($D$220="Y/T","Isi Sasaran",IF($E$220=0,0,IF(K220="Y",1,IF(K220="T",0,"Isi Dulu"))))</f>
        <v>Isi Sasaran</v>
      </c>
      <c r="M220" s="429" t="s">
        <v>650</v>
      </c>
      <c r="N220" s="430" t="str">
        <f>IF(M220="Y",1,IF(M220="T",0,IF(M220="Y/T","Belum diisi","Error")))</f>
        <v>Belum diisi</v>
      </c>
      <c r="O220" s="272"/>
      <c r="P220" s="272"/>
      <c r="Q220" s="272"/>
      <c r="R220" s="272"/>
    </row>
    <row r="221" spans="1:18" ht="12.75" customHeight="1">
      <c r="A221" s="272"/>
      <c r="B221" s="371"/>
      <c r="C221" s="371"/>
      <c r="D221" s="371"/>
      <c r="E221" s="371"/>
      <c r="F221" s="278">
        <v>2</v>
      </c>
      <c r="G221" s="279"/>
      <c r="H221" s="288" t="str">
        <f t="shared" si="70"/>
        <v>Belum Diisi</v>
      </c>
      <c r="I221" s="280" t="s">
        <v>650</v>
      </c>
      <c r="J221" s="281" t="str">
        <f t="shared" si="91"/>
        <v>Isi Sasaran</v>
      </c>
      <c r="K221" s="280" t="s">
        <v>650</v>
      </c>
      <c r="L221" s="281" t="str">
        <f t="shared" si="92"/>
        <v>Isi Sasaran</v>
      </c>
      <c r="M221" s="371"/>
      <c r="N221" s="371"/>
      <c r="O221" s="272"/>
      <c r="P221" s="272"/>
      <c r="Q221" s="272"/>
      <c r="R221" s="272"/>
    </row>
    <row r="222" spans="1:18" ht="12.75" customHeight="1">
      <c r="A222" s="272"/>
      <c r="B222" s="371"/>
      <c r="C222" s="371"/>
      <c r="D222" s="371"/>
      <c r="E222" s="371"/>
      <c r="F222" s="278">
        <v>3</v>
      </c>
      <c r="G222" s="279"/>
      <c r="H222" s="288" t="str">
        <f t="shared" si="70"/>
        <v>Belum Diisi</v>
      </c>
      <c r="I222" s="280" t="s">
        <v>650</v>
      </c>
      <c r="J222" s="281" t="str">
        <f t="shared" si="91"/>
        <v>Isi Sasaran</v>
      </c>
      <c r="K222" s="280" t="s">
        <v>650</v>
      </c>
      <c r="L222" s="281" t="str">
        <f t="shared" si="92"/>
        <v>Isi Sasaran</v>
      </c>
      <c r="M222" s="371"/>
      <c r="N222" s="371"/>
      <c r="O222" s="272"/>
      <c r="P222" s="272"/>
      <c r="Q222" s="272"/>
      <c r="R222" s="272"/>
    </row>
    <row r="223" spans="1:18" ht="12.75" customHeight="1">
      <c r="A223" s="272"/>
      <c r="B223" s="371"/>
      <c r="C223" s="371"/>
      <c r="D223" s="371"/>
      <c r="E223" s="371"/>
      <c r="F223" s="278">
        <v>4</v>
      </c>
      <c r="G223" s="279"/>
      <c r="H223" s="288" t="str">
        <f t="shared" si="70"/>
        <v>Belum Diisi</v>
      </c>
      <c r="I223" s="280" t="s">
        <v>650</v>
      </c>
      <c r="J223" s="281" t="str">
        <f t="shared" si="91"/>
        <v>Isi Sasaran</v>
      </c>
      <c r="K223" s="280" t="s">
        <v>650</v>
      </c>
      <c r="L223" s="281" t="str">
        <f t="shared" si="92"/>
        <v>Isi Sasaran</v>
      </c>
      <c r="M223" s="371"/>
      <c r="N223" s="371"/>
      <c r="O223" s="272"/>
      <c r="P223" s="272"/>
      <c r="Q223" s="272"/>
      <c r="R223" s="272"/>
    </row>
    <row r="224" spans="1:18" ht="12.75" customHeight="1">
      <c r="A224" s="272"/>
      <c r="B224" s="349"/>
      <c r="C224" s="349"/>
      <c r="D224" s="349"/>
      <c r="E224" s="349"/>
      <c r="F224" s="282">
        <v>5</v>
      </c>
      <c r="G224" s="283"/>
      <c r="H224" s="289" t="str">
        <f t="shared" si="70"/>
        <v>Belum Diisi</v>
      </c>
      <c r="I224" s="285" t="s">
        <v>650</v>
      </c>
      <c r="J224" s="286" t="str">
        <f t="shared" si="91"/>
        <v>Isi Sasaran</v>
      </c>
      <c r="K224" s="285" t="s">
        <v>650</v>
      </c>
      <c r="L224" s="286" t="str">
        <f t="shared" si="92"/>
        <v>Isi Sasaran</v>
      </c>
      <c r="M224" s="349"/>
      <c r="N224" s="349"/>
      <c r="O224" s="272"/>
      <c r="P224" s="272"/>
      <c r="Q224" s="272"/>
      <c r="R224" s="272"/>
    </row>
    <row r="225" spans="1:18" ht="15.75" customHeight="1">
      <c r="A225" s="272"/>
      <c r="B225" s="418">
        <v>12</v>
      </c>
      <c r="C225" s="426" t="s">
        <v>1363</v>
      </c>
      <c r="D225" s="419" t="s">
        <v>650</v>
      </c>
      <c r="E225" s="427" t="str">
        <f>IF(D225="Y",1,IF(D225="T",0,IF(D225="Y/T","Belum diisi","Error")))</f>
        <v>Belum diisi</v>
      </c>
      <c r="F225" s="273">
        <v>1</v>
      </c>
      <c r="G225" s="274" t="s">
        <v>1364</v>
      </c>
      <c r="H225" s="290" t="str">
        <f t="shared" si="70"/>
        <v>Belum Diisi</v>
      </c>
      <c r="I225" s="276" t="s">
        <v>650</v>
      </c>
      <c r="J225" s="277" t="str">
        <f t="shared" ref="J225:J229" si="93">IF($D$225="Y/T","Isi Sasaran",IF($E$225=0,0,IF(I225="Y",1,IF(I225="T",0,"Isi Dulu"))))</f>
        <v>Isi Sasaran</v>
      </c>
      <c r="K225" s="276" t="s">
        <v>650</v>
      </c>
      <c r="L225" s="277" t="str">
        <f t="shared" ref="L225:L229" si="94">IF($D$225="Y/T","Isi Sasaran",IF($E$225=0,0,IF(K225="Y",1,IF(K225="T",0,"Isi Dulu"))))</f>
        <v>Isi Sasaran</v>
      </c>
      <c r="M225" s="429" t="s">
        <v>650</v>
      </c>
      <c r="N225" s="430" t="str">
        <f>IF(M225="Y",1,IF(M225="T",0,IF(M225="Y/T","Belum diisi","Error")))</f>
        <v>Belum diisi</v>
      </c>
      <c r="O225" s="272"/>
      <c r="P225" s="272"/>
      <c r="Q225" s="272"/>
      <c r="R225" s="272"/>
    </row>
    <row r="226" spans="1:18" ht="12.75" customHeight="1">
      <c r="A226" s="272"/>
      <c r="B226" s="371"/>
      <c r="C226" s="371"/>
      <c r="D226" s="371"/>
      <c r="E226" s="371"/>
      <c r="F226" s="278">
        <v>2</v>
      </c>
      <c r="G226" s="279" t="s">
        <v>1365</v>
      </c>
      <c r="H226" s="288" t="str">
        <f t="shared" si="70"/>
        <v>Belum Diisi</v>
      </c>
      <c r="I226" s="280" t="s">
        <v>650</v>
      </c>
      <c r="J226" s="281" t="str">
        <f t="shared" si="93"/>
        <v>Isi Sasaran</v>
      </c>
      <c r="K226" s="280" t="s">
        <v>650</v>
      </c>
      <c r="L226" s="281" t="str">
        <f t="shared" si="94"/>
        <v>Isi Sasaran</v>
      </c>
      <c r="M226" s="371"/>
      <c r="N226" s="371"/>
      <c r="O226" s="272"/>
      <c r="P226" s="272"/>
      <c r="Q226" s="272"/>
      <c r="R226" s="272"/>
    </row>
    <row r="227" spans="1:18" ht="12.75" customHeight="1">
      <c r="A227" s="272"/>
      <c r="B227" s="371"/>
      <c r="C227" s="371"/>
      <c r="D227" s="371"/>
      <c r="E227" s="371"/>
      <c r="F227" s="278">
        <v>3</v>
      </c>
      <c r="G227" s="279" t="s">
        <v>1366</v>
      </c>
      <c r="H227" s="288" t="str">
        <f t="shared" si="70"/>
        <v>Belum Diisi</v>
      </c>
      <c r="I227" s="280" t="s">
        <v>650</v>
      </c>
      <c r="J227" s="281" t="str">
        <f t="shared" si="93"/>
        <v>Isi Sasaran</v>
      </c>
      <c r="K227" s="280" t="s">
        <v>650</v>
      </c>
      <c r="L227" s="281" t="str">
        <f t="shared" si="94"/>
        <v>Isi Sasaran</v>
      </c>
      <c r="M227" s="371"/>
      <c r="N227" s="371"/>
      <c r="O227" s="272"/>
      <c r="P227" s="272"/>
      <c r="Q227" s="272"/>
      <c r="R227" s="272"/>
    </row>
    <row r="228" spans="1:18" ht="12.75" customHeight="1">
      <c r="A228" s="272"/>
      <c r="B228" s="371"/>
      <c r="C228" s="371"/>
      <c r="D228" s="371"/>
      <c r="E228" s="371"/>
      <c r="F228" s="278">
        <v>4</v>
      </c>
      <c r="G228" s="279" t="s">
        <v>1367</v>
      </c>
      <c r="H228" s="288" t="str">
        <f t="shared" si="70"/>
        <v>Belum Diisi</v>
      </c>
      <c r="I228" s="280" t="s">
        <v>650</v>
      </c>
      <c r="J228" s="281" t="str">
        <f t="shared" si="93"/>
        <v>Isi Sasaran</v>
      </c>
      <c r="K228" s="280" t="s">
        <v>650</v>
      </c>
      <c r="L228" s="281" t="str">
        <f t="shared" si="94"/>
        <v>Isi Sasaran</v>
      </c>
      <c r="M228" s="371"/>
      <c r="N228" s="371"/>
      <c r="O228" s="272"/>
      <c r="P228" s="272"/>
      <c r="Q228" s="272"/>
      <c r="R228" s="272"/>
    </row>
    <row r="229" spans="1:18" ht="12.75" customHeight="1">
      <c r="A229" s="272"/>
      <c r="B229" s="349"/>
      <c r="C229" s="349"/>
      <c r="D229" s="349"/>
      <c r="E229" s="349"/>
      <c r="F229" s="282">
        <v>5</v>
      </c>
      <c r="G229" s="283"/>
      <c r="H229" s="289" t="str">
        <f t="shared" si="70"/>
        <v>Belum Diisi</v>
      </c>
      <c r="I229" s="285" t="s">
        <v>650</v>
      </c>
      <c r="J229" s="286" t="str">
        <f t="shared" si="93"/>
        <v>Isi Sasaran</v>
      </c>
      <c r="K229" s="285" t="s">
        <v>650</v>
      </c>
      <c r="L229" s="286" t="str">
        <f t="shared" si="94"/>
        <v>Isi Sasaran</v>
      </c>
      <c r="M229" s="349"/>
      <c r="N229" s="349"/>
      <c r="O229" s="272"/>
      <c r="P229" s="272"/>
      <c r="Q229" s="272"/>
      <c r="R229" s="272"/>
    </row>
    <row r="230" spans="1:18" ht="15.75" customHeight="1">
      <c r="A230" s="272"/>
      <c r="B230" s="418">
        <v>13</v>
      </c>
      <c r="C230" s="426" t="s">
        <v>1368</v>
      </c>
      <c r="D230" s="419" t="s">
        <v>650</v>
      </c>
      <c r="E230" s="427" t="str">
        <f>IF(D230="Y",1,IF(D230="T",0,IF(D230="Y/T","Belum diisi","Error")))</f>
        <v>Belum diisi</v>
      </c>
      <c r="F230" s="273">
        <v>1</v>
      </c>
      <c r="G230" s="274" t="s">
        <v>1369</v>
      </c>
      <c r="H230" s="290" t="str">
        <f t="shared" si="70"/>
        <v>Belum Diisi</v>
      </c>
      <c r="I230" s="276" t="s">
        <v>650</v>
      </c>
      <c r="J230" s="277" t="str">
        <f t="shared" ref="J230:J234" si="95">IF($D$230="Y/T","Isi Sasaran",IF($E$230=0,0,IF(I230="Y",1,IF(I230="T",0,"Isi Dulu"))))</f>
        <v>Isi Sasaran</v>
      </c>
      <c r="K230" s="276" t="s">
        <v>650</v>
      </c>
      <c r="L230" s="277" t="str">
        <f t="shared" ref="L230:L234" si="96">IF($D$230="Y/T","Isi Sasaran",IF($E$230=0,0,IF(K230="Y",1,IF(K230="T",0,"Isi Dulu"))))</f>
        <v>Isi Sasaran</v>
      </c>
      <c r="M230" s="429" t="s">
        <v>650</v>
      </c>
      <c r="N230" s="430" t="str">
        <f>IF(M230="Y",1,IF(M230="T",0,IF(M230="Y/T","Belum diisi","Error")))</f>
        <v>Belum diisi</v>
      </c>
      <c r="O230" s="272"/>
      <c r="P230" s="272"/>
      <c r="Q230" s="272"/>
      <c r="R230" s="272"/>
    </row>
    <row r="231" spans="1:18" ht="12.75" customHeight="1">
      <c r="A231" s="272"/>
      <c r="B231" s="371"/>
      <c r="C231" s="371"/>
      <c r="D231" s="371"/>
      <c r="E231" s="371"/>
      <c r="F231" s="278">
        <v>2</v>
      </c>
      <c r="G231" s="279"/>
      <c r="H231" s="288" t="str">
        <f t="shared" si="70"/>
        <v>Belum Diisi</v>
      </c>
      <c r="I231" s="280" t="s">
        <v>650</v>
      </c>
      <c r="J231" s="281" t="str">
        <f t="shared" si="95"/>
        <v>Isi Sasaran</v>
      </c>
      <c r="K231" s="280" t="s">
        <v>650</v>
      </c>
      <c r="L231" s="281" t="str">
        <f t="shared" si="96"/>
        <v>Isi Sasaran</v>
      </c>
      <c r="M231" s="371"/>
      <c r="N231" s="371"/>
      <c r="O231" s="272"/>
      <c r="P231" s="272"/>
      <c r="Q231" s="272"/>
      <c r="R231" s="272"/>
    </row>
    <row r="232" spans="1:18" ht="12.75" customHeight="1">
      <c r="A232" s="272"/>
      <c r="B232" s="371"/>
      <c r="C232" s="371"/>
      <c r="D232" s="371"/>
      <c r="E232" s="371"/>
      <c r="F232" s="278">
        <v>3</v>
      </c>
      <c r="G232" s="279"/>
      <c r="H232" s="288" t="str">
        <f t="shared" si="70"/>
        <v>Belum Diisi</v>
      </c>
      <c r="I232" s="280" t="s">
        <v>650</v>
      </c>
      <c r="J232" s="281" t="str">
        <f t="shared" si="95"/>
        <v>Isi Sasaran</v>
      </c>
      <c r="K232" s="280" t="s">
        <v>650</v>
      </c>
      <c r="L232" s="281" t="str">
        <f t="shared" si="96"/>
        <v>Isi Sasaran</v>
      </c>
      <c r="M232" s="371"/>
      <c r="N232" s="371"/>
      <c r="O232" s="272"/>
      <c r="P232" s="272"/>
      <c r="Q232" s="272"/>
      <c r="R232" s="272"/>
    </row>
    <row r="233" spans="1:18" ht="12.75" customHeight="1">
      <c r="A233" s="272"/>
      <c r="B233" s="371"/>
      <c r="C233" s="371"/>
      <c r="D233" s="371"/>
      <c r="E233" s="371"/>
      <c r="F233" s="278">
        <v>4</v>
      </c>
      <c r="G233" s="279"/>
      <c r="H233" s="288" t="str">
        <f t="shared" si="70"/>
        <v>Belum Diisi</v>
      </c>
      <c r="I233" s="280" t="s">
        <v>650</v>
      </c>
      <c r="J233" s="281" t="str">
        <f t="shared" si="95"/>
        <v>Isi Sasaran</v>
      </c>
      <c r="K233" s="280" t="s">
        <v>650</v>
      </c>
      <c r="L233" s="281" t="str">
        <f t="shared" si="96"/>
        <v>Isi Sasaran</v>
      </c>
      <c r="M233" s="371"/>
      <c r="N233" s="371"/>
      <c r="O233" s="272"/>
      <c r="P233" s="272"/>
      <c r="Q233" s="272"/>
      <c r="R233" s="272"/>
    </row>
    <row r="234" spans="1:18" ht="12.75" customHeight="1">
      <c r="A234" s="272"/>
      <c r="B234" s="349"/>
      <c r="C234" s="349"/>
      <c r="D234" s="349"/>
      <c r="E234" s="349"/>
      <c r="F234" s="282">
        <v>5</v>
      </c>
      <c r="G234" s="283"/>
      <c r="H234" s="289" t="str">
        <f t="shared" si="70"/>
        <v>Belum Diisi</v>
      </c>
      <c r="I234" s="285" t="s">
        <v>650</v>
      </c>
      <c r="J234" s="286" t="str">
        <f t="shared" si="95"/>
        <v>Isi Sasaran</v>
      </c>
      <c r="K234" s="285" t="s">
        <v>650</v>
      </c>
      <c r="L234" s="286" t="str">
        <f t="shared" si="96"/>
        <v>Isi Sasaran</v>
      </c>
      <c r="M234" s="349"/>
      <c r="N234" s="349"/>
      <c r="O234" s="272"/>
      <c r="P234" s="272"/>
      <c r="Q234" s="272"/>
      <c r="R234" s="272"/>
    </row>
    <row r="235" spans="1:18" ht="15.75" customHeight="1">
      <c r="A235" s="272"/>
      <c r="B235" s="418">
        <v>14</v>
      </c>
      <c r="C235" s="426" t="s">
        <v>1370</v>
      </c>
      <c r="D235" s="419" t="s">
        <v>650</v>
      </c>
      <c r="E235" s="427" t="str">
        <f>IF(D235="Y",1,IF(D235="T",0,IF(D235="Y/T","Belum diisi","Error")))</f>
        <v>Belum diisi</v>
      </c>
      <c r="F235" s="273">
        <v>1</v>
      </c>
      <c r="G235" s="274" t="s">
        <v>1372</v>
      </c>
      <c r="H235" s="290" t="str">
        <f t="shared" si="70"/>
        <v>Belum Diisi</v>
      </c>
      <c r="I235" s="276" t="s">
        <v>650</v>
      </c>
      <c r="J235" s="277" t="str">
        <f t="shared" ref="J235:J239" si="97">IF($D$235="Y/T","Isi Sasaran",IF($E$235=0,0,IF(I235="Y",1,IF(I235="T",0,"Isi Dulu"))))</f>
        <v>Isi Sasaran</v>
      </c>
      <c r="K235" s="276" t="s">
        <v>650</v>
      </c>
      <c r="L235" s="277" t="str">
        <f t="shared" ref="L235:L239" si="98">IF($D$235="Y/T","Isi Sasaran",IF($E$235=0,0,IF(K235="Y",1,IF(K235="T",0,"Isi Dulu"))))</f>
        <v>Isi Sasaran</v>
      </c>
      <c r="M235" s="429" t="s">
        <v>650</v>
      </c>
      <c r="N235" s="430" t="str">
        <f>IF(M235="Y",1,IF(M235="T",0,IF(M235="Y/T","Belum diisi","Error")))</f>
        <v>Belum diisi</v>
      </c>
      <c r="O235" s="272"/>
      <c r="P235" s="272"/>
      <c r="Q235" s="272"/>
      <c r="R235" s="272"/>
    </row>
    <row r="236" spans="1:18" ht="12.75" customHeight="1">
      <c r="A236" s="272"/>
      <c r="B236" s="371"/>
      <c r="C236" s="371"/>
      <c r="D236" s="371"/>
      <c r="E236" s="371"/>
      <c r="F236" s="278">
        <v>2</v>
      </c>
      <c r="G236" s="279"/>
      <c r="H236" s="288" t="str">
        <f t="shared" si="70"/>
        <v>Belum Diisi</v>
      </c>
      <c r="I236" s="280" t="s">
        <v>650</v>
      </c>
      <c r="J236" s="281" t="str">
        <f t="shared" si="97"/>
        <v>Isi Sasaran</v>
      </c>
      <c r="K236" s="280" t="s">
        <v>650</v>
      </c>
      <c r="L236" s="281" t="str">
        <f t="shared" si="98"/>
        <v>Isi Sasaran</v>
      </c>
      <c r="M236" s="371"/>
      <c r="N236" s="371"/>
      <c r="O236" s="272"/>
      <c r="P236" s="272"/>
      <c r="Q236" s="272"/>
      <c r="R236" s="272"/>
    </row>
    <row r="237" spans="1:18" ht="12.75" customHeight="1">
      <c r="A237" s="272"/>
      <c r="B237" s="371"/>
      <c r="C237" s="371"/>
      <c r="D237" s="371"/>
      <c r="E237" s="371"/>
      <c r="F237" s="278">
        <v>3</v>
      </c>
      <c r="G237" s="279"/>
      <c r="H237" s="288" t="str">
        <f t="shared" si="70"/>
        <v>Belum Diisi</v>
      </c>
      <c r="I237" s="280" t="s">
        <v>650</v>
      </c>
      <c r="J237" s="281" t="str">
        <f t="shared" si="97"/>
        <v>Isi Sasaran</v>
      </c>
      <c r="K237" s="280" t="s">
        <v>650</v>
      </c>
      <c r="L237" s="281" t="str">
        <f t="shared" si="98"/>
        <v>Isi Sasaran</v>
      </c>
      <c r="M237" s="371"/>
      <c r="N237" s="371"/>
      <c r="O237" s="272"/>
      <c r="P237" s="272"/>
      <c r="Q237" s="272"/>
      <c r="R237" s="272"/>
    </row>
    <row r="238" spans="1:18" ht="12.75" customHeight="1">
      <c r="A238" s="272"/>
      <c r="B238" s="371"/>
      <c r="C238" s="371"/>
      <c r="D238" s="371"/>
      <c r="E238" s="371"/>
      <c r="F238" s="278">
        <v>4</v>
      </c>
      <c r="G238" s="279"/>
      <c r="H238" s="288" t="str">
        <f t="shared" si="70"/>
        <v>Belum Diisi</v>
      </c>
      <c r="I238" s="280" t="s">
        <v>650</v>
      </c>
      <c r="J238" s="281" t="str">
        <f t="shared" si="97"/>
        <v>Isi Sasaran</v>
      </c>
      <c r="K238" s="280" t="s">
        <v>650</v>
      </c>
      <c r="L238" s="281" t="str">
        <f t="shared" si="98"/>
        <v>Isi Sasaran</v>
      </c>
      <c r="M238" s="371"/>
      <c r="N238" s="371"/>
      <c r="O238" s="272"/>
      <c r="P238" s="272"/>
      <c r="Q238" s="272"/>
      <c r="R238" s="272"/>
    </row>
    <row r="239" spans="1:18" ht="12.75" customHeight="1">
      <c r="A239" s="272"/>
      <c r="B239" s="349"/>
      <c r="C239" s="349"/>
      <c r="D239" s="349"/>
      <c r="E239" s="349"/>
      <c r="F239" s="282">
        <v>5</v>
      </c>
      <c r="G239" s="283"/>
      <c r="H239" s="289" t="str">
        <f t="shared" si="70"/>
        <v>Belum Diisi</v>
      </c>
      <c r="I239" s="285" t="s">
        <v>650</v>
      </c>
      <c r="J239" s="286" t="str">
        <f t="shared" si="97"/>
        <v>Isi Sasaran</v>
      </c>
      <c r="K239" s="285" t="s">
        <v>650</v>
      </c>
      <c r="L239" s="286" t="str">
        <f t="shared" si="98"/>
        <v>Isi Sasaran</v>
      </c>
      <c r="M239" s="349"/>
      <c r="N239" s="349"/>
      <c r="O239" s="272"/>
      <c r="P239" s="272"/>
      <c r="Q239" s="272"/>
      <c r="R239" s="272"/>
    </row>
    <row r="240" spans="1:18" ht="15.75" customHeight="1">
      <c r="A240" s="272"/>
      <c r="B240" s="418">
        <v>15</v>
      </c>
      <c r="C240" s="426" t="s">
        <v>1371</v>
      </c>
      <c r="D240" s="419" t="s">
        <v>650</v>
      </c>
      <c r="E240" s="427" t="str">
        <f>IF(D240="Y",1,IF(D240="T",0,IF(D240="Y/T","Belum diisi","Error")))</f>
        <v>Belum diisi</v>
      </c>
      <c r="F240" s="273">
        <v>1</v>
      </c>
      <c r="G240" s="274" t="s">
        <v>1373</v>
      </c>
      <c r="H240" s="290" t="str">
        <f t="shared" si="70"/>
        <v>Belum Diisi</v>
      </c>
      <c r="I240" s="276" t="s">
        <v>650</v>
      </c>
      <c r="J240" s="277" t="str">
        <f t="shared" ref="J240:J243" si="99">IF($D$240="Y/T","Isi Sasaran",IF($E$240=0,0,IF(I240="Y",1,IF(I240="T",0,"Isi Dulu"))))</f>
        <v>Isi Sasaran</v>
      </c>
      <c r="K240" s="276" t="s">
        <v>650</v>
      </c>
      <c r="L240" s="277" t="str">
        <f t="shared" ref="L240:L243" si="100">IF($D$240="Y/T","Isi Sasaran",IF($E$240=0,0,IF(K240="Y",1,IF(K240="T",0,"Isi Dulu"))))</f>
        <v>Isi Sasaran</v>
      </c>
      <c r="M240" s="429" t="s">
        <v>650</v>
      </c>
      <c r="N240" s="430" t="str">
        <f>IF(M240="Y",1,IF(M240="T",0,IF(M240="Y/T","Belum diisi","Error")))</f>
        <v>Belum diisi</v>
      </c>
      <c r="O240" s="272"/>
      <c r="P240" s="272"/>
      <c r="Q240" s="272"/>
      <c r="R240" s="272"/>
    </row>
    <row r="241" spans="1:18" ht="12.75" customHeight="1">
      <c r="A241" s="272"/>
      <c r="B241" s="371"/>
      <c r="C241" s="371"/>
      <c r="D241" s="371"/>
      <c r="E241" s="371"/>
      <c r="F241" s="278">
        <v>2</v>
      </c>
      <c r="G241" s="279" t="s">
        <v>1374</v>
      </c>
      <c r="H241" s="288" t="str">
        <f t="shared" si="70"/>
        <v>Belum Diisi</v>
      </c>
      <c r="I241" s="280" t="s">
        <v>650</v>
      </c>
      <c r="J241" s="281" t="str">
        <f t="shared" si="99"/>
        <v>Isi Sasaran</v>
      </c>
      <c r="K241" s="280" t="s">
        <v>650</v>
      </c>
      <c r="L241" s="281" t="str">
        <f t="shared" si="100"/>
        <v>Isi Sasaran</v>
      </c>
      <c r="M241" s="371"/>
      <c r="N241" s="371"/>
      <c r="O241" s="272"/>
      <c r="P241" s="272"/>
      <c r="Q241" s="272"/>
      <c r="R241" s="272"/>
    </row>
    <row r="242" spans="1:18" ht="12.75" customHeight="1">
      <c r="A242" s="272"/>
      <c r="B242" s="371"/>
      <c r="C242" s="371"/>
      <c r="D242" s="371"/>
      <c r="E242" s="371"/>
      <c r="F242" s="278">
        <v>3</v>
      </c>
      <c r="G242" s="279" t="s">
        <v>1375</v>
      </c>
      <c r="H242" s="288" t="str">
        <f t="shared" si="70"/>
        <v>Belum Diisi</v>
      </c>
      <c r="I242" s="280" t="s">
        <v>650</v>
      </c>
      <c r="J242" s="281" t="str">
        <f t="shared" si="99"/>
        <v>Isi Sasaran</v>
      </c>
      <c r="K242" s="280" t="s">
        <v>650</v>
      </c>
      <c r="L242" s="281" t="str">
        <f t="shared" si="100"/>
        <v>Isi Sasaran</v>
      </c>
      <c r="M242" s="371"/>
      <c r="N242" s="371"/>
      <c r="O242" s="272"/>
      <c r="P242" s="272"/>
      <c r="Q242" s="272"/>
      <c r="R242" s="272"/>
    </row>
    <row r="243" spans="1:18" ht="12.75" customHeight="1">
      <c r="A243" s="272"/>
      <c r="B243" s="371"/>
      <c r="C243" s="371"/>
      <c r="D243" s="371"/>
      <c r="E243" s="371"/>
      <c r="F243" s="278">
        <v>4</v>
      </c>
      <c r="G243" s="279" t="s">
        <v>1376</v>
      </c>
      <c r="H243" s="288" t="str">
        <f t="shared" si="70"/>
        <v>Belum Diisi</v>
      </c>
      <c r="I243" s="280" t="s">
        <v>650</v>
      </c>
      <c r="J243" s="281" t="str">
        <f t="shared" si="99"/>
        <v>Isi Sasaran</v>
      </c>
      <c r="K243" s="280" t="s">
        <v>650</v>
      </c>
      <c r="L243" s="281" t="str">
        <f t="shared" si="100"/>
        <v>Isi Sasaran</v>
      </c>
      <c r="M243" s="371"/>
      <c r="N243" s="371"/>
      <c r="O243" s="272"/>
      <c r="P243" s="272"/>
      <c r="Q243" s="272"/>
      <c r="R243" s="272"/>
    </row>
    <row r="244" spans="1:18" s="328" customFormat="1" ht="12.75" customHeight="1">
      <c r="A244" s="272"/>
      <c r="B244" s="423"/>
      <c r="C244" s="423"/>
      <c r="D244" s="423"/>
      <c r="E244" s="423"/>
      <c r="F244" s="278">
        <v>5</v>
      </c>
      <c r="G244" s="283" t="s">
        <v>1377</v>
      </c>
      <c r="H244" s="289" t="str">
        <f t="shared" ref="H244:H246" si="101">IF(OR(J244="Isi Dulu",L244="Isi Dulu",J244="Isi Sasaran",L244="Isi Sasaran"),"Belum Diisi",IF(SUM(J244,L244)=2,1,IF(SUM(J244,L244)=1,0,IF(SUM(J244,L244)=0,0,"Error"))))</f>
        <v>Belum Diisi</v>
      </c>
      <c r="I244" s="285" t="s">
        <v>650</v>
      </c>
      <c r="J244" s="286" t="str">
        <f t="shared" ref="J244:J246" si="102">IF($D$240="Y/T","Isi Sasaran",IF($E$240=0,0,IF(I244="Y",1,IF(I244="T",0,"Isi Dulu"))))</f>
        <v>Isi Sasaran</v>
      </c>
      <c r="K244" s="285" t="s">
        <v>650</v>
      </c>
      <c r="L244" s="286" t="str">
        <f t="shared" ref="L244:L246" si="103">IF($D$240="Y/T","Isi Sasaran",IF($E$240=0,0,IF(K244="Y",1,IF(K244="T",0,"Isi Dulu"))))</f>
        <v>Isi Sasaran</v>
      </c>
      <c r="M244" s="423"/>
      <c r="N244" s="423"/>
      <c r="O244" s="272"/>
      <c r="P244" s="272"/>
      <c r="Q244" s="272"/>
      <c r="R244" s="272"/>
    </row>
    <row r="245" spans="1:18" s="328" customFormat="1" ht="12.75" customHeight="1">
      <c r="A245" s="272"/>
      <c r="B245" s="423"/>
      <c r="C245" s="423"/>
      <c r="D245" s="423"/>
      <c r="E245" s="423"/>
      <c r="F245" s="278">
        <v>6</v>
      </c>
      <c r="G245" s="283" t="s">
        <v>1378</v>
      </c>
      <c r="H245" s="289" t="str">
        <f t="shared" si="101"/>
        <v>Belum Diisi</v>
      </c>
      <c r="I245" s="285" t="s">
        <v>650</v>
      </c>
      <c r="J245" s="286" t="str">
        <f t="shared" si="102"/>
        <v>Isi Sasaran</v>
      </c>
      <c r="K245" s="285" t="s">
        <v>650</v>
      </c>
      <c r="L245" s="286" t="str">
        <f t="shared" si="103"/>
        <v>Isi Sasaran</v>
      </c>
      <c r="M245" s="423"/>
      <c r="N245" s="423"/>
      <c r="O245" s="272"/>
      <c r="P245" s="272"/>
      <c r="Q245" s="272"/>
      <c r="R245" s="272"/>
    </row>
    <row r="246" spans="1:18" s="328" customFormat="1" ht="12.75" customHeight="1">
      <c r="A246" s="272"/>
      <c r="B246" s="423"/>
      <c r="C246" s="423"/>
      <c r="D246" s="423"/>
      <c r="E246" s="423"/>
      <c r="F246" s="278">
        <v>7</v>
      </c>
      <c r="G246" s="283" t="s">
        <v>1379</v>
      </c>
      <c r="H246" s="289" t="str">
        <f t="shared" si="101"/>
        <v>Belum Diisi</v>
      </c>
      <c r="I246" s="285" t="s">
        <v>650</v>
      </c>
      <c r="J246" s="286" t="str">
        <f t="shared" si="102"/>
        <v>Isi Sasaran</v>
      </c>
      <c r="K246" s="285" t="s">
        <v>650</v>
      </c>
      <c r="L246" s="286" t="str">
        <f t="shared" si="103"/>
        <v>Isi Sasaran</v>
      </c>
      <c r="M246" s="423"/>
      <c r="N246" s="423"/>
      <c r="O246" s="272"/>
      <c r="P246" s="272"/>
      <c r="Q246" s="272"/>
      <c r="R246" s="272"/>
    </row>
    <row r="247" spans="1:18" ht="15.75" customHeight="1">
      <c r="A247" s="272"/>
      <c r="B247" s="418">
        <v>16</v>
      </c>
      <c r="C247" s="426" t="s">
        <v>1380</v>
      </c>
      <c r="D247" s="419" t="s">
        <v>650</v>
      </c>
      <c r="E247" s="427" t="str">
        <f>IF(D247="Y",1,IF(D247="T",0,IF(D247="Y/T","Belum diisi","Error")))</f>
        <v>Belum diisi</v>
      </c>
      <c r="F247" s="273">
        <v>1</v>
      </c>
      <c r="G247" s="274" t="s">
        <v>1381</v>
      </c>
      <c r="H247" s="290" t="str">
        <f t="shared" si="70"/>
        <v>Belum Diisi</v>
      </c>
      <c r="I247" s="276" t="s">
        <v>650</v>
      </c>
      <c r="J247" s="277" t="str">
        <f t="shared" ref="J247:J251" si="104">IF($D$247="Y/T","Isi Sasaran",IF($E$247=0,0,IF(I247="Y",1,IF(I247="T",0,"Isi Dulu"))))</f>
        <v>Isi Sasaran</v>
      </c>
      <c r="K247" s="276" t="s">
        <v>650</v>
      </c>
      <c r="L247" s="277" t="str">
        <f t="shared" ref="L247:L251" si="105">IF($D$247="Y/T","Isi Sasaran",IF($E$247=0,0,IF(K247="Y",1,IF(K247="T",0,"Isi Dulu"))))</f>
        <v>Isi Sasaran</v>
      </c>
      <c r="M247" s="429" t="s">
        <v>650</v>
      </c>
      <c r="N247" s="430" t="str">
        <f>IF(M247="Y",1,IF(M247="T",0,IF(M247="Y/T","Belum diisi","Error")))</f>
        <v>Belum diisi</v>
      </c>
      <c r="O247" s="272"/>
      <c r="P247" s="272"/>
      <c r="Q247" s="272"/>
      <c r="R247" s="272"/>
    </row>
    <row r="248" spans="1:18" ht="12.75" customHeight="1">
      <c r="A248" s="272"/>
      <c r="B248" s="371"/>
      <c r="C248" s="371"/>
      <c r="D248" s="371"/>
      <c r="E248" s="371"/>
      <c r="F248" s="278">
        <v>2</v>
      </c>
      <c r="G248" s="279" t="s">
        <v>1382</v>
      </c>
      <c r="H248" s="288" t="str">
        <f t="shared" si="70"/>
        <v>Belum Diisi</v>
      </c>
      <c r="I248" s="280" t="s">
        <v>650</v>
      </c>
      <c r="J248" s="281" t="str">
        <f t="shared" si="104"/>
        <v>Isi Sasaran</v>
      </c>
      <c r="K248" s="280" t="s">
        <v>650</v>
      </c>
      <c r="L248" s="281" t="str">
        <f t="shared" si="105"/>
        <v>Isi Sasaran</v>
      </c>
      <c r="M248" s="371"/>
      <c r="N248" s="371"/>
      <c r="O248" s="272"/>
      <c r="P248" s="272"/>
      <c r="Q248" s="272"/>
      <c r="R248" s="272"/>
    </row>
    <row r="249" spans="1:18" ht="12.75" customHeight="1">
      <c r="A249" s="272"/>
      <c r="B249" s="371"/>
      <c r="C249" s="371"/>
      <c r="D249" s="371"/>
      <c r="E249" s="371"/>
      <c r="F249" s="278">
        <v>3</v>
      </c>
      <c r="G249" s="329" t="s">
        <v>1383</v>
      </c>
      <c r="H249" s="288" t="str">
        <f t="shared" si="70"/>
        <v>Belum Diisi</v>
      </c>
      <c r="I249" s="280" t="s">
        <v>650</v>
      </c>
      <c r="J249" s="281" t="str">
        <f t="shared" si="104"/>
        <v>Isi Sasaran</v>
      </c>
      <c r="K249" s="280" t="s">
        <v>650</v>
      </c>
      <c r="L249" s="281" t="str">
        <f t="shared" si="105"/>
        <v>Isi Sasaran</v>
      </c>
      <c r="M249" s="371"/>
      <c r="N249" s="371"/>
      <c r="O249" s="272"/>
      <c r="P249" s="272"/>
      <c r="Q249" s="272"/>
      <c r="R249" s="272"/>
    </row>
    <row r="250" spans="1:18" ht="12.75" customHeight="1">
      <c r="A250" s="272"/>
      <c r="B250" s="371"/>
      <c r="C250" s="371"/>
      <c r="D250" s="371"/>
      <c r="E250" s="371"/>
      <c r="F250" s="278">
        <v>4</v>
      </c>
      <c r="G250" s="329" t="s">
        <v>1384</v>
      </c>
      <c r="H250" s="288" t="str">
        <f t="shared" si="70"/>
        <v>Belum Diisi</v>
      </c>
      <c r="I250" s="280" t="s">
        <v>650</v>
      </c>
      <c r="J250" s="281" t="str">
        <f t="shared" si="104"/>
        <v>Isi Sasaran</v>
      </c>
      <c r="K250" s="280" t="s">
        <v>650</v>
      </c>
      <c r="L250" s="281" t="str">
        <f t="shared" si="105"/>
        <v>Isi Sasaran</v>
      </c>
      <c r="M250" s="371"/>
      <c r="N250" s="371"/>
      <c r="O250" s="272"/>
      <c r="P250" s="272"/>
      <c r="Q250" s="272"/>
      <c r="R250" s="272"/>
    </row>
    <row r="251" spans="1:18" ht="12.75" customHeight="1">
      <c r="A251" s="272"/>
      <c r="B251" s="349"/>
      <c r="C251" s="349"/>
      <c r="D251" s="349"/>
      <c r="E251" s="349"/>
      <c r="F251" s="282">
        <v>5</v>
      </c>
      <c r="G251" s="283"/>
      <c r="H251" s="289" t="str">
        <f t="shared" si="70"/>
        <v>Belum Diisi</v>
      </c>
      <c r="I251" s="285" t="s">
        <v>650</v>
      </c>
      <c r="J251" s="286" t="str">
        <f t="shared" si="104"/>
        <v>Isi Sasaran</v>
      </c>
      <c r="K251" s="285" t="s">
        <v>650</v>
      </c>
      <c r="L251" s="286" t="str">
        <f t="shared" si="105"/>
        <v>Isi Sasaran</v>
      </c>
      <c r="M251" s="349"/>
      <c r="N251" s="349"/>
      <c r="O251" s="272"/>
      <c r="P251" s="272"/>
      <c r="Q251" s="272"/>
      <c r="R251" s="272"/>
    </row>
    <row r="252" spans="1:18" ht="15.75" customHeight="1">
      <c r="A252" s="272"/>
      <c r="B252" s="418">
        <v>17</v>
      </c>
      <c r="C252" s="426" t="s">
        <v>1385</v>
      </c>
      <c r="D252" s="419" t="s">
        <v>650</v>
      </c>
      <c r="E252" s="427" t="str">
        <f>IF(D252="Y",1,IF(D252="T",0,IF(D252="Y/T","Belum diisi","Error")))</f>
        <v>Belum diisi</v>
      </c>
      <c r="F252" s="273">
        <v>1</v>
      </c>
      <c r="G252" s="274" t="s">
        <v>1386</v>
      </c>
      <c r="H252" s="290" t="str">
        <f t="shared" si="70"/>
        <v>Belum Diisi</v>
      </c>
      <c r="I252" s="276" t="s">
        <v>650</v>
      </c>
      <c r="J252" s="277" t="str">
        <f t="shared" ref="J252:J256" si="106">IF($D$252="Y/T","Isi Sasaran",IF($E$252=0,0,IF(I252="Y",1,IF(I252="T",0,"Isi Dulu"))))</f>
        <v>Isi Sasaran</v>
      </c>
      <c r="K252" s="276" t="s">
        <v>650</v>
      </c>
      <c r="L252" s="277" t="str">
        <f t="shared" ref="L252:L256" si="107">IF($D$252="Y/T","Isi Sasaran",IF($E$252=0,0,IF(K252="Y",1,IF(K252="T",0,"Isi Dulu"))))</f>
        <v>Isi Sasaran</v>
      </c>
      <c r="M252" s="429" t="s">
        <v>650</v>
      </c>
      <c r="N252" s="430" t="str">
        <f>IF(M252="Y",1,IF(M252="T",0,IF(M252="Y/T","Belum diisi","Error")))</f>
        <v>Belum diisi</v>
      </c>
      <c r="O252" s="272"/>
      <c r="P252" s="272"/>
      <c r="Q252" s="272"/>
      <c r="R252" s="272"/>
    </row>
    <row r="253" spans="1:18" ht="12.75" customHeight="1">
      <c r="A253" s="272"/>
      <c r="B253" s="371"/>
      <c r="C253" s="371"/>
      <c r="D253" s="371"/>
      <c r="E253" s="371"/>
      <c r="F253" s="278">
        <v>2</v>
      </c>
      <c r="G253" s="279" t="s">
        <v>1387</v>
      </c>
      <c r="H253" s="288" t="str">
        <f t="shared" si="70"/>
        <v>Belum Diisi</v>
      </c>
      <c r="I253" s="280" t="s">
        <v>650</v>
      </c>
      <c r="J253" s="281" t="str">
        <f t="shared" si="106"/>
        <v>Isi Sasaran</v>
      </c>
      <c r="K253" s="280" t="s">
        <v>650</v>
      </c>
      <c r="L253" s="281" t="str">
        <f t="shared" si="107"/>
        <v>Isi Sasaran</v>
      </c>
      <c r="M253" s="371"/>
      <c r="N253" s="371"/>
      <c r="O253" s="272"/>
      <c r="P253" s="272"/>
      <c r="Q253" s="272"/>
      <c r="R253" s="272"/>
    </row>
    <row r="254" spans="1:18" ht="12.75" customHeight="1">
      <c r="A254" s="272"/>
      <c r="B254" s="371"/>
      <c r="C254" s="371"/>
      <c r="D254" s="371"/>
      <c r="E254" s="371"/>
      <c r="F254" s="278">
        <v>3</v>
      </c>
      <c r="G254" s="279"/>
      <c r="H254" s="288" t="str">
        <f t="shared" si="70"/>
        <v>Belum Diisi</v>
      </c>
      <c r="I254" s="280" t="s">
        <v>650</v>
      </c>
      <c r="J254" s="281" t="str">
        <f t="shared" si="106"/>
        <v>Isi Sasaran</v>
      </c>
      <c r="K254" s="280" t="s">
        <v>650</v>
      </c>
      <c r="L254" s="281" t="str">
        <f t="shared" si="107"/>
        <v>Isi Sasaran</v>
      </c>
      <c r="M254" s="371"/>
      <c r="N254" s="371"/>
      <c r="O254" s="272"/>
      <c r="P254" s="272"/>
      <c r="Q254" s="272"/>
      <c r="R254" s="272"/>
    </row>
    <row r="255" spans="1:18" ht="12.75" customHeight="1">
      <c r="A255" s="272"/>
      <c r="B255" s="371"/>
      <c r="C255" s="371"/>
      <c r="D255" s="371"/>
      <c r="E255" s="371"/>
      <c r="F255" s="278">
        <v>4</v>
      </c>
      <c r="G255" s="279"/>
      <c r="H255" s="288" t="str">
        <f t="shared" si="70"/>
        <v>Belum Diisi</v>
      </c>
      <c r="I255" s="280" t="s">
        <v>650</v>
      </c>
      <c r="J255" s="281" t="str">
        <f t="shared" si="106"/>
        <v>Isi Sasaran</v>
      </c>
      <c r="K255" s="280" t="s">
        <v>650</v>
      </c>
      <c r="L255" s="281" t="str">
        <f t="shared" si="107"/>
        <v>Isi Sasaran</v>
      </c>
      <c r="M255" s="371"/>
      <c r="N255" s="371"/>
      <c r="O255" s="272"/>
      <c r="P255" s="272"/>
      <c r="Q255" s="272"/>
      <c r="R255" s="272"/>
    </row>
    <row r="256" spans="1:18" ht="12.75" customHeight="1">
      <c r="A256" s="272"/>
      <c r="B256" s="349"/>
      <c r="C256" s="349"/>
      <c r="D256" s="349"/>
      <c r="E256" s="349"/>
      <c r="F256" s="282">
        <v>5</v>
      </c>
      <c r="G256" s="283"/>
      <c r="H256" s="289" t="str">
        <f t="shared" si="70"/>
        <v>Belum Diisi</v>
      </c>
      <c r="I256" s="285" t="s">
        <v>650</v>
      </c>
      <c r="J256" s="286" t="str">
        <f t="shared" si="106"/>
        <v>Isi Sasaran</v>
      </c>
      <c r="K256" s="285" t="s">
        <v>650</v>
      </c>
      <c r="L256" s="286" t="str">
        <f t="shared" si="107"/>
        <v>Isi Sasaran</v>
      </c>
      <c r="M256" s="349"/>
      <c r="N256" s="349"/>
      <c r="O256" s="272"/>
      <c r="P256" s="272"/>
      <c r="Q256" s="272"/>
      <c r="R256" s="272"/>
    </row>
    <row r="257" spans="1:18" ht="15.75" customHeight="1">
      <c r="A257" s="272"/>
      <c r="B257" s="418">
        <v>18</v>
      </c>
      <c r="C257" s="426" t="s">
        <v>1388</v>
      </c>
      <c r="D257" s="419" t="s">
        <v>650</v>
      </c>
      <c r="E257" s="427" t="str">
        <f>IF(D257="Y",1,IF(D257="T",0,IF(D257="Y/T","Belum diisi","Error")))</f>
        <v>Belum diisi</v>
      </c>
      <c r="F257" s="273">
        <v>1</v>
      </c>
      <c r="G257" s="274" t="s">
        <v>1335</v>
      </c>
      <c r="H257" s="290" t="str">
        <f t="shared" si="70"/>
        <v>Belum Diisi</v>
      </c>
      <c r="I257" s="276" t="s">
        <v>650</v>
      </c>
      <c r="J257" s="277" t="str">
        <f t="shared" ref="J257:J261" si="108">IF($D$257="Y/T","Isi Sasaran",IF($E$257=0,0,IF(I257="Y",1,IF(I257="T",0,"Isi Dulu"))))</f>
        <v>Isi Sasaran</v>
      </c>
      <c r="K257" s="276" t="s">
        <v>650</v>
      </c>
      <c r="L257" s="277" t="str">
        <f t="shared" ref="L257:L261" si="109">IF($D$257="Y/T","Isi Sasaran",IF($E$257=0,0,IF(K257="Y",1,IF(K257="T",0,"Isi Dulu"))))</f>
        <v>Isi Sasaran</v>
      </c>
      <c r="M257" s="429" t="s">
        <v>650</v>
      </c>
      <c r="N257" s="430" t="str">
        <f>IF(M257="Y",1,IF(M257="T",0,IF(M257="Y/T","Belum diisi","Error")))</f>
        <v>Belum diisi</v>
      </c>
      <c r="O257" s="272"/>
      <c r="P257" s="272"/>
      <c r="Q257" s="272"/>
      <c r="R257" s="272"/>
    </row>
    <row r="258" spans="1:18" ht="12.75" customHeight="1">
      <c r="A258" s="272"/>
      <c r="B258" s="371"/>
      <c r="C258" s="371"/>
      <c r="D258" s="371"/>
      <c r="E258" s="371"/>
      <c r="F258" s="278">
        <v>2</v>
      </c>
      <c r="G258" s="279"/>
      <c r="H258" s="288" t="str">
        <f t="shared" si="70"/>
        <v>Belum Diisi</v>
      </c>
      <c r="I258" s="280" t="s">
        <v>650</v>
      </c>
      <c r="J258" s="281" t="str">
        <f t="shared" si="108"/>
        <v>Isi Sasaran</v>
      </c>
      <c r="K258" s="280" t="s">
        <v>650</v>
      </c>
      <c r="L258" s="281" t="str">
        <f t="shared" si="109"/>
        <v>Isi Sasaran</v>
      </c>
      <c r="M258" s="371"/>
      <c r="N258" s="371"/>
      <c r="O258" s="272"/>
      <c r="P258" s="272"/>
      <c r="Q258" s="272"/>
      <c r="R258" s="272"/>
    </row>
    <row r="259" spans="1:18" ht="12.75" customHeight="1">
      <c r="A259" s="272"/>
      <c r="B259" s="371"/>
      <c r="C259" s="371"/>
      <c r="D259" s="371"/>
      <c r="E259" s="371"/>
      <c r="F259" s="278">
        <v>3</v>
      </c>
      <c r="G259" s="279"/>
      <c r="H259" s="288" t="str">
        <f t="shared" si="70"/>
        <v>Belum Diisi</v>
      </c>
      <c r="I259" s="280" t="s">
        <v>650</v>
      </c>
      <c r="J259" s="281" t="str">
        <f t="shared" si="108"/>
        <v>Isi Sasaran</v>
      </c>
      <c r="K259" s="280" t="s">
        <v>650</v>
      </c>
      <c r="L259" s="281" t="str">
        <f t="shared" si="109"/>
        <v>Isi Sasaran</v>
      </c>
      <c r="M259" s="371"/>
      <c r="N259" s="371"/>
      <c r="O259" s="272"/>
      <c r="P259" s="272"/>
      <c r="Q259" s="272"/>
      <c r="R259" s="272"/>
    </row>
    <row r="260" spans="1:18" ht="12.75" customHeight="1">
      <c r="A260" s="272"/>
      <c r="B260" s="371"/>
      <c r="C260" s="371"/>
      <c r="D260" s="371"/>
      <c r="E260" s="371"/>
      <c r="F260" s="278">
        <v>4</v>
      </c>
      <c r="G260" s="279"/>
      <c r="H260" s="288" t="str">
        <f t="shared" si="70"/>
        <v>Belum Diisi</v>
      </c>
      <c r="I260" s="280" t="s">
        <v>650</v>
      </c>
      <c r="J260" s="281" t="str">
        <f t="shared" si="108"/>
        <v>Isi Sasaran</v>
      </c>
      <c r="K260" s="280" t="s">
        <v>650</v>
      </c>
      <c r="L260" s="281" t="str">
        <f t="shared" si="109"/>
        <v>Isi Sasaran</v>
      </c>
      <c r="M260" s="371"/>
      <c r="N260" s="371"/>
      <c r="O260" s="272"/>
      <c r="P260" s="272"/>
      <c r="Q260" s="272"/>
      <c r="R260" s="272"/>
    </row>
    <row r="261" spans="1:18" ht="12.75" customHeight="1">
      <c r="A261" s="272"/>
      <c r="B261" s="349"/>
      <c r="C261" s="349"/>
      <c r="D261" s="349"/>
      <c r="E261" s="349"/>
      <c r="F261" s="282">
        <v>5</v>
      </c>
      <c r="G261" s="283"/>
      <c r="H261" s="289" t="str">
        <f t="shared" si="70"/>
        <v>Belum Diisi</v>
      </c>
      <c r="I261" s="285" t="s">
        <v>650</v>
      </c>
      <c r="J261" s="286" t="str">
        <f t="shared" si="108"/>
        <v>Isi Sasaran</v>
      </c>
      <c r="K261" s="285" t="s">
        <v>650</v>
      </c>
      <c r="L261" s="286" t="str">
        <f t="shared" si="109"/>
        <v>Isi Sasaran</v>
      </c>
      <c r="M261" s="349"/>
      <c r="N261" s="349"/>
      <c r="O261" s="272"/>
      <c r="P261" s="272"/>
      <c r="Q261" s="272"/>
      <c r="R261" s="272"/>
    </row>
    <row r="262" spans="1:18" ht="15.75" customHeight="1">
      <c r="A262" s="272"/>
      <c r="B262" s="418">
        <v>19</v>
      </c>
      <c r="C262" s="426" t="s">
        <v>1389</v>
      </c>
      <c r="D262" s="419" t="s">
        <v>650</v>
      </c>
      <c r="E262" s="427" t="str">
        <f>IF(D262="Y",1,IF(D262="T",0,IF(D262="Y/T","Belum diisi","Error")))</f>
        <v>Belum diisi</v>
      </c>
      <c r="F262" s="273">
        <v>1</v>
      </c>
      <c r="G262" s="274" t="s">
        <v>1390</v>
      </c>
      <c r="H262" s="290" t="str">
        <f t="shared" si="70"/>
        <v>Belum Diisi</v>
      </c>
      <c r="I262" s="276" t="s">
        <v>650</v>
      </c>
      <c r="J262" s="277" t="str">
        <f t="shared" ref="J262:J266" si="110">IF($D$262="Y/T","Isi Sasaran",IF($E$262=0,0,IF(I262="Y",1,IF(I262="T",0,"Isi Dulu"))))</f>
        <v>Isi Sasaran</v>
      </c>
      <c r="K262" s="276" t="s">
        <v>650</v>
      </c>
      <c r="L262" s="277" t="str">
        <f t="shared" ref="L262:L266" si="111">IF($D$262="Y/T","Isi Sasaran",IF($E$262=0,0,IF(K262="Y",1,IF(K262="T",0,"Isi Dulu"))))</f>
        <v>Isi Sasaran</v>
      </c>
      <c r="M262" s="429" t="s">
        <v>650</v>
      </c>
      <c r="N262" s="430" t="str">
        <f>IF(M262="Y",1,IF(M262="T",0,IF(M262="Y/T","Belum diisi","Error")))</f>
        <v>Belum diisi</v>
      </c>
      <c r="O262" s="272"/>
      <c r="P262" s="272"/>
      <c r="Q262" s="272"/>
      <c r="R262" s="272"/>
    </row>
    <row r="263" spans="1:18" ht="12.75" customHeight="1">
      <c r="A263" s="272"/>
      <c r="B263" s="371"/>
      <c r="C263" s="371"/>
      <c r="D263" s="371"/>
      <c r="E263" s="371"/>
      <c r="F263" s="278">
        <v>2</v>
      </c>
      <c r="G263" s="279" t="s">
        <v>1391</v>
      </c>
      <c r="H263" s="288" t="str">
        <f t="shared" si="70"/>
        <v>Belum Diisi</v>
      </c>
      <c r="I263" s="280" t="s">
        <v>650</v>
      </c>
      <c r="J263" s="281" t="str">
        <f t="shared" si="110"/>
        <v>Isi Sasaran</v>
      </c>
      <c r="K263" s="280" t="s">
        <v>650</v>
      </c>
      <c r="L263" s="281" t="str">
        <f t="shared" si="111"/>
        <v>Isi Sasaran</v>
      </c>
      <c r="M263" s="371"/>
      <c r="N263" s="371"/>
      <c r="O263" s="272"/>
      <c r="P263" s="272"/>
      <c r="Q263" s="272"/>
      <c r="R263" s="272"/>
    </row>
    <row r="264" spans="1:18" ht="12.75" customHeight="1">
      <c r="A264" s="272"/>
      <c r="B264" s="371"/>
      <c r="C264" s="371"/>
      <c r="D264" s="371"/>
      <c r="E264" s="371"/>
      <c r="F264" s="278">
        <v>3</v>
      </c>
      <c r="G264" s="279" t="s">
        <v>1392</v>
      </c>
      <c r="H264" s="288" t="str">
        <f t="shared" si="70"/>
        <v>Belum Diisi</v>
      </c>
      <c r="I264" s="280" t="s">
        <v>650</v>
      </c>
      <c r="J264" s="281" t="str">
        <f t="shared" si="110"/>
        <v>Isi Sasaran</v>
      </c>
      <c r="K264" s="280" t="s">
        <v>650</v>
      </c>
      <c r="L264" s="281" t="str">
        <f t="shared" si="111"/>
        <v>Isi Sasaran</v>
      </c>
      <c r="M264" s="371"/>
      <c r="N264" s="371"/>
      <c r="O264" s="272"/>
      <c r="P264" s="272"/>
      <c r="Q264" s="272"/>
      <c r="R264" s="272"/>
    </row>
    <row r="265" spans="1:18" ht="12.75" customHeight="1">
      <c r="A265" s="272"/>
      <c r="B265" s="371"/>
      <c r="C265" s="371"/>
      <c r="D265" s="371"/>
      <c r="E265" s="371"/>
      <c r="F265" s="278">
        <v>4</v>
      </c>
      <c r="G265" s="279" t="s">
        <v>1393</v>
      </c>
      <c r="H265" s="288" t="str">
        <f t="shared" si="70"/>
        <v>Belum Diisi</v>
      </c>
      <c r="I265" s="280" t="s">
        <v>650</v>
      </c>
      <c r="J265" s="281" t="str">
        <f t="shared" si="110"/>
        <v>Isi Sasaran</v>
      </c>
      <c r="K265" s="280" t="s">
        <v>650</v>
      </c>
      <c r="L265" s="281" t="str">
        <f t="shared" si="111"/>
        <v>Isi Sasaran</v>
      </c>
      <c r="M265" s="371"/>
      <c r="N265" s="371"/>
      <c r="O265" s="272"/>
      <c r="P265" s="272"/>
      <c r="Q265" s="272"/>
      <c r="R265" s="272"/>
    </row>
    <row r="266" spans="1:18" ht="12.75" customHeight="1">
      <c r="A266" s="272"/>
      <c r="B266" s="349"/>
      <c r="C266" s="349"/>
      <c r="D266" s="349"/>
      <c r="E266" s="349"/>
      <c r="F266" s="282">
        <v>5</v>
      </c>
      <c r="G266" s="283"/>
      <c r="H266" s="289" t="str">
        <f t="shared" si="70"/>
        <v>Belum Diisi</v>
      </c>
      <c r="I266" s="285" t="s">
        <v>650</v>
      </c>
      <c r="J266" s="286" t="str">
        <f t="shared" si="110"/>
        <v>Isi Sasaran</v>
      </c>
      <c r="K266" s="285" t="s">
        <v>650</v>
      </c>
      <c r="L266" s="286" t="str">
        <f t="shared" si="111"/>
        <v>Isi Sasaran</v>
      </c>
      <c r="M266" s="349"/>
      <c r="N266" s="349"/>
      <c r="O266" s="272"/>
      <c r="P266" s="272"/>
      <c r="Q266" s="272"/>
      <c r="R266" s="272"/>
    </row>
    <row r="267" spans="1:18" ht="15.75" customHeight="1">
      <c r="A267" s="272"/>
      <c r="B267" s="418">
        <v>20</v>
      </c>
      <c r="C267" s="426" t="s">
        <v>1395</v>
      </c>
      <c r="D267" s="419" t="s">
        <v>650</v>
      </c>
      <c r="E267" s="427" t="str">
        <f>IF(D267="Y",1,IF(D267="T",0,IF(D267="Y/T","Belum diisi","Error")))</f>
        <v>Belum diisi</v>
      </c>
      <c r="F267" s="273">
        <v>1</v>
      </c>
      <c r="G267" s="274" t="s">
        <v>1394</v>
      </c>
      <c r="H267" s="290" t="str">
        <f t="shared" si="70"/>
        <v>Belum Diisi</v>
      </c>
      <c r="I267" s="276" t="s">
        <v>650</v>
      </c>
      <c r="J267" s="277" t="str">
        <f t="shared" ref="J267:J271" si="112">IF($D$267="Y/T","Isi Sasaran",IF($E$267=0,0,IF(I267="Y",1,IF(I267="T",0,"Isi Dulu"))))</f>
        <v>Isi Sasaran</v>
      </c>
      <c r="K267" s="276" t="s">
        <v>650</v>
      </c>
      <c r="L267" s="277" t="str">
        <f t="shared" ref="L267:L271" si="113">IF($D$267="Y/T","Isi Sasaran",IF($E$267=0,0,IF(K267="Y",1,IF(K267="T",0,"Isi Dulu"))))</f>
        <v>Isi Sasaran</v>
      </c>
      <c r="M267" s="429" t="s">
        <v>650</v>
      </c>
      <c r="N267" s="430" t="str">
        <f>IF(M267="Y",1,IF(M267="T",0,IF(M267="Y/T","Belum diisi","Error")))</f>
        <v>Belum diisi</v>
      </c>
      <c r="O267" s="272"/>
      <c r="P267" s="272"/>
      <c r="Q267" s="272"/>
      <c r="R267" s="272"/>
    </row>
    <row r="268" spans="1:18" ht="12.75" customHeight="1">
      <c r="A268" s="272"/>
      <c r="B268" s="371"/>
      <c r="C268" s="371"/>
      <c r="D268" s="371"/>
      <c r="E268" s="371"/>
      <c r="F268" s="278">
        <v>2</v>
      </c>
      <c r="G268" s="279" t="s">
        <v>1396</v>
      </c>
      <c r="H268" s="288" t="str">
        <f t="shared" si="70"/>
        <v>Belum Diisi</v>
      </c>
      <c r="I268" s="280" t="s">
        <v>650</v>
      </c>
      <c r="J268" s="281" t="str">
        <f t="shared" si="112"/>
        <v>Isi Sasaran</v>
      </c>
      <c r="K268" s="280" t="s">
        <v>650</v>
      </c>
      <c r="L268" s="281" t="str">
        <f t="shared" si="113"/>
        <v>Isi Sasaran</v>
      </c>
      <c r="M268" s="371"/>
      <c r="N268" s="371"/>
      <c r="O268" s="272"/>
      <c r="P268" s="272"/>
      <c r="Q268" s="272"/>
      <c r="R268" s="272"/>
    </row>
    <row r="269" spans="1:18" ht="12.75" customHeight="1">
      <c r="A269" s="272"/>
      <c r="B269" s="371"/>
      <c r="C269" s="371"/>
      <c r="D269" s="371"/>
      <c r="E269" s="371"/>
      <c r="F269" s="278">
        <v>3</v>
      </c>
      <c r="G269" s="279"/>
      <c r="H269" s="288" t="str">
        <f t="shared" si="70"/>
        <v>Belum Diisi</v>
      </c>
      <c r="I269" s="280" t="s">
        <v>650</v>
      </c>
      <c r="J269" s="281" t="str">
        <f t="shared" si="112"/>
        <v>Isi Sasaran</v>
      </c>
      <c r="K269" s="280" t="s">
        <v>650</v>
      </c>
      <c r="L269" s="281" t="str">
        <f t="shared" si="113"/>
        <v>Isi Sasaran</v>
      </c>
      <c r="M269" s="371"/>
      <c r="N269" s="371"/>
      <c r="O269" s="272"/>
      <c r="P269" s="272"/>
      <c r="Q269" s="272"/>
      <c r="R269" s="272"/>
    </row>
    <row r="270" spans="1:18" ht="12.75" customHeight="1">
      <c r="A270" s="272"/>
      <c r="B270" s="371"/>
      <c r="C270" s="371"/>
      <c r="D270" s="371"/>
      <c r="E270" s="371"/>
      <c r="F270" s="278">
        <v>4</v>
      </c>
      <c r="G270" s="279"/>
      <c r="H270" s="288" t="str">
        <f t="shared" si="70"/>
        <v>Belum Diisi</v>
      </c>
      <c r="I270" s="280" t="s">
        <v>650</v>
      </c>
      <c r="J270" s="281" t="str">
        <f t="shared" si="112"/>
        <v>Isi Sasaran</v>
      </c>
      <c r="K270" s="280" t="s">
        <v>650</v>
      </c>
      <c r="L270" s="281" t="str">
        <f t="shared" si="113"/>
        <v>Isi Sasaran</v>
      </c>
      <c r="M270" s="371"/>
      <c r="N270" s="371"/>
      <c r="O270" s="272"/>
      <c r="P270" s="272"/>
      <c r="Q270" s="272"/>
      <c r="R270" s="272"/>
    </row>
    <row r="271" spans="1:18" ht="12.75" customHeight="1">
      <c r="A271" s="272"/>
      <c r="B271" s="349"/>
      <c r="C271" s="349"/>
      <c r="D271" s="349"/>
      <c r="E271" s="349"/>
      <c r="F271" s="282">
        <v>5</v>
      </c>
      <c r="G271" s="283"/>
      <c r="H271" s="289" t="str">
        <f t="shared" si="70"/>
        <v>Belum Diisi</v>
      </c>
      <c r="I271" s="285" t="s">
        <v>650</v>
      </c>
      <c r="J271" s="286" t="str">
        <f t="shared" si="112"/>
        <v>Isi Sasaran</v>
      </c>
      <c r="K271" s="285" t="s">
        <v>650</v>
      </c>
      <c r="L271" s="286" t="str">
        <f t="shared" si="113"/>
        <v>Isi Sasaran</v>
      </c>
      <c r="M271" s="349"/>
      <c r="N271" s="349"/>
      <c r="O271" s="272"/>
      <c r="P271" s="272"/>
      <c r="Q271" s="272"/>
      <c r="R271" s="272"/>
    </row>
    <row r="272" spans="1:18" ht="15.75" customHeight="1">
      <c r="A272" s="272"/>
      <c r="B272" s="418">
        <v>21</v>
      </c>
      <c r="C272" s="426" t="s">
        <v>1397</v>
      </c>
      <c r="D272" s="419" t="s">
        <v>650</v>
      </c>
      <c r="E272" s="427" t="str">
        <f>IF(D272="Y",1,IF(D272="T",0,IF(D272="Y/T","Belum diisi","Error")))</f>
        <v>Belum diisi</v>
      </c>
      <c r="F272" s="273">
        <v>1</v>
      </c>
      <c r="G272" s="274" t="s">
        <v>1398</v>
      </c>
      <c r="H272" s="290" t="str">
        <f t="shared" si="70"/>
        <v>Belum Diisi</v>
      </c>
      <c r="I272" s="276" t="s">
        <v>650</v>
      </c>
      <c r="J272" s="277" t="str">
        <f t="shared" ref="J272:J276" si="114">IF($D$272="Y/T","Isi Sasaran",IF($E$272=0,0,IF(I272="Y",1,IF(I272="T",0,"Isi Dulu"))))</f>
        <v>Isi Sasaran</v>
      </c>
      <c r="K272" s="276" t="s">
        <v>650</v>
      </c>
      <c r="L272" s="277" t="str">
        <f t="shared" ref="L272:L276" si="115">IF($D$272="Y/T","Isi Sasaran",IF($E$272=0,0,IF(K272="Y",1,IF(K272="T",0,"Isi Dulu"))))</f>
        <v>Isi Sasaran</v>
      </c>
      <c r="M272" s="429" t="s">
        <v>650</v>
      </c>
      <c r="N272" s="430" t="str">
        <f>IF(M272="Y",1,IF(M272="T",0,IF(M272="Y/T","Belum diisi","Error")))</f>
        <v>Belum diisi</v>
      </c>
      <c r="O272" s="272"/>
      <c r="P272" s="272"/>
      <c r="Q272" s="272"/>
      <c r="R272" s="272"/>
    </row>
    <row r="273" spans="1:18" ht="12.75" customHeight="1">
      <c r="A273" s="272"/>
      <c r="B273" s="371"/>
      <c r="C273" s="371"/>
      <c r="D273" s="371"/>
      <c r="E273" s="371"/>
      <c r="F273" s="278">
        <v>2</v>
      </c>
      <c r="G273" s="279" t="s">
        <v>1399</v>
      </c>
      <c r="H273" s="288" t="str">
        <f t="shared" si="70"/>
        <v>Belum Diisi</v>
      </c>
      <c r="I273" s="280" t="s">
        <v>650</v>
      </c>
      <c r="J273" s="281" t="str">
        <f t="shared" si="114"/>
        <v>Isi Sasaran</v>
      </c>
      <c r="K273" s="280" t="s">
        <v>650</v>
      </c>
      <c r="L273" s="281" t="str">
        <f t="shared" si="115"/>
        <v>Isi Sasaran</v>
      </c>
      <c r="M273" s="371"/>
      <c r="N273" s="371"/>
      <c r="O273" s="272"/>
      <c r="P273" s="272"/>
      <c r="Q273" s="272"/>
      <c r="R273" s="272"/>
    </row>
    <row r="274" spans="1:18" ht="12.75" customHeight="1">
      <c r="A274" s="272"/>
      <c r="B274" s="371"/>
      <c r="C274" s="371"/>
      <c r="D274" s="371"/>
      <c r="E274" s="371"/>
      <c r="F274" s="278">
        <v>3</v>
      </c>
      <c r="G274" s="279"/>
      <c r="H274" s="288" t="str">
        <f t="shared" si="70"/>
        <v>Belum Diisi</v>
      </c>
      <c r="I274" s="280" t="s">
        <v>650</v>
      </c>
      <c r="J274" s="281" t="str">
        <f t="shared" si="114"/>
        <v>Isi Sasaran</v>
      </c>
      <c r="K274" s="280" t="s">
        <v>650</v>
      </c>
      <c r="L274" s="281" t="str">
        <f t="shared" si="115"/>
        <v>Isi Sasaran</v>
      </c>
      <c r="M274" s="371"/>
      <c r="N274" s="371"/>
      <c r="O274" s="272"/>
      <c r="P274" s="272"/>
      <c r="Q274" s="272"/>
      <c r="R274" s="272"/>
    </row>
    <row r="275" spans="1:18" ht="12.75" customHeight="1">
      <c r="A275" s="272"/>
      <c r="B275" s="371"/>
      <c r="C275" s="371"/>
      <c r="D275" s="371"/>
      <c r="E275" s="371"/>
      <c r="F275" s="278">
        <v>4</v>
      </c>
      <c r="G275" s="279"/>
      <c r="H275" s="288" t="str">
        <f t="shared" si="70"/>
        <v>Belum Diisi</v>
      </c>
      <c r="I275" s="280" t="s">
        <v>650</v>
      </c>
      <c r="J275" s="281" t="str">
        <f t="shared" si="114"/>
        <v>Isi Sasaran</v>
      </c>
      <c r="K275" s="280" t="s">
        <v>650</v>
      </c>
      <c r="L275" s="281" t="str">
        <f t="shared" si="115"/>
        <v>Isi Sasaran</v>
      </c>
      <c r="M275" s="371"/>
      <c r="N275" s="371"/>
      <c r="O275" s="272"/>
      <c r="P275" s="272"/>
      <c r="Q275" s="272"/>
      <c r="R275" s="272"/>
    </row>
    <row r="276" spans="1:18" ht="12.75" customHeight="1">
      <c r="A276" s="272"/>
      <c r="B276" s="349"/>
      <c r="C276" s="349"/>
      <c r="D276" s="349"/>
      <c r="E276" s="349"/>
      <c r="F276" s="282">
        <v>5</v>
      </c>
      <c r="G276" s="283"/>
      <c r="H276" s="289" t="str">
        <f t="shared" si="70"/>
        <v>Belum Diisi</v>
      </c>
      <c r="I276" s="285" t="s">
        <v>650</v>
      </c>
      <c r="J276" s="286" t="str">
        <f t="shared" si="114"/>
        <v>Isi Sasaran</v>
      </c>
      <c r="K276" s="285" t="s">
        <v>650</v>
      </c>
      <c r="L276" s="286" t="str">
        <f t="shared" si="115"/>
        <v>Isi Sasaran</v>
      </c>
      <c r="M276" s="349"/>
      <c r="N276" s="349"/>
      <c r="O276" s="272"/>
      <c r="P276" s="272"/>
      <c r="Q276" s="272"/>
      <c r="R276" s="272"/>
    </row>
    <row r="277" spans="1:18" ht="15.75" customHeight="1">
      <c r="A277" s="272"/>
      <c r="B277" s="418">
        <v>22</v>
      </c>
      <c r="C277" s="426" t="s">
        <v>1402</v>
      </c>
      <c r="D277" s="419" t="s">
        <v>650</v>
      </c>
      <c r="E277" s="427" t="str">
        <f>IF(D277="Y",1,IF(D277="T",0,IF(D277="Y/T","Belum diisi","Error")))</f>
        <v>Belum diisi</v>
      </c>
      <c r="F277" s="273">
        <v>1</v>
      </c>
      <c r="G277" s="298" t="s">
        <v>1400</v>
      </c>
      <c r="H277" s="290" t="str">
        <f t="shared" si="70"/>
        <v>Belum Diisi</v>
      </c>
      <c r="I277" s="276" t="s">
        <v>650</v>
      </c>
      <c r="J277" s="277" t="str">
        <f t="shared" ref="J277:J281" si="116">IF($D$277="Y/T","Isi Sasaran",IF($E$277=0,0,IF(I277="Y",1,IF(I277="T",0,"Isi Dulu"))))</f>
        <v>Isi Sasaran</v>
      </c>
      <c r="K277" s="276" t="s">
        <v>650</v>
      </c>
      <c r="L277" s="277" t="str">
        <f t="shared" ref="L277:L281" si="117">IF($D$277="Y/T","Isi Sasaran",IF($E$277=0,0,IF(K277="Y",1,IF(K277="T",0,"Isi Dulu"))))</f>
        <v>Isi Sasaran</v>
      </c>
      <c r="M277" s="429" t="s">
        <v>650</v>
      </c>
      <c r="N277" s="430" t="str">
        <f>IF(M277="Y",1,IF(M277="T",0,IF(M277="Y/T","Belum diisi","Error")))</f>
        <v>Belum diisi</v>
      </c>
      <c r="O277" s="272"/>
      <c r="P277" s="272"/>
      <c r="Q277" s="272"/>
      <c r="R277" s="272"/>
    </row>
    <row r="278" spans="1:18" ht="12.75" customHeight="1">
      <c r="A278" s="272"/>
      <c r="B278" s="371"/>
      <c r="C278" s="371"/>
      <c r="D278" s="371"/>
      <c r="E278" s="371"/>
      <c r="F278" s="278">
        <v>2</v>
      </c>
      <c r="G278" s="299" t="s">
        <v>1401</v>
      </c>
      <c r="H278" s="288" t="str">
        <f t="shared" si="70"/>
        <v>Belum Diisi</v>
      </c>
      <c r="I278" s="280" t="s">
        <v>650</v>
      </c>
      <c r="J278" s="281" t="str">
        <f t="shared" si="116"/>
        <v>Isi Sasaran</v>
      </c>
      <c r="K278" s="280" t="s">
        <v>650</v>
      </c>
      <c r="L278" s="281" t="str">
        <f t="shared" si="117"/>
        <v>Isi Sasaran</v>
      </c>
      <c r="M278" s="371"/>
      <c r="N278" s="371"/>
      <c r="O278" s="272"/>
      <c r="P278" s="272"/>
      <c r="Q278" s="272"/>
      <c r="R278" s="272"/>
    </row>
    <row r="279" spans="1:18" ht="12.75" customHeight="1">
      <c r="A279" s="272"/>
      <c r="B279" s="371"/>
      <c r="C279" s="371"/>
      <c r="D279" s="371"/>
      <c r="E279" s="371"/>
      <c r="F279" s="278">
        <v>3</v>
      </c>
      <c r="G279" s="299"/>
      <c r="H279" s="288" t="str">
        <f t="shared" si="70"/>
        <v>Belum Diisi</v>
      </c>
      <c r="I279" s="280" t="s">
        <v>650</v>
      </c>
      <c r="J279" s="281" t="str">
        <f t="shared" si="116"/>
        <v>Isi Sasaran</v>
      </c>
      <c r="K279" s="280" t="s">
        <v>650</v>
      </c>
      <c r="L279" s="281" t="str">
        <f t="shared" si="117"/>
        <v>Isi Sasaran</v>
      </c>
      <c r="M279" s="371"/>
      <c r="N279" s="371"/>
      <c r="O279" s="272"/>
      <c r="P279" s="272"/>
      <c r="Q279" s="272"/>
      <c r="R279" s="272"/>
    </row>
    <row r="280" spans="1:18" ht="12.75" customHeight="1">
      <c r="A280" s="272"/>
      <c r="B280" s="371"/>
      <c r="C280" s="371"/>
      <c r="D280" s="371"/>
      <c r="E280" s="371"/>
      <c r="F280" s="278">
        <v>4</v>
      </c>
      <c r="G280" s="299"/>
      <c r="H280" s="288" t="str">
        <f t="shared" si="70"/>
        <v>Belum Diisi</v>
      </c>
      <c r="I280" s="280" t="s">
        <v>650</v>
      </c>
      <c r="J280" s="281" t="str">
        <f t="shared" si="116"/>
        <v>Isi Sasaran</v>
      </c>
      <c r="K280" s="280" t="s">
        <v>650</v>
      </c>
      <c r="L280" s="281" t="str">
        <f t="shared" si="117"/>
        <v>Isi Sasaran</v>
      </c>
      <c r="M280" s="371"/>
      <c r="N280" s="371"/>
      <c r="O280" s="272"/>
      <c r="P280" s="272"/>
      <c r="Q280" s="272"/>
      <c r="R280" s="272"/>
    </row>
    <row r="281" spans="1:18" ht="12.75" customHeight="1">
      <c r="A281" s="272"/>
      <c r="B281" s="349"/>
      <c r="C281" s="349"/>
      <c r="D281" s="349"/>
      <c r="E281" s="349"/>
      <c r="F281" s="282">
        <v>5</v>
      </c>
      <c r="G281" s="300"/>
      <c r="H281" s="289" t="str">
        <f t="shared" si="70"/>
        <v>Belum Diisi</v>
      </c>
      <c r="I281" s="285" t="s">
        <v>650</v>
      </c>
      <c r="J281" s="286" t="str">
        <f t="shared" si="116"/>
        <v>Isi Sasaran</v>
      </c>
      <c r="K281" s="285" t="s">
        <v>650</v>
      </c>
      <c r="L281" s="286" t="str">
        <f t="shared" si="117"/>
        <v>Isi Sasaran</v>
      </c>
      <c r="M281" s="349"/>
      <c r="N281" s="349"/>
      <c r="O281" s="272"/>
      <c r="P281" s="272"/>
      <c r="Q281" s="272"/>
      <c r="R281" s="272"/>
    </row>
    <row r="282" spans="1:18" ht="15.75" customHeight="1">
      <c r="A282" s="272"/>
      <c r="B282" s="418">
        <v>23</v>
      </c>
      <c r="C282" s="426"/>
      <c r="D282" s="419" t="s">
        <v>650</v>
      </c>
      <c r="E282" s="427" t="str">
        <f>IF(D282="Y",1,IF(D282="T",0,IF(D282="Y/T","Belum diisi","Error")))</f>
        <v>Belum diisi</v>
      </c>
      <c r="F282" s="273">
        <v>1</v>
      </c>
      <c r="G282" s="274"/>
      <c r="H282" s="290" t="str">
        <f t="shared" si="70"/>
        <v>Belum Diisi</v>
      </c>
      <c r="I282" s="276" t="s">
        <v>650</v>
      </c>
      <c r="J282" s="277" t="str">
        <f t="shared" ref="J282:J286" si="118">IF($D$282="Y/T","Isi Sasaran",IF($E$282=0,0,IF(I282="Y",1,IF(I282="T",0,"Isi Dulu"))))</f>
        <v>Isi Sasaran</v>
      </c>
      <c r="K282" s="276" t="s">
        <v>650</v>
      </c>
      <c r="L282" s="277" t="str">
        <f t="shared" ref="L282:L286" si="119">IF($D$282="Y/T","Isi Sasaran",IF($E$282=0,0,IF(K282="Y",1,IF(K282="T",0,"Isi Dulu"))))</f>
        <v>Isi Sasaran</v>
      </c>
      <c r="M282" s="429" t="s">
        <v>650</v>
      </c>
      <c r="N282" s="430" t="str">
        <f>IF(M282="Y",1,IF(M282="T",0,IF(M282="Y/T","Belum diisi","Error")))</f>
        <v>Belum diisi</v>
      </c>
      <c r="O282" s="272"/>
      <c r="P282" s="272"/>
      <c r="Q282" s="272"/>
      <c r="R282" s="272"/>
    </row>
    <row r="283" spans="1:18" ht="12.75" customHeight="1">
      <c r="A283" s="272"/>
      <c r="B283" s="371"/>
      <c r="C283" s="371"/>
      <c r="D283" s="371"/>
      <c r="E283" s="371"/>
      <c r="F283" s="278">
        <v>2</v>
      </c>
      <c r="G283" s="279"/>
      <c r="H283" s="288" t="str">
        <f t="shared" si="70"/>
        <v>Belum Diisi</v>
      </c>
      <c r="I283" s="280" t="s">
        <v>650</v>
      </c>
      <c r="J283" s="281" t="str">
        <f t="shared" si="118"/>
        <v>Isi Sasaran</v>
      </c>
      <c r="K283" s="280" t="s">
        <v>650</v>
      </c>
      <c r="L283" s="281" t="str">
        <f t="shared" si="119"/>
        <v>Isi Sasaran</v>
      </c>
      <c r="M283" s="371"/>
      <c r="N283" s="371"/>
      <c r="O283" s="272"/>
      <c r="P283" s="272"/>
      <c r="Q283" s="272"/>
      <c r="R283" s="272"/>
    </row>
    <row r="284" spans="1:18" ht="12.75" customHeight="1">
      <c r="A284" s="272"/>
      <c r="B284" s="371"/>
      <c r="C284" s="371"/>
      <c r="D284" s="371"/>
      <c r="E284" s="371"/>
      <c r="F284" s="278">
        <v>3</v>
      </c>
      <c r="G284" s="279"/>
      <c r="H284" s="288" t="str">
        <f t="shared" si="70"/>
        <v>Belum Diisi</v>
      </c>
      <c r="I284" s="280" t="s">
        <v>650</v>
      </c>
      <c r="J284" s="281" t="str">
        <f t="shared" si="118"/>
        <v>Isi Sasaran</v>
      </c>
      <c r="K284" s="280" t="s">
        <v>650</v>
      </c>
      <c r="L284" s="281" t="str">
        <f t="shared" si="119"/>
        <v>Isi Sasaran</v>
      </c>
      <c r="M284" s="371"/>
      <c r="N284" s="371"/>
      <c r="O284" s="272"/>
      <c r="P284" s="272"/>
      <c r="Q284" s="272"/>
      <c r="R284" s="272"/>
    </row>
    <row r="285" spans="1:18" ht="12.75" customHeight="1">
      <c r="A285" s="272"/>
      <c r="B285" s="371"/>
      <c r="C285" s="371"/>
      <c r="D285" s="371"/>
      <c r="E285" s="371"/>
      <c r="F285" s="278">
        <v>4</v>
      </c>
      <c r="G285" s="279"/>
      <c r="H285" s="288" t="str">
        <f t="shared" si="70"/>
        <v>Belum Diisi</v>
      </c>
      <c r="I285" s="280" t="s">
        <v>650</v>
      </c>
      <c r="J285" s="281" t="str">
        <f t="shared" si="118"/>
        <v>Isi Sasaran</v>
      </c>
      <c r="K285" s="280" t="s">
        <v>650</v>
      </c>
      <c r="L285" s="281" t="str">
        <f t="shared" si="119"/>
        <v>Isi Sasaran</v>
      </c>
      <c r="M285" s="371"/>
      <c r="N285" s="371"/>
      <c r="O285" s="272"/>
      <c r="P285" s="272"/>
      <c r="Q285" s="272"/>
      <c r="R285" s="272"/>
    </row>
    <row r="286" spans="1:18" ht="12.75" customHeight="1">
      <c r="A286" s="272"/>
      <c r="B286" s="349"/>
      <c r="C286" s="349"/>
      <c r="D286" s="349"/>
      <c r="E286" s="349"/>
      <c r="F286" s="282">
        <v>5</v>
      </c>
      <c r="G286" s="283"/>
      <c r="H286" s="289" t="str">
        <f t="shared" si="70"/>
        <v>Belum Diisi</v>
      </c>
      <c r="I286" s="285" t="s">
        <v>650</v>
      </c>
      <c r="J286" s="286" t="str">
        <f t="shared" si="118"/>
        <v>Isi Sasaran</v>
      </c>
      <c r="K286" s="285" t="s">
        <v>650</v>
      </c>
      <c r="L286" s="286" t="str">
        <f t="shared" si="119"/>
        <v>Isi Sasaran</v>
      </c>
      <c r="M286" s="349"/>
      <c r="N286" s="349"/>
      <c r="O286" s="272"/>
      <c r="P286" s="272"/>
      <c r="Q286" s="272"/>
      <c r="R286" s="272"/>
    </row>
    <row r="287" spans="1:18" ht="15.75" customHeight="1">
      <c r="A287" s="272"/>
      <c r="B287" s="418">
        <v>24</v>
      </c>
      <c r="C287" s="426"/>
      <c r="D287" s="419" t="s">
        <v>650</v>
      </c>
      <c r="E287" s="427" t="str">
        <f>IF(D287="Y",1,IF(D287="T",0,IF(D287="Y/T","Belum diisi","Error")))</f>
        <v>Belum diisi</v>
      </c>
      <c r="F287" s="273">
        <v>1</v>
      </c>
      <c r="G287" s="274"/>
      <c r="H287" s="290" t="str">
        <f t="shared" si="70"/>
        <v>Belum Diisi</v>
      </c>
      <c r="I287" s="276" t="s">
        <v>650</v>
      </c>
      <c r="J287" s="277" t="str">
        <f t="shared" ref="J287:J291" si="120">IF($D$287="Y/T","Isi Sasaran",IF($E$287=0,0,IF(I287="Y",1,IF(I287="T",0,"Isi Dulu"))))</f>
        <v>Isi Sasaran</v>
      </c>
      <c r="K287" s="276" t="s">
        <v>650</v>
      </c>
      <c r="L287" s="277" t="str">
        <f t="shared" ref="L287:L291" si="121">IF($D$287="Y/T","Isi Sasaran",IF($E$287=0,0,IF(K287="Y",1,IF(K287="T",0,"Isi Dulu"))))</f>
        <v>Isi Sasaran</v>
      </c>
      <c r="M287" s="429" t="s">
        <v>650</v>
      </c>
      <c r="N287" s="430" t="str">
        <f>IF(M287="Y",1,IF(M287="T",0,IF(M287="Y/T","Belum diisi","Error")))</f>
        <v>Belum diisi</v>
      </c>
      <c r="O287" s="272"/>
      <c r="P287" s="272"/>
      <c r="Q287" s="272"/>
      <c r="R287" s="272"/>
    </row>
    <row r="288" spans="1:18" ht="12.75" customHeight="1">
      <c r="A288" s="272"/>
      <c r="B288" s="371"/>
      <c r="C288" s="371"/>
      <c r="D288" s="371"/>
      <c r="E288" s="371"/>
      <c r="F288" s="278">
        <v>2</v>
      </c>
      <c r="G288" s="279"/>
      <c r="H288" s="288" t="str">
        <f t="shared" si="70"/>
        <v>Belum Diisi</v>
      </c>
      <c r="I288" s="280" t="s">
        <v>650</v>
      </c>
      <c r="J288" s="281" t="str">
        <f t="shared" si="120"/>
        <v>Isi Sasaran</v>
      </c>
      <c r="K288" s="280" t="s">
        <v>650</v>
      </c>
      <c r="L288" s="281" t="str">
        <f t="shared" si="121"/>
        <v>Isi Sasaran</v>
      </c>
      <c r="M288" s="371"/>
      <c r="N288" s="371"/>
      <c r="O288" s="272"/>
      <c r="P288" s="272"/>
      <c r="Q288" s="272"/>
      <c r="R288" s="272"/>
    </row>
    <row r="289" spans="1:18" ht="12.75" customHeight="1">
      <c r="A289" s="272"/>
      <c r="B289" s="371"/>
      <c r="C289" s="371"/>
      <c r="D289" s="371"/>
      <c r="E289" s="371"/>
      <c r="F289" s="278">
        <v>3</v>
      </c>
      <c r="G289" s="279"/>
      <c r="H289" s="288" t="str">
        <f t="shared" si="70"/>
        <v>Belum Diisi</v>
      </c>
      <c r="I289" s="280" t="s">
        <v>650</v>
      </c>
      <c r="J289" s="281" t="str">
        <f t="shared" si="120"/>
        <v>Isi Sasaran</v>
      </c>
      <c r="K289" s="280" t="s">
        <v>650</v>
      </c>
      <c r="L289" s="281" t="str">
        <f t="shared" si="121"/>
        <v>Isi Sasaran</v>
      </c>
      <c r="M289" s="371"/>
      <c r="N289" s="371"/>
      <c r="O289" s="272"/>
      <c r="P289" s="272"/>
      <c r="Q289" s="272"/>
      <c r="R289" s="272"/>
    </row>
    <row r="290" spans="1:18" ht="12.75" customHeight="1">
      <c r="A290" s="272"/>
      <c r="B290" s="371"/>
      <c r="C290" s="371"/>
      <c r="D290" s="371"/>
      <c r="E290" s="371"/>
      <c r="F290" s="278">
        <v>4</v>
      </c>
      <c r="G290" s="279"/>
      <c r="H290" s="288" t="str">
        <f t="shared" si="70"/>
        <v>Belum Diisi</v>
      </c>
      <c r="I290" s="280" t="s">
        <v>650</v>
      </c>
      <c r="J290" s="281" t="str">
        <f t="shared" si="120"/>
        <v>Isi Sasaran</v>
      </c>
      <c r="K290" s="280" t="s">
        <v>650</v>
      </c>
      <c r="L290" s="281" t="str">
        <f t="shared" si="121"/>
        <v>Isi Sasaran</v>
      </c>
      <c r="M290" s="371"/>
      <c r="N290" s="371"/>
      <c r="O290" s="272"/>
      <c r="P290" s="272"/>
      <c r="Q290" s="272"/>
      <c r="R290" s="272"/>
    </row>
    <row r="291" spans="1:18" ht="12.75" customHeight="1">
      <c r="A291" s="272"/>
      <c r="B291" s="349"/>
      <c r="C291" s="349"/>
      <c r="D291" s="349"/>
      <c r="E291" s="349"/>
      <c r="F291" s="282">
        <v>5</v>
      </c>
      <c r="G291" s="283"/>
      <c r="H291" s="289" t="str">
        <f t="shared" si="70"/>
        <v>Belum Diisi</v>
      </c>
      <c r="I291" s="285" t="s">
        <v>650</v>
      </c>
      <c r="J291" s="286" t="str">
        <f t="shared" si="120"/>
        <v>Isi Sasaran</v>
      </c>
      <c r="K291" s="285" t="s">
        <v>650</v>
      </c>
      <c r="L291" s="286" t="str">
        <f t="shared" si="121"/>
        <v>Isi Sasaran</v>
      </c>
      <c r="M291" s="349"/>
      <c r="N291" s="349"/>
      <c r="O291" s="272"/>
      <c r="P291" s="272"/>
      <c r="Q291" s="272"/>
      <c r="R291" s="272"/>
    </row>
    <row r="292" spans="1:18" ht="15.75" customHeight="1">
      <c r="A292" s="272"/>
      <c r="B292" s="418">
        <v>25</v>
      </c>
      <c r="C292" s="426"/>
      <c r="D292" s="419" t="s">
        <v>650</v>
      </c>
      <c r="E292" s="427" t="str">
        <f>IF(D292="Y",1,IF(D292="T",0,IF(D292="Y/T","Belum diisi","Error")))</f>
        <v>Belum diisi</v>
      </c>
      <c r="F292" s="273">
        <v>1</v>
      </c>
      <c r="G292" s="274"/>
      <c r="H292" s="290" t="str">
        <f t="shared" si="70"/>
        <v>Belum Diisi</v>
      </c>
      <c r="I292" s="276" t="s">
        <v>650</v>
      </c>
      <c r="J292" s="277" t="str">
        <f t="shared" ref="J292:J296" si="122">IF($D$292="Y/T","Isi Sasaran",IF($E$292=0,0,IF(I292="Y",1,IF(I292="T",0,"Isi Dulu"))))</f>
        <v>Isi Sasaran</v>
      </c>
      <c r="K292" s="276" t="s">
        <v>650</v>
      </c>
      <c r="L292" s="277" t="str">
        <f t="shared" ref="L292:L296" si="123">IF($D$292="Y/T","Isi Sasaran",IF($E$292=0,0,IF(K292="Y",1,IF(K292="T",0,"Isi Dulu"))))</f>
        <v>Isi Sasaran</v>
      </c>
      <c r="M292" s="429" t="s">
        <v>650</v>
      </c>
      <c r="N292" s="430" t="str">
        <f>IF(M292="Y",1,IF(M292="T",0,IF(M292="Y/T","Belum diisi","Error")))</f>
        <v>Belum diisi</v>
      </c>
      <c r="O292" s="272"/>
      <c r="P292" s="272"/>
      <c r="Q292" s="272"/>
      <c r="R292" s="272"/>
    </row>
    <row r="293" spans="1:18" ht="12.75" customHeight="1">
      <c r="A293" s="272"/>
      <c r="B293" s="371"/>
      <c r="C293" s="371"/>
      <c r="D293" s="371"/>
      <c r="E293" s="371"/>
      <c r="F293" s="278">
        <v>2</v>
      </c>
      <c r="G293" s="279"/>
      <c r="H293" s="288" t="str">
        <f t="shared" si="70"/>
        <v>Belum Diisi</v>
      </c>
      <c r="I293" s="280" t="s">
        <v>650</v>
      </c>
      <c r="J293" s="281" t="str">
        <f t="shared" si="122"/>
        <v>Isi Sasaran</v>
      </c>
      <c r="K293" s="280" t="s">
        <v>650</v>
      </c>
      <c r="L293" s="281" t="str">
        <f t="shared" si="123"/>
        <v>Isi Sasaran</v>
      </c>
      <c r="M293" s="371"/>
      <c r="N293" s="371"/>
      <c r="O293" s="272"/>
      <c r="P293" s="272"/>
      <c r="Q293" s="272"/>
      <c r="R293" s="272"/>
    </row>
    <row r="294" spans="1:18" ht="12.75" customHeight="1">
      <c r="A294" s="272"/>
      <c r="B294" s="371"/>
      <c r="C294" s="371"/>
      <c r="D294" s="371"/>
      <c r="E294" s="371"/>
      <c r="F294" s="278">
        <v>3</v>
      </c>
      <c r="G294" s="279"/>
      <c r="H294" s="288" t="str">
        <f t="shared" si="70"/>
        <v>Belum Diisi</v>
      </c>
      <c r="I294" s="280" t="s">
        <v>650</v>
      </c>
      <c r="J294" s="281" t="str">
        <f t="shared" si="122"/>
        <v>Isi Sasaran</v>
      </c>
      <c r="K294" s="280" t="s">
        <v>650</v>
      </c>
      <c r="L294" s="281" t="str">
        <f t="shared" si="123"/>
        <v>Isi Sasaran</v>
      </c>
      <c r="M294" s="371"/>
      <c r="N294" s="371"/>
      <c r="O294" s="272"/>
      <c r="P294" s="272"/>
      <c r="Q294" s="272"/>
      <c r="R294" s="272"/>
    </row>
    <row r="295" spans="1:18" ht="12.75" customHeight="1">
      <c r="A295" s="272"/>
      <c r="B295" s="371"/>
      <c r="C295" s="371"/>
      <c r="D295" s="371"/>
      <c r="E295" s="371"/>
      <c r="F295" s="278">
        <v>4</v>
      </c>
      <c r="G295" s="279"/>
      <c r="H295" s="288" t="str">
        <f t="shared" si="70"/>
        <v>Belum Diisi</v>
      </c>
      <c r="I295" s="280" t="s">
        <v>650</v>
      </c>
      <c r="J295" s="281" t="str">
        <f t="shared" si="122"/>
        <v>Isi Sasaran</v>
      </c>
      <c r="K295" s="280" t="s">
        <v>650</v>
      </c>
      <c r="L295" s="281" t="str">
        <f t="shared" si="123"/>
        <v>Isi Sasaran</v>
      </c>
      <c r="M295" s="371"/>
      <c r="N295" s="371"/>
      <c r="O295" s="272"/>
      <c r="P295" s="272"/>
      <c r="Q295" s="272"/>
      <c r="R295" s="272"/>
    </row>
    <row r="296" spans="1:18" ht="12.75" customHeight="1">
      <c r="A296" s="272"/>
      <c r="B296" s="349"/>
      <c r="C296" s="349"/>
      <c r="D296" s="349"/>
      <c r="E296" s="349"/>
      <c r="F296" s="282">
        <v>5</v>
      </c>
      <c r="G296" s="283"/>
      <c r="H296" s="289" t="str">
        <f t="shared" si="70"/>
        <v>Belum Diisi</v>
      </c>
      <c r="I296" s="285" t="s">
        <v>650</v>
      </c>
      <c r="J296" s="286" t="str">
        <f t="shared" si="122"/>
        <v>Isi Sasaran</v>
      </c>
      <c r="K296" s="285" t="s">
        <v>650</v>
      </c>
      <c r="L296" s="286" t="str">
        <f t="shared" si="123"/>
        <v>Isi Sasaran</v>
      </c>
      <c r="M296" s="349"/>
      <c r="N296" s="349"/>
      <c r="O296" s="272"/>
      <c r="P296" s="272"/>
      <c r="Q296" s="272"/>
      <c r="R296" s="272"/>
    </row>
    <row r="297" spans="1:18" ht="15.75" customHeight="1">
      <c r="A297" s="272"/>
      <c r="B297" s="418">
        <v>26</v>
      </c>
      <c r="C297" s="426"/>
      <c r="D297" s="419" t="s">
        <v>650</v>
      </c>
      <c r="E297" s="427" t="str">
        <f>IF(D297="Y",1,IF(D297="T",0,IF(D297="Y/T","Belum diisi","Error")))</f>
        <v>Belum diisi</v>
      </c>
      <c r="F297" s="273">
        <v>1</v>
      </c>
      <c r="G297" s="274"/>
      <c r="H297" s="290" t="str">
        <f t="shared" si="70"/>
        <v>Belum Diisi</v>
      </c>
      <c r="I297" s="276" t="s">
        <v>650</v>
      </c>
      <c r="J297" s="277" t="str">
        <f t="shared" ref="J297:J301" si="124">IF($D$297="Y/T","Isi Sasaran",IF($E$297=0,0,IF(I297="Y",1,IF(I297="T",0,"Isi Dulu"))))</f>
        <v>Isi Sasaran</v>
      </c>
      <c r="K297" s="276" t="s">
        <v>650</v>
      </c>
      <c r="L297" s="277" t="str">
        <f t="shared" ref="L297:L301" si="125">IF($D$297="Y/T","Isi Sasaran",IF($E$297=0,0,IF(K297="Y",1,IF(K297="T",0,"Isi Dulu"))))</f>
        <v>Isi Sasaran</v>
      </c>
      <c r="M297" s="429" t="s">
        <v>650</v>
      </c>
      <c r="N297" s="430" t="str">
        <f>IF(M297="Y",1,IF(M297="T",0,IF(M297="Y/T","Belum diisi","Error")))</f>
        <v>Belum diisi</v>
      </c>
      <c r="O297" s="272"/>
      <c r="P297" s="272"/>
      <c r="Q297" s="272"/>
      <c r="R297" s="272"/>
    </row>
    <row r="298" spans="1:18" ht="12.75" customHeight="1">
      <c r="A298" s="272"/>
      <c r="B298" s="371"/>
      <c r="C298" s="371"/>
      <c r="D298" s="371"/>
      <c r="E298" s="371"/>
      <c r="F298" s="278">
        <v>2</v>
      </c>
      <c r="G298" s="279"/>
      <c r="H298" s="288" t="str">
        <f t="shared" si="70"/>
        <v>Belum Diisi</v>
      </c>
      <c r="I298" s="280" t="s">
        <v>650</v>
      </c>
      <c r="J298" s="281" t="str">
        <f t="shared" si="124"/>
        <v>Isi Sasaran</v>
      </c>
      <c r="K298" s="280" t="s">
        <v>650</v>
      </c>
      <c r="L298" s="281" t="str">
        <f t="shared" si="125"/>
        <v>Isi Sasaran</v>
      </c>
      <c r="M298" s="371"/>
      <c r="N298" s="371"/>
      <c r="O298" s="272"/>
      <c r="P298" s="272"/>
      <c r="Q298" s="272"/>
      <c r="R298" s="272"/>
    </row>
    <row r="299" spans="1:18" ht="12.75" customHeight="1">
      <c r="A299" s="272"/>
      <c r="B299" s="371"/>
      <c r="C299" s="371"/>
      <c r="D299" s="371"/>
      <c r="E299" s="371"/>
      <c r="F299" s="278">
        <v>3</v>
      </c>
      <c r="G299" s="279"/>
      <c r="H299" s="288" t="str">
        <f t="shared" si="70"/>
        <v>Belum Diisi</v>
      </c>
      <c r="I299" s="280" t="s">
        <v>650</v>
      </c>
      <c r="J299" s="281" t="str">
        <f t="shared" si="124"/>
        <v>Isi Sasaran</v>
      </c>
      <c r="K299" s="280" t="s">
        <v>650</v>
      </c>
      <c r="L299" s="281" t="str">
        <f t="shared" si="125"/>
        <v>Isi Sasaran</v>
      </c>
      <c r="M299" s="371"/>
      <c r="N299" s="371"/>
      <c r="O299" s="272"/>
      <c r="P299" s="272"/>
      <c r="Q299" s="272"/>
      <c r="R299" s="272"/>
    </row>
    <row r="300" spans="1:18" ht="12.75" customHeight="1">
      <c r="A300" s="272"/>
      <c r="B300" s="371"/>
      <c r="C300" s="371"/>
      <c r="D300" s="371"/>
      <c r="E300" s="371"/>
      <c r="F300" s="278">
        <v>4</v>
      </c>
      <c r="G300" s="279"/>
      <c r="H300" s="288" t="str">
        <f t="shared" si="70"/>
        <v>Belum Diisi</v>
      </c>
      <c r="I300" s="280" t="s">
        <v>650</v>
      </c>
      <c r="J300" s="281" t="str">
        <f t="shared" si="124"/>
        <v>Isi Sasaran</v>
      </c>
      <c r="K300" s="280" t="s">
        <v>650</v>
      </c>
      <c r="L300" s="281" t="str">
        <f t="shared" si="125"/>
        <v>Isi Sasaran</v>
      </c>
      <c r="M300" s="371"/>
      <c r="N300" s="371"/>
      <c r="O300" s="272"/>
      <c r="P300" s="272"/>
      <c r="Q300" s="272"/>
      <c r="R300" s="272"/>
    </row>
    <row r="301" spans="1:18" ht="12.75" customHeight="1">
      <c r="A301" s="272"/>
      <c r="B301" s="349"/>
      <c r="C301" s="349"/>
      <c r="D301" s="349"/>
      <c r="E301" s="349"/>
      <c r="F301" s="282">
        <v>5</v>
      </c>
      <c r="G301" s="283"/>
      <c r="H301" s="289" t="str">
        <f t="shared" si="70"/>
        <v>Belum Diisi</v>
      </c>
      <c r="I301" s="285" t="s">
        <v>650</v>
      </c>
      <c r="J301" s="286" t="str">
        <f t="shared" si="124"/>
        <v>Isi Sasaran</v>
      </c>
      <c r="K301" s="285" t="s">
        <v>650</v>
      </c>
      <c r="L301" s="286" t="str">
        <f t="shared" si="125"/>
        <v>Isi Sasaran</v>
      </c>
      <c r="M301" s="349"/>
      <c r="N301" s="349"/>
      <c r="O301" s="272"/>
      <c r="P301" s="272"/>
      <c r="Q301" s="272"/>
      <c r="R301" s="272"/>
    </row>
    <row r="302" spans="1:18" ht="15.75" customHeight="1">
      <c r="A302" s="272"/>
      <c r="B302" s="418">
        <v>27</v>
      </c>
      <c r="C302" s="426"/>
      <c r="D302" s="419" t="s">
        <v>650</v>
      </c>
      <c r="E302" s="427" t="str">
        <f>IF(D302="Y",1,IF(D302="T",0,IF(D302="Y/T","Belum diisi","Error")))</f>
        <v>Belum diisi</v>
      </c>
      <c r="F302" s="273">
        <v>1</v>
      </c>
      <c r="G302" s="274"/>
      <c r="H302" s="290" t="str">
        <f t="shared" si="70"/>
        <v>Belum Diisi</v>
      </c>
      <c r="I302" s="276" t="s">
        <v>650</v>
      </c>
      <c r="J302" s="277" t="str">
        <f t="shared" ref="J302:J306" si="126">IF($D$302="Y/T","Isi Sasaran",IF($E$302=0,0,IF(I302="Y",1,IF(I302="T",0,"Isi Dulu"))))</f>
        <v>Isi Sasaran</v>
      </c>
      <c r="K302" s="276" t="s">
        <v>650</v>
      </c>
      <c r="L302" s="277" t="str">
        <f t="shared" ref="L302:L306" si="127">IF($D$302="Y/T","Isi Sasaran",IF($E$302=0,0,IF(K302="Y",1,IF(K302="T",0,"Isi Dulu"))))</f>
        <v>Isi Sasaran</v>
      </c>
      <c r="M302" s="429" t="s">
        <v>650</v>
      </c>
      <c r="N302" s="430" t="str">
        <f>IF(M302="Y",1,IF(M302="T",0,IF(M302="Y/T","Belum diisi","Error")))</f>
        <v>Belum diisi</v>
      </c>
      <c r="O302" s="272"/>
      <c r="P302" s="272"/>
      <c r="Q302" s="272"/>
      <c r="R302" s="272"/>
    </row>
    <row r="303" spans="1:18" ht="12.75" customHeight="1">
      <c r="A303" s="272"/>
      <c r="B303" s="371"/>
      <c r="C303" s="371"/>
      <c r="D303" s="371"/>
      <c r="E303" s="371"/>
      <c r="F303" s="278">
        <v>2</v>
      </c>
      <c r="G303" s="279"/>
      <c r="H303" s="288" t="str">
        <f t="shared" si="70"/>
        <v>Belum Diisi</v>
      </c>
      <c r="I303" s="280" t="s">
        <v>650</v>
      </c>
      <c r="J303" s="281" t="str">
        <f t="shared" si="126"/>
        <v>Isi Sasaran</v>
      </c>
      <c r="K303" s="280" t="s">
        <v>650</v>
      </c>
      <c r="L303" s="281" t="str">
        <f t="shared" si="127"/>
        <v>Isi Sasaran</v>
      </c>
      <c r="M303" s="371"/>
      <c r="N303" s="371"/>
      <c r="O303" s="272"/>
      <c r="P303" s="272"/>
      <c r="Q303" s="272"/>
      <c r="R303" s="272"/>
    </row>
    <row r="304" spans="1:18" ht="12.75" customHeight="1">
      <c r="A304" s="272"/>
      <c r="B304" s="371"/>
      <c r="C304" s="371"/>
      <c r="D304" s="371"/>
      <c r="E304" s="371"/>
      <c r="F304" s="278">
        <v>3</v>
      </c>
      <c r="G304" s="279"/>
      <c r="H304" s="288" t="str">
        <f t="shared" si="70"/>
        <v>Belum Diisi</v>
      </c>
      <c r="I304" s="280" t="s">
        <v>650</v>
      </c>
      <c r="J304" s="281" t="str">
        <f t="shared" si="126"/>
        <v>Isi Sasaran</v>
      </c>
      <c r="K304" s="280" t="s">
        <v>650</v>
      </c>
      <c r="L304" s="281" t="str">
        <f t="shared" si="127"/>
        <v>Isi Sasaran</v>
      </c>
      <c r="M304" s="371"/>
      <c r="N304" s="371"/>
      <c r="O304" s="272"/>
      <c r="P304" s="272"/>
      <c r="Q304" s="272"/>
      <c r="R304" s="272"/>
    </row>
    <row r="305" spans="1:18" ht="12.75" customHeight="1">
      <c r="A305" s="272"/>
      <c r="B305" s="371"/>
      <c r="C305" s="371"/>
      <c r="D305" s="371"/>
      <c r="E305" s="371"/>
      <c r="F305" s="278">
        <v>4</v>
      </c>
      <c r="G305" s="279"/>
      <c r="H305" s="288" t="str">
        <f t="shared" si="70"/>
        <v>Belum Diisi</v>
      </c>
      <c r="I305" s="280" t="s">
        <v>650</v>
      </c>
      <c r="J305" s="281" t="str">
        <f t="shared" si="126"/>
        <v>Isi Sasaran</v>
      </c>
      <c r="K305" s="280" t="s">
        <v>650</v>
      </c>
      <c r="L305" s="281" t="str">
        <f t="shared" si="127"/>
        <v>Isi Sasaran</v>
      </c>
      <c r="M305" s="371"/>
      <c r="N305" s="371"/>
      <c r="O305" s="272"/>
      <c r="P305" s="272"/>
      <c r="Q305" s="272"/>
      <c r="R305" s="272"/>
    </row>
    <row r="306" spans="1:18" ht="12.75" customHeight="1">
      <c r="A306" s="272"/>
      <c r="B306" s="349"/>
      <c r="C306" s="349"/>
      <c r="D306" s="349"/>
      <c r="E306" s="349"/>
      <c r="F306" s="282">
        <v>5</v>
      </c>
      <c r="G306" s="283"/>
      <c r="H306" s="289" t="str">
        <f t="shared" si="70"/>
        <v>Belum Diisi</v>
      </c>
      <c r="I306" s="285" t="s">
        <v>650</v>
      </c>
      <c r="J306" s="286" t="str">
        <f t="shared" si="126"/>
        <v>Isi Sasaran</v>
      </c>
      <c r="K306" s="285" t="s">
        <v>650</v>
      </c>
      <c r="L306" s="286" t="str">
        <f t="shared" si="127"/>
        <v>Isi Sasaran</v>
      </c>
      <c r="M306" s="349"/>
      <c r="N306" s="349"/>
      <c r="O306" s="272"/>
      <c r="P306" s="272"/>
      <c r="Q306" s="272"/>
      <c r="R306" s="272"/>
    </row>
    <row r="307" spans="1:18" ht="15.75" customHeight="1">
      <c r="A307" s="272"/>
      <c r="B307" s="418">
        <v>28</v>
      </c>
      <c r="C307" s="426"/>
      <c r="D307" s="419" t="s">
        <v>650</v>
      </c>
      <c r="E307" s="427" t="str">
        <f>IF(D307="Y",1,IF(D307="T",0,IF(D307="Y/T","Belum diisi","Error")))</f>
        <v>Belum diisi</v>
      </c>
      <c r="F307" s="273">
        <v>1</v>
      </c>
      <c r="G307" s="274"/>
      <c r="H307" s="290" t="str">
        <f t="shared" si="70"/>
        <v>Belum Diisi</v>
      </c>
      <c r="I307" s="276" t="s">
        <v>650</v>
      </c>
      <c r="J307" s="277" t="str">
        <f t="shared" ref="J307:J311" si="128">IF($D$307="Y/T","Isi Sasaran",IF($E$307=0,0,IF(I307="Y",1,IF(I307="T",0,"Isi Dulu"))))</f>
        <v>Isi Sasaran</v>
      </c>
      <c r="K307" s="276" t="s">
        <v>650</v>
      </c>
      <c r="L307" s="277" t="str">
        <f t="shared" ref="L307:L311" si="129">IF($D$307="Y/T","Isi Sasaran",IF($E$307=0,0,IF(K307="Y",1,IF(K307="T",0,"Isi Dulu"))))</f>
        <v>Isi Sasaran</v>
      </c>
      <c r="M307" s="429" t="s">
        <v>650</v>
      </c>
      <c r="N307" s="430" t="str">
        <f>IF(M307="Y",1,IF(M307="T",0,IF(M307="Y/T","Belum diisi","Error")))</f>
        <v>Belum diisi</v>
      </c>
      <c r="O307" s="272"/>
      <c r="P307" s="272"/>
      <c r="Q307" s="272"/>
      <c r="R307" s="272"/>
    </row>
    <row r="308" spans="1:18" ht="12.75" customHeight="1">
      <c r="A308" s="272"/>
      <c r="B308" s="371"/>
      <c r="C308" s="371"/>
      <c r="D308" s="371"/>
      <c r="E308" s="371"/>
      <c r="F308" s="278">
        <v>2</v>
      </c>
      <c r="G308" s="279"/>
      <c r="H308" s="288" t="str">
        <f t="shared" si="70"/>
        <v>Belum Diisi</v>
      </c>
      <c r="I308" s="280" t="s">
        <v>650</v>
      </c>
      <c r="J308" s="281" t="str">
        <f t="shared" si="128"/>
        <v>Isi Sasaran</v>
      </c>
      <c r="K308" s="280" t="s">
        <v>650</v>
      </c>
      <c r="L308" s="281" t="str">
        <f t="shared" si="129"/>
        <v>Isi Sasaran</v>
      </c>
      <c r="M308" s="371"/>
      <c r="N308" s="371"/>
      <c r="O308" s="272"/>
      <c r="P308" s="272"/>
      <c r="Q308" s="272"/>
      <c r="R308" s="272"/>
    </row>
    <row r="309" spans="1:18" ht="12.75" customHeight="1">
      <c r="A309" s="272"/>
      <c r="B309" s="371"/>
      <c r="C309" s="371"/>
      <c r="D309" s="371"/>
      <c r="E309" s="371"/>
      <c r="F309" s="278">
        <v>3</v>
      </c>
      <c r="G309" s="279"/>
      <c r="H309" s="288" t="str">
        <f t="shared" si="70"/>
        <v>Belum Diisi</v>
      </c>
      <c r="I309" s="280" t="s">
        <v>650</v>
      </c>
      <c r="J309" s="281" t="str">
        <f t="shared" si="128"/>
        <v>Isi Sasaran</v>
      </c>
      <c r="K309" s="280" t="s">
        <v>650</v>
      </c>
      <c r="L309" s="281" t="str">
        <f t="shared" si="129"/>
        <v>Isi Sasaran</v>
      </c>
      <c r="M309" s="371"/>
      <c r="N309" s="371"/>
      <c r="O309" s="272"/>
      <c r="P309" s="272"/>
      <c r="Q309" s="272"/>
      <c r="R309" s="272"/>
    </row>
    <row r="310" spans="1:18" ht="12.75" customHeight="1">
      <c r="A310" s="272"/>
      <c r="B310" s="371"/>
      <c r="C310" s="371"/>
      <c r="D310" s="371"/>
      <c r="E310" s="371"/>
      <c r="F310" s="278">
        <v>4</v>
      </c>
      <c r="G310" s="279"/>
      <c r="H310" s="288" t="str">
        <f t="shared" si="70"/>
        <v>Belum Diisi</v>
      </c>
      <c r="I310" s="280" t="s">
        <v>650</v>
      </c>
      <c r="J310" s="281" t="str">
        <f t="shared" si="128"/>
        <v>Isi Sasaran</v>
      </c>
      <c r="K310" s="280" t="s">
        <v>650</v>
      </c>
      <c r="L310" s="281" t="str">
        <f t="shared" si="129"/>
        <v>Isi Sasaran</v>
      </c>
      <c r="M310" s="371"/>
      <c r="N310" s="371"/>
      <c r="O310" s="272"/>
      <c r="P310" s="272"/>
      <c r="Q310" s="272"/>
      <c r="R310" s="272"/>
    </row>
    <row r="311" spans="1:18" ht="12.75" customHeight="1">
      <c r="A311" s="272"/>
      <c r="B311" s="349"/>
      <c r="C311" s="349"/>
      <c r="D311" s="349"/>
      <c r="E311" s="349"/>
      <c r="F311" s="282">
        <v>5</v>
      </c>
      <c r="G311" s="283"/>
      <c r="H311" s="289" t="str">
        <f t="shared" si="70"/>
        <v>Belum Diisi</v>
      </c>
      <c r="I311" s="285" t="s">
        <v>650</v>
      </c>
      <c r="J311" s="286" t="str">
        <f t="shared" si="128"/>
        <v>Isi Sasaran</v>
      </c>
      <c r="K311" s="285" t="s">
        <v>650</v>
      </c>
      <c r="L311" s="286" t="str">
        <f t="shared" si="129"/>
        <v>Isi Sasaran</v>
      </c>
      <c r="M311" s="349"/>
      <c r="N311" s="349"/>
      <c r="O311" s="272"/>
      <c r="P311" s="272"/>
      <c r="Q311" s="272"/>
      <c r="R311" s="272"/>
    </row>
    <row r="312" spans="1:18" ht="15.75" customHeight="1">
      <c r="A312" s="272"/>
      <c r="B312" s="418">
        <v>29</v>
      </c>
      <c r="C312" s="426"/>
      <c r="D312" s="419" t="s">
        <v>650</v>
      </c>
      <c r="E312" s="427" t="str">
        <f>IF(D312="Y",1,IF(D312="T",0,IF(D312="Y/T","Belum diisi","Error")))</f>
        <v>Belum diisi</v>
      </c>
      <c r="F312" s="273">
        <v>1</v>
      </c>
      <c r="G312" s="274"/>
      <c r="H312" s="290" t="str">
        <f t="shared" si="70"/>
        <v>Belum Diisi</v>
      </c>
      <c r="I312" s="276" t="s">
        <v>650</v>
      </c>
      <c r="J312" s="277" t="str">
        <f t="shared" ref="J312:J316" si="130">IF($D$312="Y/T","Isi Sasaran",IF($E$312=0,0,IF(I312="Y",1,IF(I312="T",0,"Isi Dulu"))))</f>
        <v>Isi Sasaran</v>
      </c>
      <c r="K312" s="276" t="s">
        <v>650</v>
      </c>
      <c r="L312" s="277" t="str">
        <f t="shared" ref="L312:L316" si="131">IF($D$312="Y/T","Isi Sasaran",IF($E$312=0,0,IF(K312="Y",1,IF(K312="T",0,"Isi Dulu"))))</f>
        <v>Isi Sasaran</v>
      </c>
      <c r="M312" s="429" t="s">
        <v>650</v>
      </c>
      <c r="N312" s="430" t="str">
        <f>IF(M312="Y",1,IF(M312="T",0,IF(M312="Y/T","Belum diisi","Error")))</f>
        <v>Belum diisi</v>
      </c>
      <c r="O312" s="272"/>
      <c r="P312" s="272"/>
      <c r="Q312" s="272"/>
      <c r="R312" s="272"/>
    </row>
    <row r="313" spans="1:18" ht="12.75" customHeight="1">
      <c r="A313" s="272"/>
      <c r="B313" s="371"/>
      <c r="C313" s="371"/>
      <c r="D313" s="371"/>
      <c r="E313" s="371"/>
      <c r="F313" s="278">
        <v>2</v>
      </c>
      <c r="G313" s="279"/>
      <c r="H313" s="288" t="str">
        <f t="shared" si="70"/>
        <v>Belum Diisi</v>
      </c>
      <c r="I313" s="280" t="s">
        <v>650</v>
      </c>
      <c r="J313" s="281" t="str">
        <f t="shared" si="130"/>
        <v>Isi Sasaran</v>
      </c>
      <c r="K313" s="280" t="s">
        <v>650</v>
      </c>
      <c r="L313" s="281" t="str">
        <f t="shared" si="131"/>
        <v>Isi Sasaran</v>
      </c>
      <c r="M313" s="371"/>
      <c r="N313" s="371"/>
      <c r="O313" s="272"/>
      <c r="P313" s="272"/>
      <c r="Q313" s="272"/>
      <c r="R313" s="272"/>
    </row>
    <row r="314" spans="1:18" ht="12.75" customHeight="1">
      <c r="A314" s="272"/>
      <c r="B314" s="371"/>
      <c r="C314" s="371"/>
      <c r="D314" s="371"/>
      <c r="E314" s="371"/>
      <c r="F314" s="278">
        <v>3</v>
      </c>
      <c r="G314" s="279"/>
      <c r="H314" s="288" t="str">
        <f t="shared" si="70"/>
        <v>Belum Diisi</v>
      </c>
      <c r="I314" s="280" t="s">
        <v>650</v>
      </c>
      <c r="J314" s="281" t="str">
        <f t="shared" si="130"/>
        <v>Isi Sasaran</v>
      </c>
      <c r="K314" s="280" t="s">
        <v>650</v>
      </c>
      <c r="L314" s="281" t="str">
        <f t="shared" si="131"/>
        <v>Isi Sasaran</v>
      </c>
      <c r="M314" s="371"/>
      <c r="N314" s="371"/>
      <c r="O314" s="272"/>
      <c r="P314" s="272"/>
      <c r="Q314" s="272"/>
      <c r="R314" s="272"/>
    </row>
    <row r="315" spans="1:18" ht="12.75" customHeight="1">
      <c r="A315" s="272"/>
      <c r="B315" s="371"/>
      <c r="C315" s="371"/>
      <c r="D315" s="371"/>
      <c r="E315" s="371"/>
      <c r="F315" s="278">
        <v>4</v>
      </c>
      <c r="G315" s="279"/>
      <c r="H315" s="288" t="str">
        <f t="shared" si="70"/>
        <v>Belum Diisi</v>
      </c>
      <c r="I315" s="280" t="s">
        <v>650</v>
      </c>
      <c r="J315" s="281" t="str">
        <f t="shared" si="130"/>
        <v>Isi Sasaran</v>
      </c>
      <c r="K315" s="280" t="s">
        <v>650</v>
      </c>
      <c r="L315" s="281" t="str">
        <f t="shared" si="131"/>
        <v>Isi Sasaran</v>
      </c>
      <c r="M315" s="371"/>
      <c r="N315" s="371"/>
      <c r="O315" s="272"/>
      <c r="P315" s="272"/>
      <c r="Q315" s="272"/>
      <c r="R315" s="272"/>
    </row>
    <row r="316" spans="1:18" ht="12.75" customHeight="1">
      <c r="A316" s="272"/>
      <c r="B316" s="349"/>
      <c r="C316" s="349"/>
      <c r="D316" s="349"/>
      <c r="E316" s="349"/>
      <c r="F316" s="282">
        <v>5</v>
      </c>
      <c r="G316" s="283"/>
      <c r="H316" s="289" t="str">
        <f t="shared" si="70"/>
        <v>Belum Diisi</v>
      </c>
      <c r="I316" s="285" t="s">
        <v>650</v>
      </c>
      <c r="J316" s="286" t="str">
        <f t="shared" si="130"/>
        <v>Isi Sasaran</v>
      </c>
      <c r="K316" s="285" t="s">
        <v>650</v>
      </c>
      <c r="L316" s="286" t="str">
        <f t="shared" si="131"/>
        <v>Isi Sasaran</v>
      </c>
      <c r="M316" s="349"/>
      <c r="N316" s="349"/>
      <c r="O316" s="272"/>
      <c r="P316" s="272"/>
      <c r="Q316" s="272"/>
      <c r="R316" s="272"/>
    </row>
    <row r="317" spans="1:18" ht="15.75" customHeight="1">
      <c r="A317" s="272"/>
      <c r="B317" s="418">
        <v>30</v>
      </c>
      <c r="C317" s="426"/>
      <c r="D317" s="419" t="s">
        <v>650</v>
      </c>
      <c r="E317" s="427" t="str">
        <f>IF(D317="Y",1,IF(D317="T",0,IF(D317="Y/T","Belum diisi","Error")))</f>
        <v>Belum diisi</v>
      </c>
      <c r="F317" s="273">
        <v>1</v>
      </c>
      <c r="G317" s="274"/>
      <c r="H317" s="290" t="str">
        <f t="shared" si="70"/>
        <v>Belum Diisi</v>
      </c>
      <c r="I317" s="285" t="s">
        <v>650</v>
      </c>
      <c r="J317" s="277" t="str">
        <f t="shared" ref="J317:J321" si="132">IF($D$317="Y/T","Isi Sasaran",IF($E$317=0,0,IF(I317="Y",1,IF(I317="T",0,"Isi Dulu"))))</f>
        <v>Isi Sasaran</v>
      </c>
      <c r="K317" s="285" t="s">
        <v>650</v>
      </c>
      <c r="L317" s="277" t="str">
        <f t="shared" ref="L317:L321" si="133">IF($D$317="Y/T","Isi Sasaran",IF($E$317=0,0,IF(K317="Y",1,IF(K317="T",0,"Isi Dulu"))))</f>
        <v>Isi Sasaran</v>
      </c>
      <c r="M317" s="429" t="s">
        <v>650</v>
      </c>
      <c r="N317" s="430" t="str">
        <f>IF(M317="Y",1,IF(M317="T",0,IF(M317="Y/T","Belum diisi","Error")))</f>
        <v>Belum diisi</v>
      </c>
      <c r="O317" s="272"/>
      <c r="P317" s="272"/>
      <c r="Q317" s="272"/>
      <c r="R317" s="272"/>
    </row>
    <row r="318" spans="1:18" ht="12.75" customHeight="1">
      <c r="A318" s="272"/>
      <c r="B318" s="371"/>
      <c r="C318" s="371"/>
      <c r="D318" s="371"/>
      <c r="E318" s="371"/>
      <c r="F318" s="278">
        <v>2</v>
      </c>
      <c r="G318" s="279"/>
      <c r="H318" s="288" t="str">
        <f t="shared" si="70"/>
        <v>Belum Diisi</v>
      </c>
      <c r="I318" s="280" t="s">
        <v>650</v>
      </c>
      <c r="J318" s="281" t="str">
        <f t="shared" si="132"/>
        <v>Isi Sasaran</v>
      </c>
      <c r="K318" s="280" t="s">
        <v>650</v>
      </c>
      <c r="L318" s="281" t="str">
        <f t="shared" si="133"/>
        <v>Isi Sasaran</v>
      </c>
      <c r="M318" s="371"/>
      <c r="N318" s="371"/>
      <c r="O318" s="272"/>
      <c r="P318" s="272"/>
      <c r="Q318" s="272"/>
      <c r="R318" s="272"/>
    </row>
    <row r="319" spans="1:18" ht="12.75" customHeight="1">
      <c r="A319" s="272"/>
      <c r="B319" s="371"/>
      <c r="C319" s="371"/>
      <c r="D319" s="371"/>
      <c r="E319" s="371"/>
      <c r="F319" s="278">
        <v>3</v>
      </c>
      <c r="G319" s="279"/>
      <c r="H319" s="288" t="str">
        <f t="shared" si="70"/>
        <v>Belum Diisi</v>
      </c>
      <c r="I319" s="280" t="s">
        <v>650</v>
      </c>
      <c r="J319" s="281" t="str">
        <f t="shared" si="132"/>
        <v>Isi Sasaran</v>
      </c>
      <c r="K319" s="280" t="s">
        <v>650</v>
      </c>
      <c r="L319" s="281" t="str">
        <f t="shared" si="133"/>
        <v>Isi Sasaran</v>
      </c>
      <c r="M319" s="371"/>
      <c r="N319" s="371"/>
      <c r="O319" s="272"/>
      <c r="P319" s="272"/>
      <c r="Q319" s="272"/>
      <c r="R319" s="272"/>
    </row>
    <row r="320" spans="1:18" ht="12.75" customHeight="1">
      <c r="A320" s="272"/>
      <c r="B320" s="371"/>
      <c r="C320" s="371"/>
      <c r="D320" s="371"/>
      <c r="E320" s="371"/>
      <c r="F320" s="278">
        <v>4</v>
      </c>
      <c r="G320" s="279"/>
      <c r="H320" s="288" t="str">
        <f t="shared" si="70"/>
        <v>Belum Diisi</v>
      </c>
      <c r="I320" s="280" t="s">
        <v>650</v>
      </c>
      <c r="J320" s="281" t="str">
        <f t="shared" si="132"/>
        <v>Isi Sasaran</v>
      </c>
      <c r="K320" s="280" t="s">
        <v>650</v>
      </c>
      <c r="L320" s="281" t="str">
        <f t="shared" si="133"/>
        <v>Isi Sasaran</v>
      </c>
      <c r="M320" s="371"/>
      <c r="N320" s="371"/>
      <c r="O320" s="272"/>
      <c r="P320" s="272"/>
      <c r="Q320" s="272"/>
      <c r="R320" s="272"/>
    </row>
    <row r="321" spans="1:18" ht="12.75" customHeight="1">
      <c r="A321" s="272"/>
      <c r="B321" s="349"/>
      <c r="C321" s="349"/>
      <c r="D321" s="349"/>
      <c r="E321" s="349"/>
      <c r="F321" s="282">
        <v>5</v>
      </c>
      <c r="G321" s="283"/>
      <c r="H321" s="289" t="str">
        <f t="shared" si="70"/>
        <v>Belum Diisi</v>
      </c>
      <c r="I321" s="280" t="s">
        <v>650</v>
      </c>
      <c r="J321" s="286" t="str">
        <f t="shared" si="132"/>
        <v>Isi Sasaran</v>
      </c>
      <c r="K321" s="280" t="s">
        <v>650</v>
      </c>
      <c r="L321" s="286" t="str">
        <f t="shared" si="133"/>
        <v>Isi Sasaran</v>
      </c>
      <c r="M321" s="349"/>
      <c r="N321" s="349"/>
      <c r="O321" s="272"/>
      <c r="P321" s="272"/>
      <c r="Q321" s="272"/>
      <c r="R321" s="272"/>
    </row>
    <row r="322" spans="1:18" ht="12.75" customHeight="1">
      <c r="A322" s="272"/>
      <c r="B322" s="301"/>
      <c r="C322" s="292"/>
      <c r="D322" s="293"/>
      <c r="E322" s="302">
        <f>AVERAGE(E170:E321)</f>
        <v>1</v>
      </c>
      <c r="F322" s="301"/>
      <c r="G322" s="296"/>
      <c r="H322" s="294">
        <f>AVERAGE(H170:H321)</f>
        <v>1</v>
      </c>
      <c r="I322" s="303"/>
      <c r="J322" s="294">
        <f>AVERAGE(J170:J321)</f>
        <v>1</v>
      </c>
      <c r="K322" s="303"/>
      <c r="L322" s="294">
        <f>AVERAGE(L170:L321)</f>
        <v>1</v>
      </c>
      <c r="M322" s="303"/>
      <c r="N322" s="294">
        <f>AVERAGE(N170:N321)</f>
        <v>1</v>
      </c>
      <c r="O322" s="272"/>
      <c r="P322" s="272"/>
      <c r="Q322" s="272"/>
      <c r="R322" s="272"/>
    </row>
    <row r="323" spans="1:18" ht="12.75" customHeight="1">
      <c r="A323" s="272"/>
      <c r="B323" s="431" t="s">
        <v>1260</v>
      </c>
      <c r="C323" s="360"/>
      <c r="D323" s="360"/>
      <c r="E323" s="360"/>
      <c r="F323" s="360"/>
      <c r="G323" s="360"/>
      <c r="H323" s="360"/>
      <c r="I323" s="360"/>
      <c r="J323" s="360"/>
      <c r="K323" s="360"/>
      <c r="L323" s="360"/>
      <c r="M323" s="360"/>
      <c r="N323" s="351"/>
      <c r="O323" s="272"/>
      <c r="P323" s="272"/>
      <c r="Q323" s="272"/>
      <c r="R323" s="272"/>
    </row>
    <row r="324" spans="1:18" ht="12.75" customHeight="1">
      <c r="A324" s="272"/>
      <c r="B324" s="418">
        <v>1</v>
      </c>
      <c r="C324" s="426"/>
      <c r="D324" s="419" t="s">
        <v>658</v>
      </c>
      <c r="E324" s="427">
        <f>IF(D324="Y",1,IF(D324="T",0,IF(D324="Y/T","Belum diisi","Error")))</f>
        <v>1</v>
      </c>
      <c r="F324" s="273">
        <v>1</v>
      </c>
      <c r="G324" s="274"/>
      <c r="H324" s="275">
        <f t="shared" ref="H324:H473" si="134">IF(OR(J324="Isi Dulu",L324="Isi Dulu",J324="Isi Sasaran",L324="Isi Sasaran"),"Belum Diisi",IF(SUM(J324,L324)=2,1,IF(SUM(J324,L324)=1,0,IF(SUM(J324,L324)=0,0,"Error"))))</f>
        <v>1</v>
      </c>
      <c r="I324" s="276" t="s">
        <v>658</v>
      </c>
      <c r="J324" s="277">
        <f t="shared" ref="J324:J328" si="135">IF($D$170="Y/T","Isi Sasaran",IF($E$170=0,0,IF(I324="Y",1,IF(I324="T",0,"Isi Dulu"))))</f>
        <v>1</v>
      </c>
      <c r="K324" s="276" t="s">
        <v>658</v>
      </c>
      <c r="L324" s="277">
        <f t="shared" ref="L324:L328" si="136">IF($D$170="Y/T","Isi Sasaran",IF($E$170=0,0,IF(K324="Y",1,IF(K324="T",0,"Isi Dulu"))))</f>
        <v>1</v>
      </c>
      <c r="M324" s="429" t="s">
        <v>658</v>
      </c>
      <c r="N324" s="430">
        <f>IF(M324="Y",1,IF(M324="T",0,IF(M324="Y/T","Belum diisi","Error")))</f>
        <v>1</v>
      </c>
      <c r="O324" s="272"/>
      <c r="P324" s="272"/>
      <c r="Q324" s="272"/>
      <c r="R324" s="272"/>
    </row>
    <row r="325" spans="1:18" ht="12.75" customHeight="1">
      <c r="A325" s="272"/>
      <c r="B325" s="371"/>
      <c r="C325" s="371"/>
      <c r="D325" s="371"/>
      <c r="E325" s="371"/>
      <c r="F325" s="278">
        <v>2</v>
      </c>
      <c r="G325" s="279"/>
      <c r="H325" s="275" t="str">
        <f t="shared" si="134"/>
        <v>Belum Diisi</v>
      </c>
      <c r="I325" s="280" t="s">
        <v>650</v>
      </c>
      <c r="J325" s="281" t="str">
        <f t="shared" si="135"/>
        <v>Isi Dulu</v>
      </c>
      <c r="K325" s="280" t="s">
        <v>650</v>
      </c>
      <c r="L325" s="281" t="str">
        <f t="shared" si="136"/>
        <v>Isi Dulu</v>
      </c>
      <c r="M325" s="371"/>
      <c r="N325" s="371"/>
      <c r="O325" s="272"/>
      <c r="P325" s="272"/>
      <c r="Q325" s="272"/>
      <c r="R325" s="272"/>
    </row>
    <row r="326" spans="1:18" ht="12.75" customHeight="1">
      <c r="A326" s="272"/>
      <c r="B326" s="371"/>
      <c r="C326" s="371"/>
      <c r="D326" s="371"/>
      <c r="E326" s="371"/>
      <c r="F326" s="278">
        <v>3</v>
      </c>
      <c r="G326" s="279"/>
      <c r="H326" s="275" t="str">
        <f t="shared" si="134"/>
        <v>Belum Diisi</v>
      </c>
      <c r="I326" s="280" t="s">
        <v>650</v>
      </c>
      <c r="J326" s="281" t="str">
        <f t="shared" si="135"/>
        <v>Isi Dulu</v>
      </c>
      <c r="K326" s="280" t="s">
        <v>650</v>
      </c>
      <c r="L326" s="281" t="str">
        <f t="shared" si="136"/>
        <v>Isi Dulu</v>
      </c>
      <c r="M326" s="371"/>
      <c r="N326" s="371"/>
      <c r="O326" s="272"/>
      <c r="P326" s="272"/>
      <c r="Q326" s="272"/>
      <c r="R326" s="272"/>
    </row>
    <row r="327" spans="1:18" ht="12.75" customHeight="1">
      <c r="A327" s="272"/>
      <c r="B327" s="371"/>
      <c r="C327" s="371"/>
      <c r="D327" s="371"/>
      <c r="E327" s="371"/>
      <c r="F327" s="278">
        <v>4</v>
      </c>
      <c r="G327" s="279"/>
      <c r="H327" s="275" t="str">
        <f t="shared" si="134"/>
        <v>Belum Diisi</v>
      </c>
      <c r="I327" s="280" t="s">
        <v>650</v>
      </c>
      <c r="J327" s="281" t="str">
        <f t="shared" si="135"/>
        <v>Isi Dulu</v>
      </c>
      <c r="K327" s="280" t="s">
        <v>650</v>
      </c>
      <c r="L327" s="281" t="str">
        <f t="shared" si="136"/>
        <v>Isi Dulu</v>
      </c>
      <c r="M327" s="371"/>
      <c r="N327" s="371"/>
      <c r="O327" s="272"/>
      <c r="P327" s="272"/>
      <c r="Q327" s="272"/>
      <c r="R327" s="272"/>
    </row>
    <row r="328" spans="1:18" ht="12.75" customHeight="1">
      <c r="A328" s="272"/>
      <c r="B328" s="349"/>
      <c r="C328" s="349"/>
      <c r="D328" s="349"/>
      <c r="E328" s="349"/>
      <c r="F328" s="282">
        <v>5</v>
      </c>
      <c r="G328" s="283"/>
      <c r="H328" s="284" t="str">
        <f t="shared" si="134"/>
        <v>Belum Diisi</v>
      </c>
      <c r="I328" s="285" t="s">
        <v>650</v>
      </c>
      <c r="J328" s="286" t="str">
        <f t="shared" si="135"/>
        <v>Isi Dulu</v>
      </c>
      <c r="K328" s="285" t="s">
        <v>650</v>
      </c>
      <c r="L328" s="286" t="str">
        <f t="shared" si="136"/>
        <v>Isi Dulu</v>
      </c>
      <c r="M328" s="349"/>
      <c r="N328" s="349"/>
      <c r="O328" s="272"/>
      <c r="P328" s="272"/>
      <c r="Q328" s="272"/>
      <c r="R328" s="272"/>
    </row>
    <row r="329" spans="1:18" ht="12.75" customHeight="1">
      <c r="A329" s="272"/>
      <c r="B329" s="418">
        <v>2</v>
      </c>
      <c r="C329" s="426"/>
      <c r="D329" s="419" t="s">
        <v>650</v>
      </c>
      <c r="E329" s="427" t="str">
        <f>IF(D329="Y",1,IF(D329="T",0,IF(D329="Y/T","Belum diisi","Error")))</f>
        <v>Belum diisi</v>
      </c>
      <c r="F329" s="273">
        <v>1</v>
      </c>
      <c r="G329" s="274"/>
      <c r="H329" s="287" t="str">
        <f t="shared" si="134"/>
        <v>Belum Diisi</v>
      </c>
      <c r="I329" s="276" t="s">
        <v>650</v>
      </c>
      <c r="J329" s="277" t="str">
        <f t="shared" ref="J329:J333" si="137">IF($D$175="Y/T","Isi Sasaran",IF($E$175=0,0,IF(I329="Y",1,IF(I329="T",0,"Isi Dulu"))))</f>
        <v>Isi Sasaran</v>
      </c>
      <c r="K329" s="276" t="s">
        <v>650</v>
      </c>
      <c r="L329" s="277" t="str">
        <f t="shared" ref="L329:L333" si="138">IF($D$175="Y/T","Isi Sasaran",IF($E$175=0,0,IF(K329="Y",1,IF(K329="T",0,"Isi Dulu"))))</f>
        <v>Isi Sasaran</v>
      </c>
      <c r="M329" s="429" t="s">
        <v>650</v>
      </c>
      <c r="N329" s="430" t="str">
        <f>IF(M329="Y",1,IF(M329="T",0,IF(M329="Y/T","Belum diisi","Error")))</f>
        <v>Belum diisi</v>
      </c>
      <c r="O329" s="272"/>
      <c r="P329" s="272"/>
      <c r="Q329" s="272"/>
      <c r="R329" s="272"/>
    </row>
    <row r="330" spans="1:18" ht="12.75" customHeight="1">
      <c r="A330" s="272"/>
      <c r="B330" s="371"/>
      <c r="C330" s="371"/>
      <c r="D330" s="371"/>
      <c r="E330" s="371"/>
      <c r="F330" s="278">
        <v>2</v>
      </c>
      <c r="G330" s="279"/>
      <c r="H330" s="288" t="str">
        <f t="shared" si="134"/>
        <v>Belum Diisi</v>
      </c>
      <c r="I330" s="280" t="s">
        <v>650</v>
      </c>
      <c r="J330" s="281" t="str">
        <f t="shared" si="137"/>
        <v>Isi Sasaran</v>
      </c>
      <c r="K330" s="280" t="s">
        <v>650</v>
      </c>
      <c r="L330" s="281" t="str">
        <f t="shared" si="138"/>
        <v>Isi Sasaran</v>
      </c>
      <c r="M330" s="371"/>
      <c r="N330" s="371"/>
      <c r="O330" s="272"/>
      <c r="P330" s="272"/>
      <c r="Q330" s="272"/>
      <c r="R330" s="272"/>
    </row>
    <row r="331" spans="1:18" ht="12.75" customHeight="1">
      <c r="A331" s="272"/>
      <c r="B331" s="371"/>
      <c r="C331" s="371"/>
      <c r="D331" s="371"/>
      <c r="E331" s="371"/>
      <c r="F331" s="278">
        <v>3</v>
      </c>
      <c r="G331" s="279"/>
      <c r="H331" s="288" t="str">
        <f t="shared" si="134"/>
        <v>Belum Diisi</v>
      </c>
      <c r="I331" s="280" t="s">
        <v>650</v>
      </c>
      <c r="J331" s="281" t="str">
        <f t="shared" si="137"/>
        <v>Isi Sasaran</v>
      </c>
      <c r="K331" s="280" t="s">
        <v>650</v>
      </c>
      <c r="L331" s="281" t="str">
        <f t="shared" si="138"/>
        <v>Isi Sasaran</v>
      </c>
      <c r="M331" s="371"/>
      <c r="N331" s="371"/>
      <c r="O331" s="272"/>
      <c r="P331" s="272"/>
      <c r="Q331" s="272"/>
      <c r="R331" s="272"/>
    </row>
    <row r="332" spans="1:18" ht="12.75" customHeight="1">
      <c r="A332" s="272"/>
      <c r="B332" s="371"/>
      <c r="C332" s="371"/>
      <c r="D332" s="371"/>
      <c r="E332" s="371"/>
      <c r="F332" s="278">
        <v>4</v>
      </c>
      <c r="G332" s="279"/>
      <c r="H332" s="288" t="str">
        <f t="shared" si="134"/>
        <v>Belum Diisi</v>
      </c>
      <c r="I332" s="280" t="s">
        <v>650</v>
      </c>
      <c r="J332" s="281" t="str">
        <f t="shared" si="137"/>
        <v>Isi Sasaran</v>
      </c>
      <c r="K332" s="280" t="s">
        <v>650</v>
      </c>
      <c r="L332" s="281" t="str">
        <f t="shared" si="138"/>
        <v>Isi Sasaran</v>
      </c>
      <c r="M332" s="371"/>
      <c r="N332" s="371"/>
      <c r="O332" s="272"/>
      <c r="P332" s="272"/>
      <c r="Q332" s="272"/>
      <c r="R332" s="272"/>
    </row>
    <row r="333" spans="1:18" ht="12.75" customHeight="1">
      <c r="A333" s="272"/>
      <c r="B333" s="349"/>
      <c r="C333" s="349"/>
      <c r="D333" s="349"/>
      <c r="E333" s="349"/>
      <c r="F333" s="282">
        <v>5</v>
      </c>
      <c r="G333" s="283"/>
      <c r="H333" s="289" t="str">
        <f t="shared" si="134"/>
        <v>Belum Diisi</v>
      </c>
      <c r="I333" s="285" t="s">
        <v>650</v>
      </c>
      <c r="J333" s="286" t="str">
        <f t="shared" si="137"/>
        <v>Isi Sasaran</v>
      </c>
      <c r="K333" s="285" t="s">
        <v>650</v>
      </c>
      <c r="L333" s="286" t="str">
        <f t="shared" si="138"/>
        <v>Isi Sasaran</v>
      </c>
      <c r="M333" s="349"/>
      <c r="N333" s="349"/>
      <c r="O333" s="272"/>
      <c r="P333" s="272"/>
      <c r="Q333" s="272"/>
      <c r="R333" s="272"/>
    </row>
    <row r="334" spans="1:18" ht="12.75" customHeight="1">
      <c r="A334" s="272"/>
      <c r="B334" s="418">
        <v>3</v>
      </c>
      <c r="C334" s="426"/>
      <c r="D334" s="419" t="s">
        <v>650</v>
      </c>
      <c r="E334" s="427" t="str">
        <f>IF(D334="Y",1,IF(D334="T",0,IF(D334="Y/T","Belum diisi","Error")))</f>
        <v>Belum diisi</v>
      </c>
      <c r="F334" s="273">
        <v>1</v>
      </c>
      <c r="G334" s="274"/>
      <c r="H334" s="290" t="str">
        <f t="shared" si="134"/>
        <v>Belum Diisi</v>
      </c>
      <c r="I334" s="276" t="s">
        <v>650</v>
      </c>
      <c r="J334" s="277" t="str">
        <f t="shared" ref="J334:J338" si="139">IF($D$180="Y/T","Isi Sasaran",IF($E$180=0,0,IF(I334="Y",1,IF(I334="T",0,"Isi Dulu"))))</f>
        <v>Isi Sasaran</v>
      </c>
      <c r="K334" s="276" t="s">
        <v>650</v>
      </c>
      <c r="L334" s="277" t="str">
        <f t="shared" ref="L334:L338" si="140">IF($D$180="Y/T","Isi Sasaran",IF($E$180=0,0,IF(K334="Y",1,IF(K334="T",0,"Isi Dulu"))))</f>
        <v>Isi Sasaran</v>
      </c>
      <c r="M334" s="429" t="s">
        <v>650</v>
      </c>
      <c r="N334" s="430" t="str">
        <f>IF(M334="Y",1,IF(M334="T",0,IF(M334="Y/T","Belum diisi","Error")))</f>
        <v>Belum diisi</v>
      </c>
      <c r="O334" s="272"/>
      <c r="P334" s="272"/>
      <c r="Q334" s="272"/>
      <c r="R334" s="272"/>
    </row>
    <row r="335" spans="1:18" ht="12.75" customHeight="1">
      <c r="A335" s="272"/>
      <c r="B335" s="371"/>
      <c r="C335" s="371"/>
      <c r="D335" s="371"/>
      <c r="E335" s="371"/>
      <c r="F335" s="278">
        <v>2</v>
      </c>
      <c r="G335" s="279"/>
      <c r="H335" s="288" t="str">
        <f t="shared" si="134"/>
        <v>Belum Diisi</v>
      </c>
      <c r="I335" s="280" t="s">
        <v>650</v>
      </c>
      <c r="J335" s="281" t="str">
        <f t="shared" si="139"/>
        <v>Isi Sasaran</v>
      </c>
      <c r="K335" s="280" t="s">
        <v>650</v>
      </c>
      <c r="L335" s="281" t="str">
        <f t="shared" si="140"/>
        <v>Isi Sasaran</v>
      </c>
      <c r="M335" s="371"/>
      <c r="N335" s="371"/>
      <c r="O335" s="272"/>
      <c r="P335" s="272"/>
      <c r="Q335" s="272"/>
      <c r="R335" s="272"/>
    </row>
    <row r="336" spans="1:18" ht="12.75" customHeight="1">
      <c r="A336" s="272"/>
      <c r="B336" s="371"/>
      <c r="C336" s="371"/>
      <c r="D336" s="371"/>
      <c r="E336" s="371"/>
      <c r="F336" s="278">
        <v>3</v>
      </c>
      <c r="G336" s="279"/>
      <c r="H336" s="288" t="str">
        <f t="shared" si="134"/>
        <v>Belum Diisi</v>
      </c>
      <c r="I336" s="280" t="s">
        <v>650</v>
      </c>
      <c r="J336" s="281" t="str">
        <f t="shared" si="139"/>
        <v>Isi Sasaran</v>
      </c>
      <c r="K336" s="280" t="s">
        <v>650</v>
      </c>
      <c r="L336" s="281" t="str">
        <f t="shared" si="140"/>
        <v>Isi Sasaran</v>
      </c>
      <c r="M336" s="371"/>
      <c r="N336" s="371"/>
      <c r="O336" s="272"/>
      <c r="P336" s="272"/>
      <c r="Q336" s="272"/>
      <c r="R336" s="272"/>
    </row>
    <row r="337" spans="1:18" ht="12.75" customHeight="1">
      <c r="A337" s="272"/>
      <c r="B337" s="371"/>
      <c r="C337" s="371"/>
      <c r="D337" s="371"/>
      <c r="E337" s="371"/>
      <c r="F337" s="278">
        <v>4</v>
      </c>
      <c r="G337" s="279"/>
      <c r="H337" s="288" t="str">
        <f t="shared" si="134"/>
        <v>Belum Diisi</v>
      </c>
      <c r="I337" s="280" t="s">
        <v>650</v>
      </c>
      <c r="J337" s="281" t="str">
        <f t="shared" si="139"/>
        <v>Isi Sasaran</v>
      </c>
      <c r="K337" s="280" t="s">
        <v>650</v>
      </c>
      <c r="L337" s="281" t="str">
        <f t="shared" si="140"/>
        <v>Isi Sasaran</v>
      </c>
      <c r="M337" s="371"/>
      <c r="N337" s="371"/>
      <c r="O337" s="272"/>
      <c r="P337" s="272"/>
      <c r="Q337" s="272"/>
      <c r="R337" s="272"/>
    </row>
    <row r="338" spans="1:18" ht="12.75" customHeight="1">
      <c r="A338" s="272"/>
      <c r="B338" s="349"/>
      <c r="C338" s="349"/>
      <c r="D338" s="349"/>
      <c r="E338" s="349"/>
      <c r="F338" s="282">
        <v>5</v>
      </c>
      <c r="G338" s="283"/>
      <c r="H338" s="289" t="str">
        <f t="shared" si="134"/>
        <v>Belum Diisi</v>
      </c>
      <c r="I338" s="285" t="s">
        <v>650</v>
      </c>
      <c r="J338" s="286" t="str">
        <f t="shared" si="139"/>
        <v>Isi Sasaran</v>
      </c>
      <c r="K338" s="285" t="s">
        <v>650</v>
      </c>
      <c r="L338" s="286" t="str">
        <f t="shared" si="140"/>
        <v>Isi Sasaran</v>
      </c>
      <c r="M338" s="349"/>
      <c r="N338" s="349"/>
      <c r="O338" s="272"/>
      <c r="P338" s="272"/>
      <c r="Q338" s="272"/>
      <c r="R338" s="272"/>
    </row>
    <row r="339" spans="1:18" ht="12.75" customHeight="1">
      <c r="A339" s="272"/>
      <c r="B339" s="418">
        <v>4</v>
      </c>
      <c r="C339" s="426"/>
      <c r="D339" s="419" t="s">
        <v>650</v>
      </c>
      <c r="E339" s="427" t="str">
        <f>IF(D339="Y",1,IF(D339="T",0,IF(D339="Y/T","Belum diisi","Error")))</f>
        <v>Belum diisi</v>
      </c>
      <c r="F339" s="273">
        <v>1</v>
      </c>
      <c r="G339" s="274"/>
      <c r="H339" s="290" t="str">
        <f t="shared" si="134"/>
        <v>Belum Diisi</v>
      </c>
      <c r="I339" s="276" t="s">
        <v>650</v>
      </c>
      <c r="J339" s="277" t="str">
        <f t="shared" ref="J339:J343" si="141">IF($D$185="Y/T","Isi Sasaran",IF($E$185=0,0,IF(I339="Y",1,IF(I339="T",0,"Isi Dulu"))))</f>
        <v>Isi Sasaran</v>
      </c>
      <c r="K339" s="276" t="s">
        <v>650</v>
      </c>
      <c r="L339" s="277" t="str">
        <f t="shared" ref="L339:L343" si="142">IF($D$185="Y/T","Isi Sasaran",IF($E$185=0,0,IF(K339="Y",1,IF(K339="T",0,"Isi Dulu"))))</f>
        <v>Isi Sasaran</v>
      </c>
      <c r="M339" s="429" t="s">
        <v>650</v>
      </c>
      <c r="N339" s="430" t="str">
        <f>IF(M339="Y",1,IF(M339="T",0,IF(M339="Y/T","Belum diisi","Error")))</f>
        <v>Belum diisi</v>
      </c>
      <c r="O339" s="272"/>
      <c r="P339" s="272"/>
      <c r="Q339" s="272"/>
      <c r="R339" s="272"/>
    </row>
    <row r="340" spans="1:18" ht="12.75" customHeight="1">
      <c r="A340" s="272"/>
      <c r="B340" s="371"/>
      <c r="C340" s="371"/>
      <c r="D340" s="371"/>
      <c r="E340" s="371"/>
      <c r="F340" s="278">
        <v>2</v>
      </c>
      <c r="G340" s="279"/>
      <c r="H340" s="288" t="str">
        <f t="shared" si="134"/>
        <v>Belum Diisi</v>
      </c>
      <c r="I340" s="280" t="s">
        <v>650</v>
      </c>
      <c r="J340" s="281" t="str">
        <f t="shared" si="141"/>
        <v>Isi Sasaran</v>
      </c>
      <c r="K340" s="280" t="s">
        <v>650</v>
      </c>
      <c r="L340" s="281" t="str">
        <f t="shared" si="142"/>
        <v>Isi Sasaran</v>
      </c>
      <c r="M340" s="371"/>
      <c r="N340" s="371"/>
      <c r="O340" s="272"/>
      <c r="P340" s="272"/>
      <c r="Q340" s="272"/>
      <c r="R340" s="272"/>
    </row>
    <row r="341" spans="1:18" ht="12.75" customHeight="1">
      <c r="A341" s="272"/>
      <c r="B341" s="371"/>
      <c r="C341" s="371"/>
      <c r="D341" s="371"/>
      <c r="E341" s="371"/>
      <c r="F341" s="278">
        <v>3</v>
      </c>
      <c r="G341" s="279"/>
      <c r="H341" s="288" t="str">
        <f t="shared" si="134"/>
        <v>Belum Diisi</v>
      </c>
      <c r="I341" s="280" t="s">
        <v>650</v>
      </c>
      <c r="J341" s="281" t="str">
        <f t="shared" si="141"/>
        <v>Isi Sasaran</v>
      </c>
      <c r="K341" s="280" t="s">
        <v>650</v>
      </c>
      <c r="L341" s="281" t="str">
        <f t="shared" si="142"/>
        <v>Isi Sasaran</v>
      </c>
      <c r="M341" s="371"/>
      <c r="N341" s="371"/>
      <c r="O341" s="272"/>
      <c r="P341" s="272"/>
      <c r="Q341" s="272"/>
      <c r="R341" s="272"/>
    </row>
    <row r="342" spans="1:18" ht="12.75" customHeight="1">
      <c r="A342" s="272"/>
      <c r="B342" s="371"/>
      <c r="C342" s="371"/>
      <c r="D342" s="371"/>
      <c r="E342" s="371"/>
      <c r="F342" s="278">
        <v>4</v>
      </c>
      <c r="G342" s="279"/>
      <c r="H342" s="288" t="str">
        <f t="shared" si="134"/>
        <v>Belum Diisi</v>
      </c>
      <c r="I342" s="280" t="s">
        <v>650</v>
      </c>
      <c r="J342" s="281" t="str">
        <f t="shared" si="141"/>
        <v>Isi Sasaran</v>
      </c>
      <c r="K342" s="280" t="s">
        <v>650</v>
      </c>
      <c r="L342" s="281" t="str">
        <f t="shared" si="142"/>
        <v>Isi Sasaran</v>
      </c>
      <c r="M342" s="371"/>
      <c r="N342" s="371"/>
      <c r="O342" s="272"/>
      <c r="P342" s="272"/>
      <c r="Q342" s="272"/>
      <c r="R342" s="272"/>
    </row>
    <row r="343" spans="1:18" ht="12.75" customHeight="1">
      <c r="A343" s="272"/>
      <c r="B343" s="349"/>
      <c r="C343" s="349"/>
      <c r="D343" s="349"/>
      <c r="E343" s="349"/>
      <c r="F343" s="282">
        <v>5</v>
      </c>
      <c r="G343" s="283"/>
      <c r="H343" s="289" t="str">
        <f t="shared" si="134"/>
        <v>Belum Diisi</v>
      </c>
      <c r="I343" s="285" t="s">
        <v>650</v>
      </c>
      <c r="J343" s="286" t="str">
        <f t="shared" si="141"/>
        <v>Isi Sasaran</v>
      </c>
      <c r="K343" s="285" t="s">
        <v>650</v>
      </c>
      <c r="L343" s="286" t="str">
        <f t="shared" si="142"/>
        <v>Isi Sasaran</v>
      </c>
      <c r="M343" s="349"/>
      <c r="N343" s="349"/>
      <c r="O343" s="272"/>
      <c r="P343" s="272"/>
      <c r="Q343" s="272"/>
      <c r="R343" s="272"/>
    </row>
    <row r="344" spans="1:18" ht="12.75" customHeight="1">
      <c r="A344" s="272"/>
      <c r="B344" s="418">
        <v>5</v>
      </c>
      <c r="C344" s="426"/>
      <c r="D344" s="419" t="s">
        <v>650</v>
      </c>
      <c r="E344" s="427" t="str">
        <f>IF(D344="Y",1,IF(D344="T",0,IF(D344="Y/T","Belum diisi","Error")))</f>
        <v>Belum diisi</v>
      </c>
      <c r="F344" s="273">
        <v>1</v>
      </c>
      <c r="G344" s="274"/>
      <c r="H344" s="290" t="str">
        <f t="shared" si="134"/>
        <v>Belum Diisi</v>
      </c>
      <c r="I344" s="276" t="s">
        <v>650</v>
      </c>
      <c r="J344" s="277" t="str">
        <f t="shared" ref="J344:J348" si="143">IF($D$190="Y/T","Isi Sasaran",IF($E$190=0,0,IF(I344="Y",1,IF(I344="T",0,"Isi Dulu"))))</f>
        <v>Isi Sasaran</v>
      </c>
      <c r="K344" s="276" t="s">
        <v>650</v>
      </c>
      <c r="L344" s="277" t="str">
        <f t="shared" ref="L344:L348" si="144">IF($D$190="Y/T","Isi Sasaran",IF($E$190=0,0,IF(K344="Y",1,IF(K344="T",0,"Isi Dulu"))))</f>
        <v>Isi Sasaran</v>
      </c>
      <c r="M344" s="429" t="s">
        <v>650</v>
      </c>
      <c r="N344" s="430" t="str">
        <f>IF(M344="Y",1,IF(M344="T",0,IF(M344="Y/T","Belum diisi","Error")))</f>
        <v>Belum diisi</v>
      </c>
      <c r="O344" s="272"/>
      <c r="P344" s="272"/>
      <c r="Q344" s="272"/>
      <c r="R344" s="272"/>
    </row>
    <row r="345" spans="1:18" ht="12.75" customHeight="1">
      <c r="A345" s="272"/>
      <c r="B345" s="371"/>
      <c r="C345" s="371"/>
      <c r="D345" s="371"/>
      <c r="E345" s="371"/>
      <c r="F345" s="278">
        <v>2</v>
      </c>
      <c r="G345" s="279"/>
      <c r="H345" s="288" t="str">
        <f t="shared" si="134"/>
        <v>Belum Diisi</v>
      </c>
      <c r="I345" s="280" t="s">
        <v>650</v>
      </c>
      <c r="J345" s="281" t="str">
        <f t="shared" si="143"/>
        <v>Isi Sasaran</v>
      </c>
      <c r="K345" s="280" t="s">
        <v>650</v>
      </c>
      <c r="L345" s="281" t="str">
        <f t="shared" si="144"/>
        <v>Isi Sasaran</v>
      </c>
      <c r="M345" s="371"/>
      <c r="N345" s="371"/>
      <c r="O345" s="272"/>
      <c r="P345" s="272"/>
      <c r="Q345" s="272"/>
      <c r="R345" s="272"/>
    </row>
    <row r="346" spans="1:18" ht="12.75" customHeight="1">
      <c r="A346" s="272"/>
      <c r="B346" s="371"/>
      <c r="C346" s="371"/>
      <c r="D346" s="371"/>
      <c r="E346" s="371"/>
      <c r="F346" s="278">
        <v>3</v>
      </c>
      <c r="G346" s="279"/>
      <c r="H346" s="288" t="str">
        <f t="shared" si="134"/>
        <v>Belum Diisi</v>
      </c>
      <c r="I346" s="280" t="s">
        <v>650</v>
      </c>
      <c r="J346" s="281" t="str">
        <f t="shared" si="143"/>
        <v>Isi Sasaran</v>
      </c>
      <c r="K346" s="280" t="s">
        <v>650</v>
      </c>
      <c r="L346" s="281" t="str">
        <f t="shared" si="144"/>
        <v>Isi Sasaran</v>
      </c>
      <c r="M346" s="371"/>
      <c r="N346" s="371"/>
      <c r="O346" s="272"/>
      <c r="P346" s="272"/>
      <c r="Q346" s="272"/>
      <c r="R346" s="272"/>
    </row>
    <row r="347" spans="1:18" ht="12.75" customHeight="1">
      <c r="A347" s="272"/>
      <c r="B347" s="371"/>
      <c r="C347" s="371"/>
      <c r="D347" s="371"/>
      <c r="E347" s="371"/>
      <c r="F347" s="278">
        <v>4</v>
      </c>
      <c r="G347" s="279"/>
      <c r="H347" s="288" t="str">
        <f t="shared" si="134"/>
        <v>Belum Diisi</v>
      </c>
      <c r="I347" s="280" t="s">
        <v>650</v>
      </c>
      <c r="J347" s="281" t="str">
        <f t="shared" si="143"/>
        <v>Isi Sasaran</v>
      </c>
      <c r="K347" s="280" t="s">
        <v>650</v>
      </c>
      <c r="L347" s="281" t="str">
        <f t="shared" si="144"/>
        <v>Isi Sasaran</v>
      </c>
      <c r="M347" s="371"/>
      <c r="N347" s="371"/>
      <c r="O347" s="272"/>
      <c r="P347" s="272"/>
      <c r="Q347" s="272"/>
      <c r="R347" s="272"/>
    </row>
    <row r="348" spans="1:18" ht="12.75" customHeight="1">
      <c r="A348" s="272"/>
      <c r="B348" s="349"/>
      <c r="C348" s="349"/>
      <c r="D348" s="349"/>
      <c r="E348" s="349"/>
      <c r="F348" s="282">
        <v>5</v>
      </c>
      <c r="G348" s="283"/>
      <c r="H348" s="289" t="str">
        <f t="shared" si="134"/>
        <v>Belum Diisi</v>
      </c>
      <c r="I348" s="285" t="s">
        <v>650</v>
      </c>
      <c r="J348" s="286" t="str">
        <f t="shared" si="143"/>
        <v>Isi Sasaran</v>
      </c>
      <c r="K348" s="285" t="s">
        <v>650</v>
      </c>
      <c r="L348" s="286" t="str">
        <f t="shared" si="144"/>
        <v>Isi Sasaran</v>
      </c>
      <c r="M348" s="349"/>
      <c r="N348" s="349"/>
      <c r="O348" s="272"/>
      <c r="P348" s="272"/>
      <c r="Q348" s="272"/>
      <c r="R348" s="272"/>
    </row>
    <row r="349" spans="1:18" ht="12.75" customHeight="1">
      <c r="A349" s="272"/>
      <c r="B349" s="418">
        <v>6</v>
      </c>
      <c r="C349" s="426"/>
      <c r="D349" s="419" t="s">
        <v>650</v>
      </c>
      <c r="E349" s="427" t="str">
        <f>IF(D349="Y",1,IF(D349="T",0,IF(D349="Y/T","Belum diisi","Error")))</f>
        <v>Belum diisi</v>
      </c>
      <c r="F349" s="273">
        <v>1</v>
      </c>
      <c r="G349" s="274"/>
      <c r="H349" s="290" t="str">
        <f t="shared" si="134"/>
        <v>Belum Diisi</v>
      </c>
      <c r="I349" s="276" t="s">
        <v>650</v>
      </c>
      <c r="J349" s="277" t="str">
        <f t="shared" ref="J349:J353" si="145">IF($D$195="Y/T","Isi Sasaran",IF($E$195=0,0,IF(I349="Y",1,IF(I349="T",0,"Isi Dulu"))))</f>
        <v>Isi Sasaran</v>
      </c>
      <c r="K349" s="276" t="s">
        <v>650</v>
      </c>
      <c r="L349" s="277" t="str">
        <f t="shared" ref="L349:L353" si="146">IF($D$195="Y/T","Isi Sasaran",IF($E$195=0,0,IF(K349="Y",1,IF(K349="T",0,"Isi Dulu"))))</f>
        <v>Isi Sasaran</v>
      </c>
      <c r="M349" s="429" t="s">
        <v>650</v>
      </c>
      <c r="N349" s="430" t="str">
        <f>IF(M349="Y",1,IF(M349="T",0,IF(M349="Y/T","Belum diisi","Error")))</f>
        <v>Belum diisi</v>
      </c>
      <c r="O349" s="272"/>
      <c r="P349" s="272"/>
      <c r="Q349" s="272"/>
      <c r="R349" s="272"/>
    </row>
    <row r="350" spans="1:18" ht="12.75" customHeight="1">
      <c r="A350" s="272"/>
      <c r="B350" s="371"/>
      <c r="C350" s="371"/>
      <c r="D350" s="371"/>
      <c r="E350" s="371"/>
      <c r="F350" s="278">
        <v>2</v>
      </c>
      <c r="G350" s="279"/>
      <c r="H350" s="288" t="str">
        <f t="shared" si="134"/>
        <v>Belum Diisi</v>
      </c>
      <c r="I350" s="280" t="s">
        <v>650</v>
      </c>
      <c r="J350" s="281" t="str">
        <f t="shared" si="145"/>
        <v>Isi Sasaran</v>
      </c>
      <c r="K350" s="280" t="s">
        <v>650</v>
      </c>
      <c r="L350" s="281" t="str">
        <f t="shared" si="146"/>
        <v>Isi Sasaran</v>
      </c>
      <c r="M350" s="371"/>
      <c r="N350" s="371"/>
      <c r="O350" s="272"/>
      <c r="P350" s="272"/>
      <c r="Q350" s="272"/>
      <c r="R350" s="272"/>
    </row>
    <row r="351" spans="1:18" ht="12.75" customHeight="1">
      <c r="A351" s="272"/>
      <c r="B351" s="371"/>
      <c r="C351" s="371"/>
      <c r="D351" s="371"/>
      <c r="E351" s="371"/>
      <c r="F351" s="278">
        <v>3</v>
      </c>
      <c r="G351" s="279"/>
      <c r="H351" s="288" t="str">
        <f t="shared" si="134"/>
        <v>Belum Diisi</v>
      </c>
      <c r="I351" s="280" t="s">
        <v>650</v>
      </c>
      <c r="J351" s="281" t="str">
        <f t="shared" si="145"/>
        <v>Isi Sasaran</v>
      </c>
      <c r="K351" s="280" t="s">
        <v>650</v>
      </c>
      <c r="L351" s="281" t="str">
        <f t="shared" si="146"/>
        <v>Isi Sasaran</v>
      </c>
      <c r="M351" s="371"/>
      <c r="N351" s="371"/>
      <c r="O351" s="272"/>
      <c r="P351" s="272"/>
      <c r="Q351" s="272"/>
      <c r="R351" s="272"/>
    </row>
    <row r="352" spans="1:18" ht="12.75" customHeight="1">
      <c r="A352" s="272"/>
      <c r="B352" s="371"/>
      <c r="C352" s="371"/>
      <c r="D352" s="371"/>
      <c r="E352" s="371"/>
      <c r="F352" s="278">
        <v>4</v>
      </c>
      <c r="G352" s="279"/>
      <c r="H352" s="288" t="str">
        <f t="shared" si="134"/>
        <v>Belum Diisi</v>
      </c>
      <c r="I352" s="280" t="s">
        <v>650</v>
      </c>
      <c r="J352" s="281" t="str">
        <f t="shared" si="145"/>
        <v>Isi Sasaran</v>
      </c>
      <c r="K352" s="280" t="s">
        <v>650</v>
      </c>
      <c r="L352" s="281" t="str">
        <f t="shared" si="146"/>
        <v>Isi Sasaran</v>
      </c>
      <c r="M352" s="371"/>
      <c r="N352" s="371"/>
      <c r="O352" s="272"/>
      <c r="P352" s="272"/>
      <c r="Q352" s="272"/>
      <c r="R352" s="272"/>
    </row>
    <row r="353" spans="1:18" ht="12.75" customHeight="1">
      <c r="A353" s="272"/>
      <c r="B353" s="349"/>
      <c r="C353" s="349"/>
      <c r="D353" s="349"/>
      <c r="E353" s="349"/>
      <c r="F353" s="282">
        <v>5</v>
      </c>
      <c r="G353" s="283"/>
      <c r="H353" s="289" t="str">
        <f t="shared" si="134"/>
        <v>Belum Diisi</v>
      </c>
      <c r="I353" s="285" t="s">
        <v>650</v>
      </c>
      <c r="J353" s="286" t="str">
        <f t="shared" si="145"/>
        <v>Isi Sasaran</v>
      </c>
      <c r="K353" s="285" t="s">
        <v>650</v>
      </c>
      <c r="L353" s="286" t="str">
        <f t="shared" si="146"/>
        <v>Isi Sasaran</v>
      </c>
      <c r="M353" s="349"/>
      <c r="N353" s="349"/>
      <c r="O353" s="272"/>
      <c r="P353" s="272"/>
      <c r="Q353" s="272"/>
      <c r="R353" s="272"/>
    </row>
    <row r="354" spans="1:18" ht="12.75" customHeight="1">
      <c r="A354" s="272"/>
      <c r="B354" s="418">
        <v>7</v>
      </c>
      <c r="C354" s="426"/>
      <c r="D354" s="419" t="s">
        <v>650</v>
      </c>
      <c r="E354" s="427" t="str">
        <f>IF(D354="Y",1,IF(D354="T",0,IF(D354="Y/T","Belum diisi","Error")))</f>
        <v>Belum diisi</v>
      </c>
      <c r="F354" s="273">
        <v>1</v>
      </c>
      <c r="G354" s="274"/>
      <c r="H354" s="290" t="str">
        <f t="shared" si="134"/>
        <v>Belum Diisi</v>
      </c>
      <c r="I354" s="276" t="s">
        <v>650</v>
      </c>
      <c r="J354" s="277" t="str">
        <f t="shared" ref="J354:J358" si="147">IF($D$200="Y/T","Isi Sasaran",IF($E$200=0,0,IF(I354="Y",1,IF(I354="T",0,"Isi Dulu"))))</f>
        <v>Isi Sasaran</v>
      </c>
      <c r="K354" s="276" t="s">
        <v>650</v>
      </c>
      <c r="L354" s="277" t="str">
        <f t="shared" ref="L354:L358" si="148">IF($D$200="Y/T","Isi Sasaran",IF($E$200=0,0,IF(K354="Y",1,IF(K354="T",0,"Isi Dulu"))))</f>
        <v>Isi Sasaran</v>
      </c>
      <c r="M354" s="429" t="s">
        <v>650</v>
      </c>
      <c r="N354" s="430" t="str">
        <f>IF(M354="Y",1,IF(M354="T",0,IF(M354="Y/T","Belum diisi","Error")))</f>
        <v>Belum diisi</v>
      </c>
      <c r="O354" s="272"/>
      <c r="P354" s="272"/>
      <c r="Q354" s="272"/>
      <c r="R354" s="272"/>
    </row>
    <row r="355" spans="1:18" ht="12.75" customHeight="1">
      <c r="A355" s="272"/>
      <c r="B355" s="371"/>
      <c r="C355" s="371"/>
      <c r="D355" s="371"/>
      <c r="E355" s="371"/>
      <c r="F355" s="278">
        <v>2</v>
      </c>
      <c r="G355" s="279"/>
      <c r="H355" s="288" t="str">
        <f t="shared" si="134"/>
        <v>Belum Diisi</v>
      </c>
      <c r="I355" s="280" t="s">
        <v>650</v>
      </c>
      <c r="J355" s="281" t="str">
        <f t="shared" si="147"/>
        <v>Isi Sasaran</v>
      </c>
      <c r="K355" s="280" t="s">
        <v>650</v>
      </c>
      <c r="L355" s="281" t="str">
        <f t="shared" si="148"/>
        <v>Isi Sasaran</v>
      </c>
      <c r="M355" s="371"/>
      <c r="N355" s="371"/>
      <c r="O355" s="272"/>
      <c r="P355" s="272"/>
      <c r="Q355" s="272"/>
      <c r="R355" s="272"/>
    </row>
    <row r="356" spans="1:18" ht="12.75" customHeight="1">
      <c r="A356" s="272"/>
      <c r="B356" s="371"/>
      <c r="C356" s="371"/>
      <c r="D356" s="371"/>
      <c r="E356" s="371"/>
      <c r="F356" s="278">
        <v>3</v>
      </c>
      <c r="G356" s="279"/>
      <c r="H356" s="288" t="str">
        <f t="shared" si="134"/>
        <v>Belum Diisi</v>
      </c>
      <c r="I356" s="280" t="s">
        <v>650</v>
      </c>
      <c r="J356" s="281" t="str">
        <f t="shared" si="147"/>
        <v>Isi Sasaran</v>
      </c>
      <c r="K356" s="280" t="s">
        <v>650</v>
      </c>
      <c r="L356" s="281" t="str">
        <f t="shared" si="148"/>
        <v>Isi Sasaran</v>
      </c>
      <c r="M356" s="371"/>
      <c r="N356" s="371"/>
      <c r="O356" s="272"/>
      <c r="P356" s="272"/>
      <c r="Q356" s="272"/>
      <c r="R356" s="272"/>
    </row>
    <row r="357" spans="1:18" ht="12.75" customHeight="1">
      <c r="A357" s="272"/>
      <c r="B357" s="371"/>
      <c r="C357" s="371"/>
      <c r="D357" s="371"/>
      <c r="E357" s="371"/>
      <c r="F357" s="278">
        <v>4</v>
      </c>
      <c r="G357" s="279"/>
      <c r="H357" s="288" t="str">
        <f t="shared" si="134"/>
        <v>Belum Diisi</v>
      </c>
      <c r="I357" s="280" t="s">
        <v>650</v>
      </c>
      <c r="J357" s="281" t="str">
        <f t="shared" si="147"/>
        <v>Isi Sasaran</v>
      </c>
      <c r="K357" s="280" t="s">
        <v>650</v>
      </c>
      <c r="L357" s="281" t="str">
        <f t="shared" si="148"/>
        <v>Isi Sasaran</v>
      </c>
      <c r="M357" s="371"/>
      <c r="N357" s="371"/>
      <c r="O357" s="272"/>
      <c r="P357" s="272"/>
      <c r="Q357" s="272"/>
      <c r="R357" s="272"/>
    </row>
    <row r="358" spans="1:18" ht="12.75" customHeight="1">
      <c r="A358" s="272"/>
      <c r="B358" s="349"/>
      <c r="C358" s="349"/>
      <c r="D358" s="349"/>
      <c r="E358" s="349"/>
      <c r="F358" s="282">
        <v>5</v>
      </c>
      <c r="G358" s="283"/>
      <c r="H358" s="289" t="str">
        <f t="shared" si="134"/>
        <v>Belum Diisi</v>
      </c>
      <c r="I358" s="285" t="s">
        <v>650</v>
      </c>
      <c r="J358" s="286" t="str">
        <f t="shared" si="147"/>
        <v>Isi Sasaran</v>
      </c>
      <c r="K358" s="285" t="s">
        <v>650</v>
      </c>
      <c r="L358" s="286" t="str">
        <f t="shared" si="148"/>
        <v>Isi Sasaran</v>
      </c>
      <c r="M358" s="349"/>
      <c r="N358" s="349"/>
      <c r="O358" s="272"/>
      <c r="P358" s="272"/>
      <c r="Q358" s="272"/>
      <c r="R358" s="272"/>
    </row>
    <row r="359" spans="1:18" ht="12.75" customHeight="1">
      <c r="A359" s="272"/>
      <c r="B359" s="418">
        <v>8</v>
      </c>
      <c r="C359" s="426"/>
      <c r="D359" s="419" t="s">
        <v>650</v>
      </c>
      <c r="E359" s="427" t="str">
        <f>IF(D359="Y",1,IF(D359="T",0,IF(D359="Y/T","Belum diisi","Error")))</f>
        <v>Belum diisi</v>
      </c>
      <c r="F359" s="273">
        <v>1</v>
      </c>
      <c r="G359" s="274"/>
      <c r="H359" s="290" t="str">
        <f t="shared" si="134"/>
        <v>Belum Diisi</v>
      </c>
      <c r="I359" s="276" t="s">
        <v>650</v>
      </c>
      <c r="J359" s="277" t="str">
        <f t="shared" ref="J359:J363" si="149">IF($D$205="Y/T","Isi Sasaran",IF($E$205=0,0,IF(I359="Y",1,IF(I359="T",0,"Isi Dulu"))))</f>
        <v>Isi Sasaran</v>
      </c>
      <c r="K359" s="276" t="s">
        <v>650</v>
      </c>
      <c r="L359" s="277" t="str">
        <f t="shared" ref="L359:L363" si="150">IF($D$205="Y/T","Isi Sasaran",IF($E$205=0,0,IF(K359="Y",1,IF(K359="T",0,"Isi Dulu"))))</f>
        <v>Isi Sasaran</v>
      </c>
      <c r="M359" s="429" t="s">
        <v>650</v>
      </c>
      <c r="N359" s="430" t="str">
        <f>IF(M359="Y",1,IF(M359="T",0,IF(M359="Y/T","Belum diisi","Error")))</f>
        <v>Belum diisi</v>
      </c>
      <c r="O359" s="272"/>
      <c r="P359" s="272"/>
      <c r="Q359" s="272"/>
      <c r="R359" s="272"/>
    </row>
    <row r="360" spans="1:18" ht="12.75" customHeight="1">
      <c r="A360" s="272"/>
      <c r="B360" s="371"/>
      <c r="C360" s="371"/>
      <c r="D360" s="371"/>
      <c r="E360" s="371"/>
      <c r="F360" s="278">
        <v>2</v>
      </c>
      <c r="G360" s="279"/>
      <c r="H360" s="288" t="str">
        <f t="shared" si="134"/>
        <v>Belum Diisi</v>
      </c>
      <c r="I360" s="280" t="s">
        <v>650</v>
      </c>
      <c r="J360" s="281" t="str">
        <f t="shared" si="149"/>
        <v>Isi Sasaran</v>
      </c>
      <c r="K360" s="280" t="s">
        <v>650</v>
      </c>
      <c r="L360" s="281" t="str">
        <f t="shared" si="150"/>
        <v>Isi Sasaran</v>
      </c>
      <c r="M360" s="371"/>
      <c r="N360" s="371"/>
      <c r="O360" s="272"/>
      <c r="P360" s="272"/>
      <c r="Q360" s="272"/>
      <c r="R360" s="272"/>
    </row>
    <row r="361" spans="1:18" ht="12.75" customHeight="1">
      <c r="A361" s="272"/>
      <c r="B361" s="371"/>
      <c r="C361" s="371"/>
      <c r="D361" s="371"/>
      <c r="E361" s="371"/>
      <c r="F361" s="278">
        <v>3</v>
      </c>
      <c r="G361" s="279"/>
      <c r="H361" s="288" t="str">
        <f t="shared" si="134"/>
        <v>Belum Diisi</v>
      </c>
      <c r="I361" s="280" t="s">
        <v>650</v>
      </c>
      <c r="J361" s="281" t="str">
        <f t="shared" si="149"/>
        <v>Isi Sasaran</v>
      </c>
      <c r="K361" s="280" t="s">
        <v>650</v>
      </c>
      <c r="L361" s="281" t="str">
        <f t="shared" si="150"/>
        <v>Isi Sasaran</v>
      </c>
      <c r="M361" s="371"/>
      <c r="N361" s="371"/>
      <c r="O361" s="272"/>
      <c r="P361" s="272"/>
      <c r="Q361" s="272"/>
      <c r="R361" s="272"/>
    </row>
    <row r="362" spans="1:18" ht="12.75" customHeight="1">
      <c r="A362" s="272"/>
      <c r="B362" s="371"/>
      <c r="C362" s="371"/>
      <c r="D362" s="371"/>
      <c r="E362" s="371"/>
      <c r="F362" s="278">
        <v>4</v>
      </c>
      <c r="G362" s="279"/>
      <c r="H362" s="288" t="str">
        <f t="shared" si="134"/>
        <v>Belum Diisi</v>
      </c>
      <c r="I362" s="280" t="s">
        <v>650</v>
      </c>
      <c r="J362" s="281" t="str">
        <f t="shared" si="149"/>
        <v>Isi Sasaran</v>
      </c>
      <c r="K362" s="280" t="s">
        <v>650</v>
      </c>
      <c r="L362" s="281" t="str">
        <f t="shared" si="150"/>
        <v>Isi Sasaran</v>
      </c>
      <c r="M362" s="371"/>
      <c r="N362" s="371"/>
      <c r="O362" s="272"/>
      <c r="P362" s="272"/>
      <c r="Q362" s="272"/>
      <c r="R362" s="272"/>
    </row>
    <row r="363" spans="1:18" ht="12.75" customHeight="1">
      <c r="A363" s="272"/>
      <c r="B363" s="349"/>
      <c r="C363" s="349"/>
      <c r="D363" s="349"/>
      <c r="E363" s="349"/>
      <c r="F363" s="282">
        <v>5</v>
      </c>
      <c r="G363" s="283"/>
      <c r="H363" s="289" t="str">
        <f t="shared" si="134"/>
        <v>Belum Diisi</v>
      </c>
      <c r="I363" s="285" t="s">
        <v>650</v>
      </c>
      <c r="J363" s="286" t="str">
        <f t="shared" si="149"/>
        <v>Isi Sasaran</v>
      </c>
      <c r="K363" s="285" t="s">
        <v>650</v>
      </c>
      <c r="L363" s="286" t="str">
        <f t="shared" si="150"/>
        <v>Isi Sasaran</v>
      </c>
      <c r="M363" s="349"/>
      <c r="N363" s="349"/>
      <c r="O363" s="272"/>
      <c r="P363" s="272"/>
      <c r="Q363" s="272"/>
      <c r="R363" s="272"/>
    </row>
    <row r="364" spans="1:18" ht="12.75" customHeight="1">
      <c r="A364" s="272"/>
      <c r="B364" s="418">
        <v>9</v>
      </c>
      <c r="C364" s="426"/>
      <c r="D364" s="419" t="s">
        <v>650</v>
      </c>
      <c r="E364" s="427" t="str">
        <f>IF(D364="Y",1,IF(D364="T",0,IF(D364="Y/T","Belum diisi","Error")))</f>
        <v>Belum diisi</v>
      </c>
      <c r="F364" s="273">
        <v>1</v>
      </c>
      <c r="G364" s="274"/>
      <c r="H364" s="290" t="str">
        <f t="shared" si="134"/>
        <v>Belum Diisi</v>
      </c>
      <c r="I364" s="276" t="s">
        <v>650</v>
      </c>
      <c r="J364" s="277" t="str">
        <f t="shared" ref="J364:J368" si="151">IF($D$210="Y/T","Isi Sasaran",IF($E$210=0,0,IF(I364="Y",1,IF(I364="T",0,"Isi Dulu"))))</f>
        <v>Isi Sasaran</v>
      </c>
      <c r="K364" s="276" t="s">
        <v>650</v>
      </c>
      <c r="L364" s="277" t="str">
        <f t="shared" ref="L364:L368" si="152">IF($D$210="Y/T","Isi Sasaran",IF($E$210=0,0,IF(K364="Y",1,IF(K364="T",0,"Isi Dulu"))))</f>
        <v>Isi Sasaran</v>
      </c>
      <c r="M364" s="429" t="s">
        <v>650</v>
      </c>
      <c r="N364" s="430" t="str">
        <f>IF(M364="Y",1,IF(M364="T",0,IF(M364="Y/T","Belum diisi","Error")))</f>
        <v>Belum diisi</v>
      </c>
      <c r="O364" s="272"/>
      <c r="P364" s="272"/>
      <c r="Q364" s="272"/>
      <c r="R364" s="272"/>
    </row>
    <row r="365" spans="1:18" ht="12.75" customHeight="1">
      <c r="A365" s="272"/>
      <c r="B365" s="371"/>
      <c r="C365" s="371"/>
      <c r="D365" s="371"/>
      <c r="E365" s="371"/>
      <c r="F365" s="278">
        <v>2</v>
      </c>
      <c r="G365" s="279"/>
      <c r="H365" s="288" t="str">
        <f t="shared" si="134"/>
        <v>Belum Diisi</v>
      </c>
      <c r="I365" s="280" t="s">
        <v>650</v>
      </c>
      <c r="J365" s="281" t="str">
        <f t="shared" si="151"/>
        <v>Isi Sasaran</v>
      </c>
      <c r="K365" s="280" t="s">
        <v>650</v>
      </c>
      <c r="L365" s="281" t="str">
        <f t="shared" si="152"/>
        <v>Isi Sasaran</v>
      </c>
      <c r="M365" s="371"/>
      <c r="N365" s="371"/>
      <c r="O365" s="272"/>
      <c r="P365" s="272"/>
      <c r="Q365" s="272"/>
      <c r="R365" s="272"/>
    </row>
    <row r="366" spans="1:18" ht="12.75" customHeight="1">
      <c r="A366" s="272"/>
      <c r="B366" s="371"/>
      <c r="C366" s="371"/>
      <c r="D366" s="371"/>
      <c r="E366" s="371"/>
      <c r="F366" s="278">
        <v>3</v>
      </c>
      <c r="G366" s="279"/>
      <c r="H366" s="288" t="str">
        <f t="shared" si="134"/>
        <v>Belum Diisi</v>
      </c>
      <c r="I366" s="280" t="s">
        <v>650</v>
      </c>
      <c r="J366" s="281" t="str">
        <f t="shared" si="151"/>
        <v>Isi Sasaran</v>
      </c>
      <c r="K366" s="280" t="s">
        <v>650</v>
      </c>
      <c r="L366" s="281" t="str">
        <f t="shared" si="152"/>
        <v>Isi Sasaran</v>
      </c>
      <c r="M366" s="371"/>
      <c r="N366" s="371"/>
      <c r="O366" s="272"/>
      <c r="P366" s="272"/>
      <c r="Q366" s="272"/>
      <c r="R366" s="272"/>
    </row>
    <row r="367" spans="1:18" ht="12.75" customHeight="1">
      <c r="A367" s="272"/>
      <c r="B367" s="371"/>
      <c r="C367" s="371"/>
      <c r="D367" s="371"/>
      <c r="E367" s="371"/>
      <c r="F367" s="278">
        <v>4</v>
      </c>
      <c r="G367" s="279"/>
      <c r="H367" s="288" t="str">
        <f t="shared" si="134"/>
        <v>Belum Diisi</v>
      </c>
      <c r="I367" s="280" t="s">
        <v>650</v>
      </c>
      <c r="J367" s="281" t="str">
        <f t="shared" si="151"/>
        <v>Isi Sasaran</v>
      </c>
      <c r="K367" s="280" t="s">
        <v>650</v>
      </c>
      <c r="L367" s="281" t="str">
        <f t="shared" si="152"/>
        <v>Isi Sasaran</v>
      </c>
      <c r="M367" s="371"/>
      <c r="N367" s="371"/>
      <c r="O367" s="272"/>
      <c r="P367" s="272"/>
      <c r="Q367" s="272"/>
      <c r="R367" s="272"/>
    </row>
    <row r="368" spans="1:18" ht="12.75" customHeight="1">
      <c r="A368" s="272"/>
      <c r="B368" s="349"/>
      <c r="C368" s="349"/>
      <c r="D368" s="349"/>
      <c r="E368" s="349"/>
      <c r="F368" s="282">
        <v>5</v>
      </c>
      <c r="G368" s="283"/>
      <c r="H368" s="289" t="str">
        <f t="shared" si="134"/>
        <v>Belum Diisi</v>
      </c>
      <c r="I368" s="285" t="s">
        <v>650</v>
      </c>
      <c r="J368" s="286" t="str">
        <f t="shared" si="151"/>
        <v>Isi Sasaran</v>
      </c>
      <c r="K368" s="285" t="s">
        <v>650</v>
      </c>
      <c r="L368" s="286" t="str">
        <f t="shared" si="152"/>
        <v>Isi Sasaran</v>
      </c>
      <c r="M368" s="349"/>
      <c r="N368" s="349"/>
      <c r="O368" s="272"/>
      <c r="P368" s="272"/>
      <c r="Q368" s="272"/>
      <c r="R368" s="272"/>
    </row>
    <row r="369" spans="1:18" ht="12.75" customHeight="1">
      <c r="A369" s="272"/>
      <c r="B369" s="418">
        <v>10</v>
      </c>
      <c r="C369" s="426"/>
      <c r="D369" s="419" t="s">
        <v>650</v>
      </c>
      <c r="E369" s="427" t="str">
        <f>IF(D369="Y",1,IF(D369="T",0,IF(D369="Y/T","Belum diisi","Error")))</f>
        <v>Belum diisi</v>
      </c>
      <c r="F369" s="273">
        <v>1</v>
      </c>
      <c r="G369" s="274"/>
      <c r="H369" s="290" t="str">
        <f t="shared" si="134"/>
        <v>Belum Diisi</v>
      </c>
      <c r="I369" s="276" t="s">
        <v>650</v>
      </c>
      <c r="J369" s="277" t="str">
        <f t="shared" ref="J369:J373" si="153">IF($D$215="Y/T","Isi Sasaran",IF($E$215=0,0,IF(I369="Y",1,IF(I369="T",0,"Isi Dulu"))))</f>
        <v>Isi Sasaran</v>
      </c>
      <c r="K369" s="276" t="s">
        <v>650</v>
      </c>
      <c r="L369" s="277" t="str">
        <f t="shared" ref="L369:L373" si="154">IF($D$215="Y/T","Isi Sasaran",IF($E$215=0,0,IF(K369="Y",1,IF(K369="T",0,"Isi Dulu"))))</f>
        <v>Isi Sasaran</v>
      </c>
      <c r="M369" s="429" t="s">
        <v>650</v>
      </c>
      <c r="N369" s="430" t="str">
        <f>IF(M369="Y",1,IF(M369="T",0,IF(M369="Y/T","Belum diisi","Error")))</f>
        <v>Belum diisi</v>
      </c>
      <c r="O369" s="272"/>
      <c r="P369" s="272"/>
      <c r="Q369" s="272"/>
      <c r="R369" s="272"/>
    </row>
    <row r="370" spans="1:18" ht="12.75" customHeight="1">
      <c r="A370" s="272"/>
      <c r="B370" s="371"/>
      <c r="C370" s="371"/>
      <c r="D370" s="371"/>
      <c r="E370" s="371"/>
      <c r="F370" s="278">
        <v>2</v>
      </c>
      <c r="G370" s="279"/>
      <c r="H370" s="288" t="str">
        <f t="shared" si="134"/>
        <v>Belum Diisi</v>
      </c>
      <c r="I370" s="280" t="s">
        <v>650</v>
      </c>
      <c r="J370" s="281" t="str">
        <f t="shared" si="153"/>
        <v>Isi Sasaran</v>
      </c>
      <c r="K370" s="280" t="s">
        <v>650</v>
      </c>
      <c r="L370" s="281" t="str">
        <f t="shared" si="154"/>
        <v>Isi Sasaran</v>
      </c>
      <c r="M370" s="371"/>
      <c r="N370" s="371"/>
      <c r="O370" s="272"/>
      <c r="P370" s="272"/>
      <c r="Q370" s="272"/>
      <c r="R370" s="272"/>
    </row>
    <row r="371" spans="1:18" ht="12.75" customHeight="1">
      <c r="A371" s="272"/>
      <c r="B371" s="371"/>
      <c r="C371" s="371"/>
      <c r="D371" s="371"/>
      <c r="E371" s="371"/>
      <c r="F371" s="278">
        <v>3</v>
      </c>
      <c r="G371" s="279"/>
      <c r="H371" s="288" t="str">
        <f t="shared" si="134"/>
        <v>Belum Diisi</v>
      </c>
      <c r="I371" s="280" t="s">
        <v>650</v>
      </c>
      <c r="J371" s="281" t="str">
        <f t="shared" si="153"/>
        <v>Isi Sasaran</v>
      </c>
      <c r="K371" s="280" t="s">
        <v>650</v>
      </c>
      <c r="L371" s="281" t="str">
        <f t="shared" si="154"/>
        <v>Isi Sasaran</v>
      </c>
      <c r="M371" s="371"/>
      <c r="N371" s="371"/>
      <c r="O371" s="272"/>
      <c r="P371" s="272"/>
      <c r="Q371" s="272"/>
      <c r="R371" s="272"/>
    </row>
    <row r="372" spans="1:18" ht="12.75" customHeight="1">
      <c r="A372" s="272"/>
      <c r="B372" s="371"/>
      <c r="C372" s="371"/>
      <c r="D372" s="371"/>
      <c r="E372" s="371"/>
      <c r="F372" s="278">
        <v>4</v>
      </c>
      <c r="G372" s="279"/>
      <c r="H372" s="288" t="str">
        <f t="shared" si="134"/>
        <v>Belum Diisi</v>
      </c>
      <c r="I372" s="280" t="s">
        <v>650</v>
      </c>
      <c r="J372" s="281" t="str">
        <f t="shared" si="153"/>
        <v>Isi Sasaran</v>
      </c>
      <c r="K372" s="280" t="s">
        <v>650</v>
      </c>
      <c r="L372" s="281" t="str">
        <f t="shared" si="154"/>
        <v>Isi Sasaran</v>
      </c>
      <c r="M372" s="371"/>
      <c r="N372" s="371"/>
      <c r="O372" s="272"/>
      <c r="P372" s="272"/>
      <c r="Q372" s="272"/>
      <c r="R372" s="272"/>
    </row>
    <row r="373" spans="1:18" ht="12.75" customHeight="1">
      <c r="A373" s="272"/>
      <c r="B373" s="349"/>
      <c r="C373" s="349"/>
      <c r="D373" s="349"/>
      <c r="E373" s="349"/>
      <c r="F373" s="282">
        <v>5</v>
      </c>
      <c r="G373" s="283"/>
      <c r="H373" s="289" t="str">
        <f t="shared" si="134"/>
        <v>Belum Diisi</v>
      </c>
      <c r="I373" s="285" t="s">
        <v>650</v>
      </c>
      <c r="J373" s="286" t="str">
        <f t="shared" si="153"/>
        <v>Isi Sasaran</v>
      </c>
      <c r="K373" s="285" t="s">
        <v>650</v>
      </c>
      <c r="L373" s="286" t="str">
        <f t="shared" si="154"/>
        <v>Isi Sasaran</v>
      </c>
      <c r="M373" s="349"/>
      <c r="N373" s="349"/>
      <c r="O373" s="272"/>
      <c r="P373" s="272"/>
      <c r="Q373" s="272"/>
      <c r="R373" s="272"/>
    </row>
    <row r="374" spans="1:18" ht="12.75" customHeight="1">
      <c r="A374" s="272"/>
      <c r="B374" s="418">
        <v>11</v>
      </c>
      <c r="C374" s="426"/>
      <c r="D374" s="419" t="s">
        <v>650</v>
      </c>
      <c r="E374" s="427" t="str">
        <f>IF(D374="Y",1,IF(D374="T",0,IF(D374="Y/T","Belum diisi","Error")))</f>
        <v>Belum diisi</v>
      </c>
      <c r="F374" s="273">
        <v>1</v>
      </c>
      <c r="G374" s="274"/>
      <c r="H374" s="290" t="str">
        <f t="shared" si="134"/>
        <v>Belum Diisi</v>
      </c>
      <c r="I374" s="276" t="s">
        <v>650</v>
      </c>
      <c r="J374" s="277" t="str">
        <f t="shared" ref="J374:J378" si="155">IF($D$220="Y/T","Isi Sasaran",IF($E$220=0,0,IF(I374="Y",1,IF(I374="T",0,"Isi Dulu"))))</f>
        <v>Isi Sasaran</v>
      </c>
      <c r="K374" s="276" t="s">
        <v>650</v>
      </c>
      <c r="L374" s="277" t="str">
        <f t="shared" ref="L374:L378" si="156">IF($D$220="Y/T","Isi Sasaran",IF($E$220=0,0,IF(K374="Y",1,IF(K374="T",0,"Isi Dulu"))))</f>
        <v>Isi Sasaran</v>
      </c>
      <c r="M374" s="429" t="s">
        <v>650</v>
      </c>
      <c r="N374" s="430" t="str">
        <f>IF(M374="Y",1,IF(M374="T",0,IF(M374="Y/T","Belum diisi","Error")))</f>
        <v>Belum diisi</v>
      </c>
      <c r="O374" s="272"/>
      <c r="P374" s="272"/>
      <c r="Q374" s="272"/>
      <c r="R374" s="272"/>
    </row>
    <row r="375" spans="1:18" ht="12.75" customHeight="1">
      <c r="A375" s="272"/>
      <c r="B375" s="371"/>
      <c r="C375" s="371"/>
      <c r="D375" s="371"/>
      <c r="E375" s="371"/>
      <c r="F375" s="278">
        <v>2</v>
      </c>
      <c r="G375" s="279"/>
      <c r="H375" s="288" t="str">
        <f t="shared" si="134"/>
        <v>Belum Diisi</v>
      </c>
      <c r="I375" s="280" t="s">
        <v>650</v>
      </c>
      <c r="J375" s="281" t="str">
        <f t="shared" si="155"/>
        <v>Isi Sasaran</v>
      </c>
      <c r="K375" s="280" t="s">
        <v>650</v>
      </c>
      <c r="L375" s="281" t="str">
        <f t="shared" si="156"/>
        <v>Isi Sasaran</v>
      </c>
      <c r="M375" s="371"/>
      <c r="N375" s="371"/>
      <c r="O375" s="272"/>
      <c r="P375" s="272"/>
      <c r="Q375" s="272"/>
      <c r="R375" s="272"/>
    </row>
    <row r="376" spans="1:18" ht="12.75" customHeight="1">
      <c r="A376" s="272"/>
      <c r="B376" s="371"/>
      <c r="C376" s="371"/>
      <c r="D376" s="371"/>
      <c r="E376" s="371"/>
      <c r="F376" s="278">
        <v>3</v>
      </c>
      <c r="G376" s="279"/>
      <c r="H376" s="288" t="str">
        <f t="shared" si="134"/>
        <v>Belum Diisi</v>
      </c>
      <c r="I376" s="280" t="s">
        <v>650</v>
      </c>
      <c r="J376" s="281" t="str">
        <f t="shared" si="155"/>
        <v>Isi Sasaran</v>
      </c>
      <c r="K376" s="280" t="s">
        <v>650</v>
      </c>
      <c r="L376" s="281" t="str">
        <f t="shared" si="156"/>
        <v>Isi Sasaran</v>
      </c>
      <c r="M376" s="371"/>
      <c r="N376" s="371"/>
      <c r="O376" s="272"/>
      <c r="P376" s="272"/>
      <c r="Q376" s="272"/>
      <c r="R376" s="272"/>
    </row>
    <row r="377" spans="1:18" ht="12.75" customHeight="1">
      <c r="A377" s="272"/>
      <c r="B377" s="371"/>
      <c r="C377" s="371"/>
      <c r="D377" s="371"/>
      <c r="E377" s="371"/>
      <c r="F377" s="278">
        <v>4</v>
      </c>
      <c r="G377" s="279"/>
      <c r="H377" s="288" t="str">
        <f t="shared" si="134"/>
        <v>Belum Diisi</v>
      </c>
      <c r="I377" s="280" t="s">
        <v>650</v>
      </c>
      <c r="J377" s="281" t="str">
        <f t="shared" si="155"/>
        <v>Isi Sasaran</v>
      </c>
      <c r="K377" s="280" t="s">
        <v>650</v>
      </c>
      <c r="L377" s="281" t="str">
        <f t="shared" si="156"/>
        <v>Isi Sasaran</v>
      </c>
      <c r="M377" s="371"/>
      <c r="N377" s="371"/>
      <c r="O377" s="272"/>
      <c r="P377" s="272"/>
      <c r="Q377" s="272"/>
      <c r="R377" s="272"/>
    </row>
    <row r="378" spans="1:18" ht="12.75" customHeight="1">
      <c r="A378" s="272"/>
      <c r="B378" s="349"/>
      <c r="C378" s="349"/>
      <c r="D378" s="349"/>
      <c r="E378" s="349"/>
      <c r="F378" s="282">
        <v>5</v>
      </c>
      <c r="G378" s="283"/>
      <c r="H378" s="289" t="str">
        <f t="shared" si="134"/>
        <v>Belum Diisi</v>
      </c>
      <c r="I378" s="285" t="s">
        <v>650</v>
      </c>
      <c r="J378" s="286" t="str">
        <f t="shared" si="155"/>
        <v>Isi Sasaran</v>
      </c>
      <c r="K378" s="285" t="s">
        <v>650</v>
      </c>
      <c r="L378" s="286" t="str">
        <f t="shared" si="156"/>
        <v>Isi Sasaran</v>
      </c>
      <c r="M378" s="349"/>
      <c r="N378" s="349"/>
      <c r="O378" s="272"/>
      <c r="P378" s="272"/>
      <c r="Q378" s="272"/>
      <c r="R378" s="272"/>
    </row>
    <row r="379" spans="1:18" ht="12.75" customHeight="1">
      <c r="A379" s="272"/>
      <c r="B379" s="418">
        <v>12</v>
      </c>
      <c r="C379" s="426"/>
      <c r="D379" s="419" t="s">
        <v>650</v>
      </c>
      <c r="E379" s="427" t="str">
        <f>IF(D379="Y",1,IF(D379="T",0,IF(D379="Y/T","Belum diisi","Error")))</f>
        <v>Belum diisi</v>
      </c>
      <c r="F379" s="273">
        <v>1</v>
      </c>
      <c r="G379" s="274"/>
      <c r="H379" s="290" t="str">
        <f t="shared" si="134"/>
        <v>Belum Diisi</v>
      </c>
      <c r="I379" s="276" t="s">
        <v>650</v>
      </c>
      <c r="J379" s="277" t="str">
        <f t="shared" ref="J379:J383" si="157">IF($D$225="Y/T","Isi Sasaran",IF($E$225=0,0,IF(I379="Y",1,IF(I379="T",0,"Isi Dulu"))))</f>
        <v>Isi Sasaran</v>
      </c>
      <c r="K379" s="276" t="s">
        <v>650</v>
      </c>
      <c r="L379" s="277" t="str">
        <f t="shared" ref="L379:L383" si="158">IF($D$225="Y/T","Isi Sasaran",IF($E$225=0,0,IF(K379="Y",1,IF(K379="T",0,"Isi Dulu"))))</f>
        <v>Isi Sasaran</v>
      </c>
      <c r="M379" s="429" t="s">
        <v>650</v>
      </c>
      <c r="N379" s="430" t="str">
        <f>IF(M379="Y",1,IF(M379="T",0,IF(M379="Y/T","Belum diisi","Error")))</f>
        <v>Belum diisi</v>
      </c>
      <c r="O379" s="272"/>
      <c r="P379" s="272"/>
      <c r="Q379" s="272"/>
      <c r="R379" s="272"/>
    </row>
    <row r="380" spans="1:18" ht="12.75" customHeight="1">
      <c r="A380" s="272"/>
      <c r="B380" s="371"/>
      <c r="C380" s="371"/>
      <c r="D380" s="371"/>
      <c r="E380" s="371"/>
      <c r="F380" s="278">
        <v>2</v>
      </c>
      <c r="G380" s="279"/>
      <c r="H380" s="288" t="str">
        <f t="shared" si="134"/>
        <v>Belum Diisi</v>
      </c>
      <c r="I380" s="280" t="s">
        <v>650</v>
      </c>
      <c r="J380" s="281" t="str">
        <f t="shared" si="157"/>
        <v>Isi Sasaran</v>
      </c>
      <c r="K380" s="280" t="s">
        <v>650</v>
      </c>
      <c r="L380" s="281" t="str">
        <f t="shared" si="158"/>
        <v>Isi Sasaran</v>
      </c>
      <c r="M380" s="371"/>
      <c r="N380" s="371"/>
      <c r="O380" s="272"/>
      <c r="P380" s="272"/>
      <c r="Q380" s="272"/>
      <c r="R380" s="272"/>
    </row>
    <row r="381" spans="1:18" ht="12.75" customHeight="1">
      <c r="A381" s="272"/>
      <c r="B381" s="371"/>
      <c r="C381" s="371"/>
      <c r="D381" s="371"/>
      <c r="E381" s="371"/>
      <c r="F381" s="278">
        <v>3</v>
      </c>
      <c r="G381" s="279"/>
      <c r="H381" s="288" t="str">
        <f t="shared" si="134"/>
        <v>Belum Diisi</v>
      </c>
      <c r="I381" s="280" t="s">
        <v>650</v>
      </c>
      <c r="J381" s="281" t="str">
        <f t="shared" si="157"/>
        <v>Isi Sasaran</v>
      </c>
      <c r="K381" s="280" t="s">
        <v>650</v>
      </c>
      <c r="L381" s="281" t="str">
        <f t="shared" si="158"/>
        <v>Isi Sasaran</v>
      </c>
      <c r="M381" s="371"/>
      <c r="N381" s="371"/>
      <c r="O381" s="272"/>
      <c r="P381" s="272"/>
      <c r="Q381" s="272"/>
      <c r="R381" s="272"/>
    </row>
    <row r="382" spans="1:18" ht="12.75" customHeight="1">
      <c r="A382" s="272"/>
      <c r="B382" s="371"/>
      <c r="C382" s="371"/>
      <c r="D382" s="371"/>
      <c r="E382" s="371"/>
      <c r="F382" s="278">
        <v>4</v>
      </c>
      <c r="G382" s="279"/>
      <c r="H382" s="288" t="str">
        <f t="shared" si="134"/>
        <v>Belum Diisi</v>
      </c>
      <c r="I382" s="280" t="s">
        <v>650</v>
      </c>
      <c r="J382" s="281" t="str">
        <f t="shared" si="157"/>
        <v>Isi Sasaran</v>
      </c>
      <c r="K382" s="280" t="s">
        <v>650</v>
      </c>
      <c r="L382" s="281" t="str">
        <f t="shared" si="158"/>
        <v>Isi Sasaran</v>
      </c>
      <c r="M382" s="371"/>
      <c r="N382" s="371"/>
      <c r="O382" s="272"/>
      <c r="P382" s="272"/>
      <c r="Q382" s="272"/>
      <c r="R382" s="272"/>
    </row>
    <row r="383" spans="1:18" ht="12.75" customHeight="1">
      <c r="A383" s="272"/>
      <c r="B383" s="349"/>
      <c r="C383" s="349"/>
      <c r="D383" s="349"/>
      <c r="E383" s="349"/>
      <c r="F383" s="282">
        <v>5</v>
      </c>
      <c r="G383" s="283"/>
      <c r="H383" s="289" t="str">
        <f t="shared" si="134"/>
        <v>Belum Diisi</v>
      </c>
      <c r="I383" s="285" t="s">
        <v>650</v>
      </c>
      <c r="J383" s="286" t="str">
        <f t="shared" si="157"/>
        <v>Isi Sasaran</v>
      </c>
      <c r="K383" s="285" t="s">
        <v>650</v>
      </c>
      <c r="L383" s="286" t="str">
        <f t="shared" si="158"/>
        <v>Isi Sasaran</v>
      </c>
      <c r="M383" s="349"/>
      <c r="N383" s="349"/>
      <c r="O383" s="272"/>
      <c r="P383" s="272"/>
      <c r="Q383" s="272"/>
      <c r="R383" s="272"/>
    </row>
    <row r="384" spans="1:18" ht="12.75" customHeight="1">
      <c r="A384" s="272"/>
      <c r="B384" s="418">
        <v>13</v>
      </c>
      <c r="C384" s="426"/>
      <c r="D384" s="419" t="s">
        <v>650</v>
      </c>
      <c r="E384" s="427" t="str">
        <f>IF(D384="Y",1,IF(D384="T",0,IF(D384="Y/T","Belum diisi","Error")))</f>
        <v>Belum diisi</v>
      </c>
      <c r="F384" s="273">
        <v>1</v>
      </c>
      <c r="G384" s="274"/>
      <c r="H384" s="290" t="str">
        <f t="shared" si="134"/>
        <v>Belum Diisi</v>
      </c>
      <c r="I384" s="276" t="s">
        <v>650</v>
      </c>
      <c r="J384" s="277" t="str">
        <f t="shared" ref="J384:J388" si="159">IF($D$230="Y/T","Isi Sasaran",IF($E$230=0,0,IF(I384="Y",1,IF(I384="T",0,"Isi Dulu"))))</f>
        <v>Isi Sasaran</v>
      </c>
      <c r="K384" s="276" t="s">
        <v>650</v>
      </c>
      <c r="L384" s="277" t="str">
        <f t="shared" ref="L384:L388" si="160">IF($D$230="Y/T","Isi Sasaran",IF($E$230=0,0,IF(K384="Y",1,IF(K384="T",0,"Isi Dulu"))))</f>
        <v>Isi Sasaran</v>
      </c>
      <c r="M384" s="429" t="s">
        <v>650</v>
      </c>
      <c r="N384" s="430" t="str">
        <f>IF(M384="Y",1,IF(M384="T",0,IF(M384="Y/T","Belum diisi","Error")))</f>
        <v>Belum diisi</v>
      </c>
      <c r="O384" s="272"/>
      <c r="P384" s="272"/>
      <c r="Q384" s="272"/>
      <c r="R384" s="272"/>
    </row>
    <row r="385" spans="1:18" ht="12.75" customHeight="1">
      <c r="A385" s="272"/>
      <c r="B385" s="371"/>
      <c r="C385" s="371"/>
      <c r="D385" s="371"/>
      <c r="E385" s="371"/>
      <c r="F385" s="278">
        <v>2</v>
      </c>
      <c r="G385" s="279"/>
      <c r="H385" s="288" t="str">
        <f t="shared" si="134"/>
        <v>Belum Diisi</v>
      </c>
      <c r="I385" s="280" t="s">
        <v>650</v>
      </c>
      <c r="J385" s="281" t="str">
        <f t="shared" si="159"/>
        <v>Isi Sasaran</v>
      </c>
      <c r="K385" s="280" t="s">
        <v>650</v>
      </c>
      <c r="L385" s="281" t="str">
        <f t="shared" si="160"/>
        <v>Isi Sasaran</v>
      </c>
      <c r="M385" s="371"/>
      <c r="N385" s="371"/>
      <c r="O385" s="272"/>
      <c r="P385" s="272"/>
      <c r="Q385" s="272"/>
      <c r="R385" s="272"/>
    </row>
    <row r="386" spans="1:18" ht="12.75" customHeight="1">
      <c r="A386" s="272"/>
      <c r="B386" s="371"/>
      <c r="C386" s="371"/>
      <c r="D386" s="371"/>
      <c r="E386" s="371"/>
      <c r="F386" s="278">
        <v>3</v>
      </c>
      <c r="G386" s="279"/>
      <c r="H386" s="288" t="str">
        <f t="shared" si="134"/>
        <v>Belum Diisi</v>
      </c>
      <c r="I386" s="280" t="s">
        <v>650</v>
      </c>
      <c r="J386" s="281" t="str">
        <f t="shared" si="159"/>
        <v>Isi Sasaran</v>
      </c>
      <c r="K386" s="280" t="s">
        <v>650</v>
      </c>
      <c r="L386" s="281" t="str">
        <f t="shared" si="160"/>
        <v>Isi Sasaran</v>
      </c>
      <c r="M386" s="371"/>
      <c r="N386" s="371"/>
      <c r="O386" s="272"/>
      <c r="P386" s="272"/>
      <c r="Q386" s="272"/>
      <c r="R386" s="272"/>
    </row>
    <row r="387" spans="1:18" ht="12.75" customHeight="1">
      <c r="A387" s="272"/>
      <c r="B387" s="371"/>
      <c r="C387" s="371"/>
      <c r="D387" s="371"/>
      <c r="E387" s="371"/>
      <c r="F387" s="278">
        <v>4</v>
      </c>
      <c r="G387" s="279"/>
      <c r="H387" s="288" t="str">
        <f t="shared" si="134"/>
        <v>Belum Diisi</v>
      </c>
      <c r="I387" s="280" t="s">
        <v>650</v>
      </c>
      <c r="J387" s="281" t="str">
        <f t="shared" si="159"/>
        <v>Isi Sasaran</v>
      </c>
      <c r="K387" s="280" t="s">
        <v>650</v>
      </c>
      <c r="L387" s="281" t="str">
        <f t="shared" si="160"/>
        <v>Isi Sasaran</v>
      </c>
      <c r="M387" s="371"/>
      <c r="N387" s="371"/>
      <c r="O387" s="272"/>
      <c r="P387" s="272"/>
      <c r="Q387" s="272"/>
      <c r="R387" s="272"/>
    </row>
    <row r="388" spans="1:18" ht="12.75" customHeight="1">
      <c r="A388" s="272"/>
      <c r="B388" s="349"/>
      <c r="C388" s="349"/>
      <c r="D388" s="349"/>
      <c r="E388" s="349"/>
      <c r="F388" s="282">
        <v>5</v>
      </c>
      <c r="G388" s="283"/>
      <c r="H388" s="289" t="str">
        <f t="shared" si="134"/>
        <v>Belum Diisi</v>
      </c>
      <c r="I388" s="285" t="s">
        <v>650</v>
      </c>
      <c r="J388" s="286" t="str">
        <f t="shared" si="159"/>
        <v>Isi Sasaran</v>
      </c>
      <c r="K388" s="285" t="s">
        <v>650</v>
      </c>
      <c r="L388" s="286" t="str">
        <f t="shared" si="160"/>
        <v>Isi Sasaran</v>
      </c>
      <c r="M388" s="349"/>
      <c r="N388" s="349"/>
      <c r="O388" s="272"/>
      <c r="P388" s="272"/>
      <c r="Q388" s="272"/>
      <c r="R388" s="272"/>
    </row>
    <row r="389" spans="1:18" ht="12.75" customHeight="1">
      <c r="A389" s="272"/>
      <c r="B389" s="418">
        <v>14</v>
      </c>
      <c r="C389" s="426"/>
      <c r="D389" s="419" t="s">
        <v>650</v>
      </c>
      <c r="E389" s="427" t="str">
        <f>IF(D389="Y",1,IF(D389="T",0,IF(D389="Y/T","Belum diisi","Error")))</f>
        <v>Belum diisi</v>
      </c>
      <c r="F389" s="273">
        <v>1</v>
      </c>
      <c r="G389" s="274"/>
      <c r="H389" s="290" t="str">
        <f t="shared" si="134"/>
        <v>Belum Diisi</v>
      </c>
      <c r="I389" s="276" t="s">
        <v>650</v>
      </c>
      <c r="J389" s="277" t="str">
        <f t="shared" ref="J389:J393" si="161">IF($D$235="Y/T","Isi Sasaran",IF($E$235=0,0,IF(I389="Y",1,IF(I389="T",0,"Isi Dulu"))))</f>
        <v>Isi Sasaran</v>
      </c>
      <c r="K389" s="276" t="s">
        <v>650</v>
      </c>
      <c r="L389" s="277" t="str">
        <f t="shared" ref="L389:L393" si="162">IF($D$235="Y/T","Isi Sasaran",IF($E$235=0,0,IF(K389="Y",1,IF(K389="T",0,"Isi Dulu"))))</f>
        <v>Isi Sasaran</v>
      </c>
      <c r="M389" s="429" t="s">
        <v>650</v>
      </c>
      <c r="N389" s="430" t="str">
        <f>IF(M389="Y",1,IF(M389="T",0,IF(M389="Y/T","Belum diisi","Error")))</f>
        <v>Belum diisi</v>
      </c>
      <c r="O389" s="272"/>
      <c r="P389" s="272"/>
      <c r="Q389" s="272"/>
      <c r="R389" s="272"/>
    </row>
    <row r="390" spans="1:18" ht="12.75" customHeight="1">
      <c r="A390" s="272"/>
      <c r="B390" s="371"/>
      <c r="C390" s="371"/>
      <c r="D390" s="371"/>
      <c r="E390" s="371"/>
      <c r="F390" s="278">
        <v>2</v>
      </c>
      <c r="G390" s="279"/>
      <c r="H390" s="288" t="str">
        <f t="shared" si="134"/>
        <v>Belum Diisi</v>
      </c>
      <c r="I390" s="280" t="s">
        <v>650</v>
      </c>
      <c r="J390" s="281" t="str">
        <f t="shared" si="161"/>
        <v>Isi Sasaran</v>
      </c>
      <c r="K390" s="280" t="s">
        <v>650</v>
      </c>
      <c r="L390" s="281" t="str">
        <f t="shared" si="162"/>
        <v>Isi Sasaran</v>
      </c>
      <c r="M390" s="371"/>
      <c r="N390" s="371"/>
      <c r="O390" s="272"/>
      <c r="P390" s="272"/>
      <c r="Q390" s="272"/>
      <c r="R390" s="272"/>
    </row>
    <row r="391" spans="1:18" ht="12.75" customHeight="1">
      <c r="A391" s="272"/>
      <c r="B391" s="371"/>
      <c r="C391" s="371"/>
      <c r="D391" s="371"/>
      <c r="E391" s="371"/>
      <c r="F391" s="278">
        <v>3</v>
      </c>
      <c r="G391" s="279"/>
      <c r="H391" s="288" t="str">
        <f t="shared" si="134"/>
        <v>Belum Diisi</v>
      </c>
      <c r="I391" s="280" t="s">
        <v>650</v>
      </c>
      <c r="J391" s="281" t="str">
        <f t="shared" si="161"/>
        <v>Isi Sasaran</v>
      </c>
      <c r="K391" s="280" t="s">
        <v>650</v>
      </c>
      <c r="L391" s="281" t="str">
        <f t="shared" si="162"/>
        <v>Isi Sasaran</v>
      </c>
      <c r="M391" s="371"/>
      <c r="N391" s="371"/>
      <c r="O391" s="272"/>
      <c r="P391" s="272"/>
      <c r="Q391" s="272"/>
      <c r="R391" s="272"/>
    </row>
    <row r="392" spans="1:18" ht="12.75" customHeight="1">
      <c r="A392" s="272"/>
      <c r="B392" s="371"/>
      <c r="C392" s="371"/>
      <c r="D392" s="371"/>
      <c r="E392" s="371"/>
      <c r="F392" s="278">
        <v>4</v>
      </c>
      <c r="G392" s="279"/>
      <c r="H392" s="288" t="str">
        <f t="shared" si="134"/>
        <v>Belum Diisi</v>
      </c>
      <c r="I392" s="280" t="s">
        <v>650</v>
      </c>
      <c r="J392" s="281" t="str">
        <f t="shared" si="161"/>
        <v>Isi Sasaran</v>
      </c>
      <c r="K392" s="280" t="s">
        <v>650</v>
      </c>
      <c r="L392" s="281" t="str">
        <f t="shared" si="162"/>
        <v>Isi Sasaran</v>
      </c>
      <c r="M392" s="371"/>
      <c r="N392" s="371"/>
      <c r="O392" s="272"/>
      <c r="P392" s="272"/>
      <c r="Q392" s="272"/>
      <c r="R392" s="272"/>
    </row>
    <row r="393" spans="1:18" ht="12.75" customHeight="1">
      <c r="A393" s="272"/>
      <c r="B393" s="349"/>
      <c r="C393" s="349"/>
      <c r="D393" s="349"/>
      <c r="E393" s="349"/>
      <c r="F393" s="282">
        <v>5</v>
      </c>
      <c r="G393" s="283"/>
      <c r="H393" s="289" t="str">
        <f t="shared" si="134"/>
        <v>Belum Diisi</v>
      </c>
      <c r="I393" s="285" t="s">
        <v>650</v>
      </c>
      <c r="J393" s="286" t="str">
        <f t="shared" si="161"/>
        <v>Isi Sasaran</v>
      </c>
      <c r="K393" s="285" t="s">
        <v>650</v>
      </c>
      <c r="L393" s="286" t="str">
        <f t="shared" si="162"/>
        <v>Isi Sasaran</v>
      </c>
      <c r="M393" s="349"/>
      <c r="N393" s="349"/>
      <c r="O393" s="272"/>
      <c r="P393" s="272"/>
      <c r="Q393" s="272"/>
      <c r="R393" s="272"/>
    </row>
    <row r="394" spans="1:18" ht="12.75" customHeight="1">
      <c r="A394" s="272"/>
      <c r="B394" s="418">
        <v>15</v>
      </c>
      <c r="C394" s="426"/>
      <c r="D394" s="419" t="s">
        <v>650</v>
      </c>
      <c r="E394" s="427" t="str">
        <f>IF(D394="Y",1,IF(D394="T",0,IF(D394="Y/T","Belum diisi","Error")))</f>
        <v>Belum diisi</v>
      </c>
      <c r="F394" s="273">
        <v>1</v>
      </c>
      <c r="G394" s="274"/>
      <c r="H394" s="290" t="str">
        <f t="shared" si="134"/>
        <v>Belum Diisi</v>
      </c>
      <c r="I394" s="276" t="s">
        <v>650</v>
      </c>
      <c r="J394" s="277" t="str">
        <f t="shared" ref="J394:J398" si="163">IF($D$240="Y/T","Isi Sasaran",IF($E$240=0,0,IF(I394="Y",1,IF(I394="T",0,"Isi Dulu"))))</f>
        <v>Isi Sasaran</v>
      </c>
      <c r="K394" s="276" t="s">
        <v>650</v>
      </c>
      <c r="L394" s="277" t="str">
        <f t="shared" ref="L394:L398" si="164">IF($D$240="Y/T","Isi Sasaran",IF($E$240=0,0,IF(K394="Y",1,IF(K394="T",0,"Isi Dulu"))))</f>
        <v>Isi Sasaran</v>
      </c>
      <c r="M394" s="429" t="s">
        <v>650</v>
      </c>
      <c r="N394" s="430" t="str">
        <f>IF(M394="Y",1,IF(M394="T",0,IF(M394="Y/T","Belum diisi","Error")))</f>
        <v>Belum diisi</v>
      </c>
      <c r="O394" s="272"/>
      <c r="P394" s="272"/>
      <c r="Q394" s="272"/>
      <c r="R394" s="272"/>
    </row>
    <row r="395" spans="1:18" ht="12.75" customHeight="1">
      <c r="A395" s="272"/>
      <c r="B395" s="371"/>
      <c r="C395" s="371"/>
      <c r="D395" s="371"/>
      <c r="E395" s="371"/>
      <c r="F395" s="278">
        <v>2</v>
      </c>
      <c r="G395" s="279"/>
      <c r="H395" s="288" t="str">
        <f t="shared" si="134"/>
        <v>Belum Diisi</v>
      </c>
      <c r="I395" s="280" t="s">
        <v>650</v>
      </c>
      <c r="J395" s="281" t="str">
        <f t="shared" si="163"/>
        <v>Isi Sasaran</v>
      </c>
      <c r="K395" s="280" t="s">
        <v>650</v>
      </c>
      <c r="L395" s="281" t="str">
        <f t="shared" si="164"/>
        <v>Isi Sasaran</v>
      </c>
      <c r="M395" s="371"/>
      <c r="N395" s="371"/>
      <c r="O395" s="272"/>
      <c r="P395" s="272"/>
      <c r="Q395" s="272"/>
      <c r="R395" s="272"/>
    </row>
    <row r="396" spans="1:18" ht="12.75" customHeight="1">
      <c r="A396" s="272"/>
      <c r="B396" s="371"/>
      <c r="C396" s="371"/>
      <c r="D396" s="371"/>
      <c r="E396" s="371"/>
      <c r="F396" s="278">
        <v>3</v>
      </c>
      <c r="G396" s="279"/>
      <c r="H396" s="288" t="str">
        <f t="shared" si="134"/>
        <v>Belum Diisi</v>
      </c>
      <c r="I396" s="280" t="s">
        <v>650</v>
      </c>
      <c r="J396" s="281" t="str">
        <f t="shared" si="163"/>
        <v>Isi Sasaran</v>
      </c>
      <c r="K396" s="280" t="s">
        <v>650</v>
      </c>
      <c r="L396" s="281" t="str">
        <f t="shared" si="164"/>
        <v>Isi Sasaran</v>
      </c>
      <c r="M396" s="371"/>
      <c r="N396" s="371"/>
      <c r="O396" s="272"/>
      <c r="P396" s="272"/>
      <c r="Q396" s="272"/>
      <c r="R396" s="272"/>
    </row>
    <row r="397" spans="1:18" ht="12.75" customHeight="1">
      <c r="A397" s="272"/>
      <c r="B397" s="371"/>
      <c r="C397" s="371"/>
      <c r="D397" s="371"/>
      <c r="E397" s="371"/>
      <c r="F397" s="278">
        <v>4</v>
      </c>
      <c r="G397" s="279"/>
      <c r="H397" s="288" t="str">
        <f t="shared" si="134"/>
        <v>Belum Diisi</v>
      </c>
      <c r="I397" s="280" t="s">
        <v>650</v>
      </c>
      <c r="J397" s="281" t="str">
        <f t="shared" si="163"/>
        <v>Isi Sasaran</v>
      </c>
      <c r="K397" s="280" t="s">
        <v>650</v>
      </c>
      <c r="L397" s="281" t="str">
        <f t="shared" si="164"/>
        <v>Isi Sasaran</v>
      </c>
      <c r="M397" s="371"/>
      <c r="N397" s="371"/>
      <c r="O397" s="272"/>
      <c r="P397" s="272"/>
      <c r="Q397" s="272"/>
      <c r="R397" s="272"/>
    </row>
    <row r="398" spans="1:18" ht="12.75" customHeight="1">
      <c r="A398" s="272"/>
      <c r="B398" s="349"/>
      <c r="C398" s="349"/>
      <c r="D398" s="349"/>
      <c r="E398" s="349"/>
      <c r="F398" s="282">
        <v>5</v>
      </c>
      <c r="G398" s="283"/>
      <c r="H398" s="289" t="str">
        <f t="shared" si="134"/>
        <v>Belum Diisi</v>
      </c>
      <c r="I398" s="285" t="s">
        <v>650</v>
      </c>
      <c r="J398" s="286" t="str">
        <f t="shared" si="163"/>
        <v>Isi Sasaran</v>
      </c>
      <c r="K398" s="285" t="s">
        <v>650</v>
      </c>
      <c r="L398" s="286" t="str">
        <f t="shared" si="164"/>
        <v>Isi Sasaran</v>
      </c>
      <c r="M398" s="349"/>
      <c r="N398" s="349"/>
      <c r="O398" s="272"/>
      <c r="P398" s="272"/>
      <c r="Q398" s="272"/>
      <c r="R398" s="272"/>
    </row>
    <row r="399" spans="1:18" ht="12.75" customHeight="1">
      <c r="A399" s="272"/>
      <c r="B399" s="418">
        <v>16</v>
      </c>
      <c r="C399" s="426"/>
      <c r="D399" s="419" t="s">
        <v>650</v>
      </c>
      <c r="E399" s="427" t="str">
        <f>IF(D399="Y",1,IF(D399="T",0,IF(D399="Y/T","Belum diisi","Error")))</f>
        <v>Belum diisi</v>
      </c>
      <c r="F399" s="273">
        <v>1</v>
      </c>
      <c r="G399" s="274"/>
      <c r="H399" s="290" t="str">
        <f t="shared" si="134"/>
        <v>Belum Diisi</v>
      </c>
      <c r="I399" s="276" t="s">
        <v>650</v>
      </c>
      <c r="J399" s="277" t="str">
        <f t="shared" ref="J399:J403" si="165">IF($D$247="Y/T","Isi Sasaran",IF($E$247=0,0,IF(I399="Y",1,IF(I399="T",0,"Isi Dulu"))))</f>
        <v>Isi Sasaran</v>
      </c>
      <c r="K399" s="276" t="s">
        <v>650</v>
      </c>
      <c r="L399" s="277" t="str">
        <f t="shared" ref="L399:L403" si="166">IF($D$247="Y/T","Isi Sasaran",IF($E$247=0,0,IF(K399="Y",1,IF(K399="T",0,"Isi Dulu"))))</f>
        <v>Isi Sasaran</v>
      </c>
      <c r="M399" s="429" t="s">
        <v>650</v>
      </c>
      <c r="N399" s="430" t="str">
        <f>IF(M399="Y",1,IF(M399="T",0,IF(M399="Y/T","Belum diisi","Error")))</f>
        <v>Belum diisi</v>
      </c>
      <c r="O399" s="272"/>
      <c r="P399" s="272"/>
      <c r="Q399" s="272"/>
      <c r="R399" s="272"/>
    </row>
    <row r="400" spans="1:18" ht="12.75" customHeight="1">
      <c r="A400" s="272"/>
      <c r="B400" s="371"/>
      <c r="C400" s="371"/>
      <c r="D400" s="371"/>
      <c r="E400" s="371"/>
      <c r="F400" s="278">
        <v>2</v>
      </c>
      <c r="G400" s="279"/>
      <c r="H400" s="288" t="str">
        <f t="shared" si="134"/>
        <v>Belum Diisi</v>
      </c>
      <c r="I400" s="280" t="s">
        <v>650</v>
      </c>
      <c r="J400" s="281" t="str">
        <f t="shared" si="165"/>
        <v>Isi Sasaran</v>
      </c>
      <c r="K400" s="280" t="s">
        <v>650</v>
      </c>
      <c r="L400" s="281" t="str">
        <f t="shared" si="166"/>
        <v>Isi Sasaran</v>
      </c>
      <c r="M400" s="371"/>
      <c r="N400" s="371"/>
      <c r="O400" s="272"/>
      <c r="P400" s="272"/>
      <c r="Q400" s="272"/>
      <c r="R400" s="272"/>
    </row>
    <row r="401" spans="1:18" ht="12.75" customHeight="1">
      <c r="A401" s="272"/>
      <c r="B401" s="371"/>
      <c r="C401" s="371"/>
      <c r="D401" s="371"/>
      <c r="E401" s="371"/>
      <c r="F401" s="278">
        <v>3</v>
      </c>
      <c r="G401" s="279"/>
      <c r="H401" s="288" t="str">
        <f t="shared" si="134"/>
        <v>Belum Diisi</v>
      </c>
      <c r="I401" s="280" t="s">
        <v>650</v>
      </c>
      <c r="J401" s="281" t="str">
        <f t="shared" si="165"/>
        <v>Isi Sasaran</v>
      </c>
      <c r="K401" s="280" t="s">
        <v>650</v>
      </c>
      <c r="L401" s="281" t="str">
        <f t="shared" si="166"/>
        <v>Isi Sasaran</v>
      </c>
      <c r="M401" s="371"/>
      <c r="N401" s="371"/>
      <c r="O401" s="272"/>
      <c r="P401" s="272"/>
      <c r="Q401" s="272"/>
      <c r="R401" s="272"/>
    </row>
    <row r="402" spans="1:18" ht="12.75" customHeight="1">
      <c r="A402" s="272"/>
      <c r="B402" s="371"/>
      <c r="C402" s="371"/>
      <c r="D402" s="371"/>
      <c r="E402" s="371"/>
      <c r="F402" s="278">
        <v>4</v>
      </c>
      <c r="G402" s="279"/>
      <c r="H402" s="288" t="str">
        <f t="shared" si="134"/>
        <v>Belum Diisi</v>
      </c>
      <c r="I402" s="280" t="s">
        <v>650</v>
      </c>
      <c r="J402" s="281" t="str">
        <f t="shared" si="165"/>
        <v>Isi Sasaran</v>
      </c>
      <c r="K402" s="280" t="s">
        <v>650</v>
      </c>
      <c r="L402" s="281" t="str">
        <f t="shared" si="166"/>
        <v>Isi Sasaran</v>
      </c>
      <c r="M402" s="371"/>
      <c r="N402" s="371"/>
      <c r="O402" s="272"/>
      <c r="P402" s="272"/>
      <c r="Q402" s="272"/>
      <c r="R402" s="272"/>
    </row>
    <row r="403" spans="1:18" ht="12.75" customHeight="1">
      <c r="A403" s="272"/>
      <c r="B403" s="349"/>
      <c r="C403" s="349"/>
      <c r="D403" s="349"/>
      <c r="E403" s="349"/>
      <c r="F403" s="282">
        <v>5</v>
      </c>
      <c r="G403" s="283"/>
      <c r="H403" s="289" t="str">
        <f t="shared" si="134"/>
        <v>Belum Diisi</v>
      </c>
      <c r="I403" s="285" t="s">
        <v>650</v>
      </c>
      <c r="J403" s="286" t="str">
        <f t="shared" si="165"/>
        <v>Isi Sasaran</v>
      </c>
      <c r="K403" s="285" t="s">
        <v>650</v>
      </c>
      <c r="L403" s="286" t="str">
        <f t="shared" si="166"/>
        <v>Isi Sasaran</v>
      </c>
      <c r="M403" s="349"/>
      <c r="N403" s="349"/>
      <c r="O403" s="272"/>
      <c r="P403" s="272"/>
      <c r="Q403" s="272"/>
      <c r="R403" s="272"/>
    </row>
    <row r="404" spans="1:18" ht="12.75" customHeight="1">
      <c r="A404" s="272"/>
      <c r="B404" s="418">
        <v>17</v>
      </c>
      <c r="C404" s="426"/>
      <c r="D404" s="419" t="s">
        <v>650</v>
      </c>
      <c r="E404" s="427" t="str">
        <f>IF(D404="Y",1,IF(D404="T",0,IF(D404="Y/T","Belum diisi","Error")))</f>
        <v>Belum diisi</v>
      </c>
      <c r="F404" s="273">
        <v>1</v>
      </c>
      <c r="G404" s="274"/>
      <c r="H404" s="290" t="str">
        <f t="shared" si="134"/>
        <v>Belum Diisi</v>
      </c>
      <c r="I404" s="276" t="s">
        <v>650</v>
      </c>
      <c r="J404" s="277" t="str">
        <f t="shared" ref="J404:J408" si="167">IF($D$252="Y/T","Isi Sasaran",IF($E$252=0,0,IF(I404="Y",1,IF(I404="T",0,"Isi Dulu"))))</f>
        <v>Isi Sasaran</v>
      </c>
      <c r="K404" s="276" t="s">
        <v>650</v>
      </c>
      <c r="L404" s="277" t="str">
        <f t="shared" ref="L404:L408" si="168">IF($D$252="Y/T","Isi Sasaran",IF($E$252=0,0,IF(K404="Y",1,IF(K404="T",0,"Isi Dulu"))))</f>
        <v>Isi Sasaran</v>
      </c>
      <c r="M404" s="429" t="s">
        <v>650</v>
      </c>
      <c r="N404" s="430" t="str">
        <f>IF(M404="Y",1,IF(M404="T",0,IF(M404="Y/T","Belum diisi","Error")))</f>
        <v>Belum diisi</v>
      </c>
      <c r="O404" s="272"/>
      <c r="P404" s="272"/>
      <c r="Q404" s="272"/>
      <c r="R404" s="272"/>
    </row>
    <row r="405" spans="1:18" ht="12.75" customHeight="1">
      <c r="A405" s="272"/>
      <c r="B405" s="371"/>
      <c r="C405" s="371"/>
      <c r="D405" s="371"/>
      <c r="E405" s="371"/>
      <c r="F405" s="278">
        <v>2</v>
      </c>
      <c r="G405" s="279"/>
      <c r="H405" s="288" t="str">
        <f t="shared" si="134"/>
        <v>Belum Diisi</v>
      </c>
      <c r="I405" s="280" t="s">
        <v>650</v>
      </c>
      <c r="J405" s="281" t="str">
        <f t="shared" si="167"/>
        <v>Isi Sasaran</v>
      </c>
      <c r="K405" s="280" t="s">
        <v>650</v>
      </c>
      <c r="L405" s="281" t="str">
        <f t="shared" si="168"/>
        <v>Isi Sasaran</v>
      </c>
      <c r="M405" s="371"/>
      <c r="N405" s="371"/>
      <c r="O405" s="272"/>
      <c r="P405" s="272"/>
      <c r="Q405" s="272"/>
      <c r="R405" s="272"/>
    </row>
    <row r="406" spans="1:18" ht="12.75" customHeight="1">
      <c r="A406" s="272"/>
      <c r="B406" s="371"/>
      <c r="C406" s="371"/>
      <c r="D406" s="371"/>
      <c r="E406" s="371"/>
      <c r="F406" s="278">
        <v>3</v>
      </c>
      <c r="G406" s="279"/>
      <c r="H406" s="288" t="str">
        <f t="shared" si="134"/>
        <v>Belum Diisi</v>
      </c>
      <c r="I406" s="280" t="s">
        <v>650</v>
      </c>
      <c r="J406" s="281" t="str">
        <f t="shared" si="167"/>
        <v>Isi Sasaran</v>
      </c>
      <c r="K406" s="280" t="s">
        <v>650</v>
      </c>
      <c r="L406" s="281" t="str">
        <f t="shared" si="168"/>
        <v>Isi Sasaran</v>
      </c>
      <c r="M406" s="371"/>
      <c r="N406" s="371"/>
      <c r="O406" s="272"/>
      <c r="P406" s="272"/>
      <c r="Q406" s="272"/>
      <c r="R406" s="272"/>
    </row>
    <row r="407" spans="1:18" ht="12.75" customHeight="1">
      <c r="A407" s="272"/>
      <c r="B407" s="371"/>
      <c r="C407" s="371"/>
      <c r="D407" s="371"/>
      <c r="E407" s="371"/>
      <c r="F407" s="278">
        <v>4</v>
      </c>
      <c r="G407" s="279"/>
      <c r="H407" s="288" t="str">
        <f t="shared" si="134"/>
        <v>Belum Diisi</v>
      </c>
      <c r="I407" s="280" t="s">
        <v>650</v>
      </c>
      <c r="J407" s="281" t="str">
        <f t="shared" si="167"/>
        <v>Isi Sasaran</v>
      </c>
      <c r="K407" s="280" t="s">
        <v>650</v>
      </c>
      <c r="L407" s="281" t="str">
        <f t="shared" si="168"/>
        <v>Isi Sasaran</v>
      </c>
      <c r="M407" s="371"/>
      <c r="N407" s="371"/>
      <c r="O407" s="272"/>
      <c r="P407" s="272"/>
      <c r="Q407" s="272"/>
      <c r="R407" s="272"/>
    </row>
    <row r="408" spans="1:18" ht="12.75" customHeight="1">
      <c r="A408" s="272"/>
      <c r="B408" s="349"/>
      <c r="C408" s="349"/>
      <c r="D408" s="349"/>
      <c r="E408" s="349"/>
      <c r="F408" s="282">
        <v>5</v>
      </c>
      <c r="G408" s="283"/>
      <c r="H408" s="289" t="str">
        <f t="shared" si="134"/>
        <v>Belum Diisi</v>
      </c>
      <c r="I408" s="285" t="s">
        <v>650</v>
      </c>
      <c r="J408" s="286" t="str">
        <f t="shared" si="167"/>
        <v>Isi Sasaran</v>
      </c>
      <c r="K408" s="285" t="s">
        <v>650</v>
      </c>
      <c r="L408" s="286" t="str">
        <f t="shared" si="168"/>
        <v>Isi Sasaran</v>
      </c>
      <c r="M408" s="349"/>
      <c r="N408" s="349"/>
      <c r="O408" s="272"/>
      <c r="P408" s="272"/>
      <c r="Q408" s="272"/>
      <c r="R408" s="272"/>
    </row>
    <row r="409" spans="1:18" ht="12.75" customHeight="1">
      <c r="A409" s="272"/>
      <c r="B409" s="418">
        <v>18</v>
      </c>
      <c r="C409" s="426"/>
      <c r="D409" s="419" t="s">
        <v>650</v>
      </c>
      <c r="E409" s="427" t="str">
        <f>IF(D409="Y",1,IF(D409="T",0,IF(D409="Y/T","Belum diisi","Error")))</f>
        <v>Belum diisi</v>
      </c>
      <c r="F409" s="273">
        <v>1</v>
      </c>
      <c r="G409" s="274"/>
      <c r="H409" s="290" t="str">
        <f t="shared" si="134"/>
        <v>Belum Diisi</v>
      </c>
      <c r="I409" s="276" t="s">
        <v>650</v>
      </c>
      <c r="J409" s="277" t="str">
        <f t="shared" ref="J409:J413" si="169">IF($D$257="Y/T","Isi Sasaran",IF($E$257=0,0,IF(I409="Y",1,IF(I409="T",0,"Isi Dulu"))))</f>
        <v>Isi Sasaran</v>
      </c>
      <c r="K409" s="276" t="s">
        <v>650</v>
      </c>
      <c r="L409" s="277" t="str">
        <f t="shared" ref="L409:L413" si="170">IF($D$257="Y/T","Isi Sasaran",IF($E$257=0,0,IF(K409="Y",1,IF(K409="T",0,"Isi Dulu"))))</f>
        <v>Isi Sasaran</v>
      </c>
      <c r="M409" s="429" t="s">
        <v>650</v>
      </c>
      <c r="N409" s="430" t="str">
        <f>IF(M409="Y",1,IF(M409="T",0,IF(M409="Y/T","Belum diisi","Error")))</f>
        <v>Belum diisi</v>
      </c>
      <c r="O409" s="272"/>
      <c r="P409" s="272"/>
      <c r="Q409" s="272"/>
      <c r="R409" s="272"/>
    </row>
    <row r="410" spans="1:18" ht="12.75" customHeight="1">
      <c r="A410" s="272"/>
      <c r="B410" s="371"/>
      <c r="C410" s="371"/>
      <c r="D410" s="371"/>
      <c r="E410" s="371"/>
      <c r="F410" s="278">
        <v>2</v>
      </c>
      <c r="G410" s="279"/>
      <c r="H410" s="288" t="str">
        <f t="shared" si="134"/>
        <v>Belum Diisi</v>
      </c>
      <c r="I410" s="280" t="s">
        <v>650</v>
      </c>
      <c r="J410" s="281" t="str">
        <f t="shared" si="169"/>
        <v>Isi Sasaran</v>
      </c>
      <c r="K410" s="280" t="s">
        <v>650</v>
      </c>
      <c r="L410" s="281" t="str">
        <f t="shared" si="170"/>
        <v>Isi Sasaran</v>
      </c>
      <c r="M410" s="371"/>
      <c r="N410" s="371"/>
      <c r="O410" s="272"/>
      <c r="P410" s="272"/>
      <c r="Q410" s="272"/>
      <c r="R410" s="272"/>
    </row>
    <row r="411" spans="1:18" ht="12.75" customHeight="1">
      <c r="A411" s="272"/>
      <c r="B411" s="371"/>
      <c r="C411" s="371"/>
      <c r="D411" s="371"/>
      <c r="E411" s="371"/>
      <c r="F411" s="278">
        <v>3</v>
      </c>
      <c r="G411" s="279"/>
      <c r="H411" s="288" t="str">
        <f t="shared" si="134"/>
        <v>Belum Diisi</v>
      </c>
      <c r="I411" s="280" t="s">
        <v>650</v>
      </c>
      <c r="J411" s="281" t="str">
        <f t="shared" si="169"/>
        <v>Isi Sasaran</v>
      </c>
      <c r="K411" s="280" t="s">
        <v>650</v>
      </c>
      <c r="L411" s="281" t="str">
        <f t="shared" si="170"/>
        <v>Isi Sasaran</v>
      </c>
      <c r="M411" s="371"/>
      <c r="N411" s="371"/>
      <c r="O411" s="272"/>
      <c r="P411" s="272"/>
      <c r="Q411" s="272"/>
      <c r="R411" s="272"/>
    </row>
    <row r="412" spans="1:18" ht="12.75" customHeight="1">
      <c r="A412" s="272"/>
      <c r="B412" s="371"/>
      <c r="C412" s="371"/>
      <c r="D412" s="371"/>
      <c r="E412" s="371"/>
      <c r="F412" s="278">
        <v>4</v>
      </c>
      <c r="G412" s="279"/>
      <c r="H412" s="288" t="str">
        <f t="shared" si="134"/>
        <v>Belum Diisi</v>
      </c>
      <c r="I412" s="280" t="s">
        <v>650</v>
      </c>
      <c r="J412" s="281" t="str">
        <f t="shared" si="169"/>
        <v>Isi Sasaran</v>
      </c>
      <c r="K412" s="280" t="s">
        <v>650</v>
      </c>
      <c r="L412" s="281" t="str">
        <f t="shared" si="170"/>
        <v>Isi Sasaran</v>
      </c>
      <c r="M412" s="371"/>
      <c r="N412" s="371"/>
      <c r="O412" s="272"/>
      <c r="P412" s="272"/>
      <c r="Q412" s="272"/>
      <c r="R412" s="272"/>
    </row>
    <row r="413" spans="1:18" ht="12.75" customHeight="1">
      <c r="A413" s="272"/>
      <c r="B413" s="349"/>
      <c r="C413" s="349"/>
      <c r="D413" s="349"/>
      <c r="E413" s="349"/>
      <c r="F413" s="282">
        <v>5</v>
      </c>
      <c r="G413" s="283"/>
      <c r="H413" s="289" t="str">
        <f t="shared" si="134"/>
        <v>Belum Diisi</v>
      </c>
      <c r="I413" s="285" t="s">
        <v>650</v>
      </c>
      <c r="J413" s="286" t="str">
        <f t="shared" si="169"/>
        <v>Isi Sasaran</v>
      </c>
      <c r="K413" s="285" t="s">
        <v>650</v>
      </c>
      <c r="L413" s="286" t="str">
        <f t="shared" si="170"/>
        <v>Isi Sasaran</v>
      </c>
      <c r="M413" s="349"/>
      <c r="N413" s="349"/>
      <c r="O413" s="272"/>
      <c r="P413" s="272"/>
      <c r="Q413" s="272"/>
      <c r="R413" s="272"/>
    </row>
    <row r="414" spans="1:18" ht="12.75" customHeight="1">
      <c r="A414" s="272"/>
      <c r="B414" s="418">
        <v>19</v>
      </c>
      <c r="C414" s="426"/>
      <c r="D414" s="419" t="s">
        <v>650</v>
      </c>
      <c r="E414" s="427" t="str">
        <f>IF(D414="Y",1,IF(D414="T",0,IF(D414="Y/T","Belum diisi","Error")))</f>
        <v>Belum diisi</v>
      </c>
      <c r="F414" s="273">
        <v>1</v>
      </c>
      <c r="G414" s="274"/>
      <c r="H414" s="290" t="str">
        <f t="shared" si="134"/>
        <v>Belum Diisi</v>
      </c>
      <c r="I414" s="276" t="s">
        <v>650</v>
      </c>
      <c r="J414" s="277" t="str">
        <f t="shared" ref="J414:J418" si="171">IF($D$262="Y/T","Isi Sasaran",IF($E$262=0,0,IF(I414="Y",1,IF(I414="T",0,"Isi Dulu"))))</f>
        <v>Isi Sasaran</v>
      </c>
      <c r="K414" s="276" t="s">
        <v>650</v>
      </c>
      <c r="L414" s="277" t="str">
        <f t="shared" ref="L414:L418" si="172">IF($D$262="Y/T","Isi Sasaran",IF($E$262=0,0,IF(K414="Y",1,IF(K414="T",0,"Isi Dulu"))))</f>
        <v>Isi Sasaran</v>
      </c>
      <c r="M414" s="429" t="s">
        <v>650</v>
      </c>
      <c r="N414" s="430" t="str">
        <f>IF(M414="Y",1,IF(M414="T",0,IF(M414="Y/T","Belum diisi","Error")))</f>
        <v>Belum diisi</v>
      </c>
      <c r="O414" s="272"/>
      <c r="P414" s="272"/>
      <c r="Q414" s="272"/>
      <c r="R414" s="272"/>
    </row>
    <row r="415" spans="1:18" ht="12.75" customHeight="1">
      <c r="A415" s="272"/>
      <c r="B415" s="371"/>
      <c r="C415" s="371"/>
      <c r="D415" s="371"/>
      <c r="E415" s="371"/>
      <c r="F415" s="278">
        <v>2</v>
      </c>
      <c r="G415" s="279"/>
      <c r="H415" s="288" t="str">
        <f t="shared" si="134"/>
        <v>Belum Diisi</v>
      </c>
      <c r="I415" s="280" t="s">
        <v>650</v>
      </c>
      <c r="J415" s="281" t="str">
        <f t="shared" si="171"/>
        <v>Isi Sasaran</v>
      </c>
      <c r="K415" s="280" t="s">
        <v>650</v>
      </c>
      <c r="L415" s="281" t="str">
        <f t="shared" si="172"/>
        <v>Isi Sasaran</v>
      </c>
      <c r="M415" s="371"/>
      <c r="N415" s="371"/>
      <c r="O415" s="272"/>
      <c r="P415" s="272"/>
      <c r="Q415" s="272"/>
      <c r="R415" s="272"/>
    </row>
    <row r="416" spans="1:18" ht="12.75" customHeight="1">
      <c r="A416" s="272"/>
      <c r="B416" s="371"/>
      <c r="C416" s="371"/>
      <c r="D416" s="371"/>
      <c r="E416" s="371"/>
      <c r="F416" s="278">
        <v>3</v>
      </c>
      <c r="G416" s="279"/>
      <c r="H416" s="288" t="str">
        <f t="shared" si="134"/>
        <v>Belum Diisi</v>
      </c>
      <c r="I416" s="280" t="s">
        <v>650</v>
      </c>
      <c r="J416" s="281" t="str">
        <f t="shared" si="171"/>
        <v>Isi Sasaran</v>
      </c>
      <c r="K416" s="280" t="s">
        <v>650</v>
      </c>
      <c r="L416" s="281" t="str">
        <f t="shared" si="172"/>
        <v>Isi Sasaran</v>
      </c>
      <c r="M416" s="371"/>
      <c r="N416" s="371"/>
      <c r="O416" s="272"/>
      <c r="P416" s="272"/>
      <c r="Q416" s="272"/>
      <c r="R416" s="272"/>
    </row>
    <row r="417" spans="1:18" ht="12.75" customHeight="1">
      <c r="A417" s="272"/>
      <c r="B417" s="371"/>
      <c r="C417" s="371"/>
      <c r="D417" s="371"/>
      <c r="E417" s="371"/>
      <c r="F417" s="278">
        <v>4</v>
      </c>
      <c r="G417" s="279"/>
      <c r="H417" s="288" t="str">
        <f t="shared" si="134"/>
        <v>Belum Diisi</v>
      </c>
      <c r="I417" s="280" t="s">
        <v>650</v>
      </c>
      <c r="J417" s="281" t="str">
        <f t="shared" si="171"/>
        <v>Isi Sasaran</v>
      </c>
      <c r="K417" s="280" t="s">
        <v>650</v>
      </c>
      <c r="L417" s="281" t="str">
        <f t="shared" si="172"/>
        <v>Isi Sasaran</v>
      </c>
      <c r="M417" s="371"/>
      <c r="N417" s="371"/>
      <c r="O417" s="272"/>
      <c r="P417" s="272"/>
      <c r="Q417" s="272"/>
      <c r="R417" s="272"/>
    </row>
    <row r="418" spans="1:18" ht="12.75" customHeight="1">
      <c r="A418" s="272"/>
      <c r="B418" s="349"/>
      <c r="C418" s="349"/>
      <c r="D418" s="349"/>
      <c r="E418" s="349"/>
      <c r="F418" s="282">
        <v>5</v>
      </c>
      <c r="G418" s="283"/>
      <c r="H418" s="289" t="str">
        <f t="shared" si="134"/>
        <v>Belum Diisi</v>
      </c>
      <c r="I418" s="285" t="s">
        <v>650</v>
      </c>
      <c r="J418" s="286" t="str">
        <f t="shared" si="171"/>
        <v>Isi Sasaran</v>
      </c>
      <c r="K418" s="285" t="s">
        <v>650</v>
      </c>
      <c r="L418" s="286" t="str">
        <f t="shared" si="172"/>
        <v>Isi Sasaran</v>
      </c>
      <c r="M418" s="349"/>
      <c r="N418" s="349"/>
      <c r="O418" s="272"/>
      <c r="P418" s="272"/>
      <c r="Q418" s="272"/>
      <c r="R418" s="272"/>
    </row>
    <row r="419" spans="1:18" ht="12.75" customHeight="1">
      <c r="A419" s="272"/>
      <c r="B419" s="418">
        <v>20</v>
      </c>
      <c r="C419" s="426"/>
      <c r="D419" s="419" t="s">
        <v>650</v>
      </c>
      <c r="E419" s="427" t="str">
        <f>IF(D419="Y",1,IF(D419="T",0,IF(D419="Y/T","Belum diisi","Error")))</f>
        <v>Belum diisi</v>
      </c>
      <c r="F419" s="273">
        <v>1</v>
      </c>
      <c r="G419" s="274"/>
      <c r="H419" s="290" t="str">
        <f t="shared" si="134"/>
        <v>Belum Diisi</v>
      </c>
      <c r="I419" s="276" t="s">
        <v>650</v>
      </c>
      <c r="J419" s="277" t="str">
        <f t="shared" ref="J419:J423" si="173">IF($D$267="Y/T","Isi Sasaran",IF($E$267=0,0,IF(I419="Y",1,IF(I419="T",0,"Isi Dulu"))))</f>
        <v>Isi Sasaran</v>
      </c>
      <c r="K419" s="276" t="s">
        <v>650</v>
      </c>
      <c r="L419" s="277" t="str">
        <f t="shared" ref="L419:L423" si="174">IF($D$267="Y/T","Isi Sasaran",IF($E$267=0,0,IF(K419="Y",1,IF(K419="T",0,"Isi Dulu"))))</f>
        <v>Isi Sasaran</v>
      </c>
      <c r="M419" s="429" t="s">
        <v>650</v>
      </c>
      <c r="N419" s="430" t="str">
        <f>IF(M419="Y",1,IF(M419="T",0,IF(M419="Y/T","Belum diisi","Error")))</f>
        <v>Belum diisi</v>
      </c>
      <c r="O419" s="272"/>
      <c r="P419" s="272"/>
      <c r="Q419" s="272"/>
      <c r="R419" s="272"/>
    </row>
    <row r="420" spans="1:18" ht="12.75" customHeight="1">
      <c r="A420" s="272"/>
      <c r="B420" s="371"/>
      <c r="C420" s="371"/>
      <c r="D420" s="371"/>
      <c r="E420" s="371"/>
      <c r="F420" s="278">
        <v>2</v>
      </c>
      <c r="G420" s="279"/>
      <c r="H420" s="288" t="str">
        <f t="shared" si="134"/>
        <v>Belum Diisi</v>
      </c>
      <c r="I420" s="280" t="s">
        <v>650</v>
      </c>
      <c r="J420" s="281" t="str">
        <f t="shared" si="173"/>
        <v>Isi Sasaran</v>
      </c>
      <c r="K420" s="280" t="s">
        <v>650</v>
      </c>
      <c r="L420" s="281" t="str">
        <f t="shared" si="174"/>
        <v>Isi Sasaran</v>
      </c>
      <c r="M420" s="371"/>
      <c r="N420" s="371"/>
      <c r="O420" s="272"/>
      <c r="P420" s="272"/>
      <c r="Q420" s="272"/>
      <c r="R420" s="272"/>
    </row>
    <row r="421" spans="1:18" ht="12.75" customHeight="1">
      <c r="A421" s="272"/>
      <c r="B421" s="371"/>
      <c r="C421" s="371"/>
      <c r="D421" s="371"/>
      <c r="E421" s="371"/>
      <c r="F421" s="278">
        <v>3</v>
      </c>
      <c r="G421" s="279"/>
      <c r="H421" s="288" t="str">
        <f t="shared" si="134"/>
        <v>Belum Diisi</v>
      </c>
      <c r="I421" s="280" t="s">
        <v>650</v>
      </c>
      <c r="J421" s="281" t="str">
        <f t="shared" si="173"/>
        <v>Isi Sasaran</v>
      </c>
      <c r="K421" s="280" t="s">
        <v>650</v>
      </c>
      <c r="L421" s="281" t="str">
        <f t="shared" si="174"/>
        <v>Isi Sasaran</v>
      </c>
      <c r="M421" s="371"/>
      <c r="N421" s="371"/>
      <c r="O421" s="272"/>
      <c r="P421" s="272"/>
      <c r="Q421" s="272"/>
      <c r="R421" s="272"/>
    </row>
    <row r="422" spans="1:18" ht="12.75" customHeight="1">
      <c r="A422" s="272"/>
      <c r="B422" s="371"/>
      <c r="C422" s="371"/>
      <c r="D422" s="371"/>
      <c r="E422" s="371"/>
      <c r="F422" s="278">
        <v>4</v>
      </c>
      <c r="G422" s="279"/>
      <c r="H422" s="288" t="str">
        <f t="shared" si="134"/>
        <v>Belum Diisi</v>
      </c>
      <c r="I422" s="280" t="s">
        <v>650</v>
      </c>
      <c r="J422" s="281" t="str">
        <f t="shared" si="173"/>
        <v>Isi Sasaran</v>
      </c>
      <c r="K422" s="280" t="s">
        <v>650</v>
      </c>
      <c r="L422" s="281" t="str">
        <f t="shared" si="174"/>
        <v>Isi Sasaran</v>
      </c>
      <c r="M422" s="371"/>
      <c r="N422" s="371"/>
      <c r="O422" s="272"/>
      <c r="P422" s="272"/>
      <c r="Q422" s="272"/>
      <c r="R422" s="272"/>
    </row>
    <row r="423" spans="1:18" ht="12.75" customHeight="1">
      <c r="A423" s="272"/>
      <c r="B423" s="349"/>
      <c r="C423" s="349"/>
      <c r="D423" s="349"/>
      <c r="E423" s="349"/>
      <c r="F423" s="282">
        <v>5</v>
      </c>
      <c r="G423" s="283"/>
      <c r="H423" s="289" t="str">
        <f t="shared" si="134"/>
        <v>Belum Diisi</v>
      </c>
      <c r="I423" s="285" t="s">
        <v>650</v>
      </c>
      <c r="J423" s="286" t="str">
        <f t="shared" si="173"/>
        <v>Isi Sasaran</v>
      </c>
      <c r="K423" s="285" t="s">
        <v>650</v>
      </c>
      <c r="L423" s="286" t="str">
        <f t="shared" si="174"/>
        <v>Isi Sasaran</v>
      </c>
      <c r="M423" s="349"/>
      <c r="N423" s="349"/>
      <c r="O423" s="272"/>
      <c r="P423" s="272"/>
      <c r="Q423" s="272"/>
      <c r="R423" s="272"/>
    </row>
    <row r="424" spans="1:18" ht="12.75" customHeight="1">
      <c r="A424" s="272"/>
      <c r="B424" s="418">
        <v>21</v>
      </c>
      <c r="C424" s="426"/>
      <c r="D424" s="419" t="s">
        <v>650</v>
      </c>
      <c r="E424" s="427" t="str">
        <f>IF(D424="Y",1,IF(D424="T",0,IF(D424="Y/T","Belum diisi","Error")))</f>
        <v>Belum diisi</v>
      </c>
      <c r="F424" s="273">
        <v>1</v>
      </c>
      <c r="G424" s="274"/>
      <c r="H424" s="290" t="str">
        <f t="shared" si="134"/>
        <v>Belum Diisi</v>
      </c>
      <c r="I424" s="276" t="s">
        <v>650</v>
      </c>
      <c r="J424" s="277" t="str">
        <f t="shared" ref="J424:J428" si="175">IF($D$272="Y/T","Isi Sasaran",IF($E$272=0,0,IF(I424="Y",1,IF(I424="T",0,"Isi Dulu"))))</f>
        <v>Isi Sasaran</v>
      </c>
      <c r="K424" s="276" t="s">
        <v>650</v>
      </c>
      <c r="L424" s="277" t="str">
        <f t="shared" ref="L424:L428" si="176">IF($D$272="Y/T","Isi Sasaran",IF($E$272=0,0,IF(K424="Y",1,IF(K424="T",0,"Isi Dulu"))))</f>
        <v>Isi Sasaran</v>
      </c>
      <c r="M424" s="429" t="s">
        <v>650</v>
      </c>
      <c r="N424" s="430" t="str">
        <f>IF(M424="Y",1,IF(M424="T",0,IF(M424="Y/T","Belum diisi","Error")))</f>
        <v>Belum diisi</v>
      </c>
      <c r="O424" s="272"/>
      <c r="P424" s="272"/>
      <c r="Q424" s="272"/>
      <c r="R424" s="272"/>
    </row>
    <row r="425" spans="1:18" ht="12.75" customHeight="1">
      <c r="A425" s="272"/>
      <c r="B425" s="371"/>
      <c r="C425" s="371"/>
      <c r="D425" s="371"/>
      <c r="E425" s="371"/>
      <c r="F425" s="278">
        <v>2</v>
      </c>
      <c r="G425" s="279"/>
      <c r="H425" s="288" t="str">
        <f t="shared" si="134"/>
        <v>Belum Diisi</v>
      </c>
      <c r="I425" s="280" t="s">
        <v>650</v>
      </c>
      <c r="J425" s="281" t="str">
        <f t="shared" si="175"/>
        <v>Isi Sasaran</v>
      </c>
      <c r="K425" s="280" t="s">
        <v>650</v>
      </c>
      <c r="L425" s="281" t="str">
        <f t="shared" si="176"/>
        <v>Isi Sasaran</v>
      </c>
      <c r="M425" s="371"/>
      <c r="N425" s="371"/>
      <c r="O425" s="272"/>
      <c r="P425" s="272"/>
      <c r="Q425" s="272"/>
      <c r="R425" s="272"/>
    </row>
    <row r="426" spans="1:18" ht="12.75" customHeight="1">
      <c r="A426" s="272"/>
      <c r="B426" s="371"/>
      <c r="C426" s="371"/>
      <c r="D426" s="371"/>
      <c r="E426" s="371"/>
      <c r="F426" s="278">
        <v>3</v>
      </c>
      <c r="G426" s="279"/>
      <c r="H426" s="288" t="str">
        <f t="shared" si="134"/>
        <v>Belum Diisi</v>
      </c>
      <c r="I426" s="280" t="s">
        <v>650</v>
      </c>
      <c r="J426" s="281" t="str">
        <f t="shared" si="175"/>
        <v>Isi Sasaran</v>
      </c>
      <c r="K426" s="280" t="s">
        <v>650</v>
      </c>
      <c r="L426" s="281" t="str">
        <f t="shared" si="176"/>
        <v>Isi Sasaran</v>
      </c>
      <c r="M426" s="371"/>
      <c r="N426" s="371"/>
      <c r="O426" s="272"/>
      <c r="P426" s="272"/>
      <c r="Q426" s="272"/>
      <c r="R426" s="272"/>
    </row>
    <row r="427" spans="1:18" ht="12.75" customHeight="1">
      <c r="A427" s="272"/>
      <c r="B427" s="371"/>
      <c r="C427" s="371"/>
      <c r="D427" s="371"/>
      <c r="E427" s="371"/>
      <c r="F427" s="278">
        <v>4</v>
      </c>
      <c r="G427" s="279"/>
      <c r="H427" s="288" t="str">
        <f t="shared" si="134"/>
        <v>Belum Diisi</v>
      </c>
      <c r="I427" s="280" t="s">
        <v>650</v>
      </c>
      <c r="J427" s="281" t="str">
        <f t="shared" si="175"/>
        <v>Isi Sasaran</v>
      </c>
      <c r="K427" s="280" t="s">
        <v>650</v>
      </c>
      <c r="L427" s="281" t="str">
        <f t="shared" si="176"/>
        <v>Isi Sasaran</v>
      </c>
      <c r="M427" s="371"/>
      <c r="N427" s="371"/>
      <c r="O427" s="272"/>
      <c r="P427" s="272"/>
      <c r="Q427" s="272"/>
      <c r="R427" s="272"/>
    </row>
    <row r="428" spans="1:18" ht="12.75" customHeight="1">
      <c r="A428" s="272"/>
      <c r="B428" s="349"/>
      <c r="C428" s="349"/>
      <c r="D428" s="349"/>
      <c r="E428" s="349"/>
      <c r="F428" s="282">
        <v>5</v>
      </c>
      <c r="G428" s="283"/>
      <c r="H428" s="289" t="str">
        <f t="shared" si="134"/>
        <v>Belum Diisi</v>
      </c>
      <c r="I428" s="285" t="s">
        <v>650</v>
      </c>
      <c r="J428" s="286" t="str">
        <f t="shared" si="175"/>
        <v>Isi Sasaran</v>
      </c>
      <c r="K428" s="285" t="s">
        <v>650</v>
      </c>
      <c r="L428" s="286" t="str">
        <f t="shared" si="176"/>
        <v>Isi Sasaran</v>
      </c>
      <c r="M428" s="349"/>
      <c r="N428" s="349"/>
      <c r="O428" s="272"/>
      <c r="P428" s="272"/>
      <c r="Q428" s="272"/>
      <c r="R428" s="272"/>
    </row>
    <row r="429" spans="1:18" ht="12.75" customHeight="1">
      <c r="A429" s="272"/>
      <c r="B429" s="418">
        <v>22</v>
      </c>
      <c r="C429" s="426"/>
      <c r="D429" s="419" t="s">
        <v>650</v>
      </c>
      <c r="E429" s="427" t="str">
        <f>IF(D429="Y",1,IF(D429="T",0,IF(D429="Y/T","Belum diisi","Error")))</f>
        <v>Belum diisi</v>
      </c>
      <c r="F429" s="273">
        <v>1</v>
      </c>
      <c r="G429" s="274"/>
      <c r="H429" s="290" t="str">
        <f t="shared" si="134"/>
        <v>Belum Diisi</v>
      </c>
      <c r="I429" s="276" t="s">
        <v>650</v>
      </c>
      <c r="J429" s="277" t="str">
        <f t="shared" ref="J429:J433" si="177">IF($D$277="Y/T","Isi Sasaran",IF($E$277=0,0,IF(I429="Y",1,IF(I429="T",0,"Isi Dulu"))))</f>
        <v>Isi Sasaran</v>
      </c>
      <c r="K429" s="276" t="s">
        <v>650</v>
      </c>
      <c r="L429" s="277" t="str">
        <f t="shared" ref="L429:L433" si="178">IF($D$277="Y/T","Isi Sasaran",IF($E$277=0,0,IF(K429="Y",1,IF(K429="T",0,"Isi Dulu"))))</f>
        <v>Isi Sasaran</v>
      </c>
      <c r="M429" s="429" t="s">
        <v>650</v>
      </c>
      <c r="N429" s="430" t="str">
        <f>IF(M429="Y",1,IF(M429="T",0,IF(M429="Y/T","Belum diisi","Error")))</f>
        <v>Belum diisi</v>
      </c>
      <c r="O429" s="272"/>
      <c r="P429" s="272"/>
      <c r="Q429" s="272"/>
      <c r="R429" s="272"/>
    </row>
    <row r="430" spans="1:18" ht="12.75" customHeight="1">
      <c r="A430" s="272"/>
      <c r="B430" s="371"/>
      <c r="C430" s="371"/>
      <c r="D430" s="371"/>
      <c r="E430" s="371"/>
      <c r="F430" s="278">
        <v>2</v>
      </c>
      <c r="G430" s="279"/>
      <c r="H430" s="288" t="str">
        <f t="shared" si="134"/>
        <v>Belum Diisi</v>
      </c>
      <c r="I430" s="280" t="s">
        <v>650</v>
      </c>
      <c r="J430" s="281" t="str">
        <f t="shared" si="177"/>
        <v>Isi Sasaran</v>
      </c>
      <c r="K430" s="280" t="s">
        <v>650</v>
      </c>
      <c r="L430" s="281" t="str">
        <f t="shared" si="178"/>
        <v>Isi Sasaran</v>
      </c>
      <c r="M430" s="371"/>
      <c r="N430" s="371"/>
      <c r="O430" s="272"/>
      <c r="P430" s="272"/>
      <c r="Q430" s="272"/>
      <c r="R430" s="272"/>
    </row>
    <row r="431" spans="1:18" ht="12.75" customHeight="1">
      <c r="A431" s="272"/>
      <c r="B431" s="371"/>
      <c r="C431" s="371"/>
      <c r="D431" s="371"/>
      <c r="E431" s="371"/>
      <c r="F431" s="278">
        <v>3</v>
      </c>
      <c r="G431" s="279"/>
      <c r="H431" s="288" t="str">
        <f t="shared" si="134"/>
        <v>Belum Diisi</v>
      </c>
      <c r="I431" s="280" t="s">
        <v>650</v>
      </c>
      <c r="J431" s="281" t="str">
        <f t="shared" si="177"/>
        <v>Isi Sasaran</v>
      </c>
      <c r="K431" s="280" t="s">
        <v>650</v>
      </c>
      <c r="L431" s="281" t="str">
        <f t="shared" si="178"/>
        <v>Isi Sasaran</v>
      </c>
      <c r="M431" s="371"/>
      <c r="N431" s="371"/>
      <c r="O431" s="272"/>
      <c r="P431" s="272"/>
      <c r="Q431" s="272"/>
      <c r="R431" s="272"/>
    </row>
    <row r="432" spans="1:18" ht="12.75" customHeight="1">
      <c r="A432" s="272"/>
      <c r="B432" s="371"/>
      <c r="C432" s="371"/>
      <c r="D432" s="371"/>
      <c r="E432" s="371"/>
      <c r="F432" s="278">
        <v>4</v>
      </c>
      <c r="G432" s="279"/>
      <c r="H432" s="288" t="str">
        <f t="shared" si="134"/>
        <v>Belum Diisi</v>
      </c>
      <c r="I432" s="280" t="s">
        <v>650</v>
      </c>
      <c r="J432" s="281" t="str">
        <f t="shared" si="177"/>
        <v>Isi Sasaran</v>
      </c>
      <c r="K432" s="280" t="s">
        <v>650</v>
      </c>
      <c r="L432" s="281" t="str">
        <f t="shared" si="178"/>
        <v>Isi Sasaran</v>
      </c>
      <c r="M432" s="371"/>
      <c r="N432" s="371"/>
      <c r="O432" s="272"/>
      <c r="P432" s="272"/>
      <c r="Q432" s="272"/>
      <c r="R432" s="272"/>
    </row>
    <row r="433" spans="1:18" ht="12.75" customHeight="1">
      <c r="A433" s="272"/>
      <c r="B433" s="349"/>
      <c r="C433" s="349"/>
      <c r="D433" s="349"/>
      <c r="E433" s="349"/>
      <c r="F433" s="282">
        <v>5</v>
      </c>
      <c r="G433" s="283"/>
      <c r="H433" s="289" t="str">
        <f t="shared" si="134"/>
        <v>Belum Diisi</v>
      </c>
      <c r="I433" s="285" t="s">
        <v>650</v>
      </c>
      <c r="J433" s="286" t="str">
        <f t="shared" si="177"/>
        <v>Isi Sasaran</v>
      </c>
      <c r="K433" s="285" t="s">
        <v>650</v>
      </c>
      <c r="L433" s="286" t="str">
        <f t="shared" si="178"/>
        <v>Isi Sasaran</v>
      </c>
      <c r="M433" s="349"/>
      <c r="N433" s="349"/>
      <c r="O433" s="272"/>
      <c r="P433" s="272"/>
      <c r="Q433" s="272"/>
      <c r="R433" s="272"/>
    </row>
    <row r="434" spans="1:18" ht="12.75" customHeight="1">
      <c r="A434" s="272"/>
      <c r="B434" s="418">
        <v>23</v>
      </c>
      <c r="C434" s="426"/>
      <c r="D434" s="419" t="s">
        <v>650</v>
      </c>
      <c r="E434" s="427" t="str">
        <f>IF(D434="Y",1,IF(D434="T",0,IF(D434="Y/T","Belum diisi","Error")))</f>
        <v>Belum diisi</v>
      </c>
      <c r="F434" s="273">
        <v>1</v>
      </c>
      <c r="G434" s="274"/>
      <c r="H434" s="290" t="str">
        <f t="shared" si="134"/>
        <v>Belum Diisi</v>
      </c>
      <c r="I434" s="276" t="s">
        <v>650</v>
      </c>
      <c r="J434" s="277" t="str">
        <f t="shared" ref="J434:J438" si="179">IF($D$282="Y/T","Isi Sasaran",IF($E$282=0,0,IF(I434="Y",1,IF(I434="T",0,"Isi Dulu"))))</f>
        <v>Isi Sasaran</v>
      </c>
      <c r="K434" s="276" t="s">
        <v>650</v>
      </c>
      <c r="L434" s="277" t="str">
        <f t="shared" ref="L434:L438" si="180">IF($D$282="Y/T","Isi Sasaran",IF($E$282=0,0,IF(K434="Y",1,IF(K434="T",0,"Isi Dulu"))))</f>
        <v>Isi Sasaran</v>
      </c>
      <c r="M434" s="429" t="s">
        <v>650</v>
      </c>
      <c r="N434" s="430" t="str">
        <f>IF(M434="Y",1,IF(M434="T",0,IF(M434="Y/T","Belum diisi","Error")))</f>
        <v>Belum diisi</v>
      </c>
      <c r="O434" s="272"/>
      <c r="P434" s="272"/>
      <c r="Q434" s="272"/>
      <c r="R434" s="272"/>
    </row>
    <row r="435" spans="1:18" ht="12.75" customHeight="1">
      <c r="A435" s="272"/>
      <c r="B435" s="371"/>
      <c r="C435" s="371"/>
      <c r="D435" s="371"/>
      <c r="E435" s="371"/>
      <c r="F435" s="278">
        <v>2</v>
      </c>
      <c r="G435" s="279"/>
      <c r="H435" s="288" t="str">
        <f t="shared" si="134"/>
        <v>Belum Diisi</v>
      </c>
      <c r="I435" s="280" t="s">
        <v>650</v>
      </c>
      <c r="J435" s="281" t="str">
        <f t="shared" si="179"/>
        <v>Isi Sasaran</v>
      </c>
      <c r="K435" s="280" t="s">
        <v>650</v>
      </c>
      <c r="L435" s="281" t="str">
        <f t="shared" si="180"/>
        <v>Isi Sasaran</v>
      </c>
      <c r="M435" s="371"/>
      <c r="N435" s="371"/>
      <c r="O435" s="272"/>
      <c r="P435" s="272"/>
      <c r="Q435" s="272"/>
      <c r="R435" s="272"/>
    </row>
    <row r="436" spans="1:18" ht="12.75" customHeight="1">
      <c r="A436" s="272"/>
      <c r="B436" s="371"/>
      <c r="C436" s="371"/>
      <c r="D436" s="371"/>
      <c r="E436" s="371"/>
      <c r="F436" s="278">
        <v>3</v>
      </c>
      <c r="G436" s="279"/>
      <c r="H436" s="288" t="str">
        <f t="shared" si="134"/>
        <v>Belum Diisi</v>
      </c>
      <c r="I436" s="280" t="s">
        <v>650</v>
      </c>
      <c r="J436" s="281" t="str">
        <f t="shared" si="179"/>
        <v>Isi Sasaran</v>
      </c>
      <c r="K436" s="280" t="s">
        <v>650</v>
      </c>
      <c r="L436" s="281" t="str">
        <f t="shared" si="180"/>
        <v>Isi Sasaran</v>
      </c>
      <c r="M436" s="371"/>
      <c r="N436" s="371"/>
      <c r="O436" s="272"/>
      <c r="P436" s="272"/>
      <c r="Q436" s="272"/>
      <c r="R436" s="272"/>
    </row>
    <row r="437" spans="1:18" ht="12.75" customHeight="1">
      <c r="A437" s="272"/>
      <c r="B437" s="371"/>
      <c r="C437" s="371"/>
      <c r="D437" s="371"/>
      <c r="E437" s="371"/>
      <c r="F437" s="278">
        <v>4</v>
      </c>
      <c r="G437" s="279"/>
      <c r="H437" s="288" t="str">
        <f t="shared" si="134"/>
        <v>Belum Diisi</v>
      </c>
      <c r="I437" s="280" t="s">
        <v>650</v>
      </c>
      <c r="J437" s="281" t="str">
        <f t="shared" si="179"/>
        <v>Isi Sasaran</v>
      </c>
      <c r="K437" s="280" t="s">
        <v>650</v>
      </c>
      <c r="L437" s="281" t="str">
        <f t="shared" si="180"/>
        <v>Isi Sasaran</v>
      </c>
      <c r="M437" s="371"/>
      <c r="N437" s="371"/>
      <c r="O437" s="272"/>
      <c r="P437" s="272"/>
      <c r="Q437" s="272"/>
      <c r="R437" s="272"/>
    </row>
    <row r="438" spans="1:18" ht="12.75" customHeight="1">
      <c r="A438" s="272"/>
      <c r="B438" s="349"/>
      <c r="C438" s="349"/>
      <c r="D438" s="349"/>
      <c r="E438" s="349"/>
      <c r="F438" s="282">
        <v>5</v>
      </c>
      <c r="G438" s="283"/>
      <c r="H438" s="289" t="str">
        <f t="shared" si="134"/>
        <v>Belum Diisi</v>
      </c>
      <c r="I438" s="285" t="s">
        <v>650</v>
      </c>
      <c r="J438" s="286" t="str">
        <f t="shared" si="179"/>
        <v>Isi Sasaran</v>
      </c>
      <c r="K438" s="285" t="s">
        <v>650</v>
      </c>
      <c r="L438" s="286" t="str">
        <f t="shared" si="180"/>
        <v>Isi Sasaran</v>
      </c>
      <c r="M438" s="349"/>
      <c r="N438" s="349"/>
      <c r="O438" s="272"/>
      <c r="P438" s="272"/>
      <c r="Q438" s="272"/>
      <c r="R438" s="272"/>
    </row>
    <row r="439" spans="1:18" ht="12.75" customHeight="1">
      <c r="A439" s="272"/>
      <c r="B439" s="418">
        <v>24</v>
      </c>
      <c r="C439" s="426"/>
      <c r="D439" s="419" t="s">
        <v>650</v>
      </c>
      <c r="E439" s="427" t="str">
        <f>IF(D439="Y",1,IF(D439="T",0,IF(D439="Y/T","Belum diisi","Error")))</f>
        <v>Belum diisi</v>
      </c>
      <c r="F439" s="273">
        <v>1</v>
      </c>
      <c r="G439" s="274"/>
      <c r="H439" s="290" t="str">
        <f t="shared" si="134"/>
        <v>Belum Diisi</v>
      </c>
      <c r="I439" s="276" t="s">
        <v>650</v>
      </c>
      <c r="J439" s="277" t="str">
        <f t="shared" ref="J439:J443" si="181">IF($D$287="Y/T","Isi Sasaran",IF($E$287=0,0,IF(I439="Y",1,IF(I439="T",0,"Isi Dulu"))))</f>
        <v>Isi Sasaran</v>
      </c>
      <c r="K439" s="276" t="s">
        <v>650</v>
      </c>
      <c r="L439" s="277" t="str">
        <f t="shared" ref="L439:L443" si="182">IF($D$287="Y/T","Isi Sasaran",IF($E$287=0,0,IF(K439="Y",1,IF(K439="T",0,"Isi Dulu"))))</f>
        <v>Isi Sasaran</v>
      </c>
      <c r="M439" s="429" t="s">
        <v>650</v>
      </c>
      <c r="N439" s="430" t="str">
        <f>IF(M439="Y",1,IF(M439="T",0,IF(M439="Y/T","Belum diisi","Error")))</f>
        <v>Belum diisi</v>
      </c>
      <c r="O439" s="272"/>
      <c r="P439" s="272"/>
      <c r="Q439" s="272"/>
      <c r="R439" s="272"/>
    </row>
    <row r="440" spans="1:18" ht="12.75" customHeight="1">
      <c r="A440" s="272"/>
      <c r="B440" s="371"/>
      <c r="C440" s="371"/>
      <c r="D440" s="371"/>
      <c r="E440" s="371"/>
      <c r="F440" s="278">
        <v>2</v>
      </c>
      <c r="G440" s="279"/>
      <c r="H440" s="288" t="str">
        <f t="shared" si="134"/>
        <v>Belum Diisi</v>
      </c>
      <c r="I440" s="280" t="s">
        <v>650</v>
      </c>
      <c r="J440" s="281" t="str">
        <f t="shared" si="181"/>
        <v>Isi Sasaran</v>
      </c>
      <c r="K440" s="280" t="s">
        <v>650</v>
      </c>
      <c r="L440" s="281" t="str">
        <f t="shared" si="182"/>
        <v>Isi Sasaran</v>
      </c>
      <c r="M440" s="371"/>
      <c r="N440" s="371"/>
      <c r="O440" s="272"/>
      <c r="P440" s="272"/>
      <c r="Q440" s="272"/>
      <c r="R440" s="272"/>
    </row>
    <row r="441" spans="1:18" ht="12.75" customHeight="1">
      <c r="A441" s="272"/>
      <c r="B441" s="371"/>
      <c r="C441" s="371"/>
      <c r="D441" s="371"/>
      <c r="E441" s="371"/>
      <c r="F441" s="278">
        <v>3</v>
      </c>
      <c r="G441" s="279"/>
      <c r="H441" s="288" t="str">
        <f t="shared" si="134"/>
        <v>Belum Diisi</v>
      </c>
      <c r="I441" s="280" t="s">
        <v>650</v>
      </c>
      <c r="J441" s="281" t="str">
        <f t="shared" si="181"/>
        <v>Isi Sasaran</v>
      </c>
      <c r="K441" s="280" t="s">
        <v>650</v>
      </c>
      <c r="L441" s="281" t="str">
        <f t="shared" si="182"/>
        <v>Isi Sasaran</v>
      </c>
      <c r="M441" s="371"/>
      <c r="N441" s="371"/>
      <c r="O441" s="272"/>
      <c r="P441" s="272"/>
      <c r="Q441" s="272"/>
      <c r="R441" s="272"/>
    </row>
    <row r="442" spans="1:18" ht="12.75" customHeight="1">
      <c r="A442" s="272"/>
      <c r="B442" s="371"/>
      <c r="C442" s="371"/>
      <c r="D442" s="371"/>
      <c r="E442" s="371"/>
      <c r="F442" s="278">
        <v>4</v>
      </c>
      <c r="G442" s="279"/>
      <c r="H442" s="288" t="str">
        <f t="shared" si="134"/>
        <v>Belum Diisi</v>
      </c>
      <c r="I442" s="280" t="s">
        <v>650</v>
      </c>
      <c r="J442" s="281" t="str">
        <f t="shared" si="181"/>
        <v>Isi Sasaran</v>
      </c>
      <c r="K442" s="280" t="s">
        <v>650</v>
      </c>
      <c r="L442" s="281" t="str">
        <f t="shared" si="182"/>
        <v>Isi Sasaran</v>
      </c>
      <c r="M442" s="371"/>
      <c r="N442" s="371"/>
      <c r="O442" s="272"/>
      <c r="P442" s="272"/>
      <c r="Q442" s="272"/>
      <c r="R442" s="272"/>
    </row>
    <row r="443" spans="1:18" ht="12.75" customHeight="1">
      <c r="A443" s="272"/>
      <c r="B443" s="349"/>
      <c r="C443" s="349"/>
      <c r="D443" s="349"/>
      <c r="E443" s="349"/>
      <c r="F443" s="282">
        <v>5</v>
      </c>
      <c r="G443" s="283"/>
      <c r="H443" s="289" t="str">
        <f t="shared" si="134"/>
        <v>Belum Diisi</v>
      </c>
      <c r="I443" s="285" t="s">
        <v>650</v>
      </c>
      <c r="J443" s="286" t="str">
        <f t="shared" si="181"/>
        <v>Isi Sasaran</v>
      </c>
      <c r="K443" s="285" t="s">
        <v>650</v>
      </c>
      <c r="L443" s="286" t="str">
        <f t="shared" si="182"/>
        <v>Isi Sasaran</v>
      </c>
      <c r="M443" s="349"/>
      <c r="N443" s="349"/>
      <c r="O443" s="272"/>
      <c r="P443" s="272"/>
      <c r="Q443" s="272"/>
      <c r="R443" s="272"/>
    </row>
    <row r="444" spans="1:18" ht="12.75" customHeight="1">
      <c r="A444" s="272"/>
      <c r="B444" s="418">
        <v>25</v>
      </c>
      <c r="C444" s="426"/>
      <c r="D444" s="419" t="s">
        <v>650</v>
      </c>
      <c r="E444" s="427" t="str">
        <f>IF(D444="Y",1,IF(D444="T",0,IF(D444="Y/T","Belum diisi","Error")))</f>
        <v>Belum diisi</v>
      </c>
      <c r="F444" s="273">
        <v>1</v>
      </c>
      <c r="G444" s="274"/>
      <c r="H444" s="290" t="str">
        <f t="shared" si="134"/>
        <v>Belum Diisi</v>
      </c>
      <c r="I444" s="276" t="s">
        <v>650</v>
      </c>
      <c r="J444" s="277" t="str">
        <f t="shared" ref="J444:J448" si="183">IF($D$292="Y/T","Isi Sasaran",IF($E$292=0,0,IF(I444="Y",1,IF(I444="T",0,"Isi Dulu"))))</f>
        <v>Isi Sasaran</v>
      </c>
      <c r="K444" s="276" t="s">
        <v>650</v>
      </c>
      <c r="L444" s="277" t="str">
        <f t="shared" ref="L444:L448" si="184">IF($D$292="Y/T","Isi Sasaran",IF($E$292=0,0,IF(K444="Y",1,IF(K444="T",0,"Isi Dulu"))))</f>
        <v>Isi Sasaran</v>
      </c>
      <c r="M444" s="429" t="s">
        <v>650</v>
      </c>
      <c r="N444" s="430" t="str">
        <f>IF(M444="Y",1,IF(M444="T",0,IF(M444="Y/T","Belum diisi","Error")))</f>
        <v>Belum diisi</v>
      </c>
      <c r="O444" s="272"/>
      <c r="P444" s="272"/>
      <c r="Q444" s="272"/>
      <c r="R444" s="272"/>
    </row>
    <row r="445" spans="1:18" ht="12.75" customHeight="1">
      <c r="A445" s="272"/>
      <c r="B445" s="371"/>
      <c r="C445" s="371"/>
      <c r="D445" s="371"/>
      <c r="E445" s="371"/>
      <c r="F445" s="278">
        <v>2</v>
      </c>
      <c r="G445" s="279"/>
      <c r="H445" s="288" t="str">
        <f t="shared" si="134"/>
        <v>Belum Diisi</v>
      </c>
      <c r="I445" s="280" t="s">
        <v>650</v>
      </c>
      <c r="J445" s="281" t="str">
        <f t="shared" si="183"/>
        <v>Isi Sasaran</v>
      </c>
      <c r="K445" s="280" t="s">
        <v>650</v>
      </c>
      <c r="L445" s="281" t="str">
        <f t="shared" si="184"/>
        <v>Isi Sasaran</v>
      </c>
      <c r="M445" s="371"/>
      <c r="N445" s="371"/>
      <c r="O445" s="272"/>
      <c r="P445" s="272"/>
      <c r="Q445" s="272"/>
      <c r="R445" s="272"/>
    </row>
    <row r="446" spans="1:18" ht="12.75" customHeight="1">
      <c r="A446" s="272"/>
      <c r="B446" s="371"/>
      <c r="C446" s="371"/>
      <c r="D446" s="371"/>
      <c r="E446" s="371"/>
      <c r="F446" s="278">
        <v>3</v>
      </c>
      <c r="G446" s="279"/>
      <c r="H446" s="288" t="str">
        <f t="shared" si="134"/>
        <v>Belum Diisi</v>
      </c>
      <c r="I446" s="280" t="s">
        <v>650</v>
      </c>
      <c r="J446" s="281" t="str">
        <f t="shared" si="183"/>
        <v>Isi Sasaran</v>
      </c>
      <c r="K446" s="280" t="s">
        <v>650</v>
      </c>
      <c r="L446" s="281" t="str">
        <f t="shared" si="184"/>
        <v>Isi Sasaran</v>
      </c>
      <c r="M446" s="371"/>
      <c r="N446" s="371"/>
      <c r="O446" s="272"/>
      <c r="P446" s="272"/>
      <c r="Q446" s="272"/>
      <c r="R446" s="272"/>
    </row>
    <row r="447" spans="1:18" ht="12.75" customHeight="1">
      <c r="A447" s="272"/>
      <c r="B447" s="371"/>
      <c r="C447" s="371"/>
      <c r="D447" s="371"/>
      <c r="E447" s="371"/>
      <c r="F447" s="278">
        <v>4</v>
      </c>
      <c r="G447" s="279"/>
      <c r="H447" s="288" t="str">
        <f t="shared" si="134"/>
        <v>Belum Diisi</v>
      </c>
      <c r="I447" s="280" t="s">
        <v>650</v>
      </c>
      <c r="J447" s="281" t="str">
        <f t="shared" si="183"/>
        <v>Isi Sasaran</v>
      </c>
      <c r="K447" s="280" t="s">
        <v>650</v>
      </c>
      <c r="L447" s="281" t="str">
        <f t="shared" si="184"/>
        <v>Isi Sasaran</v>
      </c>
      <c r="M447" s="371"/>
      <c r="N447" s="371"/>
      <c r="O447" s="272"/>
      <c r="P447" s="272"/>
      <c r="Q447" s="272"/>
      <c r="R447" s="272"/>
    </row>
    <row r="448" spans="1:18" ht="12.75" customHeight="1">
      <c r="A448" s="272"/>
      <c r="B448" s="349"/>
      <c r="C448" s="349"/>
      <c r="D448" s="349"/>
      <c r="E448" s="349"/>
      <c r="F448" s="282">
        <v>5</v>
      </c>
      <c r="G448" s="283"/>
      <c r="H448" s="289" t="str">
        <f t="shared" si="134"/>
        <v>Belum Diisi</v>
      </c>
      <c r="I448" s="285" t="s">
        <v>650</v>
      </c>
      <c r="J448" s="286" t="str">
        <f t="shared" si="183"/>
        <v>Isi Sasaran</v>
      </c>
      <c r="K448" s="285" t="s">
        <v>650</v>
      </c>
      <c r="L448" s="286" t="str">
        <f t="shared" si="184"/>
        <v>Isi Sasaran</v>
      </c>
      <c r="M448" s="349"/>
      <c r="N448" s="349"/>
      <c r="O448" s="272"/>
      <c r="P448" s="272"/>
      <c r="Q448" s="272"/>
      <c r="R448" s="272"/>
    </row>
    <row r="449" spans="1:18" ht="12.75" customHeight="1">
      <c r="A449" s="272"/>
      <c r="B449" s="418">
        <v>26</v>
      </c>
      <c r="C449" s="426"/>
      <c r="D449" s="419" t="s">
        <v>650</v>
      </c>
      <c r="E449" s="427" t="str">
        <f>IF(D449="Y",1,IF(D449="T",0,IF(D449="Y/T","Belum diisi","Error")))</f>
        <v>Belum diisi</v>
      </c>
      <c r="F449" s="273">
        <v>1</v>
      </c>
      <c r="G449" s="274"/>
      <c r="H449" s="290" t="str">
        <f t="shared" si="134"/>
        <v>Belum Diisi</v>
      </c>
      <c r="I449" s="276" t="s">
        <v>650</v>
      </c>
      <c r="J449" s="277" t="str">
        <f t="shared" ref="J449:J453" si="185">IF($D$297="Y/T","Isi Sasaran",IF($E$297=0,0,IF(I449="Y",1,IF(I449="T",0,"Isi Dulu"))))</f>
        <v>Isi Sasaran</v>
      </c>
      <c r="K449" s="276" t="s">
        <v>650</v>
      </c>
      <c r="L449" s="277" t="str">
        <f t="shared" ref="L449:L453" si="186">IF($D$297="Y/T","Isi Sasaran",IF($E$297=0,0,IF(K449="Y",1,IF(K449="T",0,"Isi Dulu"))))</f>
        <v>Isi Sasaran</v>
      </c>
      <c r="M449" s="429" t="s">
        <v>650</v>
      </c>
      <c r="N449" s="430" t="str">
        <f>IF(M449="Y",1,IF(M449="T",0,IF(M449="Y/T","Belum diisi","Error")))</f>
        <v>Belum diisi</v>
      </c>
      <c r="O449" s="272"/>
      <c r="P449" s="272"/>
      <c r="Q449" s="272"/>
      <c r="R449" s="272"/>
    </row>
    <row r="450" spans="1:18" ht="12.75" customHeight="1">
      <c r="A450" s="272"/>
      <c r="B450" s="371"/>
      <c r="C450" s="371"/>
      <c r="D450" s="371"/>
      <c r="E450" s="371"/>
      <c r="F450" s="278">
        <v>2</v>
      </c>
      <c r="G450" s="279"/>
      <c r="H450" s="288" t="str">
        <f t="shared" si="134"/>
        <v>Belum Diisi</v>
      </c>
      <c r="I450" s="280" t="s">
        <v>650</v>
      </c>
      <c r="J450" s="281" t="str">
        <f t="shared" si="185"/>
        <v>Isi Sasaran</v>
      </c>
      <c r="K450" s="280" t="s">
        <v>650</v>
      </c>
      <c r="L450" s="281" t="str">
        <f t="shared" si="186"/>
        <v>Isi Sasaran</v>
      </c>
      <c r="M450" s="371"/>
      <c r="N450" s="371"/>
      <c r="O450" s="272"/>
      <c r="P450" s="272"/>
      <c r="Q450" s="272"/>
      <c r="R450" s="272"/>
    </row>
    <row r="451" spans="1:18" ht="12.75" customHeight="1">
      <c r="A451" s="272"/>
      <c r="B451" s="371"/>
      <c r="C451" s="371"/>
      <c r="D451" s="371"/>
      <c r="E451" s="371"/>
      <c r="F451" s="278">
        <v>3</v>
      </c>
      <c r="G451" s="279"/>
      <c r="H451" s="288" t="str">
        <f t="shared" si="134"/>
        <v>Belum Diisi</v>
      </c>
      <c r="I451" s="280" t="s">
        <v>650</v>
      </c>
      <c r="J451" s="281" t="str">
        <f t="shared" si="185"/>
        <v>Isi Sasaran</v>
      </c>
      <c r="K451" s="280" t="s">
        <v>650</v>
      </c>
      <c r="L451" s="281" t="str">
        <f t="shared" si="186"/>
        <v>Isi Sasaran</v>
      </c>
      <c r="M451" s="371"/>
      <c r="N451" s="371"/>
      <c r="O451" s="272"/>
      <c r="P451" s="272"/>
      <c r="Q451" s="272"/>
      <c r="R451" s="272"/>
    </row>
    <row r="452" spans="1:18" ht="12.75" customHeight="1">
      <c r="A452" s="272"/>
      <c r="B452" s="371"/>
      <c r="C452" s="371"/>
      <c r="D452" s="371"/>
      <c r="E452" s="371"/>
      <c r="F452" s="278">
        <v>4</v>
      </c>
      <c r="G452" s="279"/>
      <c r="H452" s="288" t="str">
        <f t="shared" si="134"/>
        <v>Belum Diisi</v>
      </c>
      <c r="I452" s="280" t="s">
        <v>650</v>
      </c>
      <c r="J452" s="281" t="str">
        <f t="shared" si="185"/>
        <v>Isi Sasaran</v>
      </c>
      <c r="K452" s="280" t="s">
        <v>650</v>
      </c>
      <c r="L452" s="281" t="str">
        <f t="shared" si="186"/>
        <v>Isi Sasaran</v>
      </c>
      <c r="M452" s="371"/>
      <c r="N452" s="371"/>
      <c r="O452" s="272"/>
      <c r="P452" s="272"/>
      <c r="Q452" s="272"/>
      <c r="R452" s="272"/>
    </row>
    <row r="453" spans="1:18" ht="12.75" customHeight="1">
      <c r="A453" s="272"/>
      <c r="B453" s="349"/>
      <c r="C453" s="349"/>
      <c r="D453" s="349"/>
      <c r="E453" s="349"/>
      <c r="F453" s="282">
        <v>5</v>
      </c>
      <c r="G453" s="283"/>
      <c r="H453" s="289" t="str">
        <f t="shared" si="134"/>
        <v>Belum Diisi</v>
      </c>
      <c r="I453" s="285" t="s">
        <v>650</v>
      </c>
      <c r="J453" s="286" t="str">
        <f t="shared" si="185"/>
        <v>Isi Sasaran</v>
      </c>
      <c r="K453" s="285" t="s">
        <v>650</v>
      </c>
      <c r="L453" s="286" t="str">
        <f t="shared" si="186"/>
        <v>Isi Sasaran</v>
      </c>
      <c r="M453" s="349"/>
      <c r="N453" s="349"/>
      <c r="O453" s="272"/>
      <c r="P453" s="272"/>
      <c r="Q453" s="272"/>
      <c r="R453" s="272"/>
    </row>
    <row r="454" spans="1:18" ht="12.75" customHeight="1">
      <c r="A454" s="272"/>
      <c r="B454" s="418">
        <v>27</v>
      </c>
      <c r="C454" s="426"/>
      <c r="D454" s="419" t="s">
        <v>650</v>
      </c>
      <c r="E454" s="427" t="str">
        <f>IF(D454="Y",1,IF(D454="T",0,IF(D454="Y/T","Belum diisi","Error")))</f>
        <v>Belum diisi</v>
      </c>
      <c r="F454" s="273">
        <v>1</v>
      </c>
      <c r="G454" s="274"/>
      <c r="H454" s="290" t="str">
        <f t="shared" si="134"/>
        <v>Belum Diisi</v>
      </c>
      <c r="I454" s="276" t="s">
        <v>650</v>
      </c>
      <c r="J454" s="277" t="str">
        <f t="shared" ref="J454:J458" si="187">IF($D$302="Y/T","Isi Sasaran",IF($E$302=0,0,IF(I454="Y",1,IF(I454="T",0,"Isi Dulu"))))</f>
        <v>Isi Sasaran</v>
      </c>
      <c r="K454" s="276" t="s">
        <v>650</v>
      </c>
      <c r="L454" s="277" t="str">
        <f t="shared" ref="L454:L458" si="188">IF($D$302="Y/T","Isi Sasaran",IF($E$302=0,0,IF(K454="Y",1,IF(K454="T",0,"Isi Dulu"))))</f>
        <v>Isi Sasaran</v>
      </c>
      <c r="M454" s="429" t="s">
        <v>650</v>
      </c>
      <c r="N454" s="430" t="str">
        <f>IF(M454="Y",1,IF(M454="T",0,IF(M454="Y/T","Belum diisi","Error")))</f>
        <v>Belum diisi</v>
      </c>
      <c r="O454" s="272"/>
      <c r="P454" s="272"/>
      <c r="Q454" s="272"/>
      <c r="R454" s="272"/>
    </row>
    <row r="455" spans="1:18" ht="12.75" customHeight="1">
      <c r="A455" s="272"/>
      <c r="B455" s="371"/>
      <c r="C455" s="371"/>
      <c r="D455" s="371"/>
      <c r="E455" s="371"/>
      <c r="F455" s="278">
        <v>2</v>
      </c>
      <c r="G455" s="279"/>
      <c r="H455" s="288" t="str">
        <f t="shared" si="134"/>
        <v>Belum Diisi</v>
      </c>
      <c r="I455" s="280" t="s">
        <v>650</v>
      </c>
      <c r="J455" s="281" t="str">
        <f t="shared" si="187"/>
        <v>Isi Sasaran</v>
      </c>
      <c r="K455" s="280" t="s">
        <v>650</v>
      </c>
      <c r="L455" s="281" t="str">
        <f t="shared" si="188"/>
        <v>Isi Sasaran</v>
      </c>
      <c r="M455" s="371"/>
      <c r="N455" s="371"/>
      <c r="O455" s="272"/>
      <c r="P455" s="272"/>
      <c r="Q455" s="272"/>
      <c r="R455" s="272"/>
    </row>
    <row r="456" spans="1:18" ht="12.75" customHeight="1">
      <c r="A456" s="272"/>
      <c r="B456" s="371"/>
      <c r="C456" s="371"/>
      <c r="D456" s="371"/>
      <c r="E456" s="371"/>
      <c r="F456" s="278">
        <v>3</v>
      </c>
      <c r="G456" s="279"/>
      <c r="H456" s="288" t="str">
        <f t="shared" si="134"/>
        <v>Belum Diisi</v>
      </c>
      <c r="I456" s="280" t="s">
        <v>650</v>
      </c>
      <c r="J456" s="281" t="str">
        <f t="shared" si="187"/>
        <v>Isi Sasaran</v>
      </c>
      <c r="K456" s="280" t="s">
        <v>650</v>
      </c>
      <c r="L456" s="281" t="str">
        <f t="shared" si="188"/>
        <v>Isi Sasaran</v>
      </c>
      <c r="M456" s="371"/>
      <c r="N456" s="371"/>
      <c r="O456" s="272"/>
      <c r="P456" s="272"/>
      <c r="Q456" s="272"/>
      <c r="R456" s="272"/>
    </row>
    <row r="457" spans="1:18" ht="12.75" customHeight="1">
      <c r="A457" s="272"/>
      <c r="B457" s="371"/>
      <c r="C457" s="371"/>
      <c r="D457" s="371"/>
      <c r="E457" s="371"/>
      <c r="F457" s="278">
        <v>4</v>
      </c>
      <c r="G457" s="279"/>
      <c r="H457" s="288" t="str">
        <f t="shared" si="134"/>
        <v>Belum Diisi</v>
      </c>
      <c r="I457" s="280" t="s">
        <v>650</v>
      </c>
      <c r="J457" s="281" t="str">
        <f t="shared" si="187"/>
        <v>Isi Sasaran</v>
      </c>
      <c r="K457" s="280" t="s">
        <v>650</v>
      </c>
      <c r="L457" s="281" t="str">
        <f t="shared" si="188"/>
        <v>Isi Sasaran</v>
      </c>
      <c r="M457" s="371"/>
      <c r="N457" s="371"/>
      <c r="O457" s="272"/>
      <c r="P457" s="272"/>
      <c r="Q457" s="272"/>
      <c r="R457" s="272"/>
    </row>
    <row r="458" spans="1:18" ht="12.75" customHeight="1">
      <c r="A458" s="272"/>
      <c r="B458" s="349"/>
      <c r="C458" s="349"/>
      <c r="D458" s="349"/>
      <c r="E458" s="349"/>
      <c r="F458" s="282">
        <v>5</v>
      </c>
      <c r="G458" s="283"/>
      <c r="H458" s="289" t="str">
        <f t="shared" si="134"/>
        <v>Belum Diisi</v>
      </c>
      <c r="I458" s="285" t="s">
        <v>650</v>
      </c>
      <c r="J458" s="286" t="str">
        <f t="shared" si="187"/>
        <v>Isi Sasaran</v>
      </c>
      <c r="K458" s="285" t="s">
        <v>650</v>
      </c>
      <c r="L458" s="286" t="str">
        <f t="shared" si="188"/>
        <v>Isi Sasaran</v>
      </c>
      <c r="M458" s="349"/>
      <c r="N458" s="349"/>
      <c r="O458" s="272"/>
      <c r="P458" s="272"/>
      <c r="Q458" s="272"/>
      <c r="R458" s="272"/>
    </row>
    <row r="459" spans="1:18" ht="12.75" customHeight="1">
      <c r="A459" s="272"/>
      <c r="B459" s="418">
        <v>28</v>
      </c>
      <c r="C459" s="426"/>
      <c r="D459" s="419" t="s">
        <v>650</v>
      </c>
      <c r="E459" s="427" t="str">
        <f>IF(D459="Y",1,IF(D459="T",0,IF(D459="Y/T","Belum diisi","Error")))</f>
        <v>Belum diisi</v>
      </c>
      <c r="F459" s="273">
        <v>1</v>
      </c>
      <c r="G459" s="274"/>
      <c r="H459" s="290" t="str">
        <f t="shared" si="134"/>
        <v>Belum Diisi</v>
      </c>
      <c r="I459" s="276" t="s">
        <v>650</v>
      </c>
      <c r="J459" s="277" t="str">
        <f t="shared" ref="J459:J463" si="189">IF($D$307="Y/T","Isi Sasaran",IF($E$307=0,0,IF(I459="Y",1,IF(I459="T",0,"Isi Dulu"))))</f>
        <v>Isi Sasaran</v>
      </c>
      <c r="K459" s="276" t="s">
        <v>650</v>
      </c>
      <c r="L459" s="277" t="str">
        <f t="shared" ref="L459:L463" si="190">IF($D$307="Y/T","Isi Sasaran",IF($E$307=0,0,IF(K459="Y",1,IF(K459="T",0,"Isi Dulu"))))</f>
        <v>Isi Sasaran</v>
      </c>
      <c r="M459" s="429" t="s">
        <v>650</v>
      </c>
      <c r="N459" s="430" t="str">
        <f>IF(M459="Y",1,IF(M459="T",0,IF(M459="Y/T","Belum diisi","Error")))</f>
        <v>Belum diisi</v>
      </c>
      <c r="O459" s="272"/>
      <c r="P459" s="272"/>
      <c r="Q459" s="272"/>
      <c r="R459" s="272"/>
    </row>
    <row r="460" spans="1:18" ht="12.75" customHeight="1">
      <c r="A460" s="272"/>
      <c r="B460" s="371"/>
      <c r="C460" s="371"/>
      <c r="D460" s="371"/>
      <c r="E460" s="371"/>
      <c r="F460" s="278">
        <v>2</v>
      </c>
      <c r="G460" s="279"/>
      <c r="H460" s="288" t="str">
        <f t="shared" si="134"/>
        <v>Belum Diisi</v>
      </c>
      <c r="I460" s="280" t="s">
        <v>650</v>
      </c>
      <c r="J460" s="281" t="str">
        <f t="shared" si="189"/>
        <v>Isi Sasaran</v>
      </c>
      <c r="K460" s="280" t="s">
        <v>650</v>
      </c>
      <c r="L460" s="281" t="str">
        <f t="shared" si="190"/>
        <v>Isi Sasaran</v>
      </c>
      <c r="M460" s="371"/>
      <c r="N460" s="371"/>
      <c r="O460" s="272"/>
      <c r="P460" s="272"/>
      <c r="Q460" s="272"/>
      <c r="R460" s="272"/>
    </row>
    <row r="461" spans="1:18" ht="12.75" customHeight="1">
      <c r="A461" s="272"/>
      <c r="B461" s="371"/>
      <c r="C461" s="371"/>
      <c r="D461" s="371"/>
      <c r="E461" s="371"/>
      <c r="F461" s="278">
        <v>3</v>
      </c>
      <c r="G461" s="279"/>
      <c r="H461" s="288" t="str">
        <f t="shared" si="134"/>
        <v>Belum Diisi</v>
      </c>
      <c r="I461" s="280" t="s">
        <v>650</v>
      </c>
      <c r="J461" s="281" t="str">
        <f t="shared" si="189"/>
        <v>Isi Sasaran</v>
      </c>
      <c r="K461" s="280" t="s">
        <v>650</v>
      </c>
      <c r="L461" s="281" t="str">
        <f t="shared" si="190"/>
        <v>Isi Sasaran</v>
      </c>
      <c r="M461" s="371"/>
      <c r="N461" s="371"/>
      <c r="O461" s="272"/>
      <c r="P461" s="272"/>
      <c r="Q461" s="272"/>
      <c r="R461" s="272"/>
    </row>
    <row r="462" spans="1:18" ht="12.75" customHeight="1">
      <c r="A462" s="272"/>
      <c r="B462" s="371"/>
      <c r="C462" s="371"/>
      <c r="D462" s="371"/>
      <c r="E462" s="371"/>
      <c r="F462" s="278">
        <v>4</v>
      </c>
      <c r="G462" s="279"/>
      <c r="H462" s="288" t="str">
        <f t="shared" si="134"/>
        <v>Belum Diisi</v>
      </c>
      <c r="I462" s="280" t="s">
        <v>650</v>
      </c>
      <c r="J462" s="281" t="str">
        <f t="shared" si="189"/>
        <v>Isi Sasaran</v>
      </c>
      <c r="K462" s="280" t="s">
        <v>650</v>
      </c>
      <c r="L462" s="281" t="str">
        <f t="shared" si="190"/>
        <v>Isi Sasaran</v>
      </c>
      <c r="M462" s="371"/>
      <c r="N462" s="371"/>
      <c r="O462" s="272"/>
      <c r="P462" s="272"/>
      <c r="Q462" s="272"/>
      <c r="R462" s="272"/>
    </row>
    <row r="463" spans="1:18" ht="12.75" customHeight="1">
      <c r="A463" s="272"/>
      <c r="B463" s="349"/>
      <c r="C463" s="349"/>
      <c r="D463" s="349"/>
      <c r="E463" s="349"/>
      <c r="F463" s="282">
        <v>5</v>
      </c>
      <c r="G463" s="283"/>
      <c r="H463" s="289" t="str">
        <f t="shared" si="134"/>
        <v>Belum Diisi</v>
      </c>
      <c r="I463" s="285" t="s">
        <v>650</v>
      </c>
      <c r="J463" s="286" t="str">
        <f t="shared" si="189"/>
        <v>Isi Sasaran</v>
      </c>
      <c r="K463" s="285" t="s">
        <v>650</v>
      </c>
      <c r="L463" s="286" t="str">
        <f t="shared" si="190"/>
        <v>Isi Sasaran</v>
      </c>
      <c r="M463" s="349"/>
      <c r="N463" s="349"/>
      <c r="O463" s="272"/>
      <c r="P463" s="272"/>
      <c r="Q463" s="272"/>
      <c r="R463" s="272"/>
    </row>
    <row r="464" spans="1:18" ht="12.75" customHeight="1">
      <c r="A464" s="272"/>
      <c r="B464" s="418">
        <v>29</v>
      </c>
      <c r="C464" s="426"/>
      <c r="D464" s="419" t="s">
        <v>650</v>
      </c>
      <c r="E464" s="427" t="str">
        <f>IF(D464="Y",1,IF(D464="T",0,IF(D464="Y/T","Belum diisi","Error")))</f>
        <v>Belum diisi</v>
      </c>
      <c r="F464" s="273">
        <v>1</v>
      </c>
      <c r="G464" s="274"/>
      <c r="H464" s="290" t="str">
        <f t="shared" si="134"/>
        <v>Belum Diisi</v>
      </c>
      <c r="I464" s="276" t="s">
        <v>650</v>
      </c>
      <c r="J464" s="277" t="str">
        <f t="shared" ref="J464:J468" si="191">IF($D$312="Y/T","Isi Sasaran",IF($E$312=0,0,IF(I464="Y",1,IF(I464="T",0,"Isi Dulu"))))</f>
        <v>Isi Sasaran</v>
      </c>
      <c r="K464" s="276" t="s">
        <v>650</v>
      </c>
      <c r="L464" s="277" t="str">
        <f t="shared" ref="L464:L468" si="192">IF($D$312="Y/T","Isi Sasaran",IF($E$312=0,0,IF(K464="Y",1,IF(K464="T",0,"Isi Dulu"))))</f>
        <v>Isi Sasaran</v>
      </c>
      <c r="M464" s="429" t="s">
        <v>650</v>
      </c>
      <c r="N464" s="430" t="str">
        <f>IF(M464="Y",1,IF(M464="T",0,IF(M464="Y/T","Belum diisi","Error")))</f>
        <v>Belum diisi</v>
      </c>
      <c r="O464" s="272"/>
      <c r="P464" s="272"/>
      <c r="Q464" s="272"/>
      <c r="R464" s="272"/>
    </row>
    <row r="465" spans="1:18" ht="12.75" customHeight="1">
      <c r="A465" s="272"/>
      <c r="B465" s="371"/>
      <c r="C465" s="371"/>
      <c r="D465" s="371"/>
      <c r="E465" s="371"/>
      <c r="F465" s="278">
        <v>2</v>
      </c>
      <c r="G465" s="279"/>
      <c r="H465" s="288" t="str">
        <f t="shared" si="134"/>
        <v>Belum Diisi</v>
      </c>
      <c r="I465" s="280" t="s">
        <v>650</v>
      </c>
      <c r="J465" s="281" t="str">
        <f t="shared" si="191"/>
        <v>Isi Sasaran</v>
      </c>
      <c r="K465" s="280" t="s">
        <v>650</v>
      </c>
      <c r="L465" s="281" t="str">
        <f t="shared" si="192"/>
        <v>Isi Sasaran</v>
      </c>
      <c r="M465" s="371"/>
      <c r="N465" s="371"/>
      <c r="O465" s="272"/>
      <c r="P465" s="272"/>
      <c r="Q465" s="272"/>
      <c r="R465" s="272"/>
    </row>
    <row r="466" spans="1:18" ht="12.75" customHeight="1">
      <c r="A466" s="272"/>
      <c r="B466" s="371"/>
      <c r="C466" s="371"/>
      <c r="D466" s="371"/>
      <c r="E466" s="371"/>
      <c r="F466" s="278">
        <v>3</v>
      </c>
      <c r="G466" s="279"/>
      <c r="H466" s="288" t="str">
        <f t="shared" si="134"/>
        <v>Belum Diisi</v>
      </c>
      <c r="I466" s="280" t="s">
        <v>650</v>
      </c>
      <c r="J466" s="281" t="str">
        <f t="shared" si="191"/>
        <v>Isi Sasaran</v>
      </c>
      <c r="K466" s="280" t="s">
        <v>650</v>
      </c>
      <c r="L466" s="281" t="str">
        <f t="shared" si="192"/>
        <v>Isi Sasaran</v>
      </c>
      <c r="M466" s="371"/>
      <c r="N466" s="371"/>
      <c r="O466" s="272"/>
      <c r="P466" s="272"/>
      <c r="Q466" s="272"/>
      <c r="R466" s="272"/>
    </row>
    <row r="467" spans="1:18" ht="12.75" customHeight="1">
      <c r="A467" s="272"/>
      <c r="B467" s="371"/>
      <c r="C467" s="371"/>
      <c r="D467" s="371"/>
      <c r="E467" s="371"/>
      <c r="F467" s="278">
        <v>4</v>
      </c>
      <c r="G467" s="279"/>
      <c r="H467" s="288" t="str">
        <f t="shared" si="134"/>
        <v>Belum Diisi</v>
      </c>
      <c r="I467" s="280" t="s">
        <v>650</v>
      </c>
      <c r="J467" s="281" t="str">
        <f t="shared" si="191"/>
        <v>Isi Sasaran</v>
      </c>
      <c r="K467" s="280" t="s">
        <v>650</v>
      </c>
      <c r="L467" s="281" t="str">
        <f t="shared" si="192"/>
        <v>Isi Sasaran</v>
      </c>
      <c r="M467" s="371"/>
      <c r="N467" s="371"/>
      <c r="O467" s="272"/>
      <c r="P467" s="272"/>
      <c r="Q467" s="272"/>
      <c r="R467" s="272"/>
    </row>
    <row r="468" spans="1:18" ht="12.75" customHeight="1">
      <c r="A468" s="272"/>
      <c r="B468" s="349"/>
      <c r="C468" s="349"/>
      <c r="D468" s="349"/>
      <c r="E468" s="349"/>
      <c r="F468" s="282">
        <v>5</v>
      </c>
      <c r="G468" s="283"/>
      <c r="H468" s="289" t="str">
        <f t="shared" si="134"/>
        <v>Belum Diisi</v>
      </c>
      <c r="I468" s="285" t="s">
        <v>650</v>
      </c>
      <c r="J468" s="286" t="str">
        <f t="shared" si="191"/>
        <v>Isi Sasaran</v>
      </c>
      <c r="K468" s="285" t="s">
        <v>650</v>
      </c>
      <c r="L468" s="286" t="str">
        <f t="shared" si="192"/>
        <v>Isi Sasaran</v>
      </c>
      <c r="M468" s="349"/>
      <c r="N468" s="349"/>
      <c r="O468" s="272"/>
      <c r="P468" s="272"/>
      <c r="Q468" s="272"/>
      <c r="R468" s="272"/>
    </row>
    <row r="469" spans="1:18" ht="12.75" customHeight="1">
      <c r="A469" s="272"/>
      <c r="B469" s="418">
        <v>30</v>
      </c>
      <c r="C469" s="426"/>
      <c r="D469" s="419" t="s">
        <v>650</v>
      </c>
      <c r="E469" s="427" t="str">
        <f>IF(D469="Y",1,IF(D469="T",0,IF(D469="Y/T","Belum diisi","Error")))</f>
        <v>Belum diisi</v>
      </c>
      <c r="F469" s="273">
        <v>1</v>
      </c>
      <c r="G469" s="274"/>
      <c r="H469" s="290" t="str">
        <f t="shared" si="134"/>
        <v>Belum Diisi</v>
      </c>
      <c r="I469" s="285" t="s">
        <v>650</v>
      </c>
      <c r="J469" s="277" t="str">
        <f t="shared" ref="J469:J473" si="193">IF($D$317="Y/T","Isi Sasaran",IF($E$317=0,0,IF(I469="Y",1,IF(I469="T",0,"Isi Dulu"))))</f>
        <v>Isi Sasaran</v>
      </c>
      <c r="K469" s="285" t="s">
        <v>650</v>
      </c>
      <c r="L469" s="277" t="str">
        <f t="shared" ref="L469:L473" si="194">IF($D$317="Y/T","Isi Sasaran",IF($E$317=0,0,IF(K469="Y",1,IF(K469="T",0,"Isi Dulu"))))</f>
        <v>Isi Sasaran</v>
      </c>
      <c r="M469" s="429" t="s">
        <v>650</v>
      </c>
      <c r="N469" s="430" t="str">
        <f>IF(M469="Y",1,IF(M469="T",0,IF(M469="Y/T","Belum diisi","Error")))</f>
        <v>Belum diisi</v>
      </c>
      <c r="O469" s="272"/>
      <c r="P469" s="272"/>
      <c r="Q469" s="272"/>
      <c r="R469" s="272"/>
    </row>
    <row r="470" spans="1:18" ht="12.75" customHeight="1">
      <c r="A470" s="272"/>
      <c r="B470" s="371"/>
      <c r="C470" s="371"/>
      <c r="D470" s="371"/>
      <c r="E470" s="371"/>
      <c r="F470" s="278">
        <v>2</v>
      </c>
      <c r="G470" s="279"/>
      <c r="H470" s="288" t="str">
        <f t="shared" si="134"/>
        <v>Belum Diisi</v>
      </c>
      <c r="I470" s="280" t="s">
        <v>650</v>
      </c>
      <c r="J470" s="281" t="str">
        <f t="shared" si="193"/>
        <v>Isi Sasaran</v>
      </c>
      <c r="K470" s="280" t="s">
        <v>650</v>
      </c>
      <c r="L470" s="281" t="str">
        <f t="shared" si="194"/>
        <v>Isi Sasaran</v>
      </c>
      <c r="M470" s="371"/>
      <c r="N470" s="371"/>
      <c r="O470" s="272"/>
      <c r="P470" s="272"/>
      <c r="Q470" s="272"/>
      <c r="R470" s="272"/>
    </row>
    <row r="471" spans="1:18" ht="12.75" customHeight="1">
      <c r="A471" s="272"/>
      <c r="B471" s="371"/>
      <c r="C471" s="371"/>
      <c r="D471" s="371"/>
      <c r="E471" s="371"/>
      <c r="F471" s="278">
        <v>3</v>
      </c>
      <c r="G471" s="279"/>
      <c r="H471" s="288" t="str">
        <f t="shared" si="134"/>
        <v>Belum Diisi</v>
      </c>
      <c r="I471" s="280" t="s">
        <v>650</v>
      </c>
      <c r="J471" s="281" t="str">
        <f t="shared" si="193"/>
        <v>Isi Sasaran</v>
      </c>
      <c r="K471" s="280" t="s">
        <v>650</v>
      </c>
      <c r="L471" s="281" t="str">
        <f t="shared" si="194"/>
        <v>Isi Sasaran</v>
      </c>
      <c r="M471" s="371"/>
      <c r="N471" s="371"/>
      <c r="O471" s="272"/>
      <c r="P471" s="272"/>
      <c r="Q471" s="272"/>
      <c r="R471" s="272"/>
    </row>
    <row r="472" spans="1:18" ht="12.75" customHeight="1">
      <c r="A472" s="272"/>
      <c r="B472" s="371"/>
      <c r="C472" s="371"/>
      <c r="D472" s="371"/>
      <c r="E472" s="371"/>
      <c r="F472" s="278">
        <v>4</v>
      </c>
      <c r="G472" s="279"/>
      <c r="H472" s="288" t="str">
        <f t="shared" si="134"/>
        <v>Belum Diisi</v>
      </c>
      <c r="I472" s="280" t="s">
        <v>650</v>
      </c>
      <c r="J472" s="281" t="str">
        <f t="shared" si="193"/>
        <v>Isi Sasaran</v>
      </c>
      <c r="K472" s="280" t="s">
        <v>650</v>
      </c>
      <c r="L472" s="281" t="str">
        <f t="shared" si="194"/>
        <v>Isi Sasaran</v>
      </c>
      <c r="M472" s="371"/>
      <c r="N472" s="371"/>
      <c r="O472" s="272"/>
      <c r="P472" s="272"/>
      <c r="Q472" s="272"/>
      <c r="R472" s="272"/>
    </row>
    <row r="473" spans="1:18" ht="12.75" customHeight="1">
      <c r="A473" s="12"/>
      <c r="B473" s="349"/>
      <c r="C473" s="349"/>
      <c r="D473" s="349"/>
      <c r="E473" s="349"/>
      <c r="F473" s="282">
        <v>5</v>
      </c>
      <c r="G473" s="283"/>
      <c r="H473" s="289" t="str">
        <f t="shared" si="134"/>
        <v>Belum Diisi</v>
      </c>
      <c r="I473" s="280" t="s">
        <v>650</v>
      </c>
      <c r="J473" s="286" t="str">
        <f t="shared" si="193"/>
        <v>Isi Sasaran</v>
      </c>
      <c r="K473" s="280" t="s">
        <v>650</v>
      </c>
      <c r="L473" s="286" t="str">
        <f t="shared" si="194"/>
        <v>Isi Sasaran</v>
      </c>
      <c r="M473" s="349"/>
      <c r="N473" s="349"/>
      <c r="O473" s="272"/>
      <c r="P473" s="272"/>
      <c r="Q473" s="272"/>
      <c r="R473" s="272"/>
    </row>
    <row r="474" spans="1:18" ht="12.75" customHeight="1">
      <c r="A474" s="272"/>
      <c r="B474" s="301"/>
      <c r="C474" s="292"/>
      <c r="D474" s="293"/>
      <c r="E474" s="294">
        <f>AVERAGE(E324:E473)</f>
        <v>1</v>
      </c>
      <c r="F474" s="296"/>
      <c r="G474" s="296"/>
      <c r="H474" s="294">
        <f>AVERAGE(H324:H473)</f>
        <v>1</v>
      </c>
      <c r="I474" s="303"/>
      <c r="J474" s="294">
        <f>AVERAGE(J324:J473)</f>
        <v>1</v>
      </c>
      <c r="K474" s="303"/>
      <c r="L474" s="294">
        <f>AVERAGE(L324:L473)</f>
        <v>1</v>
      </c>
      <c r="M474" s="303"/>
      <c r="N474" s="294">
        <f>AVERAGE(N324:N473)</f>
        <v>1</v>
      </c>
      <c r="O474" s="272"/>
      <c r="P474" s="272"/>
      <c r="Q474" s="272"/>
      <c r="R474" s="272"/>
    </row>
    <row r="475" spans="1:18" ht="12.75" customHeight="1">
      <c r="A475" s="272"/>
      <c r="B475" s="431" t="s">
        <v>1261</v>
      </c>
      <c r="C475" s="360"/>
      <c r="D475" s="360"/>
      <c r="E475" s="360"/>
      <c r="F475" s="360"/>
      <c r="G475" s="360"/>
      <c r="H475" s="360"/>
      <c r="I475" s="360"/>
      <c r="J475" s="360"/>
      <c r="K475" s="360"/>
      <c r="L475" s="360"/>
      <c r="M475" s="360"/>
      <c r="N475" s="351"/>
      <c r="O475" s="272"/>
      <c r="P475" s="272"/>
      <c r="Q475" s="272"/>
      <c r="R475" s="272"/>
    </row>
    <row r="476" spans="1:18" ht="12.75" customHeight="1">
      <c r="A476" s="272"/>
      <c r="B476" s="418">
        <v>1</v>
      </c>
      <c r="C476" s="426"/>
      <c r="D476" s="419" t="s">
        <v>650</v>
      </c>
      <c r="E476" s="427" t="str">
        <f>IF(D476="Y",1,IF(D476="T",0,IF(D476="Y/T","Belum diisi","Error")))</f>
        <v>Belum diisi</v>
      </c>
      <c r="F476" s="273">
        <v>1</v>
      </c>
      <c r="G476" s="274"/>
      <c r="H476" s="275" t="str">
        <f t="shared" ref="H476:H625" si="195">IF(OR(J476="Isi Dulu",L476="Isi Dulu",J476="Isi Sasaran",L476="Isi Sasaran"),"Belum Diisi",IF(SUM(J476,L476)=2,1,IF(SUM(J476,L476)=1,0,IF(SUM(J476,L476)=0,0,"Error"))))</f>
        <v>Belum Diisi</v>
      </c>
      <c r="I476" s="276" t="s">
        <v>650</v>
      </c>
      <c r="J476" s="277" t="str">
        <f t="shared" ref="J476:J480" si="196">IF($D$476="Y/T","Isi Sasaran",IF($E$476=0,0,IF(I476="Y",1,IF(I476="T",0,"Isi Dulu"))))</f>
        <v>Isi Sasaran</v>
      </c>
      <c r="K476" s="276" t="s">
        <v>650</v>
      </c>
      <c r="L476" s="277" t="str">
        <f t="shared" ref="L476:L480" si="197">IF($D$476="Y/T","Isi Sasaran",IF($E$476=0,0,IF(K476="Y",1,IF(K476="T",0,"Isi Dulu"))))</f>
        <v>Isi Sasaran</v>
      </c>
      <c r="M476" s="429" t="s">
        <v>650</v>
      </c>
      <c r="N476" s="430" t="str">
        <f>IF(M476="Y",1,IF(M476="T",0,IF(M476="Y/T","Belum diisi","Error")))</f>
        <v>Belum diisi</v>
      </c>
      <c r="O476" s="272"/>
      <c r="P476" s="272"/>
      <c r="Q476" s="272"/>
      <c r="R476" s="272"/>
    </row>
    <row r="477" spans="1:18" ht="12.75" customHeight="1">
      <c r="A477" s="272"/>
      <c r="B477" s="371"/>
      <c r="C477" s="371"/>
      <c r="D477" s="371"/>
      <c r="E477" s="371"/>
      <c r="F477" s="278">
        <v>2</v>
      </c>
      <c r="G477" s="279"/>
      <c r="H477" s="275" t="str">
        <f t="shared" si="195"/>
        <v>Belum Diisi</v>
      </c>
      <c r="I477" s="280" t="s">
        <v>650</v>
      </c>
      <c r="J477" s="281" t="str">
        <f t="shared" si="196"/>
        <v>Isi Sasaran</v>
      </c>
      <c r="K477" s="280" t="s">
        <v>650</v>
      </c>
      <c r="L477" s="281" t="str">
        <f t="shared" si="197"/>
        <v>Isi Sasaran</v>
      </c>
      <c r="M477" s="371"/>
      <c r="N477" s="371"/>
      <c r="O477" s="272"/>
      <c r="P477" s="272"/>
      <c r="Q477" s="272"/>
      <c r="R477" s="272"/>
    </row>
    <row r="478" spans="1:18" ht="12.75" customHeight="1">
      <c r="A478" s="272"/>
      <c r="B478" s="371"/>
      <c r="C478" s="371"/>
      <c r="D478" s="371"/>
      <c r="E478" s="371"/>
      <c r="F478" s="278">
        <v>3</v>
      </c>
      <c r="G478" s="279"/>
      <c r="H478" s="275" t="str">
        <f t="shared" si="195"/>
        <v>Belum Diisi</v>
      </c>
      <c r="I478" s="280" t="s">
        <v>650</v>
      </c>
      <c r="J478" s="281" t="str">
        <f t="shared" si="196"/>
        <v>Isi Sasaran</v>
      </c>
      <c r="K478" s="280" t="s">
        <v>650</v>
      </c>
      <c r="L478" s="281" t="str">
        <f t="shared" si="197"/>
        <v>Isi Sasaran</v>
      </c>
      <c r="M478" s="371"/>
      <c r="N478" s="371"/>
      <c r="O478" s="272"/>
      <c r="P478" s="272"/>
      <c r="Q478" s="272"/>
      <c r="R478" s="272"/>
    </row>
    <row r="479" spans="1:18" ht="12.75" customHeight="1">
      <c r="A479" s="272"/>
      <c r="B479" s="371"/>
      <c r="C479" s="371"/>
      <c r="D479" s="371"/>
      <c r="E479" s="371"/>
      <c r="F479" s="278">
        <v>4</v>
      </c>
      <c r="G479" s="279"/>
      <c r="H479" s="275" t="str">
        <f t="shared" si="195"/>
        <v>Belum Diisi</v>
      </c>
      <c r="I479" s="280" t="s">
        <v>650</v>
      </c>
      <c r="J479" s="281" t="str">
        <f t="shared" si="196"/>
        <v>Isi Sasaran</v>
      </c>
      <c r="K479" s="280" t="s">
        <v>650</v>
      </c>
      <c r="L479" s="281" t="str">
        <f t="shared" si="197"/>
        <v>Isi Sasaran</v>
      </c>
      <c r="M479" s="371"/>
      <c r="N479" s="371"/>
      <c r="O479" s="272"/>
      <c r="P479" s="272"/>
      <c r="Q479" s="272"/>
      <c r="R479" s="272"/>
    </row>
    <row r="480" spans="1:18" ht="12.75" customHeight="1">
      <c r="A480" s="272"/>
      <c r="B480" s="349"/>
      <c r="C480" s="349"/>
      <c r="D480" s="349"/>
      <c r="E480" s="349"/>
      <c r="F480" s="282">
        <v>5</v>
      </c>
      <c r="G480" s="283"/>
      <c r="H480" s="284" t="str">
        <f t="shared" si="195"/>
        <v>Belum Diisi</v>
      </c>
      <c r="I480" s="285" t="s">
        <v>650</v>
      </c>
      <c r="J480" s="286" t="str">
        <f t="shared" si="196"/>
        <v>Isi Sasaran</v>
      </c>
      <c r="K480" s="285" t="s">
        <v>650</v>
      </c>
      <c r="L480" s="286" t="str">
        <f t="shared" si="197"/>
        <v>Isi Sasaran</v>
      </c>
      <c r="M480" s="349"/>
      <c r="N480" s="349"/>
      <c r="O480" s="272"/>
      <c r="P480" s="272"/>
      <c r="Q480" s="272"/>
      <c r="R480" s="272"/>
    </row>
    <row r="481" spans="1:18" ht="12.75" customHeight="1">
      <c r="A481" s="272"/>
      <c r="B481" s="418">
        <v>2</v>
      </c>
      <c r="C481" s="426"/>
      <c r="D481" s="419" t="s">
        <v>650</v>
      </c>
      <c r="E481" s="427" t="str">
        <f>IF(D481="Y",1,IF(D481="T",0,IF(D481="Y/T","Belum diisi","Error")))</f>
        <v>Belum diisi</v>
      </c>
      <c r="F481" s="273">
        <v>1</v>
      </c>
      <c r="G481" s="274"/>
      <c r="H481" s="287" t="str">
        <f t="shared" si="195"/>
        <v>Belum Diisi</v>
      </c>
      <c r="I481" s="276" t="s">
        <v>650</v>
      </c>
      <c r="J481" s="277" t="str">
        <f t="shared" ref="J481:J485" si="198">IF($D$481="Y/T","Isi Sasaran",IF($E$481=0,0,IF(I481="Y",1,IF(I481="T",0,"Isi Dulu"))))</f>
        <v>Isi Sasaran</v>
      </c>
      <c r="K481" s="276" t="s">
        <v>650</v>
      </c>
      <c r="L481" s="277" t="str">
        <f t="shared" ref="L481:L485" si="199">IF($D$481="Y/T","Isi Sasaran",IF($E$481=0,0,IF(K481="Y",1,IF(K481="T",0,"Isi Dulu"))))</f>
        <v>Isi Sasaran</v>
      </c>
      <c r="M481" s="429" t="s">
        <v>650</v>
      </c>
      <c r="N481" s="430" t="str">
        <f>IF(M481="Y",1,IF(M481="T",0,IF(M481="Y/T","Belum diisi","Error")))</f>
        <v>Belum diisi</v>
      </c>
      <c r="O481" s="272"/>
      <c r="P481" s="272"/>
      <c r="Q481" s="272"/>
      <c r="R481" s="272"/>
    </row>
    <row r="482" spans="1:18" ht="12.75" customHeight="1">
      <c r="A482" s="272"/>
      <c r="B482" s="371"/>
      <c r="C482" s="371"/>
      <c r="D482" s="371"/>
      <c r="E482" s="371"/>
      <c r="F482" s="278">
        <v>2</v>
      </c>
      <c r="G482" s="279"/>
      <c r="H482" s="288" t="str">
        <f t="shared" si="195"/>
        <v>Belum Diisi</v>
      </c>
      <c r="I482" s="280" t="s">
        <v>650</v>
      </c>
      <c r="J482" s="281" t="str">
        <f t="shared" si="198"/>
        <v>Isi Sasaran</v>
      </c>
      <c r="K482" s="280" t="s">
        <v>650</v>
      </c>
      <c r="L482" s="281" t="str">
        <f t="shared" si="199"/>
        <v>Isi Sasaran</v>
      </c>
      <c r="M482" s="371"/>
      <c r="N482" s="371"/>
      <c r="O482" s="272"/>
      <c r="P482" s="272"/>
      <c r="Q482" s="272"/>
      <c r="R482" s="272"/>
    </row>
    <row r="483" spans="1:18" ht="12.75" customHeight="1">
      <c r="A483" s="272"/>
      <c r="B483" s="371"/>
      <c r="C483" s="371"/>
      <c r="D483" s="371"/>
      <c r="E483" s="371"/>
      <c r="F483" s="278">
        <v>3</v>
      </c>
      <c r="G483" s="279"/>
      <c r="H483" s="288" t="str">
        <f t="shared" si="195"/>
        <v>Belum Diisi</v>
      </c>
      <c r="I483" s="280" t="s">
        <v>650</v>
      </c>
      <c r="J483" s="281" t="str">
        <f t="shared" si="198"/>
        <v>Isi Sasaran</v>
      </c>
      <c r="K483" s="280" t="s">
        <v>650</v>
      </c>
      <c r="L483" s="281" t="str">
        <f t="shared" si="199"/>
        <v>Isi Sasaran</v>
      </c>
      <c r="M483" s="371"/>
      <c r="N483" s="371"/>
      <c r="O483" s="272"/>
      <c r="P483" s="272"/>
      <c r="Q483" s="272"/>
      <c r="R483" s="272"/>
    </row>
    <row r="484" spans="1:18" ht="12.75" customHeight="1">
      <c r="A484" s="272"/>
      <c r="B484" s="371"/>
      <c r="C484" s="371"/>
      <c r="D484" s="371"/>
      <c r="E484" s="371"/>
      <c r="F484" s="278">
        <v>4</v>
      </c>
      <c r="G484" s="279"/>
      <c r="H484" s="288" t="str">
        <f t="shared" si="195"/>
        <v>Belum Diisi</v>
      </c>
      <c r="I484" s="280" t="s">
        <v>650</v>
      </c>
      <c r="J484" s="281" t="str">
        <f t="shared" si="198"/>
        <v>Isi Sasaran</v>
      </c>
      <c r="K484" s="280" t="s">
        <v>650</v>
      </c>
      <c r="L484" s="281" t="str">
        <f t="shared" si="199"/>
        <v>Isi Sasaran</v>
      </c>
      <c r="M484" s="371"/>
      <c r="N484" s="371"/>
      <c r="O484" s="272"/>
      <c r="P484" s="272"/>
      <c r="Q484" s="272"/>
      <c r="R484" s="272"/>
    </row>
    <row r="485" spans="1:18" ht="12.75" customHeight="1">
      <c r="A485" s="272"/>
      <c r="B485" s="349"/>
      <c r="C485" s="349"/>
      <c r="D485" s="349"/>
      <c r="E485" s="349"/>
      <c r="F485" s="282">
        <v>5</v>
      </c>
      <c r="G485" s="283"/>
      <c r="H485" s="289" t="str">
        <f t="shared" si="195"/>
        <v>Belum Diisi</v>
      </c>
      <c r="I485" s="285" t="s">
        <v>650</v>
      </c>
      <c r="J485" s="286" t="str">
        <f t="shared" si="198"/>
        <v>Isi Sasaran</v>
      </c>
      <c r="K485" s="285" t="s">
        <v>650</v>
      </c>
      <c r="L485" s="286" t="str">
        <f t="shared" si="199"/>
        <v>Isi Sasaran</v>
      </c>
      <c r="M485" s="349"/>
      <c r="N485" s="349"/>
      <c r="O485" s="272"/>
      <c r="P485" s="272"/>
      <c r="Q485" s="272"/>
      <c r="R485" s="272"/>
    </row>
    <row r="486" spans="1:18" ht="12.75" customHeight="1">
      <c r="A486" s="272"/>
      <c r="B486" s="418">
        <v>3</v>
      </c>
      <c r="C486" s="426"/>
      <c r="D486" s="419" t="s">
        <v>650</v>
      </c>
      <c r="E486" s="427" t="str">
        <f>IF(D486="Y",1,IF(D486="T",0,IF(D486="Y/T","Belum diisi","Error")))</f>
        <v>Belum diisi</v>
      </c>
      <c r="F486" s="273">
        <v>1</v>
      </c>
      <c r="G486" s="274"/>
      <c r="H486" s="290" t="str">
        <f t="shared" si="195"/>
        <v>Belum Diisi</v>
      </c>
      <c r="I486" s="276" t="s">
        <v>650</v>
      </c>
      <c r="J486" s="277" t="str">
        <f t="shared" ref="J486:J490" si="200">IF($D$486="Y/T","Isi Sasaran",IF($E$486=0,0,IF(I486="Y",1,IF(I486="T",0,"Isi Dulu"))))</f>
        <v>Isi Sasaran</v>
      </c>
      <c r="K486" s="276" t="s">
        <v>650</v>
      </c>
      <c r="L486" s="277" t="str">
        <f t="shared" ref="L486:L490" si="201">IF($D$486="Y/T","Isi Sasaran",IF($E$486=0,0,IF(K486="Y",1,IF(K486="T",0,"Isi Dulu"))))</f>
        <v>Isi Sasaran</v>
      </c>
      <c r="M486" s="429" t="s">
        <v>650</v>
      </c>
      <c r="N486" s="430" t="str">
        <f>IF(M486="Y",1,IF(M486="T",0,IF(M486="Y/T","Belum diisi","Error")))</f>
        <v>Belum diisi</v>
      </c>
      <c r="O486" s="272"/>
      <c r="P486" s="272"/>
      <c r="Q486" s="272"/>
      <c r="R486" s="272"/>
    </row>
    <row r="487" spans="1:18" ht="12.75" customHeight="1">
      <c r="A487" s="272"/>
      <c r="B487" s="371"/>
      <c r="C487" s="371"/>
      <c r="D487" s="371"/>
      <c r="E487" s="371"/>
      <c r="F487" s="278">
        <v>2</v>
      </c>
      <c r="G487" s="279"/>
      <c r="H487" s="288" t="str">
        <f t="shared" si="195"/>
        <v>Belum Diisi</v>
      </c>
      <c r="I487" s="280" t="s">
        <v>650</v>
      </c>
      <c r="J487" s="281" t="str">
        <f t="shared" si="200"/>
        <v>Isi Sasaran</v>
      </c>
      <c r="K487" s="280" t="s">
        <v>650</v>
      </c>
      <c r="L487" s="281" t="str">
        <f t="shared" si="201"/>
        <v>Isi Sasaran</v>
      </c>
      <c r="M487" s="371"/>
      <c r="N487" s="371"/>
      <c r="O487" s="272"/>
      <c r="P487" s="272"/>
      <c r="Q487" s="272"/>
      <c r="R487" s="272"/>
    </row>
    <row r="488" spans="1:18" ht="12.75" customHeight="1">
      <c r="A488" s="272"/>
      <c r="B488" s="371"/>
      <c r="C488" s="371"/>
      <c r="D488" s="371"/>
      <c r="E488" s="371"/>
      <c r="F488" s="278">
        <v>3</v>
      </c>
      <c r="G488" s="279"/>
      <c r="H488" s="288" t="str">
        <f t="shared" si="195"/>
        <v>Belum Diisi</v>
      </c>
      <c r="I488" s="280" t="s">
        <v>650</v>
      </c>
      <c r="J488" s="281" t="str">
        <f t="shared" si="200"/>
        <v>Isi Sasaran</v>
      </c>
      <c r="K488" s="280" t="s">
        <v>650</v>
      </c>
      <c r="L488" s="281" t="str">
        <f t="shared" si="201"/>
        <v>Isi Sasaran</v>
      </c>
      <c r="M488" s="371"/>
      <c r="N488" s="371"/>
      <c r="O488" s="272"/>
      <c r="P488" s="272"/>
      <c r="Q488" s="272"/>
      <c r="R488" s="272"/>
    </row>
    <row r="489" spans="1:18" ht="12.75" customHeight="1">
      <c r="A489" s="272"/>
      <c r="B489" s="371"/>
      <c r="C489" s="371"/>
      <c r="D489" s="371"/>
      <c r="E489" s="371"/>
      <c r="F489" s="278">
        <v>4</v>
      </c>
      <c r="G489" s="279"/>
      <c r="H489" s="288" t="str">
        <f t="shared" si="195"/>
        <v>Belum Diisi</v>
      </c>
      <c r="I489" s="280" t="s">
        <v>650</v>
      </c>
      <c r="J489" s="281" t="str">
        <f t="shared" si="200"/>
        <v>Isi Sasaran</v>
      </c>
      <c r="K489" s="280" t="s">
        <v>650</v>
      </c>
      <c r="L489" s="281" t="str">
        <f t="shared" si="201"/>
        <v>Isi Sasaran</v>
      </c>
      <c r="M489" s="371"/>
      <c r="N489" s="371"/>
      <c r="O489" s="272"/>
      <c r="P489" s="272"/>
      <c r="Q489" s="272"/>
      <c r="R489" s="272"/>
    </row>
    <row r="490" spans="1:18" ht="12.75" customHeight="1">
      <c r="A490" s="272"/>
      <c r="B490" s="349"/>
      <c r="C490" s="349"/>
      <c r="D490" s="349"/>
      <c r="E490" s="349"/>
      <c r="F490" s="282">
        <v>5</v>
      </c>
      <c r="G490" s="283"/>
      <c r="H490" s="289" t="str">
        <f t="shared" si="195"/>
        <v>Belum Diisi</v>
      </c>
      <c r="I490" s="285" t="s">
        <v>650</v>
      </c>
      <c r="J490" s="286" t="str">
        <f t="shared" si="200"/>
        <v>Isi Sasaran</v>
      </c>
      <c r="K490" s="285" t="s">
        <v>650</v>
      </c>
      <c r="L490" s="286" t="str">
        <f t="shared" si="201"/>
        <v>Isi Sasaran</v>
      </c>
      <c r="M490" s="349"/>
      <c r="N490" s="349"/>
      <c r="O490" s="272"/>
      <c r="P490" s="272"/>
      <c r="Q490" s="272"/>
      <c r="R490" s="272"/>
    </row>
    <row r="491" spans="1:18" ht="12.75" customHeight="1">
      <c r="A491" s="272"/>
      <c r="B491" s="418">
        <v>4</v>
      </c>
      <c r="C491" s="426"/>
      <c r="D491" s="419" t="s">
        <v>650</v>
      </c>
      <c r="E491" s="427" t="str">
        <f>IF(D491="Y",1,IF(D491="T",0,IF(D491="Y/T","Belum diisi","Error")))</f>
        <v>Belum diisi</v>
      </c>
      <c r="F491" s="273">
        <v>1</v>
      </c>
      <c r="G491" s="274"/>
      <c r="H491" s="290" t="str">
        <f t="shared" si="195"/>
        <v>Belum Diisi</v>
      </c>
      <c r="I491" s="276" t="s">
        <v>650</v>
      </c>
      <c r="J491" s="277" t="str">
        <f t="shared" ref="J491:J495" si="202">IF($D$491="Y/T","Isi Sasaran",IF($E$491=0,0,IF(I491="Y",1,IF(I491="T",0,"Isi Dulu"))))</f>
        <v>Isi Sasaran</v>
      </c>
      <c r="K491" s="276" t="s">
        <v>650</v>
      </c>
      <c r="L491" s="277" t="str">
        <f t="shared" ref="L491:L495" si="203">IF($D$491="Y/T","Isi Sasaran",IF($E$491=0,0,IF(K491="Y",1,IF(K491="T",0,"Isi Dulu"))))</f>
        <v>Isi Sasaran</v>
      </c>
      <c r="M491" s="429" t="s">
        <v>650</v>
      </c>
      <c r="N491" s="430" t="str">
        <f>IF(M491="Y",1,IF(M491="T",0,IF(M491="Y/T","Belum diisi","Error")))</f>
        <v>Belum diisi</v>
      </c>
      <c r="O491" s="272"/>
      <c r="P491" s="272"/>
      <c r="Q491" s="272"/>
      <c r="R491" s="272"/>
    </row>
    <row r="492" spans="1:18" ht="12.75" customHeight="1">
      <c r="A492" s="272"/>
      <c r="B492" s="371"/>
      <c r="C492" s="371"/>
      <c r="D492" s="371"/>
      <c r="E492" s="371"/>
      <c r="F492" s="278">
        <v>2</v>
      </c>
      <c r="G492" s="279"/>
      <c r="H492" s="288" t="str">
        <f t="shared" si="195"/>
        <v>Belum Diisi</v>
      </c>
      <c r="I492" s="280" t="s">
        <v>650</v>
      </c>
      <c r="J492" s="281" t="str">
        <f t="shared" si="202"/>
        <v>Isi Sasaran</v>
      </c>
      <c r="K492" s="280" t="s">
        <v>650</v>
      </c>
      <c r="L492" s="281" t="str">
        <f t="shared" si="203"/>
        <v>Isi Sasaran</v>
      </c>
      <c r="M492" s="371"/>
      <c r="N492" s="371"/>
      <c r="O492" s="272"/>
      <c r="P492" s="272"/>
      <c r="Q492" s="272"/>
      <c r="R492" s="272"/>
    </row>
    <row r="493" spans="1:18" ht="12.75" customHeight="1">
      <c r="A493" s="272"/>
      <c r="B493" s="371"/>
      <c r="C493" s="371"/>
      <c r="D493" s="371"/>
      <c r="E493" s="371"/>
      <c r="F493" s="278">
        <v>3</v>
      </c>
      <c r="G493" s="279"/>
      <c r="H493" s="288" t="str">
        <f t="shared" si="195"/>
        <v>Belum Diisi</v>
      </c>
      <c r="I493" s="280" t="s">
        <v>650</v>
      </c>
      <c r="J493" s="281" t="str">
        <f t="shared" si="202"/>
        <v>Isi Sasaran</v>
      </c>
      <c r="K493" s="280" t="s">
        <v>650</v>
      </c>
      <c r="L493" s="281" t="str">
        <f t="shared" si="203"/>
        <v>Isi Sasaran</v>
      </c>
      <c r="M493" s="371"/>
      <c r="N493" s="371"/>
      <c r="O493" s="272"/>
      <c r="P493" s="272"/>
      <c r="Q493" s="272"/>
      <c r="R493" s="272"/>
    </row>
    <row r="494" spans="1:18" ht="12.75" customHeight="1">
      <c r="A494" s="272"/>
      <c r="B494" s="371"/>
      <c r="C494" s="371"/>
      <c r="D494" s="371"/>
      <c r="E494" s="371"/>
      <c r="F494" s="278">
        <v>4</v>
      </c>
      <c r="G494" s="279"/>
      <c r="H494" s="288" t="str">
        <f t="shared" si="195"/>
        <v>Belum Diisi</v>
      </c>
      <c r="I494" s="280" t="s">
        <v>650</v>
      </c>
      <c r="J494" s="281" t="str">
        <f t="shared" si="202"/>
        <v>Isi Sasaran</v>
      </c>
      <c r="K494" s="280" t="s">
        <v>650</v>
      </c>
      <c r="L494" s="281" t="str">
        <f t="shared" si="203"/>
        <v>Isi Sasaran</v>
      </c>
      <c r="M494" s="371"/>
      <c r="N494" s="371"/>
      <c r="O494" s="272"/>
      <c r="P494" s="272"/>
      <c r="Q494" s="272"/>
      <c r="R494" s="272"/>
    </row>
    <row r="495" spans="1:18" ht="12.75" customHeight="1">
      <c r="A495" s="272"/>
      <c r="B495" s="349"/>
      <c r="C495" s="349"/>
      <c r="D495" s="349"/>
      <c r="E495" s="349"/>
      <c r="F495" s="282">
        <v>5</v>
      </c>
      <c r="G495" s="283"/>
      <c r="H495" s="289" t="str">
        <f t="shared" si="195"/>
        <v>Belum Diisi</v>
      </c>
      <c r="I495" s="285" t="s">
        <v>650</v>
      </c>
      <c r="J495" s="286" t="str">
        <f t="shared" si="202"/>
        <v>Isi Sasaran</v>
      </c>
      <c r="K495" s="285" t="s">
        <v>650</v>
      </c>
      <c r="L495" s="286" t="str">
        <f t="shared" si="203"/>
        <v>Isi Sasaran</v>
      </c>
      <c r="M495" s="349"/>
      <c r="N495" s="349"/>
      <c r="O495" s="272"/>
      <c r="P495" s="272"/>
      <c r="Q495" s="272"/>
      <c r="R495" s="272"/>
    </row>
    <row r="496" spans="1:18" ht="12.75" customHeight="1">
      <c r="A496" s="272"/>
      <c r="B496" s="418">
        <v>5</v>
      </c>
      <c r="C496" s="426"/>
      <c r="D496" s="419" t="s">
        <v>650</v>
      </c>
      <c r="E496" s="427" t="str">
        <f>IF(D496="Y",1,IF(D496="T",0,IF(D496="Y/T","Belum diisi","Error")))</f>
        <v>Belum diisi</v>
      </c>
      <c r="F496" s="273">
        <v>1</v>
      </c>
      <c r="G496" s="274"/>
      <c r="H496" s="290" t="str">
        <f t="shared" si="195"/>
        <v>Belum Diisi</v>
      </c>
      <c r="I496" s="276" t="s">
        <v>650</v>
      </c>
      <c r="J496" s="277" t="str">
        <f t="shared" ref="J496:J500" si="204">IF($D$496="Y/T","Isi Sasaran",IF($E$496=0,0,IF(I496="Y",1,IF(I496="T",0,"Isi Dulu"))))</f>
        <v>Isi Sasaran</v>
      </c>
      <c r="K496" s="276" t="s">
        <v>650</v>
      </c>
      <c r="L496" s="277" t="str">
        <f t="shared" ref="L496:L500" si="205">IF($D$496="Y/T","Isi Sasaran",IF($E$496=0,0,IF(K496="Y",1,IF(K496="T",0,"Isi Dulu"))))</f>
        <v>Isi Sasaran</v>
      </c>
      <c r="M496" s="429" t="s">
        <v>650</v>
      </c>
      <c r="N496" s="430" t="str">
        <f>IF(M496="Y",1,IF(M496="T",0,IF(M496="Y/T","Belum diisi","Error")))</f>
        <v>Belum diisi</v>
      </c>
      <c r="O496" s="272"/>
      <c r="P496" s="272"/>
      <c r="Q496" s="272"/>
      <c r="R496" s="272"/>
    </row>
    <row r="497" spans="1:18" ht="12.75" customHeight="1">
      <c r="A497" s="272"/>
      <c r="B497" s="371"/>
      <c r="C497" s="371"/>
      <c r="D497" s="371"/>
      <c r="E497" s="371"/>
      <c r="F497" s="278">
        <v>2</v>
      </c>
      <c r="G497" s="279"/>
      <c r="H497" s="288" t="str">
        <f t="shared" si="195"/>
        <v>Belum Diisi</v>
      </c>
      <c r="I497" s="280" t="s">
        <v>650</v>
      </c>
      <c r="J497" s="281" t="str">
        <f t="shared" si="204"/>
        <v>Isi Sasaran</v>
      </c>
      <c r="K497" s="280" t="s">
        <v>650</v>
      </c>
      <c r="L497" s="281" t="str">
        <f t="shared" si="205"/>
        <v>Isi Sasaran</v>
      </c>
      <c r="M497" s="371"/>
      <c r="N497" s="371"/>
      <c r="O497" s="272"/>
      <c r="P497" s="272"/>
      <c r="Q497" s="272"/>
      <c r="R497" s="272"/>
    </row>
    <row r="498" spans="1:18" ht="12.75" customHeight="1">
      <c r="A498" s="272"/>
      <c r="B498" s="371"/>
      <c r="C498" s="371"/>
      <c r="D498" s="371"/>
      <c r="E498" s="371"/>
      <c r="F498" s="278">
        <v>3</v>
      </c>
      <c r="G498" s="279"/>
      <c r="H498" s="288" t="str">
        <f t="shared" si="195"/>
        <v>Belum Diisi</v>
      </c>
      <c r="I498" s="280" t="s">
        <v>650</v>
      </c>
      <c r="J498" s="281" t="str">
        <f t="shared" si="204"/>
        <v>Isi Sasaran</v>
      </c>
      <c r="K498" s="280" t="s">
        <v>650</v>
      </c>
      <c r="L498" s="281" t="str">
        <f t="shared" si="205"/>
        <v>Isi Sasaran</v>
      </c>
      <c r="M498" s="371"/>
      <c r="N498" s="371"/>
      <c r="O498" s="272"/>
      <c r="P498" s="272"/>
      <c r="Q498" s="272"/>
      <c r="R498" s="272"/>
    </row>
    <row r="499" spans="1:18" ht="12.75" customHeight="1">
      <c r="A499" s="272"/>
      <c r="B499" s="371"/>
      <c r="C499" s="371"/>
      <c r="D499" s="371"/>
      <c r="E499" s="371"/>
      <c r="F499" s="278">
        <v>4</v>
      </c>
      <c r="G499" s="279"/>
      <c r="H499" s="288" t="str">
        <f t="shared" si="195"/>
        <v>Belum Diisi</v>
      </c>
      <c r="I499" s="280" t="s">
        <v>650</v>
      </c>
      <c r="J499" s="281" t="str">
        <f t="shared" si="204"/>
        <v>Isi Sasaran</v>
      </c>
      <c r="K499" s="280" t="s">
        <v>650</v>
      </c>
      <c r="L499" s="281" t="str">
        <f t="shared" si="205"/>
        <v>Isi Sasaran</v>
      </c>
      <c r="M499" s="371"/>
      <c r="N499" s="371"/>
      <c r="O499" s="272"/>
      <c r="P499" s="272"/>
      <c r="Q499" s="272"/>
      <c r="R499" s="272"/>
    </row>
    <row r="500" spans="1:18" ht="12.75" customHeight="1">
      <c r="A500" s="272"/>
      <c r="B500" s="349"/>
      <c r="C500" s="349"/>
      <c r="D500" s="349"/>
      <c r="E500" s="349"/>
      <c r="F500" s="282">
        <v>5</v>
      </c>
      <c r="G500" s="283"/>
      <c r="H500" s="289" t="str">
        <f t="shared" si="195"/>
        <v>Belum Diisi</v>
      </c>
      <c r="I500" s="285" t="s">
        <v>650</v>
      </c>
      <c r="J500" s="286" t="str">
        <f t="shared" si="204"/>
        <v>Isi Sasaran</v>
      </c>
      <c r="K500" s="285" t="s">
        <v>650</v>
      </c>
      <c r="L500" s="286" t="str">
        <f t="shared" si="205"/>
        <v>Isi Sasaran</v>
      </c>
      <c r="M500" s="349"/>
      <c r="N500" s="349"/>
      <c r="O500" s="272"/>
      <c r="P500" s="272"/>
      <c r="Q500" s="272"/>
      <c r="R500" s="272"/>
    </row>
    <row r="501" spans="1:18" ht="12.75" customHeight="1">
      <c r="A501" s="272"/>
      <c r="B501" s="418">
        <v>6</v>
      </c>
      <c r="C501" s="426"/>
      <c r="D501" s="419" t="s">
        <v>650</v>
      </c>
      <c r="E501" s="427" t="str">
        <f>IF(D501="Y",1,IF(D501="T",0,IF(D501="Y/T","Belum diisi","Error")))</f>
        <v>Belum diisi</v>
      </c>
      <c r="F501" s="273">
        <v>1</v>
      </c>
      <c r="G501" s="274"/>
      <c r="H501" s="290" t="str">
        <f t="shared" si="195"/>
        <v>Belum Diisi</v>
      </c>
      <c r="I501" s="276" t="s">
        <v>650</v>
      </c>
      <c r="J501" s="277" t="str">
        <f t="shared" ref="J501:J505" si="206">IF($D$501="Y/T","Isi Sasaran",IF($E$501=0,0,IF(I501="Y",1,IF(I501="T",0,"Isi Dulu"))))</f>
        <v>Isi Sasaran</v>
      </c>
      <c r="K501" s="276" t="s">
        <v>650</v>
      </c>
      <c r="L501" s="277" t="str">
        <f t="shared" ref="L501:L505" si="207">IF($D$501="Y/T","Isi Sasaran",IF($E$501=0,0,IF(K501="Y",1,IF(K501="T",0,"Isi Dulu"))))</f>
        <v>Isi Sasaran</v>
      </c>
      <c r="M501" s="429" t="s">
        <v>650</v>
      </c>
      <c r="N501" s="430" t="str">
        <f>IF(M501="Y",1,IF(M501="T",0,IF(M501="Y/T","Belum diisi","Error")))</f>
        <v>Belum diisi</v>
      </c>
      <c r="O501" s="272"/>
      <c r="P501" s="272"/>
      <c r="Q501" s="272"/>
      <c r="R501" s="272"/>
    </row>
    <row r="502" spans="1:18" ht="12.75" customHeight="1">
      <c r="A502" s="272"/>
      <c r="B502" s="371"/>
      <c r="C502" s="371"/>
      <c r="D502" s="371"/>
      <c r="E502" s="371"/>
      <c r="F502" s="278">
        <v>2</v>
      </c>
      <c r="G502" s="279"/>
      <c r="H502" s="288" t="str">
        <f t="shared" si="195"/>
        <v>Belum Diisi</v>
      </c>
      <c r="I502" s="280" t="s">
        <v>650</v>
      </c>
      <c r="J502" s="281" t="str">
        <f t="shared" si="206"/>
        <v>Isi Sasaran</v>
      </c>
      <c r="K502" s="280" t="s">
        <v>650</v>
      </c>
      <c r="L502" s="281" t="str">
        <f t="shared" si="207"/>
        <v>Isi Sasaran</v>
      </c>
      <c r="M502" s="371"/>
      <c r="N502" s="371"/>
      <c r="O502" s="272"/>
      <c r="P502" s="272"/>
      <c r="Q502" s="272"/>
      <c r="R502" s="272"/>
    </row>
    <row r="503" spans="1:18" ht="12.75" customHeight="1">
      <c r="A503" s="272"/>
      <c r="B503" s="371"/>
      <c r="C503" s="371"/>
      <c r="D503" s="371"/>
      <c r="E503" s="371"/>
      <c r="F503" s="278">
        <v>3</v>
      </c>
      <c r="G503" s="279"/>
      <c r="H503" s="288" t="str">
        <f t="shared" si="195"/>
        <v>Belum Diisi</v>
      </c>
      <c r="I503" s="280" t="s">
        <v>650</v>
      </c>
      <c r="J503" s="281" t="str">
        <f t="shared" si="206"/>
        <v>Isi Sasaran</v>
      </c>
      <c r="K503" s="280" t="s">
        <v>650</v>
      </c>
      <c r="L503" s="281" t="str">
        <f t="shared" si="207"/>
        <v>Isi Sasaran</v>
      </c>
      <c r="M503" s="371"/>
      <c r="N503" s="371"/>
      <c r="O503" s="272"/>
      <c r="P503" s="272"/>
      <c r="Q503" s="272"/>
      <c r="R503" s="272"/>
    </row>
    <row r="504" spans="1:18" ht="12.75" customHeight="1">
      <c r="A504" s="272"/>
      <c r="B504" s="371"/>
      <c r="C504" s="371"/>
      <c r="D504" s="371"/>
      <c r="E504" s="371"/>
      <c r="F504" s="278">
        <v>4</v>
      </c>
      <c r="G504" s="279"/>
      <c r="H504" s="288" t="str">
        <f t="shared" si="195"/>
        <v>Belum Diisi</v>
      </c>
      <c r="I504" s="280" t="s">
        <v>650</v>
      </c>
      <c r="J504" s="281" t="str">
        <f t="shared" si="206"/>
        <v>Isi Sasaran</v>
      </c>
      <c r="K504" s="280" t="s">
        <v>650</v>
      </c>
      <c r="L504" s="281" t="str">
        <f t="shared" si="207"/>
        <v>Isi Sasaran</v>
      </c>
      <c r="M504" s="371"/>
      <c r="N504" s="371"/>
      <c r="O504" s="272"/>
      <c r="P504" s="272"/>
      <c r="Q504" s="272"/>
      <c r="R504" s="272"/>
    </row>
    <row r="505" spans="1:18" ht="12.75" customHeight="1">
      <c r="A505" s="272"/>
      <c r="B505" s="349"/>
      <c r="C505" s="349"/>
      <c r="D505" s="349"/>
      <c r="E505" s="349"/>
      <c r="F505" s="282">
        <v>5</v>
      </c>
      <c r="G505" s="283"/>
      <c r="H505" s="289" t="str">
        <f t="shared" si="195"/>
        <v>Belum Diisi</v>
      </c>
      <c r="I505" s="285" t="s">
        <v>650</v>
      </c>
      <c r="J505" s="286" t="str">
        <f t="shared" si="206"/>
        <v>Isi Sasaran</v>
      </c>
      <c r="K505" s="285" t="s">
        <v>650</v>
      </c>
      <c r="L505" s="286" t="str">
        <f t="shared" si="207"/>
        <v>Isi Sasaran</v>
      </c>
      <c r="M505" s="349"/>
      <c r="N505" s="349"/>
      <c r="O505" s="272"/>
      <c r="P505" s="272"/>
      <c r="Q505" s="272"/>
      <c r="R505" s="272"/>
    </row>
    <row r="506" spans="1:18" ht="12.75" customHeight="1">
      <c r="A506" s="272"/>
      <c r="B506" s="418">
        <v>7</v>
      </c>
      <c r="C506" s="426"/>
      <c r="D506" s="419" t="s">
        <v>650</v>
      </c>
      <c r="E506" s="427" t="str">
        <f>IF(D506="Y",1,IF(D506="T",0,IF(D506="Y/T","Belum diisi","Error")))</f>
        <v>Belum diisi</v>
      </c>
      <c r="F506" s="273">
        <v>1</v>
      </c>
      <c r="G506" s="274"/>
      <c r="H506" s="290" t="str">
        <f t="shared" si="195"/>
        <v>Belum Diisi</v>
      </c>
      <c r="I506" s="276" t="s">
        <v>650</v>
      </c>
      <c r="J506" s="277" t="str">
        <f t="shared" ref="J506:J510" si="208">IF($D$506="Y/T","Isi Sasaran",IF($E$506=0,0,IF(I506="Y",1,IF(I506="T",0,"Isi Dulu"))))</f>
        <v>Isi Sasaran</v>
      </c>
      <c r="K506" s="276" t="s">
        <v>650</v>
      </c>
      <c r="L506" s="277" t="str">
        <f t="shared" ref="L506:L510" si="209">IF($D$506="Y/T","Isi Sasaran",IF($E$506=0,0,IF(K506="Y",1,IF(K506="T",0,"Isi Dulu"))))</f>
        <v>Isi Sasaran</v>
      </c>
      <c r="M506" s="429" t="s">
        <v>650</v>
      </c>
      <c r="N506" s="430" t="str">
        <f>IF(M506="Y",1,IF(M506="T",0,IF(M506="Y/T","Belum diisi","Error")))</f>
        <v>Belum diisi</v>
      </c>
      <c r="O506" s="272"/>
      <c r="P506" s="272"/>
      <c r="Q506" s="272"/>
      <c r="R506" s="272"/>
    </row>
    <row r="507" spans="1:18" ht="12.75" customHeight="1">
      <c r="A507" s="272"/>
      <c r="B507" s="371"/>
      <c r="C507" s="371"/>
      <c r="D507" s="371"/>
      <c r="E507" s="371"/>
      <c r="F507" s="278">
        <v>2</v>
      </c>
      <c r="G507" s="279"/>
      <c r="H507" s="288" t="str">
        <f t="shared" si="195"/>
        <v>Belum Diisi</v>
      </c>
      <c r="I507" s="280" t="s">
        <v>650</v>
      </c>
      <c r="J507" s="281" t="str">
        <f t="shared" si="208"/>
        <v>Isi Sasaran</v>
      </c>
      <c r="K507" s="280" t="s">
        <v>650</v>
      </c>
      <c r="L507" s="281" t="str">
        <f t="shared" si="209"/>
        <v>Isi Sasaran</v>
      </c>
      <c r="M507" s="371"/>
      <c r="N507" s="371"/>
      <c r="O507" s="272"/>
      <c r="P507" s="272"/>
      <c r="Q507" s="272"/>
      <c r="R507" s="272"/>
    </row>
    <row r="508" spans="1:18" ht="12.75" customHeight="1">
      <c r="A508" s="272"/>
      <c r="B508" s="371"/>
      <c r="C508" s="371"/>
      <c r="D508" s="371"/>
      <c r="E508" s="371"/>
      <c r="F508" s="278">
        <v>3</v>
      </c>
      <c r="G508" s="279"/>
      <c r="H508" s="288" t="str">
        <f t="shared" si="195"/>
        <v>Belum Diisi</v>
      </c>
      <c r="I508" s="280" t="s">
        <v>650</v>
      </c>
      <c r="J508" s="281" t="str">
        <f t="shared" si="208"/>
        <v>Isi Sasaran</v>
      </c>
      <c r="K508" s="280" t="s">
        <v>650</v>
      </c>
      <c r="L508" s="281" t="str">
        <f t="shared" si="209"/>
        <v>Isi Sasaran</v>
      </c>
      <c r="M508" s="371"/>
      <c r="N508" s="371"/>
      <c r="O508" s="272"/>
      <c r="P508" s="272"/>
      <c r="Q508" s="272"/>
      <c r="R508" s="272"/>
    </row>
    <row r="509" spans="1:18" ht="12.75" customHeight="1">
      <c r="A509" s="272"/>
      <c r="B509" s="371"/>
      <c r="C509" s="371"/>
      <c r="D509" s="371"/>
      <c r="E509" s="371"/>
      <c r="F509" s="278">
        <v>4</v>
      </c>
      <c r="G509" s="279"/>
      <c r="H509" s="288" t="str">
        <f t="shared" si="195"/>
        <v>Belum Diisi</v>
      </c>
      <c r="I509" s="280" t="s">
        <v>650</v>
      </c>
      <c r="J509" s="281" t="str">
        <f t="shared" si="208"/>
        <v>Isi Sasaran</v>
      </c>
      <c r="K509" s="280" t="s">
        <v>650</v>
      </c>
      <c r="L509" s="281" t="str">
        <f t="shared" si="209"/>
        <v>Isi Sasaran</v>
      </c>
      <c r="M509" s="371"/>
      <c r="N509" s="371"/>
      <c r="O509" s="272"/>
      <c r="P509" s="272"/>
      <c r="Q509" s="272"/>
      <c r="R509" s="272"/>
    </row>
    <row r="510" spans="1:18" ht="12.75" customHeight="1">
      <c r="A510" s="272"/>
      <c r="B510" s="349"/>
      <c r="C510" s="349"/>
      <c r="D510" s="349"/>
      <c r="E510" s="349"/>
      <c r="F510" s="282">
        <v>5</v>
      </c>
      <c r="G510" s="283"/>
      <c r="H510" s="289" t="str">
        <f t="shared" si="195"/>
        <v>Belum Diisi</v>
      </c>
      <c r="I510" s="285" t="s">
        <v>650</v>
      </c>
      <c r="J510" s="286" t="str">
        <f t="shared" si="208"/>
        <v>Isi Sasaran</v>
      </c>
      <c r="K510" s="285" t="s">
        <v>650</v>
      </c>
      <c r="L510" s="286" t="str">
        <f t="shared" si="209"/>
        <v>Isi Sasaran</v>
      </c>
      <c r="M510" s="349"/>
      <c r="N510" s="349"/>
      <c r="O510" s="272"/>
      <c r="P510" s="272"/>
      <c r="Q510" s="272"/>
      <c r="R510" s="272"/>
    </row>
    <row r="511" spans="1:18" ht="12.75" customHeight="1">
      <c r="A511" s="272"/>
      <c r="B511" s="418">
        <v>8</v>
      </c>
      <c r="C511" s="426"/>
      <c r="D511" s="419" t="s">
        <v>650</v>
      </c>
      <c r="E511" s="427" t="str">
        <f>IF(D511="Y",1,IF(D511="T",0,IF(D511="Y/T","Belum diisi","Error")))</f>
        <v>Belum diisi</v>
      </c>
      <c r="F511" s="273">
        <v>1</v>
      </c>
      <c r="G511" s="274"/>
      <c r="H511" s="290" t="str">
        <f t="shared" si="195"/>
        <v>Belum Diisi</v>
      </c>
      <c r="I511" s="276" t="s">
        <v>650</v>
      </c>
      <c r="J511" s="277" t="str">
        <f t="shared" ref="J511:J515" si="210">IF($D$511="Y/T","Isi Sasaran",IF($E$511=0,0,IF(I511="Y",1,IF(I511="T",0,"Isi Dulu"))))</f>
        <v>Isi Sasaran</v>
      </c>
      <c r="K511" s="276" t="s">
        <v>650</v>
      </c>
      <c r="L511" s="277" t="str">
        <f t="shared" ref="L511:L515" si="211">IF($D$511="Y/T","Isi Sasaran",IF($E$511=0,0,IF(K511="Y",1,IF(K511="T",0,"Isi Dulu"))))</f>
        <v>Isi Sasaran</v>
      </c>
      <c r="M511" s="429" t="s">
        <v>650</v>
      </c>
      <c r="N511" s="430" t="str">
        <f>IF(M511="Y",1,IF(M511="T",0,IF(M511="Y/T","Belum diisi","Error")))</f>
        <v>Belum diisi</v>
      </c>
      <c r="O511" s="272"/>
      <c r="P511" s="272"/>
      <c r="Q511" s="272"/>
      <c r="R511" s="272"/>
    </row>
    <row r="512" spans="1:18" ht="12.75" customHeight="1">
      <c r="A512" s="272"/>
      <c r="B512" s="371"/>
      <c r="C512" s="371"/>
      <c r="D512" s="371"/>
      <c r="E512" s="371"/>
      <c r="F512" s="278">
        <v>2</v>
      </c>
      <c r="G512" s="279"/>
      <c r="H512" s="288" t="str">
        <f t="shared" si="195"/>
        <v>Belum Diisi</v>
      </c>
      <c r="I512" s="280" t="s">
        <v>650</v>
      </c>
      <c r="J512" s="281" t="str">
        <f t="shared" si="210"/>
        <v>Isi Sasaran</v>
      </c>
      <c r="K512" s="280" t="s">
        <v>650</v>
      </c>
      <c r="L512" s="281" t="str">
        <f t="shared" si="211"/>
        <v>Isi Sasaran</v>
      </c>
      <c r="M512" s="371"/>
      <c r="N512" s="371"/>
      <c r="O512" s="272"/>
      <c r="P512" s="272"/>
      <c r="Q512" s="272"/>
      <c r="R512" s="272"/>
    </row>
    <row r="513" spans="1:18" ht="12.75" customHeight="1">
      <c r="A513" s="272"/>
      <c r="B513" s="371"/>
      <c r="C513" s="371"/>
      <c r="D513" s="371"/>
      <c r="E513" s="371"/>
      <c r="F513" s="278">
        <v>3</v>
      </c>
      <c r="G513" s="279"/>
      <c r="H513" s="288" t="str">
        <f t="shared" si="195"/>
        <v>Belum Diisi</v>
      </c>
      <c r="I513" s="280" t="s">
        <v>650</v>
      </c>
      <c r="J513" s="281" t="str">
        <f t="shared" si="210"/>
        <v>Isi Sasaran</v>
      </c>
      <c r="K513" s="280" t="s">
        <v>650</v>
      </c>
      <c r="L513" s="281" t="str">
        <f t="shared" si="211"/>
        <v>Isi Sasaran</v>
      </c>
      <c r="M513" s="371"/>
      <c r="N513" s="371"/>
      <c r="O513" s="272"/>
      <c r="P513" s="272"/>
      <c r="Q513" s="272"/>
      <c r="R513" s="272"/>
    </row>
    <row r="514" spans="1:18" ht="12.75" customHeight="1">
      <c r="A514" s="272"/>
      <c r="B514" s="371"/>
      <c r="C514" s="371"/>
      <c r="D514" s="371"/>
      <c r="E514" s="371"/>
      <c r="F514" s="278">
        <v>4</v>
      </c>
      <c r="G514" s="279"/>
      <c r="H514" s="288" t="str">
        <f t="shared" si="195"/>
        <v>Belum Diisi</v>
      </c>
      <c r="I514" s="280" t="s">
        <v>650</v>
      </c>
      <c r="J514" s="281" t="str">
        <f t="shared" si="210"/>
        <v>Isi Sasaran</v>
      </c>
      <c r="K514" s="280" t="s">
        <v>650</v>
      </c>
      <c r="L514" s="281" t="str">
        <f t="shared" si="211"/>
        <v>Isi Sasaran</v>
      </c>
      <c r="M514" s="371"/>
      <c r="N514" s="371"/>
      <c r="O514" s="272"/>
      <c r="P514" s="272"/>
      <c r="Q514" s="272"/>
      <c r="R514" s="272"/>
    </row>
    <row r="515" spans="1:18" ht="12.75" customHeight="1">
      <c r="A515" s="272"/>
      <c r="B515" s="349"/>
      <c r="C515" s="349"/>
      <c r="D515" s="349"/>
      <c r="E515" s="349"/>
      <c r="F515" s="282">
        <v>5</v>
      </c>
      <c r="G515" s="283"/>
      <c r="H515" s="289" t="str">
        <f t="shared" si="195"/>
        <v>Belum Diisi</v>
      </c>
      <c r="I515" s="285" t="s">
        <v>650</v>
      </c>
      <c r="J515" s="286" t="str">
        <f t="shared" si="210"/>
        <v>Isi Sasaran</v>
      </c>
      <c r="K515" s="285" t="s">
        <v>650</v>
      </c>
      <c r="L515" s="286" t="str">
        <f t="shared" si="211"/>
        <v>Isi Sasaran</v>
      </c>
      <c r="M515" s="349"/>
      <c r="N515" s="349"/>
      <c r="O515" s="272"/>
      <c r="P515" s="272"/>
      <c r="Q515" s="272"/>
      <c r="R515" s="272"/>
    </row>
    <row r="516" spans="1:18" ht="12.75" customHeight="1">
      <c r="A516" s="272"/>
      <c r="B516" s="418">
        <v>9</v>
      </c>
      <c r="C516" s="426"/>
      <c r="D516" s="419" t="s">
        <v>650</v>
      </c>
      <c r="E516" s="427" t="str">
        <f>IF(D516="Y",1,IF(D516="T",0,IF(D516="Y/T","Belum diisi","Error")))</f>
        <v>Belum diisi</v>
      </c>
      <c r="F516" s="273">
        <v>1</v>
      </c>
      <c r="G516" s="274"/>
      <c r="H516" s="290" t="str">
        <f t="shared" si="195"/>
        <v>Belum Diisi</v>
      </c>
      <c r="I516" s="276" t="s">
        <v>650</v>
      </c>
      <c r="J516" s="277" t="str">
        <f t="shared" ref="J516:J520" si="212">IF($D$516="Y/T","Isi Sasaran",IF($E$516=0,0,IF(I516="Y",1,IF(I516="T",0,"Isi Dulu"))))</f>
        <v>Isi Sasaran</v>
      </c>
      <c r="K516" s="276" t="s">
        <v>650</v>
      </c>
      <c r="L516" s="277" t="str">
        <f t="shared" ref="L516:L520" si="213">IF($D$516="Y/T","Isi Sasaran",IF($E$516=0,0,IF(K516="Y",1,IF(K516="T",0,"Isi Dulu"))))</f>
        <v>Isi Sasaran</v>
      </c>
      <c r="M516" s="429" t="s">
        <v>650</v>
      </c>
      <c r="N516" s="430" t="str">
        <f>IF(M516="Y",1,IF(M516="T",0,IF(M516="Y/T","Belum diisi","Error")))</f>
        <v>Belum diisi</v>
      </c>
      <c r="O516" s="272"/>
      <c r="P516" s="272"/>
      <c r="Q516" s="272"/>
      <c r="R516" s="272"/>
    </row>
    <row r="517" spans="1:18" ht="12.75" customHeight="1">
      <c r="A517" s="272"/>
      <c r="B517" s="371"/>
      <c r="C517" s="371"/>
      <c r="D517" s="371"/>
      <c r="E517" s="371"/>
      <c r="F517" s="278">
        <v>2</v>
      </c>
      <c r="G517" s="279"/>
      <c r="H517" s="288" t="str">
        <f t="shared" si="195"/>
        <v>Belum Diisi</v>
      </c>
      <c r="I517" s="280" t="s">
        <v>650</v>
      </c>
      <c r="J517" s="281" t="str">
        <f t="shared" si="212"/>
        <v>Isi Sasaran</v>
      </c>
      <c r="K517" s="280" t="s">
        <v>650</v>
      </c>
      <c r="L517" s="281" t="str">
        <f t="shared" si="213"/>
        <v>Isi Sasaran</v>
      </c>
      <c r="M517" s="371"/>
      <c r="N517" s="371"/>
      <c r="O517" s="272"/>
      <c r="P517" s="272"/>
      <c r="Q517" s="272"/>
      <c r="R517" s="272"/>
    </row>
    <row r="518" spans="1:18" ht="12.75" customHeight="1">
      <c r="A518" s="272"/>
      <c r="B518" s="371"/>
      <c r="C518" s="371"/>
      <c r="D518" s="371"/>
      <c r="E518" s="371"/>
      <c r="F518" s="278">
        <v>3</v>
      </c>
      <c r="G518" s="279"/>
      <c r="H518" s="288" t="str">
        <f t="shared" si="195"/>
        <v>Belum Diisi</v>
      </c>
      <c r="I518" s="280" t="s">
        <v>650</v>
      </c>
      <c r="J518" s="281" t="str">
        <f t="shared" si="212"/>
        <v>Isi Sasaran</v>
      </c>
      <c r="K518" s="280" t="s">
        <v>650</v>
      </c>
      <c r="L518" s="281" t="str">
        <f t="shared" si="213"/>
        <v>Isi Sasaran</v>
      </c>
      <c r="M518" s="371"/>
      <c r="N518" s="371"/>
      <c r="O518" s="272"/>
      <c r="P518" s="272"/>
      <c r="Q518" s="272"/>
      <c r="R518" s="272"/>
    </row>
    <row r="519" spans="1:18" ht="12.75" customHeight="1">
      <c r="A519" s="272"/>
      <c r="B519" s="371"/>
      <c r="C519" s="371"/>
      <c r="D519" s="371"/>
      <c r="E519" s="371"/>
      <c r="F519" s="278">
        <v>4</v>
      </c>
      <c r="G519" s="279"/>
      <c r="H519" s="288" t="str">
        <f t="shared" si="195"/>
        <v>Belum Diisi</v>
      </c>
      <c r="I519" s="280" t="s">
        <v>650</v>
      </c>
      <c r="J519" s="281" t="str">
        <f t="shared" si="212"/>
        <v>Isi Sasaran</v>
      </c>
      <c r="K519" s="280" t="s">
        <v>650</v>
      </c>
      <c r="L519" s="281" t="str">
        <f t="shared" si="213"/>
        <v>Isi Sasaran</v>
      </c>
      <c r="M519" s="371"/>
      <c r="N519" s="371"/>
      <c r="O519" s="272"/>
      <c r="P519" s="272"/>
      <c r="Q519" s="272"/>
      <c r="R519" s="272"/>
    </row>
    <row r="520" spans="1:18" ht="12.75" customHeight="1">
      <c r="A520" s="272"/>
      <c r="B520" s="349"/>
      <c r="C520" s="349"/>
      <c r="D520" s="349"/>
      <c r="E520" s="349"/>
      <c r="F520" s="282">
        <v>5</v>
      </c>
      <c r="G520" s="283"/>
      <c r="H520" s="289" t="str">
        <f t="shared" si="195"/>
        <v>Belum Diisi</v>
      </c>
      <c r="I520" s="285" t="s">
        <v>650</v>
      </c>
      <c r="J520" s="286" t="str">
        <f t="shared" si="212"/>
        <v>Isi Sasaran</v>
      </c>
      <c r="K520" s="285" t="s">
        <v>650</v>
      </c>
      <c r="L520" s="286" t="str">
        <f t="shared" si="213"/>
        <v>Isi Sasaran</v>
      </c>
      <c r="M520" s="349"/>
      <c r="N520" s="349"/>
      <c r="O520" s="272"/>
      <c r="P520" s="272"/>
      <c r="Q520" s="272"/>
      <c r="R520" s="272"/>
    </row>
    <row r="521" spans="1:18" ht="12.75" customHeight="1">
      <c r="A521" s="272"/>
      <c r="B521" s="418">
        <v>10</v>
      </c>
      <c r="C521" s="426"/>
      <c r="D521" s="419" t="s">
        <v>650</v>
      </c>
      <c r="E521" s="427" t="str">
        <f>IF(D521="Y",1,IF(D521="T",0,IF(D521="Y/T","Belum diisi","Error")))</f>
        <v>Belum diisi</v>
      </c>
      <c r="F521" s="273">
        <v>1</v>
      </c>
      <c r="G521" s="274"/>
      <c r="H521" s="290" t="str">
        <f t="shared" si="195"/>
        <v>Belum Diisi</v>
      </c>
      <c r="I521" s="276" t="s">
        <v>650</v>
      </c>
      <c r="J521" s="277" t="str">
        <f t="shared" ref="J521:J525" si="214">IF($D$521="Y/T","Isi Sasaran",IF($E$521=0,0,IF(I521="Y",1,IF(I521="T",0,"Isi Dulu"))))</f>
        <v>Isi Sasaran</v>
      </c>
      <c r="K521" s="276" t="s">
        <v>650</v>
      </c>
      <c r="L521" s="277" t="str">
        <f t="shared" ref="L521:L525" si="215">IF($D$521="Y/T","Isi Sasaran",IF($E$521=0,0,IF(K521="Y",1,IF(K521="T",0,"Isi Dulu"))))</f>
        <v>Isi Sasaran</v>
      </c>
      <c r="M521" s="429" t="s">
        <v>650</v>
      </c>
      <c r="N521" s="430" t="str">
        <f>IF(M521="Y",1,IF(M521="T",0,IF(M521="Y/T","Belum diisi","Error")))</f>
        <v>Belum diisi</v>
      </c>
      <c r="O521" s="272"/>
      <c r="P521" s="272"/>
      <c r="Q521" s="272"/>
      <c r="R521" s="272"/>
    </row>
    <row r="522" spans="1:18" ht="12.75" customHeight="1">
      <c r="A522" s="272"/>
      <c r="B522" s="371"/>
      <c r="C522" s="371"/>
      <c r="D522" s="371"/>
      <c r="E522" s="371"/>
      <c r="F522" s="278">
        <v>2</v>
      </c>
      <c r="G522" s="279"/>
      <c r="H522" s="288" t="str">
        <f t="shared" si="195"/>
        <v>Belum Diisi</v>
      </c>
      <c r="I522" s="280" t="s">
        <v>650</v>
      </c>
      <c r="J522" s="281" t="str">
        <f t="shared" si="214"/>
        <v>Isi Sasaran</v>
      </c>
      <c r="K522" s="280" t="s">
        <v>650</v>
      </c>
      <c r="L522" s="281" t="str">
        <f t="shared" si="215"/>
        <v>Isi Sasaran</v>
      </c>
      <c r="M522" s="371"/>
      <c r="N522" s="371"/>
      <c r="O522" s="272"/>
      <c r="P522" s="272"/>
      <c r="Q522" s="272"/>
      <c r="R522" s="272"/>
    </row>
    <row r="523" spans="1:18" ht="12.75" customHeight="1">
      <c r="A523" s="272"/>
      <c r="B523" s="371"/>
      <c r="C523" s="371"/>
      <c r="D523" s="371"/>
      <c r="E523" s="371"/>
      <c r="F523" s="278">
        <v>3</v>
      </c>
      <c r="G523" s="279"/>
      <c r="H523" s="288" t="str">
        <f t="shared" si="195"/>
        <v>Belum Diisi</v>
      </c>
      <c r="I523" s="280" t="s">
        <v>650</v>
      </c>
      <c r="J523" s="281" t="str">
        <f t="shared" si="214"/>
        <v>Isi Sasaran</v>
      </c>
      <c r="K523" s="280" t="s">
        <v>650</v>
      </c>
      <c r="L523" s="281" t="str">
        <f t="shared" si="215"/>
        <v>Isi Sasaran</v>
      </c>
      <c r="M523" s="371"/>
      <c r="N523" s="371"/>
      <c r="O523" s="272"/>
      <c r="P523" s="272"/>
      <c r="Q523" s="272"/>
      <c r="R523" s="272"/>
    </row>
    <row r="524" spans="1:18" ht="12.75" customHeight="1">
      <c r="A524" s="272"/>
      <c r="B524" s="371"/>
      <c r="C524" s="371"/>
      <c r="D524" s="371"/>
      <c r="E524" s="371"/>
      <c r="F524" s="278">
        <v>4</v>
      </c>
      <c r="G524" s="279"/>
      <c r="H524" s="288" t="str">
        <f t="shared" si="195"/>
        <v>Belum Diisi</v>
      </c>
      <c r="I524" s="280" t="s">
        <v>650</v>
      </c>
      <c r="J524" s="281" t="str">
        <f t="shared" si="214"/>
        <v>Isi Sasaran</v>
      </c>
      <c r="K524" s="280" t="s">
        <v>650</v>
      </c>
      <c r="L524" s="281" t="str">
        <f t="shared" si="215"/>
        <v>Isi Sasaran</v>
      </c>
      <c r="M524" s="371"/>
      <c r="N524" s="371"/>
      <c r="O524" s="272"/>
      <c r="P524" s="272"/>
      <c r="Q524" s="272"/>
      <c r="R524" s="272"/>
    </row>
    <row r="525" spans="1:18" ht="12.75" customHeight="1">
      <c r="A525" s="272"/>
      <c r="B525" s="349"/>
      <c r="C525" s="349"/>
      <c r="D525" s="349"/>
      <c r="E525" s="349"/>
      <c r="F525" s="282">
        <v>5</v>
      </c>
      <c r="G525" s="283"/>
      <c r="H525" s="289" t="str">
        <f t="shared" si="195"/>
        <v>Belum Diisi</v>
      </c>
      <c r="I525" s="285" t="s">
        <v>650</v>
      </c>
      <c r="J525" s="286" t="str">
        <f t="shared" si="214"/>
        <v>Isi Sasaran</v>
      </c>
      <c r="K525" s="285" t="s">
        <v>650</v>
      </c>
      <c r="L525" s="286" t="str">
        <f t="shared" si="215"/>
        <v>Isi Sasaran</v>
      </c>
      <c r="M525" s="349"/>
      <c r="N525" s="349"/>
      <c r="O525" s="272"/>
      <c r="P525" s="272"/>
      <c r="Q525" s="272"/>
      <c r="R525" s="272"/>
    </row>
    <row r="526" spans="1:18" ht="12.75" customHeight="1">
      <c r="A526" s="272"/>
      <c r="B526" s="418">
        <v>11</v>
      </c>
      <c r="C526" s="426"/>
      <c r="D526" s="419" t="s">
        <v>650</v>
      </c>
      <c r="E526" s="427" t="str">
        <f>IF(D526="Y",1,IF(D526="T",0,IF(D526="Y/T","Belum diisi","Error")))</f>
        <v>Belum diisi</v>
      </c>
      <c r="F526" s="273">
        <v>1</v>
      </c>
      <c r="G526" s="274"/>
      <c r="H526" s="290" t="str">
        <f t="shared" si="195"/>
        <v>Belum Diisi</v>
      </c>
      <c r="I526" s="276" t="s">
        <v>650</v>
      </c>
      <c r="J526" s="277" t="str">
        <f t="shared" ref="J526:J530" si="216">IF($D$526="Y/T","Isi Sasaran",IF($E$526=0,0,IF(I526="Y",1,IF(I526="T",0,"Isi Dulu"))))</f>
        <v>Isi Sasaran</v>
      </c>
      <c r="K526" s="276" t="s">
        <v>650</v>
      </c>
      <c r="L526" s="277" t="str">
        <f t="shared" ref="L526:L530" si="217">IF($D$526="Y/T","Isi Sasaran",IF($E$526=0,0,IF(K526="Y",1,IF(K526="T",0,"Isi Dulu"))))</f>
        <v>Isi Sasaran</v>
      </c>
      <c r="M526" s="429" t="s">
        <v>650</v>
      </c>
      <c r="N526" s="430" t="str">
        <f>IF(M526="Y",1,IF(M526="T",0,IF(M526="Y/T","Belum diisi","Error")))</f>
        <v>Belum diisi</v>
      </c>
      <c r="O526" s="272"/>
      <c r="P526" s="272"/>
      <c r="Q526" s="272"/>
      <c r="R526" s="272"/>
    </row>
    <row r="527" spans="1:18" ht="12.75" customHeight="1">
      <c r="A527" s="272"/>
      <c r="B527" s="371"/>
      <c r="C527" s="371"/>
      <c r="D527" s="371"/>
      <c r="E527" s="371"/>
      <c r="F527" s="278">
        <v>2</v>
      </c>
      <c r="G527" s="279"/>
      <c r="H527" s="288" t="str">
        <f t="shared" si="195"/>
        <v>Belum Diisi</v>
      </c>
      <c r="I527" s="280" t="s">
        <v>650</v>
      </c>
      <c r="J527" s="281" t="str">
        <f t="shared" si="216"/>
        <v>Isi Sasaran</v>
      </c>
      <c r="K527" s="280" t="s">
        <v>650</v>
      </c>
      <c r="L527" s="281" t="str">
        <f t="shared" si="217"/>
        <v>Isi Sasaran</v>
      </c>
      <c r="M527" s="371"/>
      <c r="N527" s="371"/>
      <c r="O527" s="272"/>
      <c r="P527" s="272"/>
      <c r="Q527" s="272"/>
      <c r="R527" s="272"/>
    </row>
    <row r="528" spans="1:18" ht="12.75" customHeight="1">
      <c r="A528" s="272"/>
      <c r="B528" s="371"/>
      <c r="C528" s="371"/>
      <c r="D528" s="371"/>
      <c r="E528" s="371"/>
      <c r="F528" s="278">
        <v>3</v>
      </c>
      <c r="G528" s="279"/>
      <c r="H528" s="288" t="str">
        <f t="shared" si="195"/>
        <v>Belum Diisi</v>
      </c>
      <c r="I528" s="280" t="s">
        <v>650</v>
      </c>
      <c r="J528" s="281" t="str">
        <f t="shared" si="216"/>
        <v>Isi Sasaran</v>
      </c>
      <c r="K528" s="280" t="s">
        <v>650</v>
      </c>
      <c r="L528" s="281" t="str">
        <f t="shared" si="217"/>
        <v>Isi Sasaran</v>
      </c>
      <c r="M528" s="371"/>
      <c r="N528" s="371"/>
      <c r="O528" s="272"/>
      <c r="P528" s="272"/>
      <c r="Q528" s="272"/>
      <c r="R528" s="272"/>
    </row>
    <row r="529" spans="1:18" ht="12.75" customHeight="1">
      <c r="A529" s="272"/>
      <c r="B529" s="371"/>
      <c r="C529" s="371"/>
      <c r="D529" s="371"/>
      <c r="E529" s="371"/>
      <c r="F529" s="278">
        <v>4</v>
      </c>
      <c r="G529" s="279"/>
      <c r="H529" s="288" t="str">
        <f t="shared" si="195"/>
        <v>Belum Diisi</v>
      </c>
      <c r="I529" s="280" t="s">
        <v>650</v>
      </c>
      <c r="J529" s="281" t="str">
        <f t="shared" si="216"/>
        <v>Isi Sasaran</v>
      </c>
      <c r="K529" s="280" t="s">
        <v>650</v>
      </c>
      <c r="L529" s="281" t="str">
        <f t="shared" si="217"/>
        <v>Isi Sasaran</v>
      </c>
      <c r="M529" s="371"/>
      <c r="N529" s="371"/>
      <c r="O529" s="272"/>
      <c r="P529" s="272"/>
      <c r="Q529" s="272"/>
      <c r="R529" s="272"/>
    </row>
    <row r="530" spans="1:18" ht="12.75" customHeight="1">
      <c r="A530" s="272"/>
      <c r="B530" s="349"/>
      <c r="C530" s="349"/>
      <c r="D530" s="349"/>
      <c r="E530" s="349"/>
      <c r="F530" s="282">
        <v>5</v>
      </c>
      <c r="G530" s="283"/>
      <c r="H530" s="289" t="str">
        <f t="shared" si="195"/>
        <v>Belum Diisi</v>
      </c>
      <c r="I530" s="285" t="s">
        <v>650</v>
      </c>
      <c r="J530" s="286" t="str">
        <f t="shared" si="216"/>
        <v>Isi Sasaran</v>
      </c>
      <c r="K530" s="285" t="s">
        <v>650</v>
      </c>
      <c r="L530" s="286" t="str">
        <f t="shared" si="217"/>
        <v>Isi Sasaran</v>
      </c>
      <c r="M530" s="349"/>
      <c r="N530" s="349"/>
      <c r="O530" s="272"/>
      <c r="P530" s="272"/>
      <c r="Q530" s="272"/>
      <c r="R530" s="272"/>
    </row>
    <row r="531" spans="1:18" ht="12.75" customHeight="1">
      <c r="A531" s="272"/>
      <c r="B531" s="418">
        <v>12</v>
      </c>
      <c r="C531" s="426"/>
      <c r="D531" s="419" t="s">
        <v>650</v>
      </c>
      <c r="E531" s="427" t="str">
        <f>IF(D531="Y",1,IF(D531="T",0,IF(D531="Y/T","Belum diisi","Error")))</f>
        <v>Belum diisi</v>
      </c>
      <c r="F531" s="273">
        <v>1</v>
      </c>
      <c r="G531" s="274"/>
      <c r="H531" s="290" t="str">
        <f t="shared" si="195"/>
        <v>Belum Diisi</v>
      </c>
      <c r="I531" s="276" t="s">
        <v>650</v>
      </c>
      <c r="J531" s="277" t="str">
        <f t="shared" ref="J531:J535" si="218">IF($D$531="Y/T","Isi Sasaran",IF($E$531=0,0,IF(I531="Y",1,IF(I531="T",0,"Isi Dulu"))))</f>
        <v>Isi Sasaran</v>
      </c>
      <c r="K531" s="276" t="s">
        <v>650</v>
      </c>
      <c r="L531" s="277" t="str">
        <f t="shared" ref="L531:L535" si="219">IF($D$531="Y/T","Isi Sasaran",IF($E$531=0,0,IF(K531="Y",1,IF(K531="T",0,"Isi Dulu"))))</f>
        <v>Isi Sasaran</v>
      </c>
      <c r="M531" s="429" t="s">
        <v>650</v>
      </c>
      <c r="N531" s="430" t="str">
        <f>IF(M531="Y",1,IF(M531="T",0,IF(M531="Y/T","Belum diisi","Error")))</f>
        <v>Belum diisi</v>
      </c>
      <c r="O531" s="272"/>
      <c r="P531" s="272"/>
      <c r="Q531" s="272"/>
      <c r="R531" s="272"/>
    </row>
    <row r="532" spans="1:18" ht="12.75" customHeight="1">
      <c r="A532" s="272"/>
      <c r="B532" s="371"/>
      <c r="C532" s="371"/>
      <c r="D532" s="371"/>
      <c r="E532" s="371"/>
      <c r="F532" s="278">
        <v>2</v>
      </c>
      <c r="G532" s="279"/>
      <c r="H532" s="288" t="str">
        <f t="shared" si="195"/>
        <v>Belum Diisi</v>
      </c>
      <c r="I532" s="280" t="s">
        <v>650</v>
      </c>
      <c r="J532" s="281" t="str">
        <f t="shared" si="218"/>
        <v>Isi Sasaran</v>
      </c>
      <c r="K532" s="280" t="s">
        <v>650</v>
      </c>
      <c r="L532" s="281" t="str">
        <f t="shared" si="219"/>
        <v>Isi Sasaran</v>
      </c>
      <c r="M532" s="371"/>
      <c r="N532" s="371"/>
      <c r="O532" s="272"/>
      <c r="P532" s="272"/>
      <c r="Q532" s="272"/>
      <c r="R532" s="272"/>
    </row>
    <row r="533" spans="1:18" ht="12.75" customHeight="1">
      <c r="A533" s="272"/>
      <c r="B533" s="371"/>
      <c r="C533" s="371"/>
      <c r="D533" s="371"/>
      <c r="E533" s="371"/>
      <c r="F533" s="278">
        <v>3</v>
      </c>
      <c r="G533" s="279"/>
      <c r="H533" s="288" t="str">
        <f t="shared" si="195"/>
        <v>Belum Diisi</v>
      </c>
      <c r="I533" s="280" t="s">
        <v>650</v>
      </c>
      <c r="J533" s="281" t="str">
        <f t="shared" si="218"/>
        <v>Isi Sasaran</v>
      </c>
      <c r="K533" s="280" t="s">
        <v>650</v>
      </c>
      <c r="L533" s="281" t="str">
        <f t="shared" si="219"/>
        <v>Isi Sasaran</v>
      </c>
      <c r="M533" s="371"/>
      <c r="N533" s="371"/>
      <c r="O533" s="272"/>
      <c r="P533" s="272"/>
      <c r="Q533" s="272"/>
      <c r="R533" s="272"/>
    </row>
    <row r="534" spans="1:18" ht="12.75" customHeight="1">
      <c r="A534" s="272"/>
      <c r="B534" s="371"/>
      <c r="C534" s="371"/>
      <c r="D534" s="371"/>
      <c r="E534" s="371"/>
      <c r="F534" s="278">
        <v>4</v>
      </c>
      <c r="G534" s="279"/>
      <c r="H534" s="288" t="str">
        <f t="shared" si="195"/>
        <v>Belum Diisi</v>
      </c>
      <c r="I534" s="280" t="s">
        <v>650</v>
      </c>
      <c r="J534" s="281" t="str">
        <f t="shared" si="218"/>
        <v>Isi Sasaran</v>
      </c>
      <c r="K534" s="280" t="s">
        <v>650</v>
      </c>
      <c r="L534" s="281" t="str">
        <f t="shared" si="219"/>
        <v>Isi Sasaran</v>
      </c>
      <c r="M534" s="371"/>
      <c r="N534" s="371"/>
      <c r="O534" s="272"/>
      <c r="P534" s="272"/>
      <c r="Q534" s="272"/>
      <c r="R534" s="272"/>
    </row>
    <row r="535" spans="1:18" ht="12.75" customHeight="1">
      <c r="A535" s="272"/>
      <c r="B535" s="349"/>
      <c r="C535" s="349"/>
      <c r="D535" s="349"/>
      <c r="E535" s="349"/>
      <c r="F535" s="282">
        <v>5</v>
      </c>
      <c r="G535" s="283"/>
      <c r="H535" s="289" t="str">
        <f t="shared" si="195"/>
        <v>Belum Diisi</v>
      </c>
      <c r="I535" s="285" t="s">
        <v>650</v>
      </c>
      <c r="J535" s="286" t="str">
        <f t="shared" si="218"/>
        <v>Isi Sasaran</v>
      </c>
      <c r="K535" s="285" t="s">
        <v>650</v>
      </c>
      <c r="L535" s="286" t="str">
        <f t="shared" si="219"/>
        <v>Isi Sasaran</v>
      </c>
      <c r="M535" s="349"/>
      <c r="N535" s="349"/>
      <c r="O535" s="272"/>
      <c r="P535" s="272"/>
      <c r="Q535" s="272"/>
      <c r="R535" s="272"/>
    </row>
    <row r="536" spans="1:18" ht="12.75" customHeight="1">
      <c r="A536" s="272"/>
      <c r="B536" s="418">
        <v>13</v>
      </c>
      <c r="C536" s="426"/>
      <c r="D536" s="419" t="s">
        <v>650</v>
      </c>
      <c r="E536" s="427" t="str">
        <f>IF(D536="Y",1,IF(D536="T",0,IF(D536="Y/T","Belum diisi","Error")))</f>
        <v>Belum diisi</v>
      </c>
      <c r="F536" s="273">
        <v>1</v>
      </c>
      <c r="G536" s="274"/>
      <c r="H536" s="290" t="str">
        <f t="shared" si="195"/>
        <v>Belum Diisi</v>
      </c>
      <c r="I536" s="276" t="s">
        <v>650</v>
      </c>
      <c r="J536" s="277" t="str">
        <f t="shared" ref="J536:J540" si="220">IF($D$536="Y/T","Isi Sasaran",IF($E$536=0,0,IF(I536="Y",1,IF(I536="T",0,"Isi Dulu"))))</f>
        <v>Isi Sasaran</v>
      </c>
      <c r="K536" s="276" t="s">
        <v>650</v>
      </c>
      <c r="L536" s="277" t="str">
        <f t="shared" ref="L536:L540" si="221">IF($D$536="Y/T","Isi Sasaran",IF($E$536=0,0,IF(K536="Y",1,IF(K536="T",0,"Isi Dulu"))))</f>
        <v>Isi Sasaran</v>
      </c>
      <c r="M536" s="429" t="s">
        <v>650</v>
      </c>
      <c r="N536" s="430" t="str">
        <f>IF(M536="Y",1,IF(M536="T",0,IF(M536="Y/T","Belum diisi","Error")))</f>
        <v>Belum diisi</v>
      </c>
      <c r="O536" s="272"/>
      <c r="P536" s="272"/>
      <c r="Q536" s="272"/>
      <c r="R536" s="272"/>
    </row>
    <row r="537" spans="1:18" ht="12.75" customHeight="1">
      <c r="A537" s="272"/>
      <c r="B537" s="371"/>
      <c r="C537" s="371"/>
      <c r="D537" s="371"/>
      <c r="E537" s="371"/>
      <c r="F537" s="278">
        <v>2</v>
      </c>
      <c r="G537" s="279"/>
      <c r="H537" s="288" t="str">
        <f t="shared" si="195"/>
        <v>Belum Diisi</v>
      </c>
      <c r="I537" s="280" t="s">
        <v>650</v>
      </c>
      <c r="J537" s="281" t="str">
        <f t="shared" si="220"/>
        <v>Isi Sasaran</v>
      </c>
      <c r="K537" s="280" t="s">
        <v>650</v>
      </c>
      <c r="L537" s="281" t="str">
        <f t="shared" si="221"/>
        <v>Isi Sasaran</v>
      </c>
      <c r="M537" s="371"/>
      <c r="N537" s="371"/>
      <c r="O537" s="272"/>
      <c r="P537" s="272"/>
      <c r="Q537" s="272"/>
      <c r="R537" s="272"/>
    </row>
    <row r="538" spans="1:18" ht="12.75" customHeight="1">
      <c r="A538" s="272"/>
      <c r="B538" s="371"/>
      <c r="C538" s="371"/>
      <c r="D538" s="371"/>
      <c r="E538" s="371"/>
      <c r="F538" s="278">
        <v>3</v>
      </c>
      <c r="G538" s="279"/>
      <c r="H538" s="288" t="str">
        <f t="shared" si="195"/>
        <v>Belum Diisi</v>
      </c>
      <c r="I538" s="280" t="s">
        <v>650</v>
      </c>
      <c r="J538" s="281" t="str">
        <f t="shared" si="220"/>
        <v>Isi Sasaran</v>
      </c>
      <c r="K538" s="280" t="s">
        <v>650</v>
      </c>
      <c r="L538" s="281" t="str">
        <f t="shared" si="221"/>
        <v>Isi Sasaran</v>
      </c>
      <c r="M538" s="371"/>
      <c r="N538" s="371"/>
      <c r="O538" s="272"/>
      <c r="P538" s="272"/>
      <c r="Q538" s="272"/>
      <c r="R538" s="272"/>
    </row>
    <row r="539" spans="1:18" ht="12.75" customHeight="1">
      <c r="A539" s="272"/>
      <c r="B539" s="371"/>
      <c r="C539" s="371"/>
      <c r="D539" s="371"/>
      <c r="E539" s="371"/>
      <c r="F539" s="278">
        <v>4</v>
      </c>
      <c r="G539" s="279"/>
      <c r="H539" s="288" t="str">
        <f t="shared" si="195"/>
        <v>Belum Diisi</v>
      </c>
      <c r="I539" s="280" t="s">
        <v>650</v>
      </c>
      <c r="J539" s="281" t="str">
        <f t="shared" si="220"/>
        <v>Isi Sasaran</v>
      </c>
      <c r="K539" s="280" t="s">
        <v>650</v>
      </c>
      <c r="L539" s="281" t="str">
        <f t="shared" si="221"/>
        <v>Isi Sasaran</v>
      </c>
      <c r="M539" s="371"/>
      <c r="N539" s="371"/>
      <c r="O539" s="272"/>
      <c r="P539" s="272"/>
      <c r="Q539" s="272"/>
      <c r="R539" s="272"/>
    </row>
    <row r="540" spans="1:18" ht="12.75" customHeight="1">
      <c r="A540" s="272"/>
      <c r="B540" s="349"/>
      <c r="C540" s="349"/>
      <c r="D540" s="349"/>
      <c r="E540" s="349"/>
      <c r="F540" s="282">
        <v>5</v>
      </c>
      <c r="G540" s="283"/>
      <c r="H540" s="289" t="str">
        <f t="shared" si="195"/>
        <v>Belum Diisi</v>
      </c>
      <c r="I540" s="285" t="s">
        <v>650</v>
      </c>
      <c r="J540" s="286" t="str">
        <f t="shared" si="220"/>
        <v>Isi Sasaran</v>
      </c>
      <c r="K540" s="285" t="s">
        <v>650</v>
      </c>
      <c r="L540" s="286" t="str">
        <f t="shared" si="221"/>
        <v>Isi Sasaran</v>
      </c>
      <c r="M540" s="349"/>
      <c r="N540" s="349"/>
      <c r="O540" s="272"/>
      <c r="P540" s="272"/>
      <c r="Q540" s="272"/>
      <c r="R540" s="272"/>
    </row>
    <row r="541" spans="1:18" ht="12.75" customHeight="1">
      <c r="A541" s="272"/>
      <c r="B541" s="418">
        <v>14</v>
      </c>
      <c r="C541" s="426"/>
      <c r="D541" s="419" t="s">
        <v>650</v>
      </c>
      <c r="E541" s="427" t="str">
        <f>IF(D541="Y",1,IF(D541="T",0,IF(D541="Y/T","Belum diisi","Error")))</f>
        <v>Belum diisi</v>
      </c>
      <c r="F541" s="273">
        <v>1</v>
      </c>
      <c r="G541" s="274"/>
      <c r="H541" s="290" t="str">
        <f t="shared" si="195"/>
        <v>Belum Diisi</v>
      </c>
      <c r="I541" s="276" t="s">
        <v>650</v>
      </c>
      <c r="J541" s="277" t="str">
        <f t="shared" ref="J541:J545" si="222">IF($D$541="Y/T","Isi Sasaran",IF($E$541=0,0,IF(I541="Y",1,IF(I541="T",0,"Isi Dulu"))))</f>
        <v>Isi Sasaran</v>
      </c>
      <c r="K541" s="276" t="s">
        <v>650</v>
      </c>
      <c r="L541" s="277" t="str">
        <f t="shared" ref="L541:L545" si="223">IF($D$541="Y/T","Isi Sasaran",IF($E$541=0,0,IF(K541="Y",1,IF(K541="T",0,"Isi Dulu"))))</f>
        <v>Isi Sasaran</v>
      </c>
      <c r="M541" s="429" t="s">
        <v>650</v>
      </c>
      <c r="N541" s="430" t="str">
        <f>IF(M541="Y",1,IF(M541="T",0,IF(M541="Y/T","Belum diisi","Error")))</f>
        <v>Belum diisi</v>
      </c>
      <c r="O541" s="272"/>
      <c r="P541" s="272"/>
      <c r="Q541" s="272"/>
      <c r="R541" s="272"/>
    </row>
    <row r="542" spans="1:18" ht="12.75" customHeight="1">
      <c r="A542" s="272"/>
      <c r="B542" s="371"/>
      <c r="C542" s="371"/>
      <c r="D542" s="371"/>
      <c r="E542" s="371"/>
      <c r="F542" s="278">
        <v>2</v>
      </c>
      <c r="G542" s="279"/>
      <c r="H542" s="288" t="str">
        <f t="shared" si="195"/>
        <v>Belum Diisi</v>
      </c>
      <c r="I542" s="280" t="s">
        <v>650</v>
      </c>
      <c r="J542" s="281" t="str">
        <f t="shared" si="222"/>
        <v>Isi Sasaran</v>
      </c>
      <c r="K542" s="280" t="s">
        <v>650</v>
      </c>
      <c r="L542" s="281" t="str">
        <f t="shared" si="223"/>
        <v>Isi Sasaran</v>
      </c>
      <c r="M542" s="371"/>
      <c r="N542" s="371"/>
      <c r="O542" s="272"/>
      <c r="P542" s="272"/>
      <c r="Q542" s="272"/>
      <c r="R542" s="272"/>
    </row>
    <row r="543" spans="1:18" ht="12.75" customHeight="1">
      <c r="A543" s="272"/>
      <c r="B543" s="371"/>
      <c r="C543" s="371"/>
      <c r="D543" s="371"/>
      <c r="E543" s="371"/>
      <c r="F543" s="278">
        <v>3</v>
      </c>
      <c r="G543" s="279"/>
      <c r="H543" s="288" t="str">
        <f t="shared" si="195"/>
        <v>Belum Diisi</v>
      </c>
      <c r="I543" s="280" t="s">
        <v>650</v>
      </c>
      <c r="J543" s="281" t="str">
        <f t="shared" si="222"/>
        <v>Isi Sasaran</v>
      </c>
      <c r="K543" s="280" t="s">
        <v>650</v>
      </c>
      <c r="L543" s="281" t="str">
        <f t="shared" si="223"/>
        <v>Isi Sasaran</v>
      </c>
      <c r="M543" s="371"/>
      <c r="N543" s="371"/>
      <c r="O543" s="272"/>
      <c r="P543" s="272"/>
      <c r="Q543" s="272"/>
      <c r="R543" s="272"/>
    </row>
    <row r="544" spans="1:18" ht="12.75" customHeight="1">
      <c r="A544" s="272"/>
      <c r="B544" s="371"/>
      <c r="C544" s="371"/>
      <c r="D544" s="371"/>
      <c r="E544" s="371"/>
      <c r="F544" s="278">
        <v>4</v>
      </c>
      <c r="G544" s="279"/>
      <c r="H544" s="288" t="str">
        <f t="shared" si="195"/>
        <v>Belum Diisi</v>
      </c>
      <c r="I544" s="280" t="s">
        <v>650</v>
      </c>
      <c r="J544" s="281" t="str">
        <f t="shared" si="222"/>
        <v>Isi Sasaran</v>
      </c>
      <c r="K544" s="280" t="s">
        <v>650</v>
      </c>
      <c r="L544" s="281" t="str">
        <f t="shared" si="223"/>
        <v>Isi Sasaran</v>
      </c>
      <c r="M544" s="371"/>
      <c r="N544" s="371"/>
      <c r="O544" s="272"/>
      <c r="P544" s="272"/>
      <c r="Q544" s="272"/>
      <c r="R544" s="272"/>
    </row>
    <row r="545" spans="1:18" ht="12.75" customHeight="1">
      <c r="A545" s="272"/>
      <c r="B545" s="349"/>
      <c r="C545" s="349"/>
      <c r="D545" s="349"/>
      <c r="E545" s="349"/>
      <c r="F545" s="282">
        <v>5</v>
      </c>
      <c r="G545" s="283"/>
      <c r="H545" s="289" t="str">
        <f t="shared" si="195"/>
        <v>Belum Diisi</v>
      </c>
      <c r="I545" s="285" t="s">
        <v>650</v>
      </c>
      <c r="J545" s="286" t="str">
        <f t="shared" si="222"/>
        <v>Isi Sasaran</v>
      </c>
      <c r="K545" s="285" t="s">
        <v>650</v>
      </c>
      <c r="L545" s="286" t="str">
        <f t="shared" si="223"/>
        <v>Isi Sasaran</v>
      </c>
      <c r="M545" s="349"/>
      <c r="N545" s="349"/>
      <c r="O545" s="272"/>
      <c r="P545" s="272"/>
      <c r="Q545" s="272"/>
      <c r="R545" s="272"/>
    </row>
    <row r="546" spans="1:18" ht="12.75" customHeight="1">
      <c r="A546" s="272"/>
      <c r="B546" s="418">
        <v>15</v>
      </c>
      <c r="C546" s="426"/>
      <c r="D546" s="419" t="s">
        <v>650</v>
      </c>
      <c r="E546" s="427" t="str">
        <f>IF(D546="Y",1,IF(D546="T",0,IF(D546="Y/T","Belum diisi","Error")))</f>
        <v>Belum diisi</v>
      </c>
      <c r="F546" s="273">
        <v>1</v>
      </c>
      <c r="G546" s="274"/>
      <c r="H546" s="290" t="str">
        <f t="shared" si="195"/>
        <v>Belum Diisi</v>
      </c>
      <c r="I546" s="276" t="s">
        <v>650</v>
      </c>
      <c r="J546" s="277" t="str">
        <f t="shared" ref="J546:J550" si="224">IF($D$546="Y/T","Isi Sasaran",IF($E$546=0,0,IF(I546="Y",1,IF(I546="T",0,"Isi Dulu"))))</f>
        <v>Isi Sasaran</v>
      </c>
      <c r="K546" s="276" t="s">
        <v>650</v>
      </c>
      <c r="L546" s="277" t="str">
        <f t="shared" ref="L546:L550" si="225">IF($D$546="Y/T","Isi Sasaran",IF($E$546=0,0,IF(K546="Y",1,IF(K546="T",0,"Isi Dulu"))))</f>
        <v>Isi Sasaran</v>
      </c>
      <c r="M546" s="429" t="s">
        <v>650</v>
      </c>
      <c r="N546" s="430" t="str">
        <f>IF(M546="Y",1,IF(M546="T",0,IF(M546="Y/T","Belum diisi","Error")))</f>
        <v>Belum diisi</v>
      </c>
      <c r="O546" s="272"/>
      <c r="P546" s="272"/>
      <c r="Q546" s="272"/>
      <c r="R546" s="272"/>
    </row>
    <row r="547" spans="1:18" ht="12.75" customHeight="1">
      <c r="A547" s="272"/>
      <c r="B547" s="371"/>
      <c r="C547" s="371"/>
      <c r="D547" s="371"/>
      <c r="E547" s="371"/>
      <c r="F547" s="278">
        <v>2</v>
      </c>
      <c r="G547" s="279"/>
      <c r="H547" s="288" t="str">
        <f t="shared" si="195"/>
        <v>Belum Diisi</v>
      </c>
      <c r="I547" s="280" t="s">
        <v>650</v>
      </c>
      <c r="J547" s="281" t="str">
        <f t="shared" si="224"/>
        <v>Isi Sasaran</v>
      </c>
      <c r="K547" s="280" t="s">
        <v>650</v>
      </c>
      <c r="L547" s="281" t="str">
        <f t="shared" si="225"/>
        <v>Isi Sasaran</v>
      </c>
      <c r="M547" s="371"/>
      <c r="N547" s="371"/>
      <c r="O547" s="272"/>
      <c r="P547" s="272"/>
      <c r="Q547" s="272"/>
      <c r="R547" s="272"/>
    </row>
    <row r="548" spans="1:18" ht="12.75" customHeight="1">
      <c r="A548" s="272"/>
      <c r="B548" s="371"/>
      <c r="C548" s="371"/>
      <c r="D548" s="371"/>
      <c r="E548" s="371"/>
      <c r="F548" s="278">
        <v>3</v>
      </c>
      <c r="G548" s="279"/>
      <c r="H548" s="288" t="str">
        <f t="shared" si="195"/>
        <v>Belum Diisi</v>
      </c>
      <c r="I548" s="280" t="s">
        <v>650</v>
      </c>
      <c r="J548" s="281" t="str">
        <f t="shared" si="224"/>
        <v>Isi Sasaran</v>
      </c>
      <c r="K548" s="280" t="s">
        <v>650</v>
      </c>
      <c r="L548" s="281" t="str">
        <f t="shared" si="225"/>
        <v>Isi Sasaran</v>
      </c>
      <c r="M548" s="371"/>
      <c r="N548" s="371"/>
      <c r="O548" s="272"/>
      <c r="P548" s="272"/>
      <c r="Q548" s="272"/>
      <c r="R548" s="272"/>
    </row>
    <row r="549" spans="1:18" ht="12.75" customHeight="1">
      <c r="A549" s="272"/>
      <c r="B549" s="371"/>
      <c r="C549" s="371"/>
      <c r="D549" s="371"/>
      <c r="E549" s="371"/>
      <c r="F549" s="278">
        <v>4</v>
      </c>
      <c r="G549" s="279"/>
      <c r="H549" s="288" t="str">
        <f t="shared" si="195"/>
        <v>Belum Diisi</v>
      </c>
      <c r="I549" s="280" t="s">
        <v>650</v>
      </c>
      <c r="J549" s="281" t="str">
        <f t="shared" si="224"/>
        <v>Isi Sasaran</v>
      </c>
      <c r="K549" s="280" t="s">
        <v>650</v>
      </c>
      <c r="L549" s="281" t="str">
        <f t="shared" si="225"/>
        <v>Isi Sasaran</v>
      </c>
      <c r="M549" s="371"/>
      <c r="N549" s="371"/>
      <c r="O549" s="272"/>
      <c r="P549" s="272"/>
      <c r="Q549" s="272"/>
      <c r="R549" s="272"/>
    </row>
    <row r="550" spans="1:18" ht="12.75" customHeight="1">
      <c r="A550" s="272"/>
      <c r="B550" s="349"/>
      <c r="C550" s="349"/>
      <c r="D550" s="349"/>
      <c r="E550" s="349"/>
      <c r="F550" s="282">
        <v>5</v>
      </c>
      <c r="G550" s="283"/>
      <c r="H550" s="289" t="str">
        <f t="shared" si="195"/>
        <v>Belum Diisi</v>
      </c>
      <c r="I550" s="285" t="s">
        <v>650</v>
      </c>
      <c r="J550" s="286" t="str">
        <f t="shared" si="224"/>
        <v>Isi Sasaran</v>
      </c>
      <c r="K550" s="285" t="s">
        <v>650</v>
      </c>
      <c r="L550" s="286" t="str">
        <f t="shared" si="225"/>
        <v>Isi Sasaran</v>
      </c>
      <c r="M550" s="349"/>
      <c r="N550" s="349"/>
      <c r="O550" s="272"/>
      <c r="P550" s="272"/>
      <c r="Q550" s="272"/>
      <c r="R550" s="272"/>
    </row>
    <row r="551" spans="1:18" ht="12.75" customHeight="1">
      <c r="A551" s="272"/>
      <c r="B551" s="418">
        <v>16</v>
      </c>
      <c r="C551" s="426"/>
      <c r="D551" s="419" t="s">
        <v>650</v>
      </c>
      <c r="E551" s="427" t="str">
        <f>IF(D551="Y",1,IF(D551="T",0,IF(D551="Y/T","Belum diisi","Error")))</f>
        <v>Belum diisi</v>
      </c>
      <c r="F551" s="273">
        <v>1</v>
      </c>
      <c r="G551" s="274"/>
      <c r="H551" s="290" t="str">
        <f t="shared" si="195"/>
        <v>Belum Diisi</v>
      </c>
      <c r="I551" s="276" t="s">
        <v>650</v>
      </c>
      <c r="J551" s="277" t="str">
        <f t="shared" ref="J551:J555" si="226">IF($D$551="Y/T","Isi Sasaran",IF($E$551=0,0,IF(I551="Y",1,IF(I551="T",0,"Isi Dulu"))))</f>
        <v>Isi Sasaran</v>
      </c>
      <c r="K551" s="276" t="s">
        <v>650</v>
      </c>
      <c r="L551" s="277" t="str">
        <f t="shared" ref="L551:L555" si="227">IF($D$551="Y/T","Isi Sasaran",IF($E$551=0,0,IF(K551="Y",1,IF(K551="T",0,"Isi Dulu"))))</f>
        <v>Isi Sasaran</v>
      </c>
      <c r="M551" s="429" t="s">
        <v>650</v>
      </c>
      <c r="N551" s="430" t="str">
        <f>IF(M551="Y",1,IF(M551="T",0,IF(M551="Y/T","Belum diisi","Error")))</f>
        <v>Belum diisi</v>
      </c>
      <c r="O551" s="272"/>
      <c r="P551" s="272"/>
      <c r="Q551" s="272"/>
      <c r="R551" s="272"/>
    </row>
    <row r="552" spans="1:18" ht="12.75" customHeight="1">
      <c r="A552" s="272"/>
      <c r="B552" s="371"/>
      <c r="C552" s="371"/>
      <c r="D552" s="371"/>
      <c r="E552" s="371"/>
      <c r="F552" s="278">
        <v>2</v>
      </c>
      <c r="G552" s="279"/>
      <c r="H552" s="288" t="str">
        <f t="shared" si="195"/>
        <v>Belum Diisi</v>
      </c>
      <c r="I552" s="280" t="s">
        <v>650</v>
      </c>
      <c r="J552" s="281" t="str">
        <f t="shared" si="226"/>
        <v>Isi Sasaran</v>
      </c>
      <c r="K552" s="280" t="s">
        <v>650</v>
      </c>
      <c r="L552" s="281" t="str">
        <f t="shared" si="227"/>
        <v>Isi Sasaran</v>
      </c>
      <c r="M552" s="371"/>
      <c r="N552" s="371"/>
      <c r="O552" s="272"/>
      <c r="P552" s="272"/>
      <c r="Q552" s="272"/>
      <c r="R552" s="272"/>
    </row>
    <row r="553" spans="1:18" ht="12.75" customHeight="1">
      <c r="A553" s="272"/>
      <c r="B553" s="371"/>
      <c r="C553" s="371"/>
      <c r="D553" s="371"/>
      <c r="E553" s="371"/>
      <c r="F553" s="278">
        <v>3</v>
      </c>
      <c r="G553" s="279"/>
      <c r="H553" s="288" t="str">
        <f t="shared" si="195"/>
        <v>Belum Diisi</v>
      </c>
      <c r="I553" s="280" t="s">
        <v>650</v>
      </c>
      <c r="J553" s="281" t="str">
        <f t="shared" si="226"/>
        <v>Isi Sasaran</v>
      </c>
      <c r="K553" s="280" t="s">
        <v>650</v>
      </c>
      <c r="L553" s="281" t="str">
        <f t="shared" si="227"/>
        <v>Isi Sasaran</v>
      </c>
      <c r="M553" s="371"/>
      <c r="N553" s="371"/>
      <c r="O553" s="272"/>
      <c r="P553" s="272"/>
      <c r="Q553" s="272"/>
      <c r="R553" s="272"/>
    </row>
    <row r="554" spans="1:18" ht="12.75" customHeight="1">
      <c r="A554" s="272"/>
      <c r="B554" s="371"/>
      <c r="C554" s="371"/>
      <c r="D554" s="371"/>
      <c r="E554" s="371"/>
      <c r="F554" s="278">
        <v>4</v>
      </c>
      <c r="G554" s="279"/>
      <c r="H554" s="288" t="str">
        <f t="shared" si="195"/>
        <v>Belum Diisi</v>
      </c>
      <c r="I554" s="280" t="s">
        <v>650</v>
      </c>
      <c r="J554" s="281" t="str">
        <f t="shared" si="226"/>
        <v>Isi Sasaran</v>
      </c>
      <c r="K554" s="280" t="s">
        <v>650</v>
      </c>
      <c r="L554" s="281" t="str">
        <f t="shared" si="227"/>
        <v>Isi Sasaran</v>
      </c>
      <c r="M554" s="371"/>
      <c r="N554" s="371"/>
      <c r="O554" s="272"/>
      <c r="P554" s="272"/>
      <c r="Q554" s="272"/>
      <c r="R554" s="272"/>
    </row>
    <row r="555" spans="1:18" ht="12.75" customHeight="1">
      <c r="A555" s="272"/>
      <c r="B555" s="349"/>
      <c r="C555" s="349"/>
      <c r="D555" s="349"/>
      <c r="E555" s="349"/>
      <c r="F555" s="282">
        <v>5</v>
      </c>
      <c r="G555" s="283"/>
      <c r="H555" s="289" t="str">
        <f t="shared" si="195"/>
        <v>Belum Diisi</v>
      </c>
      <c r="I555" s="285" t="s">
        <v>650</v>
      </c>
      <c r="J555" s="286" t="str">
        <f t="shared" si="226"/>
        <v>Isi Sasaran</v>
      </c>
      <c r="K555" s="285" t="s">
        <v>650</v>
      </c>
      <c r="L555" s="286" t="str">
        <f t="shared" si="227"/>
        <v>Isi Sasaran</v>
      </c>
      <c r="M555" s="349"/>
      <c r="N555" s="349"/>
      <c r="O555" s="272"/>
      <c r="P555" s="272"/>
      <c r="Q555" s="272"/>
      <c r="R555" s="272"/>
    </row>
    <row r="556" spans="1:18" ht="12.75" customHeight="1">
      <c r="A556" s="272"/>
      <c r="B556" s="418">
        <v>17</v>
      </c>
      <c r="C556" s="426"/>
      <c r="D556" s="419" t="s">
        <v>650</v>
      </c>
      <c r="E556" s="427" t="str">
        <f>IF(D556="Y",1,IF(D556="T",0,IF(D556="Y/T","Belum diisi","Error")))</f>
        <v>Belum diisi</v>
      </c>
      <c r="F556" s="273">
        <v>1</v>
      </c>
      <c r="G556" s="274"/>
      <c r="H556" s="290" t="str">
        <f t="shared" si="195"/>
        <v>Belum Diisi</v>
      </c>
      <c r="I556" s="276" t="s">
        <v>650</v>
      </c>
      <c r="J556" s="277" t="str">
        <f t="shared" ref="J556:J560" si="228">IF($D$556="Y/T","Isi Sasaran",IF($E$556=0,0,IF(I556="Y",1,IF(I556="T",0,"Isi Dulu"))))</f>
        <v>Isi Sasaran</v>
      </c>
      <c r="K556" s="276" t="s">
        <v>650</v>
      </c>
      <c r="L556" s="277" t="str">
        <f t="shared" ref="L556:L560" si="229">IF($D$556="Y/T","Isi Sasaran",IF($E$556=0,0,IF(K556="Y",1,IF(K556="T",0,"Isi Dulu"))))</f>
        <v>Isi Sasaran</v>
      </c>
      <c r="M556" s="429" t="s">
        <v>650</v>
      </c>
      <c r="N556" s="430" t="str">
        <f>IF(M556="Y",1,IF(M556="T",0,IF(M556="Y/T","Belum diisi","Error")))</f>
        <v>Belum diisi</v>
      </c>
      <c r="O556" s="272"/>
      <c r="P556" s="272"/>
      <c r="Q556" s="272"/>
      <c r="R556" s="272"/>
    </row>
    <row r="557" spans="1:18" ht="12.75" customHeight="1">
      <c r="A557" s="272"/>
      <c r="B557" s="371"/>
      <c r="C557" s="371"/>
      <c r="D557" s="371"/>
      <c r="E557" s="371"/>
      <c r="F557" s="278">
        <v>2</v>
      </c>
      <c r="G557" s="279"/>
      <c r="H557" s="288" t="str">
        <f t="shared" si="195"/>
        <v>Belum Diisi</v>
      </c>
      <c r="I557" s="280" t="s">
        <v>650</v>
      </c>
      <c r="J557" s="281" t="str">
        <f t="shared" si="228"/>
        <v>Isi Sasaran</v>
      </c>
      <c r="K557" s="280" t="s">
        <v>650</v>
      </c>
      <c r="L557" s="281" t="str">
        <f t="shared" si="229"/>
        <v>Isi Sasaran</v>
      </c>
      <c r="M557" s="371"/>
      <c r="N557" s="371"/>
      <c r="O557" s="272"/>
      <c r="P557" s="272"/>
      <c r="Q557" s="272"/>
      <c r="R557" s="272"/>
    </row>
    <row r="558" spans="1:18" ht="12.75" customHeight="1">
      <c r="A558" s="272"/>
      <c r="B558" s="371"/>
      <c r="C558" s="371"/>
      <c r="D558" s="371"/>
      <c r="E558" s="371"/>
      <c r="F558" s="278">
        <v>3</v>
      </c>
      <c r="G558" s="279"/>
      <c r="H558" s="288" t="str">
        <f t="shared" si="195"/>
        <v>Belum Diisi</v>
      </c>
      <c r="I558" s="280" t="s">
        <v>650</v>
      </c>
      <c r="J558" s="281" t="str">
        <f t="shared" si="228"/>
        <v>Isi Sasaran</v>
      </c>
      <c r="K558" s="280" t="s">
        <v>650</v>
      </c>
      <c r="L558" s="281" t="str">
        <f t="shared" si="229"/>
        <v>Isi Sasaran</v>
      </c>
      <c r="M558" s="371"/>
      <c r="N558" s="371"/>
      <c r="O558" s="272"/>
      <c r="P558" s="272"/>
      <c r="Q558" s="272"/>
      <c r="R558" s="272"/>
    </row>
    <row r="559" spans="1:18" ht="12.75" customHeight="1">
      <c r="A559" s="272"/>
      <c r="B559" s="371"/>
      <c r="C559" s="371"/>
      <c r="D559" s="371"/>
      <c r="E559" s="371"/>
      <c r="F559" s="278">
        <v>4</v>
      </c>
      <c r="G559" s="279"/>
      <c r="H559" s="288" t="str">
        <f t="shared" si="195"/>
        <v>Belum Diisi</v>
      </c>
      <c r="I559" s="280" t="s">
        <v>650</v>
      </c>
      <c r="J559" s="281" t="str">
        <f t="shared" si="228"/>
        <v>Isi Sasaran</v>
      </c>
      <c r="K559" s="280" t="s">
        <v>650</v>
      </c>
      <c r="L559" s="281" t="str">
        <f t="shared" si="229"/>
        <v>Isi Sasaran</v>
      </c>
      <c r="M559" s="371"/>
      <c r="N559" s="371"/>
      <c r="O559" s="272"/>
      <c r="P559" s="272"/>
      <c r="Q559" s="272"/>
      <c r="R559" s="272"/>
    </row>
    <row r="560" spans="1:18" ht="12.75" customHeight="1">
      <c r="A560" s="272"/>
      <c r="B560" s="349"/>
      <c r="C560" s="349"/>
      <c r="D560" s="349"/>
      <c r="E560" s="349"/>
      <c r="F560" s="282">
        <v>5</v>
      </c>
      <c r="G560" s="283"/>
      <c r="H560" s="289" t="str">
        <f t="shared" si="195"/>
        <v>Belum Diisi</v>
      </c>
      <c r="I560" s="285" t="s">
        <v>650</v>
      </c>
      <c r="J560" s="286" t="str">
        <f t="shared" si="228"/>
        <v>Isi Sasaran</v>
      </c>
      <c r="K560" s="285" t="s">
        <v>650</v>
      </c>
      <c r="L560" s="286" t="str">
        <f t="shared" si="229"/>
        <v>Isi Sasaran</v>
      </c>
      <c r="M560" s="349"/>
      <c r="N560" s="349"/>
      <c r="O560" s="272"/>
      <c r="P560" s="272"/>
      <c r="Q560" s="272"/>
      <c r="R560" s="272"/>
    </row>
    <row r="561" spans="1:18" ht="12.75" customHeight="1">
      <c r="A561" s="272"/>
      <c r="B561" s="418">
        <v>18</v>
      </c>
      <c r="C561" s="426"/>
      <c r="D561" s="419" t="s">
        <v>650</v>
      </c>
      <c r="E561" s="427" t="str">
        <f>IF(D561="Y",1,IF(D561="T",0,IF(D561="Y/T","Belum diisi","Error")))</f>
        <v>Belum diisi</v>
      </c>
      <c r="F561" s="273">
        <v>1</v>
      </c>
      <c r="G561" s="274"/>
      <c r="H561" s="290" t="str">
        <f t="shared" si="195"/>
        <v>Belum Diisi</v>
      </c>
      <c r="I561" s="276" t="s">
        <v>650</v>
      </c>
      <c r="J561" s="277" t="str">
        <f t="shared" ref="J561:J565" si="230">IF($D$561="Y/T","Isi Sasaran",IF($E$561=0,0,IF(I561="Y",1,IF(I561="T",0,"Isi Dulu"))))</f>
        <v>Isi Sasaran</v>
      </c>
      <c r="K561" s="276" t="s">
        <v>650</v>
      </c>
      <c r="L561" s="277" t="str">
        <f t="shared" ref="L561:L565" si="231">IF($D$561="Y/T","Isi Sasaran",IF($E$561=0,0,IF(K561="Y",1,IF(K561="T",0,"Isi Dulu"))))</f>
        <v>Isi Sasaran</v>
      </c>
      <c r="M561" s="429" t="s">
        <v>650</v>
      </c>
      <c r="N561" s="430" t="str">
        <f>IF(M561="Y",1,IF(M561="T",0,IF(M561="Y/T","Belum diisi","Error")))</f>
        <v>Belum diisi</v>
      </c>
      <c r="O561" s="272"/>
      <c r="P561" s="272"/>
      <c r="Q561" s="272"/>
      <c r="R561" s="272"/>
    </row>
    <row r="562" spans="1:18" ht="12.75" customHeight="1">
      <c r="A562" s="272"/>
      <c r="B562" s="371"/>
      <c r="C562" s="371"/>
      <c r="D562" s="371"/>
      <c r="E562" s="371"/>
      <c r="F562" s="278">
        <v>2</v>
      </c>
      <c r="G562" s="279"/>
      <c r="H562" s="288" t="str">
        <f t="shared" si="195"/>
        <v>Belum Diisi</v>
      </c>
      <c r="I562" s="280" t="s">
        <v>650</v>
      </c>
      <c r="J562" s="281" t="str">
        <f t="shared" si="230"/>
        <v>Isi Sasaran</v>
      </c>
      <c r="K562" s="280" t="s">
        <v>650</v>
      </c>
      <c r="L562" s="281" t="str">
        <f t="shared" si="231"/>
        <v>Isi Sasaran</v>
      </c>
      <c r="M562" s="371"/>
      <c r="N562" s="371"/>
      <c r="O562" s="272"/>
      <c r="P562" s="272"/>
      <c r="Q562" s="272"/>
      <c r="R562" s="272"/>
    </row>
    <row r="563" spans="1:18" ht="12.75" customHeight="1">
      <c r="A563" s="272"/>
      <c r="B563" s="371"/>
      <c r="C563" s="371"/>
      <c r="D563" s="371"/>
      <c r="E563" s="371"/>
      <c r="F563" s="278">
        <v>3</v>
      </c>
      <c r="G563" s="279"/>
      <c r="H563" s="288" t="str">
        <f t="shared" si="195"/>
        <v>Belum Diisi</v>
      </c>
      <c r="I563" s="280" t="s">
        <v>650</v>
      </c>
      <c r="J563" s="281" t="str">
        <f t="shared" si="230"/>
        <v>Isi Sasaran</v>
      </c>
      <c r="K563" s="280" t="s">
        <v>650</v>
      </c>
      <c r="L563" s="281" t="str">
        <f t="shared" si="231"/>
        <v>Isi Sasaran</v>
      </c>
      <c r="M563" s="371"/>
      <c r="N563" s="371"/>
      <c r="O563" s="272"/>
      <c r="P563" s="272"/>
      <c r="Q563" s="272"/>
      <c r="R563" s="272"/>
    </row>
    <row r="564" spans="1:18" ht="12.75" customHeight="1">
      <c r="A564" s="272"/>
      <c r="B564" s="371"/>
      <c r="C564" s="371"/>
      <c r="D564" s="371"/>
      <c r="E564" s="371"/>
      <c r="F564" s="278">
        <v>4</v>
      </c>
      <c r="G564" s="279"/>
      <c r="H564" s="288" t="str">
        <f t="shared" si="195"/>
        <v>Belum Diisi</v>
      </c>
      <c r="I564" s="280" t="s">
        <v>650</v>
      </c>
      <c r="J564" s="281" t="str">
        <f t="shared" si="230"/>
        <v>Isi Sasaran</v>
      </c>
      <c r="K564" s="280" t="s">
        <v>650</v>
      </c>
      <c r="L564" s="281" t="str">
        <f t="shared" si="231"/>
        <v>Isi Sasaran</v>
      </c>
      <c r="M564" s="371"/>
      <c r="N564" s="371"/>
      <c r="O564" s="272"/>
      <c r="P564" s="272"/>
      <c r="Q564" s="272"/>
      <c r="R564" s="272"/>
    </row>
    <row r="565" spans="1:18" ht="12.75" customHeight="1">
      <c r="A565" s="272"/>
      <c r="B565" s="349"/>
      <c r="C565" s="349"/>
      <c r="D565" s="349"/>
      <c r="E565" s="349"/>
      <c r="F565" s="282">
        <v>5</v>
      </c>
      <c r="G565" s="283"/>
      <c r="H565" s="289" t="str">
        <f t="shared" si="195"/>
        <v>Belum Diisi</v>
      </c>
      <c r="I565" s="285" t="s">
        <v>650</v>
      </c>
      <c r="J565" s="286" t="str">
        <f t="shared" si="230"/>
        <v>Isi Sasaran</v>
      </c>
      <c r="K565" s="285" t="s">
        <v>650</v>
      </c>
      <c r="L565" s="286" t="str">
        <f t="shared" si="231"/>
        <v>Isi Sasaran</v>
      </c>
      <c r="M565" s="349"/>
      <c r="N565" s="349"/>
      <c r="O565" s="272"/>
      <c r="P565" s="272"/>
      <c r="Q565" s="272"/>
      <c r="R565" s="272"/>
    </row>
    <row r="566" spans="1:18" ht="12.75" customHeight="1">
      <c r="A566" s="272"/>
      <c r="B566" s="418">
        <v>19</v>
      </c>
      <c r="C566" s="426"/>
      <c r="D566" s="419" t="s">
        <v>650</v>
      </c>
      <c r="E566" s="427" t="str">
        <f>IF(D566="Y",1,IF(D566="T",0,IF(D566="Y/T","Belum diisi","Error")))</f>
        <v>Belum diisi</v>
      </c>
      <c r="F566" s="273">
        <v>1</v>
      </c>
      <c r="G566" s="274"/>
      <c r="H566" s="290" t="str">
        <f t="shared" si="195"/>
        <v>Belum Diisi</v>
      </c>
      <c r="I566" s="276" t="s">
        <v>650</v>
      </c>
      <c r="J566" s="277" t="str">
        <f t="shared" ref="J566:J570" si="232">IF($D$566="Y/T","Isi Sasaran",IF($E$566=0,0,IF(I566="Y",1,IF(I566="T",0,"Isi Dulu"))))</f>
        <v>Isi Sasaran</v>
      </c>
      <c r="K566" s="276" t="s">
        <v>650</v>
      </c>
      <c r="L566" s="277" t="str">
        <f t="shared" ref="L566:L570" si="233">IF($D$566="Y/T","Isi Sasaran",IF($E$566=0,0,IF(K566="Y",1,IF(K566="T",0,"Isi Dulu"))))</f>
        <v>Isi Sasaran</v>
      </c>
      <c r="M566" s="429" t="s">
        <v>650</v>
      </c>
      <c r="N566" s="430" t="str">
        <f>IF(M566="Y",1,IF(M566="T",0,IF(M566="Y/T","Belum diisi","Error")))</f>
        <v>Belum diisi</v>
      </c>
      <c r="O566" s="272"/>
      <c r="P566" s="272"/>
      <c r="Q566" s="272"/>
      <c r="R566" s="272"/>
    </row>
    <row r="567" spans="1:18" ht="12.75" customHeight="1">
      <c r="A567" s="272"/>
      <c r="B567" s="371"/>
      <c r="C567" s="371"/>
      <c r="D567" s="371"/>
      <c r="E567" s="371"/>
      <c r="F567" s="278">
        <v>2</v>
      </c>
      <c r="G567" s="279"/>
      <c r="H567" s="288" t="str">
        <f t="shared" si="195"/>
        <v>Belum Diisi</v>
      </c>
      <c r="I567" s="280" t="s">
        <v>650</v>
      </c>
      <c r="J567" s="281" t="str">
        <f t="shared" si="232"/>
        <v>Isi Sasaran</v>
      </c>
      <c r="K567" s="280" t="s">
        <v>650</v>
      </c>
      <c r="L567" s="281" t="str">
        <f t="shared" si="233"/>
        <v>Isi Sasaran</v>
      </c>
      <c r="M567" s="371"/>
      <c r="N567" s="371"/>
      <c r="O567" s="272"/>
      <c r="P567" s="272"/>
      <c r="Q567" s="272"/>
      <c r="R567" s="272"/>
    </row>
    <row r="568" spans="1:18" ht="12.75" customHeight="1">
      <c r="A568" s="272"/>
      <c r="B568" s="371"/>
      <c r="C568" s="371"/>
      <c r="D568" s="371"/>
      <c r="E568" s="371"/>
      <c r="F568" s="278">
        <v>3</v>
      </c>
      <c r="G568" s="279"/>
      <c r="H568" s="288" t="str">
        <f t="shared" si="195"/>
        <v>Belum Diisi</v>
      </c>
      <c r="I568" s="280" t="s">
        <v>650</v>
      </c>
      <c r="J568" s="281" t="str">
        <f t="shared" si="232"/>
        <v>Isi Sasaran</v>
      </c>
      <c r="K568" s="280" t="s">
        <v>650</v>
      </c>
      <c r="L568" s="281" t="str">
        <f t="shared" si="233"/>
        <v>Isi Sasaran</v>
      </c>
      <c r="M568" s="371"/>
      <c r="N568" s="371"/>
      <c r="O568" s="272"/>
      <c r="P568" s="272"/>
      <c r="Q568" s="272"/>
      <c r="R568" s="272"/>
    </row>
    <row r="569" spans="1:18" ht="12.75" customHeight="1">
      <c r="A569" s="272"/>
      <c r="B569" s="371"/>
      <c r="C569" s="371"/>
      <c r="D569" s="371"/>
      <c r="E569" s="371"/>
      <c r="F569" s="278">
        <v>4</v>
      </c>
      <c r="G569" s="279"/>
      <c r="H569" s="288" t="str">
        <f t="shared" si="195"/>
        <v>Belum Diisi</v>
      </c>
      <c r="I569" s="280" t="s">
        <v>650</v>
      </c>
      <c r="J569" s="281" t="str">
        <f t="shared" si="232"/>
        <v>Isi Sasaran</v>
      </c>
      <c r="K569" s="280" t="s">
        <v>650</v>
      </c>
      <c r="L569" s="281" t="str">
        <f t="shared" si="233"/>
        <v>Isi Sasaran</v>
      </c>
      <c r="M569" s="371"/>
      <c r="N569" s="371"/>
      <c r="O569" s="272"/>
      <c r="P569" s="272"/>
      <c r="Q569" s="272"/>
      <c r="R569" s="272"/>
    </row>
    <row r="570" spans="1:18" ht="12.75" customHeight="1">
      <c r="A570" s="272"/>
      <c r="B570" s="349"/>
      <c r="C570" s="349"/>
      <c r="D570" s="349"/>
      <c r="E570" s="349"/>
      <c r="F570" s="282">
        <v>5</v>
      </c>
      <c r="G570" s="283"/>
      <c r="H570" s="289" t="str">
        <f t="shared" si="195"/>
        <v>Belum Diisi</v>
      </c>
      <c r="I570" s="285" t="s">
        <v>650</v>
      </c>
      <c r="J570" s="286" t="str">
        <f t="shared" si="232"/>
        <v>Isi Sasaran</v>
      </c>
      <c r="K570" s="285" t="s">
        <v>650</v>
      </c>
      <c r="L570" s="286" t="str">
        <f t="shared" si="233"/>
        <v>Isi Sasaran</v>
      </c>
      <c r="M570" s="349"/>
      <c r="N570" s="349"/>
      <c r="O570" s="272"/>
      <c r="P570" s="272"/>
      <c r="Q570" s="272"/>
      <c r="R570" s="272"/>
    </row>
    <row r="571" spans="1:18" ht="12.75" customHeight="1">
      <c r="A571" s="272"/>
      <c r="B571" s="418">
        <v>20</v>
      </c>
      <c r="C571" s="426"/>
      <c r="D571" s="419" t="s">
        <v>650</v>
      </c>
      <c r="E571" s="427" t="str">
        <f>IF(D571="Y",1,IF(D571="T",0,IF(D571="Y/T","Belum diisi","Error")))</f>
        <v>Belum diisi</v>
      </c>
      <c r="F571" s="273">
        <v>1</v>
      </c>
      <c r="G571" s="274"/>
      <c r="H571" s="290" t="str">
        <f t="shared" si="195"/>
        <v>Belum Diisi</v>
      </c>
      <c r="I571" s="276" t="s">
        <v>650</v>
      </c>
      <c r="J571" s="277" t="str">
        <f t="shared" ref="J571:J575" si="234">IF($D$571="Y/T","Isi Sasaran",IF($E$571=0,0,IF(I571="Y",1,IF(I571="T",0,"Isi Dulu"))))</f>
        <v>Isi Sasaran</v>
      </c>
      <c r="K571" s="276" t="s">
        <v>650</v>
      </c>
      <c r="L571" s="277" t="str">
        <f t="shared" ref="L571:L575" si="235">IF($D$571="Y/T","Isi Sasaran",IF($E$571=0,0,IF(K571="Y",1,IF(K571="T",0,"Isi Dulu"))))</f>
        <v>Isi Sasaran</v>
      </c>
      <c r="M571" s="429" t="s">
        <v>650</v>
      </c>
      <c r="N571" s="430" t="str">
        <f>IF(M571="Y",1,IF(M571="T",0,IF(M571="Y/T","Belum diisi","Error")))</f>
        <v>Belum diisi</v>
      </c>
      <c r="O571" s="272"/>
      <c r="P571" s="272"/>
      <c r="Q571" s="272"/>
      <c r="R571" s="272"/>
    </row>
    <row r="572" spans="1:18" ht="12.75" customHeight="1">
      <c r="A572" s="272"/>
      <c r="B572" s="371"/>
      <c r="C572" s="371"/>
      <c r="D572" s="371"/>
      <c r="E572" s="371"/>
      <c r="F572" s="278">
        <v>2</v>
      </c>
      <c r="G572" s="279"/>
      <c r="H572" s="288" t="str">
        <f t="shared" si="195"/>
        <v>Belum Diisi</v>
      </c>
      <c r="I572" s="280" t="s">
        <v>650</v>
      </c>
      <c r="J572" s="281" t="str">
        <f t="shared" si="234"/>
        <v>Isi Sasaran</v>
      </c>
      <c r="K572" s="280" t="s">
        <v>650</v>
      </c>
      <c r="L572" s="281" t="str">
        <f t="shared" si="235"/>
        <v>Isi Sasaran</v>
      </c>
      <c r="M572" s="371"/>
      <c r="N572" s="371"/>
      <c r="O572" s="272"/>
      <c r="P572" s="272"/>
      <c r="Q572" s="272"/>
      <c r="R572" s="272"/>
    </row>
    <row r="573" spans="1:18" ht="12.75" customHeight="1">
      <c r="A573" s="272"/>
      <c r="B573" s="371"/>
      <c r="C573" s="371"/>
      <c r="D573" s="371"/>
      <c r="E573" s="371"/>
      <c r="F573" s="278">
        <v>3</v>
      </c>
      <c r="G573" s="279"/>
      <c r="H573" s="288" t="str">
        <f t="shared" si="195"/>
        <v>Belum Diisi</v>
      </c>
      <c r="I573" s="280" t="s">
        <v>650</v>
      </c>
      <c r="J573" s="281" t="str">
        <f t="shared" si="234"/>
        <v>Isi Sasaran</v>
      </c>
      <c r="K573" s="280" t="s">
        <v>650</v>
      </c>
      <c r="L573" s="281" t="str">
        <f t="shared" si="235"/>
        <v>Isi Sasaran</v>
      </c>
      <c r="M573" s="371"/>
      <c r="N573" s="371"/>
      <c r="O573" s="272"/>
      <c r="P573" s="272"/>
      <c r="Q573" s="272"/>
      <c r="R573" s="272"/>
    </row>
    <row r="574" spans="1:18" ht="12.75" customHeight="1">
      <c r="A574" s="272"/>
      <c r="B574" s="371"/>
      <c r="C574" s="371"/>
      <c r="D574" s="371"/>
      <c r="E574" s="371"/>
      <c r="F574" s="278">
        <v>4</v>
      </c>
      <c r="G574" s="279"/>
      <c r="H574" s="288" t="str">
        <f t="shared" si="195"/>
        <v>Belum Diisi</v>
      </c>
      <c r="I574" s="280" t="s">
        <v>650</v>
      </c>
      <c r="J574" s="281" t="str">
        <f t="shared" si="234"/>
        <v>Isi Sasaran</v>
      </c>
      <c r="K574" s="280" t="s">
        <v>650</v>
      </c>
      <c r="L574" s="281" t="str">
        <f t="shared" si="235"/>
        <v>Isi Sasaran</v>
      </c>
      <c r="M574" s="371"/>
      <c r="N574" s="371"/>
      <c r="O574" s="272"/>
      <c r="P574" s="272"/>
      <c r="Q574" s="272"/>
      <c r="R574" s="272"/>
    </row>
    <row r="575" spans="1:18" ht="12.75" customHeight="1">
      <c r="A575" s="272"/>
      <c r="B575" s="349"/>
      <c r="C575" s="349"/>
      <c r="D575" s="349"/>
      <c r="E575" s="349"/>
      <c r="F575" s="282">
        <v>5</v>
      </c>
      <c r="G575" s="283"/>
      <c r="H575" s="289" t="str">
        <f t="shared" si="195"/>
        <v>Belum Diisi</v>
      </c>
      <c r="I575" s="285" t="s">
        <v>650</v>
      </c>
      <c r="J575" s="286" t="str">
        <f t="shared" si="234"/>
        <v>Isi Sasaran</v>
      </c>
      <c r="K575" s="285" t="s">
        <v>650</v>
      </c>
      <c r="L575" s="286" t="str">
        <f t="shared" si="235"/>
        <v>Isi Sasaran</v>
      </c>
      <c r="M575" s="349"/>
      <c r="N575" s="349"/>
      <c r="O575" s="272"/>
      <c r="P575" s="272"/>
      <c r="Q575" s="272"/>
      <c r="R575" s="272"/>
    </row>
    <row r="576" spans="1:18" ht="12.75" customHeight="1">
      <c r="A576" s="272"/>
      <c r="B576" s="418">
        <v>21</v>
      </c>
      <c r="C576" s="426"/>
      <c r="D576" s="419" t="s">
        <v>650</v>
      </c>
      <c r="E576" s="427" t="str">
        <f>IF(D576="Y",1,IF(D576="T",0,IF(D576="Y/T","Belum diisi","Error")))</f>
        <v>Belum diisi</v>
      </c>
      <c r="F576" s="273">
        <v>1</v>
      </c>
      <c r="G576" s="274"/>
      <c r="H576" s="290" t="str">
        <f t="shared" si="195"/>
        <v>Belum Diisi</v>
      </c>
      <c r="I576" s="276" t="s">
        <v>650</v>
      </c>
      <c r="J576" s="277" t="str">
        <f t="shared" ref="J576:J580" si="236">IF($D$576="Y/T","Isi Sasaran",IF($E$576=0,0,IF(I576="Y",1,IF(I576="T",0,"Isi Dulu"))))</f>
        <v>Isi Sasaran</v>
      </c>
      <c r="K576" s="276" t="s">
        <v>650</v>
      </c>
      <c r="L576" s="277" t="str">
        <f t="shared" ref="L576:L580" si="237">IF($D$576="Y/T","Isi Sasaran",IF($E$576=0,0,IF(K576="Y",1,IF(K576="T",0,"Isi Dulu"))))</f>
        <v>Isi Sasaran</v>
      </c>
      <c r="M576" s="429" t="s">
        <v>650</v>
      </c>
      <c r="N576" s="430" t="str">
        <f>IF(M576="Y",1,IF(M576="T",0,IF(M576="Y/T","Belum diisi","Error")))</f>
        <v>Belum diisi</v>
      </c>
      <c r="O576" s="272"/>
      <c r="P576" s="272"/>
      <c r="Q576" s="272"/>
      <c r="R576" s="272"/>
    </row>
    <row r="577" spans="1:18" ht="12.75" customHeight="1">
      <c r="A577" s="272"/>
      <c r="B577" s="371"/>
      <c r="C577" s="371"/>
      <c r="D577" s="371"/>
      <c r="E577" s="371"/>
      <c r="F577" s="278">
        <v>2</v>
      </c>
      <c r="G577" s="279"/>
      <c r="H577" s="288" t="str">
        <f t="shared" si="195"/>
        <v>Belum Diisi</v>
      </c>
      <c r="I577" s="280" t="s">
        <v>650</v>
      </c>
      <c r="J577" s="281" t="str">
        <f t="shared" si="236"/>
        <v>Isi Sasaran</v>
      </c>
      <c r="K577" s="280" t="s">
        <v>650</v>
      </c>
      <c r="L577" s="281" t="str">
        <f t="shared" si="237"/>
        <v>Isi Sasaran</v>
      </c>
      <c r="M577" s="371"/>
      <c r="N577" s="371"/>
      <c r="O577" s="272"/>
      <c r="P577" s="272"/>
      <c r="Q577" s="272"/>
      <c r="R577" s="272"/>
    </row>
    <row r="578" spans="1:18" ht="12.75" customHeight="1">
      <c r="A578" s="272"/>
      <c r="B578" s="371"/>
      <c r="C578" s="371"/>
      <c r="D578" s="371"/>
      <c r="E578" s="371"/>
      <c r="F578" s="278">
        <v>3</v>
      </c>
      <c r="G578" s="279"/>
      <c r="H578" s="288" t="str">
        <f t="shared" si="195"/>
        <v>Belum Diisi</v>
      </c>
      <c r="I578" s="280" t="s">
        <v>650</v>
      </c>
      <c r="J578" s="281" t="str">
        <f t="shared" si="236"/>
        <v>Isi Sasaran</v>
      </c>
      <c r="K578" s="280" t="s">
        <v>650</v>
      </c>
      <c r="L578" s="281" t="str">
        <f t="shared" si="237"/>
        <v>Isi Sasaran</v>
      </c>
      <c r="M578" s="371"/>
      <c r="N578" s="371"/>
      <c r="O578" s="272"/>
      <c r="P578" s="272"/>
      <c r="Q578" s="272"/>
      <c r="R578" s="272"/>
    </row>
    <row r="579" spans="1:18" ht="12.75" customHeight="1">
      <c r="A579" s="272"/>
      <c r="B579" s="371"/>
      <c r="C579" s="371"/>
      <c r="D579" s="371"/>
      <c r="E579" s="371"/>
      <c r="F579" s="278">
        <v>4</v>
      </c>
      <c r="G579" s="279"/>
      <c r="H579" s="288" t="str">
        <f t="shared" si="195"/>
        <v>Belum Diisi</v>
      </c>
      <c r="I579" s="280" t="s">
        <v>650</v>
      </c>
      <c r="J579" s="281" t="str">
        <f t="shared" si="236"/>
        <v>Isi Sasaran</v>
      </c>
      <c r="K579" s="280" t="s">
        <v>650</v>
      </c>
      <c r="L579" s="281" t="str">
        <f t="shared" si="237"/>
        <v>Isi Sasaran</v>
      </c>
      <c r="M579" s="371"/>
      <c r="N579" s="371"/>
      <c r="O579" s="272"/>
      <c r="P579" s="272"/>
      <c r="Q579" s="272"/>
      <c r="R579" s="272"/>
    </row>
    <row r="580" spans="1:18" ht="12.75" customHeight="1">
      <c r="A580" s="272"/>
      <c r="B580" s="349"/>
      <c r="C580" s="349"/>
      <c r="D580" s="349"/>
      <c r="E580" s="349"/>
      <c r="F580" s="282">
        <v>5</v>
      </c>
      <c r="G580" s="283"/>
      <c r="H580" s="289" t="str">
        <f t="shared" si="195"/>
        <v>Belum Diisi</v>
      </c>
      <c r="I580" s="285" t="s">
        <v>650</v>
      </c>
      <c r="J580" s="286" t="str">
        <f t="shared" si="236"/>
        <v>Isi Sasaran</v>
      </c>
      <c r="K580" s="285" t="s">
        <v>650</v>
      </c>
      <c r="L580" s="286" t="str">
        <f t="shared" si="237"/>
        <v>Isi Sasaran</v>
      </c>
      <c r="M580" s="349"/>
      <c r="N580" s="349"/>
      <c r="O580" s="272"/>
      <c r="P580" s="272"/>
      <c r="Q580" s="272"/>
      <c r="R580" s="272"/>
    </row>
    <row r="581" spans="1:18" ht="12.75" customHeight="1">
      <c r="A581" s="272"/>
      <c r="B581" s="418">
        <v>22</v>
      </c>
      <c r="C581" s="426"/>
      <c r="D581" s="419" t="s">
        <v>650</v>
      </c>
      <c r="E581" s="427" t="str">
        <f>IF(D581="Y",1,IF(D581="T",0,IF(D581="Y/T","Belum diisi","Error")))</f>
        <v>Belum diisi</v>
      </c>
      <c r="F581" s="273">
        <v>1</v>
      </c>
      <c r="G581" s="274"/>
      <c r="H581" s="290" t="str">
        <f t="shared" si="195"/>
        <v>Belum Diisi</v>
      </c>
      <c r="I581" s="276" t="s">
        <v>650</v>
      </c>
      <c r="J581" s="277" t="str">
        <f t="shared" ref="J581:J585" si="238">IF($D$581="Y/T","Isi Sasaran",IF($E$581=0,0,IF(I581="Y",1,IF(I581="T",0,"Isi Dulu"))))</f>
        <v>Isi Sasaran</v>
      </c>
      <c r="K581" s="276" t="s">
        <v>650</v>
      </c>
      <c r="L581" s="277" t="str">
        <f t="shared" ref="L581:L585" si="239">IF($D$581="Y/T","Isi Sasaran",IF($E$581=0,0,IF(K581="Y",1,IF(K581="T",0,"Isi Dulu"))))</f>
        <v>Isi Sasaran</v>
      </c>
      <c r="M581" s="429" t="s">
        <v>650</v>
      </c>
      <c r="N581" s="430" t="str">
        <f>IF(M581="Y",1,IF(M581="T",0,IF(M581="Y/T","Belum diisi","Error")))</f>
        <v>Belum diisi</v>
      </c>
      <c r="O581" s="272"/>
      <c r="P581" s="272"/>
      <c r="Q581" s="272"/>
      <c r="R581" s="272"/>
    </row>
    <row r="582" spans="1:18" ht="12.75" customHeight="1">
      <c r="A582" s="272"/>
      <c r="B582" s="371"/>
      <c r="C582" s="371"/>
      <c r="D582" s="371"/>
      <c r="E582" s="371"/>
      <c r="F582" s="278">
        <v>2</v>
      </c>
      <c r="G582" s="279"/>
      <c r="H582" s="288" t="str">
        <f t="shared" si="195"/>
        <v>Belum Diisi</v>
      </c>
      <c r="I582" s="280" t="s">
        <v>650</v>
      </c>
      <c r="J582" s="281" t="str">
        <f t="shared" si="238"/>
        <v>Isi Sasaran</v>
      </c>
      <c r="K582" s="280" t="s">
        <v>650</v>
      </c>
      <c r="L582" s="281" t="str">
        <f t="shared" si="239"/>
        <v>Isi Sasaran</v>
      </c>
      <c r="M582" s="371"/>
      <c r="N582" s="371"/>
      <c r="O582" s="272"/>
      <c r="P582" s="272"/>
      <c r="Q582" s="272"/>
      <c r="R582" s="272"/>
    </row>
    <row r="583" spans="1:18" ht="12.75" customHeight="1">
      <c r="A583" s="272"/>
      <c r="B583" s="371"/>
      <c r="C583" s="371"/>
      <c r="D583" s="371"/>
      <c r="E583" s="371"/>
      <c r="F583" s="278">
        <v>3</v>
      </c>
      <c r="G583" s="279"/>
      <c r="H583" s="288" t="str">
        <f t="shared" si="195"/>
        <v>Belum Diisi</v>
      </c>
      <c r="I583" s="280" t="s">
        <v>650</v>
      </c>
      <c r="J583" s="281" t="str">
        <f t="shared" si="238"/>
        <v>Isi Sasaran</v>
      </c>
      <c r="K583" s="280" t="s">
        <v>650</v>
      </c>
      <c r="L583" s="281" t="str">
        <f t="shared" si="239"/>
        <v>Isi Sasaran</v>
      </c>
      <c r="M583" s="371"/>
      <c r="N583" s="371"/>
      <c r="O583" s="272"/>
      <c r="P583" s="272"/>
      <c r="Q583" s="272"/>
      <c r="R583" s="272"/>
    </row>
    <row r="584" spans="1:18" ht="12.75" customHeight="1">
      <c r="A584" s="272"/>
      <c r="B584" s="371"/>
      <c r="C584" s="371"/>
      <c r="D584" s="371"/>
      <c r="E584" s="371"/>
      <c r="F584" s="278">
        <v>4</v>
      </c>
      <c r="G584" s="279"/>
      <c r="H584" s="288" t="str">
        <f t="shared" si="195"/>
        <v>Belum Diisi</v>
      </c>
      <c r="I584" s="280" t="s">
        <v>650</v>
      </c>
      <c r="J584" s="281" t="str">
        <f t="shared" si="238"/>
        <v>Isi Sasaran</v>
      </c>
      <c r="K584" s="280" t="s">
        <v>650</v>
      </c>
      <c r="L584" s="281" t="str">
        <f t="shared" si="239"/>
        <v>Isi Sasaran</v>
      </c>
      <c r="M584" s="371"/>
      <c r="N584" s="371"/>
      <c r="O584" s="272"/>
      <c r="P584" s="272"/>
      <c r="Q584" s="272"/>
      <c r="R584" s="272"/>
    </row>
    <row r="585" spans="1:18" ht="12.75" customHeight="1">
      <c r="A585" s="272"/>
      <c r="B585" s="349"/>
      <c r="C585" s="349"/>
      <c r="D585" s="349"/>
      <c r="E585" s="349"/>
      <c r="F585" s="282">
        <v>5</v>
      </c>
      <c r="G585" s="283"/>
      <c r="H585" s="289" t="str">
        <f t="shared" si="195"/>
        <v>Belum Diisi</v>
      </c>
      <c r="I585" s="285" t="s">
        <v>650</v>
      </c>
      <c r="J585" s="286" t="str">
        <f t="shared" si="238"/>
        <v>Isi Sasaran</v>
      </c>
      <c r="K585" s="285" t="s">
        <v>650</v>
      </c>
      <c r="L585" s="286" t="str">
        <f t="shared" si="239"/>
        <v>Isi Sasaran</v>
      </c>
      <c r="M585" s="349"/>
      <c r="N585" s="349"/>
      <c r="O585" s="272"/>
      <c r="P585" s="272"/>
      <c r="Q585" s="272"/>
      <c r="R585" s="272"/>
    </row>
    <row r="586" spans="1:18" ht="12.75" customHeight="1">
      <c r="A586" s="272"/>
      <c r="B586" s="418">
        <v>23</v>
      </c>
      <c r="C586" s="426"/>
      <c r="D586" s="419" t="s">
        <v>650</v>
      </c>
      <c r="E586" s="427" t="str">
        <f>IF(D586="Y",1,IF(D586="T",0,IF(D586="Y/T","Belum diisi","Error")))</f>
        <v>Belum diisi</v>
      </c>
      <c r="F586" s="273">
        <v>1</v>
      </c>
      <c r="G586" s="274"/>
      <c r="H586" s="290" t="str">
        <f t="shared" si="195"/>
        <v>Belum Diisi</v>
      </c>
      <c r="I586" s="276" t="s">
        <v>650</v>
      </c>
      <c r="J586" s="277" t="str">
        <f t="shared" ref="J586:J590" si="240">IF($D$586="Y/T","Isi Sasaran",IF($E$586=0,0,IF(I586="Y",1,IF(I586="T",0,"Isi Dulu"))))</f>
        <v>Isi Sasaran</v>
      </c>
      <c r="K586" s="276" t="s">
        <v>650</v>
      </c>
      <c r="L586" s="277" t="str">
        <f t="shared" ref="L586:L590" si="241">IF($D$586="Y/T","Isi Sasaran",IF($E$586=0,0,IF(K586="Y",1,IF(K586="T",0,"Isi Dulu"))))</f>
        <v>Isi Sasaran</v>
      </c>
      <c r="M586" s="429" t="s">
        <v>650</v>
      </c>
      <c r="N586" s="430" t="str">
        <f>IF(M586="Y",1,IF(M586="T",0,IF(M586="Y/T","Belum diisi","Error")))</f>
        <v>Belum diisi</v>
      </c>
      <c r="O586" s="272"/>
      <c r="P586" s="272"/>
      <c r="Q586" s="272"/>
      <c r="R586" s="272"/>
    </row>
    <row r="587" spans="1:18" ht="12.75" customHeight="1">
      <c r="A587" s="272"/>
      <c r="B587" s="371"/>
      <c r="C587" s="371"/>
      <c r="D587" s="371"/>
      <c r="E587" s="371"/>
      <c r="F587" s="278">
        <v>2</v>
      </c>
      <c r="G587" s="279"/>
      <c r="H587" s="288" t="str">
        <f t="shared" si="195"/>
        <v>Belum Diisi</v>
      </c>
      <c r="I587" s="280" t="s">
        <v>650</v>
      </c>
      <c r="J587" s="281" t="str">
        <f t="shared" si="240"/>
        <v>Isi Sasaran</v>
      </c>
      <c r="K587" s="280" t="s">
        <v>650</v>
      </c>
      <c r="L587" s="281" t="str">
        <f t="shared" si="241"/>
        <v>Isi Sasaran</v>
      </c>
      <c r="M587" s="371"/>
      <c r="N587" s="371"/>
      <c r="O587" s="272"/>
      <c r="P587" s="272"/>
      <c r="Q587" s="272"/>
      <c r="R587" s="272"/>
    </row>
    <row r="588" spans="1:18" ht="12.75" customHeight="1">
      <c r="A588" s="272"/>
      <c r="B588" s="371"/>
      <c r="C588" s="371"/>
      <c r="D588" s="371"/>
      <c r="E588" s="371"/>
      <c r="F588" s="278">
        <v>3</v>
      </c>
      <c r="G588" s="279"/>
      <c r="H588" s="288" t="str">
        <f t="shared" si="195"/>
        <v>Belum Diisi</v>
      </c>
      <c r="I588" s="280" t="s">
        <v>650</v>
      </c>
      <c r="J588" s="281" t="str">
        <f t="shared" si="240"/>
        <v>Isi Sasaran</v>
      </c>
      <c r="K588" s="280" t="s">
        <v>650</v>
      </c>
      <c r="L588" s="281" t="str">
        <f t="shared" si="241"/>
        <v>Isi Sasaran</v>
      </c>
      <c r="M588" s="371"/>
      <c r="N588" s="371"/>
      <c r="O588" s="272"/>
      <c r="P588" s="272"/>
      <c r="Q588" s="272"/>
      <c r="R588" s="272"/>
    </row>
    <row r="589" spans="1:18" ht="12.75" customHeight="1">
      <c r="A589" s="272"/>
      <c r="B589" s="371"/>
      <c r="C589" s="371"/>
      <c r="D589" s="371"/>
      <c r="E589" s="371"/>
      <c r="F589" s="278">
        <v>4</v>
      </c>
      <c r="G589" s="279"/>
      <c r="H589" s="288" t="str">
        <f t="shared" si="195"/>
        <v>Belum Diisi</v>
      </c>
      <c r="I589" s="280" t="s">
        <v>650</v>
      </c>
      <c r="J589" s="281" t="str">
        <f t="shared" si="240"/>
        <v>Isi Sasaran</v>
      </c>
      <c r="K589" s="280" t="s">
        <v>650</v>
      </c>
      <c r="L589" s="281" t="str">
        <f t="shared" si="241"/>
        <v>Isi Sasaran</v>
      </c>
      <c r="M589" s="371"/>
      <c r="N589" s="371"/>
      <c r="O589" s="272"/>
      <c r="P589" s="272"/>
      <c r="Q589" s="272"/>
      <c r="R589" s="272"/>
    </row>
    <row r="590" spans="1:18" ht="12.75" customHeight="1">
      <c r="A590" s="272"/>
      <c r="B590" s="349"/>
      <c r="C590" s="349"/>
      <c r="D590" s="349"/>
      <c r="E590" s="349"/>
      <c r="F590" s="282">
        <v>5</v>
      </c>
      <c r="G590" s="283"/>
      <c r="H590" s="289" t="str">
        <f t="shared" si="195"/>
        <v>Belum Diisi</v>
      </c>
      <c r="I590" s="285" t="s">
        <v>650</v>
      </c>
      <c r="J590" s="286" t="str">
        <f t="shared" si="240"/>
        <v>Isi Sasaran</v>
      </c>
      <c r="K590" s="285" t="s">
        <v>650</v>
      </c>
      <c r="L590" s="286" t="str">
        <f t="shared" si="241"/>
        <v>Isi Sasaran</v>
      </c>
      <c r="M590" s="349"/>
      <c r="N590" s="349"/>
      <c r="O590" s="272"/>
      <c r="P590" s="272"/>
      <c r="Q590" s="272"/>
      <c r="R590" s="272"/>
    </row>
    <row r="591" spans="1:18" ht="12.75" customHeight="1">
      <c r="A591" s="272"/>
      <c r="B591" s="418">
        <v>24</v>
      </c>
      <c r="C591" s="426"/>
      <c r="D591" s="419" t="s">
        <v>650</v>
      </c>
      <c r="E591" s="427" t="str">
        <f>IF(D591="Y",1,IF(D591="T",0,IF(D591="Y/T","Belum diisi","Error")))</f>
        <v>Belum diisi</v>
      </c>
      <c r="F591" s="273">
        <v>1</v>
      </c>
      <c r="G591" s="274"/>
      <c r="H591" s="290" t="str">
        <f t="shared" si="195"/>
        <v>Belum Diisi</v>
      </c>
      <c r="I591" s="276" t="s">
        <v>650</v>
      </c>
      <c r="J591" s="277" t="str">
        <f t="shared" ref="J591:J595" si="242">IF($D$591="Y/T","Isi Sasaran",IF($E$591=0,0,IF(I591="Y",1,IF(I591="T",0,"Isi Dulu"))))</f>
        <v>Isi Sasaran</v>
      </c>
      <c r="K591" s="276" t="s">
        <v>650</v>
      </c>
      <c r="L591" s="277" t="str">
        <f t="shared" ref="L591:L595" si="243">IF($D$591="Y/T","Isi Sasaran",IF($E$591=0,0,IF(K591="Y",1,IF(K591="T",0,"Isi Dulu"))))</f>
        <v>Isi Sasaran</v>
      </c>
      <c r="M591" s="429" t="s">
        <v>650</v>
      </c>
      <c r="N591" s="430" t="str">
        <f>IF(M591="Y",1,IF(M591="T",0,IF(M591="Y/T","Belum diisi","Error")))</f>
        <v>Belum diisi</v>
      </c>
      <c r="O591" s="272"/>
      <c r="P591" s="272"/>
      <c r="Q591" s="272"/>
      <c r="R591" s="272"/>
    </row>
    <row r="592" spans="1:18" ht="12.75" customHeight="1">
      <c r="A592" s="272"/>
      <c r="B592" s="371"/>
      <c r="C592" s="371"/>
      <c r="D592" s="371"/>
      <c r="E592" s="371"/>
      <c r="F592" s="278">
        <v>2</v>
      </c>
      <c r="G592" s="279"/>
      <c r="H592" s="288" t="str">
        <f t="shared" si="195"/>
        <v>Belum Diisi</v>
      </c>
      <c r="I592" s="280" t="s">
        <v>650</v>
      </c>
      <c r="J592" s="281" t="str">
        <f t="shared" si="242"/>
        <v>Isi Sasaran</v>
      </c>
      <c r="K592" s="280" t="s">
        <v>650</v>
      </c>
      <c r="L592" s="281" t="str">
        <f t="shared" si="243"/>
        <v>Isi Sasaran</v>
      </c>
      <c r="M592" s="371"/>
      <c r="N592" s="371"/>
      <c r="O592" s="272"/>
      <c r="P592" s="272"/>
      <c r="Q592" s="272"/>
      <c r="R592" s="272"/>
    </row>
    <row r="593" spans="1:18" ht="12.75" customHeight="1">
      <c r="A593" s="272"/>
      <c r="B593" s="371"/>
      <c r="C593" s="371"/>
      <c r="D593" s="371"/>
      <c r="E593" s="371"/>
      <c r="F593" s="278">
        <v>3</v>
      </c>
      <c r="G593" s="279"/>
      <c r="H593" s="288" t="str">
        <f t="shared" si="195"/>
        <v>Belum Diisi</v>
      </c>
      <c r="I593" s="280" t="s">
        <v>650</v>
      </c>
      <c r="J593" s="281" t="str">
        <f t="shared" si="242"/>
        <v>Isi Sasaran</v>
      </c>
      <c r="K593" s="280" t="s">
        <v>650</v>
      </c>
      <c r="L593" s="281" t="str">
        <f t="shared" si="243"/>
        <v>Isi Sasaran</v>
      </c>
      <c r="M593" s="371"/>
      <c r="N593" s="371"/>
      <c r="O593" s="272"/>
      <c r="P593" s="272"/>
      <c r="Q593" s="272"/>
      <c r="R593" s="272"/>
    </row>
    <row r="594" spans="1:18" ht="12.75" customHeight="1">
      <c r="A594" s="272"/>
      <c r="B594" s="371"/>
      <c r="C594" s="371"/>
      <c r="D594" s="371"/>
      <c r="E594" s="371"/>
      <c r="F594" s="278">
        <v>4</v>
      </c>
      <c r="G594" s="279"/>
      <c r="H594" s="288" t="str">
        <f t="shared" si="195"/>
        <v>Belum Diisi</v>
      </c>
      <c r="I594" s="280" t="s">
        <v>650</v>
      </c>
      <c r="J594" s="281" t="str">
        <f t="shared" si="242"/>
        <v>Isi Sasaran</v>
      </c>
      <c r="K594" s="280" t="s">
        <v>650</v>
      </c>
      <c r="L594" s="281" t="str">
        <f t="shared" si="243"/>
        <v>Isi Sasaran</v>
      </c>
      <c r="M594" s="371"/>
      <c r="N594" s="371"/>
      <c r="O594" s="272"/>
      <c r="P594" s="272"/>
      <c r="Q594" s="272"/>
      <c r="R594" s="272"/>
    </row>
    <row r="595" spans="1:18" ht="12.75" customHeight="1">
      <c r="A595" s="272"/>
      <c r="B595" s="349"/>
      <c r="C595" s="349"/>
      <c r="D595" s="349"/>
      <c r="E595" s="349"/>
      <c r="F595" s="282">
        <v>5</v>
      </c>
      <c r="G595" s="283"/>
      <c r="H595" s="289" t="str">
        <f t="shared" si="195"/>
        <v>Belum Diisi</v>
      </c>
      <c r="I595" s="285" t="s">
        <v>650</v>
      </c>
      <c r="J595" s="286" t="str">
        <f t="shared" si="242"/>
        <v>Isi Sasaran</v>
      </c>
      <c r="K595" s="285" t="s">
        <v>650</v>
      </c>
      <c r="L595" s="286" t="str">
        <f t="shared" si="243"/>
        <v>Isi Sasaran</v>
      </c>
      <c r="M595" s="349"/>
      <c r="N595" s="349"/>
      <c r="O595" s="272"/>
      <c r="P595" s="272"/>
      <c r="Q595" s="272"/>
      <c r="R595" s="272"/>
    </row>
    <row r="596" spans="1:18" ht="12.75" customHeight="1">
      <c r="A596" s="272"/>
      <c r="B596" s="418">
        <v>25</v>
      </c>
      <c r="C596" s="426"/>
      <c r="D596" s="419" t="s">
        <v>650</v>
      </c>
      <c r="E596" s="427" t="str">
        <f>IF(D596="Y",1,IF(D596="T",0,IF(D596="Y/T","Belum diisi","Error")))</f>
        <v>Belum diisi</v>
      </c>
      <c r="F596" s="273">
        <v>1</v>
      </c>
      <c r="G596" s="274"/>
      <c r="H596" s="290" t="str">
        <f t="shared" si="195"/>
        <v>Belum Diisi</v>
      </c>
      <c r="I596" s="276" t="s">
        <v>650</v>
      </c>
      <c r="J596" s="277" t="str">
        <f t="shared" ref="J596:J600" si="244">IF($D$596="Y/T","Isi Sasaran",IF($E$596=0,0,IF(I596="Y",1,IF(I596="T",0,"Isi Dulu"))))</f>
        <v>Isi Sasaran</v>
      </c>
      <c r="K596" s="276" t="s">
        <v>650</v>
      </c>
      <c r="L596" s="277" t="str">
        <f t="shared" ref="L596:L600" si="245">IF($D$596="Y/T","Isi Sasaran",IF($E$596=0,0,IF(K596="Y",1,IF(K596="T",0,"Isi Dulu"))))</f>
        <v>Isi Sasaran</v>
      </c>
      <c r="M596" s="429" t="s">
        <v>650</v>
      </c>
      <c r="N596" s="430" t="str">
        <f>IF(M596="Y",1,IF(M596="T",0,IF(M596="Y/T","Belum diisi","Error")))</f>
        <v>Belum diisi</v>
      </c>
      <c r="O596" s="272"/>
      <c r="P596" s="272"/>
      <c r="Q596" s="272"/>
      <c r="R596" s="272"/>
    </row>
    <row r="597" spans="1:18" ht="12.75" customHeight="1">
      <c r="A597" s="272"/>
      <c r="B597" s="371"/>
      <c r="C597" s="371"/>
      <c r="D597" s="371"/>
      <c r="E597" s="371"/>
      <c r="F597" s="278">
        <v>2</v>
      </c>
      <c r="G597" s="279"/>
      <c r="H597" s="288" t="str">
        <f t="shared" si="195"/>
        <v>Belum Diisi</v>
      </c>
      <c r="I597" s="280" t="s">
        <v>650</v>
      </c>
      <c r="J597" s="281" t="str">
        <f t="shared" si="244"/>
        <v>Isi Sasaran</v>
      </c>
      <c r="K597" s="280" t="s">
        <v>650</v>
      </c>
      <c r="L597" s="281" t="str">
        <f t="shared" si="245"/>
        <v>Isi Sasaran</v>
      </c>
      <c r="M597" s="371"/>
      <c r="N597" s="371"/>
      <c r="O597" s="272"/>
      <c r="P597" s="272"/>
      <c r="Q597" s="272"/>
      <c r="R597" s="272"/>
    </row>
    <row r="598" spans="1:18" ht="12.75" customHeight="1">
      <c r="A598" s="272"/>
      <c r="B598" s="371"/>
      <c r="C598" s="371"/>
      <c r="D598" s="371"/>
      <c r="E598" s="371"/>
      <c r="F598" s="278">
        <v>3</v>
      </c>
      <c r="G598" s="279"/>
      <c r="H598" s="288" t="str">
        <f t="shared" si="195"/>
        <v>Belum Diisi</v>
      </c>
      <c r="I598" s="280" t="s">
        <v>650</v>
      </c>
      <c r="J598" s="281" t="str">
        <f t="shared" si="244"/>
        <v>Isi Sasaran</v>
      </c>
      <c r="K598" s="280" t="s">
        <v>650</v>
      </c>
      <c r="L598" s="281" t="str">
        <f t="shared" si="245"/>
        <v>Isi Sasaran</v>
      </c>
      <c r="M598" s="371"/>
      <c r="N598" s="371"/>
      <c r="O598" s="272"/>
      <c r="P598" s="272"/>
      <c r="Q598" s="272"/>
      <c r="R598" s="272"/>
    </row>
    <row r="599" spans="1:18" ht="12.75" customHeight="1">
      <c r="A599" s="272"/>
      <c r="B599" s="371"/>
      <c r="C599" s="371"/>
      <c r="D599" s="371"/>
      <c r="E599" s="371"/>
      <c r="F599" s="278">
        <v>4</v>
      </c>
      <c r="G599" s="279"/>
      <c r="H599" s="288" t="str">
        <f t="shared" si="195"/>
        <v>Belum Diisi</v>
      </c>
      <c r="I599" s="280" t="s">
        <v>650</v>
      </c>
      <c r="J599" s="281" t="str">
        <f t="shared" si="244"/>
        <v>Isi Sasaran</v>
      </c>
      <c r="K599" s="280" t="s">
        <v>650</v>
      </c>
      <c r="L599" s="281" t="str">
        <f t="shared" si="245"/>
        <v>Isi Sasaran</v>
      </c>
      <c r="M599" s="371"/>
      <c r="N599" s="371"/>
      <c r="O599" s="272"/>
      <c r="P599" s="272"/>
      <c r="Q599" s="272"/>
      <c r="R599" s="272"/>
    </row>
    <row r="600" spans="1:18" ht="12.75" customHeight="1">
      <c r="A600" s="272"/>
      <c r="B600" s="349"/>
      <c r="C600" s="349"/>
      <c r="D600" s="349"/>
      <c r="E600" s="349"/>
      <c r="F600" s="282">
        <v>5</v>
      </c>
      <c r="G600" s="283"/>
      <c r="H600" s="289" t="str">
        <f t="shared" si="195"/>
        <v>Belum Diisi</v>
      </c>
      <c r="I600" s="285" t="s">
        <v>650</v>
      </c>
      <c r="J600" s="286" t="str">
        <f t="shared" si="244"/>
        <v>Isi Sasaran</v>
      </c>
      <c r="K600" s="285" t="s">
        <v>650</v>
      </c>
      <c r="L600" s="286" t="str">
        <f t="shared" si="245"/>
        <v>Isi Sasaran</v>
      </c>
      <c r="M600" s="349"/>
      <c r="N600" s="349"/>
      <c r="O600" s="272"/>
      <c r="P600" s="272"/>
      <c r="Q600" s="272"/>
      <c r="R600" s="272"/>
    </row>
    <row r="601" spans="1:18" ht="12.75" customHeight="1">
      <c r="A601" s="272"/>
      <c r="B601" s="418">
        <v>26</v>
      </c>
      <c r="C601" s="426"/>
      <c r="D601" s="419" t="s">
        <v>650</v>
      </c>
      <c r="E601" s="427" t="str">
        <f>IF(D601="Y",1,IF(D601="T",0,IF(D601="Y/T","Belum diisi","Error")))</f>
        <v>Belum diisi</v>
      </c>
      <c r="F601" s="273">
        <v>1</v>
      </c>
      <c r="G601" s="274"/>
      <c r="H601" s="290" t="str">
        <f t="shared" si="195"/>
        <v>Belum Diisi</v>
      </c>
      <c r="I601" s="276" t="s">
        <v>650</v>
      </c>
      <c r="J601" s="277" t="str">
        <f t="shared" ref="J601:J605" si="246">IF($D$601="Y/T","Isi Sasaran",IF($E$601=0,0,IF(I601="Y",1,IF(I601="T",0,"Isi Dulu"))))</f>
        <v>Isi Sasaran</v>
      </c>
      <c r="K601" s="276" t="s">
        <v>650</v>
      </c>
      <c r="L601" s="277" t="str">
        <f t="shared" ref="L601:L605" si="247">IF($D$601="Y/T","Isi Sasaran",IF($E$601=0,0,IF(K601="Y",1,IF(K601="T",0,"Isi Dulu"))))</f>
        <v>Isi Sasaran</v>
      </c>
      <c r="M601" s="429" t="s">
        <v>650</v>
      </c>
      <c r="N601" s="430" t="str">
        <f>IF(M601="Y",1,IF(M601="T",0,IF(M601="Y/T","Belum diisi","Error")))</f>
        <v>Belum diisi</v>
      </c>
      <c r="O601" s="272"/>
      <c r="P601" s="272"/>
      <c r="Q601" s="272"/>
      <c r="R601" s="272"/>
    </row>
    <row r="602" spans="1:18" ht="12.75" customHeight="1">
      <c r="A602" s="272"/>
      <c r="B602" s="371"/>
      <c r="C602" s="371"/>
      <c r="D602" s="371"/>
      <c r="E602" s="371"/>
      <c r="F602" s="278">
        <v>2</v>
      </c>
      <c r="G602" s="279"/>
      <c r="H602" s="288" t="str">
        <f t="shared" si="195"/>
        <v>Belum Diisi</v>
      </c>
      <c r="I602" s="280" t="s">
        <v>650</v>
      </c>
      <c r="J602" s="281" t="str">
        <f t="shared" si="246"/>
        <v>Isi Sasaran</v>
      </c>
      <c r="K602" s="280" t="s">
        <v>650</v>
      </c>
      <c r="L602" s="281" t="str">
        <f t="shared" si="247"/>
        <v>Isi Sasaran</v>
      </c>
      <c r="M602" s="371"/>
      <c r="N602" s="371"/>
      <c r="O602" s="272"/>
      <c r="P602" s="272"/>
      <c r="Q602" s="272"/>
      <c r="R602" s="272"/>
    </row>
    <row r="603" spans="1:18" ht="12.75" customHeight="1">
      <c r="A603" s="272"/>
      <c r="B603" s="371"/>
      <c r="C603" s="371"/>
      <c r="D603" s="371"/>
      <c r="E603" s="371"/>
      <c r="F603" s="278">
        <v>3</v>
      </c>
      <c r="G603" s="279"/>
      <c r="H603" s="288" t="str">
        <f t="shared" si="195"/>
        <v>Belum Diisi</v>
      </c>
      <c r="I603" s="280" t="s">
        <v>650</v>
      </c>
      <c r="J603" s="281" t="str">
        <f t="shared" si="246"/>
        <v>Isi Sasaran</v>
      </c>
      <c r="K603" s="280" t="s">
        <v>650</v>
      </c>
      <c r="L603" s="281" t="str">
        <f t="shared" si="247"/>
        <v>Isi Sasaran</v>
      </c>
      <c r="M603" s="371"/>
      <c r="N603" s="371"/>
      <c r="O603" s="272"/>
      <c r="P603" s="272"/>
      <c r="Q603" s="272"/>
      <c r="R603" s="272"/>
    </row>
    <row r="604" spans="1:18" ht="12.75" customHeight="1">
      <c r="A604" s="272"/>
      <c r="B604" s="371"/>
      <c r="C604" s="371"/>
      <c r="D604" s="371"/>
      <c r="E604" s="371"/>
      <c r="F604" s="278">
        <v>4</v>
      </c>
      <c r="G604" s="279"/>
      <c r="H604" s="288" t="str">
        <f t="shared" si="195"/>
        <v>Belum Diisi</v>
      </c>
      <c r="I604" s="280" t="s">
        <v>650</v>
      </c>
      <c r="J604" s="281" t="str">
        <f t="shared" si="246"/>
        <v>Isi Sasaran</v>
      </c>
      <c r="K604" s="280" t="s">
        <v>650</v>
      </c>
      <c r="L604" s="281" t="str">
        <f t="shared" si="247"/>
        <v>Isi Sasaran</v>
      </c>
      <c r="M604" s="371"/>
      <c r="N604" s="371"/>
      <c r="O604" s="272"/>
      <c r="P604" s="272"/>
      <c r="Q604" s="272"/>
      <c r="R604" s="272"/>
    </row>
    <row r="605" spans="1:18" ht="12.75" customHeight="1">
      <c r="A605" s="272"/>
      <c r="B605" s="349"/>
      <c r="C605" s="349"/>
      <c r="D605" s="349"/>
      <c r="E605" s="349"/>
      <c r="F605" s="282">
        <v>5</v>
      </c>
      <c r="G605" s="283"/>
      <c r="H605" s="289" t="str">
        <f t="shared" si="195"/>
        <v>Belum Diisi</v>
      </c>
      <c r="I605" s="285" t="s">
        <v>650</v>
      </c>
      <c r="J605" s="286" t="str">
        <f t="shared" si="246"/>
        <v>Isi Sasaran</v>
      </c>
      <c r="K605" s="285" t="s">
        <v>650</v>
      </c>
      <c r="L605" s="286" t="str">
        <f t="shared" si="247"/>
        <v>Isi Sasaran</v>
      </c>
      <c r="M605" s="349"/>
      <c r="N605" s="349"/>
      <c r="O605" s="272"/>
      <c r="P605" s="272"/>
      <c r="Q605" s="272"/>
      <c r="R605" s="272"/>
    </row>
    <row r="606" spans="1:18" ht="12.75" customHeight="1">
      <c r="A606" s="272"/>
      <c r="B606" s="418">
        <v>27</v>
      </c>
      <c r="C606" s="426"/>
      <c r="D606" s="419" t="s">
        <v>650</v>
      </c>
      <c r="E606" s="427" t="str">
        <f>IF(D606="Y",1,IF(D606="T",0,IF(D606="Y/T","Belum diisi","Error")))</f>
        <v>Belum diisi</v>
      </c>
      <c r="F606" s="273">
        <v>1</v>
      </c>
      <c r="G606" s="274"/>
      <c r="H606" s="290" t="str">
        <f t="shared" si="195"/>
        <v>Belum Diisi</v>
      </c>
      <c r="I606" s="276" t="s">
        <v>650</v>
      </c>
      <c r="J606" s="277" t="str">
        <f t="shared" ref="J606:J610" si="248">IF($D$606="Y/T","Isi Sasaran",IF($E$606=0,0,IF(I606="Y",1,IF(I606="T",0,"Isi Dulu"))))</f>
        <v>Isi Sasaran</v>
      </c>
      <c r="K606" s="276" t="s">
        <v>650</v>
      </c>
      <c r="L606" s="277" t="str">
        <f t="shared" ref="L606:L610" si="249">IF($D$606="Y/T","Isi Sasaran",IF($E$606=0,0,IF(K606="Y",1,IF(K606="T",0,"Isi Dulu"))))</f>
        <v>Isi Sasaran</v>
      </c>
      <c r="M606" s="429" t="s">
        <v>650</v>
      </c>
      <c r="N606" s="430" t="str">
        <f>IF(M606="Y",1,IF(M606="T",0,IF(M606="Y/T","Belum diisi","Error")))</f>
        <v>Belum diisi</v>
      </c>
      <c r="O606" s="272"/>
      <c r="P606" s="272"/>
      <c r="Q606" s="272"/>
      <c r="R606" s="272"/>
    </row>
    <row r="607" spans="1:18" ht="12.75" customHeight="1">
      <c r="A607" s="272"/>
      <c r="B607" s="371"/>
      <c r="C607" s="371"/>
      <c r="D607" s="371"/>
      <c r="E607" s="371"/>
      <c r="F607" s="278">
        <v>2</v>
      </c>
      <c r="G607" s="279"/>
      <c r="H607" s="288" t="str">
        <f t="shared" si="195"/>
        <v>Belum Diisi</v>
      </c>
      <c r="I607" s="280" t="s">
        <v>650</v>
      </c>
      <c r="J607" s="281" t="str">
        <f t="shared" si="248"/>
        <v>Isi Sasaran</v>
      </c>
      <c r="K607" s="280" t="s">
        <v>650</v>
      </c>
      <c r="L607" s="281" t="str">
        <f t="shared" si="249"/>
        <v>Isi Sasaran</v>
      </c>
      <c r="M607" s="371"/>
      <c r="N607" s="371"/>
      <c r="O607" s="272"/>
      <c r="P607" s="272"/>
      <c r="Q607" s="272"/>
      <c r="R607" s="272"/>
    </row>
    <row r="608" spans="1:18" ht="12.75" customHeight="1">
      <c r="A608" s="272"/>
      <c r="B608" s="371"/>
      <c r="C608" s="371"/>
      <c r="D608" s="371"/>
      <c r="E608" s="371"/>
      <c r="F608" s="278">
        <v>3</v>
      </c>
      <c r="G608" s="279"/>
      <c r="H608" s="288" t="str">
        <f t="shared" si="195"/>
        <v>Belum Diisi</v>
      </c>
      <c r="I608" s="280" t="s">
        <v>650</v>
      </c>
      <c r="J608" s="281" t="str">
        <f t="shared" si="248"/>
        <v>Isi Sasaran</v>
      </c>
      <c r="K608" s="280" t="s">
        <v>650</v>
      </c>
      <c r="L608" s="281" t="str">
        <f t="shared" si="249"/>
        <v>Isi Sasaran</v>
      </c>
      <c r="M608" s="371"/>
      <c r="N608" s="371"/>
      <c r="O608" s="272"/>
      <c r="P608" s="272"/>
      <c r="Q608" s="272"/>
      <c r="R608" s="272"/>
    </row>
    <row r="609" spans="1:18" ht="12.75" customHeight="1">
      <c r="A609" s="272"/>
      <c r="B609" s="371"/>
      <c r="C609" s="371"/>
      <c r="D609" s="371"/>
      <c r="E609" s="371"/>
      <c r="F609" s="278">
        <v>4</v>
      </c>
      <c r="G609" s="279"/>
      <c r="H609" s="288" t="str">
        <f t="shared" si="195"/>
        <v>Belum Diisi</v>
      </c>
      <c r="I609" s="280" t="s">
        <v>650</v>
      </c>
      <c r="J609" s="281" t="str">
        <f t="shared" si="248"/>
        <v>Isi Sasaran</v>
      </c>
      <c r="K609" s="280" t="s">
        <v>650</v>
      </c>
      <c r="L609" s="281" t="str">
        <f t="shared" si="249"/>
        <v>Isi Sasaran</v>
      </c>
      <c r="M609" s="371"/>
      <c r="N609" s="371"/>
      <c r="O609" s="272"/>
      <c r="P609" s="272"/>
      <c r="Q609" s="272"/>
      <c r="R609" s="272"/>
    </row>
    <row r="610" spans="1:18" ht="12.75" customHeight="1">
      <c r="A610" s="272"/>
      <c r="B610" s="349"/>
      <c r="C610" s="349"/>
      <c r="D610" s="349"/>
      <c r="E610" s="349"/>
      <c r="F610" s="282">
        <v>5</v>
      </c>
      <c r="G610" s="283"/>
      <c r="H610" s="289" t="str">
        <f t="shared" si="195"/>
        <v>Belum Diisi</v>
      </c>
      <c r="I610" s="285" t="s">
        <v>650</v>
      </c>
      <c r="J610" s="286" t="str">
        <f t="shared" si="248"/>
        <v>Isi Sasaran</v>
      </c>
      <c r="K610" s="285" t="s">
        <v>650</v>
      </c>
      <c r="L610" s="286" t="str">
        <f t="shared" si="249"/>
        <v>Isi Sasaran</v>
      </c>
      <c r="M610" s="349"/>
      <c r="N610" s="349"/>
      <c r="O610" s="272"/>
      <c r="P610" s="272"/>
      <c r="Q610" s="272"/>
      <c r="R610" s="272"/>
    </row>
    <row r="611" spans="1:18" ht="12.75" customHeight="1">
      <c r="A611" s="272"/>
      <c r="B611" s="418">
        <v>28</v>
      </c>
      <c r="C611" s="426"/>
      <c r="D611" s="419" t="s">
        <v>650</v>
      </c>
      <c r="E611" s="427" t="str">
        <f>IF(D611="Y",1,IF(D611="T",0,IF(D611="Y/T","Belum diisi","Error")))</f>
        <v>Belum diisi</v>
      </c>
      <c r="F611" s="273">
        <v>1</v>
      </c>
      <c r="G611" s="274"/>
      <c r="H611" s="290" t="str">
        <f t="shared" si="195"/>
        <v>Belum Diisi</v>
      </c>
      <c r="I611" s="276" t="s">
        <v>650</v>
      </c>
      <c r="J611" s="277" t="str">
        <f t="shared" ref="J611:J615" si="250">IF($D$611="Y/T","Isi Sasaran",IF($E$611=0,0,IF(I611="Y",1,IF(I611="T",0,"Isi Dulu"))))</f>
        <v>Isi Sasaran</v>
      </c>
      <c r="K611" s="276" t="s">
        <v>650</v>
      </c>
      <c r="L611" s="277" t="str">
        <f t="shared" ref="L611:L615" si="251">IF($D$611="Y/T","Isi Sasaran",IF($E$611=0,0,IF(K611="Y",1,IF(K611="T",0,"Isi Dulu"))))</f>
        <v>Isi Sasaran</v>
      </c>
      <c r="M611" s="429" t="s">
        <v>650</v>
      </c>
      <c r="N611" s="430" t="str">
        <f>IF(M611="Y",1,IF(M611="T",0,IF(M611="Y/T","Belum diisi","Error")))</f>
        <v>Belum diisi</v>
      </c>
      <c r="O611" s="272"/>
      <c r="P611" s="272"/>
      <c r="Q611" s="272"/>
      <c r="R611" s="272"/>
    </row>
    <row r="612" spans="1:18" ht="12.75" customHeight="1">
      <c r="A612" s="272"/>
      <c r="B612" s="371"/>
      <c r="C612" s="371"/>
      <c r="D612" s="371"/>
      <c r="E612" s="371"/>
      <c r="F612" s="278">
        <v>2</v>
      </c>
      <c r="G612" s="279"/>
      <c r="H612" s="288" t="str">
        <f t="shared" si="195"/>
        <v>Belum Diisi</v>
      </c>
      <c r="I612" s="280" t="s">
        <v>650</v>
      </c>
      <c r="J612" s="281" t="str">
        <f t="shared" si="250"/>
        <v>Isi Sasaran</v>
      </c>
      <c r="K612" s="280" t="s">
        <v>650</v>
      </c>
      <c r="L612" s="281" t="str">
        <f t="shared" si="251"/>
        <v>Isi Sasaran</v>
      </c>
      <c r="M612" s="371"/>
      <c r="N612" s="371"/>
      <c r="O612" s="272"/>
      <c r="P612" s="272"/>
      <c r="Q612" s="272"/>
      <c r="R612" s="272"/>
    </row>
    <row r="613" spans="1:18" ht="12.75" customHeight="1">
      <c r="A613" s="272"/>
      <c r="B613" s="371"/>
      <c r="C613" s="371"/>
      <c r="D613" s="371"/>
      <c r="E613" s="371"/>
      <c r="F613" s="278">
        <v>3</v>
      </c>
      <c r="G613" s="279"/>
      <c r="H613" s="288" t="str">
        <f t="shared" si="195"/>
        <v>Belum Diisi</v>
      </c>
      <c r="I613" s="280" t="s">
        <v>650</v>
      </c>
      <c r="J613" s="281" t="str">
        <f t="shared" si="250"/>
        <v>Isi Sasaran</v>
      </c>
      <c r="K613" s="280" t="s">
        <v>650</v>
      </c>
      <c r="L613" s="281" t="str">
        <f t="shared" si="251"/>
        <v>Isi Sasaran</v>
      </c>
      <c r="M613" s="371"/>
      <c r="N613" s="371"/>
      <c r="O613" s="272"/>
      <c r="P613" s="272"/>
      <c r="Q613" s="272"/>
      <c r="R613" s="272"/>
    </row>
    <row r="614" spans="1:18" ht="12.75" customHeight="1">
      <c r="A614" s="272"/>
      <c r="B614" s="371"/>
      <c r="C614" s="371"/>
      <c r="D614" s="371"/>
      <c r="E614" s="371"/>
      <c r="F614" s="278">
        <v>4</v>
      </c>
      <c r="G614" s="279"/>
      <c r="H614" s="288" t="str">
        <f t="shared" si="195"/>
        <v>Belum Diisi</v>
      </c>
      <c r="I614" s="280" t="s">
        <v>650</v>
      </c>
      <c r="J614" s="281" t="str">
        <f t="shared" si="250"/>
        <v>Isi Sasaran</v>
      </c>
      <c r="K614" s="280" t="s">
        <v>650</v>
      </c>
      <c r="L614" s="281" t="str">
        <f t="shared" si="251"/>
        <v>Isi Sasaran</v>
      </c>
      <c r="M614" s="371"/>
      <c r="N614" s="371"/>
      <c r="O614" s="272"/>
      <c r="P614" s="272"/>
      <c r="Q614" s="272"/>
      <c r="R614" s="272"/>
    </row>
    <row r="615" spans="1:18" ht="12.75" customHeight="1">
      <c r="A615" s="272"/>
      <c r="B615" s="349"/>
      <c r="C615" s="349"/>
      <c r="D615" s="349"/>
      <c r="E615" s="349"/>
      <c r="F615" s="282">
        <v>5</v>
      </c>
      <c r="G615" s="283"/>
      <c r="H615" s="289" t="str">
        <f t="shared" si="195"/>
        <v>Belum Diisi</v>
      </c>
      <c r="I615" s="285" t="s">
        <v>650</v>
      </c>
      <c r="J615" s="286" t="str">
        <f t="shared" si="250"/>
        <v>Isi Sasaran</v>
      </c>
      <c r="K615" s="285" t="s">
        <v>650</v>
      </c>
      <c r="L615" s="286" t="str">
        <f t="shared" si="251"/>
        <v>Isi Sasaran</v>
      </c>
      <c r="M615" s="349"/>
      <c r="N615" s="349"/>
      <c r="O615" s="272"/>
      <c r="P615" s="272"/>
      <c r="Q615" s="272"/>
      <c r="R615" s="272"/>
    </row>
    <row r="616" spans="1:18" ht="12.75" customHeight="1">
      <c r="A616" s="272"/>
      <c r="B616" s="418">
        <v>29</v>
      </c>
      <c r="C616" s="426"/>
      <c r="D616" s="419" t="s">
        <v>650</v>
      </c>
      <c r="E616" s="427" t="str">
        <f>IF(D616="Y",1,IF(D616="T",0,IF(D616="Y/T","Belum diisi","Error")))</f>
        <v>Belum diisi</v>
      </c>
      <c r="F616" s="273">
        <v>1</v>
      </c>
      <c r="G616" s="274"/>
      <c r="H616" s="290" t="str">
        <f t="shared" si="195"/>
        <v>Belum Diisi</v>
      </c>
      <c r="I616" s="276" t="s">
        <v>650</v>
      </c>
      <c r="J616" s="277" t="str">
        <f t="shared" ref="J616:J620" si="252">IF($D$616="Y/T","Isi Sasaran",IF($E$616=0,0,IF(I616="Y",1,IF(I616="T",0,"Isi Dulu"))))</f>
        <v>Isi Sasaran</v>
      </c>
      <c r="K616" s="276" t="s">
        <v>650</v>
      </c>
      <c r="L616" s="277" t="str">
        <f t="shared" ref="L616:L620" si="253">IF($D$616="Y/T","Isi Sasaran",IF($E$616=0,0,IF(K616="Y",1,IF(K616="T",0,"Isi Dulu"))))</f>
        <v>Isi Sasaran</v>
      </c>
      <c r="M616" s="429" t="s">
        <v>650</v>
      </c>
      <c r="N616" s="430" t="str">
        <f>IF(M616="Y",1,IF(M616="T",0,IF(M616="Y/T","Belum diisi","Error")))</f>
        <v>Belum diisi</v>
      </c>
      <c r="O616" s="272"/>
      <c r="P616" s="272"/>
      <c r="Q616" s="272"/>
      <c r="R616" s="272"/>
    </row>
    <row r="617" spans="1:18" ht="12.75" customHeight="1">
      <c r="A617" s="272"/>
      <c r="B617" s="371"/>
      <c r="C617" s="371"/>
      <c r="D617" s="371"/>
      <c r="E617" s="371"/>
      <c r="F617" s="278">
        <v>2</v>
      </c>
      <c r="G617" s="279"/>
      <c r="H617" s="288" t="str">
        <f t="shared" si="195"/>
        <v>Belum Diisi</v>
      </c>
      <c r="I617" s="280" t="s">
        <v>650</v>
      </c>
      <c r="J617" s="281" t="str">
        <f t="shared" si="252"/>
        <v>Isi Sasaran</v>
      </c>
      <c r="K617" s="280" t="s">
        <v>650</v>
      </c>
      <c r="L617" s="281" t="str">
        <f t="shared" si="253"/>
        <v>Isi Sasaran</v>
      </c>
      <c r="M617" s="371"/>
      <c r="N617" s="371"/>
      <c r="O617" s="272"/>
      <c r="P617" s="272"/>
      <c r="Q617" s="272"/>
      <c r="R617" s="272"/>
    </row>
    <row r="618" spans="1:18" ht="12.75" customHeight="1">
      <c r="A618" s="272"/>
      <c r="B618" s="371"/>
      <c r="C618" s="371"/>
      <c r="D618" s="371"/>
      <c r="E618" s="371"/>
      <c r="F618" s="278">
        <v>3</v>
      </c>
      <c r="G618" s="279"/>
      <c r="H618" s="288" t="str">
        <f t="shared" si="195"/>
        <v>Belum Diisi</v>
      </c>
      <c r="I618" s="280" t="s">
        <v>650</v>
      </c>
      <c r="J618" s="281" t="str">
        <f t="shared" si="252"/>
        <v>Isi Sasaran</v>
      </c>
      <c r="K618" s="280" t="s">
        <v>650</v>
      </c>
      <c r="L618" s="281" t="str">
        <f t="shared" si="253"/>
        <v>Isi Sasaran</v>
      </c>
      <c r="M618" s="371"/>
      <c r="N618" s="371"/>
      <c r="O618" s="272"/>
      <c r="P618" s="272"/>
      <c r="Q618" s="272"/>
      <c r="R618" s="272"/>
    </row>
    <row r="619" spans="1:18" ht="12.75" customHeight="1">
      <c r="A619" s="272"/>
      <c r="B619" s="371"/>
      <c r="C619" s="371"/>
      <c r="D619" s="371"/>
      <c r="E619" s="371"/>
      <c r="F619" s="278">
        <v>4</v>
      </c>
      <c r="G619" s="279"/>
      <c r="H619" s="288" t="str">
        <f t="shared" si="195"/>
        <v>Belum Diisi</v>
      </c>
      <c r="I619" s="280" t="s">
        <v>650</v>
      </c>
      <c r="J619" s="281" t="str">
        <f t="shared" si="252"/>
        <v>Isi Sasaran</v>
      </c>
      <c r="K619" s="280" t="s">
        <v>650</v>
      </c>
      <c r="L619" s="281" t="str">
        <f t="shared" si="253"/>
        <v>Isi Sasaran</v>
      </c>
      <c r="M619" s="371"/>
      <c r="N619" s="371"/>
      <c r="O619" s="272"/>
      <c r="P619" s="272"/>
      <c r="Q619" s="272"/>
      <c r="R619" s="272"/>
    </row>
    <row r="620" spans="1:18" ht="12.75" customHeight="1">
      <c r="A620" s="272"/>
      <c r="B620" s="349"/>
      <c r="C620" s="349"/>
      <c r="D620" s="349"/>
      <c r="E620" s="349"/>
      <c r="F620" s="282">
        <v>5</v>
      </c>
      <c r="G620" s="283"/>
      <c r="H620" s="289" t="str">
        <f t="shared" si="195"/>
        <v>Belum Diisi</v>
      </c>
      <c r="I620" s="285" t="s">
        <v>650</v>
      </c>
      <c r="J620" s="286" t="str">
        <f t="shared" si="252"/>
        <v>Isi Sasaran</v>
      </c>
      <c r="K620" s="285" t="s">
        <v>650</v>
      </c>
      <c r="L620" s="286" t="str">
        <f t="shared" si="253"/>
        <v>Isi Sasaran</v>
      </c>
      <c r="M620" s="349"/>
      <c r="N620" s="349"/>
      <c r="O620" s="272"/>
      <c r="P620" s="272"/>
      <c r="Q620" s="272"/>
      <c r="R620" s="272"/>
    </row>
    <row r="621" spans="1:18" ht="12.75" customHeight="1">
      <c r="A621" s="272"/>
      <c r="B621" s="418">
        <v>30</v>
      </c>
      <c r="C621" s="426"/>
      <c r="D621" s="419" t="s">
        <v>658</v>
      </c>
      <c r="E621" s="427">
        <f>IF(D621="Y",1,IF(D621="T",0,IF(D621="Y/T","Belum diisi","Error")))</f>
        <v>1</v>
      </c>
      <c r="F621" s="273">
        <v>1</v>
      </c>
      <c r="G621" s="274"/>
      <c r="H621" s="290">
        <f t="shared" si="195"/>
        <v>1</v>
      </c>
      <c r="I621" s="285" t="s">
        <v>658</v>
      </c>
      <c r="J621" s="277">
        <f t="shared" ref="J621:J625" si="254">IF($D$621="Y/T","Isi Sasaran",IF($E$621=0,0,IF(I621="Y",1,IF(I621="T",0,"Isi Dulu"))))</f>
        <v>1</v>
      </c>
      <c r="K621" s="285" t="s">
        <v>658</v>
      </c>
      <c r="L621" s="277">
        <f t="shared" ref="L621:L625" si="255">IF($D$621="Y/T","Isi Sasaran",IF($E$621=0,0,IF(K621="Y",1,IF(K621="T",0,"Isi Dulu"))))</f>
        <v>1</v>
      </c>
      <c r="M621" s="429" t="s">
        <v>658</v>
      </c>
      <c r="N621" s="430">
        <f>IF(M621="Y",1,IF(M621="T",0,IF(M621="Y/T","Belum diisi","Error")))</f>
        <v>1</v>
      </c>
      <c r="O621" s="272"/>
      <c r="P621" s="272"/>
      <c r="Q621" s="272"/>
      <c r="R621" s="272"/>
    </row>
    <row r="622" spans="1:18" ht="12.75" customHeight="1">
      <c r="A622" s="272"/>
      <c r="B622" s="371"/>
      <c r="C622" s="371"/>
      <c r="D622" s="371"/>
      <c r="E622" s="371"/>
      <c r="F622" s="278">
        <v>2</v>
      </c>
      <c r="G622" s="279"/>
      <c r="H622" s="288" t="str">
        <f t="shared" si="195"/>
        <v>Belum Diisi</v>
      </c>
      <c r="I622" s="280" t="s">
        <v>650</v>
      </c>
      <c r="J622" s="281" t="str">
        <f t="shared" si="254"/>
        <v>Isi Dulu</v>
      </c>
      <c r="K622" s="280" t="s">
        <v>650</v>
      </c>
      <c r="L622" s="281" t="str">
        <f t="shared" si="255"/>
        <v>Isi Dulu</v>
      </c>
      <c r="M622" s="371"/>
      <c r="N622" s="371"/>
      <c r="O622" s="272"/>
      <c r="P622" s="272"/>
      <c r="Q622" s="272"/>
      <c r="R622" s="272"/>
    </row>
    <row r="623" spans="1:18" ht="12.75" customHeight="1">
      <c r="A623" s="272"/>
      <c r="B623" s="371"/>
      <c r="C623" s="371"/>
      <c r="D623" s="371"/>
      <c r="E623" s="371"/>
      <c r="F623" s="278">
        <v>3</v>
      </c>
      <c r="G623" s="279"/>
      <c r="H623" s="288" t="str">
        <f t="shared" si="195"/>
        <v>Belum Diisi</v>
      </c>
      <c r="I623" s="280" t="s">
        <v>650</v>
      </c>
      <c r="J623" s="281" t="str">
        <f t="shared" si="254"/>
        <v>Isi Dulu</v>
      </c>
      <c r="K623" s="280" t="s">
        <v>650</v>
      </c>
      <c r="L623" s="281" t="str">
        <f t="shared" si="255"/>
        <v>Isi Dulu</v>
      </c>
      <c r="M623" s="371"/>
      <c r="N623" s="371"/>
      <c r="O623" s="272"/>
      <c r="P623" s="272"/>
      <c r="Q623" s="272"/>
      <c r="R623" s="272"/>
    </row>
    <row r="624" spans="1:18" ht="12.75" customHeight="1">
      <c r="A624" s="272"/>
      <c r="B624" s="371"/>
      <c r="C624" s="371"/>
      <c r="D624" s="371"/>
      <c r="E624" s="371"/>
      <c r="F624" s="278">
        <v>4</v>
      </c>
      <c r="G624" s="279"/>
      <c r="H624" s="288" t="str">
        <f t="shared" si="195"/>
        <v>Belum Diisi</v>
      </c>
      <c r="I624" s="280" t="s">
        <v>650</v>
      </c>
      <c r="J624" s="281" t="str">
        <f t="shared" si="254"/>
        <v>Isi Dulu</v>
      </c>
      <c r="K624" s="280" t="s">
        <v>650</v>
      </c>
      <c r="L624" s="281" t="str">
        <f t="shared" si="255"/>
        <v>Isi Dulu</v>
      </c>
      <c r="M624" s="371"/>
      <c r="N624" s="371"/>
      <c r="O624" s="272"/>
      <c r="P624" s="272"/>
      <c r="Q624" s="272"/>
      <c r="R624" s="272"/>
    </row>
    <row r="625" spans="1:18" ht="12.75" customHeight="1">
      <c r="A625" s="272"/>
      <c r="B625" s="349"/>
      <c r="C625" s="349"/>
      <c r="D625" s="349"/>
      <c r="E625" s="349"/>
      <c r="F625" s="282">
        <v>5</v>
      </c>
      <c r="G625" s="283"/>
      <c r="H625" s="289" t="str">
        <f t="shared" si="195"/>
        <v>Belum Diisi</v>
      </c>
      <c r="I625" s="280" t="s">
        <v>650</v>
      </c>
      <c r="J625" s="286" t="str">
        <f t="shared" si="254"/>
        <v>Isi Dulu</v>
      </c>
      <c r="K625" s="280" t="s">
        <v>650</v>
      </c>
      <c r="L625" s="286" t="str">
        <f t="shared" si="255"/>
        <v>Isi Dulu</v>
      </c>
      <c r="M625" s="349"/>
      <c r="N625" s="349"/>
      <c r="O625" s="272"/>
      <c r="P625" s="272"/>
      <c r="Q625" s="272"/>
      <c r="R625" s="272"/>
    </row>
    <row r="626" spans="1:18" ht="12.75" customHeight="1">
      <c r="A626" s="272"/>
      <c r="B626" s="301"/>
      <c r="C626" s="292"/>
      <c r="D626" s="293"/>
      <c r="E626" s="294">
        <f>AVERAGE(E476:E625)</f>
        <v>1</v>
      </c>
      <c r="F626" s="296"/>
      <c r="G626" s="296"/>
      <c r="H626" s="294">
        <f>AVERAGE(H476:H625)</f>
        <v>1</v>
      </c>
      <c r="I626" s="303"/>
      <c r="J626" s="294">
        <f>AVERAGE(J476:J625)</f>
        <v>1</v>
      </c>
      <c r="K626" s="303"/>
      <c r="L626" s="294">
        <f>AVERAGE(L476:L625)</f>
        <v>1</v>
      </c>
      <c r="M626" s="303"/>
      <c r="N626" s="294">
        <f>AVERAGE(N476:N625)</f>
        <v>1</v>
      </c>
      <c r="O626" s="272"/>
      <c r="P626" s="272"/>
      <c r="Q626" s="272"/>
      <c r="R626" s="272"/>
    </row>
  </sheetData>
  <mergeCells count="736">
    <mergeCell ref="B591:B595"/>
    <mergeCell ref="C591:C595"/>
    <mergeCell ref="D591:D595"/>
    <mergeCell ref="E591:E595"/>
    <mergeCell ref="B596:B600"/>
    <mergeCell ref="C596:C600"/>
    <mergeCell ref="D596:D600"/>
    <mergeCell ref="E596:E600"/>
    <mergeCell ref="E621:E625"/>
    <mergeCell ref="D601:D605"/>
    <mergeCell ref="E601:E605"/>
    <mergeCell ref="B606:B610"/>
    <mergeCell ref="C606:C610"/>
    <mergeCell ref="D606:D610"/>
    <mergeCell ref="E606:E610"/>
    <mergeCell ref="C621:C625"/>
    <mergeCell ref="D621:D625"/>
    <mergeCell ref="B621:B625"/>
    <mergeCell ref="B611:B615"/>
    <mergeCell ref="B616:B620"/>
    <mergeCell ref="C611:C615"/>
    <mergeCell ref="D611:D615"/>
    <mergeCell ref="E611:E615"/>
    <mergeCell ref="C616:C620"/>
    <mergeCell ref="D616:D620"/>
    <mergeCell ref="E616:E620"/>
    <mergeCell ref="B601:B605"/>
    <mergeCell ref="C601:C605"/>
    <mergeCell ref="B586:B590"/>
    <mergeCell ref="C586:C590"/>
    <mergeCell ref="E531:E535"/>
    <mergeCell ref="D571:D575"/>
    <mergeCell ref="E571:E575"/>
    <mergeCell ref="B546:B550"/>
    <mergeCell ref="B556:B560"/>
    <mergeCell ref="C556:C560"/>
    <mergeCell ref="D556:D560"/>
    <mergeCell ref="E556:E560"/>
    <mergeCell ref="B571:B575"/>
    <mergeCell ref="C571:C575"/>
    <mergeCell ref="D586:D590"/>
    <mergeCell ref="E586:E590"/>
    <mergeCell ref="B566:B570"/>
    <mergeCell ref="C566:C570"/>
    <mergeCell ref="D566:D570"/>
    <mergeCell ref="E566:E570"/>
    <mergeCell ref="B576:B580"/>
    <mergeCell ref="C576:C580"/>
    <mergeCell ref="D576:D580"/>
    <mergeCell ref="E576:E580"/>
    <mergeCell ref="B581:B585"/>
    <mergeCell ref="C581:C585"/>
    <mergeCell ref="D581:D585"/>
    <mergeCell ref="E581:E585"/>
    <mergeCell ref="B516:B520"/>
    <mergeCell ref="C516:C520"/>
    <mergeCell ref="D516:D520"/>
    <mergeCell ref="E516:E520"/>
    <mergeCell ref="B531:B535"/>
    <mergeCell ref="B541:B545"/>
    <mergeCell ref="C541:C545"/>
    <mergeCell ref="B561:B565"/>
    <mergeCell ref="C561:C565"/>
    <mergeCell ref="D561:D565"/>
    <mergeCell ref="E561:E565"/>
    <mergeCell ref="D536:D540"/>
    <mergeCell ref="E536:E540"/>
    <mergeCell ref="B551:B555"/>
    <mergeCell ref="C551:C555"/>
    <mergeCell ref="D551:D555"/>
    <mergeCell ref="E551:E555"/>
    <mergeCell ref="C546:C550"/>
    <mergeCell ref="D546:D550"/>
    <mergeCell ref="E546:E550"/>
    <mergeCell ref="C526:C530"/>
    <mergeCell ref="D526:D530"/>
    <mergeCell ref="D476:D480"/>
    <mergeCell ref="E476:E480"/>
    <mergeCell ref="B481:B485"/>
    <mergeCell ref="C481:C485"/>
    <mergeCell ref="D481:D485"/>
    <mergeCell ref="E481:E485"/>
    <mergeCell ref="B476:B480"/>
    <mergeCell ref="C476:C480"/>
    <mergeCell ref="B506:B510"/>
    <mergeCell ref="E506:E510"/>
    <mergeCell ref="C506:C510"/>
    <mergeCell ref="D506:D510"/>
    <mergeCell ref="B491:B495"/>
    <mergeCell ref="C491:C495"/>
    <mergeCell ref="D491:D495"/>
    <mergeCell ref="E491:E495"/>
    <mergeCell ref="B536:B540"/>
    <mergeCell ref="C536:C540"/>
    <mergeCell ref="C531:C535"/>
    <mergeCell ref="D531:D535"/>
    <mergeCell ref="B469:B473"/>
    <mergeCell ref="C469:C473"/>
    <mergeCell ref="D469:D473"/>
    <mergeCell ref="E469:E473"/>
    <mergeCell ref="B454:B458"/>
    <mergeCell ref="C454:C458"/>
    <mergeCell ref="D454:D458"/>
    <mergeCell ref="E454:E458"/>
    <mergeCell ref="B464:B468"/>
    <mergeCell ref="D541:D545"/>
    <mergeCell ref="E541:E545"/>
    <mergeCell ref="B521:B525"/>
    <mergeCell ref="B526:B530"/>
    <mergeCell ref="C521:C525"/>
    <mergeCell ref="D521:D525"/>
    <mergeCell ref="E521:E525"/>
    <mergeCell ref="E394:E398"/>
    <mergeCell ref="B414:B418"/>
    <mergeCell ref="C414:C418"/>
    <mergeCell ref="B429:B433"/>
    <mergeCell ref="C429:C433"/>
    <mergeCell ref="D429:D433"/>
    <mergeCell ref="E486:E490"/>
    <mergeCell ref="B459:B463"/>
    <mergeCell ref="E459:E463"/>
    <mergeCell ref="B486:B490"/>
    <mergeCell ref="E429:E433"/>
    <mergeCell ref="B444:B448"/>
    <mergeCell ref="C444:C448"/>
    <mergeCell ref="C464:C468"/>
    <mergeCell ref="D464:D468"/>
    <mergeCell ref="E464:E468"/>
    <mergeCell ref="B434:B438"/>
    <mergeCell ref="C434:C438"/>
    <mergeCell ref="D434:D438"/>
    <mergeCell ref="E434:E438"/>
    <mergeCell ref="B439:B443"/>
    <mergeCell ref="C439:C443"/>
    <mergeCell ref="D439:D443"/>
    <mergeCell ref="E439:E443"/>
    <mergeCell ref="E526:E530"/>
    <mergeCell ref="B496:B500"/>
    <mergeCell ref="C496:C500"/>
    <mergeCell ref="D496:D500"/>
    <mergeCell ref="E496:E500"/>
    <mergeCell ref="B511:B515"/>
    <mergeCell ref="C511:C515"/>
    <mergeCell ref="D511:D515"/>
    <mergeCell ref="E511:E515"/>
    <mergeCell ref="B501:B505"/>
    <mergeCell ref="C501:C505"/>
    <mergeCell ref="D501:D505"/>
    <mergeCell ref="E501:E505"/>
    <mergeCell ref="B449:B453"/>
    <mergeCell ref="C449:C453"/>
    <mergeCell ref="D449:D453"/>
    <mergeCell ref="E449:E453"/>
    <mergeCell ref="B384:B388"/>
    <mergeCell ref="B419:B423"/>
    <mergeCell ref="C419:C423"/>
    <mergeCell ref="D419:D423"/>
    <mergeCell ref="E419:E423"/>
    <mergeCell ref="B424:B428"/>
    <mergeCell ref="C424:C428"/>
    <mergeCell ref="B389:B393"/>
    <mergeCell ref="C389:C393"/>
    <mergeCell ref="E389:E393"/>
    <mergeCell ref="E399:E403"/>
    <mergeCell ref="B409:B413"/>
    <mergeCell ref="B404:B408"/>
    <mergeCell ref="C404:C408"/>
    <mergeCell ref="D404:D408"/>
    <mergeCell ref="E404:E408"/>
    <mergeCell ref="B394:B398"/>
    <mergeCell ref="D389:D393"/>
    <mergeCell ref="C302:C306"/>
    <mergeCell ref="D302:D306"/>
    <mergeCell ref="C394:C398"/>
    <mergeCell ref="D394:D398"/>
    <mergeCell ref="C312:C316"/>
    <mergeCell ref="D312:D316"/>
    <mergeCell ref="D424:D428"/>
    <mergeCell ref="E424:E428"/>
    <mergeCell ref="D414:D418"/>
    <mergeCell ref="E414:E418"/>
    <mergeCell ref="C409:C413"/>
    <mergeCell ref="D409:D413"/>
    <mergeCell ref="E409:E413"/>
    <mergeCell ref="D364:D368"/>
    <mergeCell ref="E302:E306"/>
    <mergeCell ref="E317:E321"/>
    <mergeCell ref="E324:E328"/>
    <mergeCell ref="E312:E316"/>
    <mergeCell ref="E307:E311"/>
    <mergeCell ref="E334:E338"/>
    <mergeCell ref="B374:B378"/>
    <mergeCell ref="C374:C378"/>
    <mergeCell ref="B297:B301"/>
    <mergeCell ref="C297:C301"/>
    <mergeCell ref="C292:C296"/>
    <mergeCell ref="D292:D296"/>
    <mergeCell ref="B307:B311"/>
    <mergeCell ref="B317:B321"/>
    <mergeCell ref="C317:C321"/>
    <mergeCell ref="D317:D321"/>
    <mergeCell ref="B359:B363"/>
    <mergeCell ref="C359:C363"/>
    <mergeCell ref="D359:D363"/>
    <mergeCell ref="B302:B306"/>
    <mergeCell ref="B292:B296"/>
    <mergeCell ref="B324:B328"/>
    <mergeCell ref="C307:C311"/>
    <mergeCell ref="D307:D311"/>
    <mergeCell ref="D324:D328"/>
    <mergeCell ref="D297:D301"/>
    <mergeCell ref="C364:C368"/>
    <mergeCell ref="C324:C328"/>
    <mergeCell ref="C349:C353"/>
    <mergeCell ref="D374:D378"/>
    <mergeCell ref="B272:B276"/>
    <mergeCell ref="E272:E276"/>
    <mergeCell ref="E292:E296"/>
    <mergeCell ref="B282:B286"/>
    <mergeCell ref="C282:C286"/>
    <mergeCell ref="D282:D286"/>
    <mergeCell ref="E282:E286"/>
    <mergeCell ref="B287:B291"/>
    <mergeCell ref="C287:C291"/>
    <mergeCell ref="D287:D291"/>
    <mergeCell ref="E287:E291"/>
    <mergeCell ref="B277:B281"/>
    <mergeCell ref="C277:C281"/>
    <mergeCell ref="D277:D281"/>
    <mergeCell ref="E277:E281"/>
    <mergeCell ref="C272:C276"/>
    <mergeCell ref="D272:D276"/>
    <mergeCell ref="D247:D251"/>
    <mergeCell ref="D230:D234"/>
    <mergeCell ref="E230:E234"/>
    <mergeCell ref="C252:C256"/>
    <mergeCell ref="D252:D256"/>
    <mergeCell ref="E252:E256"/>
    <mergeCell ref="B257:B261"/>
    <mergeCell ref="E257:E261"/>
    <mergeCell ref="E247:E251"/>
    <mergeCell ref="C257:C261"/>
    <mergeCell ref="D257:D261"/>
    <mergeCell ref="B252:B256"/>
    <mergeCell ref="B247:B251"/>
    <mergeCell ref="C247:C251"/>
    <mergeCell ref="D235:D239"/>
    <mergeCell ref="E235:E239"/>
    <mergeCell ref="D240:D246"/>
    <mergeCell ref="E240:E246"/>
    <mergeCell ref="B235:B239"/>
    <mergeCell ref="C235:C239"/>
    <mergeCell ref="B240:B246"/>
    <mergeCell ref="C240:C246"/>
    <mergeCell ref="B230:B234"/>
    <mergeCell ref="C230:C234"/>
    <mergeCell ref="E297:E301"/>
    <mergeCell ref="D143:D147"/>
    <mergeCell ref="E143:E147"/>
    <mergeCell ref="D138:D142"/>
    <mergeCell ref="E138:E142"/>
    <mergeCell ref="D133:D137"/>
    <mergeCell ref="E133:E137"/>
    <mergeCell ref="N148:N152"/>
    <mergeCell ref="C158:C162"/>
    <mergeCell ref="E158:E162"/>
    <mergeCell ref="M158:M162"/>
    <mergeCell ref="N158:N162"/>
    <mergeCell ref="N153:N157"/>
    <mergeCell ref="E148:E152"/>
    <mergeCell ref="D148:D152"/>
    <mergeCell ref="N190:N194"/>
    <mergeCell ref="N195:N199"/>
    <mergeCell ref="N200:N204"/>
    <mergeCell ref="N205:N209"/>
    <mergeCell ref="M282:M286"/>
    <mergeCell ref="M287:M291"/>
    <mergeCell ref="M247:M251"/>
    <mergeCell ref="M252:M256"/>
    <mergeCell ref="M257:M261"/>
    <mergeCell ref="M31:M38"/>
    <mergeCell ref="M26:M30"/>
    <mergeCell ref="N247:N251"/>
    <mergeCell ref="N252:N256"/>
    <mergeCell ref="N210:N214"/>
    <mergeCell ref="N215:N219"/>
    <mergeCell ref="N220:N224"/>
    <mergeCell ref="N225:N229"/>
    <mergeCell ref="N230:N234"/>
    <mergeCell ref="N235:N239"/>
    <mergeCell ref="N240:N246"/>
    <mergeCell ref="M163:M167"/>
    <mergeCell ref="N163:N167"/>
    <mergeCell ref="N83:N87"/>
    <mergeCell ref="N78:N82"/>
    <mergeCell ref="N128:N132"/>
    <mergeCell ref="N108:N112"/>
    <mergeCell ref="N113:N117"/>
    <mergeCell ref="N123:N127"/>
    <mergeCell ref="N118:N122"/>
    <mergeCell ref="N88:N92"/>
    <mergeCell ref="N93:N97"/>
    <mergeCell ref="N175:N179"/>
    <mergeCell ref="N185:N189"/>
    <mergeCell ref="B1:N1"/>
    <mergeCell ref="B2:N2"/>
    <mergeCell ref="C3:C4"/>
    <mergeCell ref="D3:E4"/>
    <mergeCell ref="B5:N5"/>
    <mergeCell ref="M138:M142"/>
    <mergeCell ref="M133:M137"/>
    <mergeCell ref="M180:M184"/>
    <mergeCell ref="M153:M157"/>
    <mergeCell ref="M148:M152"/>
    <mergeCell ref="N133:N137"/>
    <mergeCell ref="N143:N147"/>
    <mergeCell ref="M143:M147"/>
    <mergeCell ref="N138:N142"/>
    <mergeCell ref="M128:M132"/>
    <mergeCell ref="N103:N107"/>
    <mergeCell ref="N98:N102"/>
    <mergeCell ref="M123:M127"/>
    <mergeCell ref="M118:M122"/>
    <mergeCell ref="M113:M117"/>
    <mergeCell ref="M108:M112"/>
    <mergeCell ref="M103:M107"/>
    <mergeCell ref="M98:M102"/>
    <mergeCell ref="M93:M97"/>
    <mergeCell ref="F3:F4"/>
    <mergeCell ref="G3:G4"/>
    <mergeCell ref="H3:H4"/>
    <mergeCell ref="I3:N3"/>
    <mergeCell ref="I4:J4"/>
    <mergeCell ref="K4:L4"/>
    <mergeCell ref="M4:N4"/>
    <mergeCell ref="B3:B4"/>
    <mergeCell ref="B6:B10"/>
    <mergeCell ref="C6:C10"/>
    <mergeCell ref="D6:D10"/>
    <mergeCell ref="E6:E10"/>
    <mergeCell ref="M6:M10"/>
    <mergeCell ref="B50:B62"/>
    <mergeCell ref="C50:C62"/>
    <mergeCell ref="D50:D62"/>
    <mergeCell ref="E50:E62"/>
    <mergeCell ref="B45:B49"/>
    <mergeCell ref="C45:C49"/>
    <mergeCell ref="D45:D49"/>
    <mergeCell ref="E45:E49"/>
    <mergeCell ref="B39:B44"/>
    <mergeCell ref="C39:C44"/>
    <mergeCell ref="D39:D44"/>
    <mergeCell ref="E39:E44"/>
    <mergeCell ref="B73:B77"/>
    <mergeCell ref="C73:C77"/>
    <mergeCell ref="B68:B72"/>
    <mergeCell ref="C68:C72"/>
    <mergeCell ref="D68:D72"/>
    <mergeCell ref="E68:E72"/>
    <mergeCell ref="C63:C67"/>
    <mergeCell ref="D63:D67"/>
    <mergeCell ref="E63:E67"/>
    <mergeCell ref="B63:B67"/>
    <mergeCell ref="N621:N625"/>
    <mergeCell ref="N459:N463"/>
    <mergeCell ref="N464:N468"/>
    <mergeCell ref="N486:N490"/>
    <mergeCell ref="N491:N495"/>
    <mergeCell ref="N476:N480"/>
    <mergeCell ref="N481:N485"/>
    <mergeCell ref="N496:N500"/>
    <mergeCell ref="N511:N515"/>
    <mergeCell ref="N501:N505"/>
    <mergeCell ref="N506:N510"/>
    <mergeCell ref="N516:N520"/>
    <mergeCell ref="N531:N535"/>
    <mergeCell ref="N521:N525"/>
    <mergeCell ref="N526:N530"/>
    <mergeCell ref="N581:N585"/>
    <mergeCell ref="N571:N575"/>
    <mergeCell ref="N561:N565"/>
    <mergeCell ref="N566:N570"/>
    <mergeCell ref="B475:N475"/>
    <mergeCell ref="C459:C463"/>
    <mergeCell ref="D459:D463"/>
    <mergeCell ref="C486:C490"/>
    <mergeCell ref="D486:D490"/>
    <mergeCell ref="N591:N595"/>
    <mergeCell ref="N601:N605"/>
    <mergeCell ref="N596:N600"/>
    <mergeCell ref="N616:N620"/>
    <mergeCell ref="N606:N610"/>
    <mergeCell ref="N611:N615"/>
    <mergeCell ref="N444:N448"/>
    <mergeCell ref="N449:N453"/>
    <mergeCell ref="N439:N443"/>
    <mergeCell ref="N454:N458"/>
    <mergeCell ref="N469:N473"/>
    <mergeCell ref="N556:N560"/>
    <mergeCell ref="N424:N428"/>
    <mergeCell ref="N429:N433"/>
    <mergeCell ref="N434:N438"/>
    <mergeCell ref="N536:N540"/>
    <mergeCell ref="N551:N555"/>
    <mergeCell ref="N541:N545"/>
    <mergeCell ref="N546:N550"/>
    <mergeCell ref="N586:N590"/>
    <mergeCell ref="N576:N580"/>
    <mergeCell ref="N307:N311"/>
    <mergeCell ref="N292:N296"/>
    <mergeCell ref="N297:N301"/>
    <mergeCell ref="N302:N306"/>
    <mergeCell ref="N180:N184"/>
    <mergeCell ref="N282:N286"/>
    <mergeCell ref="N287:N291"/>
    <mergeCell ref="N257:N261"/>
    <mergeCell ref="N262:N266"/>
    <mergeCell ref="N267:N271"/>
    <mergeCell ref="N272:N276"/>
    <mergeCell ref="N277:N281"/>
    <mergeCell ref="N419:N423"/>
    <mergeCell ref="N334:N338"/>
    <mergeCell ref="N394:N398"/>
    <mergeCell ref="N414:N418"/>
    <mergeCell ref="N26:N30"/>
    <mergeCell ref="N6:N10"/>
    <mergeCell ref="N11:N15"/>
    <mergeCell ref="N16:N20"/>
    <mergeCell ref="N21:N25"/>
    <mergeCell ref="N344:N348"/>
    <mergeCell ref="N339:N343"/>
    <mergeCell ref="N364:N368"/>
    <mergeCell ref="N384:N388"/>
    <mergeCell ref="N369:N373"/>
    <mergeCell ref="N374:N378"/>
    <mergeCell ref="N379:N383"/>
    <mergeCell ref="N68:N72"/>
    <mergeCell ref="N73:N77"/>
    <mergeCell ref="N39:N44"/>
    <mergeCell ref="N45:N49"/>
    <mergeCell ref="N63:N67"/>
    <mergeCell ref="N50:N62"/>
    <mergeCell ref="N31:N38"/>
    <mergeCell ref="N170:N174"/>
    <mergeCell ref="N359:N363"/>
    <mergeCell ref="N389:N393"/>
    <mergeCell ref="N349:N353"/>
    <mergeCell ref="N354:N358"/>
    <mergeCell ref="N399:N403"/>
    <mergeCell ref="N409:N413"/>
    <mergeCell ref="N404:N408"/>
    <mergeCell ref="N312:N316"/>
    <mergeCell ref="N317:N321"/>
    <mergeCell ref="N324:N328"/>
    <mergeCell ref="N329:N333"/>
    <mergeCell ref="B323:N323"/>
    <mergeCell ref="B354:B358"/>
    <mergeCell ref="B329:B333"/>
    <mergeCell ref="M344:M348"/>
    <mergeCell ref="C329:C333"/>
    <mergeCell ref="D329:D333"/>
    <mergeCell ref="E329:E333"/>
    <mergeCell ref="M329:M333"/>
    <mergeCell ref="M339:M343"/>
    <mergeCell ref="E339:E343"/>
    <mergeCell ref="E344:E348"/>
    <mergeCell ref="B312:B316"/>
    <mergeCell ref="D399:D403"/>
    <mergeCell ref="M556:M560"/>
    <mergeCell ref="M409:M413"/>
    <mergeCell ref="M414:M418"/>
    <mergeCell ref="M404:M408"/>
    <mergeCell ref="M434:M438"/>
    <mergeCell ref="M439:M443"/>
    <mergeCell ref="M449:M453"/>
    <mergeCell ref="M444:M448"/>
    <mergeCell ref="M459:M463"/>
    <mergeCell ref="M454:M458"/>
    <mergeCell ref="M464:M468"/>
    <mergeCell ref="M469:M473"/>
    <mergeCell ref="M476:M480"/>
    <mergeCell ref="M481:M485"/>
    <mergeCell ref="M496:M500"/>
    <mergeCell ref="M511:M515"/>
    <mergeCell ref="M501:M505"/>
    <mergeCell ref="M506:M510"/>
    <mergeCell ref="M516:M520"/>
    <mergeCell ref="M531:M535"/>
    <mergeCell ref="M521:M525"/>
    <mergeCell ref="M526:M530"/>
    <mergeCell ref="M536:M540"/>
    <mergeCell ref="M551:M555"/>
    <mergeCell ref="M581:M585"/>
    <mergeCell ref="M571:M575"/>
    <mergeCell ref="M576:M580"/>
    <mergeCell ref="M561:M565"/>
    <mergeCell ref="M566:M570"/>
    <mergeCell ref="M591:M595"/>
    <mergeCell ref="M601:M605"/>
    <mergeCell ref="M596:M600"/>
    <mergeCell ref="M621:M625"/>
    <mergeCell ref="M606:M610"/>
    <mergeCell ref="M611:M615"/>
    <mergeCell ref="M616:M620"/>
    <mergeCell ref="M586:M590"/>
    <mergeCell ref="M541:M545"/>
    <mergeCell ref="M546:M550"/>
    <mergeCell ref="M419:M423"/>
    <mergeCell ref="M424:M428"/>
    <mergeCell ref="M486:M490"/>
    <mergeCell ref="M429:M433"/>
    <mergeCell ref="M491:M495"/>
    <mergeCell ref="M302:M306"/>
    <mergeCell ref="M334:M338"/>
    <mergeCell ref="M394:M398"/>
    <mergeCell ref="M399:M403"/>
    <mergeCell ref="M384:M388"/>
    <mergeCell ref="M389:M393"/>
    <mergeCell ref="M354:M358"/>
    <mergeCell ref="M349:M353"/>
    <mergeCell ref="M312:M316"/>
    <mergeCell ref="M307:M311"/>
    <mergeCell ref="M317:M321"/>
    <mergeCell ref="M324:M328"/>
    <mergeCell ref="M364:M368"/>
    <mergeCell ref="M359:M363"/>
    <mergeCell ref="M379:M383"/>
    <mergeCell ref="M272:M276"/>
    <mergeCell ref="M277:M281"/>
    <mergeCell ref="M45:M49"/>
    <mergeCell ref="M39:M44"/>
    <mergeCell ref="M11:M15"/>
    <mergeCell ref="M21:M25"/>
    <mergeCell ref="M16:M20"/>
    <mergeCell ref="M369:M373"/>
    <mergeCell ref="M374:M378"/>
    <mergeCell ref="M88:M92"/>
    <mergeCell ref="M83:M87"/>
    <mergeCell ref="M78:M82"/>
    <mergeCell ref="M73:M77"/>
    <mergeCell ref="M68:M72"/>
    <mergeCell ref="M63:M67"/>
    <mergeCell ref="M50:M62"/>
    <mergeCell ref="M170:M174"/>
    <mergeCell ref="M175:M179"/>
    <mergeCell ref="M185:M189"/>
    <mergeCell ref="M190:M194"/>
    <mergeCell ref="M195:M199"/>
    <mergeCell ref="M200:M204"/>
    <mergeCell ref="M205:M209"/>
    <mergeCell ref="M210:M214"/>
    <mergeCell ref="M215:M219"/>
    <mergeCell ref="D444:D448"/>
    <mergeCell ref="E444:E448"/>
    <mergeCell ref="D344:D348"/>
    <mergeCell ref="C384:C388"/>
    <mergeCell ref="D384:D388"/>
    <mergeCell ref="E384:E388"/>
    <mergeCell ref="B364:B368"/>
    <mergeCell ref="E364:E368"/>
    <mergeCell ref="E354:E358"/>
    <mergeCell ref="E374:E378"/>
    <mergeCell ref="B379:B383"/>
    <mergeCell ref="C379:C383"/>
    <mergeCell ref="D379:D383"/>
    <mergeCell ref="E379:E383"/>
    <mergeCell ref="B369:B373"/>
    <mergeCell ref="C369:C373"/>
    <mergeCell ref="D369:D373"/>
    <mergeCell ref="E369:E373"/>
    <mergeCell ref="E359:E363"/>
    <mergeCell ref="D349:D353"/>
    <mergeCell ref="E349:E353"/>
    <mergeCell ref="B399:B403"/>
    <mergeCell ref="C399:C403"/>
    <mergeCell ref="M292:M296"/>
    <mergeCell ref="M297:M301"/>
    <mergeCell ref="B220:B224"/>
    <mergeCell ref="D220:D224"/>
    <mergeCell ref="E220:E224"/>
    <mergeCell ref="B225:B229"/>
    <mergeCell ref="C225:C229"/>
    <mergeCell ref="D225:D229"/>
    <mergeCell ref="E225:E229"/>
    <mergeCell ref="M262:M266"/>
    <mergeCell ref="M267:M271"/>
    <mergeCell ref="M220:M224"/>
    <mergeCell ref="M225:M229"/>
    <mergeCell ref="M230:M234"/>
    <mergeCell ref="M235:M239"/>
    <mergeCell ref="M240:M246"/>
    <mergeCell ref="B267:B271"/>
    <mergeCell ref="B262:B266"/>
    <mergeCell ref="C262:C266"/>
    <mergeCell ref="D262:D266"/>
    <mergeCell ref="E262:E266"/>
    <mergeCell ref="C267:C271"/>
    <mergeCell ref="D267:D271"/>
    <mergeCell ref="E267:E271"/>
    <mergeCell ref="B180:B184"/>
    <mergeCell ref="B133:B137"/>
    <mergeCell ref="B128:B132"/>
    <mergeCell ref="C148:C152"/>
    <mergeCell ref="B143:B147"/>
    <mergeCell ref="C143:C147"/>
    <mergeCell ref="C138:C142"/>
    <mergeCell ref="B138:B142"/>
    <mergeCell ref="B170:B174"/>
    <mergeCell ref="C170:C174"/>
    <mergeCell ref="B123:B127"/>
    <mergeCell ref="B118:B122"/>
    <mergeCell ref="C354:C358"/>
    <mergeCell ref="D354:D358"/>
    <mergeCell ref="B334:B338"/>
    <mergeCell ref="C334:C338"/>
    <mergeCell ref="D334:D338"/>
    <mergeCell ref="B339:B343"/>
    <mergeCell ref="C339:C343"/>
    <mergeCell ref="D339:D343"/>
    <mergeCell ref="B344:B348"/>
    <mergeCell ref="C344:C348"/>
    <mergeCell ref="B169:J169"/>
    <mergeCell ref="B158:B162"/>
    <mergeCell ref="B163:B167"/>
    <mergeCell ref="C163:C167"/>
    <mergeCell ref="D163:D167"/>
    <mergeCell ref="E163:E167"/>
    <mergeCell ref="D153:D157"/>
    <mergeCell ref="E153:E157"/>
    <mergeCell ref="D158:D162"/>
    <mergeCell ref="B153:B157"/>
    <mergeCell ref="C153:C157"/>
    <mergeCell ref="B148:B152"/>
    <mergeCell ref="D170:D174"/>
    <mergeCell ref="E170:E174"/>
    <mergeCell ref="B175:B179"/>
    <mergeCell ref="C175:C179"/>
    <mergeCell ref="E200:E204"/>
    <mergeCell ref="C220:C224"/>
    <mergeCell ref="D180:D184"/>
    <mergeCell ref="E180:E184"/>
    <mergeCell ref="E195:E199"/>
    <mergeCell ref="D190:D194"/>
    <mergeCell ref="E190:E194"/>
    <mergeCell ref="C195:C199"/>
    <mergeCell ref="D195:D199"/>
    <mergeCell ref="C180:C184"/>
    <mergeCell ref="C185:C189"/>
    <mergeCell ref="D185:D189"/>
    <mergeCell ref="E185:E189"/>
    <mergeCell ref="C205:C209"/>
    <mergeCell ref="D205:D209"/>
    <mergeCell ref="E205:E209"/>
    <mergeCell ref="C210:C214"/>
    <mergeCell ref="D210:D214"/>
    <mergeCell ref="D175:D179"/>
    <mergeCell ref="E175:E179"/>
    <mergeCell ref="E210:E214"/>
    <mergeCell ref="C200:C204"/>
    <mergeCell ref="D200:D204"/>
    <mergeCell ref="B215:B219"/>
    <mergeCell ref="C215:C219"/>
    <mergeCell ref="B190:B194"/>
    <mergeCell ref="C190:C194"/>
    <mergeCell ref="B195:B199"/>
    <mergeCell ref="B185:B189"/>
    <mergeCell ref="B205:B209"/>
    <mergeCell ref="B210:B214"/>
    <mergeCell ref="B200:B204"/>
    <mergeCell ref="D215:D219"/>
    <mergeCell ref="E215:E219"/>
    <mergeCell ref="B349:B353"/>
    <mergeCell ref="C93:C97"/>
    <mergeCell ref="D73:D77"/>
    <mergeCell ref="E73:E77"/>
    <mergeCell ref="D11:D15"/>
    <mergeCell ref="E11:E15"/>
    <mergeCell ref="C133:C137"/>
    <mergeCell ref="C128:C132"/>
    <mergeCell ref="D128:D132"/>
    <mergeCell ref="E128:E132"/>
    <mergeCell ref="C123:C127"/>
    <mergeCell ref="D123:D127"/>
    <mergeCell ref="E123:E127"/>
    <mergeCell ref="E31:E38"/>
    <mergeCell ref="C31:C38"/>
    <mergeCell ref="D31:D38"/>
    <mergeCell ref="B11:B15"/>
    <mergeCell ref="C11:C15"/>
    <mergeCell ref="C118:C122"/>
    <mergeCell ref="D118:D122"/>
    <mergeCell ref="E118:E122"/>
    <mergeCell ref="B113:B117"/>
    <mergeCell ref="C113:C117"/>
    <mergeCell ref="D113:D117"/>
    <mergeCell ref="E113:E117"/>
    <mergeCell ref="B108:B112"/>
    <mergeCell ref="C108:C112"/>
    <mergeCell ref="D108:D112"/>
    <mergeCell ref="E108:E112"/>
    <mergeCell ref="C103:C107"/>
    <mergeCell ref="D103:D107"/>
    <mergeCell ref="E103:E107"/>
    <mergeCell ref="D93:D97"/>
    <mergeCell ref="E93:E97"/>
    <mergeCell ref="B103:B107"/>
    <mergeCell ref="B98:B102"/>
    <mergeCell ref="C98:C102"/>
    <mergeCell ref="D98:D102"/>
    <mergeCell ref="E98:E102"/>
    <mergeCell ref="B93:B97"/>
    <mergeCell ref="B88:B92"/>
    <mergeCell ref="C88:C92"/>
    <mergeCell ref="D88:D92"/>
    <mergeCell ref="E88:E92"/>
    <mergeCell ref="C83:C87"/>
    <mergeCell ref="D83:D87"/>
    <mergeCell ref="E83:E87"/>
    <mergeCell ref="B83:B87"/>
    <mergeCell ref="B78:B82"/>
    <mergeCell ref="C78:C82"/>
    <mergeCell ref="D78:D82"/>
    <mergeCell ref="E78:E82"/>
    <mergeCell ref="B16:B20"/>
    <mergeCell ref="C16:C20"/>
    <mergeCell ref="D16:D20"/>
    <mergeCell ref="E16:E20"/>
    <mergeCell ref="B31:B38"/>
    <mergeCell ref="B26:B30"/>
    <mergeCell ref="C26:C30"/>
    <mergeCell ref="D26:D30"/>
    <mergeCell ref="E26:E30"/>
    <mergeCell ref="B21:B25"/>
    <mergeCell ref="C21:C25"/>
    <mergeCell ref="D21:D25"/>
    <mergeCell ref="E21:E25"/>
  </mergeCells>
  <dataValidations count="1">
    <dataValidation type="list" allowBlank="1" showErrorMessage="1" sqref="D6 M6 D11 M11 D16 M16 D21 M21 D26 M26 D31 M31 D39 M39 D45 M45 D50 M50 D63 M63 D68 M68 D73 M73 D78 M78 D83 M83 D88 M88 D93 M93 D98 M98 D103 M103 D108 M108 D113 M113 D118 M118 D123 M123 D128 M128 D133 M133 D138 M138 D143 M143 D148 M148 D153 M153 D158 M158 D163 M163 K476:K625 D170 M170 D175 M175 D180 M180 D185 M185 D190 M190 D195 M195 D200 M200 D205 M205 D210 M210 D215 M215 D220 M220 D225 M225 D230 M230 D235 M235 D240 M240 D247 M247 D252 M252 D257 M257 D262 M262 D267 M267 D272 M272 D277 M277 D282 M282 D287 M287 D292 M292 D297 M297 D302 M302 D307 M307 D312 M312 D317 M317 I6:I167 D324 M324 D329 M329 D334 M334 D339 M339 D344 M344 D349 M349 D354 M354 D359 M359 D364 M364 D369 M369 D374 M374 D379 M379 D384 M384 D389 M389 D394 M394 D399 M399 D404 M404 D409 M409 D414 M414 D419 M419 D424 M424 D429 M429 D434 M434 D439 M439 D444 M444 D449 M449 D454 M454 D459 M459 D464 M464 D469 M469 I324:I473 K324:K473 D476 M476 D481 M481 D486 M486 D491 M491 D496 M496 D501 M501 D506 M506 D511 M511 D516 M516 D521 M521 D526 M526 D531 M531 D536 M536 D541 M541 D546 M546 D551 M551 D556 M556 D561 M561 D566 M566 D571 M571 D576 M576 D581 M581 D586 M586 D591 M591 D596 M596 D601 M601 D606 M606 D611 M611 D616 M616 D621 M621 I476:I625 K6:K167 I170:I321 K170:K321">
      <formula1>"Y,T,Y/T"</formula1>
    </dataValidation>
  </dataValidations>
  <pageMargins left="0.25" right="0.25" top="0.75" bottom="0.75" header="0" footer="0"/>
  <pageSetup paperSize="9" fitToHeight="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562"/>
  <sheetViews>
    <sheetView topLeftCell="B1" workbookViewId="0">
      <pane ySplit="4" topLeftCell="A5" activePane="bottomLeft" state="frozen"/>
      <selection pane="bottomLeft" activeCell="G12" sqref="G12"/>
    </sheetView>
  </sheetViews>
  <sheetFormatPr defaultColWidth="14.42578125" defaultRowHeight="15" customHeight="1"/>
  <cols>
    <col min="1" max="1" width="6.5703125" hidden="1" customWidth="1"/>
    <col min="2" max="2" width="3.85546875" customWidth="1"/>
    <col min="3" max="3" width="46.7109375" customWidth="1"/>
    <col min="4" max="4" width="4.140625" customWidth="1"/>
    <col min="5" max="5" width="8.85546875" customWidth="1"/>
    <col min="6" max="6" width="3.85546875" customWidth="1"/>
    <col min="7" max="7" width="47.28515625" customWidth="1"/>
    <col min="8" max="8" width="13.140625" customWidth="1"/>
    <col min="9" max="9" width="4.28515625" customWidth="1"/>
    <col min="10" max="10" width="13.5703125" customWidth="1"/>
    <col min="11" max="11" width="4.28515625" customWidth="1"/>
    <col min="12" max="12" width="14.5703125" customWidth="1"/>
    <col min="13" max="13" width="4.28515625" customWidth="1"/>
    <col min="14" max="14" width="15.28515625" customWidth="1"/>
    <col min="15" max="18" width="12.7109375" customWidth="1"/>
  </cols>
  <sheetData>
    <row r="1" spans="1:18" ht="12.75" customHeight="1">
      <c r="A1" s="12"/>
      <c r="B1" s="354" t="s">
        <v>1248</v>
      </c>
      <c r="C1" s="353"/>
      <c r="D1" s="353"/>
      <c r="E1" s="353"/>
      <c r="F1" s="353"/>
      <c r="G1" s="353"/>
      <c r="H1" s="353"/>
      <c r="I1" s="353"/>
      <c r="J1" s="353"/>
      <c r="K1" s="353"/>
      <c r="L1" s="353"/>
      <c r="M1" s="353"/>
      <c r="N1" s="353"/>
      <c r="O1" s="12"/>
      <c r="P1" s="12"/>
      <c r="Q1" s="12"/>
      <c r="R1" s="12"/>
    </row>
    <row r="2" spans="1:18" ht="12.75" customHeight="1">
      <c r="A2" s="12"/>
      <c r="B2" s="435" t="s">
        <v>642</v>
      </c>
      <c r="C2" s="436"/>
      <c r="D2" s="436"/>
      <c r="E2" s="436"/>
      <c r="F2" s="436"/>
      <c r="G2" s="436"/>
      <c r="H2" s="436"/>
      <c r="I2" s="436"/>
      <c r="J2" s="436"/>
      <c r="K2" s="436"/>
      <c r="L2" s="436"/>
      <c r="M2" s="436"/>
      <c r="N2" s="437"/>
      <c r="O2" s="12"/>
      <c r="P2" s="12"/>
      <c r="Q2" s="12"/>
      <c r="R2" s="12"/>
    </row>
    <row r="3" spans="1:18" ht="12.75" customHeight="1">
      <c r="A3" s="271"/>
      <c r="B3" s="433" t="s">
        <v>629</v>
      </c>
      <c r="C3" s="433" t="s">
        <v>1250</v>
      </c>
      <c r="D3" s="438" t="s">
        <v>1251</v>
      </c>
      <c r="E3" s="366"/>
      <c r="F3" s="433" t="s">
        <v>629</v>
      </c>
      <c r="G3" s="433" t="s">
        <v>1252</v>
      </c>
      <c r="H3" s="433" t="s">
        <v>1253</v>
      </c>
      <c r="I3" s="434" t="s">
        <v>1254</v>
      </c>
      <c r="J3" s="360"/>
      <c r="K3" s="360"/>
      <c r="L3" s="360"/>
      <c r="M3" s="360"/>
      <c r="N3" s="351"/>
      <c r="O3" s="271"/>
      <c r="P3" s="271"/>
      <c r="Q3" s="271"/>
      <c r="R3" s="271"/>
    </row>
    <row r="4" spans="1:18" ht="12.75" customHeight="1">
      <c r="A4" s="271"/>
      <c r="B4" s="349"/>
      <c r="C4" s="349"/>
      <c r="D4" s="395"/>
      <c r="E4" s="375"/>
      <c r="F4" s="349"/>
      <c r="G4" s="349"/>
      <c r="H4" s="349"/>
      <c r="I4" s="434" t="s">
        <v>1255</v>
      </c>
      <c r="J4" s="351"/>
      <c r="K4" s="434" t="s">
        <v>1256</v>
      </c>
      <c r="L4" s="351"/>
      <c r="M4" s="434" t="s">
        <v>1257</v>
      </c>
      <c r="N4" s="351"/>
      <c r="O4" s="271"/>
      <c r="P4" s="271"/>
      <c r="Q4" s="271"/>
      <c r="R4" s="271"/>
    </row>
    <row r="5" spans="1:18" ht="12.75" customHeight="1">
      <c r="A5" s="12"/>
      <c r="B5" s="428" t="s">
        <v>1262</v>
      </c>
      <c r="C5" s="360"/>
      <c r="D5" s="360"/>
      <c r="E5" s="360"/>
      <c r="F5" s="360"/>
      <c r="G5" s="360"/>
      <c r="H5" s="360"/>
      <c r="I5" s="360"/>
      <c r="J5" s="360"/>
      <c r="K5" s="360"/>
      <c r="L5" s="360"/>
      <c r="M5" s="360"/>
      <c r="N5" s="351"/>
      <c r="O5" s="12"/>
      <c r="P5" s="12"/>
      <c r="Q5" s="12"/>
      <c r="R5" s="12"/>
    </row>
    <row r="6" spans="1:18" ht="12.75" customHeight="1">
      <c r="A6" s="272"/>
      <c r="B6" s="418">
        <v>1</v>
      </c>
      <c r="C6" s="426"/>
      <c r="D6" s="419" t="s">
        <v>658</v>
      </c>
      <c r="E6" s="420">
        <f>IF(D6="Y",1,IF(D6="T",0,IF(D6="Y/T","Belum diisi","Error")))</f>
        <v>1</v>
      </c>
      <c r="F6" s="273">
        <v>1</v>
      </c>
      <c r="G6" s="274"/>
      <c r="H6" s="275">
        <f t="shared" ref="H6:H155" si="0">IF(OR(J6="Isi Dulu",L6="Isi Dulu",J6="Isi Tujuan",L6="Isi Tujuan"),"Belum Diisi",IF(SUM(J6,L6)=2,1,IF(SUM(J6,L6)=1,0,IF(SUM(J6,L6)=0,0,"Error"))))</f>
        <v>1</v>
      </c>
      <c r="I6" s="276" t="s">
        <v>658</v>
      </c>
      <c r="J6" s="277">
        <f t="shared" ref="J6:J10" si="1">IF($D$6="Y/T","Isi Tujuan",IF($E$6=0,0,IF(I6="Y",1,IF(I6="T",0,"Isi Dulu"))))</f>
        <v>1</v>
      </c>
      <c r="K6" s="276" t="s">
        <v>658</v>
      </c>
      <c r="L6" s="277">
        <f t="shared" ref="L6:L10" si="2">IF($D$6="Y/T","Isi Tujuan",IF($E$6=0,0,IF(K6="Y",1,IF(K6="T",0,"Isi Dulu"))))</f>
        <v>1</v>
      </c>
      <c r="M6" s="429" t="s">
        <v>658</v>
      </c>
      <c r="N6" s="430">
        <f>IF(M6="Y",1,IF(M6="T",0,IF(M6="Y/T","Belum diisi","Error")))</f>
        <v>1</v>
      </c>
      <c r="O6" s="272"/>
      <c r="P6" s="272"/>
      <c r="Q6" s="272"/>
      <c r="R6" s="272"/>
    </row>
    <row r="7" spans="1:18" ht="12.75" customHeight="1">
      <c r="A7" s="272"/>
      <c r="B7" s="371"/>
      <c r="C7" s="371"/>
      <c r="D7" s="371"/>
      <c r="E7" s="421"/>
      <c r="F7" s="278">
        <v>2</v>
      </c>
      <c r="G7" s="279"/>
      <c r="H7" s="275" t="str">
        <f t="shared" si="0"/>
        <v>Belum Diisi</v>
      </c>
      <c r="I7" s="280" t="s">
        <v>650</v>
      </c>
      <c r="J7" s="281" t="str">
        <f t="shared" si="1"/>
        <v>Isi Dulu</v>
      </c>
      <c r="K7" s="280" t="s">
        <v>650</v>
      </c>
      <c r="L7" s="281" t="str">
        <f t="shared" si="2"/>
        <v>Isi Dulu</v>
      </c>
      <c r="M7" s="371"/>
      <c r="N7" s="371"/>
      <c r="O7" s="272"/>
      <c r="P7" s="272"/>
      <c r="Q7" s="272"/>
      <c r="R7" s="272"/>
    </row>
    <row r="8" spans="1:18" ht="12.75" customHeight="1">
      <c r="A8" s="272"/>
      <c r="B8" s="371"/>
      <c r="C8" s="371"/>
      <c r="D8" s="371"/>
      <c r="E8" s="421"/>
      <c r="F8" s="278">
        <v>3</v>
      </c>
      <c r="G8" s="279"/>
      <c r="H8" s="275" t="str">
        <f t="shared" si="0"/>
        <v>Belum Diisi</v>
      </c>
      <c r="I8" s="280" t="s">
        <v>650</v>
      </c>
      <c r="J8" s="281" t="str">
        <f t="shared" si="1"/>
        <v>Isi Dulu</v>
      </c>
      <c r="K8" s="280" t="s">
        <v>650</v>
      </c>
      <c r="L8" s="281" t="str">
        <f t="shared" si="2"/>
        <v>Isi Dulu</v>
      </c>
      <c r="M8" s="371"/>
      <c r="N8" s="371"/>
      <c r="O8" s="272"/>
      <c r="P8" s="272"/>
      <c r="Q8" s="272"/>
      <c r="R8" s="272"/>
    </row>
    <row r="9" spans="1:18" ht="12.75" customHeight="1">
      <c r="A9" s="272"/>
      <c r="B9" s="371"/>
      <c r="C9" s="371"/>
      <c r="D9" s="371"/>
      <c r="E9" s="421"/>
      <c r="F9" s="278">
        <v>4</v>
      </c>
      <c r="G9" s="279"/>
      <c r="H9" s="275" t="str">
        <f t="shared" si="0"/>
        <v>Belum Diisi</v>
      </c>
      <c r="I9" s="280" t="s">
        <v>650</v>
      </c>
      <c r="J9" s="281" t="str">
        <f t="shared" si="1"/>
        <v>Isi Dulu</v>
      </c>
      <c r="K9" s="280" t="s">
        <v>650</v>
      </c>
      <c r="L9" s="281" t="str">
        <f t="shared" si="2"/>
        <v>Isi Dulu</v>
      </c>
      <c r="M9" s="371"/>
      <c r="N9" s="371"/>
      <c r="O9" s="272"/>
      <c r="P9" s="272"/>
      <c r="Q9" s="272"/>
      <c r="R9" s="272"/>
    </row>
    <row r="10" spans="1:18" ht="12.75" customHeight="1">
      <c r="A10" s="272"/>
      <c r="B10" s="349"/>
      <c r="C10" s="349"/>
      <c r="D10" s="349"/>
      <c r="E10" s="422"/>
      <c r="F10" s="282">
        <v>5</v>
      </c>
      <c r="G10" s="283"/>
      <c r="H10" s="284" t="str">
        <f t="shared" si="0"/>
        <v>Belum Diisi</v>
      </c>
      <c r="I10" s="285" t="s">
        <v>650</v>
      </c>
      <c r="J10" s="286" t="str">
        <f t="shared" si="1"/>
        <v>Isi Dulu</v>
      </c>
      <c r="K10" s="285" t="s">
        <v>650</v>
      </c>
      <c r="L10" s="286" t="str">
        <f t="shared" si="2"/>
        <v>Isi Dulu</v>
      </c>
      <c r="M10" s="349"/>
      <c r="N10" s="349"/>
      <c r="O10" s="272"/>
      <c r="P10" s="272"/>
      <c r="Q10" s="272"/>
      <c r="R10" s="272"/>
    </row>
    <row r="11" spans="1:18" ht="12.75" customHeight="1">
      <c r="A11" s="272"/>
      <c r="B11" s="418">
        <v>2</v>
      </c>
      <c r="C11" s="426"/>
      <c r="D11" s="419" t="s">
        <v>650</v>
      </c>
      <c r="E11" s="420" t="str">
        <f>IF(D11="Y",1,IF(D11="T",0,IF(D11="Y/T","Belum diisi","Error")))</f>
        <v>Belum diisi</v>
      </c>
      <c r="F11" s="273">
        <v>1</v>
      </c>
      <c r="G11" s="274"/>
      <c r="H11" s="287" t="str">
        <f t="shared" si="0"/>
        <v>Belum Diisi</v>
      </c>
      <c r="I11" s="276" t="s">
        <v>650</v>
      </c>
      <c r="J11" s="277" t="str">
        <f t="shared" ref="J11:J15" si="3">IF($D$11="Y/T","Isi Tujuan",IF($E$11=0,0,IF(I11="Y",1,IF(I11="T",0,"Isi Dulu"))))</f>
        <v>Isi Tujuan</v>
      </c>
      <c r="K11" s="276" t="s">
        <v>650</v>
      </c>
      <c r="L11" s="277" t="str">
        <f t="shared" ref="L11:L15" si="4">IF($D$11="Y/T","Isi Tujuan",IF($E$11=0,0,IF(K11="Y",1,IF(K11="T",0,"Isi Dulu"))))</f>
        <v>Isi Tujuan</v>
      </c>
      <c r="M11" s="429" t="s">
        <v>650</v>
      </c>
      <c r="N11" s="430" t="str">
        <f>IF(M11="Y",1,IF(M11="T",0,IF(M11="Y/T","Belum diisi","Error")))</f>
        <v>Belum diisi</v>
      </c>
      <c r="O11" s="272"/>
      <c r="P11" s="272"/>
      <c r="Q11" s="272"/>
      <c r="R11" s="272"/>
    </row>
    <row r="12" spans="1:18" ht="12.75" customHeight="1">
      <c r="A12" s="272"/>
      <c r="B12" s="371"/>
      <c r="C12" s="371"/>
      <c r="D12" s="371"/>
      <c r="E12" s="421"/>
      <c r="F12" s="278">
        <v>2</v>
      </c>
      <c r="G12" s="279"/>
      <c r="H12" s="288" t="str">
        <f t="shared" si="0"/>
        <v>Belum Diisi</v>
      </c>
      <c r="I12" s="280" t="s">
        <v>650</v>
      </c>
      <c r="J12" s="281" t="str">
        <f t="shared" si="3"/>
        <v>Isi Tujuan</v>
      </c>
      <c r="K12" s="280" t="s">
        <v>650</v>
      </c>
      <c r="L12" s="281" t="str">
        <f t="shared" si="4"/>
        <v>Isi Tujuan</v>
      </c>
      <c r="M12" s="371"/>
      <c r="N12" s="371"/>
      <c r="O12" s="272"/>
      <c r="P12" s="272"/>
      <c r="Q12" s="272"/>
      <c r="R12" s="272"/>
    </row>
    <row r="13" spans="1:18" ht="12.75" customHeight="1">
      <c r="A13" s="272"/>
      <c r="B13" s="371"/>
      <c r="C13" s="371"/>
      <c r="D13" s="371"/>
      <c r="E13" s="421"/>
      <c r="F13" s="278">
        <v>3</v>
      </c>
      <c r="G13" s="279"/>
      <c r="H13" s="288" t="str">
        <f t="shared" si="0"/>
        <v>Belum Diisi</v>
      </c>
      <c r="I13" s="280" t="s">
        <v>650</v>
      </c>
      <c r="J13" s="281" t="str">
        <f t="shared" si="3"/>
        <v>Isi Tujuan</v>
      </c>
      <c r="K13" s="280" t="s">
        <v>650</v>
      </c>
      <c r="L13" s="281" t="str">
        <f t="shared" si="4"/>
        <v>Isi Tujuan</v>
      </c>
      <c r="M13" s="371"/>
      <c r="N13" s="371"/>
      <c r="O13" s="272"/>
      <c r="P13" s="272"/>
      <c r="Q13" s="272"/>
      <c r="R13" s="272"/>
    </row>
    <row r="14" spans="1:18" ht="12.75" customHeight="1">
      <c r="A14" s="272"/>
      <c r="B14" s="371"/>
      <c r="C14" s="371"/>
      <c r="D14" s="371"/>
      <c r="E14" s="421"/>
      <c r="F14" s="278">
        <v>4</v>
      </c>
      <c r="G14" s="279"/>
      <c r="H14" s="288" t="str">
        <f t="shared" si="0"/>
        <v>Belum Diisi</v>
      </c>
      <c r="I14" s="280" t="s">
        <v>650</v>
      </c>
      <c r="J14" s="281" t="str">
        <f t="shared" si="3"/>
        <v>Isi Tujuan</v>
      </c>
      <c r="K14" s="280" t="s">
        <v>650</v>
      </c>
      <c r="L14" s="281" t="str">
        <f t="shared" si="4"/>
        <v>Isi Tujuan</v>
      </c>
      <c r="M14" s="371"/>
      <c r="N14" s="371"/>
      <c r="O14" s="272"/>
      <c r="P14" s="272"/>
      <c r="Q14" s="272"/>
      <c r="R14" s="272"/>
    </row>
    <row r="15" spans="1:18" ht="12.75" customHeight="1">
      <c r="A15" s="272"/>
      <c r="B15" s="349"/>
      <c r="C15" s="349"/>
      <c r="D15" s="349"/>
      <c r="E15" s="422"/>
      <c r="F15" s="282">
        <v>5</v>
      </c>
      <c r="G15" s="283"/>
      <c r="H15" s="289" t="str">
        <f t="shared" si="0"/>
        <v>Belum Diisi</v>
      </c>
      <c r="I15" s="285" t="s">
        <v>650</v>
      </c>
      <c r="J15" s="286" t="str">
        <f t="shared" si="3"/>
        <v>Isi Tujuan</v>
      </c>
      <c r="K15" s="285" t="s">
        <v>650</v>
      </c>
      <c r="L15" s="286" t="str">
        <f t="shared" si="4"/>
        <v>Isi Tujuan</v>
      </c>
      <c r="M15" s="349"/>
      <c r="N15" s="349"/>
      <c r="O15" s="272"/>
      <c r="P15" s="272"/>
      <c r="Q15" s="272"/>
      <c r="R15" s="272"/>
    </row>
    <row r="16" spans="1:18" ht="12.75" customHeight="1">
      <c r="A16" s="272"/>
      <c r="B16" s="418">
        <v>3</v>
      </c>
      <c r="C16" s="426"/>
      <c r="D16" s="419" t="s">
        <v>650</v>
      </c>
      <c r="E16" s="420" t="str">
        <f>IF(D16="Y",1,IF(D16="T",0,IF(D16="Y/T","Belum diisi","Error")))</f>
        <v>Belum diisi</v>
      </c>
      <c r="F16" s="273">
        <v>1</v>
      </c>
      <c r="G16" s="274"/>
      <c r="H16" s="290" t="str">
        <f t="shared" si="0"/>
        <v>Belum Diisi</v>
      </c>
      <c r="I16" s="276" t="s">
        <v>650</v>
      </c>
      <c r="J16" s="277" t="str">
        <f t="shared" ref="J16:J20" si="5">IF($D$16="Y/T","Isi Tujuan",IF($E$16=0,0,IF(I16="Y",1,IF(I16="T",0,"Isi Dulu"))))</f>
        <v>Isi Tujuan</v>
      </c>
      <c r="K16" s="276" t="s">
        <v>650</v>
      </c>
      <c r="L16" s="277" t="str">
        <f t="shared" ref="L16:L20" si="6">IF($D$16="Y/T","Isi Tujuan",IF($E$16=0,0,IF(K16="Y",1,IF(K16="T",0,"Isi Dulu"))))</f>
        <v>Isi Tujuan</v>
      </c>
      <c r="M16" s="429" t="s">
        <v>650</v>
      </c>
      <c r="N16" s="430" t="str">
        <f>IF(M16="Y",1,IF(M16="T",0,IF(M16="Y/T","Belum diisi","Error")))</f>
        <v>Belum diisi</v>
      </c>
      <c r="O16" s="272"/>
      <c r="P16" s="272"/>
      <c r="Q16" s="272"/>
      <c r="R16" s="272"/>
    </row>
    <row r="17" spans="1:18" ht="12.75" customHeight="1">
      <c r="A17" s="272"/>
      <c r="B17" s="371"/>
      <c r="C17" s="371"/>
      <c r="D17" s="371"/>
      <c r="E17" s="421"/>
      <c r="F17" s="278">
        <v>2</v>
      </c>
      <c r="G17" s="279"/>
      <c r="H17" s="288" t="str">
        <f t="shared" si="0"/>
        <v>Belum Diisi</v>
      </c>
      <c r="I17" s="280" t="s">
        <v>650</v>
      </c>
      <c r="J17" s="281" t="str">
        <f t="shared" si="5"/>
        <v>Isi Tujuan</v>
      </c>
      <c r="K17" s="280" t="s">
        <v>650</v>
      </c>
      <c r="L17" s="281" t="str">
        <f t="shared" si="6"/>
        <v>Isi Tujuan</v>
      </c>
      <c r="M17" s="371"/>
      <c r="N17" s="371"/>
      <c r="O17" s="272"/>
      <c r="P17" s="272"/>
      <c r="Q17" s="272"/>
      <c r="R17" s="272"/>
    </row>
    <row r="18" spans="1:18" ht="12.75" customHeight="1">
      <c r="A18" s="272"/>
      <c r="B18" s="371"/>
      <c r="C18" s="371"/>
      <c r="D18" s="371"/>
      <c r="E18" s="421"/>
      <c r="F18" s="278">
        <v>3</v>
      </c>
      <c r="G18" s="279"/>
      <c r="H18" s="288" t="str">
        <f t="shared" si="0"/>
        <v>Belum Diisi</v>
      </c>
      <c r="I18" s="280" t="s">
        <v>650</v>
      </c>
      <c r="J18" s="281" t="str">
        <f t="shared" si="5"/>
        <v>Isi Tujuan</v>
      </c>
      <c r="K18" s="280" t="s">
        <v>650</v>
      </c>
      <c r="L18" s="281" t="str">
        <f t="shared" si="6"/>
        <v>Isi Tujuan</v>
      </c>
      <c r="M18" s="371"/>
      <c r="N18" s="371"/>
      <c r="O18" s="272"/>
      <c r="P18" s="272"/>
      <c r="Q18" s="272"/>
      <c r="R18" s="272"/>
    </row>
    <row r="19" spans="1:18" ht="12.75" customHeight="1">
      <c r="A19" s="272"/>
      <c r="B19" s="371"/>
      <c r="C19" s="371"/>
      <c r="D19" s="371"/>
      <c r="E19" s="421"/>
      <c r="F19" s="278">
        <v>4</v>
      </c>
      <c r="G19" s="279"/>
      <c r="H19" s="288" t="str">
        <f t="shared" si="0"/>
        <v>Belum Diisi</v>
      </c>
      <c r="I19" s="280" t="s">
        <v>650</v>
      </c>
      <c r="J19" s="281" t="str">
        <f t="shared" si="5"/>
        <v>Isi Tujuan</v>
      </c>
      <c r="K19" s="280" t="s">
        <v>650</v>
      </c>
      <c r="L19" s="281" t="str">
        <f t="shared" si="6"/>
        <v>Isi Tujuan</v>
      </c>
      <c r="M19" s="371"/>
      <c r="N19" s="371"/>
      <c r="O19" s="272"/>
      <c r="P19" s="272"/>
      <c r="Q19" s="272"/>
      <c r="R19" s="272"/>
    </row>
    <row r="20" spans="1:18" ht="12.75" customHeight="1">
      <c r="A20" s="272"/>
      <c r="B20" s="349"/>
      <c r="C20" s="349"/>
      <c r="D20" s="349"/>
      <c r="E20" s="422"/>
      <c r="F20" s="282">
        <v>5</v>
      </c>
      <c r="G20" s="283"/>
      <c r="H20" s="289" t="str">
        <f t="shared" si="0"/>
        <v>Belum Diisi</v>
      </c>
      <c r="I20" s="285" t="s">
        <v>650</v>
      </c>
      <c r="J20" s="286" t="str">
        <f t="shared" si="5"/>
        <v>Isi Tujuan</v>
      </c>
      <c r="K20" s="285" t="s">
        <v>650</v>
      </c>
      <c r="L20" s="286" t="str">
        <f t="shared" si="6"/>
        <v>Isi Tujuan</v>
      </c>
      <c r="M20" s="349"/>
      <c r="N20" s="349"/>
      <c r="O20" s="272"/>
      <c r="P20" s="272"/>
      <c r="Q20" s="272"/>
      <c r="R20" s="272"/>
    </row>
    <row r="21" spans="1:18" ht="12.75" customHeight="1">
      <c r="A21" s="272"/>
      <c r="B21" s="418">
        <v>4</v>
      </c>
      <c r="C21" s="426"/>
      <c r="D21" s="419" t="s">
        <v>650</v>
      </c>
      <c r="E21" s="420" t="str">
        <f>IF(D21="Y",1,IF(D21="T",0,IF(D21="Y/T","Belum diisi","Error")))</f>
        <v>Belum diisi</v>
      </c>
      <c r="F21" s="273">
        <v>1</v>
      </c>
      <c r="G21" s="274"/>
      <c r="H21" s="290" t="str">
        <f t="shared" si="0"/>
        <v>Belum Diisi</v>
      </c>
      <c r="I21" s="276" t="s">
        <v>650</v>
      </c>
      <c r="J21" s="277" t="str">
        <f t="shared" ref="J21:J25" si="7">IF($D$21="Y/T","Isi Tujuan",IF($E$21=0,0,IF(I21="Y",1,IF(I21="T",0,"Isi Dulu"))))</f>
        <v>Isi Tujuan</v>
      </c>
      <c r="K21" s="276" t="s">
        <v>650</v>
      </c>
      <c r="L21" s="277" t="str">
        <f t="shared" ref="L21:L25" si="8">IF($D$21="Y/T","Isi Tujuan",IF($E$21=0,0,IF(K21="Y",1,IF(K21="T",0,"Isi Dulu"))))</f>
        <v>Isi Tujuan</v>
      </c>
      <c r="M21" s="429" t="s">
        <v>650</v>
      </c>
      <c r="N21" s="430" t="str">
        <f>IF(M21="Y",1,IF(M21="T",0,IF(M21="Y/T","Belum diisi","Error")))</f>
        <v>Belum diisi</v>
      </c>
      <c r="O21" s="272"/>
      <c r="P21" s="272"/>
      <c r="Q21" s="272"/>
      <c r="R21" s="272"/>
    </row>
    <row r="22" spans="1:18" ht="12.75" customHeight="1">
      <c r="A22" s="272"/>
      <c r="B22" s="371"/>
      <c r="C22" s="371"/>
      <c r="D22" s="371"/>
      <c r="E22" s="421"/>
      <c r="F22" s="278">
        <v>2</v>
      </c>
      <c r="G22" s="279"/>
      <c r="H22" s="288" t="str">
        <f t="shared" si="0"/>
        <v>Belum Diisi</v>
      </c>
      <c r="I22" s="280" t="s">
        <v>650</v>
      </c>
      <c r="J22" s="281" t="str">
        <f t="shared" si="7"/>
        <v>Isi Tujuan</v>
      </c>
      <c r="K22" s="280" t="s">
        <v>650</v>
      </c>
      <c r="L22" s="281" t="str">
        <f t="shared" si="8"/>
        <v>Isi Tujuan</v>
      </c>
      <c r="M22" s="371"/>
      <c r="N22" s="371"/>
      <c r="O22" s="272"/>
      <c r="P22" s="272"/>
      <c r="Q22" s="272"/>
      <c r="R22" s="272"/>
    </row>
    <row r="23" spans="1:18" ht="12.75" customHeight="1">
      <c r="A23" s="272"/>
      <c r="B23" s="371"/>
      <c r="C23" s="371"/>
      <c r="D23" s="371"/>
      <c r="E23" s="421"/>
      <c r="F23" s="278">
        <v>3</v>
      </c>
      <c r="G23" s="279"/>
      <c r="H23" s="288" t="str">
        <f t="shared" si="0"/>
        <v>Belum Diisi</v>
      </c>
      <c r="I23" s="280" t="s">
        <v>650</v>
      </c>
      <c r="J23" s="281" t="str">
        <f t="shared" si="7"/>
        <v>Isi Tujuan</v>
      </c>
      <c r="K23" s="280" t="s">
        <v>650</v>
      </c>
      <c r="L23" s="281" t="str">
        <f t="shared" si="8"/>
        <v>Isi Tujuan</v>
      </c>
      <c r="M23" s="371"/>
      <c r="N23" s="371"/>
      <c r="O23" s="272"/>
      <c r="P23" s="272"/>
      <c r="Q23" s="272"/>
      <c r="R23" s="272"/>
    </row>
    <row r="24" spans="1:18" ht="12.75" customHeight="1">
      <c r="A24" s="272"/>
      <c r="B24" s="371"/>
      <c r="C24" s="371"/>
      <c r="D24" s="371"/>
      <c r="E24" s="421"/>
      <c r="F24" s="278">
        <v>4</v>
      </c>
      <c r="G24" s="279"/>
      <c r="H24" s="288" t="str">
        <f t="shared" si="0"/>
        <v>Belum Diisi</v>
      </c>
      <c r="I24" s="280" t="s">
        <v>650</v>
      </c>
      <c r="J24" s="281" t="str">
        <f t="shared" si="7"/>
        <v>Isi Tujuan</v>
      </c>
      <c r="K24" s="280" t="s">
        <v>650</v>
      </c>
      <c r="L24" s="281" t="str">
        <f t="shared" si="8"/>
        <v>Isi Tujuan</v>
      </c>
      <c r="M24" s="371"/>
      <c r="N24" s="371"/>
      <c r="O24" s="272"/>
      <c r="P24" s="272"/>
      <c r="Q24" s="272"/>
      <c r="R24" s="272"/>
    </row>
    <row r="25" spans="1:18" ht="12.75" customHeight="1">
      <c r="A25" s="272"/>
      <c r="B25" s="349"/>
      <c r="C25" s="349"/>
      <c r="D25" s="349"/>
      <c r="E25" s="422"/>
      <c r="F25" s="282">
        <v>5</v>
      </c>
      <c r="G25" s="283"/>
      <c r="H25" s="289" t="str">
        <f t="shared" si="0"/>
        <v>Belum Diisi</v>
      </c>
      <c r="I25" s="285" t="s">
        <v>650</v>
      </c>
      <c r="J25" s="286" t="str">
        <f t="shared" si="7"/>
        <v>Isi Tujuan</v>
      </c>
      <c r="K25" s="285" t="s">
        <v>650</v>
      </c>
      <c r="L25" s="286" t="str">
        <f t="shared" si="8"/>
        <v>Isi Tujuan</v>
      </c>
      <c r="M25" s="349"/>
      <c r="N25" s="349"/>
      <c r="O25" s="272"/>
      <c r="P25" s="272"/>
      <c r="Q25" s="272"/>
      <c r="R25" s="272"/>
    </row>
    <row r="26" spans="1:18" ht="12.75" customHeight="1">
      <c r="A26" s="272"/>
      <c r="B26" s="418">
        <v>5</v>
      </c>
      <c r="C26" s="426"/>
      <c r="D26" s="419" t="s">
        <v>650</v>
      </c>
      <c r="E26" s="420" t="str">
        <f>IF(D26="Y",1,IF(D26="T",0,IF(D26="Y/T","Belum diisi","Error")))</f>
        <v>Belum diisi</v>
      </c>
      <c r="F26" s="273">
        <v>1</v>
      </c>
      <c r="G26" s="274"/>
      <c r="H26" s="290" t="str">
        <f t="shared" si="0"/>
        <v>Belum Diisi</v>
      </c>
      <c r="I26" s="276" t="s">
        <v>650</v>
      </c>
      <c r="J26" s="277" t="str">
        <f t="shared" ref="J26:J30" si="9">IF($D$26="Y/T","Isi Tujuan",IF($E$26=0,0,IF(I26="Y",1,IF(I26="T",0,"Isi Dulu"))))</f>
        <v>Isi Tujuan</v>
      </c>
      <c r="K26" s="276" t="s">
        <v>650</v>
      </c>
      <c r="L26" s="277" t="str">
        <f t="shared" ref="L26:L30" si="10">IF($D$26="Y/T","Isi Tujuan",IF($E$26=0,0,IF(K26="Y",1,IF(K26="T",0,"Isi Dulu"))))</f>
        <v>Isi Tujuan</v>
      </c>
      <c r="M26" s="429" t="s">
        <v>650</v>
      </c>
      <c r="N26" s="430" t="str">
        <f>IF(M26="Y",1,IF(M26="T",0,IF(M26="Y/T","Belum diisi","Error")))</f>
        <v>Belum diisi</v>
      </c>
      <c r="O26" s="272"/>
      <c r="P26" s="272"/>
      <c r="Q26" s="272"/>
      <c r="R26" s="272"/>
    </row>
    <row r="27" spans="1:18" ht="12.75" customHeight="1">
      <c r="A27" s="272"/>
      <c r="B27" s="371"/>
      <c r="C27" s="371"/>
      <c r="D27" s="371"/>
      <c r="E27" s="421"/>
      <c r="F27" s="278">
        <v>2</v>
      </c>
      <c r="G27" s="279"/>
      <c r="H27" s="288" t="str">
        <f t="shared" si="0"/>
        <v>Belum Diisi</v>
      </c>
      <c r="I27" s="280" t="s">
        <v>650</v>
      </c>
      <c r="J27" s="281" t="str">
        <f t="shared" si="9"/>
        <v>Isi Tujuan</v>
      </c>
      <c r="K27" s="280" t="s">
        <v>650</v>
      </c>
      <c r="L27" s="281" t="str">
        <f t="shared" si="10"/>
        <v>Isi Tujuan</v>
      </c>
      <c r="M27" s="371"/>
      <c r="N27" s="371"/>
      <c r="O27" s="272"/>
      <c r="P27" s="272"/>
      <c r="Q27" s="272"/>
      <c r="R27" s="272"/>
    </row>
    <row r="28" spans="1:18" ht="12.75" customHeight="1">
      <c r="A28" s="272"/>
      <c r="B28" s="371"/>
      <c r="C28" s="371"/>
      <c r="D28" s="371"/>
      <c r="E28" s="421"/>
      <c r="F28" s="278">
        <v>3</v>
      </c>
      <c r="G28" s="279"/>
      <c r="H28" s="288" t="str">
        <f t="shared" si="0"/>
        <v>Belum Diisi</v>
      </c>
      <c r="I28" s="280" t="s">
        <v>650</v>
      </c>
      <c r="J28" s="281" t="str">
        <f t="shared" si="9"/>
        <v>Isi Tujuan</v>
      </c>
      <c r="K28" s="280" t="s">
        <v>650</v>
      </c>
      <c r="L28" s="281" t="str">
        <f t="shared" si="10"/>
        <v>Isi Tujuan</v>
      </c>
      <c r="M28" s="371"/>
      <c r="N28" s="371"/>
      <c r="O28" s="272"/>
      <c r="P28" s="272"/>
      <c r="Q28" s="272"/>
      <c r="R28" s="272"/>
    </row>
    <row r="29" spans="1:18" ht="12.75" customHeight="1">
      <c r="A29" s="272"/>
      <c r="B29" s="371"/>
      <c r="C29" s="371"/>
      <c r="D29" s="371"/>
      <c r="E29" s="421"/>
      <c r="F29" s="278">
        <v>4</v>
      </c>
      <c r="G29" s="279"/>
      <c r="H29" s="288" t="str">
        <f t="shared" si="0"/>
        <v>Belum Diisi</v>
      </c>
      <c r="I29" s="280" t="s">
        <v>650</v>
      </c>
      <c r="J29" s="281" t="str">
        <f t="shared" si="9"/>
        <v>Isi Tujuan</v>
      </c>
      <c r="K29" s="280" t="s">
        <v>650</v>
      </c>
      <c r="L29" s="281" t="str">
        <f t="shared" si="10"/>
        <v>Isi Tujuan</v>
      </c>
      <c r="M29" s="371"/>
      <c r="N29" s="371"/>
      <c r="O29" s="272"/>
      <c r="P29" s="272"/>
      <c r="Q29" s="272"/>
      <c r="R29" s="272"/>
    </row>
    <row r="30" spans="1:18" ht="12.75" customHeight="1">
      <c r="A30" s="272"/>
      <c r="B30" s="349"/>
      <c r="C30" s="349"/>
      <c r="D30" s="349"/>
      <c r="E30" s="422"/>
      <c r="F30" s="282">
        <v>5</v>
      </c>
      <c r="G30" s="283"/>
      <c r="H30" s="289" t="str">
        <f t="shared" si="0"/>
        <v>Belum Diisi</v>
      </c>
      <c r="I30" s="285" t="s">
        <v>650</v>
      </c>
      <c r="J30" s="286" t="str">
        <f t="shared" si="9"/>
        <v>Isi Tujuan</v>
      </c>
      <c r="K30" s="285" t="s">
        <v>650</v>
      </c>
      <c r="L30" s="286" t="str">
        <f t="shared" si="10"/>
        <v>Isi Tujuan</v>
      </c>
      <c r="M30" s="349"/>
      <c r="N30" s="349"/>
      <c r="O30" s="272"/>
      <c r="P30" s="272"/>
      <c r="Q30" s="272"/>
      <c r="R30" s="272"/>
    </row>
    <row r="31" spans="1:18" ht="12.75" customHeight="1">
      <c r="A31" s="272"/>
      <c r="B31" s="418">
        <v>6</v>
      </c>
      <c r="C31" s="426"/>
      <c r="D31" s="419" t="s">
        <v>650</v>
      </c>
      <c r="E31" s="420" t="str">
        <f>IF(D31="Y",1,IF(D31="T",0,IF(D31="Y/T","Belum diisi","Error")))</f>
        <v>Belum diisi</v>
      </c>
      <c r="F31" s="273">
        <v>1</v>
      </c>
      <c r="G31" s="274"/>
      <c r="H31" s="290" t="str">
        <f t="shared" si="0"/>
        <v>Belum Diisi</v>
      </c>
      <c r="I31" s="276" t="s">
        <v>650</v>
      </c>
      <c r="J31" s="277" t="str">
        <f t="shared" ref="J31:J35" si="11">IF($D$31="Y/T","Isi Tujuan",IF($E$31=0,0,IF(I31="Y",1,IF(I31="T",0,"Isi Dulu"))))</f>
        <v>Isi Tujuan</v>
      </c>
      <c r="K31" s="276" t="s">
        <v>650</v>
      </c>
      <c r="L31" s="277" t="str">
        <f t="shared" ref="L31:L35" si="12">IF($D$31="Y/T","Isi Tujuan",IF($E$31=0,0,IF(K31="Y",1,IF(K31="T",0,"Isi Dulu"))))</f>
        <v>Isi Tujuan</v>
      </c>
      <c r="M31" s="429" t="s">
        <v>650</v>
      </c>
      <c r="N31" s="430" t="str">
        <f>IF(M31="Y",1,IF(M31="T",0,IF(M31="Y/T","Belum diisi","Error")))</f>
        <v>Belum diisi</v>
      </c>
      <c r="O31" s="272"/>
      <c r="P31" s="272"/>
      <c r="Q31" s="272"/>
      <c r="R31" s="272"/>
    </row>
    <row r="32" spans="1:18" ht="12.75" customHeight="1">
      <c r="A32" s="272"/>
      <c r="B32" s="371"/>
      <c r="C32" s="371"/>
      <c r="D32" s="371"/>
      <c r="E32" s="421"/>
      <c r="F32" s="278">
        <v>2</v>
      </c>
      <c r="G32" s="279"/>
      <c r="H32" s="288" t="str">
        <f t="shared" si="0"/>
        <v>Belum Diisi</v>
      </c>
      <c r="I32" s="280" t="s">
        <v>650</v>
      </c>
      <c r="J32" s="281" t="str">
        <f t="shared" si="11"/>
        <v>Isi Tujuan</v>
      </c>
      <c r="K32" s="280" t="s">
        <v>650</v>
      </c>
      <c r="L32" s="281" t="str">
        <f t="shared" si="12"/>
        <v>Isi Tujuan</v>
      </c>
      <c r="M32" s="371"/>
      <c r="N32" s="371"/>
      <c r="O32" s="272"/>
      <c r="P32" s="272"/>
      <c r="Q32" s="272"/>
      <c r="R32" s="272"/>
    </row>
    <row r="33" spans="1:18" ht="12.75" customHeight="1">
      <c r="A33" s="272"/>
      <c r="B33" s="371"/>
      <c r="C33" s="371"/>
      <c r="D33" s="371"/>
      <c r="E33" s="421"/>
      <c r="F33" s="278">
        <v>3</v>
      </c>
      <c r="G33" s="279"/>
      <c r="H33" s="288" t="str">
        <f t="shared" si="0"/>
        <v>Belum Diisi</v>
      </c>
      <c r="I33" s="280" t="s">
        <v>650</v>
      </c>
      <c r="J33" s="281" t="str">
        <f t="shared" si="11"/>
        <v>Isi Tujuan</v>
      </c>
      <c r="K33" s="280" t="s">
        <v>650</v>
      </c>
      <c r="L33" s="281" t="str">
        <f t="shared" si="12"/>
        <v>Isi Tujuan</v>
      </c>
      <c r="M33" s="371"/>
      <c r="N33" s="371"/>
      <c r="O33" s="272"/>
      <c r="P33" s="272"/>
      <c r="Q33" s="272"/>
      <c r="R33" s="272"/>
    </row>
    <row r="34" spans="1:18" ht="12.75" customHeight="1">
      <c r="A34" s="272"/>
      <c r="B34" s="371"/>
      <c r="C34" s="371"/>
      <c r="D34" s="371"/>
      <c r="E34" s="421"/>
      <c r="F34" s="278">
        <v>4</v>
      </c>
      <c r="G34" s="279"/>
      <c r="H34" s="288" t="str">
        <f t="shared" si="0"/>
        <v>Belum Diisi</v>
      </c>
      <c r="I34" s="280" t="s">
        <v>650</v>
      </c>
      <c r="J34" s="281" t="str">
        <f t="shared" si="11"/>
        <v>Isi Tujuan</v>
      </c>
      <c r="K34" s="280" t="s">
        <v>650</v>
      </c>
      <c r="L34" s="281" t="str">
        <f t="shared" si="12"/>
        <v>Isi Tujuan</v>
      </c>
      <c r="M34" s="371"/>
      <c r="N34" s="371"/>
      <c r="O34" s="272"/>
      <c r="P34" s="272"/>
      <c r="Q34" s="272"/>
      <c r="R34" s="272"/>
    </row>
    <row r="35" spans="1:18" ht="12.75" customHeight="1">
      <c r="A35" s="272"/>
      <c r="B35" s="349"/>
      <c r="C35" s="349"/>
      <c r="D35" s="349"/>
      <c r="E35" s="422"/>
      <c r="F35" s="282">
        <v>5</v>
      </c>
      <c r="G35" s="283"/>
      <c r="H35" s="289" t="str">
        <f t="shared" si="0"/>
        <v>Belum Diisi</v>
      </c>
      <c r="I35" s="285" t="s">
        <v>650</v>
      </c>
      <c r="J35" s="286" t="str">
        <f t="shared" si="11"/>
        <v>Isi Tujuan</v>
      </c>
      <c r="K35" s="285" t="s">
        <v>650</v>
      </c>
      <c r="L35" s="286" t="str">
        <f t="shared" si="12"/>
        <v>Isi Tujuan</v>
      </c>
      <c r="M35" s="349"/>
      <c r="N35" s="349"/>
      <c r="O35" s="272"/>
      <c r="P35" s="272"/>
      <c r="Q35" s="272"/>
      <c r="R35" s="272"/>
    </row>
    <row r="36" spans="1:18" ht="12.75" customHeight="1">
      <c r="A36" s="272"/>
      <c r="B36" s="418">
        <v>7</v>
      </c>
      <c r="C36" s="426"/>
      <c r="D36" s="419" t="s">
        <v>650</v>
      </c>
      <c r="E36" s="420" t="str">
        <f>IF(D36="Y",1,IF(D36="T",0,IF(D36="Y/T","Belum diisi","Error")))</f>
        <v>Belum diisi</v>
      </c>
      <c r="F36" s="273">
        <v>1</v>
      </c>
      <c r="G36" s="274"/>
      <c r="H36" s="290" t="str">
        <f t="shared" si="0"/>
        <v>Belum Diisi</v>
      </c>
      <c r="I36" s="276" t="s">
        <v>650</v>
      </c>
      <c r="J36" s="277" t="str">
        <f t="shared" ref="J36:J40" si="13">IF($D$36="Y/T","Isi Tujuan",IF($E$36=0,0,IF(I36="Y",1,IF(I36="T",0,"Isi Dulu"))))</f>
        <v>Isi Tujuan</v>
      </c>
      <c r="K36" s="276" t="s">
        <v>650</v>
      </c>
      <c r="L36" s="277" t="str">
        <f t="shared" ref="L36:L40" si="14">IF($D$36="Y/T","Isi Tujuan",IF($E$36=0,0,IF(K36="Y",1,IF(K36="T",0,"Isi Dulu"))))</f>
        <v>Isi Tujuan</v>
      </c>
      <c r="M36" s="429" t="s">
        <v>650</v>
      </c>
      <c r="N36" s="430" t="str">
        <f>IF(M36="Y",1,IF(M36="T",0,IF(M36="Y/T","Belum diisi","Error")))</f>
        <v>Belum diisi</v>
      </c>
      <c r="O36" s="272"/>
      <c r="P36" s="272"/>
      <c r="Q36" s="272"/>
      <c r="R36" s="272"/>
    </row>
    <row r="37" spans="1:18" ht="12.75" customHeight="1">
      <c r="A37" s="272"/>
      <c r="B37" s="371"/>
      <c r="C37" s="371"/>
      <c r="D37" s="371"/>
      <c r="E37" s="421"/>
      <c r="F37" s="278">
        <v>2</v>
      </c>
      <c r="G37" s="279"/>
      <c r="H37" s="288" t="str">
        <f t="shared" si="0"/>
        <v>Belum Diisi</v>
      </c>
      <c r="I37" s="280" t="s">
        <v>650</v>
      </c>
      <c r="J37" s="281" t="str">
        <f t="shared" si="13"/>
        <v>Isi Tujuan</v>
      </c>
      <c r="K37" s="280" t="s">
        <v>650</v>
      </c>
      <c r="L37" s="281" t="str">
        <f t="shared" si="14"/>
        <v>Isi Tujuan</v>
      </c>
      <c r="M37" s="371"/>
      <c r="N37" s="371"/>
      <c r="O37" s="272"/>
      <c r="P37" s="272"/>
      <c r="Q37" s="272"/>
      <c r="R37" s="272"/>
    </row>
    <row r="38" spans="1:18" ht="12.75" customHeight="1">
      <c r="A38" s="272"/>
      <c r="B38" s="371"/>
      <c r="C38" s="371"/>
      <c r="D38" s="371"/>
      <c r="E38" s="421"/>
      <c r="F38" s="278">
        <v>3</v>
      </c>
      <c r="G38" s="279"/>
      <c r="H38" s="288" t="str">
        <f t="shared" si="0"/>
        <v>Belum Diisi</v>
      </c>
      <c r="I38" s="280" t="s">
        <v>650</v>
      </c>
      <c r="J38" s="281" t="str">
        <f t="shared" si="13"/>
        <v>Isi Tujuan</v>
      </c>
      <c r="K38" s="280" t="s">
        <v>650</v>
      </c>
      <c r="L38" s="281" t="str">
        <f t="shared" si="14"/>
        <v>Isi Tujuan</v>
      </c>
      <c r="M38" s="371"/>
      <c r="N38" s="371"/>
      <c r="O38" s="272"/>
      <c r="P38" s="272"/>
      <c r="Q38" s="272"/>
      <c r="R38" s="272"/>
    </row>
    <row r="39" spans="1:18" ht="12.75" customHeight="1">
      <c r="A39" s="272"/>
      <c r="B39" s="371"/>
      <c r="C39" s="371"/>
      <c r="D39" s="371"/>
      <c r="E39" s="421"/>
      <c r="F39" s="278">
        <v>4</v>
      </c>
      <c r="G39" s="279"/>
      <c r="H39" s="288" t="str">
        <f t="shared" si="0"/>
        <v>Belum Diisi</v>
      </c>
      <c r="I39" s="280" t="s">
        <v>650</v>
      </c>
      <c r="J39" s="281" t="str">
        <f t="shared" si="13"/>
        <v>Isi Tujuan</v>
      </c>
      <c r="K39" s="280" t="s">
        <v>650</v>
      </c>
      <c r="L39" s="281" t="str">
        <f t="shared" si="14"/>
        <v>Isi Tujuan</v>
      </c>
      <c r="M39" s="371"/>
      <c r="N39" s="371"/>
      <c r="O39" s="272"/>
      <c r="P39" s="272"/>
      <c r="Q39" s="272"/>
      <c r="R39" s="272"/>
    </row>
    <row r="40" spans="1:18" ht="12.75" customHeight="1">
      <c r="A40" s="272"/>
      <c r="B40" s="349"/>
      <c r="C40" s="349"/>
      <c r="D40" s="349"/>
      <c r="E40" s="422"/>
      <c r="F40" s="282">
        <v>5</v>
      </c>
      <c r="G40" s="283"/>
      <c r="H40" s="289" t="str">
        <f t="shared" si="0"/>
        <v>Belum Diisi</v>
      </c>
      <c r="I40" s="285" t="s">
        <v>650</v>
      </c>
      <c r="J40" s="286" t="str">
        <f t="shared" si="13"/>
        <v>Isi Tujuan</v>
      </c>
      <c r="K40" s="285" t="s">
        <v>650</v>
      </c>
      <c r="L40" s="286" t="str">
        <f t="shared" si="14"/>
        <v>Isi Tujuan</v>
      </c>
      <c r="M40" s="349"/>
      <c r="N40" s="349"/>
      <c r="O40" s="272"/>
      <c r="P40" s="272"/>
      <c r="Q40" s="272"/>
      <c r="R40" s="272"/>
    </row>
    <row r="41" spans="1:18" ht="12.75" customHeight="1">
      <c r="A41" s="272"/>
      <c r="B41" s="418">
        <v>8</v>
      </c>
      <c r="C41" s="426"/>
      <c r="D41" s="419" t="s">
        <v>650</v>
      </c>
      <c r="E41" s="420" t="str">
        <f>IF(D41="Y",1,IF(D41="T",0,IF(D41="Y/T","Belum diisi","Error")))</f>
        <v>Belum diisi</v>
      </c>
      <c r="F41" s="273">
        <v>1</v>
      </c>
      <c r="G41" s="274"/>
      <c r="H41" s="290" t="str">
        <f t="shared" si="0"/>
        <v>Belum Diisi</v>
      </c>
      <c r="I41" s="276" t="s">
        <v>650</v>
      </c>
      <c r="J41" s="277" t="str">
        <f t="shared" ref="J41:J45" si="15">IF($D$41="Y/T","Isi Tujuan",IF($E$41=0,0,IF(I41="Y",1,IF(I41="T",0,"Isi Dulu"))))</f>
        <v>Isi Tujuan</v>
      </c>
      <c r="K41" s="276" t="s">
        <v>650</v>
      </c>
      <c r="L41" s="277" t="str">
        <f t="shared" ref="L41:L45" si="16">IF($D$41="Y/T","Isi Tujuan",IF($E$41=0,0,IF(K41="Y",1,IF(K41="T",0,"Isi Dulu"))))</f>
        <v>Isi Tujuan</v>
      </c>
      <c r="M41" s="429" t="s">
        <v>650</v>
      </c>
      <c r="N41" s="430" t="str">
        <f>IF(M41="Y",1,IF(M41="T",0,IF(M41="Y/T","Belum diisi","Error")))</f>
        <v>Belum diisi</v>
      </c>
      <c r="O41" s="272"/>
      <c r="P41" s="272"/>
      <c r="Q41" s="272"/>
      <c r="R41" s="272"/>
    </row>
    <row r="42" spans="1:18" ht="12.75" customHeight="1">
      <c r="A42" s="272"/>
      <c r="B42" s="371"/>
      <c r="C42" s="371"/>
      <c r="D42" s="371"/>
      <c r="E42" s="421"/>
      <c r="F42" s="278">
        <v>2</v>
      </c>
      <c r="G42" s="279"/>
      <c r="H42" s="288" t="str">
        <f t="shared" si="0"/>
        <v>Belum Diisi</v>
      </c>
      <c r="I42" s="280" t="s">
        <v>650</v>
      </c>
      <c r="J42" s="281" t="str">
        <f t="shared" si="15"/>
        <v>Isi Tujuan</v>
      </c>
      <c r="K42" s="280" t="s">
        <v>650</v>
      </c>
      <c r="L42" s="281" t="str">
        <f t="shared" si="16"/>
        <v>Isi Tujuan</v>
      </c>
      <c r="M42" s="371"/>
      <c r="N42" s="371"/>
      <c r="O42" s="272"/>
      <c r="P42" s="272"/>
      <c r="Q42" s="272"/>
      <c r="R42" s="272"/>
    </row>
    <row r="43" spans="1:18" ht="12.75" customHeight="1">
      <c r="A43" s="272"/>
      <c r="B43" s="371"/>
      <c r="C43" s="371"/>
      <c r="D43" s="371"/>
      <c r="E43" s="421"/>
      <c r="F43" s="278">
        <v>3</v>
      </c>
      <c r="G43" s="279"/>
      <c r="H43" s="288" t="str">
        <f t="shared" si="0"/>
        <v>Belum Diisi</v>
      </c>
      <c r="I43" s="280" t="s">
        <v>650</v>
      </c>
      <c r="J43" s="281" t="str">
        <f t="shared" si="15"/>
        <v>Isi Tujuan</v>
      </c>
      <c r="K43" s="280" t="s">
        <v>650</v>
      </c>
      <c r="L43" s="281" t="str">
        <f t="shared" si="16"/>
        <v>Isi Tujuan</v>
      </c>
      <c r="M43" s="371"/>
      <c r="N43" s="371"/>
      <c r="O43" s="272"/>
      <c r="P43" s="272"/>
      <c r="Q43" s="272"/>
      <c r="R43" s="272"/>
    </row>
    <row r="44" spans="1:18" ht="12.75" customHeight="1">
      <c r="A44" s="272"/>
      <c r="B44" s="371"/>
      <c r="C44" s="371"/>
      <c r="D44" s="371"/>
      <c r="E44" s="421"/>
      <c r="F44" s="278">
        <v>4</v>
      </c>
      <c r="G44" s="279"/>
      <c r="H44" s="288" t="str">
        <f t="shared" si="0"/>
        <v>Belum Diisi</v>
      </c>
      <c r="I44" s="280" t="s">
        <v>650</v>
      </c>
      <c r="J44" s="281" t="str">
        <f t="shared" si="15"/>
        <v>Isi Tujuan</v>
      </c>
      <c r="K44" s="280" t="s">
        <v>650</v>
      </c>
      <c r="L44" s="281" t="str">
        <f t="shared" si="16"/>
        <v>Isi Tujuan</v>
      </c>
      <c r="M44" s="371"/>
      <c r="N44" s="371"/>
      <c r="O44" s="272"/>
      <c r="P44" s="272"/>
      <c r="Q44" s="272"/>
      <c r="R44" s="272"/>
    </row>
    <row r="45" spans="1:18" ht="12.75" customHeight="1">
      <c r="A45" s="272"/>
      <c r="B45" s="349"/>
      <c r="C45" s="349"/>
      <c r="D45" s="349"/>
      <c r="E45" s="422"/>
      <c r="F45" s="282">
        <v>5</v>
      </c>
      <c r="G45" s="283"/>
      <c r="H45" s="289" t="str">
        <f t="shared" si="0"/>
        <v>Belum Diisi</v>
      </c>
      <c r="I45" s="285" t="s">
        <v>650</v>
      </c>
      <c r="J45" s="286" t="str">
        <f t="shared" si="15"/>
        <v>Isi Tujuan</v>
      </c>
      <c r="K45" s="285" t="s">
        <v>650</v>
      </c>
      <c r="L45" s="286" t="str">
        <f t="shared" si="16"/>
        <v>Isi Tujuan</v>
      </c>
      <c r="M45" s="349"/>
      <c r="N45" s="349"/>
      <c r="O45" s="272"/>
      <c r="P45" s="272"/>
      <c r="Q45" s="272"/>
      <c r="R45" s="272"/>
    </row>
    <row r="46" spans="1:18" ht="12.75" customHeight="1">
      <c r="A46" s="272"/>
      <c r="B46" s="418">
        <v>9</v>
      </c>
      <c r="C46" s="426"/>
      <c r="D46" s="419" t="s">
        <v>650</v>
      </c>
      <c r="E46" s="420" t="str">
        <f>IF(D46="Y",1,IF(D46="T",0,IF(D46="Y/T","Belum diisi","Error")))</f>
        <v>Belum diisi</v>
      </c>
      <c r="F46" s="273">
        <v>1</v>
      </c>
      <c r="G46" s="274"/>
      <c r="H46" s="290" t="str">
        <f t="shared" si="0"/>
        <v>Belum Diisi</v>
      </c>
      <c r="I46" s="276" t="s">
        <v>650</v>
      </c>
      <c r="J46" s="277" t="str">
        <f t="shared" ref="J46:J50" si="17">IF($D$46="Y/T","Isi Tujuan",IF($E$46=0,0,IF(I46="Y",1,IF(I46="T",0,"Isi Dulu"))))</f>
        <v>Isi Tujuan</v>
      </c>
      <c r="K46" s="276" t="s">
        <v>650</v>
      </c>
      <c r="L46" s="277" t="str">
        <f t="shared" ref="L46:L50" si="18">IF($D$46="Y/T","Isi Tujuan",IF($E$46=0,0,IF(K46="Y",1,IF(K46="T",0,"Isi Dulu"))))</f>
        <v>Isi Tujuan</v>
      </c>
      <c r="M46" s="429" t="s">
        <v>650</v>
      </c>
      <c r="N46" s="430" t="str">
        <f>IF(M46="Y",1,IF(M46="T",0,IF(M46="Y/T","Belum diisi","Error")))</f>
        <v>Belum diisi</v>
      </c>
      <c r="O46" s="272"/>
      <c r="P46" s="272"/>
      <c r="Q46" s="272"/>
      <c r="R46" s="272"/>
    </row>
    <row r="47" spans="1:18" ht="12.75" customHeight="1">
      <c r="A47" s="272"/>
      <c r="B47" s="371"/>
      <c r="C47" s="371"/>
      <c r="D47" s="371"/>
      <c r="E47" s="421"/>
      <c r="F47" s="278">
        <v>2</v>
      </c>
      <c r="G47" s="279"/>
      <c r="H47" s="288" t="str">
        <f t="shared" si="0"/>
        <v>Belum Diisi</v>
      </c>
      <c r="I47" s="280" t="s">
        <v>650</v>
      </c>
      <c r="J47" s="281" t="str">
        <f t="shared" si="17"/>
        <v>Isi Tujuan</v>
      </c>
      <c r="K47" s="280" t="s">
        <v>650</v>
      </c>
      <c r="L47" s="281" t="str">
        <f t="shared" si="18"/>
        <v>Isi Tujuan</v>
      </c>
      <c r="M47" s="371"/>
      <c r="N47" s="371"/>
      <c r="O47" s="272"/>
      <c r="P47" s="272"/>
      <c r="Q47" s="272"/>
      <c r="R47" s="272"/>
    </row>
    <row r="48" spans="1:18" ht="12.75" customHeight="1">
      <c r="A48" s="272"/>
      <c r="B48" s="371"/>
      <c r="C48" s="371"/>
      <c r="D48" s="371"/>
      <c r="E48" s="421"/>
      <c r="F48" s="278">
        <v>3</v>
      </c>
      <c r="G48" s="279"/>
      <c r="H48" s="288" t="str">
        <f t="shared" si="0"/>
        <v>Belum Diisi</v>
      </c>
      <c r="I48" s="280" t="s">
        <v>650</v>
      </c>
      <c r="J48" s="281" t="str">
        <f t="shared" si="17"/>
        <v>Isi Tujuan</v>
      </c>
      <c r="K48" s="280" t="s">
        <v>650</v>
      </c>
      <c r="L48" s="281" t="str">
        <f t="shared" si="18"/>
        <v>Isi Tujuan</v>
      </c>
      <c r="M48" s="371"/>
      <c r="N48" s="371"/>
      <c r="O48" s="272"/>
      <c r="P48" s="272"/>
      <c r="Q48" s="272"/>
      <c r="R48" s="272"/>
    </row>
    <row r="49" spans="1:18" ht="12.75" customHeight="1">
      <c r="A49" s="272"/>
      <c r="B49" s="371"/>
      <c r="C49" s="371"/>
      <c r="D49" s="371"/>
      <c r="E49" s="421"/>
      <c r="F49" s="278">
        <v>4</v>
      </c>
      <c r="G49" s="279"/>
      <c r="H49" s="288" t="str">
        <f t="shared" si="0"/>
        <v>Belum Diisi</v>
      </c>
      <c r="I49" s="280" t="s">
        <v>650</v>
      </c>
      <c r="J49" s="281" t="str">
        <f t="shared" si="17"/>
        <v>Isi Tujuan</v>
      </c>
      <c r="K49" s="280" t="s">
        <v>650</v>
      </c>
      <c r="L49" s="281" t="str">
        <f t="shared" si="18"/>
        <v>Isi Tujuan</v>
      </c>
      <c r="M49" s="371"/>
      <c r="N49" s="371"/>
      <c r="O49" s="272"/>
      <c r="P49" s="272"/>
      <c r="Q49" s="272"/>
      <c r="R49" s="272"/>
    </row>
    <row r="50" spans="1:18" ht="12.75" customHeight="1">
      <c r="A50" s="272"/>
      <c r="B50" s="349"/>
      <c r="C50" s="349"/>
      <c r="D50" s="349"/>
      <c r="E50" s="422"/>
      <c r="F50" s="282">
        <v>5</v>
      </c>
      <c r="G50" s="283"/>
      <c r="H50" s="289" t="str">
        <f t="shared" si="0"/>
        <v>Belum Diisi</v>
      </c>
      <c r="I50" s="285" t="s">
        <v>650</v>
      </c>
      <c r="J50" s="286" t="str">
        <f t="shared" si="17"/>
        <v>Isi Tujuan</v>
      </c>
      <c r="K50" s="285" t="s">
        <v>650</v>
      </c>
      <c r="L50" s="286" t="str">
        <f t="shared" si="18"/>
        <v>Isi Tujuan</v>
      </c>
      <c r="M50" s="349"/>
      <c r="N50" s="349"/>
      <c r="O50" s="272"/>
      <c r="P50" s="272"/>
      <c r="Q50" s="272"/>
      <c r="R50" s="272"/>
    </row>
    <row r="51" spans="1:18" ht="12.75" customHeight="1">
      <c r="A51" s="272"/>
      <c r="B51" s="418">
        <v>10</v>
      </c>
      <c r="C51" s="426"/>
      <c r="D51" s="419" t="s">
        <v>650</v>
      </c>
      <c r="E51" s="420" t="str">
        <f>IF(D51="Y",1,IF(D51="T",0,IF(D51="Y/T","Belum diisi","Error")))</f>
        <v>Belum diisi</v>
      </c>
      <c r="F51" s="273">
        <v>1</v>
      </c>
      <c r="G51" s="274"/>
      <c r="H51" s="290" t="str">
        <f t="shared" si="0"/>
        <v>Belum Diisi</v>
      </c>
      <c r="I51" s="276" t="s">
        <v>650</v>
      </c>
      <c r="J51" s="277" t="str">
        <f t="shared" ref="J51:J55" si="19">IF($D$51="Y/T","Isi Tujuan",IF($E$51=0,0,IF(I51="Y",1,IF(I51="T",0,"Isi Dulu"))))</f>
        <v>Isi Tujuan</v>
      </c>
      <c r="K51" s="276" t="s">
        <v>650</v>
      </c>
      <c r="L51" s="277" t="str">
        <f t="shared" ref="L51:L55" si="20">IF($D$51="Y/T","Isi Tujuan",IF($E$51=0,0,IF(K51="Y",1,IF(K51="T",0,"Isi Dulu"))))</f>
        <v>Isi Tujuan</v>
      </c>
      <c r="M51" s="429" t="s">
        <v>650</v>
      </c>
      <c r="N51" s="430" t="str">
        <f>IF(M51="Y",1,IF(M51="T",0,IF(M51="Y/T","Belum diisi","Error")))</f>
        <v>Belum diisi</v>
      </c>
      <c r="O51" s="272"/>
      <c r="P51" s="272"/>
      <c r="Q51" s="272"/>
      <c r="R51" s="272"/>
    </row>
    <row r="52" spans="1:18" ht="12.75" customHeight="1">
      <c r="A52" s="272"/>
      <c r="B52" s="371"/>
      <c r="C52" s="371"/>
      <c r="D52" s="371"/>
      <c r="E52" s="421"/>
      <c r="F52" s="278">
        <v>2</v>
      </c>
      <c r="G52" s="279"/>
      <c r="H52" s="288" t="str">
        <f t="shared" si="0"/>
        <v>Belum Diisi</v>
      </c>
      <c r="I52" s="280" t="s">
        <v>650</v>
      </c>
      <c r="J52" s="281" t="str">
        <f t="shared" si="19"/>
        <v>Isi Tujuan</v>
      </c>
      <c r="K52" s="280" t="s">
        <v>650</v>
      </c>
      <c r="L52" s="281" t="str">
        <f t="shared" si="20"/>
        <v>Isi Tujuan</v>
      </c>
      <c r="M52" s="371"/>
      <c r="N52" s="371"/>
      <c r="O52" s="272"/>
      <c r="P52" s="272"/>
      <c r="Q52" s="272"/>
      <c r="R52" s="272"/>
    </row>
    <row r="53" spans="1:18" ht="12.75" customHeight="1">
      <c r="A53" s="272"/>
      <c r="B53" s="371"/>
      <c r="C53" s="371"/>
      <c r="D53" s="371"/>
      <c r="E53" s="421"/>
      <c r="F53" s="278">
        <v>3</v>
      </c>
      <c r="G53" s="279"/>
      <c r="H53" s="288" t="str">
        <f t="shared" si="0"/>
        <v>Belum Diisi</v>
      </c>
      <c r="I53" s="280" t="s">
        <v>650</v>
      </c>
      <c r="J53" s="281" t="str">
        <f t="shared" si="19"/>
        <v>Isi Tujuan</v>
      </c>
      <c r="K53" s="280" t="s">
        <v>650</v>
      </c>
      <c r="L53" s="281" t="str">
        <f t="shared" si="20"/>
        <v>Isi Tujuan</v>
      </c>
      <c r="M53" s="371"/>
      <c r="N53" s="371"/>
      <c r="O53" s="272"/>
      <c r="P53" s="272"/>
      <c r="Q53" s="272"/>
      <c r="R53" s="272"/>
    </row>
    <row r="54" spans="1:18" ht="12.75" customHeight="1">
      <c r="A54" s="272"/>
      <c r="B54" s="371"/>
      <c r="C54" s="371"/>
      <c r="D54" s="371"/>
      <c r="E54" s="421"/>
      <c r="F54" s="278">
        <v>4</v>
      </c>
      <c r="G54" s="279"/>
      <c r="H54" s="288" t="str">
        <f t="shared" si="0"/>
        <v>Belum Diisi</v>
      </c>
      <c r="I54" s="280" t="s">
        <v>650</v>
      </c>
      <c r="J54" s="281" t="str">
        <f t="shared" si="19"/>
        <v>Isi Tujuan</v>
      </c>
      <c r="K54" s="280" t="s">
        <v>650</v>
      </c>
      <c r="L54" s="281" t="str">
        <f t="shared" si="20"/>
        <v>Isi Tujuan</v>
      </c>
      <c r="M54" s="371"/>
      <c r="N54" s="371"/>
      <c r="O54" s="272"/>
      <c r="P54" s="272"/>
      <c r="Q54" s="272"/>
      <c r="R54" s="272"/>
    </row>
    <row r="55" spans="1:18" ht="12.75" customHeight="1">
      <c r="A55" s="272"/>
      <c r="B55" s="349"/>
      <c r="C55" s="349"/>
      <c r="D55" s="349"/>
      <c r="E55" s="422"/>
      <c r="F55" s="282">
        <v>5</v>
      </c>
      <c r="G55" s="283"/>
      <c r="H55" s="289" t="str">
        <f t="shared" si="0"/>
        <v>Belum Diisi</v>
      </c>
      <c r="I55" s="285" t="s">
        <v>650</v>
      </c>
      <c r="J55" s="286" t="str">
        <f t="shared" si="19"/>
        <v>Isi Tujuan</v>
      </c>
      <c r="K55" s="285" t="s">
        <v>650</v>
      </c>
      <c r="L55" s="286" t="str">
        <f t="shared" si="20"/>
        <v>Isi Tujuan</v>
      </c>
      <c r="M55" s="349"/>
      <c r="N55" s="349"/>
      <c r="O55" s="272"/>
      <c r="P55" s="272"/>
      <c r="Q55" s="272"/>
      <c r="R55" s="272"/>
    </row>
    <row r="56" spans="1:18" ht="12.75" customHeight="1">
      <c r="A56" s="272"/>
      <c r="B56" s="418">
        <v>11</v>
      </c>
      <c r="C56" s="426"/>
      <c r="D56" s="419" t="s">
        <v>650</v>
      </c>
      <c r="E56" s="420" t="str">
        <f>IF(D56="Y",1,IF(D56="T",0,IF(D56="Y/T","Belum diisi","Error")))</f>
        <v>Belum diisi</v>
      </c>
      <c r="F56" s="273">
        <v>1</v>
      </c>
      <c r="G56" s="274"/>
      <c r="H56" s="290" t="str">
        <f t="shared" si="0"/>
        <v>Belum Diisi</v>
      </c>
      <c r="I56" s="276" t="s">
        <v>650</v>
      </c>
      <c r="J56" s="277" t="str">
        <f t="shared" ref="J56:J60" si="21">IF($D$56="Y/T","Isi Tujuan",IF($E$56=0,0,IF(I56="Y",1,IF(I56="T",0,"Isi Dulu"))))</f>
        <v>Isi Tujuan</v>
      </c>
      <c r="K56" s="276" t="s">
        <v>650</v>
      </c>
      <c r="L56" s="277" t="str">
        <f t="shared" ref="L56:L60" si="22">IF($D$56="Y/T","Isi Tujuan",IF($E$56=0,0,IF(K56="Y",1,IF(K56="T",0,"Isi Dulu"))))</f>
        <v>Isi Tujuan</v>
      </c>
      <c r="M56" s="429" t="s">
        <v>650</v>
      </c>
      <c r="N56" s="430" t="str">
        <f>IF(M56="Y",1,IF(M56="T",0,IF(M56="Y/T","Belum diisi","Error")))</f>
        <v>Belum diisi</v>
      </c>
      <c r="O56" s="272"/>
      <c r="P56" s="272"/>
      <c r="Q56" s="272"/>
      <c r="R56" s="272"/>
    </row>
    <row r="57" spans="1:18" ht="12.75" customHeight="1">
      <c r="A57" s="272"/>
      <c r="B57" s="371"/>
      <c r="C57" s="371"/>
      <c r="D57" s="371"/>
      <c r="E57" s="421"/>
      <c r="F57" s="278">
        <v>2</v>
      </c>
      <c r="G57" s="279"/>
      <c r="H57" s="288" t="str">
        <f t="shared" si="0"/>
        <v>Belum Diisi</v>
      </c>
      <c r="I57" s="280" t="s">
        <v>650</v>
      </c>
      <c r="J57" s="281" t="str">
        <f t="shared" si="21"/>
        <v>Isi Tujuan</v>
      </c>
      <c r="K57" s="280" t="s">
        <v>650</v>
      </c>
      <c r="L57" s="281" t="str">
        <f t="shared" si="22"/>
        <v>Isi Tujuan</v>
      </c>
      <c r="M57" s="371"/>
      <c r="N57" s="371"/>
      <c r="O57" s="272"/>
      <c r="P57" s="272"/>
      <c r="Q57" s="272"/>
      <c r="R57" s="272"/>
    </row>
    <row r="58" spans="1:18" ht="12.75" customHeight="1">
      <c r="A58" s="272"/>
      <c r="B58" s="371"/>
      <c r="C58" s="371"/>
      <c r="D58" s="371"/>
      <c r="E58" s="421"/>
      <c r="F58" s="278">
        <v>3</v>
      </c>
      <c r="G58" s="279"/>
      <c r="H58" s="288" t="str">
        <f t="shared" si="0"/>
        <v>Belum Diisi</v>
      </c>
      <c r="I58" s="280" t="s">
        <v>650</v>
      </c>
      <c r="J58" s="281" t="str">
        <f t="shared" si="21"/>
        <v>Isi Tujuan</v>
      </c>
      <c r="K58" s="280" t="s">
        <v>650</v>
      </c>
      <c r="L58" s="281" t="str">
        <f t="shared" si="22"/>
        <v>Isi Tujuan</v>
      </c>
      <c r="M58" s="371"/>
      <c r="N58" s="371"/>
      <c r="O58" s="272"/>
      <c r="P58" s="272"/>
      <c r="Q58" s="272"/>
      <c r="R58" s="272"/>
    </row>
    <row r="59" spans="1:18" ht="12.75" customHeight="1">
      <c r="A59" s="272"/>
      <c r="B59" s="371"/>
      <c r="C59" s="371"/>
      <c r="D59" s="371"/>
      <c r="E59" s="421"/>
      <c r="F59" s="278">
        <v>4</v>
      </c>
      <c r="G59" s="279"/>
      <c r="H59" s="288" t="str">
        <f t="shared" si="0"/>
        <v>Belum Diisi</v>
      </c>
      <c r="I59" s="280" t="s">
        <v>650</v>
      </c>
      <c r="J59" s="281" t="str">
        <f t="shared" si="21"/>
        <v>Isi Tujuan</v>
      </c>
      <c r="K59" s="280" t="s">
        <v>650</v>
      </c>
      <c r="L59" s="281" t="str">
        <f t="shared" si="22"/>
        <v>Isi Tujuan</v>
      </c>
      <c r="M59" s="371"/>
      <c r="N59" s="371"/>
      <c r="O59" s="272"/>
      <c r="P59" s="272"/>
      <c r="Q59" s="272"/>
      <c r="R59" s="272"/>
    </row>
    <row r="60" spans="1:18" ht="12.75" customHeight="1">
      <c r="A60" s="272"/>
      <c r="B60" s="349"/>
      <c r="C60" s="349"/>
      <c r="D60" s="349"/>
      <c r="E60" s="422"/>
      <c r="F60" s="282">
        <v>5</v>
      </c>
      <c r="G60" s="283"/>
      <c r="H60" s="289" t="str">
        <f t="shared" si="0"/>
        <v>Belum Diisi</v>
      </c>
      <c r="I60" s="285" t="s">
        <v>650</v>
      </c>
      <c r="J60" s="286" t="str">
        <f t="shared" si="21"/>
        <v>Isi Tujuan</v>
      </c>
      <c r="K60" s="285" t="s">
        <v>650</v>
      </c>
      <c r="L60" s="286" t="str">
        <f t="shared" si="22"/>
        <v>Isi Tujuan</v>
      </c>
      <c r="M60" s="349"/>
      <c r="N60" s="349"/>
      <c r="O60" s="272"/>
      <c r="P60" s="272"/>
      <c r="Q60" s="272"/>
      <c r="R60" s="272"/>
    </row>
    <row r="61" spans="1:18" ht="12.75" customHeight="1">
      <c r="A61" s="272"/>
      <c r="B61" s="418">
        <v>12</v>
      </c>
      <c r="C61" s="426"/>
      <c r="D61" s="419" t="s">
        <v>650</v>
      </c>
      <c r="E61" s="420" t="str">
        <f>IF(D61="Y",1,IF(D61="T",0,IF(D61="Y/T","Belum diisi","Error")))</f>
        <v>Belum diisi</v>
      </c>
      <c r="F61" s="273">
        <v>1</v>
      </c>
      <c r="G61" s="274"/>
      <c r="H61" s="290" t="str">
        <f t="shared" si="0"/>
        <v>Belum Diisi</v>
      </c>
      <c r="I61" s="276" t="s">
        <v>650</v>
      </c>
      <c r="J61" s="277" t="str">
        <f t="shared" ref="J61:J65" si="23">IF($D$61="Y/T","Isi Tujuan",IF($E$61=0,0,IF(I61="Y",1,IF(I61="T",0,"Isi Dulu"))))</f>
        <v>Isi Tujuan</v>
      </c>
      <c r="K61" s="276" t="s">
        <v>650</v>
      </c>
      <c r="L61" s="277" t="str">
        <f t="shared" ref="L61:L65" si="24">IF($D$61="Y/T","Isi Tujuan",IF($E$61=0,0,IF(K61="Y",1,IF(K61="T",0,"Isi Dulu"))))</f>
        <v>Isi Tujuan</v>
      </c>
      <c r="M61" s="429" t="s">
        <v>650</v>
      </c>
      <c r="N61" s="430" t="str">
        <f>IF(M61="Y",1,IF(M61="T",0,IF(M61="Y/T","Belum diisi","Error")))</f>
        <v>Belum diisi</v>
      </c>
      <c r="O61" s="272"/>
      <c r="P61" s="272"/>
      <c r="Q61" s="272"/>
      <c r="R61" s="272"/>
    </row>
    <row r="62" spans="1:18" ht="12.75" customHeight="1">
      <c r="A62" s="272"/>
      <c r="B62" s="371"/>
      <c r="C62" s="371"/>
      <c r="D62" s="371"/>
      <c r="E62" s="421"/>
      <c r="F62" s="278">
        <v>2</v>
      </c>
      <c r="G62" s="279"/>
      <c r="H62" s="288" t="str">
        <f t="shared" si="0"/>
        <v>Belum Diisi</v>
      </c>
      <c r="I62" s="280" t="s">
        <v>650</v>
      </c>
      <c r="J62" s="281" t="str">
        <f t="shared" si="23"/>
        <v>Isi Tujuan</v>
      </c>
      <c r="K62" s="280" t="s">
        <v>650</v>
      </c>
      <c r="L62" s="281" t="str">
        <f t="shared" si="24"/>
        <v>Isi Tujuan</v>
      </c>
      <c r="M62" s="371"/>
      <c r="N62" s="371"/>
      <c r="O62" s="272"/>
      <c r="P62" s="272"/>
      <c r="Q62" s="272"/>
      <c r="R62" s="272"/>
    </row>
    <row r="63" spans="1:18" ht="12.75" customHeight="1">
      <c r="A63" s="272"/>
      <c r="B63" s="371"/>
      <c r="C63" s="371"/>
      <c r="D63" s="371"/>
      <c r="E63" s="421"/>
      <c r="F63" s="278">
        <v>3</v>
      </c>
      <c r="G63" s="279"/>
      <c r="H63" s="288" t="str">
        <f t="shared" si="0"/>
        <v>Belum Diisi</v>
      </c>
      <c r="I63" s="280" t="s">
        <v>650</v>
      </c>
      <c r="J63" s="281" t="str">
        <f t="shared" si="23"/>
        <v>Isi Tujuan</v>
      </c>
      <c r="K63" s="280" t="s">
        <v>650</v>
      </c>
      <c r="L63" s="281" t="str">
        <f t="shared" si="24"/>
        <v>Isi Tujuan</v>
      </c>
      <c r="M63" s="371"/>
      <c r="N63" s="371"/>
      <c r="O63" s="272"/>
      <c r="P63" s="272"/>
      <c r="Q63" s="272"/>
      <c r="R63" s="272"/>
    </row>
    <row r="64" spans="1:18" ht="12.75" customHeight="1">
      <c r="A64" s="272"/>
      <c r="B64" s="371"/>
      <c r="C64" s="371"/>
      <c r="D64" s="371"/>
      <c r="E64" s="421"/>
      <c r="F64" s="278">
        <v>4</v>
      </c>
      <c r="G64" s="279"/>
      <c r="H64" s="288" t="str">
        <f t="shared" si="0"/>
        <v>Belum Diisi</v>
      </c>
      <c r="I64" s="280" t="s">
        <v>650</v>
      </c>
      <c r="J64" s="281" t="str">
        <f t="shared" si="23"/>
        <v>Isi Tujuan</v>
      </c>
      <c r="K64" s="280" t="s">
        <v>650</v>
      </c>
      <c r="L64" s="281" t="str">
        <f t="shared" si="24"/>
        <v>Isi Tujuan</v>
      </c>
      <c r="M64" s="371"/>
      <c r="N64" s="371"/>
      <c r="O64" s="272"/>
      <c r="P64" s="272"/>
      <c r="Q64" s="272"/>
      <c r="R64" s="272"/>
    </row>
    <row r="65" spans="1:18" ht="12.75" customHeight="1">
      <c r="A65" s="272"/>
      <c r="B65" s="349"/>
      <c r="C65" s="349"/>
      <c r="D65" s="349"/>
      <c r="E65" s="422"/>
      <c r="F65" s="282">
        <v>5</v>
      </c>
      <c r="G65" s="283"/>
      <c r="H65" s="289" t="str">
        <f t="shared" si="0"/>
        <v>Belum Diisi</v>
      </c>
      <c r="I65" s="285" t="s">
        <v>650</v>
      </c>
      <c r="J65" s="286" t="str">
        <f t="shared" si="23"/>
        <v>Isi Tujuan</v>
      </c>
      <c r="K65" s="285" t="s">
        <v>650</v>
      </c>
      <c r="L65" s="286" t="str">
        <f t="shared" si="24"/>
        <v>Isi Tujuan</v>
      </c>
      <c r="M65" s="349"/>
      <c r="N65" s="349"/>
      <c r="O65" s="272"/>
      <c r="P65" s="272"/>
      <c r="Q65" s="272"/>
      <c r="R65" s="272"/>
    </row>
    <row r="66" spans="1:18" ht="12.75" customHeight="1">
      <c r="A66" s="272"/>
      <c r="B66" s="418">
        <v>13</v>
      </c>
      <c r="C66" s="426"/>
      <c r="D66" s="419" t="s">
        <v>650</v>
      </c>
      <c r="E66" s="420" t="str">
        <f>IF(D66="Y",1,IF(D66="T",0,IF(D66="Y/T","Belum diisi","Error")))</f>
        <v>Belum diisi</v>
      </c>
      <c r="F66" s="273">
        <v>1</v>
      </c>
      <c r="G66" s="274"/>
      <c r="H66" s="290" t="str">
        <f t="shared" si="0"/>
        <v>Belum Diisi</v>
      </c>
      <c r="I66" s="276" t="s">
        <v>650</v>
      </c>
      <c r="J66" s="277" t="str">
        <f t="shared" ref="J66:J70" si="25">IF($D$66="Y/T","Isi Tujuan",IF($E$66=0,0,IF(I66="Y",1,IF(I66="T",0,"Isi Dulu"))))</f>
        <v>Isi Tujuan</v>
      </c>
      <c r="K66" s="276" t="s">
        <v>650</v>
      </c>
      <c r="L66" s="277" t="str">
        <f t="shared" ref="L66:L70" si="26">IF($D$66="Y/T","Isi Tujuan",IF($E$66=0,0,IF(K66="Y",1,IF(K66="T",0,"Isi Dulu"))))</f>
        <v>Isi Tujuan</v>
      </c>
      <c r="M66" s="429" t="s">
        <v>650</v>
      </c>
      <c r="N66" s="430" t="str">
        <f>IF(M66="Y",1,IF(M66="T",0,IF(M66="Y/T","Belum diisi","Error")))</f>
        <v>Belum diisi</v>
      </c>
      <c r="O66" s="272"/>
      <c r="P66" s="272"/>
      <c r="Q66" s="272"/>
      <c r="R66" s="272"/>
    </row>
    <row r="67" spans="1:18" ht="12.75" customHeight="1">
      <c r="A67" s="272"/>
      <c r="B67" s="371"/>
      <c r="C67" s="371"/>
      <c r="D67" s="371"/>
      <c r="E67" s="421"/>
      <c r="F67" s="278">
        <v>2</v>
      </c>
      <c r="G67" s="279"/>
      <c r="H67" s="288" t="str">
        <f t="shared" si="0"/>
        <v>Belum Diisi</v>
      </c>
      <c r="I67" s="280" t="s">
        <v>650</v>
      </c>
      <c r="J67" s="281" t="str">
        <f t="shared" si="25"/>
        <v>Isi Tujuan</v>
      </c>
      <c r="K67" s="280" t="s">
        <v>650</v>
      </c>
      <c r="L67" s="281" t="str">
        <f t="shared" si="26"/>
        <v>Isi Tujuan</v>
      </c>
      <c r="M67" s="371"/>
      <c r="N67" s="371"/>
      <c r="O67" s="272"/>
      <c r="P67" s="272"/>
      <c r="Q67" s="272"/>
      <c r="R67" s="272"/>
    </row>
    <row r="68" spans="1:18" ht="12.75" customHeight="1">
      <c r="A68" s="272"/>
      <c r="B68" s="371"/>
      <c r="C68" s="371"/>
      <c r="D68" s="371"/>
      <c r="E68" s="421"/>
      <c r="F68" s="278">
        <v>3</v>
      </c>
      <c r="G68" s="279"/>
      <c r="H68" s="288" t="str">
        <f t="shared" si="0"/>
        <v>Belum Diisi</v>
      </c>
      <c r="I68" s="280" t="s">
        <v>650</v>
      </c>
      <c r="J68" s="281" t="str">
        <f t="shared" si="25"/>
        <v>Isi Tujuan</v>
      </c>
      <c r="K68" s="280" t="s">
        <v>650</v>
      </c>
      <c r="L68" s="281" t="str">
        <f t="shared" si="26"/>
        <v>Isi Tujuan</v>
      </c>
      <c r="M68" s="371"/>
      <c r="N68" s="371"/>
      <c r="O68" s="272"/>
      <c r="P68" s="272"/>
      <c r="Q68" s="272"/>
      <c r="R68" s="272"/>
    </row>
    <row r="69" spans="1:18" ht="12.75" customHeight="1">
      <c r="A69" s="272"/>
      <c r="B69" s="371"/>
      <c r="C69" s="371"/>
      <c r="D69" s="371"/>
      <c r="E69" s="421"/>
      <c r="F69" s="278">
        <v>4</v>
      </c>
      <c r="G69" s="279"/>
      <c r="H69" s="288" t="str">
        <f t="shared" si="0"/>
        <v>Belum Diisi</v>
      </c>
      <c r="I69" s="280" t="s">
        <v>650</v>
      </c>
      <c r="J69" s="281" t="str">
        <f t="shared" si="25"/>
        <v>Isi Tujuan</v>
      </c>
      <c r="K69" s="280" t="s">
        <v>650</v>
      </c>
      <c r="L69" s="281" t="str">
        <f t="shared" si="26"/>
        <v>Isi Tujuan</v>
      </c>
      <c r="M69" s="371"/>
      <c r="N69" s="371"/>
      <c r="O69" s="272"/>
      <c r="P69" s="272"/>
      <c r="Q69" s="272"/>
      <c r="R69" s="272"/>
    </row>
    <row r="70" spans="1:18" ht="12.75" customHeight="1">
      <c r="A70" s="272"/>
      <c r="B70" s="349"/>
      <c r="C70" s="349"/>
      <c r="D70" s="349"/>
      <c r="E70" s="422"/>
      <c r="F70" s="282">
        <v>5</v>
      </c>
      <c r="G70" s="283"/>
      <c r="H70" s="289" t="str">
        <f t="shared" si="0"/>
        <v>Belum Diisi</v>
      </c>
      <c r="I70" s="285" t="s">
        <v>650</v>
      </c>
      <c r="J70" s="286" t="str">
        <f t="shared" si="25"/>
        <v>Isi Tujuan</v>
      </c>
      <c r="K70" s="285" t="s">
        <v>650</v>
      </c>
      <c r="L70" s="286" t="str">
        <f t="shared" si="26"/>
        <v>Isi Tujuan</v>
      </c>
      <c r="M70" s="349"/>
      <c r="N70" s="349"/>
      <c r="O70" s="272"/>
      <c r="P70" s="272"/>
      <c r="Q70" s="272"/>
      <c r="R70" s="272"/>
    </row>
    <row r="71" spans="1:18" ht="12.75" customHeight="1">
      <c r="A71" s="272"/>
      <c r="B71" s="418">
        <v>14</v>
      </c>
      <c r="C71" s="426"/>
      <c r="D71" s="419" t="s">
        <v>650</v>
      </c>
      <c r="E71" s="420" t="str">
        <f>IF(D71="Y",1,IF(D71="T",0,IF(D71="Y/T","Belum diisi","Error")))</f>
        <v>Belum diisi</v>
      </c>
      <c r="F71" s="273">
        <v>1</v>
      </c>
      <c r="G71" s="274"/>
      <c r="H71" s="290" t="str">
        <f t="shared" si="0"/>
        <v>Belum Diisi</v>
      </c>
      <c r="I71" s="276" t="s">
        <v>650</v>
      </c>
      <c r="J71" s="277" t="str">
        <f t="shared" ref="J71:J75" si="27">IF($D$71="Y/T","Isi Tujuan",IF($E$71=0,0,IF(I71="Y",1,IF(I71="T",0,"Isi Dulu"))))</f>
        <v>Isi Tujuan</v>
      </c>
      <c r="K71" s="276" t="s">
        <v>650</v>
      </c>
      <c r="L71" s="277" t="str">
        <f t="shared" ref="L71:L75" si="28">IF($D$71="Y/T","Isi Tujuan",IF($E$71=0,0,IF(K71="Y",1,IF(K71="T",0,"Isi Dulu"))))</f>
        <v>Isi Tujuan</v>
      </c>
      <c r="M71" s="429" t="s">
        <v>650</v>
      </c>
      <c r="N71" s="430" t="str">
        <f>IF(M71="Y",1,IF(M71="T",0,IF(M71="Y/T","Belum diisi","Error")))</f>
        <v>Belum diisi</v>
      </c>
      <c r="O71" s="272"/>
      <c r="P71" s="272"/>
      <c r="Q71" s="272"/>
      <c r="R71" s="272"/>
    </row>
    <row r="72" spans="1:18" ht="12.75" customHeight="1">
      <c r="A72" s="272"/>
      <c r="B72" s="371"/>
      <c r="C72" s="371"/>
      <c r="D72" s="371"/>
      <c r="E72" s="421"/>
      <c r="F72" s="278">
        <v>2</v>
      </c>
      <c r="G72" s="279"/>
      <c r="H72" s="288" t="str">
        <f t="shared" si="0"/>
        <v>Belum Diisi</v>
      </c>
      <c r="I72" s="280" t="s">
        <v>650</v>
      </c>
      <c r="J72" s="281" t="str">
        <f t="shared" si="27"/>
        <v>Isi Tujuan</v>
      </c>
      <c r="K72" s="280" t="s">
        <v>650</v>
      </c>
      <c r="L72" s="281" t="str">
        <f t="shared" si="28"/>
        <v>Isi Tujuan</v>
      </c>
      <c r="M72" s="371"/>
      <c r="N72" s="371"/>
      <c r="O72" s="272"/>
      <c r="P72" s="272"/>
      <c r="Q72" s="272"/>
      <c r="R72" s="272"/>
    </row>
    <row r="73" spans="1:18" ht="12.75" customHeight="1">
      <c r="A73" s="272"/>
      <c r="B73" s="371"/>
      <c r="C73" s="371"/>
      <c r="D73" s="371"/>
      <c r="E73" s="421"/>
      <c r="F73" s="278">
        <v>3</v>
      </c>
      <c r="G73" s="279"/>
      <c r="H73" s="288" t="str">
        <f t="shared" si="0"/>
        <v>Belum Diisi</v>
      </c>
      <c r="I73" s="280" t="s">
        <v>650</v>
      </c>
      <c r="J73" s="281" t="str">
        <f t="shared" si="27"/>
        <v>Isi Tujuan</v>
      </c>
      <c r="K73" s="280" t="s">
        <v>650</v>
      </c>
      <c r="L73" s="281" t="str">
        <f t="shared" si="28"/>
        <v>Isi Tujuan</v>
      </c>
      <c r="M73" s="371"/>
      <c r="N73" s="371"/>
      <c r="O73" s="272"/>
      <c r="P73" s="272"/>
      <c r="Q73" s="272"/>
      <c r="R73" s="272"/>
    </row>
    <row r="74" spans="1:18" ht="12.75" customHeight="1">
      <c r="A74" s="272"/>
      <c r="B74" s="371"/>
      <c r="C74" s="371"/>
      <c r="D74" s="371"/>
      <c r="E74" s="421"/>
      <c r="F74" s="278">
        <v>4</v>
      </c>
      <c r="G74" s="279"/>
      <c r="H74" s="288" t="str">
        <f t="shared" si="0"/>
        <v>Belum Diisi</v>
      </c>
      <c r="I74" s="280" t="s">
        <v>650</v>
      </c>
      <c r="J74" s="281" t="str">
        <f t="shared" si="27"/>
        <v>Isi Tujuan</v>
      </c>
      <c r="K74" s="280" t="s">
        <v>650</v>
      </c>
      <c r="L74" s="281" t="str">
        <f t="shared" si="28"/>
        <v>Isi Tujuan</v>
      </c>
      <c r="M74" s="371"/>
      <c r="N74" s="371"/>
      <c r="O74" s="272"/>
      <c r="P74" s="272"/>
      <c r="Q74" s="272"/>
      <c r="R74" s="272"/>
    </row>
    <row r="75" spans="1:18" ht="12.75" customHeight="1">
      <c r="A75" s="272"/>
      <c r="B75" s="349"/>
      <c r="C75" s="349"/>
      <c r="D75" s="349"/>
      <c r="E75" s="422"/>
      <c r="F75" s="282">
        <v>5</v>
      </c>
      <c r="G75" s="283"/>
      <c r="H75" s="289" t="str">
        <f t="shared" si="0"/>
        <v>Belum Diisi</v>
      </c>
      <c r="I75" s="285" t="s">
        <v>650</v>
      </c>
      <c r="J75" s="286" t="str">
        <f t="shared" si="27"/>
        <v>Isi Tujuan</v>
      </c>
      <c r="K75" s="285" t="s">
        <v>650</v>
      </c>
      <c r="L75" s="286" t="str">
        <f t="shared" si="28"/>
        <v>Isi Tujuan</v>
      </c>
      <c r="M75" s="349"/>
      <c r="N75" s="349"/>
      <c r="O75" s="272"/>
      <c r="P75" s="272"/>
      <c r="Q75" s="272"/>
      <c r="R75" s="272"/>
    </row>
    <row r="76" spans="1:18" ht="12.75" customHeight="1">
      <c r="A76" s="272"/>
      <c r="B76" s="418">
        <v>15</v>
      </c>
      <c r="C76" s="426"/>
      <c r="D76" s="419" t="s">
        <v>650</v>
      </c>
      <c r="E76" s="420" t="str">
        <f>IF(D76="Y",1,IF(D76="T",0,IF(D76="Y/T","Belum diisi","Error")))</f>
        <v>Belum diisi</v>
      </c>
      <c r="F76" s="273">
        <v>1</v>
      </c>
      <c r="G76" s="274"/>
      <c r="H76" s="290" t="str">
        <f t="shared" si="0"/>
        <v>Belum Diisi</v>
      </c>
      <c r="I76" s="276" t="s">
        <v>650</v>
      </c>
      <c r="J76" s="277" t="str">
        <f t="shared" ref="J76:J80" si="29">IF($D$76="Y/T","Isi Tujuan",IF($E$76=0,0,IF(I76="Y",1,IF(I76="T",0,"Isi Dulu"))))</f>
        <v>Isi Tujuan</v>
      </c>
      <c r="K76" s="276" t="s">
        <v>650</v>
      </c>
      <c r="L76" s="277" t="str">
        <f t="shared" ref="L76:L80" si="30">IF($D$76="Y/T","Isi Tujuan",IF($E$76=0,0,IF(K76="Y",1,IF(K76="T",0,"Isi Dulu"))))</f>
        <v>Isi Tujuan</v>
      </c>
      <c r="M76" s="429" t="s">
        <v>650</v>
      </c>
      <c r="N76" s="430" t="str">
        <f>IF(M76="Y",1,IF(M76="T",0,IF(M76="Y/T","Belum diisi","Error")))</f>
        <v>Belum diisi</v>
      </c>
      <c r="O76" s="272"/>
      <c r="P76" s="272"/>
      <c r="Q76" s="272"/>
      <c r="R76" s="272"/>
    </row>
    <row r="77" spans="1:18" ht="12.75" customHeight="1">
      <c r="A77" s="272"/>
      <c r="B77" s="371"/>
      <c r="C77" s="371"/>
      <c r="D77" s="371"/>
      <c r="E77" s="421"/>
      <c r="F77" s="278">
        <v>2</v>
      </c>
      <c r="G77" s="279"/>
      <c r="H77" s="288" t="str">
        <f t="shared" si="0"/>
        <v>Belum Diisi</v>
      </c>
      <c r="I77" s="280" t="s">
        <v>650</v>
      </c>
      <c r="J77" s="281" t="str">
        <f t="shared" si="29"/>
        <v>Isi Tujuan</v>
      </c>
      <c r="K77" s="280" t="s">
        <v>650</v>
      </c>
      <c r="L77" s="281" t="str">
        <f t="shared" si="30"/>
        <v>Isi Tujuan</v>
      </c>
      <c r="M77" s="371"/>
      <c r="N77" s="371"/>
      <c r="O77" s="272"/>
      <c r="P77" s="272"/>
      <c r="Q77" s="272"/>
      <c r="R77" s="272"/>
    </row>
    <row r="78" spans="1:18" ht="12.75" customHeight="1">
      <c r="A78" s="272"/>
      <c r="B78" s="371"/>
      <c r="C78" s="371"/>
      <c r="D78" s="371"/>
      <c r="E78" s="421"/>
      <c r="F78" s="278">
        <v>3</v>
      </c>
      <c r="G78" s="279"/>
      <c r="H78" s="288" t="str">
        <f t="shared" si="0"/>
        <v>Belum Diisi</v>
      </c>
      <c r="I78" s="280" t="s">
        <v>650</v>
      </c>
      <c r="J78" s="281" t="str">
        <f t="shared" si="29"/>
        <v>Isi Tujuan</v>
      </c>
      <c r="K78" s="280" t="s">
        <v>650</v>
      </c>
      <c r="L78" s="281" t="str">
        <f t="shared" si="30"/>
        <v>Isi Tujuan</v>
      </c>
      <c r="M78" s="371"/>
      <c r="N78" s="371"/>
      <c r="O78" s="272"/>
      <c r="P78" s="272"/>
      <c r="Q78" s="272"/>
      <c r="R78" s="272"/>
    </row>
    <row r="79" spans="1:18" ht="12.75" customHeight="1">
      <c r="A79" s="272"/>
      <c r="B79" s="371"/>
      <c r="C79" s="371"/>
      <c r="D79" s="371"/>
      <c r="E79" s="421"/>
      <c r="F79" s="278">
        <v>4</v>
      </c>
      <c r="G79" s="279"/>
      <c r="H79" s="288" t="str">
        <f t="shared" si="0"/>
        <v>Belum Diisi</v>
      </c>
      <c r="I79" s="280" t="s">
        <v>650</v>
      </c>
      <c r="J79" s="281" t="str">
        <f t="shared" si="29"/>
        <v>Isi Tujuan</v>
      </c>
      <c r="K79" s="280" t="s">
        <v>650</v>
      </c>
      <c r="L79" s="281" t="str">
        <f t="shared" si="30"/>
        <v>Isi Tujuan</v>
      </c>
      <c r="M79" s="371"/>
      <c r="N79" s="371"/>
      <c r="O79" s="272"/>
      <c r="P79" s="272"/>
      <c r="Q79" s="272"/>
      <c r="R79" s="272"/>
    </row>
    <row r="80" spans="1:18" ht="12.75" customHeight="1">
      <c r="A80" s="272"/>
      <c r="B80" s="349"/>
      <c r="C80" s="349"/>
      <c r="D80" s="349"/>
      <c r="E80" s="422"/>
      <c r="F80" s="282">
        <v>5</v>
      </c>
      <c r="G80" s="283"/>
      <c r="H80" s="289" t="str">
        <f t="shared" si="0"/>
        <v>Belum Diisi</v>
      </c>
      <c r="I80" s="285" t="s">
        <v>650</v>
      </c>
      <c r="J80" s="286" t="str">
        <f t="shared" si="29"/>
        <v>Isi Tujuan</v>
      </c>
      <c r="K80" s="285" t="s">
        <v>650</v>
      </c>
      <c r="L80" s="286" t="str">
        <f t="shared" si="30"/>
        <v>Isi Tujuan</v>
      </c>
      <c r="M80" s="349"/>
      <c r="N80" s="349"/>
      <c r="O80" s="272"/>
      <c r="P80" s="272"/>
      <c r="Q80" s="272"/>
      <c r="R80" s="272"/>
    </row>
    <row r="81" spans="1:18" ht="12.75" customHeight="1">
      <c r="A81" s="272"/>
      <c r="B81" s="418">
        <v>16</v>
      </c>
      <c r="C81" s="426"/>
      <c r="D81" s="419" t="s">
        <v>650</v>
      </c>
      <c r="E81" s="420" t="str">
        <f>IF(D81="Y",1,IF(D81="T",0,IF(D81="Y/T","Belum diisi","Error")))</f>
        <v>Belum diisi</v>
      </c>
      <c r="F81" s="273">
        <v>1</v>
      </c>
      <c r="G81" s="274"/>
      <c r="H81" s="290" t="str">
        <f t="shared" si="0"/>
        <v>Belum Diisi</v>
      </c>
      <c r="I81" s="276" t="s">
        <v>650</v>
      </c>
      <c r="J81" s="277" t="str">
        <f t="shared" ref="J81:J85" si="31">IF($D$81="Y/T","Isi Tujuan",IF($E$81=0,0,IF(I81="Y",1,IF(I81="T",0,"Isi Dulu"))))</f>
        <v>Isi Tujuan</v>
      </c>
      <c r="K81" s="276" t="s">
        <v>650</v>
      </c>
      <c r="L81" s="277" t="str">
        <f t="shared" ref="L81:L85" si="32">IF($D$81="Y/T","Isi Tujuan",IF($E$81=0,0,IF(K81="Y",1,IF(K81="T",0,"Isi Dulu"))))</f>
        <v>Isi Tujuan</v>
      </c>
      <c r="M81" s="429" t="s">
        <v>650</v>
      </c>
      <c r="N81" s="430" t="str">
        <f>IF(M81="Y",1,IF(M81="T",0,IF(M81="Y/T","Belum diisi","Error")))</f>
        <v>Belum diisi</v>
      </c>
      <c r="O81" s="272"/>
      <c r="P81" s="272"/>
      <c r="Q81" s="272"/>
      <c r="R81" s="272"/>
    </row>
    <row r="82" spans="1:18" ht="12.75" customHeight="1">
      <c r="A82" s="272"/>
      <c r="B82" s="371"/>
      <c r="C82" s="371"/>
      <c r="D82" s="371"/>
      <c r="E82" s="421"/>
      <c r="F82" s="278">
        <v>2</v>
      </c>
      <c r="G82" s="279"/>
      <c r="H82" s="288" t="str">
        <f t="shared" si="0"/>
        <v>Belum Diisi</v>
      </c>
      <c r="I82" s="280" t="s">
        <v>650</v>
      </c>
      <c r="J82" s="281" t="str">
        <f t="shared" si="31"/>
        <v>Isi Tujuan</v>
      </c>
      <c r="K82" s="280" t="s">
        <v>650</v>
      </c>
      <c r="L82" s="281" t="str">
        <f t="shared" si="32"/>
        <v>Isi Tujuan</v>
      </c>
      <c r="M82" s="371"/>
      <c r="N82" s="371"/>
      <c r="O82" s="272"/>
      <c r="P82" s="272"/>
      <c r="Q82" s="272"/>
      <c r="R82" s="272"/>
    </row>
    <row r="83" spans="1:18" ht="12.75" customHeight="1">
      <c r="A83" s="272"/>
      <c r="B83" s="371"/>
      <c r="C83" s="371"/>
      <c r="D83" s="371"/>
      <c r="E83" s="421"/>
      <c r="F83" s="278">
        <v>3</v>
      </c>
      <c r="G83" s="279"/>
      <c r="H83" s="288" t="str">
        <f t="shared" si="0"/>
        <v>Belum Diisi</v>
      </c>
      <c r="I83" s="280" t="s">
        <v>650</v>
      </c>
      <c r="J83" s="281" t="str">
        <f t="shared" si="31"/>
        <v>Isi Tujuan</v>
      </c>
      <c r="K83" s="280" t="s">
        <v>650</v>
      </c>
      <c r="L83" s="281" t="str">
        <f t="shared" si="32"/>
        <v>Isi Tujuan</v>
      </c>
      <c r="M83" s="371"/>
      <c r="N83" s="371"/>
      <c r="O83" s="272"/>
      <c r="P83" s="272"/>
      <c r="Q83" s="272"/>
      <c r="R83" s="272"/>
    </row>
    <row r="84" spans="1:18" ht="12.75" customHeight="1">
      <c r="A84" s="272"/>
      <c r="B84" s="371"/>
      <c r="C84" s="371"/>
      <c r="D84" s="371"/>
      <c r="E84" s="421"/>
      <c r="F84" s="278">
        <v>4</v>
      </c>
      <c r="G84" s="279"/>
      <c r="H84" s="288" t="str">
        <f t="shared" si="0"/>
        <v>Belum Diisi</v>
      </c>
      <c r="I84" s="280" t="s">
        <v>650</v>
      </c>
      <c r="J84" s="281" t="str">
        <f t="shared" si="31"/>
        <v>Isi Tujuan</v>
      </c>
      <c r="K84" s="280" t="s">
        <v>650</v>
      </c>
      <c r="L84" s="281" t="str">
        <f t="shared" si="32"/>
        <v>Isi Tujuan</v>
      </c>
      <c r="M84" s="371"/>
      <c r="N84" s="371"/>
      <c r="O84" s="272"/>
      <c r="P84" s="272"/>
      <c r="Q84" s="272"/>
      <c r="R84" s="272"/>
    </row>
    <row r="85" spans="1:18" ht="12.75" customHeight="1">
      <c r="A85" s="272"/>
      <c r="B85" s="349"/>
      <c r="C85" s="349"/>
      <c r="D85" s="349"/>
      <c r="E85" s="422"/>
      <c r="F85" s="282">
        <v>5</v>
      </c>
      <c r="G85" s="283"/>
      <c r="H85" s="289" t="str">
        <f t="shared" si="0"/>
        <v>Belum Diisi</v>
      </c>
      <c r="I85" s="285" t="s">
        <v>650</v>
      </c>
      <c r="J85" s="286" t="str">
        <f t="shared" si="31"/>
        <v>Isi Tujuan</v>
      </c>
      <c r="K85" s="285" t="s">
        <v>650</v>
      </c>
      <c r="L85" s="286" t="str">
        <f t="shared" si="32"/>
        <v>Isi Tujuan</v>
      </c>
      <c r="M85" s="349"/>
      <c r="N85" s="349"/>
      <c r="O85" s="272"/>
      <c r="P85" s="272"/>
      <c r="Q85" s="272"/>
      <c r="R85" s="272"/>
    </row>
    <row r="86" spans="1:18" ht="12.75" customHeight="1">
      <c r="A86" s="272"/>
      <c r="B86" s="418">
        <v>17</v>
      </c>
      <c r="C86" s="426"/>
      <c r="D86" s="419" t="s">
        <v>650</v>
      </c>
      <c r="E86" s="420" t="str">
        <f>IF(D86="Y",1,IF(D86="T",0,IF(D86="Y/T","Belum diisi","Error")))</f>
        <v>Belum diisi</v>
      </c>
      <c r="F86" s="273">
        <v>1</v>
      </c>
      <c r="G86" s="274"/>
      <c r="H86" s="290" t="str">
        <f t="shared" si="0"/>
        <v>Belum Diisi</v>
      </c>
      <c r="I86" s="276" t="s">
        <v>650</v>
      </c>
      <c r="J86" s="277" t="str">
        <f t="shared" ref="J86:J90" si="33">IF($D$86="Y/T","Isi Tujuan",IF($E$86=0,0,IF(I86="Y",1,IF(I86="T",0,"Isi Dulu"))))</f>
        <v>Isi Tujuan</v>
      </c>
      <c r="K86" s="276" t="s">
        <v>650</v>
      </c>
      <c r="L86" s="277" t="str">
        <f t="shared" ref="L86:L90" si="34">IF($D$86="Y/T","Isi Tujuan",IF($E$86=0,0,IF(K86="Y",1,IF(K86="T",0,"Isi Dulu"))))</f>
        <v>Isi Tujuan</v>
      </c>
      <c r="M86" s="429" t="s">
        <v>650</v>
      </c>
      <c r="N86" s="430" t="str">
        <f>IF(M86="Y",1,IF(M86="T",0,IF(M86="Y/T","Belum diisi","Error")))</f>
        <v>Belum diisi</v>
      </c>
      <c r="O86" s="272"/>
      <c r="P86" s="272"/>
      <c r="Q86" s="272"/>
      <c r="R86" s="272"/>
    </row>
    <row r="87" spans="1:18" ht="12.75" customHeight="1">
      <c r="A87" s="272"/>
      <c r="B87" s="371"/>
      <c r="C87" s="371"/>
      <c r="D87" s="371"/>
      <c r="E87" s="421"/>
      <c r="F87" s="278">
        <v>2</v>
      </c>
      <c r="G87" s="279"/>
      <c r="H87" s="288" t="str">
        <f t="shared" si="0"/>
        <v>Belum Diisi</v>
      </c>
      <c r="I87" s="280" t="s">
        <v>650</v>
      </c>
      <c r="J87" s="281" t="str">
        <f t="shared" si="33"/>
        <v>Isi Tujuan</v>
      </c>
      <c r="K87" s="280" t="s">
        <v>650</v>
      </c>
      <c r="L87" s="281" t="str">
        <f t="shared" si="34"/>
        <v>Isi Tujuan</v>
      </c>
      <c r="M87" s="371"/>
      <c r="N87" s="371"/>
      <c r="O87" s="272"/>
      <c r="P87" s="272"/>
      <c r="Q87" s="272"/>
      <c r="R87" s="272"/>
    </row>
    <row r="88" spans="1:18" ht="12.75" customHeight="1">
      <c r="A88" s="272"/>
      <c r="B88" s="371"/>
      <c r="C88" s="371"/>
      <c r="D88" s="371"/>
      <c r="E88" s="421"/>
      <c r="F88" s="278">
        <v>3</v>
      </c>
      <c r="G88" s="279"/>
      <c r="H88" s="288" t="str">
        <f t="shared" si="0"/>
        <v>Belum Diisi</v>
      </c>
      <c r="I88" s="280" t="s">
        <v>650</v>
      </c>
      <c r="J88" s="281" t="str">
        <f t="shared" si="33"/>
        <v>Isi Tujuan</v>
      </c>
      <c r="K88" s="280" t="s">
        <v>650</v>
      </c>
      <c r="L88" s="281" t="str">
        <f t="shared" si="34"/>
        <v>Isi Tujuan</v>
      </c>
      <c r="M88" s="371"/>
      <c r="N88" s="371"/>
      <c r="O88" s="272"/>
      <c r="P88" s="272"/>
      <c r="Q88" s="272"/>
      <c r="R88" s="272"/>
    </row>
    <row r="89" spans="1:18" ht="12.75" customHeight="1">
      <c r="A89" s="272"/>
      <c r="B89" s="371"/>
      <c r="C89" s="371"/>
      <c r="D89" s="371"/>
      <c r="E89" s="421"/>
      <c r="F89" s="278">
        <v>4</v>
      </c>
      <c r="G89" s="279"/>
      <c r="H89" s="288" t="str">
        <f t="shared" si="0"/>
        <v>Belum Diisi</v>
      </c>
      <c r="I89" s="280" t="s">
        <v>650</v>
      </c>
      <c r="J89" s="281" t="str">
        <f t="shared" si="33"/>
        <v>Isi Tujuan</v>
      </c>
      <c r="K89" s="280" t="s">
        <v>650</v>
      </c>
      <c r="L89" s="281" t="str">
        <f t="shared" si="34"/>
        <v>Isi Tujuan</v>
      </c>
      <c r="M89" s="371"/>
      <c r="N89" s="371"/>
      <c r="O89" s="272"/>
      <c r="P89" s="272"/>
      <c r="Q89" s="272"/>
      <c r="R89" s="272"/>
    </row>
    <row r="90" spans="1:18" ht="12.75" customHeight="1">
      <c r="A90" s="272"/>
      <c r="B90" s="349"/>
      <c r="C90" s="349"/>
      <c r="D90" s="349"/>
      <c r="E90" s="422"/>
      <c r="F90" s="282">
        <v>5</v>
      </c>
      <c r="G90" s="283"/>
      <c r="H90" s="289" t="str">
        <f t="shared" si="0"/>
        <v>Belum Diisi</v>
      </c>
      <c r="I90" s="285" t="s">
        <v>650</v>
      </c>
      <c r="J90" s="286" t="str">
        <f t="shared" si="33"/>
        <v>Isi Tujuan</v>
      </c>
      <c r="K90" s="285" t="s">
        <v>650</v>
      </c>
      <c r="L90" s="286" t="str">
        <f t="shared" si="34"/>
        <v>Isi Tujuan</v>
      </c>
      <c r="M90" s="349"/>
      <c r="N90" s="349"/>
      <c r="O90" s="272"/>
      <c r="P90" s="272"/>
      <c r="Q90" s="272"/>
      <c r="R90" s="272"/>
    </row>
    <row r="91" spans="1:18" ht="12.75" customHeight="1">
      <c r="A91" s="272"/>
      <c r="B91" s="418">
        <v>18</v>
      </c>
      <c r="C91" s="426"/>
      <c r="D91" s="419" t="s">
        <v>650</v>
      </c>
      <c r="E91" s="420" t="str">
        <f>IF(D91="Y",1,IF(D91="T",0,IF(D91="Y/T","Belum diisi","Error")))</f>
        <v>Belum diisi</v>
      </c>
      <c r="F91" s="273">
        <v>1</v>
      </c>
      <c r="G91" s="274"/>
      <c r="H91" s="290" t="str">
        <f t="shared" si="0"/>
        <v>Belum Diisi</v>
      </c>
      <c r="I91" s="276" t="s">
        <v>650</v>
      </c>
      <c r="J91" s="277" t="str">
        <f t="shared" ref="J91:J95" si="35">IF($D$91="Y/T","Isi Tujuan",IF($E$91=0,0,IF(I91="Y",1,IF(I91="T",0,"Isi Dulu"))))</f>
        <v>Isi Tujuan</v>
      </c>
      <c r="K91" s="276" t="s">
        <v>650</v>
      </c>
      <c r="L91" s="277" t="str">
        <f t="shared" ref="L91:L95" si="36">IF($D$91="Y/T","Isi Tujuan",IF($E$91=0,0,IF(K91="Y",1,IF(K91="T",0,"Isi Dulu"))))</f>
        <v>Isi Tujuan</v>
      </c>
      <c r="M91" s="429" t="s">
        <v>650</v>
      </c>
      <c r="N91" s="430" t="str">
        <f>IF(M91="Y",1,IF(M91="T",0,IF(M91="Y/T","Belum diisi","Error")))</f>
        <v>Belum diisi</v>
      </c>
      <c r="O91" s="272"/>
      <c r="P91" s="272"/>
      <c r="Q91" s="272"/>
      <c r="R91" s="272"/>
    </row>
    <row r="92" spans="1:18" ht="12.75" customHeight="1">
      <c r="A92" s="272"/>
      <c r="B92" s="371"/>
      <c r="C92" s="371"/>
      <c r="D92" s="371"/>
      <c r="E92" s="421"/>
      <c r="F92" s="278">
        <v>2</v>
      </c>
      <c r="G92" s="279"/>
      <c r="H92" s="288" t="str">
        <f t="shared" si="0"/>
        <v>Belum Diisi</v>
      </c>
      <c r="I92" s="280" t="s">
        <v>650</v>
      </c>
      <c r="J92" s="281" t="str">
        <f t="shared" si="35"/>
        <v>Isi Tujuan</v>
      </c>
      <c r="K92" s="280" t="s">
        <v>650</v>
      </c>
      <c r="L92" s="281" t="str">
        <f t="shared" si="36"/>
        <v>Isi Tujuan</v>
      </c>
      <c r="M92" s="371"/>
      <c r="N92" s="371"/>
      <c r="O92" s="272"/>
      <c r="P92" s="272"/>
      <c r="Q92" s="272"/>
      <c r="R92" s="272"/>
    </row>
    <row r="93" spans="1:18" ht="12.75" customHeight="1">
      <c r="A93" s="272"/>
      <c r="B93" s="371"/>
      <c r="C93" s="371"/>
      <c r="D93" s="371"/>
      <c r="E93" s="421"/>
      <c r="F93" s="278">
        <v>3</v>
      </c>
      <c r="G93" s="279"/>
      <c r="H93" s="288" t="str">
        <f t="shared" si="0"/>
        <v>Belum Diisi</v>
      </c>
      <c r="I93" s="280" t="s">
        <v>650</v>
      </c>
      <c r="J93" s="281" t="str">
        <f t="shared" si="35"/>
        <v>Isi Tujuan</v>
      </c>
      <c r="K93" s="280" t="s">
        <v>650</v>
      </c>
      <c r="L93" s="281" t="str">
        <f t="shared" si="36"/>
        <v>Isi Tujuan</v>
      </c>
      <c r="M93" s="371"/>
      <c r="N93" s="371"/>
      <c r="O93" s="272"/>
      <c r="P93" s="272"/>
      <c r="Q93" s="272"/>
      <c r="R93" s="272"/>
    </row>
    <row r="94" spans="1:18" ht="12.75" customHeight="1">
      <c r="A94" s="272"/>
      <c r="B94" s="371"/>
      <c r="C94" s="371"/>
      <c r="D94" s="371"/>
      <c r="E94" s="421"/>
      <c r="F94" s="278">
        <v>4</v>
      </c>
      <c r="G94" s="279"/>
      <c r="H94" s="288" t="str">
        <f t="shared" si="0"/>
        <v>Belum Diisi</v>
      </c>
      <c r="I94" s="280" t="s">
        <v>650</v>
      </c>
      <c r="J94" s="281" t="str">
        <f t="shared" si="35"/>
        <v>Isi Tujuan</v>
      </c>
      <c r="K94" s="280" t="s">
        <v>650</v>
      </c>
      <c r="L94" s="281" t="str">
        <f t="shared" si="36"/>
        <v>Isi Tujuan</v>
      </c>
      <c r="M94" s="371"/>
      <c r="N94" s="371"/>
      <c r="O94" s="272"/>
      <c r="P94" s="272"/>
      <c r="Q94" s="272"/>
      <c r="R94" s="272"/>
    </row>
    <row r="95" spans="1:18" ht="12.75" customHeight="1">
      <c r="A95" s="272"/>
      <c r="B95" s="349"/>
      <c r="C95" s="349"/>
      <c r="D95" s="349"/>
      <c r="E95" s="422"/>
      <c r="F95" s="282">
        <v>5</v>
      </c>
      <c r="G95" s="283"/>
      <c r="H95" s="289" t="str">
        <f t="shared" si="0"/>
        <v>Belum Diisi</v>
      </c>
      <c r="I95" s="285" t="s">
        <v>650</v>
      </c>
      <c r="J95" s="286" t="str">
        <f t="shared" si="35"/>
        <v>Isi Tujuan</v>
      </c>
      <c r="K95" s="285" t="s">
        <v>650</v>
      </c>
      <c r="L95" s="286" t="str">
        <f t="shared" si="36"/>
        <v>Isi Tujuan</v>
      </c>
      <c r="M95" s="349"/>
      <c r="N95" s="349"/>
      <c r="O95" s="272"/>
      <c r="P95" s="272"/>
      <c r="Q95" s="272"/>
      <c r="R95" s="272"/>
    </row>
    <row r="96" spans="1:18" ht="12.75" customHeight="1">
      <c r="A96" s="272"/>
      <c r="B96" s="418">
        <v>19</v>
      </c>
      <c r="C96" s="426"/>
      <c r="D96" s="419" t="s">
        <v>650</v>
      </c>
      <c r="E96" s="420" t="str">
        <f>IF(D96="Y",1,IF(D96="T",0,IF(D96="Y/T","Belum diisi","Error")))</f>
        <v>Belum diisi</v>
      </c>
      <c r="F96" s="273">
        <v>1</v>
      </c>
      <c r="G96" s="274"/>
      <c r="H96" s="290" t="str">
        <f t="shared" si="0"/>
        <v>Belum Diisi</v>
      </c>
      <c r="I96" s="276" t="s">
        <v>650</v>
      </c>
      <c r="J96" s="277" t="str">
        <f t="shared" ref="J96:J100" si="37">IF($D$96="Y/T","Isi Tujuan",IF($E$96=0,0,IF(I96="Y",1,IF(I96="T",0,"Isi Dulu"))))</f>
        <v>Isi Tujuan</v>
      </c>
      <c r="K96" s="276" t="s">
        <v>650</v>
      </c>
      <c r="L96" s="277" t="str">
        <f t="shared" ref="L96:L100" si="38">IF($D$96="Y/T","Isi Tujuan",IF($E$96=0,0,IF(K96="Y",1,IF(K96="T",0,"Isi Dulu"))))</f>
        <v>Isi Tujuan</v>
      </c>
      <c r="M96" s="429" t="s">
        <v>650</v>
      </c>
      <c r="N96" s="430" t="str">
        <f>IF(M96="Y",1,IF(M96="T",0,IF(M96="Y/T","Belum diisi","Error")))</f>
        <v>Belum diisi</v>
      </c>
      <c r="O96" s="272"/>
      <c r="P96" s="272"/>
      <c r="Q96" s="272"/>
      <c r="R96" s="272"/>
    </row>
    <row r="97" spans="1:18" ht="12.75" customHeight="1">
      <c r="A97" s="272"/>
      <c r="B97" s="371"/>
      <c r="C97" s="371"/>
      <c r="D97" s="371"/>
      <c r="E97" s="421"/>
      <c r="F97" s="278">
        <v>2</v>
      </c>
      <c r="G97" s="279"/>
      <c r="H97" s="288" t="str">
        <f t="shared" si="0"/>
        <v>Belum Diisi</v>
      </c>
      <c r="I97" s="280" t="s">
        <v>650</v>
      </c>
      <c r="J97" s="281" t="str">
        <f t="shared" si="37"/>
        <v>Isi Tujuan</v>
      </c>
      <c r="K97" s="280" t="s">
        <v>650</v>
      </c>
      <c r="L97" s="281" t="str">
        <f t="shared" si="38"/>
        <v>Isi Tujuan</v>
      </c>
      <c r="M97" s="371"/>
      <c r="N97" s="371"/>
      <c r="O97" s="272"/>
      <c r="P97" s="272"/>
      <c r="Q97" s="272"/>
      <c r="R97" s="272"/>
    </row>
    <row r="98" spans="1:18" ht="12.75" customHeight="1">
      <c r="A98" s="272"/>
      <c r="B98" s="371"/>
      <c r="C98" s="371"/>
      <c r="D98" s="371"/>
      <c r="E98" s="421"/>
      <c r="F98" s="278">
        <v>3</v>
      </c>
      <c r="G98" s="279"/>
      <c r="H98" s="288" t="str">
        <f t="shared" si="0"/>
        <v>Belum Diisi</v>
      </c>
      <c r="I98" s="280" t="s">
        <v>650</v>
      </c>
      <c r="J98" s="281" t="str">
        <f t="shared" si="37"/>
        <v>Isi Tujuan</v>
      </c>
      <c r="K98" s="280" t="s">
        <v>650</v>
      </c>
      <c r="L98" s="281" t="str">
        <f t="shared" si="38"/>
        <v>Isi Tujuan</v>
      </c>
      <c r="M98" s="371"/>
      <c r="N98" s="371"/>
      <c r="O98" s="272"/>
      <c r="P98" s="272"/>
      <c r="Q98" s="272"/>
      <c r="R98" s="272"/>
    </row>
    <row r="99" spans="1:18" ht="12.75" customHeight="1">
      <c r="A99" s="272"/>
      <c r="B99" s="371"/>
      <c r="C99" s="371"/>
      <c r="D99" s="371"/>
      <c r="E99" s="421"/>
      <c r="F99" s="278">
        <v>4</v>
      </c>
      <c r="G99" s="279"/>
      <c r="H99" s="288" t="str">
        <f t="shared" si="0"/>
        <v>Belum Diisi</v>
      </c>
      <c r="I99" s="280" t="s">
        <v>650</v>
      </c>
      <c r="J99" s="281" t="str">
        <f t="shared" si="37"/>
        <v>Isi Tujuan</v>
      </c>
      <c r="K99" s="280" t="s">
        <v>650</v>
      </c>
      <c r="L99" s="281" t="str">
        <f t="shared" si="38"/>
        <v>Isi Tujuan</v>
      </c>
      <c r="M99" s="371"/>
      <c r="N99" s="371"/>
      <c r="O99" s="272"/>
      <c r="P99" s="272"/>
      <c r="Q99" s="272"/>
      <c r="R99" s="272"/>
    </row>
    <row r="100" spans="1:18" ht="12.75" customHeight="1">
      <c r="A100" s="272"/>
      <c r="B100" s="349"/>
      <c r="C100" s="349"/>
      <c r="D100" s="349"/>
      <c r="E100" s="422"/>
      <c r="F100" s="282">
        <v>5</v>
      </c>
      <c r="G100" s="283"/>
      <c r="H100" s="289" t="str">
        <f t="shared" si="0"/>
        <v>Belum Diisi</v>
      </c>
      <c r="I100" s="285" t="s">
        <v>650</v>
      </c>
      <c r="J100" s="286" t="str">
        <f t="shared" si="37"/>
        <v>Isi Tujuan</v>
      </c>
      <c r="K100" s="285" t="s">
        <v>650</v>
      </c>
      <c r="L100" s="286" t="str">
        <f t="shared" si="38"/>
        <v>Isi Tujuan</v>
      </c>
      <c r="M100" s="349"/>
      <c r="N100" s="349"/>
      <c r="O100" s="272"/>
      <c r="P100" s="272"/>
      <c r="Q100" s="272"/>
      <c r="R100" s="272"/>
    </row>
    <row r="101" spans="1:18" ht="12.75" customHeight="1">
      <c r="A101" s="272"/>
      <c r="B101" s="418">
        <v>20</v>
      </c>
      <c r="C101" s="426"/>
      <c r="D101" s="419" t="s">
        <v>650</v>
      </c>
      <c r="E101" s="420" t="str">
        <f>IF(D101="Y",1,IF(D101="T",0,IF(D101="Y/T","Belum diisi","Error")))</f>
        <v>Belum diisi</v>
      </c>
      <c r="F101" s="273">
        <v>1</v>
      </c>
      <c r="G101" s="274"/>
      <c r="H101" s="290" t="str">
        <f t="shared" si="0"/>
        <v>Belum Diisi</v>
      </c>
      <c r="I101" s="276" t="s">
        <v>650</v>
      </c>
      <c r="J101" s="277" t="str">
        <f t="shared" ref="J101:J105" si="39">IF($D$101="Y/T","Isi Tujuan",IF($E$101=0,0,IF(I101="Y",1,IF(I101="T",0,"Isi Dulu"))))</f>
        <v>Isi Tujuan</v>
      </c>
      <c r="K101" s="276" t="s">
        <v>650</v>
      </c>
      <c r="L101" s="277" t="str">
        <f t="shared" ref="L101:L105" si="40">IF($D$101="Y/T","Isi Tujuan",IF($E$101=0,0,IF(K101="Y",1,IF(K101="T",0,"Isi Dulu"))))</f>
        <v>Isi Tujuan</v>
      </c>
      <c r="M101" s="429" t="s">
        <v>650</v>
      </c>
      <c r="N101" s="430" t="str">
        <f>IF(M101="Y",1,IF(M101="T",0,IF(M101="Y/T","Belum diisi","Error")))</f>
        <v>Belum diisi</v>
      </c>
      <c r="O101" s="272"/>
      <c r="P101" s="272"/>
      <c r="Q101" s="272"/>
      <c r="R101" s="272"/>
    </row>
    <row r="102" spans="1:18" ht="12.75" customHeight="1">
      <c r="A102" s="272"/>
      <c r="B102" s="371"/>
      <c r="C102" s="371"/>
      <c r="D102" s="371"/>
      <c r="E102" s="421"/>
      <c r="F102" s="278">
        <v>2</v>
      </c>
      <c r="G102" s="279"/>
      <c r="H102" s="288" t="str">
        <f t="shared" si="0"/>
        <v>Belum Diisi</v>
      </c>
      <c r="I102" s="280" t="s">
        <v>650</v>
      </c>
      <c r="J102" s="281" t="str">
        <f t="shared" si="39"/>
        <v>Isi Tujuan</v>
      </c>
      <c r="K102" s="280" t="s">
        <v>650</v>
      </c>
      <c r="L102" s="281" t="str">
        <f t="shared" si="40"/>
        <v>Isi Tujuan</v>
      </c>
      <c r="M102" s="371"/>
      <c r="N102" s="371"/>
      <c r="O102" s="272"/>
      <c r="P102" s="272"/>
      <c r="Q102" s="272"/>
      <c r="R102" s="272"/>
    </row>
    <row r="103" spans="1:18" ht="12.75" customHeight="1">
      <c r="A103" s="272"/>
      <c r="B103" s="371"/>
      <c r="C103" s="371"/>
      <c r="D103" s="371"/>
      <c r="E103" s="421"/>
      <c r="F103" s="278">
        <v>3</v>
      </c>
      <c r="G103" s="279"/>
      <c r="H103" s="288" t="str">
        <f t="shared" si="0"/>
        <v>Belum Diisi</v>
      </c>
      <c r="I103" s="280" t="s">
        <v>650</v>
      </c>
      <c r="J103" s="281" t="str">
        <f t="shared" si="39"/>
        <v>Isi Tujuan</v>
      </c>
      <c r="K103" s="280" t="s">
        <v>650</v>
      </c>
      <c r="L103" s="281" t="str">
        <f t="shared" si="40"/>
        <v>Isi Tujuan</v>
      </c>
      <c r="M103" s="371"/>
      <c r="N103" s="371"/>
      <c r="O103" s="272"/>
      <c r="P103" s="272"/>
      <c r="Q103" s="272"/>
      <c r="R103" s="272"/>
    </row>
    <row r="104" spans="1:18" ht="12.75" customHeight="1">
      <c r="A104" s="272"/>
      <c r="B104" s="371"/>
      <c r="C104" s="371"/>
      <c r="D104" s="371"/>
      <c r="E104" s="421"/>
      <c r="F104" s="278">
        <v>4</v>
      </c>
      <c r="G104" s="279"/>
      <c r="H104" s="288" t="str">
        <f t="shared" si="0"/>
        <v>Belum Diisi</v>
      </c>
      <c r="I104" s="280" t="s">
        <v>650</v>
      </c>
      <c r="J104" s="281" t="str">
        <f t="shared" si="39"/>
        <v>Isi Tujuan</v>
      </c>
      <c r="K104" s="280" t="s">
        <v>650</v>
      </c>
      <c r="L104" s="281" t="str">
        <f t="shared" si="40"/>
        <v>Isi Tujuan</v>
      </c>
      <c r="M104" s="371"/>
      <c r="N104" s="371"/>
      <c r="O104" s="272"/>
      <c r="P104" s="272"/>
      <c r="Q104" s="272"/>
      <c r="R104" s="272"/>
    </row>
    <row r="105" spans="1:18" ht="12.75" customHeight="1">
      <c r="A105" s="272"/>
      <c r="B105" s="349"/>
      <c r="C105" s="349"/>
      <c r="D105" s="349"/>
      <c r="E105" s="422"/>
      <c r="F105" s="282">
        <v>5</v>
      </c>
      <c r="G105" s="283"/>
      <c r="H105" s="289" t="str">
        <f t="shared" si="0"/>
        <v>Belum Diisi</v>
      </c>
      <c r="I105" s="285" t="s">
        <v>650</v>
      </c>
      <c r="J105" s="286" t="str">
        <f t="shared" si="39"/>
        <v>Isi Tujuan</v>
      </c>
      <c r="K105" s="285" t="s">
        <v>650</v>
      </c>
      <c r="L105" s="286" t="str">
        <f t="shared" si="40"/>
        <v>Isi Tujuan</v>
      </c>
      <c r="M105" s="349"/>
      <c r="N105" s="349"/>
      <c r="O105" s="272"/>
      <c r="P105" s="272"/>
      <c r="Q105" s="272"/>
      <c r="R105" s="272"/>
    </row>
    <row r="106" spans="1:18" ht="12.75" customHeight="1">
      <c r="A106" s="272"/>
      <c r="B106" s="418">
        <v>21</v>
      </c>
      <c r="C106" s="426"/>
      <c r="D106" s="419" t="s">
        <v>650</v>
      </c>
      <c r="E106" s="420" t="str">
        <f>IF(D106="Y",1,IF(D106="T",0,IF(D106="Y/T","Belum diisi","Error")))</f>
        <v>Belum diisi</v>
      </c>
      <c r="F106" s="273">
        <v>1</v>
      </c>
      <c r="G106" s="274"/>
      <c r="H106" s="290" t="str">
        <f t="shared" si="0"/>
        <v>Belum Diisi</v>
      </c>
      <c r="I106" s="276" t="s">
        <v>650</v>
      </c>
      <c r="J106" s="277" t="str">
        <f t="shared" ref="J106:J110" si="41">IF($D$106="Y/T","Isi Tujuan",IF($E$106=0,0,IF(I106="Y",1,IF(I106="T",0,"Isi Dulu"))))</f>
        <v>Isi Tujuan</v>
      </c>
      <c r="K106" s="276" t="s">
        <v>650</v>
      </c>
      <c r="L106" s="277" t="str">
        <f t="shared" ref="L106:L110" si="42">IF($D$106="Y/T","Isi Tujuan",IF($E$106=0,0,IF(K106="Y",1,IF(K106="T",0,"Isi Dulu"))))</f>
        <v>Isi Tujuan</v>
      </c>
      <c r="M106" s="429" t="s">
        <v>650</v>
      </c>
      <c r="N106" s="430" t="str">
        <f>IF(M106="Y",1,IF(M106="T",0,IF(M106="Y/T","Belum diisi","Error")))</f>
        <v>Belum diisi</v>
      </c>
      <c r="O106" s="272"/>
      <c r="P106" s="272"/>
      <c r="Q106" s="272"/>
      <c r="R106" s="272"/>
    </row>
    <row r="107" spans="1:18" ht="12.75" customHeight="1">
      <c r="A107" s="272"/>
      <c r="B107" s="371"/>
      <c r="C107" s="371"/>
      <c r="D107" s="371"/>
      <c r="E107" s="421"/>
      <c r="F107" s="278">
        <v>2</v>
      </c>
      <c r="G107" s="279"/>
      <c r="H107" s="288" t="str">
        <f t="shared" si="0"/>
        <v>Belum Diisi</v>
      </c>
      <c r="I107" s="280" t="s">
        <v>650</v>
      </c>
      <c r="J107" s="281" t="str">
        <f t="shared" si="41"/>
        <v>Isi Tujuan</v>
      </c>
      <c r="K107" s="280" t="s">
        <v>650</v>
      </c>
      <c r="L107" s="281" t="str">
        <f t="shared" si="42"/>
        <v>Isi Tujuan</v>
      </c>
      <c r="M107" s="371"/>
      <c r="N107" s="371"/>
      <c r="O107" s="272"/>
      <c r="P107" s="272"/>
      <c r="Q107" s="272"/>
      <c r="R107" s="272"/>
    </row>
    <row r="108" spans="1:18" ht="12.75" customHeight="1">
      <c r="A108" s="272"/>
      <c r="B108" s="371"/>
      <c r="C108" s="371"/>
      <c r="D108" s="371"/>
      <c r="E108" s="421"/>
      <c r="F108" s="278">
        <v>3</v>
      </c>
      <c r="G108" s="279"/>
      <c r="H108" s="288" t="str">
        <f t="shared" si="0"/>
        <v>Belum Diisi</v>
      </c>
      <c r="I108" s="280" t="s">
        <v>650</v>
      </c>
      <c r="J108" s="281" t="str">
        <f t="shared" si="41"/>
        <v>Isi Tujuan</v>
      </c>
      <c r="K108" s="280" t="s">
        <v>650</v>
      </c>
      <c r="L108" s="281" t="str">
        <f t="shared" si="42"/>
        <v>Isi Tujuan</v>
      </c>
      <c r="M108" s="371"/>
      <c r="N108" s="371"/>
      <c r="O108" s="272"/>
      <c r="P108" s="272"/>
      <c r="Q108" s="272"/>
      <c r="R108" s="272"/>
    </row>
    <row r="109" spans="1:18" ht="12.75" customHeight="1">
      <c r="A109" s="272"/>
      <c r="B109" s="371"/>
      <c r="C109" s="371"/>
      <c r="D109" s="371"/>
      <c r="E109" s="421"/>
      <c r="F109" s="278">
        <v>4</v>
      </c>
      <c r="G109" s="279"/>
      <c r="H109" s="288" t="str">
        <f t="shared" si="0"/>
        <v>Belum Diisi</v>
      </c>
      <c r="I109" s="280" t="s">
        <v>650</v>
      </c>
      <c r="J109" s="281" t="str">
        <f t="shared" si="41"/>
        <v>Isi Tujuan</v>
      </c>
      <c r="K109" s="280" t="s">
        <v>650</v>
      </c>
      <c r="L109" s="281" t="str">
        <f t="shared" si="42"/>
        <v>Isi Tujuan</v>
      </c>
      <c r="M109" s="371"/>
      <c r="N109" s="371"/>
      <c r="O109" s="272"/>
      <c r="P109" s="272"/>
      <c r="Q109" s="272"/>
      <c r="R109" s="272"/>
    </row>
    <row r="110" spans="1:18" ht="12.75" customHeight="1">
      <c r="A110" s="272"/>
      <c r="B110" s="349"/>
      <c r="C110" s="349"/>
      <c r="D110" s="349"/>
      <c r="E110" s="422"/>
      <c r="F110" s="282">
        <v>5</v>
      </c>
      <c r="G110" s="283"/>
      <c r="H110" s="289" t="str">
        <f t="shared" si="0"/>
        <v>Belum Diisi</v>
      </c>
      <c r="I110" s="285" t="s">
        <v>650</v>
      </c>
      <c r="J110" s="286" t="str">
        <f t="shared" si="41"/>
        <v>Isi Tujuan</v>
      </c>
      <c r="K110" s="285" t="s">
        <v>650</v>
      </c>
      <c r="L110" s="286" t="str">
        <f t="shared" si="42"/>
        <v>Isi Tujuan</v>
      </c>
      <c r="M110" s="349"/>
      <c r="N110" s="349"/>
      <c r="O110" s="272"/>
      <c r="P110" s="272"/>
      <c r="Q110" s="272"/>
      <c r="R110" s="272"/>
    </row>
    <row r="111" spans="1:18" ht="12.75" customHeight="1">
      <c r="A111" s="272"/>
      <c r="B111" s="418">
        <v>22</v>
      </c>
      <c r="C111" s="426"/>
      <c r="D111" s="419" t="s">
        <v>650</v>
      </c>
      <c r="E111" s="420" t="str">
        <f>IF(D111="Y",1,IF(D111="T",0,IF(D111="Y/T","Belum diisi","Error")))</f>
        <v>Belum diisi</v>
      </c>
      <c r="F111" s="273">
        <v>1</v>
      </c>
      <c r="G111" s="274"/>
      <c r="H111" s="290" t="str">
        <f t="shared" si="0"/>
        <v>Belum Diisi</v>
      </c>
      <c r="I111" s="276" t="s">
        <v>650</v>
      </c>
      <c r="J111" s="277" t="str">
        <f t="shared" ref="J111:J115" si="43">IF($D$111="Y/T","Isi Tujuan",IF($E$111=0,0,IF(I111="Y",1,IF(I111="T",0,"Isi Dulu"))))</f>
        <v>Isi Tujuan</v>
      </c>
      <c r="K111" s="276" t="s">
        <v>650</v>
      </c>
      <c r="L111" s="277" t="str">
        <f t="shared" ref="L111:L115" si="44">IF($D$111="Y/T","Isi Tujuan",IF($E$111=0,0,IF(K111="Y",1,IF(K111="T",0,"Isi Dulu"))))</f>
        <v>Isi Tujuan</v>
      </c>
      <c r="M111" s="429" t="s">
        <v>650</v>
      </c>
      <c r="N111" s="430" t="str">
        <f>IF(M111="Y",1,IF(M111="T",0,IF(M111="Y/T","Belum diisi","Error")))</f>
        <v>Belum diisi</v>
      </c>
      <c r="O111" s="272"/>
      <c r="P111" s="272"/>
      <c r="Q111" s="272"/>
      <c r="R111" s="272"/>
    </row>
    <row r="112" spans="1:18" ht="12.75" customHeight="1">
      <c r="A112" s="272"/>
      <c r="B112" s="371"/>
      <c r="C112" s="371"/>
      <c r="D112" s="371"/>
      <c r="E112" s="421"/>
      <c r="F112" s="278">
        <v>2</v>
      </c>
      <c r="G112" s="279"/>
      <c r="H112" s="288" t="str">
        <f t="shared" si="0"/>
        <v>Belum Diisi</v>
      </c>
      <c r="I112" s="280" t="s">
        <v>650</v>
      </c>
      <c r="J112" s="281" t="str">
        <f t="shared" si="43"/>
        <v>Isi Tujuan</v>
      </c>
      <c r="K112" s="280" t="s">
        <v>650</v>
      </c>
      <c r="L112" s="281" t="str">
        <f t="shared" si="44"/>
        <v>Isi Tujuan</v>
      </c>
      <c r="M112" s="371"/>
      <c r="N112" s="371"/>
      <c r="O112" s="272"/>
      <c r="P112" s="272"/>
      <c r="Q112" s="272"/>
      <c r="R112" s="272"/>
    </row>
    <row r="113" spans="1:18" ht="12.75" customHeight="1">
      <c r="A113" s="272"/>
      <c r="B113" s="371"/>
      <c r="C113" s="371"/>
      <c r="D113" s="371"/>
      <c r="E113" s="421"/>
      <c r="F113" s="278">
        <v>3</v>
      </c>
      <c r="G113" s="279"/>
      <c r="H113" s="288" t="str">
        <f t="shared" si="0"/>
        <v>Belum Diisi</v>
      </c>
      <c r="I113" s="280" t="s">
        <v>650</v>
      </c>
      <c r="J113" s="281" t="str">
        <f t="shared" si="43"/>
        <v>Isi Tujuan</v>
      </c>
      <c r="K113" s="280" t="s">
        <v>650</v>
      </c>
      <c r="L113" s="281" t="str">
        <f t="shared" si="44"/>
        <v>Isi Tujuan</v>
      </c>
      <c r="M113" s="371"/>
      <c r="N113" s="371"/>
      <c r="O113" s="272"/>
      <c r="P113" s="272"/>
      <c r="Q113" s="272"/>
      <c r="R113" s="272"/>
    </row>
    <row r="114" spans="1:18" ht="12.75" customHeight="1">
      <c r="A114" s="272"/>
      <c r="B114" s="371"/>
      <c r="C114" s="371"/>
      <c r="D114" s="371"/>
      <c r="E114" s="421"/>
      <c r="F114" s="278">
        <v>4</v>
      </c>
      <c r="G114" s="279"/>
      <c r="H114" s="288" t="str">
        <f t="shared" si="0"/>
        <v>Belum Diisi</v>
      </c>
      <c r="I114" s="280" t="s">
        <v>650</v>
      </c>
      <c r="J114" s="281" t="str">
        <f t="shared" si="43"/>
        <v>Isi Tujuan</v>
      </c>
      <c r="K114" s="280" t="s">
        <v>650</v>
      </c>
      <c r="L114" s="281" t="str">
        <f t="shared" si="44"/>
        <v>Isi Tujuan</v>
      </c>
      <c r="M114" s="371"/>
      <c r="N114" s="371"/>
      <c r="O114" s="272"/>
      <c r="P114" s="272"/>
      <c r="Q114" s="272"/>
      <c r="R114" s="272"/>
    </row>
    <row r="115" spans="1:18" ht="12.75" customHeight="1">
      <c r="A115" s="272"/>
      <c r="B115" s="349"/>
      <c r="C115" s="349"/>
      <c r="D115" s="349"/>
      <c r="E115" s="422"/>
      <c r="F115" s="282">
        <v>5</v>
      </c>
      <c r="G115" s="283"/>
      <c r="H115" s="289" t="str">
        <f t="shared" si="0"/>
        <v>Belum Diisi</v>
      </c>
      <c r="I115" s="285" t="s">
        <v>650</v>
      </c>
      <c r="J115" s="286" t="str">
        <f t="shared" si="43"/>
        <v>Isi Tujuan</v>
      </c>
      <c r="K115" s="285" t="s">
        <v>650</v>
      </c>
      <c r="L115" s="286" t="str">
        <f t="shared" si="44"/>
        <v>Isi Tujuan</v>
      </c>
      <c r="M115" s="349"/>
      <c r="N115" s="349"/>
      <c r="O115" s="272"/>
      <c r="P115" s="272"/>
      <c r="Q115" s="272"/>
      <c r="R115" s="272"/>
    </row>
    <row r="116" spans="1:18" ht="12.75" customHeight="1">
      <c r="A116" s="272"/>
      <c r="B116" s="418">
        <v>23</v>
      </c>
      <c r="C116" s="426"/>
      <c r="D116" s="419" t="s">
        <v>650</v>
      </c>
      <c r="E116" s="420" t="str">
        <f>IF(D116="Y",1,IF(D116="T",0,IF(D116="Y/T","Belum diisi","Error")))</f>
        <v>Belum diisi</v>
      </c>
      <c r="F116" s="273">
        <v>1</v>
      </c>
      <c r="G116" s="274"/>
      <c r="H116" s="290" t="str">
        <f t="shared" si="0"/>
        <v>Belum Diisi</v>
      </c>
      <c r="I116" s="276" t="s">
        <v>650</v>
      </c>
      <c r="J116" s="277" t="str">
        <f t="shared" ref="J116:J120" si="45">IF($D$116="Y/T","Isi Tujuan",IF($E$116=0,0,IF(I116="Y",1,IF(I116="T",0,"Isi Dulu"))))</f>
        <v>Isi Tujuan</v>
      </c>
      <c r="K116" s="276" t="s">
        <v>650</v>
      </c>
      <c r="L116" s="277" t="str">
        <f t="shared" ref="L116:L120" si="46">IF($D$116="Y/T","Isi Tujuan",IF($E$116=0,0,IF(K116="Y",1,IF(K116="T",0,"Isi Dulu"))))</f>
        <v>Isi Tujuan</v>
      </c>
      <c r="M116" s="429" t="s">
        <v>650</v>
      </c>
      <c r="N116" s="430" t="str">
        <f>IF(M116="Y",1,IF(M116="T",0,IF(M116="Y/T","Belum diisi","Error")))</f>
        <v>Belum diisi</v>
      </c>
      <c r="O116" s="272"/>
      <c r="P116" s="272"/>
      <c r="Q116" s="272"/>
      <c r="R116" s="272"/>
    </row>
    <row r="117" spans="1:18" ht="12.75" customHeight="1">
      <c r="A117" s="272"/>
      <c r="B117" s="371"/>
      <c r="C117" s="371"/>
      <c r="D117" s="371"/>
      <c r="E117" s="421"/>
      <c r="F117" s="278">
        <v>2</v>
      </c>
      <c r="G117" s="279"/>
      <c r="H117" s="288" t="str">
        <f t="shared" si="0"/>
        <v>Belum Diisi</v>
      </c>
      <c r="I117" s="280" t="s">
        <v>650</v>
      </c>
      <c r="J117" s="281" t="str">
        <f t="shared" si="45"/>
        <v>Isi Tujuan</v>
      </c>
      <c r="K117" s="280" t="s">
        <v>650</v>
      </c>
      <c r="L117" s="281" t="str">
        <f t="shared" si="46"/>
        <v>Isi Tujuan</v>
      </c>
      <c r="M117" s="371"/>
      <c r="N117" s="371"/>
      <c r="O117" s="272"/>
      <c r="P117" s="272"/>
      <c r="Q117" s="272"/>
      <c r="R117" s="272"/>
    </row>
    <row r="118" spans="1:18" ht="12.75" customHeight="1">
      <c r="A118" s="272"/>
      <c r="B118" s="371"/>
      <c r="C118" s="371"/>
      <c r="D118" s="371"/>
      <c r="E118" s="421"/>
      <c r="F118" s="278">
        <v>3</v>
      </c>
      <c r="G118" s="279"/>
      <c r="H118" s="288" t="str">
        <f t="shared" si="0"/>
        <v>Belum Diisi</v>
      </c>
      <c r="I118" s="280" t="s">
        <v>650</v>
      </c>
      <c r="J118" s="281" t="str">
        <f t="shared" si="45"/>
        <v>Isi Tujuan</v>
      </c>
      <c r="K118" s="280" t="s">
        <v>650</v>
      </c>
      <c r="L118" s="281" t="str">
        <f t="shared" si="46"/>
        <v>Isi Tujuan</v>
      </c>
      <c r="M118" s="371"/>
      <c r="N118" s="371"/>
      <c r="O118" s="272"/>
      <c r="P118" s="272"/>
      <c r="Q118" s="272"/>
      <c r="R118" s="272"/>
    </row>
    <row r="119" spans="1:18" ht="12.75" customHeight="1">
      <c r="A119" s="272"/>
      <c r="B119" s="371"/>
      <c r="C119" s="371"/>
      <c r="D119" s="371"/>
      <c r="E119" s="421"/>
      <c r="F119" s="278">
        <v>4</v>
      </c>
      <c r="G119" s="279"/>
      <c r="H119" s="288" t="str">
        <f t="shared" si="0"/>
        <v>Belum Diisi</v>
      </c>
      <c r="I119" s="280" t="s">
        <v>650</v>
      </c>
      <c r="J119" s="281" t="str">
        <f t="shared" si="45"/>
        <v>Isi Tujuan</v>
      </c>
      <c r="K119" s="280" t="s">
        <v>650</v>
      </c>
      <c r="L119" s="281" t="str">
        <f t="shared" si="46"/>
        <v>Isi Tujuan</v>
      </c>
      <c r="M119" s="371"/>
      <c r="N119" s="371"/>
      <c r="O119" s="272"/>
      <c r="P119" s="272"/>
      <c r="Q119" s="272"/>
      <c r="R119" s="272"/>
    </row>
    <row r="120" spans="1:18" ht="12.75" customHeight="1">
      <c r="A120" s="272"/>
      <c r="B120" s="349"/>
      <c r="C120" s="349"/>
      <c r="D120" s="349"/>
      <c r="E120" s="422"/>
      <c r="F120" s="282">
        <v>5</v>
      </c>
      <c r="G120" s="283"/>
      <c r="H120" s="289" t="str">
        <f t="shared" si="0"/>
        <v>Belum Diisi</v>
      </c>
      <c r="I120" s="285" t="s">
        <v>650</v>
      </c>
      <c r="J120" s="286" t="str">
        <f t="shared" si="45"/>
        <v>Isi Tujuan</v>
      </c>
      <c r="K120" s="285" t="s">
        <v>650</v>
      </c>
      <c r="L120" s="286" t="str">
        <f t="shared" si="46"/>
        <v>Isi Tujuan</v>
      </c>
      <c r="M120" s="349"/>
      <c r="N120" s="349"/>
      <c r="O120" s="272"/>
      <c r="P120" s="272"/>
      <c r="Q120" s="272"/>
      <c r="R120" s="272"/>
    </row>
    <row r="121" spans="1:18" ht="12.75" customHeight="1">
      <c r="A121" s="272"/>
      <c r="B121" s="418">
        <v>24</v>
      </c>
      <c r="C121" s="426"/>
      <c r="D121" s="419" t="s">
        <v>650</v>
      </c>
      <c r="E121" s="420" t="str">
        <f>IF(D121="Y",1,IF(D121="T",0,IF(D121="Y/T","Belum diisi","Error")))</f>
        <v>Belum diisi</v>
      </c>
      <c r="F121" s="273">
        <v>1</v>
      </c>
      <c r="G121" s="274"/>
      <c r="H121" s="290" t="str">
        <f t="shared" si="0"/>
        <v>Belum Diisi</v>
      </c>
      <c r="I121" s="276" t="s">
        <v>650</v>
      </c>
      <c r="J121" s="277" t="str">
        <f t="shared" ref="J121:J125" si="47">IF($D$121="Y/T","Isi Tujuan",IF($E$121=0,0,IF(I121="Y",1,IF(I121="T",0,"Isi Dulu"))))</f>
        <v>Isi Tujuan</v>
      </c>
      <c r="K121" s="276" t="s">
        <v>650</v>
      </c>
      <c r="L121" s="277" t="str">
        <f t="shared" ref="L121:L125" si="48">IF($D$121="Y/T","Isi Tujuan",IF($E$121=0,0,IF(K121="Y",1,IF(K121="T",0,"Isi Dulu"))))</f>
        <v>Isi Tujuan</v>
      </c>
      <c r="M121" s="429" t="s">
        <v>650</v>
      </c>
      <c r="N121" s="430" t="str">
        <f>IF(M121="Y",1,IF(M121="T",0,IF(M121="Y/T","Belum diisi","Error")))</f>
        <v>Belum diisi</v>
      </c>
      <c r="O121" s="272"/>
      <c r="P121" s="272"/>
      <c r="Q121" s="272"/>
      <c r="R121" s="272"/>
    </row>
    <row r="122" spans="1:18" ht="12.75" customHeight="1">
      <c r="A122" s="272"/>
      <c r="B122" s="371"/>
      <c r="C122" s="371"/>
      <c r="D122" s="371"/>
      <c r="E122" s="421"/>
      <c r="F122" s="278">
        <v>2</v>
      </c>
      <c r="G122" s="279"/>
      <c r="H122" s="288" t="str">
        <f t="shared" si="0"/>
        <v>Belum Diisi</v>
      </c>
      <c r="I122" s="280" t="s">
        <v>650</v>
      </c>
      <c r="J122" s="281" t="str">
        <f t="shared" si="47"/>
        <v>Isi Tujuan</v>
      </c>
      <c r="K122" s="280" t="s">
        <v>650</v>
      </c>
      <c r="L122" s="281" t="str">
        <f t="shared" si="48"/>
        <v>Isi Tujuan</v>
      </c>
      <c r="M122" s="371"/>
      <c r="N122" s="371"/>
      <c r="O122" s="272"/>
      <c r="P122" s="272"/>
      <c r="Q122" s="272"/>
      <c r="R122" s="272"/>
    </row>
    <row r="123" spans="1:18" ht="12.75" customHeight="1">
      <c r="A123" s="272"/>
      <c r="B123" s="371"/>
      <c r="C123" s="371"/>
      <c r="D123" s="371"/>
      <c r="E123" s="421"/>
      <c r="F123" s="278">
        <v>3</v>
      </c>
      <c r="G123" s="279"/>
      <c r="H123" s="288" t="str">
        <f t="shared" si="0"/>
        <v>Belum Diisi</v>
      </c>
      <c r="I123" s="280" t="s">
        <v>650</v>
      </c>
      <c r="J123" s="281" t="str">
        <f t="shared" si="47"/>
        <v>Isi Tujuan</v>
      </c>
      <c r="K123" s="280" t="s">
        <v>650</v>
      </c>
      <c r="L123" s="281" t="str">
        <f t="shared" si="48"/>
        <v>Isi Tujuan</v>
      </c>
      <c r="M123" s="371"/>
      <c r="N123" s="371"/>
      <c r="O123" s="272"/>
      <c r="P123" s="272"/>
      <c r="Q123" s="272"/>
      <c r="R123" s="272"/>
    </row>
    <row r="124" spans="1:18" ht="12.75" customHeight="1">
      <c r="A124" s="272"/>
      <c r="B124" s="371"/>
      <c r="C124" s="371"/>
      <c r="D124" s="371"/>
      <c r="E124" s="421"/>
      <c r="F124" s="278">
        <v>4</v>
      </c>
      <c r="G124" s="279"/>
      <c r="H124" s="288" t="str">
        <f t="shared" si="0"/>
        <v>Belum Diisi</v>
      </c>
      <c r="I124" s="280" t="s">
        <v>650</v>
      </c>
      <c r="J124" s="281" t="str">
        <f t="shared" si="47"/>
        <v>Isi Tujuan</v>
      </c>
      <c r="K124" s="280" t="s">
        <v>650</v>
      </c>
      <c r="L124" s="281" t="str">
        <f t="shared" si="48"/>
        <v>Isi Tujuan</v>
      </c>
      <c r="M124" s="371"/>
      <c r="N124" s="371"/>
      <c r="O124" s="272"/>
      <c r="P124" s="272"/>
      <c r="Q124" s="272"/>
      <c r="R124" s="272"/>
    </row>
    <row r="125" spans="1:18" ht="12.75" customHeight="1">
      <c r="A125" s="272"/>
      <c r="B125" s="349"/>
      <c r="C125" s="349"/>
      <c r="D125" s="349"/>
      <c r="E125" s="422"/>
      <c r="F125" s="282">
        <v>5</v>
      </c>
      <c r="G125" s="283"/>
      <c r="H125" s="289" t="str">
        <f t="shared" si="0"/>
        <v>Belum Diisi</v>
      </c>
      <c r="I125" s="285" t="s">
        <v>650</v>
      </c>
      <c r="J125" s="286" t="str">
        <f t="shared" si="47"/>
        <v>Isi Tujuan</v>
      </c>
      <c r="K125" s="285" t="s">
        <v>650</v>
      </c>
      <c r="L125" s="286" t="str">
        <f t="shared" si="48"/>
        <v>Isi Tujuan</v>
      </c>
      <c r="M125" s="349"/>
      <c r="N125" s="349"/>
      <c r="O125" s="272"/>
      <c r="P125" s="272"/>
      <c r="Q125" s="272"/>
      <c r="R125" s="272"/>
    </row>
    <row r="126" spans="1:18" ht="12.75" customHeight="1">
      <c r="A126" s="272"/>
      <c r="B126" s="418">
        <v>25</v>
      </c>
      <c r="C126" s="426"/>
      <c r="D126" s="419" t="s">
        <v>650</v>
      </c>
      <c r="E126" s="420" t="str">
        <f>IF(D126="Y",1,IF(D126="T",0,IF(D126="Y/T","Belum diisi","Error")))</f>
        <v>Belum diisi</v>
      </c>
      <c r="F126" s="273">
        <v>1</v>
      </c>
      <c r="G126" s="274"/>
      <c r="H126" s="290" t="str">
        <f t="shared" si="0"/>
        <v>Belum Diisi</v>
      </c>
      <c r="I126" s="276" t="s">
        <v>650</v>
      </c>
      <c r="J126" s="277" t="str">
        <f t="shared" ref="J126:J130" si="49">IF($D$126="Y/T","Isi Tujuan",IF($E$126=0,0,IF(I126="Y",1,IF(I126="T",0,"Isi Dulu"))))</f>
        <v>Isi Tujuan</v>
      </c>
      <c r="K126" s="276" t="s">
        <v>650</v>
      </c>
      <c r="L126" s="277" t="str">
        <f t="shared" ref="L126:L130" si="50">IF($D$126="Y/T","Isi Tujuan",IF($E$126=0,0,IF(K126="Y",1,IF(K126="T",0,"Isi Dulu"))))</f>
        <v>Isi Tujuan</v>
      </c>
      <c r="M126" s="429" t="s">
        <v>650</v>
      </c>
      <c r="N126" s="430" t="str">
        <f>IF(M126="Y",1,IF(M126="T",0,IF(M126="Y/T","Belum diisi","Error")))</f>
        <v>Belum diisi</v>
      </c>
      <c r="O126" s="272"/>
      <c r="P126" s="272"/>
      <c r="Q126" s="272"/>
      <c r="R126" s="272"/>
    </row>
    <row r="127" spans="1:18" ht="12.75" customHeight="1">
      <c r="A127" s="272"/>
      <c r="B127" s="371"/>
      <c r="C127" s="371"/>
      <c r="D127" s="371"/>
      <c r="E127" s="421"/>
      <c r="F127" s="278">
        <v>2</v>
      </c>
      <c r="G127" s="279"/>
      <c r="H127" s="288" t="str">
        <f t="shared" si="0"/>
        <v>Belum Diisi</v>
      </c>
      <c r="I127" s="280" t="s">
        <v>650</v>
      </c>
      <c r="J127" s="281" t="str">
        <f t="shared" si="49"/>
        <v>Isi Tujuan</v>
      </c>
      <c r="K127" s="280" t="s">
        <v>650</v>
      </c>
      <c r="L127" s="281" t="str">
        <f t="shared" si="50"/>
        <v>Isi Tujuan</v>
      </c>
      <c r="M127" s="371"/>
      <c r="N127" s="371"/>
      <c r="O127" s="272"/>
      <c r="P127" s="272"/>
      <c r="Q127" s="272"/>
      <c r="R127" s="272"/>
    </row>
    <row r="128" spans="1:18" ht="12.75" customHeight="1">
      <c r="A128" s="272"/>
      <c r="B128" s="371"/>
      <c r="C128" s="371"/>
      <c r="D128" s="371"/>
      <c r="E128" s="421"/>
      <c r="F128" s="278">
        <v>3</v>
      </c>
      <c r="G128" s="279"/>
      <c r="H128" s="288" t="str">
        <f t="shared" si="0"/>
        <v>Belum Diisi</v>
      </c>
      <c r="I128" s="280" t="s">
        <v>650</v>
      </c>
      <c r="J128" s="281" t="str">
        <f t="shared" si="49"/>
        <v>Isi Tujuan</v>
      </c>
      <c r="K128" s="280" t="s">
        <v>650</v>
      </c>
      <c r="L128" s="281" t="str">
        <f t="shared" si="50"/>
        <v>Isi Tujuan</v>
      </c>
      <c r="M128" s="371"/>
      <c r="N128" s="371"/>
      <c r="O128" s="272"/>
      <c r="P128" s="272"/>
      <c r="Q128" s="272"/>
      <c r="R128" s="272"/>
    </row>
    <row r="129" spans="1:18" ht="12.75" customHeight="1">
      <c r="A129" s="272"/>
      <c r="B129" s="371"/>
      <c r="C129" s="371"/>
      <c r="D129" s="371"/>
      <c r="E129" s="421"/>
      <c r="F129" s="278">
        <v>4</v>
      </c>
      <c r="G129" s="279"/>
      <c r="H129" s="288" t="str">
        <f t="shared" si="0"/>
        <v>Belum Diisi</v>
      </c>
      <c r="I129" s="280" t="s">
        <v>650</v>
      </c>
      <c r="J129" s="281" t="str">
        <f t="shared" si="49"/>
        <v>Isi Tujuan</v>
      </c>
      <c r="K129" s="280" t="s">
        <v>650</v>
      </c>
      <c r="L129" s="281" t="str">
        <f t="shared" si="50"/>
        <v>Isi Tujuan</v>
      </c>
      <c r="M129" s="371"/>
      <c r="N129" s="371"/>
      <c r="O129" s="272"/>
      <c r="P129" s="272"/>
      <c r="Q129" s="272"/>
      <c r="R129" s="272"/>
    </row>
    <row r="130" spans="1:18" ht="12.75" customHeight="1">
      <c r="A130" s="272"/>
      <c r="B130" s="349"/>
      <c r="C130" s="349"/>
      <c r="D130" s="349"/>
      <c r="E130" s="422"/>
      <c r="F130" s="282">
        <v>5</v>
      </c>
      <c r="G130" s="283"/>
      <c r="H130" s="289" t="str">
        <f t="shared" si="0"/>
        <v>Belum Diisi</v>
      </c>
      <c r="I130" s="285" t="s">
        <v>650</v>
      </c>
      <c r="J130" s="286" t="str">
        <f t="shared" si="49"/>
        <v>Isi Tujuan</v>
      </c>
      <c r="K130" s="285" t="s">
        <v>650</v>
      </c>
      <c r="L130" s="286" t="str">
        <f t="shared" si="50"/>
        <v>Isi Tujuan</v>
      </c>
      <c r="M130" s="349"/>
      <c r="N130" s="349"/>
      <c r="O130" s="272"/>
      <c r="P130" s="272"/>
      <c r="Q130" s="272"/>
      <c r="R130" s="272"/>
    </row>
    <row r="131" spans="1:18" ht="12.75" customHeight="1">
      <c r="A131" s="272"/>
      <c r="B131" s="418">
        <v>26</v>
      </c>
      <c r="C131" s="426"/>
      <c r="D131" s="419" t="s">
        <v>650</v>
      </c>
      <c r="E131" s="420" t="str">
        <f>IF(D131="Y",1,IF(D131="T",0,IF(D131="Y/T","Belum diisi","Error")))</f>
        <v>Belum diisi</v>
      </c>
      <c r="F131" s="273">
        <v>1</v>
      </c>
      <c r="G131" s="274"/>
      <c r="H131" s="290" t="str">
        <f t="shared" si="0"/>
        <v>Belum Diisi</v>
      </c>
      <c r="I131" s="276" t="s">
        <v>650</v>
      </c>
      <c r="J131" s="277" t="str">
        <f t="shared" ref="J131:J135" si="51">IF($D$131="Y/T","Isi Tujuan",IF($E$131=0,0,IF(I131="Y",1,IF(I131="T",0,"Isi Dulu"))))</f>
        <v>Isi Tujuan</v>
      </c>
      <c r="K131" s="276" t="s">
        <v>650</v>
      </c>
      <c r="L131" s="277" t="str">
        <f t="shared" ref="L131:L135" si="52">IF($D$131="Y/T","Isi Tujuan",IF($E$131=0,0,IF(K131="Y",1,IF(K131="T",0,"Isi Dulu"))))</f>
        <v>Isi Tujuan</v>
      </c>
      <c r="M131" s="429" t="s">
        <v>650</v>
      </c>
      <c r="N131" s="430" t="str">
        <f>IF(M131="Y",1,IF(M131="T",0,IF(M131="Y/T","Belum diisi","Error")))</f>
        <v>Belum diisi</v>
      </c>
      <c r="O131" s="272"/>
      <c r="P131" s="272"/>
      <c r="Q131" s="272"/>
      <c r="R131" s="272"/>
    </row>
    <row r="132" spans="1:18" ht="12.75" customHeight="1">
      <c r="A132" s="272"/>
      <c r="B132" s="371"/>
      <c r="C132" s="371"/>
      <c r="D132" s="371"/>
      <c r="E132" s="421"/>
      <c r="F132" s="278">
        <v>2</v>
      </c>
      <c r="G132" s="279"/>
      <c r="H132" s="288" t="str">
        <f t="shared" si="0"/>
        <v>Belum Diisi</v>
      </c>
      <c r="I132" s="280" t="s">
        <v>650</v>
      </c>
      <c r="J132" s="281" t="str">
        <f t="shared" si="51"/>
        <v>Isi Tujuan</v>
      </c>
      <c r="K132" s="280" t="s">
        <v>650</v>
      </c>
      <c r="L132" s="281" t="str">
        <f t="shared" si="52"/>
        <v>Isi Tujuan</v>
      </c>
      <c r="M132" s="371"/>
      <c r="N132" s="371"/>
      <c r="O132" s="272"/>
      <c r="P132" s="272"/>
      <c r="Q132" s="272"/>
      <c r="R132" s="272"/>
    </row>
    <row r="133" spans="1:18" ht="12.75" customHeight="1">
      <c r="A133" s="272"/>
      <c r="B133" s="371"/>
      <c r="C133" s="371"/>
      <c r="D133" s="371"/>
      <c r="E133" s="421"/>
      <c r="F133" s="278">
        <v>3</v>
      </c>
      <c r="G133" s="279"/>
      <c r="H133" s="288" t="str">
        <f t="shared" si="0"/>
        <v>Belum Diisi</v>
      </c>
      <c r="I133" s="280" t="s">
        <v>650</v>
      </c>
      <c r="J133" s="281" t="str">
        <f t="shared" si="51"/>
        <v>Isi Tujuan</v>
      </c>
      <c r="K133" s="280" t="s">
        <v>650</v>
      </c>
      <c r="L133" s="281" t="str">
        <f t="shared" si="52"/>
        <v>Isi Tujuan</v>
      </c>
      <c r="M133" s="371"/>
      <c r="N133" s="371"/>
      <c r="O133" s="272"/>
      <c r="P133" s="272"/>
      <c r="Q133" s="272"/>
      <c r="R133" s="272"/>
    </row>
    <row r="134" spans="1:18" ht="12.75" customHeight="1">
      <c r="A134" s="272"/>
      <c r="B134" s="371"/>
      <c r="C134" s="371"/>
      <c r="D134" s="371"/>
      <c r="E134" s="421"/>
      <c r="F134" s="278">
        <v>4</v>
      </c>
      <c r="G134" s="279"/>
      <c r="H134" s="288" t="str">
        <f t="shared" si="0"/>
        <v>Belum Diisi</v>
      </c>
      <c r="I134" s="280" t="s">
        <v>650</v>
      </c>
      <c r="J134" s="281" t="str">
        <f t="shared" si="51"/>
        <v>Isi Tujuan</v>
      </c>
      <c r="K134" s="280" t="s">
        <v>650</v>
      </c>
      <c r="L134" s="281" t="str">
        <f t="shared" si="52"/>
        <v>Isi Tujuan</v>
      </c>
      <c r="M134" s="371"/>
      <c r="N134" s="371"/>
      <c r="O134" s="272"/>
      <c r="P134" s="272"/>
      <c r="Q134" s="272"/>
      <c r="R134" s="272"/>
    </row>
    <row r="135" spans="1:18" ht="12.75" customHeight="1">
      <c r="A135" s="272"/>
      <c r="B135" s="349"/>
      <c r="C135" s="349"/>
      <c r="D135" s="349"/>
      <c r="E135" s="422"/>
      <c r="F135" s="282">
        <v>5</v>
      </c>
      <c r="G135" s="283"/>
      <c r="H135" s="289" t="str">
        <f t="shared" si="0"/>
        <v>Belum Diisi</v>
      </c>
      <c r="I135" s="285" t="s">
        <v>650</v>
      </c>
      <c r="J135" s="286" t="str">
        <f t="shared" si="51"/>
        <v>Isi Tujuan</v>
      </c>
      <c r="K135" s="285" t="s">
        <v>650</v>
      </c>
      <c r="L135" s="286" t="str">
        <f t="shared" si="52"/>
        <v>Isi Tujuan</v>
      </c>
      <c r="M135" s="349"/>
      <c r="N135" s="349"/>
      <c r="O135" s="272"/>
      <c r="P135" s="272"/>
      <c r="Q135" s="272"/>
      <c r="R135" s="272"/>
    </row>
    <row r="136" spans="1:18" ht="12.75" customHeight="1">
      <c r="A136" s="272"/>
      <c r="B136" s="418">
        <v>27</v>
      </c>
      <c r="C136" s="426"/>
      <c r="D136" s="419" t="s">
        <v>650</v>
      </c>
      <c r="E136" s="420" t="str">
        <f>IF(D136="Y",1,IF(D136="T",0,IF(D136="Y/T","Belum diisi","Error")))</f>
        <v>Belum diisi</v>
      </c>
      <c r="F136" s="273">
        <v>1</v>
      </c>
      <c r="G136" s="274"/>
      <c r="H136" s="290" t="str">
        <f t="shared" si="0"/>
        <v>Belum Diisi</v>
      </c>
      <c r="I136" s="276" t="s">
        <v>650</v>
      </c>
      <c r="J136" s="277" t="str">
        <f t="shared" ref="J136:J140" si="53">IF($D$136="Y/T","Isi Tujuan",IF($E$136=0,0,IF(I136="Y",1,IF(I136="T",0,"Isi Dulu"))))</f>
        <v>Isi Tujuan</v>
      </c>
      <c r="K136" s="276" t="s">
        <v>650</v>
      </c>
      <c r="L136" s="277" t="str">
        <f t="shared" ref="L136:L140" si="54">IF($D$136="Y/T","Isi Tujuan",IF($E$136=0,0,IF(K136="Y",1,IF(K136="T",0,"Isi Dulu"))))</f>
        <v>Isi Tujuan</v>
      </c>
      <c r="M136" s="429" t="s">
        <v>650</v>
      </c>
      <c r="N136" s="430" t="str">
        <f>IF(M136="Y",1,IF(M136="T",0,IF(M136="Y/T","Belum diisi","Error")))</f>
        <v>Belum diisi</v>
      </c>
      <c r="O136" s="272"/>
      <c r="P136" s="272"/>
      <c r="Q136" s="272"/>
      <c r="R136" s="272"/>
    </row>
    <row r="137" spans="1:18" ht="12.75" customHeight="1">
      <c r="A137" s="272"/>
      <c r="B137" s="371"/>
      <c r="C137" s="371"/>
      <c r="D137" s="371"/>
      <c r="E137" s="421"/>
      <c r="F137" s="278">
        <v>2</v>
      </c>
      <c r="G137" s="279"/>
      <c r="H137" s="288" t="str">
        <f t="shared" si="0"/>
        <v>Belum Diisi</v>
      </c>
      <c r="I137" s="280" t="s">
        <v>650</v>
      </c>
      <c r="J137" s="281" t="str">
        <f t="shared" si="53"/>
        <v>Isi Tujuan</v>
      </c>
      <c r="K137" s="280" t="s">
        <v>650</v>
      </c>
      <c r="L137" s="281" t="str">
        <f t="shared" si="54"/>
        <v>Isi Tujuan</v>
      </c>
      <c r="M137" s="371"/>
      <c r="N137" s="371"/>
      <c r="O137" s="272"/>
      <c r="P137" s="272"/>
      <c r="Q137" s="272"/>
      <c r="R137" s="272"/>
    </row>
    <row r="138" spans="1:18" ht="12.75" customHeight="1">
      <c r="A138" s="272"/>
      <c r="B138" s="371"/>
      <c r="C138" s="371"/>
      <c r="D138" s="371"/>
      <c r="E138" s="421"/>
      <c r="F138" s="278">
        <v>3</v>
      </c>
      <c r="G138" s="279"/>
      <c r="H138" s="288" t="str">
        <f t="shared" si="0"/>
        <v>Belum Diisi</v>
      </c>
      <c r="I138" s="280" t="s">
        <v>650</v>
      </c>
      <c r="J138" s="281" t="str">
        <f t="shared" si="53"/>
        <v>Isi Tujuan</v>
      </c>
      <c r="K138" s="280" t="s">
        <v>650</v>
      </c>
      <c r="L138" s="281" t="str">
        <f t="shared" si="54"/>
        <v>Isi Tujuan</v>
      </c>
      <c r="M138" s="371"/>
      <c r="N138" s="371"/>
      <c r="O138" s="272"/>
      <c r="P138" s="272"/>
      <c r="Q138" s="272"/>
      <c r="R138" s="272"/>
    </row>
    <row r="139" spans="1:18" ht="12.75" customHeight="1">
      <c r="A139" s="272"/>
      <c r="B139" s="371"/>
      <c r="C139" s="371"/>
      <c r="D139" s="371"/>
      <c r="E139" s="421"/>
      <c r="F139" s="278">
        <v>4</v>
      </c>
      <c r="G139" s="279"/>
      <c r="H139" s="288" t="str">
        <f t="shared" si="0"/>
        <v>Belum Diisi</v>
      </c>
      <c r="I139" s="280" t="s">
        <v>650</v>
      </c>
      <c r="J139" s="281" t="str">
        <f t="shared" si="53"/>
        <v>Isi Tujuan</v>
      </c>
      <c r="K139" s="280" t="s">
        <v>650</v>
      </c>
      <c r="L139" s="281" t="str">
        <f t="shared" si="54"/>
        <v>Isi Tujuan</v>
      </c>
      <c r="M139" s="371"/>
      <c r="N139" s="371"/>
      <c r="O139" s="272"/>
      <c r="P139" s="272"/>
      <c r="Q139" s="272"/>
      <c r="R139" s="272"/>
    </row>
    <row r="140" spans="1:18" ht="12.75" customHeight="1">
      <c r="A140" s="272"/>
      <c r="B140" s="349"/>
      <c r="C140" s="349"/>
      <c r="D140" s="349"/>
      <c r="E140" s="422"/>
      <c r="F140" s="282">
        <v>5</v>
      </c>
      <c r="G140" s="283"/>
      <c r="H140" s="289" t="str">
        <f t="shared" si="0"/>
        <v>Belum Diisi</v>
      </c>
      <c r="I140" s="285" t="s">
        <v>650</v>
      </c>
      <c r="J140" s="286" t="str">
        <f t="shared" si="53"/>
        <v>Isi Tujuan</v>
      </c>
      <c r="K140" s="285" t="s">
        <v>650</v>
      </c>
      <c r="L140" s="286" t="str">
        <f t="shared" si="54"/>
        <v>Isi Tujuan</v>
      </c>
      <c r="M140" s="349"/>
      <c r="N140" s="349"/>
      <c r="O140" s="272"/>
      <c r="P140" s="272"/>
      <c r="Q140" s="272"/>
      <c r="R140" s="272"/>
    </row>
    <row r="141" spans="1:18" ht="12.75" customHeight="1">
      <c r="A141" s="272"/>
      <c r="B141" s="418">
        <v>28</v>
      </c>
      <c r="C141" s="426"/>
      <c r="D141" s="419" t="s">
        <v>650</v>
      </c>
      <c r="E141" s="420" t="str">
        <f>IF(D141="Y",1,IF(D141="T",0,IF(D141="Y/T","Belum diisi","Error")))</f>
        <v>Belum diisi</v>
      </c>
      <c r="F141" s="273">
        <v>1</v>
      </c>
      <c r="G141" s="274"/>
      <c r="H141" s="290" t="str">
        <f t="shared" si="0"/>
        <v>Belum Diisi</v>
      </c>
      <c r="I141" s="276" t="s">
        <v>650</v>
      </c>
      <c r="J141" s="277" t="str">
        <f t="shared" ref="J141:J145" si="55">IF($D$141="Y/T","Isi Tujuan",IF($E$141=0,0,IF(I141="Y",1,IF(I141="T",0,"Isi Dulu"))))</f>
        <v>Isi Tujuan</v>
      </c>
      <c r="K141" s="276" t="s">
        <v>650</v>
      </c>
      <c r="L141" s="277" t="str">
        <f t="shared" ref="L141:L145" si="56">IF($D$141="Y/T","Isi Tujuan",IF($E$141=0,0,IF(K141="Y",1,IF(K141="T",0,"Isi Dulu"))))</f>
        <v>Isi Tujuan</v>
      </c>
      <c r="M141" s="429" t="s">
        <v>650</v>
      </c>
      <c r="N141" s="430" t="str">
        <f>IF(M141="Y",1,IF(M141="T",0,IF(M141="Y/T","Belum diisi","Error")))</f>
        <v>Belum diisi</v>
      </c>
      <c r="O141" s="272"/>
      <c r="P141" s="272"/>
      <c r="Q141" s="272"/>
      <c r="R141" s="272"/>
    </row>
    <row r="142" spans="1:18" ht="12.75" customHeight="1">
      <c r="A142" s="272"/>
      <c r="B142" s="371"/>
      <c r="C142" s="371"/>
      <c r="D142" s="371"/>
      <c r="E142" s="421"/>
      <c r="F142" s="278">
        <v>2</v>
      </c>
      <c r="G142" s="279"/>
      <c r="H142" s="288" t="str">
        <f t="shared" si="0"/>
        <v>Belum Diisi</v>
      </c>
      <c r="I142" s="280" t="s">
        <v>650</v>
      </c>
      <c r="J142" s="281" t="str">
        <f t="shared" si="55"/>
        <v>Isi Tujuan</v>
      </c>
      <c r="K142" s="280" t="s">
        <v>650</v>
      </c>
      <c r="L142" s="281" t="str">
        <f t="shared" si="56"/>
        <v>Isi Tujuan</v>
      </c>
      <c r="M142" s="371"/>
      <c r="N142" s="371"/>
      <c r="O142" s="272"/>
      <c r="P142" s="272"/>
      <c r="Q142" s="272"/>
      <c r="R142" s="272"/>
    </row>
    <row r="143" spans="1:18" ht="12.75" customHeight="1">
      <c r="A143" s="272"/>
      <c r="B143" s="371"/>
      <c r="C143" s="371"/>
      <c r="D143" s="371"/>
      <c r="E143" s="421"/>
      <c r="F143" s="278">
        <v>3</v>
      </c>
      <c r="G143" s="279"/>
      <c r="H143" s="288" t="str">
        <f t="shared" si="0"/>
        <v>Belum Diisi</v>
      </c>
      <c r="I143" s="280" t="s">
        <v>650</v>
      </c>
      <c r="J143" s="281" t="str">
        <f t="shared" si="55"/>
        <v>Isi Tujuan</v>
      </c>
      <c r="K143" s="280" t="s">
        <v>650</v>
      </c>
      <c r="L143" s="281" t="str">
        <f t="shared" si="56"/>
        <v>Isi Tujuan</v>
      </c>
      <c r="M143" s="371"/>
      <c r="N143" s="371"/>
      <c r="O143" s="272"/>
      <c r="P143" s="272"/>
      <c r="Q143" s="272"/>
      <c r="R143" s="272"/>
    </row>
    <row r="144" spans="1:18" ht="12.75" customHeight="1">
      <c r="A144" s="272"/>
      <c r="B144" s="371"/>
      <c r="C144" s="371"/>
      <c r="D144" s="371"/>
      <c r="E144" s="421"/>
      <c r="F144" s="278">
        <v>4</v>
      </c>
      <c r="G144" s="279"/>
      <c r="H144" s="288" t="str">
        <f t="shared" si="0"/>
        <v>Belum Diisi</v>
      </c>
      <c r="I144" s="280" t="s">
        <v>650</v>
      </c>
      <c r="J144" s="281" t="str">
        <f t="shared" si="55"/>
        <v>Isi Tujuan</v>
      </c>
      <c r="K144" s="280" t="s">
        <v>650</v>
      </c>
      <c r="L144" s="281" t="str">
        <f t="shared" si="56"/>
        <v>Isi Tujuan</v>
      </c>
      <c r="M144" s="371"/>
      <c r="N144" s="371"/>
      <c r="O144" s="272"/>
      <c r="P144" s="272"/>
      <c r="Q144" s="272"/>
      <c r="R144" s="272"/>
    </row>
    <row r="145" spans="1:18" ht="12.75" customHeight="1">
      <c r="A145" s="272"/>
      <c r="B145" s="349"/>
      <c r="C145" s="349"/>
      <c r="D145" s="349"/>
      <c r="E145" s="422"/>
      <c r="F145" s="282">
        <v>5</v>
      </c>
      <c r="G145" s="283"/>
      <c r="H145" s="289" t="str">
        <f t="shared" si="0"/>
        <v>Belum Diisi</v>
      </c>
      <c r="I145" s="285" t="s">
        <v>650</v>
      </c>
      <c r="J145" s="286" t="str">
        <f t="shared" si="55"/>
        <v>Isi Tujuan</v>
      </c>
      <c r="K145" s="285" t="s">
        <v>650</v>
      </c>
      <c r="L145" s="286" t="str">
        <f t="shared" si="56"/>
        <v>Isi Tujuan</v>
      </c>
      <c r="M145" s="349"/>
      <c r="N145" s="349"/>
      <c r="O145" s="272"/>
      <c r="P145" s="272"/>
      <c r="Q145" s="272"/>
      <c r="R145" s="272"/>
    </row>
    <row r="146" spans="1:18" ht="12.75" customHeight="1">
      <c r="A146" s="272"/>
      <c r="B146" s="418">
        <v>29</v>
      </c>
      <c r="C146" s="426"/>
      <c r="D146" s="419" t="s">
        <v>650</v>
      </c>
      <c r="E146" s="420" t="str">
        <f>IF(D146="Y",1,IF(D146="T",0,IF(D146="Y/T","Belum diisi","Error")))</f>
        <v>Belum diisi</v>
      </c>
      <c r="F146" s="273">
        <v>1</v>
      </c>
      <c r="G146" s="274"/>
      <c r="H146" s="290" t="str">
        <f t="shared" si="0"/>
        <v>Belum Diisi</v>
      </c>
      <c r="I146" s="276" t="s">
        <v>650</v>
      </c>
      <c r="J146" s="277" t="str">
        <f t="shared" ref="J146:J150" si="57">IF($D$146="Y/T","Isi Tujuan",IF($E$146=0,0,IF(I146="Y",1,IF(I146="T",0,"Isi Dulu"))))</f>
        <v>Isi Tujuan</v>
      </c>
      <c r="K146" s="276" t="s">
        <v>650</v>
      </c>
      <c r="L146" s="277" t="str">
        <f t="shared" ref="L146:L150" si="58">IF($D$146="Y/T","Isi Tujuan",IF($E$146=0,0,IF(K146="Y",1,IF(K146="T",0,"Isi Dulu"))))</f>
        <v>Isi Tujuan</v>
      </c>
      <c r="M146" s="429" t="s">
        <v>650</v>
      </c>
      <c r="N146" s="430" t="str">
        <f>IF(M146="Y",1,IF(M146="T",0,IF(M146="Y/T","Belum diisi","Error")))</f>
        <v>Belum diisi</v>
      </c>
      <c r="O146" s="272"/>
      <c r="P146" s="272"/>
      <c r="Q146" s="272"/>
      <c r="R146" s="272"/>
    </row>
    <row r="147" spans="1:18" ht="12.75" customHeight="1">
      <c r="A147" s="272"/>
      <c r="B147" s="371"/>
      <c r="C147" s="371"/>
      <c r="D147" s="371"/>
      <c r="E147" s="421"/>
      <c r="F147" s="278">
        <v>2</v>
      </c>
      <c r="G147" s="279"/>
      <c r="H147" s="288" t="str">
        <f t="shared" si="0"/>
        <v>Belum Diisi</v>
      </c>
      <c r="I147" s="280" t="s">
        <v>650</v>
      </c>
      <c r="J147" s="281" t="str">
        <f t="shared" si="57"/>
        <v>Isi Tujuan</v>
      </c>
      <c r="K147" s="280" t="s">
        <v>650</v>
      </c>
      <c r="L147" s="281" t="str">
        <f t="shared" si="58"/>
        <v>Isi Tujuan</v>
      </c>
      <c r="M147" s="371"/>
      <c r="N147" s="371"/>
      <c r="O147" s="272"/>
      <c r="P147" s="272"/>
      <c r="Q147" s="272"/>
      <c r="R147" s="272"/>
    </row>
    <row r="148" spans="1:18" ht="12.75" customHeight="1">
      <c r="A148" s="272"/>
      <c r="B148" s="371"/>
      <c r="C148" s="371"/>
      <c r="D148" s="371"/>
      <c r="E148" s="421"/>
      <c r="F148" s="278">
        <v>3</v>
      </c>
      <c r="G148" s="279"/>
      <c r="H148" s="288" t="str">
        <f t="shared" si="0"/>
        <v>Belum Diisi</v>
      </c>
      <c r="I148" s="280" t="s">
        <v>650</v>
      </c>
      <c r="J148" s="281" t="str">
        <f t="shared" si="57"/>
        <v>Isi Tujuan</v>
      </c>
      <c r="K148" s="280" t="s">
        <v>650</v>
      </c>
      <c r="L148" s="281" t="str">
        <f t="shared" si="58"/>
        <v>Isi Tujuan</v>
      </c>
      <c r="M148" s="371"/>
      <c r="N148" s="371"/>
      <c r="O148" s="272"/>
      <c r="P148" s="272"/>
      <c r="Q148" s="272"/>
      <c r="R148" s="272"/>
    </row>
    <row r="149" spans="1:18" ht="12.75" customHeight="1">
      <c r="A149" s="272"/>
      <c r="B149" s="371"/>
      <c r="C149" s="371"/>
      <c r="D149" s="371"/>
      <c r="E149" s="421"/>
      <c r="F149" s="278">
        <v>4</v>
      </c>
      <c r="G149" s="279"/>
      <c r="H149" s="288" t="str">
        <f t="shared" si="0"/>
        <v>Belum Diisi</v>
      </c>
      <c r="I149" s="280" t="s">
        <v>650</v>
      </c>
      <c r="J149" s="281" t="str">
        <f t="shared" si="57"/>
        <v>Isi Tujuan</v>
      </c>
      <c r="K149" s="280" t="s">
        <v>650</v>
      </c>
      <c r="L149" s="281" t="str">
        <f t="shared" si="58"/>
        <v>Isi Tujuan</v>
      </c>
      <c r="M149" s="371"/>
      <c r="N149" s="371"/>
      <c r="O149" s="272"/>
      <c r="P149" s="272"/>
      <c r="Q149" s="272"/>
      <c r="R149" s="272"/>
    </row>
    <row r="150" spans="1:18" ht="12.75" customHeight="1">
      <c r="A150" s="272"/>
      <c r="B150" s="349"/>
      <c r="C150" s="349"/>
      <c r="D150" s="349"/>
      <c r="E150" s="422"/>
      <c r="F150" s="282">
        <v>5</v>
      </c>
      <c r="G150" s="283"/>
      <c r="H150" s="289" t="str">
        <f t="shared" si="0"/>
        <v>Belum Diisi</v>
      </c>
      <c r="I150" s="285" t="s">
        <v>650</v>
      </c>
      <c r="J150" s="286" t="str">
        <f t="shared" si="57"/>
        <v>Isi Tujuan</v>
      </c>
      <c r="K150" s="285" t="s">
        <v>650</v>
      </c>
      <c r="L150" s="286" t="str">
        <f t="shared" si="58"/>
        <v>Isi Tujuan</v>
      </c>
      <c r="M150" s="349"/>
      <c r="N150" s="349"/>
      <c r="O150" s="272"/>
      <c r="P150" s="272"/>
      <c r="Q150" s="272"/>
      <c r="R150" s="272"/>
    </row>
    <row r="151" spans="1:18" ht="12.75" customHeight="1">
      <c r="A151" s="272"/>
      <c r="B151" s="418">
        <v>30</v>
      </c>
      <c r="C151" s="426"/>
      <c r="D151" s="419" t="s">
        <v>650</v>
      </c>
      <c r="E151" s="420" t="str">
        <f>IF(D151="Y",1,IF(D151="T",0,IF(D151="Y/T","Belum diisi","Error")))</f>
        <v>Belum diisi</v>
      </c>
      <c r="F151" s="273">
        <v>1</v>
      </c>
      <c r="G151" s="274"/>
      <c r="H151" s="290" t="str">
        <f t="shared" si="0"/>
        <v>Belum Diisi</v>
      </c>
      <c r="I151" s="285" t="s">
        <v>650</v>
      </c>
      <c r="J151" s="277" t="str">
        <f t="shared" ref="J151:J155" si="59">IF($D$151="Y/T","Isi Tujuan",IF($E$151=0,0,IF(I151="Y",1,IF(I151="T",0,"Isi Dulu"))))</f>
        <v>Isi Tujuan</v>
      </c>
      <c r="K151" s="285" t="s">
        <v>650</v>
      </c>
      <c r="L151" s="277" t="str">
        <f t="shared" ref="L151:L155" si="60">IF($D$151="Y/T","Isi Tujuan",IF($E$151=0,0,IF(K151="Y",1,IF(K151="T",0,"Isi Dulu"))))</f>
        <v>Isi Tujuan</v>
      </c>
      <c r="M151" s="429" t="s">
        <v>650</v>
      </c>
      <c r="N151" s="430" t="str">
        <f>IF(M151="Y",1,IF(M151="T",0,IF(M151="Y/T","Belum diisi","Error")))</f>
        <v>Belum diisi</v>
      </c>
      <c r="O151" s="272"/>
      <c r="P151" s="272"/>
      <c r="Q151" s="272"/>
      <c r="R151" s="272"/>
    </row>
    <row r="152" spans="1:18" ht="12.75" customHeight="1">
      <c r="A152" s="272"/>
      <c r="B152" s="371"/>
      <c r="C152" s="371"/>
      <c r="D152" s="371"/>
      <c r="E152" s="421"/>
      <c r="F152" s="278">
        <v>2</v>
      </c>
      <c r="G152" s="279"/>
      <c r="H152" s="288" t="str">
        <f t="shared" si="0"/>
        <v>Belum Diisi</v>
      </c>
      <c r="I152" s="280" t="s">
        <v>650</v>
      </c>
      <c r="J152" s="281" t="str">
        <f t="shared" si="59"/>
        <v>Isi Tujuan</v>
      </c>
      <c r="K152" s="280" t="s">
        <v>650</v>
      </c>
      <c r="L152" s="281" t="str">
        <f t="shared" si="60"/>
        <v>Isi Tujuan</v>
      </c>
      <c r="M152" s="371"/>
      <c r="N152" s="371"/>
      <c r="O152" s="272"/>
      <c r="P152" s="272"/>
      <c r="Q152" s="272"/>
      <c r="R152" s="272"/>
    </row>
    <row r="153" spans="1:18" ht="12.75" customHeight="1">
      <c r="A153" s="272"/>
      <c r="B153" s="371"/>
      <c r="C153" s="371"/>
      <c r="D153" s="371"/>
      <c r="E153" s="421"/>
      <c r="F153" s="278">
        <v>3</v>
      </c>
      <c r="G153" s="279"/>
      <c r="H153" s="288" t="str">
        <f t="shared" si="0"/>
        <v>Belum Diisi</v>
      </c>
      <c r="I153" s="280" t="s">
        <v>650</v>
      </c>
      <c r="J153" s="281" t="str">
        <f t="shared" si="59"/>
        <v>Isi Tujuan</v>
      </c>
      <c r="K153" s="280" t="s">
        <v>650</v>
      </c>
      <c r="L153" s="281" t="str">
        <f t="shared" si="60"/>
        <v>Isi Tujuan</v>
      </c>
      <c r="M153" s="371"/>
      <c r="N153" s="371"/>
      <c r="O153" s="272"/>
      <c r="P153" s="272"/>
      <c r="Q153" s="272"/>
      <c r="R153" s="272"/>
    </row>
    <row r="154" spans="1:18" ht="12.75" customHeight="1">
      <c r="A154" s="272"/>
      <c r="B154" s="371"/>
      <c r="C154" s="371"/>
      <c r="D154" s="371"/>
      <c r="E154" s="421"/>
      <c r="F154" s="278">
        <v>4</v>
      </c>
      <c r="G154" s="279"/>
      <c r="H154" s="288" t="str">
        <f t="shared" si="0"/>
        <v>Belum Diisi</v>
      </c>
      <c r="I154" s="280" t="s">
        <v>650</v>
      </c>
      <c r="J154" s="281" t="str">
        <f t="shared" si="59"/>
        <v>Isi Tujuan</v>
      </c>
      <c r="K154" s="280" t="s">
        <v>650</v>
      </c>
      <c r="L154" s="281" t="str">
        <f t="shared" si="60"/>
        <v>Isi Tujuan</v>
      </c>
      <c r="M154" s="371"/>
      <c r="N154" s="371"/>
      <c r="O154" s="272"/>
      <c r="P154" s="272"/>
      <c r="Q154" s="272"/>
      <c r="R154" s="272"/>
    </row>
    <row r="155" spans="1:18" ht="12.75" customHeight="1">
      <c r="A155" s="272"/>
      <c r="B155" s="349"/>
      <c r="C155" s="349"/>
      <c r="D155" s="349"/>
      <c r="E155" s="422"/>
      <c r="F155" s="282">
        <v>5</v>
      </c>
      <c r="G155" s="283"/>
      <c r="H155" s="289" t="str">
        <f t="shared" si="0"/>
        <v>Belum Diisi</v>
      </c>
      <c r="I155" s="280" t="s">
        <v>650</v>
      </c>
      <c r="J155" s="286" t="str">
        <f t="shared" si="59"/>
        <v>Isi Tujuan</v>
      </c>
      <c r="K155" s="280" t="s">
        <v>650</v>
      </c>
      <c r="L155" s="286" t="str">
        <f t="shared" si="60"/>
        <v>Isi Tujuan</v>
      </c>
      <c r="M155" s="349"/>
      <c r="N155" s="349"/>
      <c r="O155" s="272"/>
      <c r="P155" s="272"/>
      <c r="Q155" s="272"/>
      <c r="R155" s="272"/>
    </row>
    <row r="156" spans="1:18" ht="12.75" customHeight="1">
      <c r="A156" s="272"/>
      <c r="B156" s="291"/>
      <c r="C156" s="292"/>
      <c r="D156" s="293"/>
      <c r="E156" s="294">
        <f>AVERAGE(E6:E155)</f>
        <v>1</v>
      </c>
      <c r="F156" s="295"/>
      <c r="G156" s="296"/>
      <c r="H156" s="294">
        <f>AVERAGE(H6:H155)</f>
        <v>1</v>
      </c>
      <c r="I156" s="293"/>
      <c r="J156" s="294">
        <f>AVERAGE(J6:J155)</f>
        <v>1</v>
      </c>
      <c r="K156" s="293"/>
      <c r="L156" s="294">
        <f>AVERAGE(L6:L155)</f>
        <v>1</v>
      </c>
      <c r="M156" s="293"/>
      <c r="N156" s="294">
        <f>AVERAGE(N6:N155)</f>
        <v>1</v>
      </c>
      <c r="O156" s="272"/>
      <c r="P156" s="272"/>
      <c r="Q156" s="272"/>
      <c r="R156" s="272"/>
    </row>
    <row r="157" spans="1:18" ht="12.75" customHeight="1">
      <c r="A157" s="272"/>
      <c r="B157" s="428" t="s">
        <v>1263</v>
      </c>
      <c r="C157" s="360"/>
      <c r="D157" s="360"/>
      <c r="E157" s="360"/>
      <c r="F157" s="360"/>
      <c r="G157" s="360"/>
      <c r="H157" s="360"/>
      <c r="I157" s="360"/>
      <c r="J157" s="351"/>
      <c r="K157" s="297"/>
      <c r="L157" s="297"/>
      <c r="M157" s="297"/>
      <c r="N157" s="297"/>
      <c r="O157" s="272"/>
      <c r="P157" s="272"/>
      <c r="Q157" s="272"/>
      <c r="R157" s="272"/>
    </row>
    <row r="158" spans="1:18" ht="15.75" customHeight="1">
      <c r="A158" s="272"/>
      <c r="B158" s="418">
        <v>1</v>
      </c>
      <c r="C158" s="426"/>
      <c r="D158" s="419" t="s">
        <v>650</v>
      </c>
      <c r="E158" s="427" t="str">
        <f>IF(D158="Y",1,IF(D158="T",0,IF(D158="Y/T","Belum diisi","Error")))</f>
        <v>Belum diisi</v>
      </c>
      <c r="F158" s="273">
        <v>1</v>
      </c>
      <c r="G158" s="274"/>
      <c r="H158" s="275" t="str">
        <f t="shared" ref="H158:H307" si="61">IF(OR(J158="Isi Dulu",L158="Isi Dulu",J158="Isi Sasaran",L158="Isi Sasaran"),"Belum Diisi",IF(SUM(J158,L158)=2,1,IF(SUM(J158,L158)=1,0,IF(SUM(J158,L158)=0,0,"Error"))))</f>
        <v>Belum Diisi</v>
      </c>
      <c r="I158" s="276" t="s">
        <v>658</v>
      </c>
      <c r="J158" s="277" t="str">
        <f t="shared" ref="J158:J162" si="62">IF($D$158="Y/T","Isi Sasaran",IF($E$158=0,0,IF(I158="Y",1,IF(I158="T",0,"Isi Dulu"))))</f>
        <v>Isi Sasaran</v>
      </c>
      <c r="K158" s="276" t="s">
        <v>658</v>
      </c>
      <c r="L158" s="277" t="str">
        <f t="shared" ref="L158:L162" si="63">IF($D$158="Y/T","Isi Sasaran",IF($E$158=0,0,IF(K158="Y",1,IF(K158="T",0,"Isi Dulu"))))</f>
        <v>Isi Sasaran</v>
      </c>
      <c r="M158" s="429" t="s">
        <v>658</v>
      </c>
      <c r="N158" s="430">
        <f>IF(M158="Y",1,IF(M158="T",0,IF(M158="Y/T","Belum diisi","Error")))</f>
        <v>1</v>
      </c>
      <c r="O158" s="272"/>
      <c r="P158" s="272"/>
      <c r="Q158" s="272"/>
      <c r="R158" s="272"/>
    </row>
    <row r="159" spans="1:18" ht="12.75" customHeight="1">
      <c r="A159" s="272"/>
      <c r="B159" s="371"/>
      <c r="C159" s="371"/>
      <c r="D159" s="371"/>
      <c r="E159" s="371"/>
      <c r="F159" s="278">
        <v>2</v>
      </c>
      <c r="G159" s="279"/>
      <c r="H159" s="275" t="str">
        <f t="shared" si="61"/>
        <v>Belum Diisi</v>
      </c>
      <c r="I159" s="280" t="s">
        <v>650</v>
      </c>
      <c r="J159" s="281" t="str">
        <f t="shared" si="62"/>
        <v>Isi Sasaran</v>
      </c>
      <c r="K159" s="280" t="s">
        <v>650</v>
      </c>
      <c r="L159" s="281" t="str">
        <f t="shared" si="63"/>
        <v>Isi Sasaran</v>
      </c>
      <c r="M159" s="371"/>
      <c r="N159" s="371"/>
      <c r="O159" s="272"/>
      <c r="P159" s="272"/>
      <c r="Q159" s="272"/>
      <c r="R159" s="272"/>
    </row>
    <row r="160" spans="1:18" ht="12.75" customHeight="1">
      <c r="A160" s="272"/>
      <c r="B160" s="371"/>
      <c r="C160" s="371"/>
      <c r="D160" s="371"/>
      <c r="E160" s="371"/>
      <c r="F160" s="278">
        <v>3</v>
      </c>
      <c r="G160" s="279"/>
      <c r="H160" s="275" t="str">
        <f t="shared" si="61"/>
        <v>Belum Diisi</v>
      </c>
      <c r="I160" s="280" t="s">
        <v>650</v>
      </c>
      <c r="J160" s="281" t="str">
        <f t="shared" si="62"/>
        <v>Isi Sasaran</v>
      </c>
      <c r="K160" s="280" t="s">
        <v>650</v>
      </c>
      <c r="L160" s="281" t="str">
        <f t="shared" si="63"/>
        <v>Isi Sasaran</v>
      </c>
      <c r="M160" s="371"/>
      <c r="N160" s="371"/>
      <c r="O160" s="272"/>
      <c r="P160" s="272"/>
      <c r="Q160" s="272"/>
      <c r="R160" s="272"/>
    </row>
    <row r="161" spans="1:18" ht="12.75" customHeight="1">
      <c r="A161" s="272"/>
      <c r="B161" s="371"/>
      <c r="C161" s="371"/>
      <c r="D161" s="371"/>
      <c r="E161" s="371"/>
      <c r="F161" s="278">
        <v>4</v>
      </c>
      <c r="G161" s="279"/>
      <c r="H161" s="275" t="str">
        <f t="shared" si="61"/>
        <v>Belum Diisi</v>
      </c>
      <c r="I161" s="280" t="s">
        <v>650</v>
      </c>
      <c r="J161" s="281" t="str">
        <f t="shared" si="62"/>
        <v>Isi Sasaran</v>
      </c>
      <c r="K161" s="280" t="s">
        <v>650</v>
      </c>
      <c r="L161" s="281" t="str">
        <f t="shared" si="63"/>
        <v>Isi Sasaran</v>
      </c>
      <c r="M161" s="371"/>
      <c r="N161" s="371"/>
      <c r="O161" s="272"/>
      <c r="P161" s="272"/>
      <c r="Q161" s="272"/>
      <c r="R161" s="272"/>
    </row>
    <row r="162" spans="1:18" ht="12.75" customHeight="1">
      <c r="A162" s="272"/>
      <c r="B162" s="349"/>
      <c r="C162" s="349"/>
      <c r="D162" s="349"/>
      <c r="E162" s="349"/>
      <c r="F162" s="282">
        <v>5</v>
      </c>
      <c r="G162" s="283"/>
      <c r="H162" s="284" t="str">
        <f t="shared" si="61"/>
        <v>Belum Diisi</v>
      </c>
      <c r="I162" s="285" t="s">
        <v>650</v>
      </c>
      <c r="J162" s="286" t="str">
        <f t="shared" si="62"/>
        <v>Isi Sasaran</v>
      </c>
      <c r="K162" s="285" t="s">
        <v>650</v>
      </c>
      <c r="L162" s="286" t="str">
        <f t="shared" si="63"/>
        <v>Isi Sasaran</v>
      </c>
      <c r="M162" s="349"/>
      <c r="N162" s="349"/>
      <c r="O162" s="272"/>
      <c r="P162" s="272"/>
      <c r="Q162" s="272"/>
      <c r="R162" s="272"/>
    </row>
    <row r="163" spans="1:18" ht="15.75" customHeight="1">
      <c r="A163" s="272"/>
      <c r="B163" s="418">
        <v>2</v>
      </c>
      <c r="C163" s="426"/>
      <c r="D163" s="419" t="s">
        <v>650</v>
      </c>
      <c r="E163" s="427" t="str">
        <f>IF(D163="Y",1,IF(D163="T",0,IF(D163="Y/T","Belum diisi","Error")))</f>
        <v>Belum diisi</v>
      </c>
      <c r="F163" s="273">
        <v>1</v>
      </c>
      <c r="G163" s="274"/>
      <c r="H163" s="287" t="str">
        <f t="shared" si="61"/>
        <v>Belum Diisi</v>
      </c>
      <c r="I163" s="276" t="s">
        <v>650</v>
      </c>
      <c r="J163" s="277" t="str">
        <f t="shared" ref="J163:J167" si="64">IF($D$163="Y/T","Isi Sasaran",IF($E$163=0,0,IF(I163="Y",1,IF(I163="T",0,"Isi Dulu"))))</f>
        <v>Isi Sasaran</v>
      </c>
      <c r="K163" s="276" t="s">
        <v>650</v>
      </c>
      <c r="L163" s="277" t="str">
        <f t="shared" ref="L163:L167" si="65">IF($D$163="Y/T","Isi Sasaran",IF($E$163=0,0,IF(K163="Y",1,IF(K163="T",0,"Isi Dulu"))))</f>
        <v>Isi Sasaran</v>
      </c>
      <c r="M163" s="429" t="s">
        <v>650</v>
      </c>
      <c r="N163" s="430" t="str">
        <f>IF(M163="Y",1,IF(M163="T",0,IF(M163="Y/T","Belum diisi","Error")))</f>
        <v>Belum diisi</v>
      </c>
      <c r="O163" s="272"/>
      <c r="P163" s="272"/>
      <c r="Q163" s="272"/>
      <c r="R163" s="272"/>
    </row>
    <row r="164" spans="1:18" ht="12.75" customHeight="1">
      <c r="A164" s="272"/>
      <c r="B164" s="371"/>
      <c r="C164" s="371"/>
      <c r="D164" s="371"/>
      <c r="E164" s="371"/>
      <c r="F164" s="278">
        <v>2</v>
      </c>
      <c r="G164" s="279"/>
      <c r="H164" s="288" t="str">
        <f t="shared" si="61"/>
        <v>Belum Diisi</v>
      </c>
      <c r="I164" s="280" t="s">
        <v>650</v>
      </c>
      <c r="J164" s="281" t="str">
        <f t="shared" si="64"/>
        <v>Isi Sasaran</v>
      </c>
      <c r="K164" s="280" t="s">
        <v>650</v>
      </c>
      <c r="L164" s="281" t="str">
        <f t="shared" si="65"/>
        <v>Isi Sasaran</v>
      </c>
      <c r="M164" s="371"/>
      <c r="N164" s="371"/>
      <c r="O164" s="272"/>
      <c r="P164" s="272"/>
      <c r="Q164" s="272"/>
      <c r="R164" s="272"/>
    </row>
    <row r="165" spans="1:18" ht="12.75" customHeight="1">
      <c r="A165" s="272"/>
      <c r="B165" s="371"/>
      <c r="C165" s="371"/>
      <c r="D165" s="371"/>
      <c r="E165" s="371"/>
      <c r="F165" s="278">
        <v>3</v>
      </c>
      <c r="G165" s="279"/>
      <c r="H165" s="288" t="str">
        <f t="shared" si="61"/>
        <v>Belum Diisi</v>
      </c>
      <c r="I165" s="280" t="s">
        <v>650</v>
      </c>
      <c r="J165" s="281" t="str">
        <f t="shared" si="64"/>
        <v>Isi Sasaran</v>
      </c>
      <c r="K165" s="280" t="s">
        <v>650</v>
      </c>
      <c r="L165" s="281" t="str">
        <f t="shared" si="65"/>
        <v>Isi Sasaran</v>
      </c>
      <c r="M165" s="371"/>
      <c r="N165" s="371"/>
      <c r="O165" s="272"/>
      <c r="P165" s="272"/>
      <c r="Q165" s="272"/>
      <c r="R165" s="272"/>
    </row>
    <row r="166" spans="1:18" ht="12.75" customHeight="1">
      <c r="A166" s="272"/>
      <c r="B166" s="371"/>
      <c r="C166" s="371"/>
      <c r="D166" s="371"/>
      <c r="E166" s="371"/>
      <c r="F166" s="278">
        <v>4</v>
      </c>
      <c r="G166" s="279"/>
      <c r="H166" s="288" t="str">
        <f t="shared" si="61"/>
        <v>Belum Diisi</v>
      </c>
      <c r="I166" s="280" t="s">
        <v>650</v>
      </c>
      <c r="J166" s="281" t="str">
        <f t="shared" si="64"/>
        <v>Isi Sasaran</v>
      </c>
      <c r="K166" s="280" t="s">
        <v>650</v>
      </c>
      <c r="L166" s="281" t="str">
        <f t="shared" si="65"/>
        <v>Isi Sasaran</v>
      </c>
      <c r="M166" s="371"/>
      <c r="N166" s="371"/>
      <c r="O166" s="272"/>
      <c r="P166" s="272"/>
      <c r="Q166" s="272"/>
      <c r="R166" s="272"/>
    </row>
    <row r="167" spans="1:18" ht="12.75" customHeight="1">
      <c r="A167" s="272"/>
      <c r="B167" s="349"/>
      <c r="C167" s="349"/>
      <c r="D167" s="349"/>
      <c r="E167" s="349"/>
      <c r="F167" s="282">
        <v>5</v>
      </c>
      <c r="G167" s="283"/>
      <c r="H167" s="289" t="str">
        <f t="shared" si="61"/>
        <v>Belum Diisi</v>
      </c>
      <c r="I167" s="285" t="s">
        <v>650</v>
      </c>
      <c r="J167" s="286" t="str">
        <f t="shared" si="64"/>
        <v>Isi Sasaran</v>
      </c>
      <c r="K167" s="285" t="s">
        <v>650</v>
      </c>
      <c r="L167" s="286" t="str">
        <f t="shared" si="65"/>
        <v>Isi Sasaran</v>
      </c>
      <c r="M167" s="349"/>
      <c r="N167" s="349"/>
      <c r="O167" s="272"/>
      <c r="P167" s="272"/>
      <c r="Q167" s="272"/>
      <c r="R167" s="272"/>
    </row>
    <row r="168" spans="1:18" ht="15.75" customHeight="1">
      <c r="A168" s="272"/>
      <c r="B168" s="418">
        <v>3</v>
      </c>
      <c r="C168" s="426"/>
      <c r="D168" s="419" t="s">
        <v>650</v>
      </c>
      <c r="E168" s="427" t="str">
        <f>IF(D168="Y",1,IF(D168="T",0,IF(D168="Y/T","Belum diisi","Error")))</f>
        <v>Belum diisi</v>
      </c>
      <c r="F168" s="273">
        <v>1</v>
      </c>
      <c r="G168" s="274"/>
      <c r="H168" s="290" t="str">
        <f t="shared" si="61"/>
        <v>Belum Diisi</v>
      </c>
      <c r="I168" s="276" t="s">
        <v>650</v>
      </c>
      <c r="J168" s="277" t="str">
        <f t="shared" ref="J168:J172" si="66">IF($D$168="Y/T","Isi Sasaran",IF($E$168=0,0,IF(I168="Y",1,IF(I168="T",0,"Isi Dulu"))))</f>
        <v>Isi Sasaran</v>
      </c>
      <c r="K168" s="276" t="s">
        <v>650</v>
      </c>
      <c r="L168" s="277" t="str">
        <f t="shared" ref="L168:L172" si="67">IF($D$168="Y/T","Isi Sasaran",IF($E$168=0,0,IF(K168="Y",1,IF(K168="T",0,"Isi Dulu"))))</f>
        <v>Isi Sasaran</v>
      </c>
      <c r="M168" s="429" t="s">
        <v>650</v>
      </c>
      <c r="N168" s="430" t="str">
        <f>IF(M168="Y",1,IF(M168="T",0,IF(M168="Y/T","Belum diisi","Error")))</f>
        <v>Belum diisi</v>
      </c>
      <c r="O168" s="272"/>
      <c r="P168" s="272"/>
      <c r="Q168" s="272"/>
      <c r="R168" s="272"/>
    </row>
    <row r="169" spans="1:18" ht="12.75" customHeight="1">
      <c r="A169" s="272"/>
      <c r="B169" s="371"/>
      <c r="C169" s="371"/>
      <c r="D169" s="371"/>
      <c r="E169" s="371"/>
      <c r="F169" s="278">
        <v>2</v>
      </c>
      <c r="G169" s="279"/>
      <c r="H169" s="288" t="str">
        <f t="shared" si="61"/>
        <v>Belum Diisi</v>
      </c>
      <c r="I169" s="280" t="s">
        <v>650</v>
      </c>
      <c r="J169" s="281" t="str">
        <f t="shared" si="66"/>
        <v>Isi Sasaran</v>
      </c>
      <c r="K169" s="280" t="s">
        <v>650</v>
      </c>
      <c r="L169" s="281" t="str">
        <f t="shared" si="67"/>
        <v>Isi Sasaran</v>
      </c>
      <c r="M169" s="371"/>
      <c r="N169" s="371"/>
      <c r="O169" s="272"/>
      <c r="P169" s="272"/>
      <c r="Q169" s="272"/>
      <c r="R169" s="272"/>
    </row>
    <row r="170" spans="1:18" ht="12.75" customHeight="1">
      <c r="A170" s="272"/>
      <c r="B170" s="371"/>
      <c r="C170" s="371"/>
      <c r="D170" s="371"/>
      <c r="E170" s="371"/>
      <c r="F170" s="278">
        <v>3</v>
      </c>
      <c r="G170" s="279"/>
      <c r="H170" s="288" t="str">
        <f t="shared" si="61"/>
        <v>Belum Diisi</v>
      </c>
      <c r="I170" s="280" t="s">
        <v>650</v>
      </c>
      <c r="J170" s="281" t="str">
        <f t="shared" si="66"/>
        <v>Isi Sasaran</v>
      </c>
      <c r="K170" s="280" t="s">
        <v>650</v>
      </c>
      <c r="L170" s="281" t="str">
        <f t="shared" si="67"/>
        <v>Isi Sasaran</v>
      </c>
      <c r="M170" s="371"/>
      <c r="N170" s="371"/>
      <c r="O170" s="272"/>
      <c r="P170" s="272"/>
      <c r="Q170" s="272"/>
      <c r="R170" s="272"/>
    </row>
    <row r="171" spans="1:18" ht="12.75" customHeight="1">
      <c r="A171" s="272"/>
      <c r="B171" s="371"/>
      <c r="C171" s="371"/>
      <c r="D171" s="371"/>
      <c r="E171" s="371"/>
      <c r="F171" s="278">
        <v>4</v>
      </c>
      <c r="G171" s="279"/>
      <c r="H171" s="288" t="str">
        <f t="shared" si="61"/>
        <v>Belum Diisi</v>
      </c>
      <c r="I171" s="280" t="s">
        <v>650</v>
      </c>
      <c r="J171" s="281" t="str">
        <f t="shared" si="66"/>
        <v>Isi Sasaran</v>
      </c>
      <c r="K171" s="280" t="s">
        <v>650</v>
      </c>
      <c r="L171" s="281" t="str">
        <f t="shared" si="67"/>
        <v>Isi Sasaran</v>
      </c>
      <c r="M171" s="371"/>
      <c r="N171" s="371"/>
      <c r="O171" s="272"/>
      <c r="P171" s="272"/>
      <c r="Q171" s="272"/>
      <c r="R171" s="272"/>
    </row>
    <row r="172" spans="1:18" ht="12.75" customHeight="1">
      <c r="A172" s="272"/>
      <c r="B172" s="349"/>
      <c r="C172" s="349"/>
      <c r="D172" s="349"/>
      <c r="E172" s="349"/>
      <c r="F172" s="282">
        <v>5</v>
      </c>
      <c r="G172" s="283"/>
      <c r="H172" s="289" t="str">
        <f t="shared" si="61"/>
        <v>Belum Diisi</v>
      </c>
      <c r="I172" s="285" t="s">
        <v>650</v>
      </c>
      <c r="J172" s="286" t="str">
        <f t="shared" si="66"/>
        <v>Isi Sasaran</v>
      </c>
      <c r="K172" s="285" t="s">
        <v>650</v>
      </c>
      <c r="L172" s="286" t="str">
        <f t="shared" si="67"/>
        <v>Isi Sasaran</v>
      </c>
      <c r="M172" s="349"/>
      <c r="N172" s="349"/>
      <c r="O172" s="272"/>
      <c r="P172" s="272"/>
      <c r="Q172" s="272"/>
      <c r="R172" s="272"/>
    </row>
    <row r="173" spans="1:18" ht="15.75" customHeight="1">
      <c r="A173" s="272"/>
      <c r="B173" s="418">
        <v>4</v>
      </c>
      <c r="C173" s="426"/>
      <c r="D173" s="419" t="s">
        <v>650</v>
      </c>
      <c r="E173" s="427" t="str">
        <f>IF(D173="Y",1,IF(D173="T",0,IF(D173="Y/T","Belum diisi","Error")))</f>
        <v>Belum diisi</v>
      </c>
      <c r="F173" s="273">
        <v>1</v>
      </c>
      <c r="G173" s="274"/>
      <c r="H173" s="290" t="str">
        <f t="shared" si="61"/>
        <v>Belum Diisi</v>
      </c>
      <c r="I173" s="276" t="s">
        <v>650</v>
      </c>
      <c r="J173" s="277" t="str">
        <f t="shared" ref="J173:J177" si="68">IF($D$173="Y/T","Isi Sasaran",IF($E$173=0,0,IF(I173="Y",1,IF(I173="T",0,"Isi Dulu"))))</f>
        <v>Isi Sasaran</v>
      </c>
      <c r="K173" s="276" t="s">
        <v>650</v>
      </c>
      <c r="L173" s="277" t="str">
        <f t="shared" ref="L173:L177" si="69">IF($D$173="Y/T","Isi Sasaran",IF($E$173=0,0,IF(K173="Y",1,IF(K173="T",0,"Isi Dulu"))))</f>
        <v>Isi Sasaran</v>
      </c>
      <c r="M173" s="429" t="s">
        <v>650</v>
      </c>
      <c r="N173" s="430" t="str">
        <f>IF(M173="Y",1,IF(M173="T",0,IF(M173="Y/T","Belum diisi","Error")))</f>
        <v>Belum diisi</v>
      </c>
      <c r="O173" s="272"/>
      <c r="P173" s="272"/>
      <c r="Q173" s="272"/>
      <c r="R173" s="272"/>
    </row>
    <row r="174" spans="1:18" ht="12.75" customHeight="1">
      <c r="A174" s="272"/>
      <c r="B174" s="371"/>
      <c r="C174" s="371"/>
      <c r="D174" s="371"/>
      <c r="E174" s="371"/>
      <c r="F174" s="278">
        <v>2</v>
      </c>
      <c r="G174" s="279"/>
      <c r="H174" s="288" t="str">
        <f t="shared" si="61"/>
        <v>Belum Diisi</v>
      </c>
      <c r="I174" s="280" t="s">
        <v>650</v>
      </c>
      <c r="J174" s="281" t="str">
        <f t="shared" si="68"/>
        <v>Isi Sasaran</v>
      </c>
      <c r="K174" s="280" t="s">
        <v>650</v>
      </c>
      <c r="L174" s="281" t="str">
        <f t="shared" si="69"/>
        <v>Isi Sasaran</v>
      </c>
      <c r="M174" s="371"/>
      <c r="N174" s="371"/>
      <c r="O174" s="272"/>
      <c r="P174" s="272"/>
      <c r="Q174" s="272"/>
      <c r="R174" s="272"/>
    </row>
    <row r="175" spans="1:18" ht="12.75" customHeight="1">
      <c r="A175" s="272"/>
      <c r="B175" s="371"/>
      <c r="C175" s="371"/>
      <c r="D175" s="371"/>
      <c r="E175" s="371"/>
      <c r="F175" s="278">
        <v>3</v>
      </c>
      <c r="G175" s="279"/>
      <c r="H175" s="288" t="str">
        <f t="shared" si="61"/>
        <v>Belum Diisi</v>
      </c>
      <c r="I175" s="280" t="s">
        <v>650</v>
      </c>
      <c r="J175" s="281" t="str">
        <f t="shared" si="68"/>
        <v>Isi Sasaran</v>
      </c>
      <c r="K175" s="280" t="s">
        <v>650</v>
      </c>
      <c r="L175" s="281" t="str">
        <f t="shared" si="69"/>
        <v>Isi Sasaran</v>
      </c>
      <c r="M175" s="371"/>
      <c r="N175" s="371"/>
      <c r="O175" s="272"/>
      <c r="P175" s="272"/>
      <c r="Q175" s="272"/>
      <c r="R175" s="272"/>
    </row>
    <row r="176" spans="1:18" ht="12.75" customHeight="1">
      <c r="A176" s="272"/>
      <c r="B176" s="371"/>
      <c r="C176" s="371"/>
      <c r="D176" s="371"/>
      <c r="E176" s="371"/>
      <c r="F176" s="278">
        <v>4</v>
      </c>
      <c r="G176" s="279"/>
      <c r="H176" s="288" t="str">
        <f t="shared" si="61"/>
        <v>Belum Diisi</v>
      </c>
      <c r="I176" s="280" t="s">
        <v>650</v>
      </c>
      <c r="J176" s="281" t="str">
        <f t="shared" si="68"/>
        <v>Isi Sasaran</v>
      </c>
      <c r="K176" s="280" t="s">
        <v>650</v>
      </c>
      <c r="L176" s="281" t="str">
        <f t="shared" si="69"/>
        <v>Isi Sasaran</v>
      </c>
      <c r="M176" s="371"/>
      <c r="N176" s="371"/>
      <c r="O176" s="272"/>
      <c r="P176" s="272"/>
      <c r="Q176" s="272"/>
      <c r="R176" s="272"/>
    </row>
    <row r="177" spans="1:18" ht="12.75" customHeight="1">
      <c r="A177" s="272"/>
      <c r="B177" s="349"/>
      <c r="C177" s="349"/>
      <c r="D177" s="349"/>
      <c r="E177" s="349"/>
      <c r="F177" s="282">
        <v>5</v>
      </c>
      <c r="G177" s="283"/>
      <c r="H177" s="289" t="str">
        <f t="shared" si="61"/>
        <v>Belum Diisi</v>
      </c>
      <c r="I177" s="285" t="s">
        <v>650</v>
      </c>
      <c r="J177" s="286" t="str">
        <f t="shared" si="68"/>
        <v>Isi Sasaran</v>
      </c>
      <c r="K177" s="285" t="s">
        <v>650</v>
      </c>
      <c r="L177" s="286" t="str">
        <f t="shared" si="69"/>
        <v>Isi Sasaran</v>
      </c>
      <c r="M177" s="349"/>
      <c r="N177" s="349"/>
      <c r="O177" s="272"/>
      <c r="P177" s="272"/>
      <c r="Q177" s="272"/>
      <c r="R177" s="272"/>
    </row>
    <row r="178" spans="1:18" ht="15.75" customHeight="1">
      <c r="A178" s="272"/>
      <c r="B178" s="418">
        <v>5</v>
      </c>
      <c r="C178" s="426"/>
      <c r="D178" s="419" t="s">
        <v>650</v>
      </c>
      <c r="E178" s="427" t="str">
        <f>IF(D178="Y",1,IF(D178="T",0,IF(D178="Y/T","Belum diisi","Error")))</f>
        <v>Belum diisi</v>
      </c>
      <c r="F178" s="273">
        <v>1</v>
      </c>
      <c r="G178" s="274"/>
      <c r="H178" s="290" t="str">
        <f t="shared" si="61"/>
        <v>Belum Diisi</v>
      </c>
      <c r="I178" s="276" t="s">
        <v>650</v>
      </c>
      <c r="J178" s="277" t="str">
        <f t="shared" ref="J178:J182" si="70">IF($D$178="Y/T","Isi Sasaran",IF($E$178=0,0,IF(I178="Y",1,IF(I178="T",0,"Isi Dulu"))))</f>
        <v>Isi Sasaran</v>
      </c>
      <c r="K178" s="276" t="s">
        <v>650</v>
      </c>
      <c r="L178" s="277" t="str">
        <f t="shared" ref="L178:L182" si="71">IF($D$178="Y/T","Isi Sasaran",IF($E$178=0,0,IF(K178="Y",1,IF(K178="T",0,"Isi Dulu"))))</f>
        <v>Isi Sasaran</v>
      </c>
      <c r="M178" s="429" t="s">
        <v>650</v>
      </c>
      <c r="N178" s="430" t="str">
        <f>IF(M178="Y",1,IF(M178="T",0,IF(M178="Y/T","Belum diisi","Error")))</f>
        <v>Belum diisi</v>
      </c>
      <c r="O178" s="272"/>
      <c r="P178" s="272"/>
      <c r="Q178" s="272"/>
      <c r="R178" s="272"/>
    </row>
    <row r="179" spans="1:18" ht="12.75" customHeight="1">
      <c r="A179" s="272"/>
      <c r="B179" s="371"/>
      <c r="C179" s="371"/>
      <c r="D179" s="371"/>
      <c r="E179" s="371"/>
      <c r="F179" s="278">
        <v>2</v>
      </c>
      <c r="G179" s="279"/>
      <c r="H179" s="288" t="str">
        <f t="shared" si="61"/>
        <v>Belum Diisi</v>
      </c>
      <c r="I179" s="280" t="s">
        <v>650</v>
      </c>
      <c r="J179" s="281" t="str">
        <f t="shared" si="70"/>
        <v>Isi Sasaran</v>
      </c>
      <c r="K179" s="280" t="s">
        <v>650</v>
      </c>
      <c r="L179" s="281" t="str">
        <f t="shared" si="71"/>
        <v>Isi Sasaran</v>
      </c>
      <c r="M179" s="371"/>
      <c r="N179" s="371"/>
      <c r="O179" s="272"/>
      <c r="P179" s="272"/>
      <c r="Q179" s="272"/>
      <c r="R179" s="272"/>
    </row>
    <row r="180" spans="1:18" ht="12.75" customHeight="1">
      <c r="A180" s="272"/>
      <c r="B180" s="371"/>
      <c r="C180" s="371"/>
      <c r="D180" s="371"/>
      <c r="E180" s="371"/>
      <c r="F180" s="278">
        <v>3</v>
      </c>
      <c r="G180" s="279"/>
      <c r="H180" s="288" t="str">
        <f t="shared" si="61"/>
        <v>Belum Diisi</v>
      </c>
      <c r="I180" s="280" t="s">
        <v>650</v>
      </c>
      <c r="J180" s="281" t="str">
        <f t="shared" si="70"/>
        <v>Isi Sasaran</v>
      </c>
      <c r="K180" s="280" t="s">
        <v>650</v>
      </c>
      <c r="L180" s="281" t="str">
        <f t="shared" si="71"/>
        <v>Isi Sasaran</v>
      </c>
      <c r="M180" s="371"/>
      <c r="N180" s="371"/>
      <c r="O180" s="272"/>
      <c r="P180" s="272"/>
      <c r="Q180" s="272"/>
      <c r="R180" s="272"/>
    </row>
    <row r="181" spans="1:18" ht="12.75" customHeight="1">
      <c r="A181" s="272"/>
      <c r="B181" s="371"/>
      <c r="C181" s="371"/>
      <c r="D181" s="371"/>
      <c r="E181" s="371"/>
      <c r="F181" s="278">
        <v>4</v>
      </c>
      <c r="G181" s="279"/>
      <c r="H181" s="288" t="str">
        <f t="shared" si="61"/>
        <v>Belum Diisi</v>
      </c>
      <c r="I181" s="280" t="s">
        <v>650</v>
      </c>
      <c r="J181" s="281" t="str">
        <f t="shared" si="70"/>
        <v>Isi Sasaran</v>
      </c>
      <c r="K181" s="280" t="s">
        <v>650</v>
      </c>
      <c r="L181" s="281" t="str">
        <f t="shared" si="71"/>
        <v>Isi Sasaran</v>
      </c>
      <c r="M181" s="371"/>
      <c r="N181" s="371"/>
      <c r="O181" s="272"/>
      <c r="P181" s="272"/>
      <c r="Q181" s="272"/>
      <c r="R181" s="272"/>
    </row>
    <row r="182" spans="1:18" ht="12.75" customHeight="1">
      <c r="A182" s="272"/>
      <c r="B182" s="349"/>
      <c r="C182" s="349"/>
      <c r="D182" s="349"/>
      <c r="E182" s="349"/>
      <c r="F182" s="282">
        <v>5</v>
      </c>
      <c r="G182" s="283"/>
      <c r="H182" s="289" t="str">
        <f t="shared" si="61"/>
        <v>Belum Diisi</v>
      </c>
      <c r="I182" s="285" t="s">
        <v>650</v>
      </c>
      <c r="J182" s="286" t="str">
        <f t="shared" si="70"/>
        <v>Isi Sasaran</v>
      </c>
      <c r="K182" s="285" t="s">
        <v>650</v>
      </c>
      <c r="L182" s="286" t="str">
        <f t="shared" si="71"/>
        <v>Isi Sasaran</v>
      </c>
      <c r="M182" s="349"/>
      <c r="N182" s="349"/>
      <c r="O182" s="272"/>
      <c r="P182" s="272"/>
      <c r="Q182" s="272"/>
      <c r="R182" s="272"/>
    </row>
    <row r="183" spans="1:18" ht="15.75" customHeight="1">
      <c r="A183" s="272"/>
      <c r="B183" s="418">
        <v>6</v>
      </c>
      <c r="C183" s="426"/>
      <c r="D183" s="419" t="s">
        <v>650</v>
      </c>
      <c r="E183" s="427" t="str">
        <f>IF(D183="Y",1,IF(D183="T",0,IF(D183="Y/T","Belum diisi","Error")))</f>
        <v>Belum diisi</v>
      </c>
      <c r="F183" s="273">
        <v>1</v>
      </c>
      <c r="G183" s="274"/>
      <c r="H183" s="290" t="str">
        <f t="shared" si="61"/>
        <v>Belum Diisi</v>
      </c>
      <c r="I183" s="276" t="s">
        <v>650</v>
      </c>
      <c r="J183" s="277" t="str">
        <f t="shared" ref="J183:J187" si="72">IF($D$183="Y/T","Isi Sasaran",IF($E$183=0,0,IF(I183="Y",1,IF(I183="T",0,"Isi Dulu"))))</f>
        <v>Isi Sasaran</v>
      </c>
      <c r="K183" s="276" t="s">
        <v>650</v>
      </c>
      <c r="L183" s="277" t="str">
        <f t="shared" ref="L183:L187" si="73">IF($D$183="Y/T","Isi Sasaran",IF($E$183=0,0,IF(K183="Y",1,IF(K183="T",0,"Isi Dulu"))))</f>
        <v>Isi Sasaran</v>
      </c>
      <c r="M183" s="429" t="s">
        <v>650</v>
      </c>
      <c r="N183" s="430" t="str">
        <f>IF(M183="Y",1,IF(M183="T",0,IF(M183="Y/T","Belum diisi","Error")))</f>
        <v>Belum diisi</v>
      </c>
      <c r="O183" s="272"/>
      <c r="P183" s="272"/>
      <c r="Q183" s="272"/>
      <c r="R183" s="272"/>
    </row>
    <row r="184" spans="1:18" ht="12.75" customHeight="1">
      <c r="A184" s="272"/>
      <c r="B184" s="371"/>
      <c r="C184" s="371"/>
      <c r="D184" s="371"/>
      <c r="E184" s="371"/>
      <c r="F184" s="278">
        <v>2</v>
      </c>
      <c r="G184" s="279"/>
      <c r="H184" s="288" t="str">
        <f t="shared" si="61"/>
        <v>Belum Diisi</v>
      </c>
      <c r="I184" s="280" t="s">
        <v>650</v>
      </c>
      <c r="J184" s="281" t="str">
        <f t="shared" si="72"/>
        <v>Isi Sasaran</v>
      </c>
      <c r="K184" s="280" t="s">
        <v>650</v>
      </c>
      <c r="L184" s="281" t="str">
        <f t="shared" si="73"/>
        <v>Isi Sasaran</v>
      </c>
      <c r="M184" s="371"/>
      <c r="N184" s="371"/>
      <c r="O184" s="272"/>
      <c r="P184" s="272"/>
      <c r="Q184" s="272"/>
      <c r="R184" s="272"/>
    </row>
    <row r="185" spans="1:18" ht="12.75" customHeight="1">
      <c r="A185" s="272"/>
      <c r="B185" s="371"/>
      <c r="C185" s="371"/>
      <c r="D185" s="371"/>
      <c r="E185" s="371"/>
      <c r="F185" s="278">
        <v>3</v>
      </c>
      <c r="G185" s="279"/>
      <c r="H185" s="288" t="str">
        <f t="shared" si="61"/>
        <v>Belum Diisi</v>
      </c>
      <c r="I185" s="280" t="s">
        <v>650</v>
      </c>
      <c r="J185" s="281" t="str">
        <f t="shared" si="72"/>
        <v>Isi Sasaran</v>
      </c>
      <c r="K185" s="280" t="s">
        <v>650</v>
      </c>
      <c r="L185" s="281" t="str">
        <f t="shared" si="73"/>
        <v>Isi Sasaran</v>
      </c>
      <c r="M185" s="371"/>
      <c r="N185" s="371"/>
      <c r="O185" s="272"/>
      <c r="P185" s="272"/>
      <c r="Q185" s="272"/>
      <c r="R185" s="272"/>
    </row>
    <row r="186" spans="1:18" ht="12.75" customHeight="1">
      <c r="A186" s="272"/>
      <c r="B186" s="371"/>
      <c r="C186" s="371"/>
      <c r="D186" s="371"/>
      <c r="E186" s="371"/>
      <c r="F186" s="278">
        <v>4</v>
      </c>
      <c r="G186" s="279"/>
      <c r="H186" s="288" t="str">
        <f t="shared" si="61"/>
        <v>Belum Diisi</v>
      </c>
      <c r="I186" s="280" t="s">
        <v>650</v>
      </c>
      <c r="J186" s="281" t="str">
        <f t="shared" si="72"/>
        <v>Isi Sasaran</v>
      </c>
      <c r="K186" s="280" t="s">
        <v>650</v>
      </c>
      <c r="L186" s="281" t="str">
        <f t="shared" si="73"/>
        <v>Isi Sasaran</v>
      </c>
      <c r="M186" s="371"/>
      <c r="N186" s="371"/>
      <c r="O186" s="272"/>
      <c r="P186" s="272"/>
      <c r="Q186" s="272"/>
      <c r="R186" s="272"/>
    </row>
    <row r="187" spans="1:18" ht="12.75" customHeight="1">
      <c r="A187" s="272"/>
      <c r="B187" s="349"/>
      <c r="C187" s="349"/>
      <c r="D187" s="349"/>
      <c r="E187" s="349"/>
      <c r="F187" s="282">
        <v>5</v>
      </c>
      <c r="G187" s="283"/>
      <c r="H187" s="289" t="str">
        <f t="shared" si="61"/>
        <v>Belum Diisi</v>
      </c>
      <c r="I187" s="285" t="s">
        <v>650</v>
      </c>
      <c r="J187" s="286" t="str">
        <f t="shared" si="72"/>
        <v>Isi Sasaran</v>
      </c>
      <c r="K187" s="285" t="s">
        <v>650</v>
      </c>
      <c r="L187" s="286" t="str">
        <f t="shared" si="73"/>
        <v>Isi Sasaran</v>
      </c>
      <c r="M187" s="349"/>
      <c r="N187" s="349"/>
      <c r="O187" s="272"/>
      <c r="P187" s="272"/>
      <c r="Q187" s="272"/>
      <c r="R187" s="272"/>
    </row>
    <row r="188" spans="1:18" ht="15.75" customHeight="1">
      <c r="A188" s="272"/>
      <c r="B188" s="418">
        <v>7</v>
      </c>
      <c r="C188" s="426"/>
      <c r="D188" s="419" t="s">
        <v>650</v>
      </c>
      <c r="E188" s="427" t="str">
        <f>IF(D188="Y",1,IF(D188="T",0,IF(D188="Y/T","Belum diisi","Error")))</f>
        <v>Belum diisi</v>
      </c>
      <c r="F188" s="273">
        <v>1</v>
      </c>
      <c r="G188" s="274"/>
      <c r="H188" s="290" t="str">
        <f t="shared" si="61"/>
        <v>Belum Diisi</v>
      </c>
      <c r="I188" s="276" t="s">
        <v>650</v>
      </c>
      <c r="J188" s="277" t="str">
        <f t="shared" ref="J188:J192" si="74">IF($D$188="Y/T","Isi Sasaran",IF($E$188=0,0,IF(I188="Y",1,IF(I188="T",0,"Isi Dulu"))))</f>
        <v>Isi Sasaran</v>
      </c>
      <c r="K188" s="276" t="s">
        <v>650</v>
      </c>
      <c r="L188" s="277" t="str">
        <f t="shared" ref="L188:L192" si="75">IF($D$188="Y/T","Isi Sasaran",IF($E$188=0,0,IF(K188="Y",1,IF(K188="T",0,"Isi Dulu"))))</f>
        <v>Isi Sasaran</v>
      </c>
      <c r="M188" s="429" t="s">
        <v>650</v>
      </c>
      <c r="N188" s="430" t="str">
        <f>IF(M188="Y",1,IF(M188="T",0,IF(M188="Y/T","Belum diisi","Error")))</f>
        <v>Belum diisi</v>
      </c>
      <c r="O188" s="272"/>
      <c r="P188" s="272"/>
      <c r="Q188" s="272"/>
      <c r="R188" s="272"/>
    </row>
    <row r="189" spans="1:18" ht="12.75" customHeight="1">
      <c r="A189" s="272"/>
      <c r="B189" s="371"/>
      <c r="C189" s="371"/>
      <c r="D189" s="371"/>
      <c r="E189" s="371"/>
      <c r="F189" s="278">
        <v>2</v>
      </c>
      <c r="G189" s="279"/>
      <c r="H189" s="288" t="str">
        <f t="shared" si="61"/>
        <v>Belum Diisi</v>
      </c>
      <c r="I189" s="280" t="s">
        <v>650</v>
      </c>
      <c r="J189" s="281" t="str">
        <f t="shared" si="74"/>
        <v>Isi Sasaran</v>
      </c>
      <c r="K189" s="280" t="s">
        <v>650</v>
      </c>
      <c r="L189" s="281" t="str">
        <f t="shared" si="75"/>
        <v>Isi Sasaran</v>
      </c>
      <c r="M189" s="371"/>
      <c r="N189" s="371"/>
      <c r="O189" s="272"/>
      <c r="P189" s="272"/>
      <c r="Q189" s="272"/>
      <c r="R189" s="272"/>
    </row>
    <row r="190" spans="1:18" ht="12.75" customHeight="1">
      <c r="A190" s="272"/>
      <c r="B190" s="371"/>
      <c r="C190" s="371"/>
      <c r="D190" s="371"/>
      <c r="E190" s="371"/>
      <c r="F190" s="278">
        <v>3</v>
      </c>
      <c r="G190" s="279"/>
      <c r="H190" s="288" t="str">
        <f t="shared" si="61"/>
        <v>Belum Diisi</v>
      </c>
      <c r="I190" s="280" t="s">
        <v>650</v>
      </c>
      <c r="J190" s="281" t="str">
        <f t="shared" si="74"/>
        <v>Isi Sasaran</v>
      </c>
      <c r="K190" s="280" t="s">
        <v>650</v>
      </c>
      <c r="L190" s="281" t="str">
        <f t="shared" si="75"/>
        <v>Isi Sasaran</v>
      </c>
      <c r="M190" s="371"/>
      <c r="N190" s="371"/>
      <c r="O190" s="272"/>
      <c r="P190" s="272"/>
      <c r="Q190" s="272"/>
      <c r="R190" s="272"/>
    </row>
    <row r="191" spans="1:18" ht="12.75" customHeight="1">
      <c r="A191" s="272"/>
      <c r="B191" s="371"/>
      <c r="C191" s="371"/>
      <c r="D191" s="371"/>
      <c r="E191" s="371"/>
      <c r="F191" s="278">
        <v>4</v>
      </c>
      <c r="G191" s="279"/>
      <c r="H191" s="288" t="str">
        <f t="shared" si="61"/>
        <v>Belum Diisi</v>
      </c>
      <c r="I191" s="280" t="s">
        <v>650</v>
      </c>
      <c r="J191" s="281" t="str">
        <f t="shared" si="74"/>
        <v>Isi Sasaran</v>
      </c>
      <c r="K191" s="280" t="s">
        <v>650</v>
      </c>
      <c r="L191" s="281" t="str">
        <f t="shared" si="75"/>
        <v>Isi Sasaran</v>
      </c>
      <c r="M191" s="371"/>
      <c r="N191" s="371"/>
      <c r="O191" s="272"/>
      <c r="P191" s="272"/>
      <c r="Q191" s="272"/>
      <c r="R191" s="272"/>
    </row>
    <row r="192" spans="1:18" ht="12.75" customHeight="1">
      <c r="A192" s="272"/>
      <c r="B192" s="349"/>
      <c r="C192" s="349"/>
      <c r="D192" s="349"/>
      <c r="E192" s="349"/>
      <c r="F192" s="282">
        <v>5</v>
      </c>
      <c r="G192" s="283"/>
      <c r="H192" s="289" t="str">
        <f t="shared" si="61"/>
        <v>Belum Diisi</v>
      </c>
      <c r="I192" s="285" t="s">
        <v>650</v>
      </c>
      <c r="J192" s="286" t="str">
        <f t="shared" si="74"/>
        <v>Isi Sasaran</v>
      </c>
      <c r="K192" s="285" t="s">
        <v>650</v>
      </c>
      <c r="L192" s="286" t="str">
        <f t="shared" si="75"/>
        <v>Isi Sasaran</v>
      </c>
      <c r="M192" s="349"/>
      <c r="N192" s="349"/>
      <c r="O192" s="272"/>
      <c r="P192" s="272"/>
      <c r="Q192" s="272"/>
      <c r="R192" s="272"/>
    </row>
    <row r="193" spans="1:18" ht="15.75" customHeight="1">
      <c r="A193" s="272"/>
      <c r="B193" s="418">
        <v>8</v>
      </c>
      <c r="C193" s="426"/>
      <c r="D193" s="419" t="s">
        <v>650</v>
      </c>
      <c r="E193" s="427" t="str">
        <f>IF(D193="Y",1,IF(D193="T",0,IF(D193="Y/T","Belum diisi","Error")))</f>
        <v>Belum diisi</v>
      </c>
      <c r="F193" s="273">
        <v>1</v>
      </c>
      <c r="G193" s="274"/>
      <c r="H193" s="290" t="str">
        <f t="shared" si="61"/>
        <v>Belum Diisi</v>
      </c>
      <c r="I193" s="276" t="s">
        <v>650</v>
      </c>
      <c r="J193" s="277" t="str">
        <f t="shared" ref="J193:J197" si="76">IF($D$193="Y/T","Isi Sasaran",IF($E$193=0,0,IF(I193="Y",1,IF(I193="T",0,"Isi Dulu"))))</f>
        <v>Isi Sasaran</v>
      </c>
      <c r="K193" s="276" t="s">
        <v>650</v>
      </c>
      <c r="L193" s="277" t="str">
        <f t="shared" ref="L193:L197" si="77">IF($D$193="Y/T","Isi Sasaran",IF($E$193=0,0,IF(K193="Y",1,IF(K193="T",0,"Isi Dulu"))))</f>
        <v>Isi Sasaran</v>
      </c>
      <c r="M193" s="429" t="s">
        <v>650</v>
      </c>
      <c r="N193" s="430" t="str">
        <f>IF(M193="Y",1,IF(M193="T",0,IF(M193="Y/T","Belum diisi","Error")))</f>
        <v>Belum diisi</v>
      </c>
      <c r="O193" s="272"/>
      <c r="P193" s="272"/>
      <c r="Q193" s="272"/>
      <c r="R193" s="272"/>
    </row>
    <row r="194" spans="1:18" ht="12.75" customHeight="1">
      <c r="A194" s="272"/>
      <c r="B194" s="371"/>
      <c r="C194" s="371"/>
      <c r="D194" s="371"/>
      <c r="E194" s="371"/>
      <c r="F194" s="278">
        <v>2</v>
      </c>
      <c r="G194" s="279"/>
      <c r="H194" s="288" t="str">
        <f t="shared" si="61"/>
        <v>Belum Diisi</v>
      </c>
      <c r="I194" s="280" t="s">
        <v>650</v>
      </c>
      <c r="J194" s="281" t="str">
        <f t="shared" si="76"/>
        <v>Isi Sasaran</v>
      </c>
      <c r="K194" s="280" t="s">
        <v>650</v>
      </c>
      <c r="L194" s="281" t="str">
        <f t="shared" si="77"/>
        <v>Isi Sasaran</v>
      </c>
      <c r="M194" s="371"/>
      <c r="N194" s="371"/>
      <c r="O194" s="272"/>
      <c r="P194" s="272"/>
      <c r="Q194" s="272"/>
      <c r="R194" s="272"/>
    </row>
    <row r="195" spans="1:18" ht="12.75" customHeight="1">
      <c r="A195" s="272"/>
      <c r="B195" s="371"/>
      <c r="C195" s="371"/>
      <c r="D195" s="371"/>
      <c r="E195" s="371"/>
      <c r="F195" s="278">
        <v>3</v>
      </c>
      <c r="G195" s="279"/>
      <c r="H195" s="288" t="str">
        <f t="shared" si="61"/>
        <v>Belum Diisi</v>
      </c>
      <c r="I195" s="280" t="s">
        <v>650</v>
      </c>
      <c r="J195" s="281" t="str">
        <f t="shared" si="76"/>
        <v>Isi Sasaran</v>
      </c>
      <c r="K195" s="280" t="s">
        <v>650</v>
      </c>
      <c r="L195" s="281" t="str">
        <f t="shared" si="77"/>
        <v>Isi Sasaran</v>
      </c>
      <c r="M195" s="371"/>
      <c r="N195" s="371"/>
      <c r="O195" s="272"/>
      <c r="P195" s="272"/>
      <c r="Q195" s="272"/>
      <c r="R195" s="272"/>
    </row>
    <row r="196" spans="1:18" ht="12.75" customHeight="1">
      <c r="A196" s="272"/>
      <c r="B196" s="371"/>
      <c r="C196" s="371"/>
      <c r="D196" s="371"/>
      <c r="E196" s="371"/>
      <c r="F196" s="278">
        <v>4</v>
      </c>
      <c r="G196" s="279"/>
      <c r="H196" s="288" t="str">
        <f t="shared" si="61"/>
        <v>Belum Diisi</v>
      </c>
      <c r="I196" s="280" t="s">
        <v>650</v>
      </c>
      <c r="J196" s="281" t="str">
        <f t="shared" si="76"/>
        <v>Isi Sasaran</v>
      </c>
      <c r="K196" s="280" t="s">
        <v>650</v>
      </c>
      <c r="L196" s="281" t="str">
        <f t="shared" si="77"/>
        <v>Isi Sasaran</v>
      </c>
      <c r="M196" s="371"/>
      <c r="N196" s="371"/>
      <c r="O196" s="272"/>
      <c r="P196" s="272"/>
      <c r="Q196" s="272"/>
      <c r="R196" s="272"/>
    </row>
    <row r="197" spans="1:18" ht="12.75" customHeight="1">
      <c r="A197" s="272"/>
      <c r="B197" s="349"/>
      <c r="C197" s="349"/>
      <c r="D197" s="349"/>
      <c r="E197" s="349"/>
      <c r="F197" s="282">
        <v>5</v>
      </c>
      <c r="G197" s="283"/>
      <c r="H197" s="289" t="str">
        <f t="shared" si="61"/>
        <v>Belum Diisi</v>
      </c>
      <c r="I197" s="285" t="s">
        <v>650</v>
      </c>
      <c r="J197" s="286" t="str">
        <f t="shared" si="76"/>
        <v>Isi Sasaran</v>
      </c>
      <c r="K197" s="285" t="s">
        <v>650</v>
      </c>
      <c r="L197" s="286" t="str">
        <f t="shared" si="77"/>
        <v>Isi Sasaran</v>
      </c>
      <c r="M197" s="349"/>
      <c r="N197" s="349"/>
      <c r="O197" s="272"/>
      <c r="P197" s="272"/>
      <c r="Q197" s="272"/>
      <c r="R197" s="272"/>
    </row>
    <row r="198" spans="1:18" ht="15.75" customHeight="1">
      <c r="A198" s="272"/>
      <c r="B198" s="418">
        <v>9</v>
      </c>
      <c r="C198" s="426"/>
      <c r="D198" s="419" t="s">
        <v>650</v>
      </c>
      <c r="E198" s="427" t="str">
        <f>IF(D198="Y",1,IF(D198="T",0,IF(D198="Y/T","Belum diisi","Error")))</f>
        <v>Belum diisi</v>
      </c>
      <c r="F198" s="273">
        <v>1</v>
      </c>
      <c r="G198" s="274"/>
      <c r="H198" s="290" t="str">
        <f t="shared" si="61"/>
        <v>Belum Diisi</v>
      </c>
      <c r="I198" s="276" t="s">
        <v>650</v>
      </c>
      <c r="J198" s="277" t="str">
        <f t="shared" ref="J198:J202" si="78">IF($D$198="Y/T","Isi Sasaran",IF($E$198=0,0,IF(I198="Y",1,IF(I198="T",0,"Isi Dulu"))))</f>
        <v>Isi Sasaran</v>
      </c>
      <c r="K198" s="276" t="s">
        <v>650</v>
      </c>
      <c r="L198" s="277" t="str">
        <f t="shared" ref="L198:L202" si="79">IF($D$198="Y/T","Isi Sasaran",IF($E$198=0,0,IF(K198="Y",1,IF(K198="T",0,"Isi Dulu"))))</f>
        <v>Isi Sasaran</v>
      </c>
      <c r="M198" s="429" t="s">
        <v>650</v>
      </c>
      <c r="N198" s="430" t="str">
        <f>IF(M198="Y",1,IF(M198="T",0,IF(M198="Y/T","Belum diisi","Error")))</f>
        <v>Belum diisi</v>
      </c>
      <c r="O198" s="272"/>
      <c r="P198" s="272"/>
      <c r="Q198" s="272"/>
      <c r="R198" s="272"/>
    </row>
    <row r="199" spans="1:18" ht="12.75" customHeight="1">
      <c r="A199" s="272"/>
      <c r="B199" s="371"/>
      <c r="C199" s="371"/>
      <c r="D199" s="371"/>
      <c r="E199" s="371"/>
      <c r="F199" s="278">
        <v>2</v>
      </c>
      <c r="G199" s="279"/>
      <c r="H199" s="288" t="str">
        <f t="shared" si="61"/>
        <v>Belum Diisi</v>
      </c>
      <c r="I199" s="280" t="s">
        <v>650</v>
      </c>
      <c r="J199" s="281" t="str">
        <f t="shared" si="78"/>
        <v>Isi Sasaran</v>
      </c>
      <c r="K199" s="280" t="s">
        <v>650</v>
      </c>
      <c r="L199" s="281" t="str">
        <f t="shared" si="79"/>
        <v>Isi Sasaran</v>
      </c>
      <c r="M199" s="371"/>
      <c r="N199" s="371"/>
      <c r="O199" s="272"/>
      <c r="P199" s="272"/>
      <c r="Q199" s="272"/>
      <c r="R199" s="272"/>
    </row>
    <row r="200" spans="1:18" ht="12.75" customHeight="1">
      <c r="A200" s="272"/>
      <c r="B200" s="371"/>
      <c r="C200" s="371"/>
      <c r="D200" s="371"/>
      <c r="E200" s="371"/>
      <c r="F200" s="278">
        <v>3</v>
      </c>
      <c r="G200" s="279"/>
      <c r="H200" s="288" t="str">
        <f t="shared" si="61"/>
        <v>Belum Diisi</v>
      </c>
      <c r="I200" s="280" t="s">
        <v>650</v>
      </c>
      <c r="J200" s="281" t="str">
        <f t="shared" si="78"/>
        <v>Isi Sasaran</v>
      </c>
      <c r="K200" s="280" t="s">
        <v>650</v>
      </c>
      <c r="L200" s="281" t="str">
        <f t="shared" si="79"/>
        <v>Isi Sasaran</v>
      </c>
      <c r="M200" s="371"/>
      <c r="N200" s="371"/>
      <c r="O200" s="272"/>
      <c r="P200" s="272"/>
      <c r="Q200" s="272"/>
      <c r="R200" s="272"/>
    </row>
    <row r="201" spans="1:18" ht="12.75" customHeight="1">
      <c r="A201" s="272"/>
      <c r="B201" s="371"/>
      <c r="C201" s="371"/>
      <c r="D201" s="371"/>
      <c r="E201" s="371"/>
      <c r="F201" s="278">
        <v>4</v>
      </c>
      <c r="G201" s="279"/>
      <c r="H201" s="288" t="str">
        <f t="shared" si="61"/>
        <v>Belum Diisi</v>
      </c>
      <c r="I201" s="280" t="s">
        <v>650</v>
      </c>
      <c r="J201" s="281" t="str">
        <f t="shared" si="78"/>
        <v>Isi Sasaran</v>
      </c>
      <c r="K201" s="280" t="s">
        <v>650</v>
      </c>
      <c r="L201" s="281" t="str">
        <f t="shared" si="79"/>
        <v>Isi Sasaran</v>
      </c>
      <c r="M201" s="371"/>
      <c r="N201" s="371"/>
      <c r="O201" s="272"/>
      <c r="P201" s="272"/>
      <c r="Q201" s="272"/>
      <c r="R201" s="272"/>
    </row>
    <row r="202" spans="1:18" ht="12.75" customHeight="1">
      <c r="A202" s="272"/>
      <c r="B202" s="349"/>
      <c r="C202" s="349"/>
      <c r="D202" s="349"/>
      <c r="E202" s="349"/>
      <c r="F202" s="282">
        <v>5</v>
      </c>
      <c r="G202" s="283"/>
      <c r="H202" s="289" t="str">
        <f t="shared" si="61"/>
        <v>Belum Diisi</v>
      </c>
      <c r="I202" s="285" t="s">
        <v>650</v>
      </c>
      <c r="J202" s="286" t="str">
        <f t="shared" si="78"/>
        <v>Isi Sasaran</v>
      </c>
      <c r="K202" s="285" t="s">
        <v>650</v>
      </c>
      <c r="L202" s="286" t="str">
        <f t="shared" si="79"/>
        <v>Isi Sasaran</v>
      </c>
      <c r="M202" s="349"/>
      <c r="N202" s="349"/>
      <c r="O202" s="272"/>
      <c r="P202" s="272"/>
      <c r="Q202" s="272"/>
      <c r="R202" s="272"/>
    </row>
    <row r="203" spans="1:18" ht="15.75" customHeight="1">
      <c r="A203" s="272"/>
      <c r="B203" s="418">
        <v>10</v>
      </c>
      <c r="C203" s="426"/>
      <c r="D203" s="419" t="s">
        <v>650</v>
      </c>
      <c r="E203" s="427" t="str">
        <f>IF(D203="Y",1,IF(D203="T",0,IF(D203="Y/T","Belum diisi","Error")))</f>
        <v>Belum diisi</v>
      </c>
      <c r="F203" s="273">
        <v>1</v>
      </c>
      <c r="G203" s="274"/>
      <c r="H203" s="290" t="str">
        <f t="shared" si="61"/>
        <v>Belum Diisi</v>
      </c>
      <c r="I203" s="276" t="s">
        <v>650</v>
      </c>
      <c r="J203" s="277" t="str">
        <f t="shared" ref="J203:J207" si="80">IF($D$203="Y/T","Isi Sasaran",IF($E$203=0,0,IF(I203="Y",1,IF(I203="T",0,"Isi Dulu"))))</f>
        <v>Isi Sasaran</v>
      </c>
      <c r="K203" s="276" t="s">
        <v>650</v>
      </c>
      <c r="L203" s="277" t="str">
        <f t="shared" ref="L203:L207" si="81">IF($D$203="Y/T","Isi Sasaran",IF($E$203=0,0,IF(K203="Y",1,IF(K203="T",0,"Isi Dulu"))))</f>
        <v>Isi Sasaran</v>
      </c>
      <c r="M203" s="429" t="s">
        <v>650</v>
      </c>
      <c r="N203" s="430" t="str">
        <f>IF(M203="Y",1,IF(M203="T",0,IF(M203="Y/T","Belum diisi","Error")))</f>
        <v>Belum diisi</v>
      </c>
      <c r="O203" s="272"/>
      <c r="P203" s="272"/>
      <c r="Q203" s="272"/>
      <c r="R203" s="272"/>
    </row>
    <row r="204" spans="1:18" ht="12.75" customHeight="1">
      <c r="A204" s="272"/>
      <c r="B204" s="371"/>
      <c r="C204" s="371"/>
      <c r="D204" s="371"/>
      <c r="E204" s="371"/>
      <c r="F204" s="278">
        <v>2</v>
      </c>
      <c r="G204" s="279"/>
      <c r="H204" s="288" t="str">
        <f t="shared" si="61"/>
        <v>Belum Diisi</v>
      </c>
      <c r="I204" s="280" t="s">
        <v>650</v>
      </c>
      <c r="J204" s="281" t="str">
        <f t="shared" si="80"/>
        <v>Isi Sasaran</v>
      </c>
      <c r="K204" s="280" t="s">
        <v>650</v>
      </c>
      <c r="L204" s="281" t="str">
        <f t="shared" si="81"/>
        <v>Isi Sasaran</v>
      </c>
      <c r="M204" s="371"/>
      <c r="N204" s="371"/>
      <c r="O204" s="272"/>
      <c r="P204" s="272"/>
      <c r="Q204" s="272"/>
      <c r="R204" s="272"/>
    </row>
    <row r="205" spans="1:18" ht="12.75" customHeight="1">
      <c r="A205" s="272"/>
      <c r="B205" s="371"/>
      <c r="C205" s="371"/>
      <c r="D205" s="371"/>
      <c r="E205" s="371"/>
      <c r="F205" s="278">
        <v>3</v>
      </c>
      <c r="G205" s="279"/>
      <c r="H205" s="288" t="str">
        <f t="shared" si="61"/>
        <v>Belum Diisi</v>
      </c>
      <c r="I205" s="280" t="s">
        <v>650</v>
      </c>
      <c r="J205" s="281" t="str">
        <f t="shared" si="80"/>
        <v>Isi Sasaran</v>
      </c>
      <c r="K205" s="280" t="s">
        <v>650</v>
      </c>
      <c r="L205" s="281" t="str">
        <f t="shared" si="81"/>
        <v>Isi Sasaran</v>
      </c>
      <c r="M205" s="371"/>
      <c r="N205" s="371"/>
      <c r="O205" s="272"/>
      <c r="P205" s="272"/>
      <c r="Q205" s="272"/>
      <c r="R205" s="272"/>
    </row>
    <row r="206" spans="1:18" ht="12.75" customHeight="1">
      <c r="A206" s="272"/>
      <c r="B206" s="371"/>
      <c r="C206" s="371"/>
      <c r="D206" s="371"/>
      <c r="E206" s="371"/>
      <c r="F206" s="278">
        <v>4</v>
      </c>
      <c r="G206" s="279"/>
      <c r="H206" s="288" t="str">
        <f t="shared" si="61"/>
        <v>Belum Diisi</v>
      </c>
      <c r="I206" s="280" t="s">
        <v>650</v>
      </c>
      <c r="J206" s="281" t="str">
        <f t="shared" si="80"/>
        <v>Isi Sasaran</v>
      </c>
      <c r="K206" s="280" t="s">
        <v>650</v>
      </c>
      <c r="L206" s="281" t="str">
        <f t="shared" si="81"/>
        <v>Isi Sasaran</v>
      </c>
      <c r="M206" s="371"/>
      <c r="N206" s="371"/>
      <c r="O206" s="272"/>
      <c r="P206" s="272"/>
      <c r="Q206" s="272"/>
      <c r="R206" s="272"/>
    </row>
    <row r="207" spans="1:18" ht="12.75" customHeight="1">
      <c r="A207" s="272"/>
      <c r="B207" s="349"/>
      <c r="C207" s="349"/>
      <c r="D207" s="349"/>
      <c r="E207" s="349"/>
      <c r="F207" s="282">
        <v>5</v>
      </c>
      <c r="G207" s="283"/>
      <c r="H207" s="289" t="str">
        <f t="shared" si="61"/>
        <v>Belum Diisi</v>
      </c>
      <c r="I207" s="285" t="s">
        <v>650</v>
      </c>
      <c r="J207" s="286" t="str">
        <f t="shared" si="80"/>
        <v>Isi Sasaran</v>
      </c>
      <c r="K207" s="285" t="s">
        <v>650</v>
      </c>
      <c r="L207" s="286" t="str">
        <f t="shared" si="81"/>
        <v>Isi Sasaran</v>
      </c>
      <c r="M207" s="349"/>
      <c r="N207" s="349"/>
      <c r="O207" s="272"/>
      <c r="P207" s="272"/>
      <c r="Q207" s="272"/>
      <c r="R207" s="272"/>
    </row>
    <row r="208" spans="1:18" ht="15.75" customHeight="1">
      <c r="A208" s="272"/>
      <c r="B208" s="418">
        <v>11</v>
      </c>
      <c r="C208" s="426"/>
      <c r="D208" s="419" t="s">
        <v>650</v>
      </c>
      <c r="E208" s="427" t="str">
        <f>IF(D208="Y",1,IF(D208="T",0,IF(D208="Y/T","Belum diisi","Error")))</f>
        <v>Belum diisi</v>
      </c>
      <c r="F208" s="273">
        <v>1</v>
      </c>
      <c r="G208" s="274"/>
      <c r="H208" s="290" t="str">
        <f t="shared" si="61"/>
        <v>Belum Diisi</v>
      </c>
      <c r="I208" s="276" t="s">
        <v>650</v>
      </c>
      <c r="J208" s="277" t="str">
        <f t="shared" ref="J208:J212" si="82">IF($D$208="Y/T","Isi Sasaran",IF($E$208=0,0,IF(I208="Y",1,IF(I208="T",0,"Isi Dulu"))))</f>
        <v>Isi Sasaran</v>
      </c>
      <c r="K208" s="276" t="s">
        <v>650</v>
      </c>
      <c r="L208" s="277" t="str">
        <f t="shared" ref="L208:L212" si="83">IF($D$208="Y/T","Isi Sasaran",IF($E$208=0,0,IF(K208="Y",1,IF(K208="T",0,"Isi Dulu"))))</f>
        <v>Isi Sasaran</v>
      </c>
      <c r="M208" s="429" t="s">
        <v>650</v>
      </c>
      <c r="N208" s="430" t="str">
        <f>IF(M208="Y",1,IF(M208="T",0,IF(M208="Y/T","Belum diisi","Error")))</f>
        <v>Belum diisi</v>
      </c>
      <c r="O208" s="272"/>
      <c r="P208" s="272"/>
      <c r="Q208" s="272"/>
      <c r="R208" s="272"/>
    </row>
    <row r="209" spans="1:18" ht="12.75" customHeight="1">
      <c r="A209" s="272"/>
      <c r="B209" s="371"/>
      <c r="C209" s="371"/>
      <c r="D209" s="371"/>
      <c r="E209" s="371"/>
      <c r="F209" s="278">
        <v>2</v>
      </c>
      <c r="G209" s="279"/>
      <c r="H209" s="288" t="str">
        <f t="shared" si="61"/>
        <v>Belum Diisi</v>
      </c>
      <c r="I209" s="280" t="s">
        <v>650</v>
      </c>
      <c r="J209" s="281" t="str">
        <f t="shared" si="82"/>
        <v>Isi Sasaran</v>
      </c>
      <c r="K209" s="280" t="s">
        <v>650</v>
      </c>
      <c r="L209" s="281" t="str">
        <f t="shared" si="83"/>
        <v>Isi Sasaran</v>
      </c>
      <c r="M209" s="371"/>
      <c r="N209" s="371"/>
      <c r="O209" s="272"/>
      <c r="P209" s="272"/>
      <c r="Q209" s="272"/>
      <c r="R209" s="272"/>
    </row>
    <row r="210" spans="1:18" ht="12.75" customHeight="1">
      <c r="A210" s="272"/>
      <c r="B210" s="371"/>
      <c r="C210" s="371"/>
      <c r="D210" s="371"/>
      <c r="E210" s="371"/>
      <c r="F210" s="278">
        <v>3</v>
      </c>
      <c r="G210" s="279"/>
      <c r="H210" s="288" t="str">
        <f t="shared" si="61"/>
        <v>Belum Diisi</v>
      </c>
      <c r="I210" s="280" t="s">
        <v>650</v>
      </c>
      <c r="J210" s="281" t="str">
        <f t="shared" si="82"/>
        <v>Isi Sasaran</v>
      </c>
      <c r="K210" s="280" t="s">
        <v>650</v>
      </c>
      <c r="L210" s="281" t="str">
        <f t="shared" si="83"/>
        <v>Isi Sasaran</v>
      </c>
      <c r="M210" s="371"/>
      <c r="N210" s="371"/>
      <c r="O210" s="272"/>
      <c r="P210" s="272"/>
      <c r="Q210" s="272"/>
      <c r="R210" s="272"/>
    </row>
    <row r="211" spans="1:18" ht="12.75" customHeight="1">
      <c r="A211" s="272"/>
      <c r="B211" s="371"/>
      <c r="C211" s="371"/>
      <c r="D211" s="371"/>
      <c r="E211" s="371"/>
      <c r="F211" s="278">
        <v>4</v>
      </c>
      <c r="G211" s="279"/>
      <c r="H211" s="288" t="str">
        <f t="shared" si="61"/>
        <v>Belum Diisi</v>
      </c>
      <c r="I211" s="280" t="s">
        <v>650</v>
      </c>
      <c r="J211" s="281" t="str">
        <f t="shared" si="82"/>
        <v>Isi Sasaran</v>
      </c>
      <c r="K211" s="280" t="s">
        <v>650</v>
      </c>
      <c r="L211" s="281" t="str">
        <f t="shared" si="83"/>
        <v>Isi Sasaran</v>
      </c>
      <c r="M211" s="371"/>
      <c r="N211" s="371"/>
      <c r="O211" s="272"/>
      <c r="P211" s="272"/>
      <c r="Q211" s="272"/>
      <c r="R211" s="272"/>
    </row>
    <row r="212" spans="1:18" ht="12.75" customHeight="1">
      <c r="A212" s="272"/>
      <c r="B212" s="349"/>
      <c r="C212" s="349"/>
      <c r="D212" s="349"/>
      <c r="E212" s="349"/>
      <c r="F212" s="282">
        <v>5</v>
      </c>
      <c r="G212" s="283"/>
      <c r="H212" s="289" t="str">
        <f t="shared" si="61"/>
        <v>Belum Diisi</v>
      </c>
      <c r="I212" s="285" t="s">
        <v>650</v>
      </c>
      <c r="J212" s="286" t="str">
        <f t="shared" si="82"/>
        <v>Isi Sasaran</v>
      </c>
      <c r="K212" s="285" t="s">
        <v>650</v>
      </c>
      <c r="L212" s="286" t="str">
        <f t="shared" si="83"/>
        <v>Isi Sasaran</v>
      </c>
      <c r="M212" s="349"/>
      <c r="N212" s="349"/>
      <c r="O212" s="272"/>
      <c r="P212" s="272"/>
      <c r="Q212" s="272"/>
      <c r="R212" s="272"/>
    </row>
    <row r="213" spans="1:18" ht="15.75" customHeight="1">
      <c r="A213" s="272"/>
      <c r="B213" s="418">
        <v>12</v>
      </c>
      <c r="C213" s="426"/>
      <c r="D213" s="419" t="s">
        <v>650</v>
      </c>
      <c r="E213" s="427" t="str">
        <f>IF(D213="Y",1,IF(D213="T",0,IF(D213="Y/T","Belum diisi","Error")))</f>
        <v>Belum diisi</v>
      </c>
      <c r="F213" s="273">
        <v>1</v>
      </c>
      <c r="G213" s="274"/>
      <c r="H213" s="290" t="str">
        <f t="shared" si="61"/>
        <v>Belum Diisi</v>
      </c>
      <c r="I213" s="276" t="s">
        <v>650</v>
      </c>
      <c r="J213" s="277" t="str">
        <f t="shared" ref="J213:J217" si="84">IF($D$213="Y/T","Isi Sasaran",IF($E$213=0,0,IF(I213="Y",1,IF(I213="T",0,"Isi Dulu"))))</f>
        <v>Isi Sasaran</v>
      </c>
      <c r="K213" s="276" t="s">
        <v>650</v>
      </c>
      <c r="L213" s="277" t="str">
        <f t="shared" ref="L213:L217" si="85">IF($D$213="Y/T","Isi Sasaran",IF($E$213=0,0,IF(K213="Y",1,IF(K213="T",0,"Isi Dulu"))))</f>
        <v>Isi Sasaran</v>
      </c>
      <c r="M213" s="429" t="s">
        <v>650</v>
      </c>
      <c r="N213" s="430" t="str">
        <f>IF(M213="Y",1,IF(M213="T",0,IF(M213="Y/T","Belum diisi","Error")))</f>
        <v>Belum diisi</v>
      </c>
      <c r="O213" s="272"/>
      <c r="P213" s="272"/>
      <c r="Q213" s="272"/>
      <c r="R213" s="272"/>
    </row>
    <row r="214" spans="1:18" ht="12.75" customHeight="1">
      <c r="A214" s="272"/>
      <c r="B214" s="371"/>
      <c r="C214" s="371"/>
      <c r="D214" s="371"/>
      <c r="E214" s="371"/>
      <c r="F214" s="278">
        <v>2</v>
      </c>
      <c r="G214" s="279"/>
      <c r="H214" s="288" t="str">
        <f t="shared" si="61"/>
        <v>Belum Diisi</v>
      </c>
      <c r="I214" s="280" t="s">
        <v>650</v>
      </c>
      <c r="J214" s="281" t="str">
        <f t="shared" si="84"/>
        <v>Isi Sasaran</v>
      </c>
      <c r="K214" s="280" t="s">
        <v>650</v>
      </c>
      <c r="L214" s="281" t="str">
        <f t="shared" si="85"/>
        <v>Isi Sasaran</v>
      </c>
      <c r="M214" s="371"/>
      <c r="N214" s="371"/>
      <c r="O214" s="272"/>
      <c r="P214" s="272"/>
      <c r="Q214" s="272"/>
      <c r="R214" s="272"/>
    </row>
    <row r="215" spans="1:18" ht="12.75" customHeight="1">
      <c r="A215" s="272"/>
      <c r="B215" s="371"/>
      <c r="C215" s="371"/>
      <c r="D215" s="371"/>
      <c r="E215" s="371"/>
      <c r="F215" s="278">
        <v>3</v>
      </c>
      <c r="G215" s="279"/>
      <c r="H215" s="288" t="str">
        <f t="shared" si="61"/>
        <v>Belum Diisi</v>
      </c>
      <c r="I215" s="280" t="s">
        <v>650</v>
      </c>
      <c r="J215" s="281" t="str">
        <f t="shared" si="84"/>
        <v>Isi Sasaran</v>
      </c>
      <c r="K215" s="280" t="s">
        <v>650</v>
      </c>
      <c r="L215" s="281" t="str">
        <f t="shared" si="85"/>
        <v>Isi Sasaran</v>
      </c>
      <c r="M215" s="371"/>
      <c r="N215" s="371"/>
      <c r="O215" s="272"/>
      <c r="P215" s="272"/>
      <c r="Q215" s="272"/>
      <c r="R215" s="272"/>
    </row>
    <row r="216" spans="1:18" ht="12.75" customHeight="1">
      <c r="A216" s="272"/>
      <c r="B216" s="371"/>
      <c r="C216" s="371"/>
      <c r="D216" s="371"/>
      <c r="E216" s="371"/>
      <c r="F216" s="278">
        <v>4</v>
      </c>
      <c r="G216" s="279"/>
      <c r="H216" s="288" t="str">
        <f t="shared" si="61"/>
        <v>Belum Diisi</v>
      </c>
      <c r="I216" s="280" t="s">
        <v>650</v>
      </c>
      <c r="J216" s="281" t="str">
        <f t="shared" si="84"/>
        <v>Isi Sasaran</v>
      </c>
      <c r="K216" s="280" t="s">
        <v>650</v>
      </c>
      <c r="L216" s="281" t="str">
        <f t="shared" si="85"/>
        <v>Isi Sasaran</v>
      </c>
      <c r="M216" s="371"/>
      <c r="N216" s="371"/>
      <c r="O216" s="272"/>
      <c r="P216" s="272"/>
      <c r="Q216" s="272"/>
      <c r="R216" s="272"/>
    </row>
    <row r="217" spans="1:18" ht="12.75" customHeight="1">
      <c r="A217" s="272"/>
      <c r="B217" s="349"/>
      <c r="C217" s="349"/>
      <c r="D217" s="349"/>
      <c r="E217" s="349"/>
      <c r="F217" s="282">
        <v>5</v>
      </c>
      <c r="G217" s="283"/>
      <c r="H217" s="289" t="str">
        <f t="shared" si="61"/>
        <v>Belum Diisi</v>
      </c>
      <c r="I217" s="285" t="s">
        <v>650</v>
      </c>
      <c r="J217" s="286" t="str">
        <f t="shared" si="84"/>
        <v>Isi Sasaran</v>
      </c>
      <c r="K217" s="285" t="s">
        <v>650</v>
      </c>
      <c r="L217" s="286" t="str">
        <f t="shared" si="85"/>
        <v>Isi Sasaran</v>
      </c>
      <c r="M217" s="349"/>
      <c r="N217" s="349"/>
      <c r="O217" s="272"/>
      <c r="P217" s="272"/>
      <c r="Q217" s="272"/>
      <c r="R217" s="272"/>
    </row>
    <row r="218" spans="1:18" ht="15.75" customHeight="1">
      <c r="A218" s="272"/>
      <c r="B218" s="418">
        <v>13</v>
      </c>
      <c r="C218" s="426"/>
      <c r="D218" s="419" t="s">
        <v>650</v>
      </c>
      <c r="E218" s="427" t="str">
        <f>IF(D218="Y",1,IF(D218="T",0,IF(D218="Y/T","Belum diisi","Error")))</f>
        <v>Belum diisi</v>
      </c>
      <c r="F218" s="273">
        <v>1</v>
      </c>
      <c r="G218" s="274"/>
      <c r="H218" s="290" t="str">
        <f t="shared" si="61"/>
        <v>Belum Diisi</v>
      </c>
      <c r="I218" s="276" t="s">
        <v>650</v>
      </c>
      <c r="J218" s="277" t="str">
        <f t="shared" ref="J218:J222" si="86">IF($D$218="Y/T","Isi Sasaran",IF($E$218=0,0,IF(I218="Y",1,IF(I218="T",0,"Isi Dulu"))))</f>
        <v>Isi Sasaran</v>
      </c>
      <c r="K218" s="276" t="s">
        <v>650</v>
      </c>
      <c r="L218" s="277" t="str">
        <f t="shared" ref="L218:L222" si="87">IF($D$218="Y/T","Isi Sasaran",IF($E$218=0,0,IF(K218="Y",1,IF(K218="T",0,"Isi Dulu"))))</f>
        <v>Isi Sasaran</v>
      </c>
      <c r="M218" s="429" t="s">
        <v>650</v>
      </c>
      <c r="N218" s="430" t="str">
        <f>IF(M218="Y",1,IF(M218="T",0,IF(M218="Y/T","Belum diisi","Error")))</f>
        <v>Belum diisi</v>
      </c>
      <c r="O218" s="272"/>
      <c r="P218" s="272"/>
      <c r="Q218" s="272"/>
      <c r="R218" s="272"/>
    </row>
    <row r="219" spans="1:18" ht="12.75" customHeight="1">
      <c r="A219" s="272"/>
      <c r="B219" s="371"/>
      <c r="C219" s="371"/>
      <c r="D219" s="371"/>
      <c r="E219" s="371"/>
      <c r="F219" s="278">
        <v>2</v>
      </c>
      <c r="G219" s="279"/>
      <c r="H219" s="288" t="str">
        <f t="shared" si="61"/>
        <v>Belum Diisi</v>
      </c>
      <c r="I219" s="280" t="s">
        <v>650</v>
      </c>
      <c r="J219" s="281" t="str">
        <f t="shared" si="86"/>
        <v>Isi Sasaran</v>
      </c>
      <c r="K219" s="280" t="s">
        <v>650</v>
      </c>
      <c r="L219" s="281" t="str">
        <f t="shared" si="87"/>
        <v>Isi Sasaran</v>
      </c>
      <c r="M219" s="371"/>
      <c r="N219" s="371"/>
      <c r="O219" s="272"/>
      <c r="P219" s="272"/>
      <c r="Q219" s="272"/>
      <c r="R219" s="272"/>
    </row>
    <row r="220" spans="1:18" ht="12.75" customHeight="1">
      <c r="A220" s="272"/>
      <c r="B220" s="371"/>
      <c r="C220" s="371"/>
      <c r="D220" s="371"/>
      <c r="E220" s="371"/>
      <c r="F220" s="278">
        <v>3</v>
      </c>
      <c r="G220" s="279"/>
      <c r="H220" s="288" t="str">
        <f t="shared" si="61"/>
        <v>Belum Diisi</v>
      </c>
      <c r="I220" s="280" t="s">
        <v>650</v>
      </c>
      <c r="J220" s="281" t="str">
        <f t="shared" si="86"/>
        <v>Isi Sasaran</v>
      </c>
      <c r="K220" s="280" t="s">
        <v>650</v>
      </c>
      <c r="L220" s="281" t="str">
        <f t="shared" si="87"/>
        <v>Isi Sasaran</v>
      </c>
      <c r="M220" s="371"/>
      <c r="N220" s="371"/>
      <c r="O220" s="272"/>
      <c r="P220" s="272"/>
      <c r="Q220" s="272"/>
      <c r="R220" s="272"/>
    </row>
    <row r="221" spans="1:18" ht="12.75" customHeight="1">
      <c r="A221" s="272"/>
      <c r="B221" s="371"/>
      <c r="C221" s="371"/>
      <c r="D221" s="371"/>
      <c r="E221" s="371"/>
      <c r="F221" s="278">
        <v>4</v>
      </c>
      <c r="G221" s="279"/>
      <c r="H221" s="288" t="str">
        <f t="shared" si="61"/>
        <v>Belum Diisi</v>
      </c>
      <c r="I221" s="280" t="s">
        <v>650</v>
      </c>
      <c r="J221" s="281" t="str">
        <f t="shared" si="86"/>
        <v>Isi Sasaran</v>
      </c>
      <c r="K221" s="280" t="s">
        <v>650</v>
      </c>
      <c r="L221" s="281" t="str">
        <f t="shared" si="87"/>
        <v>Isi Sasaran</v>
      </c>
      <c r="M221" s="371"/>
      <c r="N221" s="371"/>
      <c r="O221" s="272"/>
      <c r="P221" s="272"/>
      <c r="Q221" s="272"/>
      <c r="R221" s="272"/>
    </row>
    <row r="222" spans="1:18" ht="12.75" customHeight="1">
      <c r="A222" s="272"/>
      <c r="B222" s="349"/>
      <c r="C222" s="349"/>
      <c r="D222" s="349"/>
      <c r="E222" s="349"/>
      <c r="F222" s="282">
        <v>5</v>
      </c>
      <c r="G222" s="283"/>
      <c r="H222" s="289" t="str">
        <f t="shared" si="61"/>
        <v>Belum Diisi</v>
      </c>
      <c r="I222" s="285" t="s">
        <v>650</v>
      </c>
      <c r="J222" s="286" t="str">
        <f t="shared" si="86"/>
        <v>Isi Sasaran</v>
      </c>
      <c r="K222" s="285" t="s">
        <v>650</v>
      </c>
      <c r="L222" s="286" t="str">
        <f t="shared" si="87"/>
        <v>Isi Sasaran</v>
      </c>
      <c r="M222" s="349"/>
      <c r="N222" s="349"/>
      <c r="O222" s="272"/>
      <c r="P222" s="272"/>
      <c r="Q222" s="272"/>
      <c r="R222" s="272"/>
    </row>
    <row r="223" spans="1:18" ht="15.75" customHeight="1">
      <c r="A223" s="272"/>
      <c r="B223" s="418">
        <v>14</v>
      </c>
      <c r="C223" s="426"/>
      <c r="D223" s="419" t="s">
        <v>650</v>
      </c>
      <c r="E223" s="427" t="str">
        <f>IF(D223="Y",1,IF(D223="T",0,IF(D223="Y/T","Belum diisi","Error")))</f>
        <v>Belum diisi</v>
      </c>
      <c r="F223" s="273">
        <v>1</v>
      </c>
      <c r="G223" s="274"/>
      <c r="H223" s="290" t="str">
        <f t="shared" si="61"/>
        <v>Belum Diisi</v>
      </c>
      <c r="I223" s="276" t="s">
        <v>650</v>
      </c>
      <c r="J223" s="277" t="str">
        <f t="shared" ref="J223:J227" si="88">IF($D$223="Y/T","Isi Sasaran",IF($E$223=0,0,IF(I223="Y",1,IF(I223="T",0,"Isi Dulu"))))</f>
        <v>Isi Sasaran</v>
      </c>
      <c r="K223" s="276" t="s">
        <v>650</v>
      </c>
      <c r="L223" s="277" t="str">
        <f t="shared" ref="L223:L227" si="89">IF($D$223="Y/T","Isi Sasaran",IF($E$223=0,0,IF(K223="Y",1,IF(K223="T",0,"Isi Dulu"))))</f>
        <v>Isi Sasaran</v>
      </c>
      <c r="M223" s="429" t="s">
        <v>650</v>
      </c>
      <c r="N223" s="430" t="str">
        <f>IF(M223="Y",1,IF(M223="T",0,IF(M223="Y/T","Belum diisi","Error")))</f>
        <v>Belum diisi</v>
      </c>
      <c r="O223" s="272"/>
      <c r="P223" s="272"/>
      <c r="Q223" s="272"/>
      <c r="R223" s="272"/>
    </row>
    <row r="224" spans="1:18" ht="12.75" customHeight="1">
      <c r="A224" s="272"/>
      <c r="B224" s="371"/>
      <c r="C224" s="371"/>
      <c r="D224" s="371"/>
      <c r="E224" s="371"/>
      <c r="F224" s="278">
        <v>2</v>
      </c>
      <c r="G224" s="279"/>
      <c r="H224" s="288" t="str">
        <f t="shared" si="61"/>
        <v>Belum Diisi</v>
      </c>
      <c r="I224" s="280" t="s">
        <v>650</v>
      </c>
      <c r="J224" s="281" t="str">
        <f t="shared" si="88"/>
        <v>Isi Sasaran</v>
      </c>
      <c r="K224" s="280" t="s">
        <v>650</v>
      </c>
      <c r="L224" s="281" t="str">
        <f t="shared" si="89"/>
        <v>Isi Sasaran</v>
      </c>
      <c r="M224" s="371"/>
      <c r="N224" s="371"/>
      <c r="O224" s="272"/>
      <c r="P224" s="272"/>
      <c r="Q224" s="272"/>
      <c r="R224" s="272"/>
    </row>
    <row r="225" spans="1:18" ht="12.75" customHeight="1">
      <c r="A225" s="272"/>
      <c r="B225" s="371"/>
      <c r="C225" s="371"/>
      <c r="D225" s="371"/>
      <c r="E225" s="371"/>
      <c r="F225" s="278">
        <v>3</v>
      </c>
      <c r="G225" s="279"/>
      <c r="H225" s="288" t="str">
        <f t="shared" si="61"/>
        <v>Belum Diisi</v>
      </c>
      <c r="I225" s="280" t="s">
        <v>650</v>
      </c>
      <c r="J225" s="281" t="str">
        <f t="shared" si="88"/>
        <v>Isi Sasaran</v>
      </c>
      <c r="K225" s="280" t="s">
        <v>650</v>
      </c>
      <c r="L225" s="281" t="str">
        <f t="shared" si="89"/>
        <v>Isi Sasaran</v>
      </c>
      <c r="M225" s="371"/>
      <c r="N225" s="371"/>
      <c r="O225" s="272"/>
      <c r="P225" s="272"/>
      <c r="Q225" s="272"/>
      <c r="R225" s="272"/>
    </row>
    <row r="226" spans="1:18" ht="12.75" customHeight="1">
      <c r="A226" s="272"/>
      <c r="B226" s="371"/>
      <c r="C226" s="371"/>
      <c r="D226" s="371"/>
      <c r="E226" s="371"/>
      <c r="F226" s="278">
        <v>4</v>
      </c>
      <c r="G226" s="279"/>
      <c r="H226" s="288" t="str">
        <f t="shared" si="61"/>
        <v>Belum Diisi</v>
      </c>
      <c r="I226" s="280" t="s">
        <v>650</v>
      </c>
      <c r="J226" s="281" t="str">
        <f t="shared" si="88"/>
        <v>Isi Sasaran</v>
      </c>
      <c r="K226" s="280" t="s">
        <v>650</v>
      </c>
      <c r="L226" s="281" t="str">
        <f t="shared" si="89"/>
        <v>Isi Sasaran</v>
      </c>
      <c r="M226" s="371"/>
      <c r="N226" s="371"/>
      <c r="O226" s="272"/>
      <c r="P226" s="272"/>
      <c r="Q226" s="272"/>
      <c r="R226" s="272"/>
    </row>
    <row r="227" spans="1:18" ht="12.75" customHeight="1">
      <c r="A227" s="272"/>
      <c r="B227" s="349"/>
      <c r="C227" s="349"/>
      <c r="D227" s="349"/>
      <c r="E227" s="349"/>
      <c r="F227" s="282">
        <v>5</v>
      </c>
      <c r="G227" s="283"/>
      <c r="H227" s="289" t="str">
        <f t="shared" si="61"/>
        <v>Belum Diisi</v>
      </c>
      <c r="I227" s="285" t="s">
        <v>650</v>
      </c>
      <c r="J227" s="286" t="str">
        <f t="shared" si="88"/>
        <v>Isi Sasaran</v>
      </c>
      <c r="K227" s="285" t="s">
        <v>650</v>
      </c>
      <c r="L227" s="286" t="str">
        <f t="shared" si="89"/>
        <v>Isi Sasaran</v>
      </c>
      <c r="M227" s="349"/>
      <c r="N227" s="349"/>
      <c r="O227" s="272"/>
      <c r="P227" s="272"/>
      <c r="Q227" s="272"/>
      <c r="R227" s="272"/>
    </row>
    <row r="228" spans="1:18" ht="15.75" customHeight="1">
      <c r="A228" s="272"/>
      <c r="B228" s="418">
        <v>15</v>
      </c>
      <c r="C228" s="426"/>
      <c r="D228" s="419" t="s">
        <v>650</v>
      </c>
      <c r="E228" s="427" t="str">
        <f>IF(D228="Y",1,IF(D228="T",0,IF(D228="Y/T","Belum diisi","Error")))</f>
        <v>Belum diisi</v>
      </c>
      <c r="F228" s="273">
        <v>1</v>
      </c>
      <c r="G228" s="274"/>
      <c r="H228" s="290" t="str">
        <f t="shared" si="61"/>
        <v>Belum Diisi</v>
      </c>
      <c r="I228" s="276" t="s">
        <v>650</v>
      </c>
      <c r="J228" s="277" t="str">
        <f t="shared" ref="J228:J232" si="90">IF($D$228="Y/T","Isi Sasaran",IF($E$228=0,0,IF(I228="Y",1,IF(I228="T",0,"Isi Dulu"))))</f>
        <v>Isi Sasaran</v>
      </c>
      <c r="K228" s="276" t="s">
        <v>650</v>
      </c>
      <c r="L228" s="277" t="str">
        <f t="shared" ref="L228:L232" si="91">IF($D$228="Y/T","Isi Sasaran",IF($E$228=0,0,IF(K228="Y",1,IF(K228="T",0,"Isi Dulu"))))</f>
        <v>Isi Sasaran</v>
      </c>
      <c r="M228" s="429" t="s">
        <v>650</v>
      </c>
      <c r="N228" s="430" t="str">
        <f>IF(M228="Y",1,IF(M228="T",0,IF(M228="Y/T","Belum diisi","Error")))</f>
        <v>Belum diisi</v>
      </c>
      <c r="O228" s="272"/>
      <c r="P228" s="272"/>
      <c r="Q228" s="272"/>
      <c r="R228" s="272"/>
    </row>
    <row r="229" spans="1:18" ht="12.75" customHeight="1">
      <c r="A229" s="272"/>
      <c r="B229" s="371"/>
      <c r="C229" s="371"/>
      <c r="D229" s="371"/>
      <c r="E229" s="371"/>
      <c r="F229" s="278">
        <v>2</v>
      </c>
      <c r="G229" s="279"/>
      <c r="H229" s="288" t="str">
        <f t="shared" si="61"/>
        <v>Belum Diisi</v>
      </c>
      <c r="I229" s="280" t="s">
        <v>650</v>
      </c>
      <c r="J229" s="281" t="str">
        <f t="shared" si="90"/>
        <v>Isi Sasaran</v>
      </c>
      <c r="K229" s="280" t="s">
        <v>650</v>
      </c>
      <c r="L229" s="281" t="str">
        <f t="shared" si="91"/>
        <v>Isi Sasaran</v>
      </c>
      <c r="M229" s="371"/>
      <c r="N229" s="371"/>
      <c r="O229" s="272"/>
      <c r="P229" s="272"/>
      <c r="Q229" s="272"/>
      <c r="R229" s="272"/>
    </row>
    <row r="230" spans="1:18" ht="12.75" customHeight="1">
      <c r="A230" s="272"/>
      <c r="B230" s="371"/>
      <c r="C230" s="371"/>
      <c r="D230" s="371"/>
      <c r="E230" s="371"/>
      <c r="F230" s="278">
        <v>3</v>
      </c>
      <c r="G230" s="279"/>
      <c r="H230" s="288" t="str">
        <f t="shared" si="61"/>
        <v>Belum Diisi</v>
      </c>
      <c r="I230" s="280" t="s">
        <v>650</v>
      </c>
      <c r="J230" s="281" t="str">
        <f t="shared" si="90"/>
        <v>Isi Sasaran</v>
      </c>
      <c r="K230" s="280" t="s">
        <v>650</v>
      </c>
      <c r="L230" s="281" t="str">
        <f t="shared" si="91"/>
        <v>Isi Sasaran</v>
      </c>
      <c r="M230" s="371"/>
      <c r="N230" s="371"/>
      <c r="O230" s="272"/>
      <c r="P230" s="272"/>
      <c r="Q230" s="272"/>
      <c r="R230" s="272"/>
    </row>
    <row r="231" spans="1:18" ht="12.75" customHeight="1">
      <c r="A231" s="272"/>
      <c r="B231" s="371"/>
      <c r="C231" s="371"/>
      <c r="D231" s="371"/>
      <c r="E231" s="371"/>
      <c r="F231" s="278">
        <v>4</v>
      </c>
      <c r="G231" s="279"/>
      <c r="H231" s="288" t="str">
        <f t="shared" si="61"/>
        <v>Belum Diisi</v>
      </c>
      <c r="I231" s="280" t="s">
        <v>650</v>
      </c>
      <c r="J231" s="281" t="str">
        <f t="shared" si="90"/>
        <v>Isi Sasaran</v>
      </c>
      <c r="K231" s="280" t="s">
        <v>650</v>
      </c>
      <c r="L231" s="281" t="str">
        <f t="shared" si="91"/>
        <v>Isi Sasaran</v>
      </c>
      <c r="M231" s="371"/>
      <c r="N231" s="371"/>
      <c r="O231" s="272"/>
      <c r="P231" s="272"/>
      <c r="Q231" s="272"/>
      <c r="R231" s="272"/>
    </row>
    <row r="232" spans="1:18" ht="12.75" customHeight="1">
      <c r="A232" s="272"/>
      <c r="B232" s="349"/>
      <c r="C232" s="349"/>
      <c r="D232" s="349"/>
      <c r="E232" s="349"/>
      <c r="F232" s="282">
        <v>5</v>
      </c>
      <c r="G232" s="283"/>
      <c r="H232" s="289" t="str">
        <f t="shared" si="61"/>
        <v>Belum Diisi</v>
      </c>
      <c r="I232" s="285" t="s">
        <v>650</v>
      </c>
      <c r="J232" s="286" t="str">
        <f t="shared" si="90"/>
        <v>Isi Sasaran</v>
      </c>
      <c r="K232" s="285" t="s">
        <v>650</v>
      </c>
      <c r="L232" s="286" t="str">
        <f t="shared" si="91"/>
        <v>Isi Sasaran</v>
      </c>
      <c r="M232" s="349"/>
      <c r="N232" s="349"/>
      <c r="O232" s="272"/>
      <c r="P232" s="272"/>
      <c r="Q232" s="272"/>
      <c r="R232" s="272"/>
    </row>
    <row r="233" spans="1:18" ht="15.75" customHeight="1">
      <c r="A233" s="272"/>
      <c r="B233" s="418">
        <v>16</v>
      </c>
      <c r="C233" s="426"/>
      <c r="D233" s="419" t="s">
        <v>650</v>
      </c>
      <c r="E233" s="427" t="str">
        <f>IF(D233="Y",1,IF(D233="T",0,IF(D233="Y/T","Belum diisi","Error")))</f>
        <v>Belum diisi</v>
      </c>
      <c r="F233" s="273">
        <v>1</v>
      </c>
      <c r="G233" s="274"/>
      <c r="H233" s="290" t="str">
        <f t="shared" si="61"/>
        <v>Belum Diisi</v>
      </c>
      <c r="I233" s="276" t="s">
        <v>650</v>
      </c>
      <c r="J233" s="277" t="str">
        <f t="shared" ref="J233:J237" si="92">IF($D$233="Y/T","Isi Sasaran",IF($E$233=0,0,IF(I233="Y",1,IF(I233="T",0,"Isi Dulu"))))</f>
        <v>Isi Sasaran</v>
      </c>
      <c r="K233" s="276" t="s">
        <v>650</v>
      </c>
      <c r="L233" s="277" t="str">
        <f t="shared" ref="L233:L237" si="93">IF($D$233="Y/T","Isi Sasaran",IF($E$233=0,0,IF(K233="Y",1,IF(K233="T",0,"Isi Dulu"))))</f>
        <v>Isi Sasaran</v>
      </c>
      <c r="M233" s="429" t="s">
        <v>650</v>
      </c>
      <c r="N233" s="430" t="str">
        <f>IF(M233="Y",1,IF(M233="T",0,IF(M233="Y/T","Belum diisi","Error")))</f>
        <v>Belum diisi</v>
      </c>
      <c r="O233" s="272"/>
      <c r="P233" s="272"/>
      <c r="Q233" s="272"/>
      <c r="R233" s="272"/>
    </row>
    <row r="234" spans="1:18" ht="12.75" customHeight="1">
      <c r="A234" s="272"/>
      <c r="B234" s="371"/>
      <c r="C234" s="371"/>
      <c r="D234" s="371"/>
      <c r="E234" s="371"/>
      <c r="F234" s="278">
        <v>2</v>
      </c>
      <c r="G234" s="279"/>
      <c r="H234" s="288" t="str">
        <f t="shared" si="61"/>
        <v>Belum Diisi</v>
      </c>
      <c r="I234" s="280" t="s">
        <v>650</v>
      </c>
      <c r="J234" s="281" t="str">
        <f t="shared" si="92"/>
        <v>Isi Sasaran</v>
      </c>
      <c r="K234" s="280" t="s">
        <v>650</v>
      </c>
      <c r="L234" s="281" t="str">
        <f t="shared" si="93"/>
        <v>Isi Sasaran</v>
      </c>
      <c r="M234" s="371"/>
      <c r="N234" s="371"/>
      <c r="O234" s="272"/>
      <c r="P234" s="272"/>
      <c r="Q234" s="272"/>
      <c r="R234" s="272"/>
    </row>
    <row r="235" spans="1:18" ht="12.75" customHeight="1">
      <c r="A235" s="272"/>
      <c r="B235" s="371"/>
      <c r="C235" s="371"/>
      <c r="D235" s="371"/>
      <c r="E235" s="371"/>
      <c r="F235" s="278">
        <v>3</v>
      </c>
      <c r="G235" s="279"/>
      <c r="H235" s="288" t="str">
        <f t="shared" si="61"/>
        <v>Belum Diisi</v>
      </c>
      <c r="I235" s="280" t="s">
        <v>650</v>
      </c>
      <c r="J235" s="281" t="str">
        <f t="shared" si="92"/>
        <v>Isi Sasaran</v>
      </c>
      <c r="K235" s="280" t="s">
        <v>650</v>
      </c>
      <c r="L235" s="281" t="str">
        <f t="shared" si="93"/>
        <v>Isi Sasaran</v>
      </c>
      <c r="M235" s="371"/>
      <c r="N235" s="371"/>
      <c r="O235" s="272"/>
      <c r="P235" s="272"/>
      <c r="Q235" s="272"/>
      <c r="R235" s="272"/>
    </row>
    <row r="236" spans="1:18" ht="12.75" customHeight="1">
      <c r="A236" s="272"/>
      <c r="B236" s="371"/>
      <c r="C236" s="371"/>
      <c r="D236" s="371"/>
      <c r="E236" s="371"/>
      <c r="F236" s="278">
        <v>4</v>
      </c>
      <c r="G236" s="279"/>
      <c r="H236" s="288" t="str">
        <f t="shared" si="61"/>
        <v>Belum Diisi</v>
      </c>
      <c r="I236" s="280" t="s">
        <v>650</v>
      </c>
      <c r="J236" s="281" t="str">
        <f t="shared" si="92"/>
        <v>Isi Sasaran</v>
      </c>
      <c r="K236" s="280" t="s">
        <v>650</v>
      </c>
      <c r="L236" s="281" t="str">
        <f t="shared" si="93"/>
        <v>Isi Sasaran</v>
      </c>
      <c r="M236" s="371"/>
      <c r="N236" s="371"/>
      <c r="O236" s="272"/>
      <c r="P236" s="272"/>
      <c r="Q236" s="272"/>
      <c r="R236" s="272"/>
    </row>
    <row r="237" spans="1:18" ht="12.75" customHeight="1">
      <c r="A237" s="272"/>
      <c r="B237" s="349"/>
      <c r="C237" s="349"/>
      <c r="D237" s="349"/>
      <c r="E237" s="349"/>
      <c r="F237" s="282">
        <v>5</v>
      </c>
      <c r="G237" s="283"/>
      <c r="H237" s="289" t="str">
        <f t="shared" si="61"/>
        <v>Belum Diisi</v>
      </c>
      <c r="I237" s="285" t="s">
        <v>650</v>
      </c>
      <c r="J237" s="286" t="str">
        <f t="shared" si="92"/>
        <v>Isi Sasaran</v>
      </c>
      <c r="K237" s="285" t="s">
        <v>650</v>
      </c>
      <c r="L237" s="286" t="str">
        <f t="shared" si="93"/>
        <v>Isi Sasaran</v>
      </c>
      <c r="M237" s="349"/>
      <c r="N237" s="349"/>
      <c r="O237" s="272"/>
      <c r="P237" s="272"/>
      <c r="Q237" s="272"/>
      <c r="R237" s="272"/>
    </row>
    <row r="238" spans="1:18" ht="15.75" customHeight="1">
      <c r="A238" s="272"/>
      <c r="B238" s="418">
        <v>17</v>
      </c>
      <c r="C238" s="426"/>
      <c r="D238" s="419" t="s">
        <v>650</v>
      </c>
      <c r="E238" s="427" t="str">
        <f>IF(D238="Y",1,IF(D238="T",0,IF(D238="Y/T","Belum diisi","Error")))</f>
        <v>Belum diisi</v>
      </c>
      <c r="F238" s="273">
        <v>1</v>
      </c>
      <c r="G238" s="274"/>
      <c r="H238" s="290" t="str">
        <f t="shared" si="61"/>
        <v>Belum Diisi</v>
      </c>
      <c r="I238" s="276" t="s">
        <v>650</v>
      </c>
      <c r="J238" s="277" t="str">
        <f t="shared" ref="J238:J242" si="94">IF($D$238="Y/T","Isi Sasaran",IF($E$238=0,0,IF(I238="Y",1,IF(I238="T",0,"Isi Dulu"))))</f>
        <v>Isi Sasaran</v>
      </c>
      <c r="K238" s="276" t="s">
        <v>650</v>
      </c>
      <c r="L238" s="277" t="str">
        <f t="shared" ref="L238:L242" si="95">IF($D$238="Y/T","Isi Sasaran",IF($E$238=0,0,IF(K238="Y",1,IF(K238="T",0,"Isi Dulu"))))</f>
        <v>Isi Sasaran</v>
      </c>
      <c r="M238" s="429" t="s">
        <v>650</v>
      </c>
      <c r="N238" s="430" t="str">
        <f>IF(M238="Y",1,IF(M238="T",0,IF(M238="Y/T","Belum diisi","Error")))</f>
        <v>Belum diisi</v>
      </c>
      <c r="O238" s="272"/>
      <c r="P238" s="272"/>
      <c r="Q238" s="272"/>
      <c r="R238" s="272"/>
    </row>
    <row r="239" spans="1:18" ht="12.75" customHeight="1">
      <c r="A239" s="272"/>
      <c r="B239" s="371"/>
      <c r="C239" s="371"/>
      <c r="D239" s="371"/>
      <c r="E239" s="371"/>
      <c r="F239" s="278">
        <v>2</v>
      </c>
      <c r="G239" s="279"/>
      <c r="H239" s="288" t="str">
        <f t="shared" si="61"/>
        <v>Belum Diisi</v>
      </c>
      <c r="I239" s="280" t="s">
        <v>650</v>
      </c>
      <c r="J239" s="281" t="str">
        <f t="shared" si="94"/>
        <v>Isi Sasaran</v>
      </c>
      <c r="K239" s="280" t="s">
        <v>650</v>
      </c>
      <c r="L239" s="281" t="str">
        <f t="shared" si="95"/>
        <v>Isi Sasaran</v>
      </c>
      <c r="M239" s="371"/>
      <c r="N239" s="371"/>
      <c r="O239" s="272"/>
      <c r="P239" s="272"/>
      <c r="Q239" s="272"/>
      <c r="R239" s="272"/>
    </row>
    <row r="240" spans="1:18" ht="12.75" customHeight="1">
      <c r="A240" s="272"/>
      <c r="B240" s="371"/>
      <c r="C240" s="371"/>
      <c r="D240" s="371"/>
      <c r="E240" s="371"/>
      <c r="F240" s="278">
        <v>3</v>
      </c>
      <c r="G240" s="279"/>
      <c r="H240" s="288" t="str">
        <f t="shared" si="61"/>
        <v>Belum Diisi</v>
      </c>
      <c r="I240" s="280" t="s">
        <v>650</v>
      </c>
      <c r="J240" s="281" t="str">
        <f t="shared" si="94"/>
        <v>Isi Sasaran</v>
      </c>
      <c r="K240" s="280" t="s">
        <v>650</v>
      </c>
      <c r="L240" s="281" t="str">
        <f t="shared" si="95"/>
        <v>Isi Sasaran</v>
      </c>
      <c r="M240" s="371"/>
      <c r="N240" s="371"/>
      <c r="O240" s="272"/>
      <c r="P240" s="272"/>
      <c r="Q240" s="272"/>
      <c r="R240" s="272"/>
    </row>
    <row r="241" spans="1:18" ht="12.75" customHeight="1">
      <c r="A241" s="272"/>
      <c r="B241" s="371"/>
      <c r="C241" s="371"/>
      <c r="D241" s="371"/>
      <c r="E241" s="371"/>
      <c r="F241" s="278">
        <v>4</v>
      </c>
      <c r="G241" s="279"/>
      <c r="H241" s="288" t="str">
        <f t="shared" si="61"/>
        <v>Belum Diisi</v>
      </c>
      <c r="I241" s="280" t="s">
        <v>650</v>
      </c>
      <c r="J241" s="281" t="str">
        <f t="shared" si="94"/>
        <v>Isi Sasaran</v>
      </c>
      <c r="K241" s="280" t="s">
        <v>650</v>
      </c>
      <c r="L241" s="281" t="str">
        <f t="shared" si="95"/>
        <v>Isi Sasaran</v>
      </c>
      <c r="M241" s="371"/>
      <c r="N241" s="371"/>
      <c r="O241" s="272"/>
      <c r="P241" s="272"/>
      <c r="Q241" s="272"/>
      <c r="R241" s="272"/>
    </row>
    <row r="242" spans="1:18" ht="12.75" customHeight="1">
      <c r="A242" s="272"/>
      <c r="B242" s="349"/>
      <c r="C242" s="349"/>
      <c r="D242" s="349"/>
      <c r="E242" s="349"/>
      <c r="F242" s="282">
        <v>5</v>
      </c>
      <c r="G242" s="283"/>
      <c r="H242" s="289" t="str">
        <f t="shared" si="61"/>
        <v>Belum Diisi</v>
      </c>
      <c r="I242" s="285" t="s">
        <v>650</v>
      </c>
      <c r="J242" s="286" t="str">
        <f t="shared" si="94"/>
        <v>Isi Sasaran</v>
      </c>
      <c r="K242" s="285" t="s">
        <v>650</v>
      </c>
      <c r="L242" s="286" t="str">
        <f t="shared" si="95"/>
        <v>Isi Sasaran</v>
      </c>
      <c r="M242" s="349"/>
      <c r="N242" s="349"/>
      <c r="O242" s="272"/>
      <c r="P242" s="272"/>
      <c r="Q242" s="272"/>
      <c r="R242" s="272"/>
    </row>
    <row r="243" spans="1:18" ht="15.75" customHeight="1">
      <c r="A243" s="272"/>
      <c r="B243" s="418">
        <v>18</v>
      </c>
      <c r="C243" s="426"/>
      <c r="D243" s="419" t="s">
        <v>650</v>
      </c>
      <c r="E243" s="427" t="str">
        <f>IF(D243="Y",1,IF(D243="T",0,IF(D243="Y/T","Belum diisi","Error")))</f>
        <v>Belum diisi</v>
      </c>
      <c r="F243" s="273">
        <v>1</v>
      </c>
      <c r="G243" s="274"/>
      <c r="H243" s="290" t="str">
        <f t="shared" si="61"/>
        <v>Belum Diisi</v>
      </c>
      <c r="I243" s="276" t="s">
        <v>650</v>
      </c>
      <c r="J243" s="277" t="str">
        <f t="shared" ref="J243:J247" si="96">IF($D$243="Y/T","Isi Sasaran",IF($E$243=0,0,IF(I243="Y",1,IF(I243="T",0,"Isi Dulu"))))</f>
        <v>Isi Sasaran</v>
      </c>
      <c r="K243" s="276" t="s">
        <v>650</v>
      </c>
      <c r="L243" s="277" t="str">
        <f t="shared" ref="L243:L247" si="97">IF($D$243="Y/T","Isi Sasaran",IF($E$243=0,0,IF(K243="Y",1,IF(K243="T",0,"Isi Dulu"))))</f>
        <v>Isi Sasaran</v>
      </c>
      <c r="M243" s="429" t="s">
        <v>650</v>
      </c>
      <c r="N243" s="430" t="str">
        <f>IF(M243="Y",1,IF(M243="T",0,IF(M243="Y/T","Belum diisi","Error")))</f>
        <v>Belum diisi</v>
      </c>
      <c r="O243" s="272"/>
      <c r="P243" s="272"/>
      <c r="Q243" s="272"/>
      <c r="R243" s="272"/>
    </row>
    <row r="244" spans="1:18" ht="12.75" customHeight="1">
      <c r="A244" s="272"/>
      <c r="B244" s="371"/>
      <c r="C244" s="371"/>
      <c r="D244" s="371"/>
      <c r="E244" s="371"/>
      <c r="F244" s="278">
        <v>2</v>
      </c>
      <c r="G244" s="279"/>
      <c r="H244" s="288" t="str">
        <f t="shared" si="61"/>
        <v>Belum Diisi</v>
      </c>
      <c r="I244" s="280" t="s">
        <v>650</v>
      </c>
      <c r="J244" s="281" t="str">
        <f t="shared" si="96"/>
        <v>Isi Sasaran</v>
      </c>
      <c r="K244" s="280" t="s">
        <v>650</v>
      </c>
      <c r="L244" s="281" t="str">
        <f t="shared" si="97"/>
        <v>Isi Sasaran</v>
      </c>
      <c r="M244" s="371"/>
      <c r="N244" s="371"/>
      <c r="O244" s="272"/>
      <c r="P244" s="272"/>
      <c r="Q244" s="272"/>
      <c r="R244" s="272"/>
    </row>
    <row r="245" spans="1:18" ht="12.75" customHeight="1">
      <c r="A245" s="272"/>
      <c r="B245" s="371"/>
      <c r="C245" s="371"/>
      <c r="D245" s="371"/>
      <c r="E245" s="371"/>
      <c r="F245" s="278">
        <v>3</v>
      </c>
      <c r="G245" s="279"/>
      <c r="H245" s="288" t="str">
        <f t="shared" si="61"/>
        <v>Belum Diisi</v>
      </c>
      <c r="I245" s="280" t="s">
        <v>650</v>
      </c>
      <c r="J245" s="281" t="str">
        <f t="shared" si="96"/>
        <v>Isi Sasaran</v>
      </c>
      <c r="K245" s="280" t="s">
        <v>650</v>
      </c>
      <c r="L245" s="281" t="str">
        <f t="shared" si="97"/>
        <v>Isi Sasaran</v>
      </c>
      <c r="M245" s="371"/>
      <c r="N245" s="371"/>
      <c r="O245" s="272"/>
      <c r="P245" s="272"/>
      <c r="Q245" s="272"/>
      <c r="R245" s="272"/>
    </row>
    <row r="246" spans="1:18" ht="12.75" customHeight="1">
      <c r="A246" s="272"/>
      <c r="B246" s="371"/>
      <c r="C246" s="371"/>
      <c r="D246" s="371"/>
      <c r="E246" s="371"/>
      <c r="F246" s="278">
        <v>4</v>
      </c>
      <c r="G246" s="279"/>
      <c r="H246" s="288" t="str">
        <f t="shared" si="61"/>
        <v>Belum Diisi</v>
      </c>
      <c r="I246" s="280" t="s">
        <v>650</v>
      </c>
      <c r="J246" s="281" t="str">
        <f t="shared" si="96"/>
        <v>Isi Sasaran</v>
      </c>
      <c r="K246" s="280" t="s">
        <v>650</v>
      </c>
      <c r="L246" s="281" t="str">
        <f t="shared" si="97"/>
        <v>Isi Sasaran</v>
      </c>
      <c r="M246" s="371"/>
      <c r="N246" s="371"/>
      <c r="O246" s="272"/>
      <c r="P246" s="272"/>
      <c r="Q246" s="272"/>
      <c r="R246" s="272"/>
    </row>
    <row r="247" spans="1:18" ht="12.75" customHeight="1">
      <c r="A247" s="272"/>
      <c r="B247" s="349"/>
      <c r="C247" s="349"/>
      <c r="D247" s="349"/>
      <c r="E247" s="349"/>
      <c r="F247" s="282">
        <v>5</v>
      </c>
      <c r="G247" s="283"/>
      <c r="H247" s="289" t="str">
        <f t="shared" si="61"/>
        <v>Belum Diisi</v>
      </c>
      <c r="I247" s="285" t="s">
        <v>650</v>
      </c>
      <c r="J247" s="286" t="str">
        <f t="shared" si="96"/>
        <v>Isi Sasaran</v>
      </c>
      <c r="K247" s="285" t="s">
        <v>650</v>
      </c>
      <c r="L247" s="286" t="str">
        <f t="shared" si="97"/>
        <v>Isi Sasaran</v>
      </c>
      <c r="M247" s="349"/>
      <c r="N247" s="349"/>
      <c r="O247" s="272"/>
      <c r="P247" s="272"/>
      <c r="Q247" s="272"/>
      <c r="R247" s="272"/>
    </row>
    <row r="248" spans="1:18" ht="15.75" customHeight="1">
      <c r="A248" s="272"/>
      <c r="B248" s="418">
        <v>19</v>
      </c>
      <c r="C248" s="426"/>
      <c r="D248" s="419" t="s">
        <v>650</v>
      </c>
      <c r="E248" s="427" t="str">
        <f>IF(D248="Y",1,IF(D248="T",0,IF(D248="Y/T","Belum diisi","Error")))</f>
        <v>Belum diisi</v>
      </c>
      <c r="F248" s="273">
        <v>1</v>
      </c>
      <c r="G248" s="274"/>
      <c r="H248" s="290" t="str">
        <f t="shared" si="61"/>
        <v>Belum Diisi</v>
      </c>
      <c r="I248" s="276" t="s">
        <v>650</v>
      </c>
      <c r="J248" s="277" t="str">
        <f t="shared" ref="J248:J252" si="98">IF($D$248="Y/T","Isi Sasaran",IF($E$248=0,0,IF(I248="Y",1,IF(I248="T",0,"Isi Dulu"))))</f>
        <v>Isi Sasaran</v>
      </c>
      <c r="K248" s="276" t="s">
        <v>650</v>
      </c>
      <c r="L248" s="277" t="str">
        <f t="shared" ref="L248:L252" si="99">IF($D$248="Y/T","Isi Sasaran",IF($E$248=0,0,IF(K248="Y",1,IF(K248="T",0,"Isi Dulu"))))</f>
        <v>Isi Sasaran</v>
      </c>
      <c r="M248" s="429" t="s">
        <v>650</v>
      </c>
      <c r="N248" s="430" t="str">
        <f>IF(M248="Y",1,IF(M248="T",0,IF(M248="Y/T","Belum diisi","Error")))</f>
        <v>Belum diisi</v>
      </c>
      <c r="O248" s="272"/>
      <c r="P248" s="272"/>
      <c r="Q248" s="272"/>
      <c r="R248" s="272"/>
    </row>
    <row r="249" spans="1:18" ht="12.75" customHeight="1">
      <c r="A249" s="272"/>
      <c r="B249" s="371"/>
      <c r="C249" s="371"/>
      <c r="D249" s="371"/>
      <c r="E249" s="371"/>
      <c r="F249" s="278">
        <v>2</v>
      </c>
      <c r="G249" s="279"/>
      <c r="H249" s="288" t="str">
        <f t="shared" si="61"/>
        <v>Belum Diisi</v>
      </c>
      <c r="I249" s="280" t="s">
        <v>650</v>
      </c>
      <c r="J249" s="281" t="str">
        <f t="shared" si="98"/>
        <v>Isi Sasaran</v>
      </c>
      <c r="K249" s="280" t="s">
        <v>650</v>
      </c>
      <c r="L249" s="281" t="str">
        <f t="shared" si="99"/>
        <v>Isi Sasaran</v>
      </c>
      <c r="M249" s="371"/>
      <c r="N249" s="371"/>
      <c r="O249" s="272"/>
      <c r="P249" s="272"/>
      <c r="Q249" s="272"/>
      <c r="R249" s="272"/>
    </row>
    <row r="250" spans="1:18" ht="12.75" customHeight="1">
      <c r="A250" s="272"/>
      <c r="B250" s="371"/>
      <c r="C250" s="371"/>
      <c r="D250" s="371"/>
      <c r="E250" s="371"/>
      <c r="F250" s="278">
        <v>3</v>
      </c>
      <c r="G250" s="279"/>
      <c r="H250" s="288" t="str">
        <f t="shared" si="61"/>
        <v>Belum Diisi</v>
      </c>
      <c r="I250" s="280" t="s">
        <v>650</v>
      </c>
      <c r="J250" s="281" t="str">
        <f t="shared" si="98"/>
        <v>Isi Sasaran</v>
      </c>
      <c r="K250" s="280" t="s">
        <v>650</v>
      </c>
      <c r="L250" s="281" t="str">
        <f t="shared" si="99"/>
        <v>Isi Sasaran</v>
      </c>
      <c r="M250" s="371"/>
      <c r="N250" s="371"/>
      <c r="O250" s="272"/>
      <c r="P250" s="272"/>
      <c r="Q250" s="272"/>
      <c r="R250" s="272"/>
    </row>
    <row r="251" spans="1:18" ht="12.75" customHeight="1">
      <c r="A251" s="272"/>
      <c r="B251" s="371"/>
      <c r="C251" s="371"/>
      <c r="D251" s="371"/>
      <c r="E251" s="371"/>
      <c r="F251" s="278">
        <v>4</v>
      </c>
      <c r="G251" s="279"/>
      <c r="H251" s="288" t="str">
        <f t="shared" si="61"/>
        <v>Belum Diisi</v>
      </c>
      <c r="I251" s="280" t="s">
        <v>650</v>
      </c>
      <c r="J251" s="281" t="str">
        <f t="shared" si="98"/>
        <v>Isi Sasaran</v>
      </c>
      <c r="K251" s="280" t="s">
        <v>650</v>
      </c>
      <c r="L251" s="281" t="str">
        <f t="shared" si="99"/>
        <v>Isi Sasaran</v>
      </c>
      <c r="M251" s="371"/>
      <c r="N251" s="371"/>
      <c r="O251" s="272"/>
      <c r="P251" s="272"/>
      <c r="Q251" s="272"/>
      <c r="R251" s="272"/>
    </row>
    <row r="252" spans="1:18" ht="12.75" customHeight="1">
      <c r="A252" s="272"/>
      <c r="B252" s="349"/>
      <c r="C252" s="349"/>
      <c r="D252" s="349"/>
      <c r="E252" s="349"/>
      <c r="F252" s="282">
        <v>5</v>
      </c>
      <c r="G252" s="283"/>
      <c r="H252" s="289" t="str">
        <f t="shared" si="61"/>
        <v>Belum Diisi</v>
      </c>
      <c r="I252" s="285" t="s">
        <v>650</v>
      </c>
      <c r="J252" s="286" t="str">
        <f t="shared" si="98"/>
        <v>Isi Sasaran</v>
      </c>
      <c r="K252" s="285" t="s">
        <v>650</v>
      </c>
      <c r="L252" s="286" t="str">
        <f t="shared" si="99"/>
        <v>Isi Sasaran</v>
      </c>
      <c r="M252" s="349"/>
      <c r="N252" s="349"/>
      <c r="O252" s="272"/>
      <c r="P252" s="272"/>
      <c r="Q252" s="272"/>
      <c r="R252" s="272"/>
    </row>
    <row r="253" spans="1:18" ht="15.75" customHeight="1">
      <c r="A253" s="272"/>
      <c r="B253" s="418">
        <v>20</v>
      </c>
      <c r="C253" s="426"/>
      <c r="D253" s="419" t="s">
        <v>650</v>
      </c>
      <c r="E253" s="427" t="str">
        <f>IF(D253="Y",1,IF(D253="T",0,IF(D253="Y/T","Belum diisi","Error")))</f>
        <v>Belum diisi</v>
      </c>
      <c r="F253" s="273">
        <v>1</v>
      </c>
      <c r="G253" s="274"/>
      <c r="H253" s="290" t="str">
        <f t="shared" si="61"/>
        <v>Belum Diisi</v>
      </c>
      <c r="I253" s="276" t="s">
        <v>650</v>
      </c>
      <c r="J253" s="277" t="str">
        <f t="shared" ref="J253:J257" si="100">IF($D$253="Y/T","Isi Sasaran",IF($E$253=0,0,IF(I253="Y",1,IF(I253="T",0,"Isi Dulu"))))</f>
        <v>Isi Sasaran</v>
      </c>
      <c r="K253" s="276" t="s">
        <v>650</v>
      </c>
      <c r="L253" s="277" t="str">
        <f t="shared" ref="L253:L257" si="101">IF($D$253="Y/T","Isi Sasaran",IF($E$253=0,0,IF(K253="Y",1,IF(K253="T",0,"Isi Dulu"))))</f>
        <v>Isi Sasaran</v>
      </c>
      <c r="M253" s="429" t="s">
        <v>650</v>
      </c>
      <c r="N253" s="430" t="str">
        <f>IF(M253="Y",1,IF(M253="T",0,IF(M253="Y/T","Belum diisi","Error")))</f>
        <v>Belum diisi</v>
      </c>
      <c r="O253" s="272"/>
      <c r="P253" s="272"/>
      <c r="Q253" s="272"/>
      <c r="R253" s="272"/>
    </row>
    <row r="254" spans="1:18" ht="12.75" customHeight="1">
      <c r="A254" s="272"/>
      <c r="B254" s="371"/>
      <c r="C254" s="371"/>
      <c r="D254" s="371"/>
      <c r="E254" s="371"/>
      <c r="F254" s="278">
        <v>2</v>
      </c>
      <c r="G254" s="279"/>
      <c r="H254" s="288" t="str">
        <f t="shared" si="61"/>
        <v>Belum Diisi</v>
      </c>
      <c r="I254" s="280" t="s">
        <v>650</v>
      </c>
      <c r="J254" s="281" t="str">
        <f t="shared" si="100"/>
        <v>Isi Sasaran</v>
      </c>
      <c r="K254" s="280" t="s">
        <v>650</v>
      </c>
      <c r="L254" s="281" t="str">
        <f t="shared" si="101"/>
        <v>Isi Sasaran</v>
      </c>
      <c r="M254" s="371"/>
      <c r="N254" s="371"/>
      <c r="O254" s="272"/>
      <c r="P254" s="272"/>
      <c r="Q254" s="272"/>
      <c r="R254" s="272"/>
    </row>
    <row r="255" spans="1:18" ht="12.75" customHeight="1">
      <c r="A255" s="272"/>
      <c r="B255" s="371"/>
      <c r="C255" s="371"/>
      <c r="D255" s="371"/>
      <c r="E255" s="371"/>
      <c r="F255" s="278">
        <v>3</v>
      </c>
      <c r="G255" s="279"/>
      <c r="H255" s="288" t="str">
        <f t="shared" si="61"/>
        <v>Belum Diisi</v>
      </c>
      <c r="I255" s="280" t="s">
        <v>650</v>
      </c>
      <c r="J255" s="281" t="str">
        <f t="shared" si="100"/>
        <v>Isi Sasaran</v>
      </c>
      <c r="K255" s="280" t="s">
        <v>650</v>
      </c>
      <c r="L255" s="281" t="str">
        <f t="shared" si="101"/>
        <v>Isi Sasaran</v>
      </c>
      <c r="M255" s="371"/>
      <c r="N255" s="371"/>
      <c r="O255" s="272"/>
      <c r="P255" s="272"/>
      <c r="Q255" s="272"/>
      <c r="R255" s="272"/>
    </row>
    <row r="256" spans="1:18" ht="12.75" customHeight="1">
      <c r="A256" s="272"/>
      <c r="B256" s="371"/>
      <c r="C256" s="371"/>
      <c r="D256" s="371"/>
      <c r="E256" s="371"/>
      <c r="F256" s="278">
        <v>4</v>
      </c>
      <c r="G256" s="279"/>
      <c r="H256" s="288" t="str">
        <f t="shared" si="61"/>
        <v>Belum Diisi</v>
      </c>
      <c r="I256" s="280" t="s">
        <v>650</v>
      </c>
      <c r="J256" s="281" t="str">
        <f t="shared" si="100"/>
        <v>Isi Sasaran</v>
      </c>
      <c r="K256" s="280" t="s">
        <v>650</v>
      </c>
      <c r="L256" s="281" t="str">
        <f t="shared" si="101"/>
        <v>Isi Sasaran</v>
      </c>
      <c r="M256" s="371"/>
      <c r="N256" s="371"/>
      <c r="O256" s="272"/>
      <c r="P256" s="272"/>
      <c r="Q256" s="272"/>
      <c r="R256" s="272"/>
    </row>
    <row r="257" spans="1:18" ht="12.75" customHeight="1">
      <c r="A257" s="272"/>
      <c r="B257" s="349"/>
      <c r="C257" s="349"/>
      <c r="D257" s="349"/>
      <c r="E257" s="349"/>
      <c r="F257" s="282">
        <v>5</v>
      </c>
      <c r="G257" s="283"/>
      <c r="H257" s="289" t="str">
        <f t="shared" si="61"/>
        <v>Belum Diisi</v>
      </c>
      <c r="I257" s="285" t="s">
        <v>650</v>
      </c>
      <c r="J257" s="286" t="str">
        <f t="shared" si="100"/>
        <v>Isi Sasaran</v>
      </c>
      <c r="K257" s="285" t="s">
        <v>650</v>
      </c>
      <c r="L257" s="286" t="str">
        <f t="shared" si="101"/>
        <v>Isi Sasaran</v>
      </c>
      <c r="M257" s="349"/>
      <c r="N257" s="349"/>
      <c r="O257" s="272"/>
      <c r="P257" s="272"/>
      <c r="Q257" s="272"/>
      <c r="R257" s="272"/>
    </row>
    <row r="258" spans="1:18" ht="15.75" customHeight="1">
      <c r="A258" s="272"/>
      <c r="B258" s="418">
        <v>21</v>
      </c>
      <c r="C258" s="426"/>
      <c r="D258" s="419" t="s">
        <v>650</v>
      </c>
      <c r="E258" s="427" t="str">
        <f>IF(D258="Y",1,IF(D258="T",0,IF(D258="Y/T","Belum diisi","Error")))</f>
        <v>Belum diisi</v>
      </c>
      <c r="F258" s="273">
        <v>1</v>
      </c>
      <c r="G258" s="274"/>
      <c r="H258" s="290" t="str">
        <f t="shared" si="61"/>
        <v>Belum Diisi</v>
      </c>
      <c r="I258" s="276" t="s">
        <v>650</v>
      </c>
      <c r="J258" s="277" t="str">
        <f t="shared" ref="J258:J262" si="102">IF($D$258="Y/T","Isi Sasaran",IF($E$258=0,0,IF(I258="Y",1,IF(I258="T",0,"Isi Dulu"))))</f>
        <v>Isi Sasaran</v>
      </c>
      <c r="K258" s="276" t="s">
        <v>650</v>
      </c>
      <c r="L258" s="277" t="str">
        <f t="shared" ref="L258:L262" si="103">IF($D$258="Y/T","Isi Sasaran",IF($E$258=0,0,IF(K258="Y",1,IF(K258="T",0,"Isi Dulu"))))</f>
        <v>Isi Sasaran</v>
      </c>
      <c r="M258" s="429" t="s">
        <v>650</v>
      </c>
      <c r="N258" s="430" t="str">
        <f>IF(M258="Y",1,IF(M258="T",0,IF(M258="Y/T","Belum diisi","Error")))</f>
        <v>Belum diisi</v>
      </c>
      <c r="O258" s="272"/>
      <c r="P258" s="272"/>
      <c r="Q258" s="272"/>
      <c r="R258" s="272"/>
    </row>
    <row r="259" spans="1:18" ht="12.75" customHeight="1">
      <c r="A259" s="272"/>
      <c r="B259" s="371"/>
      <c r="C259" s="371"/>
      <c r="D259" s="371"/>
      <c r="E259" s="371"/>
      <c r="F259" s="278">
        <v>2</v>
      </c>
      <c r="G259" s="279"/>
      <c r="H259" s="288" t="str">
        <f t="shared" si="61"/>
        <v>Belum Diisi</v>
      </c>
      <c r="I259" s="280" t="s">
        <v>650</v>
      </c>
      <c r="J259" s="281" t="str">
        <f t="shared" si="102"/>
        <v>Isi Sasaran</v>
      </c>
      <c r="K259" s="280" t="s">
        <v>650</v>
      </c>
      <c r="L259" s="281" t="str">
        <f t="shared" si="103"/>
        <v>Isi Sasaran</v>
      </c>
      <c r="M259" s="371"/>
      <c r="N259" s="371"/>
      <c r="O259" s="272"/>
      <c r="P259" s="272"/>
      <c r="Q259" s="272"/>
      <c r="R259" s="272"/>
    </row>
    <row r="260" spans="1:18" ht="12.75" customHeight="1">
      <c r="A260" s="272"/>
      <c r="B260" s="371"/>
      <c r="C260" s="371"/>
      <c r="D260" s="371"/>
      <c r="E260" s="371"/>
      <c r="F260" s="278">
        <v>3</v>
      </c>
      <c r="G260" s="279"/>
      <c r="H260" s="288" t="str">
        <f t="shared" si="61"/>
        <v>Belum Diisi</v>
      </c>
      <c r="I260" s="280" t="s">
        <v>650</v>
      </c>
      <c r="J260" s="281" t="str">
        <f t="shared" si="102"/>
        <v>Isi Sasaran</v>
      </c>
      <c r="K260" s="280" t="s">
        <v>650</v>
      </c>
      <c r="L260" s="281" t="str">
        <f t="shared" si="103"/>
        <v>Isi Sasaran</v>
      </c>
      <c r="M260" s="371"/>
      <c r="N260" s="371"/>
      <c r="O260" s="272"/>
      <c r="P260" s="272"/>
      <c r="Q260" s="272"/>
      <c r="R260" s="272"/>
    </row>
    <row r="261" spans="1:18" ht="12.75" customHeight="1">
      <c r="A261" s="272"/>
      <c r="B261" s="371"/>
      <c r="C261" s="371"/>
      <c r="D261" s="371"/>
      <c r="E261" s="371"/>
      <c r="F261" s="278">
        <v>4</v>
      </c>
      <c r="G261" s="279"/>
      <c r="H261" s="288" t="str">
        <f t="shared" si="61"/>
        <v>Belum Diisi</v>
      </c>
      <c r="I261" s="280" t="s">
        <v>650</v>
      </c>
      <c r="J261" s="281" t="str">
        <f t="shared" si="102"/>
        <v>Isi Sasaran</v>
      </c>
      <c r="K261" s="280" t="s">
        <v>650</v>
      </c>
      <c r="L261" s="281" t="str">
        <f t="shared" si="103"/>
        <v>Isi Sasaran</v>
      </c>
      <c r="M261" s="371"/>
      <c r="N261" s="371"/>
      <c r="O261" s="272"/>
      <c r="P261" s="272"/>
      <c r="Q261" s="272"/>
      <c r="R261" s="272"/>
    </row>
    <row r="262" spans="1:18" ht="12.75" customHeight="1">
      <c r="A262" s="272"/>
      <c r="B262" s="349"/>
      <c r="C262" s="349"/>
      <c r="D262" s="349"/>
      <c r="E262" s="349"/>
      <c r="F262" s="282">
        <v>5</v>
      </c>
      <c r="G262" s="283"/>
      <c r="H262" s="289" t="str">
        <f t="shared" si="61"/>
        <v>Belum Diisi</v>
      </c>
      <c r="I262" s="285" t="s">
        <v>650</v>
      </c>
      <c r="J262" s="286" t="str">
        <f t="shared" si="102"/>
        <v>Isi Sasaran</v>
      </c>
      <c r="K262" s="285" t="s">
        <v>650</v>
      </c>
      <c r="L262" s="286" t="str">
        <f t="shared" si="103"/>
        <v>Isi Sasaran</v>
      </c>
      <c r="M262" s="349"/>
      <c r="N262" s="349"/>
      <c r="O262" s="272"/>
      <c r="P262" s="272"/>
      <c r="Q262" s="272"/>
      <c r="R262" s="272"/>
    </row>
    <row r="263" spans="1:18" ht="15.75" customHeight="1">
      <c r="A263" s="272"/>
      <c r="B263" s="418">
        <v>22</v>
      </c>
      <c r="C263" s="426"/>
      <c r="D263" s="419" t="s">
        <v>650</v>
      </c>
      <c r="E263" s="427" t="str">
        <f>IF(D263="Y",1,IF(D263="T",0,IF(D263="Y/T","Belum diisi","Error")))</f>
        <v>Belum diisi</v>
      </c>
      <c r="F263" s="273">
        <v>1</v>
      </c>
      <c r="G263" s="298"/>
      <c r="H263" s="290" t="str">
        <f t="shared" si="61"/>
        <v>Belum Diisi</v>
      </c>
      <c r="I263" s="276" t="s">
        <v>650</v>
      </c>
      <c r="J263" s="277" t="str">
        <f t="shared" ref="J263:J267" si="104">IF($D$263="Y/T","Isi Sasaran",IF($E$263=0,0,IF(I263="Y",1,IF(I263="T",0,"Isi Dulu"))))</f>
        <v>Isi Sasaran</v>
      </c>
      <c r="K263" s="276" t="s">
        <v>650</v>
      </c>
      <c r="L263" s="277" t="str">
        <f t="shared" ref="L263:L267" si="105">IF($D$263="Y/T","Isi Sasaran",IF($E$263=0,0,IF(K263="Y",1,IF(K263="T",0,"Isi Dulu"))))</f>
        <v>Isi Sasaran</v>
      </c>
      <c r="M263" s="429" t="s">
        <v>650</v>
      </c>
      <c r="N263" s="430" t="str">
        <f>IF(M263="Y",1,IF(M263="T",0,IF(M263="Y/T","Belum diisi","Error")))</f>
        <v>Belum diisi</v>
      </c>
      <c r="O263" s="272"/>
      <c r="P263" s="272"/>
      <c r="Q263" s="272"/>
      <c r="R263" s="272"/>
    </row>
    <row r="264" spans="1:18" ht="12.75" customHeight="1">
      <c r="A264" s="272"/>
      <c r="B264" s="371"/>
      <c r="C264" s="371"/>
      <c r="D264" s="371"/>
      <c r="E264" s="371"/>
      <c r="F264" s="278">
        <v>2</v>
      </c>
      <c r="G264" s="299"/>
      <c r="H264" s="288" t="str">
        <f t="shared" si="61"/>
        <v>Belum Diisi</v>
      </c>
      <c r="I264" s="280" t="s">
        <v>650</v>
      </c>
      <c r="J264" s="281" t="str">
        <f t="shared" si="104"/>
        <v>Isi Sasaran</v>
      </c>
      <c r="K264" s="280" t="s">
        <v>650</v>
      </c>
      <c r="L264" s="281" t="str">
        <f t="shared" si="105"/>
        <v>Isi Sasaran</v>
      </c>
      <c r="M264" s="371"/>
      <c r="N264" s="371"/>
      <c r="O264" s="272"/>
      <c r="P264" s="272"/>
      <c r="Q264" s="272"/>
      <c r="R264" s="272"/>
    </row>
    <row r="265" spans="1:18" ht="12.75" customHeight="1">
      <c r="A265" s="272"/>
      <c r="B265" s="371"/>
      <c r="C265" s="371"/>
      <c r="D265" s="371"/>
      <c r="E265" s="371"/>
      <c r="F265" s="278">
        <v>3</v>
      </c>
      <c r="G265" s="299"/>
      <c r="H265" s="288" t="str">
        <f t="shared" si="61"/>
        <v>Belum Diisi</v>
      </c>
      <c r="I265" s="280" t="s">
        <v>650</v>
      </c>
      <c r="J265" s="281" t="str">
        <f t="shared" si="104"/>
        <v>Isi Sasaran</v>
      </c>
      <c r="K265" s="280" t="s">
        <v>650</v>
      </c>
      <c r="L265" s="281" t="str">
        <f t="shared" si="105"/>
        <v>Isi Sasaran</v>
      </c>
      <c r="M265" s="371"/>
      <c r="N265" s="371"/>
      <c r="O265" s="272"/>
      <c r="P265" s="272"/>
      <c r="Q265" s="272"/>
      <c r="R265" s="272"/>
    </row>
    <row r="266" spans="1:18" ht="12.75" customHeight="1">
      <c r="A266" s="272"/>
      <c r="B266" s="371"/>
      <c r="C266" s="371"/>
      <c r="D266" s="371"/>
      <c r="E266" s="371"/>
      <c r="F266" s="278">
        <v>4</v>
      </c>
      <c r="G266" s="299"/>
      <c r="H266" s="288" t="str">
        <f t="shared" si="61"/>
        <v>Belum Diisi</v>
      </c>
      <c r="I266" s="280" t="s">
        <v>650</v>
      </c>
      <c r="J266" s="281" t="str">
        <f t="shared" si="104"/>
        <v>Isi Sasaran</v>
      </c>
      <c r="K266" s="280" t="s">
        <v>650</v>
      </c>
      <c r="L266" s="281" t="str">
        <f t="shared" si="105"/>
        <v>Isi Sasaran</v>
      </c>
      <c r="M266" s="371"/>
      <c r="N266" s="371"/>
      <c r="O266" s="272"/>
      <c r="P266" s="272"/>
      <c r="Q266" s="272"/>
      <c r="R266" s="272"/>
    </row>
    <row r="267" spans="1:18" ht="12.75" customHeight="1">
      <c r="A267" s="272"/>
      <c r="B267" s="349"/>
      <c r="C267" s="349"/>
      <c r="D267" s="349"/>
      <c r="E267" s="349"/>
      <c r="F267" s="282">
        <v>5</v>
      </c>
      <c r="G267" s="300"/>
      <c r="H267" s="289" t="str">
        <f t="shared" si="61"/>
        <v>Belum Diisi</v>
      </c>
      <c r="I267" s="285" t="s">
        <v>650</v>
      </c>
      <c r="J267" s="286" t="str">
        <f t="shared" si="104"/>
        <v>Isi Sasaran</v>
      </c>
      <c r="K267" s="285" t="s">
        <v>650</v>
      </c>
      <c r="L267" s="286" t="str">
        <f t="shared" si="105"/>
        <v>Isi Sasaran</v>
      </c>
      <c r="M267" s="349"/>
      <c r="N267" s="349"/>
      <c r="O267" s="272"/>
      <c r="P267" s="272"/>
      <c r="Q267" s="272"/>
      <c r="R267" s="272"/>
    </row>
    <row r="268" spans="1:18" ht="15.75" customHeight="1">
      <c r="A268" s="272"/>
      <c r="B268" s="418">
        <v>23</v>
      </c>
      <c r="C268" s="426"/>
      <c r="D268" s="419" t="s">
        <v>650</v>
      </c>
      <c r="E268" s="427" t="str">
        <f>IF(D268="Y",1,IF(D268="T",0,IF(D268="Y/T","Belum diisi","Error")))</f>
        <v>Belum diisi</v>
      </c>
      <c r="F268" s="273">
        <v>1</v>
      </c>
      <c r="G268" s="274"/>
      <c r="H268" s="290" t="str">
        <f t="shared" si="61"/>
        <v>Belum Diisi</v>
      </c>
      <c r="I268" s="276" t="s">
        <v>650</v>
      </c>
      <c r="J268" s="277" t="str">
        <f t="shared" ref="J268:J272" si="106">IF($D$268="Y/T","Isi Sasaran",IF($E$268=0,0,IF(I268="Y",1,IF(I268="T",0,"Isi Dulu"))))</f>
        <v>Isi Sasaran</v>
      </c>
      <c r="K268" s="276" t="s">
        <v>650</v>
      </c>
      <c r="L268" s="277" t="str">
        <f t="shared" ref="L268:L272" si="107">IF($D$268="Y/T","Isi Sasaran",IF($E$268=0,0,IF(K268="Y",1,IF(K268="T",0,"Isi Dulu"))))</f>
        <v>Isi Sasaran</v>
      </c>
      <c r="M268" s="429" t="s">
        <v>650</v>
      </c>
      <c r="N268" s="430" t="str">
        <f>IF(M268="Y",1,IF(M268="T",0,IF(M268="Y/T","Belum diisi","Error")))</f>
        <v>Belum diisi</v>
      </c>
      <c r="O268" s="272"/>
      <c r="P268" s="272"/>
      <c r="Q268" s="272"/>
      <c r="R268" s="272"/>
    </row>
    <row r="269" spans="1:18" ht="12.75" customHeight="1">
      <c r="A269" s="272"/>
      <c r="B269" s="371"/>
      <c r="C269" s="371"/>
      <c r="D269" s="371"/>
      <c r="E269" s="371"/>
      <c r="F269" s="278">
        <v>2</v>
      </c>
      <c r="G269" s="279"/>
      <c r="H269" s="288" t="str">
        <f t="shared" si="61"/>
        <v>Belum Diisi</v>
      </c>
      <c r="I269" s="280" t="s">
        <v>650</v>
      </c>
      <c r="J269" s="281" t="str">
        <f t="shared" si="106"/>
        <v>Isi Sasaran</v>
      </c>
      <c r="K269" s="280" t="s">
        <v>650</v>
      </c>
      <c r="L269" s="281" t="str">
        <f t="shared" si="107"/>
        <v>Isi Sasaran</v>
      </c>
      <c r="M269" s="371"/>
      <c r="N269" s="371"/>
      <c r="O269" s="272"/>
      <c r="P269" s="272"/>
      <c r="Q269" s="272"/>
      <c r="R269" s="272"/>
    </row>
    <row r="270" spans="1:18" ht="12.75" customHeight="1">
      <c r="A270" s="272"/>
      <c r="B270" s="371"/>
      <c r="C270" s="371"/>
      <c r="D270" s="371"/>
      <c r="E270" s="371"/>
      <c r="F270" s="278">
        <v>3</v>
      </c>
      <c r="G270" s="279"/>
      <c r="H270" s="288" t="str">
        <f t="shared" si="61"/>
        <v>Belum Diisi</v>
      </c>
      <c r="I270" s="280" t="s">
        <v>650</v>
      </c>
      <c r="J270" s="281" t="str">
        <f t="shared" si="106"/>
        <v>Isi Sasaran</v>
      </c>
      <c r="K270" s="280" t="s">
        <v>650</v>
      </c>
      <c r="L270" s="281" t="str">
        <f t="shared" si="107"/>
        <v>Isi Sasaran</v>
      </c>
      <c r="M270" s="371"/>
      <c r="N270" s="371"/>
      <c r="O270" s="272"/>
      <c r="P270" s="272"/>
      <c r="Q270" s="272"/>
      <c r="R270" s="272"/>
    </row>
    <row r="271" spans="1:18" ht="12.75" customHeight="1">
      <c r="A271" s="272"/>
      <c r="B271" s="371"/>
      <c r="C271" s="371"/>
      <c r="D271" s="371"/>
      <c r="E271" s="371"/>
      <c r="F271" s="278">
        <v>4</v>
      </c>
      <c r="G271" s="279"/>
      <c r="H271" s="288" t="str">
        <f t="shared" si="61"/>
        <v>Belum Diisi</v>
      </c>
      <c r="I271" s="280" t="s">
        <v>650</v>
      </c>
      <c r="J271" s="281" t="str">
        <f t="shared" si="106"/>
        <v>Isi Sasaran</v>
      </c>
      <c r="K271" s="280" t="s">
        <v>650</v>
      </c>
      <c r="L271" s="281" t="str">
        <f t="shared" si="107"/>
        <v>Isi Sasaran</v>
      </c>
      <c r="M271" s="371"/>
      <c r="N271" s="371"/>
      <c r="O271" s="272"/>
      <c r="P271" s="272"/>
      <c r="Q271" s="272"/>
      <c r="R271" s="272"/>
    </row>
    <row r="272" spans="1:18" ht="12.75" customHeight="1">
      <c r="A272" s="272"/>
      <c r="B272" s="349"/>
      <c r="C272" s="349"/>
      <c r="D272" s="349"/>
      <c r="E272" s="349"/>
      <c r="F272" s="282">
        <v>5</v>
      </c>
      <c r="G272" s="283"/>
      <c r="H272" s="289" t="str">
        <f t="shared" si="61"/>
        <v>Belum Diisi</v>
      </c>
      <c r="I272" s="285" t="s">
        <v>650</v>
      </c>
      <c r="J272" s="286" t="str">
        <f t="shared" si="106"/>
        <v>Isi Sasaran</v>
      </c>
      <c r="K272" s="285" t="s">
        <v>650</v>
      </c>
      <c r="L272" s="286" t="str">
        <f t="shared" si="107"/>
        <v>Isi Sasaran</v>
      </c>
      <c r="M272" s="349"/>
      <c r="N272" s="349"/>
      <c r="O272" s="272"/>
      <c r="P272" s="272"/>
      <c r="Q272" s="272"/>
      <c r="R272" s="272"/>
    </row>
    <row r="273" spans="1:18" ht="15.75" customHeight="1">
      <c r="A273" s="272"/>
      <c r="B273" s="418">
        <v>24</v>
      </c>
      <c r="C273" s="426"/>
      <c r="D273" s="419" t="s">
        <v>650</v>
      </c>
      <c r="E273" s="427" t="str">
        <f>IF(D273="Y",1,IF(D273="T",0,IF(D273="Y/T","Belum diisi","Error")))</f>
        <v>Belum diisi</v>
      </c>
      <c r="F273" s="273">
        <v>1</v>
      </c>
      <c r="G273" s="274"/>
      <c r="H273" s="290" t="str">
        <f t="shared" si="61"/>
        <v>Belum Diisi</v>
      </c>
      <c r="I273" s="276" t="s">
        <v>650</v>
      </c>
      <c r="J273" s="277" t="str">
        <f t="shared" ref="J273:J277" si="108">IF($D$273="Y/T","Isi Sasaran",IF($E$273=0,0,IF(I273="Y",1,IF(I273="T",0,"Isi Dulu"))))</f>
        <v>Isi Sasaran</v>
      </c>
      <c r="K273" s="276" t="s">
        <v>650</v>
      </c>
      <c r="L273" s="277" t="str">
        <f t="shared" ref="L273:L277" si="109">IF($D$273="Y/T","Isi Sasaran",IF($E$273=0,0,IF(K273="Y",1,IF(K273="T",0,"Isi Dulu"))))</f>
        <v>Isi Sasaran</v>
      </c>
      <c r="M273" s="429" t="s">
        <v>650</v>
      </c>
      <c r="N273" s="430" t="str">
        <f>IF(M273="Y",1,IF(M273="T",0,IF(M273="Y/T","Belum diisi","Error")))</f>
        <v>Belum diisi</v>
      </c>
      <c r="O273" s="272"/>
      <c r="P273" s="272"/>
      <c r="Q273" s="272"/>
      <c r="R273" s="272"/>
    </row>
    <row r="274" spans="1:18" ht="12.75" customHeight="1">
      <c r="A274" s="272"/>
      <c r="B274" s="371"/>
      <c r="C274" s="371"/>
      <c r="D274" s="371"/>
      <c r="E274" s="371"/>
      <c r="F274" s="278">
        <v>2</v>
      </c>
      <c r="G274" s="279"/>
      <c r="H274" s="288" t="str">
        <f t="shared" si="61"/>
        <v>Belum Diisi</v>
      </c>
      <c r="I274" s="280" t="s">
        <v>650</v>
      </c>
      <c r="J274" s="281" t="str">
        <f t="shared" si="108"/>
        <v>Isi Sasaran</v>
      </c>
      <c r="K274" s="280" t="s">
        <v>650</v>
      </c>
      <c r="L274" s="281" t="str">
        <f t="shared" si="109"/>
        <v>Isi Sasaran</v>
      </c>
      <c r="M274" s="371"/>
      <c r="N274" s="371"/>
      <c r="O274" s="272"/>
      <c r="P274" s="272"/>
      <c r="Q274" s="272"/>
      <c r="R274" s="272"/>
    </row>
    <row r="275" spans="1:18" ht="12.75" customHeight="1">
      <c r="A275" s="272"/>
      <c r="B275" s="371"/>
      <c r="C275" s="371"/>
      <c r="D275" s="371"/>
      <c r="E275" s="371"/>
      <c r="F275" s="278">
        <v>3</v>
      </c>
      <c r="G275" s="279"/>
      <c r="H275" s="288" t="str">
        <f t="shared" si="61"/>
        <v>Belum Diisi</v>
      </c>
      <c r="I275" s="280" t="s">
        <v>650</v>
      </c>
      <c r="J275" s="281" t="str">
        <f t="shared" si="108"/>
        <v>Isi Sasaran</v>
      </c>
      <c r="K275" s="280" t="s">
        <v>650</v>
      </c>
      <c r="L275" s="281" t="str">
        <f t="shared" si="109"/>
        <v>Isi Sasaran</v>
      </c>
      <c r="M275" s="371"/>
      <c r="N275" s="371"/>
      <c r="O275" s="272"/>
      <c r="P275" s="272"/>
      <c r="Q275" s="272"/>
      <c r="R275" s="272"/>
    </row>
    <row r="276" spans="1:18" ht="12.75" customHeight="1">
      <c r="A276" s="272"/>
      <c r="B276" s="371"/>
      <c r="C276" s="371"/>
      <c r="D276" s="371"/>
      <c r="E276" s="371"/>
      <c r="F276" s="278">
        <v>4</v>
      </c>
      <c r="G276" s="279"/>
      <c r="H276" s="288" t="str">
        <f t="shared" si="61"/>
        <v>Belum Diisi</v>
      </c>
      <c r="I276" s="280" t="s">
        <v>650</v>
      </c>
      <c r="J276" s="281" t="str">
        <f t="shared" si="108"/>
        <v>Isi Sasaran</v>
      </c>
      <c r="K276" s="280" t="s">
        <v>650</v>
      </c>
      <c r="L276" s="281" t="str">
        <f t="shared" si="109"/>
        <v>Isi Sasaran</v>
      </c>
      <c r="M276" s="371"/>
      <c r="N276" s="371"/>
      <c r="O276" s="272"/>
      <c r="P276" s="272"/>
      <c r="Q276" s="272"/>
      <c r="R276" s="272"/>
    </row>
    <row r="277" spans="1:18" ht="12.75" customHeight="1">
      <c r="A277" s="272"/>
      <c r="B277" s="349"/>
      <c r="C277" s="349"/>
      <c r="D277" s="349"/>
      <c r="E277" s="349"/>
      <c r="F277" s="282">
        <v>5</v>
      </c>
      <c r="G277" s="283"/>
      <c r="H277" s="289" t="str">
        <f t="shared" si="61"/>
        <v>Belum Diisi</v>
      </c>
      <c r="I277" s="285" t="s">
        <v>650</v>
      </c>
      <c r="J277" s="286" t="str">
        <f t="shared" si="108"/>
        <v>Isi Sasaran</v>
      </c>
      <c r="K277" s="285" t="s">
        <v>650</v>
      </c>
      <c r="L277" s="286" t="str">
        <f t="shared" si="109"/>
        <v>Isi Sasaran</v>
      </c>
      <c r="M277" s="349"/>
      <c r="N277" s="349"/>
      <c r="O277" s="272"/>
      <c r="P277" s="272"/>
      <c r="Q277" s="272"/>
      <c r="R277" s="272"/>
    </row>
    <row r="278" spans="1:18" ht="15.75" customHeight="1">
      <c r="A278" s="272"/>
      <c r="B278" s="418">
        <v>25</v>
      </c>
      <c r="C278" s="426"/>
      <c r="D278" s="419" t="s">
        <v>650</v>
      </c>
      <c r="E278" s="427" t="str">
        <f>IF(D278="Y",1,IF(D278="T",0,IF(D278="Y/T","Belum diisi","Error")))</f>
        <v>Belum diisi</v>
      </c>
      <c r="F278" s="273">
        <v>1</v>
      </c>
      <c r="G278" s="274"/>
      <c r="H278" s="290" t="str">
        <f t="shared" si="61"/>
        <v>Belum Diisi</v>
      </c>
      <c r="I278" s="276" t="s">
        <v>650</v>
      </c>
      <c r="J278" s="277" t="str">
        <f t="shared" ref="J278:J282" si="110">IF($D$278="Y/T","Isi Sasaran",IF($E$278=0,0,IF(I278="Y",1,IF(I278="T",0,"Isi Dulu"))))</f>
        <v>Isi Sasaran</v>
      </c>
      <c r="K278" s="276" t="s">
        <v>650</v>
      </c>
      <c r="L278" s="277" t="str">
        <f t="shared" ref="L278:L282" si="111">IF($D$278="Y/T","Isi Sasaran",IF($E$278=0,0,IF(K278="Y",1,IF(K278="T",0,"Isi Dulu"))))</f>
        <v>Isi Sasaran</v>
      </c>
      <c r="M278" s="429" t="s">
        <v>650</v>
      </c>
      <c r="N278" s="430" t="str">
        <f>IF(M278="Y",1,IF(M278="T",0,IF(M278="Y/T","Belum diisi","Error")))</f>
        <v>Belum diisi</v>
      </c>
      <c r="O278" s="272"/>
      <c r="P278" s="272"/>
      <c r="Q278" s="272"/>
      <c r="R278" s="272"/>
    </row>
    <row r="279" spans="1:18" ht="12.75" customHeight="1">
      <c r="A279" s="272"/>
      <c r="B279" s="371"/>
      <c r="C279" s="371"/>
      <c r="D279" s="371"/>
      <c r="E279" s="371"/>
      <c r="F279" s="278">
        <v>2</v>
      </c>
      <c r="G279" s="279"/>
      <c r="H279" s="288" t="str">
        <f t="shared" si="61"/>
        <v>Belum Diisi</v>
      </c>
      <c r="I279" s="280" t="s">
        <v>650</v>
      </c>
      <c r="J279" s="281" t="str">
        <f t="shared" si="110"/>
        <v>Isi Sasaran</v>
      </c>
      <c r="K279" s="280" t="s">
        <v>650</v>
      </c>
      <c r="L279" s="281" t="str">
        <f t="shared" si="111"/>
        <v>Isi Sasaran</v>
      </c>
      <c r="M279" s="371"/>
      <c r="N279" s="371"/>
      <c r="O279" s="272"/>
      <c r="P279" s="272"/>
      <c r="Q279" s="272"/>
      <c r="R279" s="272"/>
    </row>
    <row r="280" spans="1:18" ht="12.75" customHeight="1">
      <c r="A280" s="272"/>
      <c r="B280" s="371"/>
      <c r="C280" s="371"/>
      <c r="D280" s="371"/>
      <c r="E280" s="371"/>
      <c r="F280" s="278">
        <v>3</v>
      </c>
      <c r="G280" s="279"/>
      <c r="H280" s="288" t="str">
        <f t="shared" si="61"/>
        <v>Belum Diisi</v>
      </c>
      <c r="I280" s="280" t="s">
        <v>650</v>
      </c>
      <c r="J280" s="281" t="str">
        <f t="shared" si="110"/>
        <v>Isi Sasaran</v>
      </c>
      <c r="K280" s="280" t="s">
        <v>650</v>
      </c>
      <c r="L280" s="281" t="str">
        <f t="shared" si="111"/>
        <v>Isi Sasaran</v>
      </c>
      <c r="M280" s="371"/>
      <c r="N280" s="371"/>
      <c r="O280" s="272"/>
      <c r="P280" s="272"/>
      <c r="Q280" s="272"/>
      <c r="R280" s="272"/>
    </row>
    <row r="281" spans="1:18" ht="12.75" customHeight="1">
      <c r="A281" s="272"/>
      <c r="B281" s="371"/>
      <c r="C281" s="371"/>
      <c r="D281" s="371"/>
      <c r="E281" s="371"/>
      <c r="F281" s="278">
        <v>4</v>
      </c>
      <c r="G281" s="279"/>
      <c r="H281" s="288" t="str">
        <f t="shared" si="61"/>
        <v>Belum Diisi</v>
      </c>
      <c r="I281" s="280" t="s">
        <v>650</v>
      </c>
      <c r="J281" s="281" t="str">
        <f t="shared" si="110"/>
        <v>Isi Sasaran</v>
      </c>
      <c r="K281" s="280" t="s">
        <v>650</v>
      </c>
      <c r="L281" s="281" t="str">
        <f t="shared" si="111"/>
        <v>Isi Sasaran</v>
      </c>
      <c r="M281" s="371"/>
      <c r="N281" s="371"/>
      <c r="O281" s="272"/>
      <c r="P281" s="272"/>
      <c r="Q281" s="272"/>
      <c r="R281" s="272"/>
    </row>
    <row r="282" spans="1:18" ht="12.75" customHeight="1">
      <c r="A282" s="272"/>
      <c r="B282" s="349"/>
      <c r="C282" s="349"/>
      <c r="D282" s="349"/>
      <c r="E282" s="349"/>
      <c r="F282" s="282">
        <v>5</v>
      </c>
      <c r="G282" s="283"/>
      <c r="H282" s="289" t="str">
        <f t="shared" si="61"/>
        <v>Belum Diisi</v>
      </c>
      <c r="I282" s="285" t="s">
        <v>650</v>
      </c>
      <c r="J282" s="286" t="str">
        <f t="shared" si="110"/>
        <v>Isi Sasaran</v>
      </c>
      <c r="K282" s="285" t="s">
        <v>650</v>
      </c>
      <c r="L282" s="286" t="str">
        <f t="shared" si="111"/>
        <v>Isi Sasaran</v>
      </c>
      <c r="M282" s="349"/>
      <c r="N282" s="349"/>
      <c r="O282" s="272"/>
      <c r="P282" s="272"/>
      <c r="Q282" s="272"/>
      <c r="R282" s="272"/>
    </row>
    <row r="283" spans="1:18" ht="15.75" customHeight="1">
      <c r="A283" s="272"/>
      <c r="B283" s="418">
        <v>26</v>
      </c>
      <c r="C283" s="426"/>
      <c r="D283" s="419" t="s">
        <v>650</v>
      </c>
      <c r="E283" s="427" t="str">
        <f>IF(D283="Y",1,IF(D283="T",0,IF(D283="Y/T","Belum diisi","Error")))</f>
        <v>Belum diisi</v>
      </c>
      <c r="F283" s="273">
        <v>1</v>
      </c>
      <c r="G283" s="274"/>
      <c r="H283" s="290" t="str">
        <f t="shared" si="61"/>
        <v>Belum Diisi</v>
      </c>
      <c r="I283" s="276" t="s">
        <v>650</v>
      </c>
      <c r="J283" s="277" t="str">
        <f t="shared" ref="J283:J287" si="112">IF($D$283="Y/T","Isi Sasaran",IF($E$283=0,0,IF(I283="Y",1,IF(I283="T",0,"Isi Dulu"))))</f>
        <v>Isi Sasaran</v>
      </c>
      <c r="K283" s="276" t="s">
        <v>650</v>
      </c>
      <c r="L283" s="277" t="str">
        <f t="shared" ref="L283:L287" si="113">IF($D$283="Y/T","Isi Sasaran",IF($E$283=0,0,IF(K283="Y",1,IF(K283="T",0,"Isi Dulu"))))</f>
        <v>Isi Sasaran</v>
      </c>
      <c r="M283" s="429" t="s">
        <v>650</v>
      </c>
      <c r="N283" s="430" t="str">
        <f>IF(M283="Y",1,IF(M283="T",0,IF(M283="Y/T","Belum diisi","Error")))</f>
        <v>Belum diisi</v>
      </c>
      <c r="O283" s="272"/>
      <c r="P283" s="272"/>
      <c r="Q283" s="272"/>
      <c r="R283" s="272"/>
    </row>
    <row r="284" spans="1:18" ht="12.75" customHeight="1">
      <c r="A284" s="272"/>
      <c r="B284" s="371"/>
      <c r="C284" s="371"/>
      <c r="D284" s="371"/>
      <c r="E284" s="371"/>
      <c r="F284" s="278">
        <v>2</v>
      </c>
      <c r="G284" s="279"/>
      <c r="H284" s="288" t="str">
        <f t="shared" si="61"/>
        <v>Belum Diisi</v>
      </c>
      <c r="I284" s="280" t="s">
        <v>650</v>
      </c>
      <c r="J284" s="281" t="str">
        <f t="shared" si="112"/>
        <v>Isi Sasaran</v>
      </c>
      <c r="K284" s="280" t="s">
        <v>650</v>
      </c>
      <c r="L284" s="281" t="str">
        <f t="shared" si="113"/>
        <v>Isi Sasaran</v>
      </c>
      <c r="M284" s="371"/>
      <c r="N284" s="371"/>
      <c r="O284" s="272"/>
      <c r="P284" s="272"/>
      <c r="Q284" s="272"/>
      <c r="R284" s="272"/>
    </row>
    <row r="285" spans="1:18" ht="12.75" customHeight="1">
      <c r="A285" s="272"/>
      <c r="B285" s="371"/>
      <c r="C285" s="371"/>
      <c r="D285" s="371"/>
      <c r="E285" s="371"/>
      <c r="F285" s="278">
        <v>3</v>
      </c>
      <c r="G285" s="279"/>
      <c r="H285" s="288" t="str">
        <f t="shared" si="61"/>
        <v>Belum Diisi</v>
      </c>
      <c r="I285" s="280" t="s">
        <v>650</v>
      </c>
      <c r="J285" s="281" t="str">
        <f t="shared" si="112"/>
        <v>Isi Sasaran</v>
      </c>
      <c r="K285" s="280" t="s">
        <v>650</v>
      </c>
      <c r="L285" s="281" t="str">
        <f t="shared" si="113"/>
        <v>Isi Sasaran</v>
      </c>
      <c r="M285" s="371"/>
      <c r="N285" s="371"/>
      <c r="O285" s="272"/>
      <c r="P285" s="272"/>
      <c r="Q285" s="272"/>
      <c r="R285" s="272"/>
    </row>
    <row r="286" spans="1:18" ht="12.75" customHeight="1">
      <c r="A286" s="272"/>
      <c r="B286" s="371"/>
      <c r="C286" s="371"/>
      <c r="D286" s="371"/>
      <c r="E286" s="371"/>
      <c r="F286" s="278">
        <v>4</v>
      </c>
      <c r="G286" s="279"/>
      <c r="H286" s="288" t="str">
        <f t="shared" si="61"/>
        <v>Belum Diisi</v>
      </c>
      <c r="I286" s="280" t="s">
        <v>650</v>
      </c>
      <c r="J286" s="281" t="str">
        <f t="shared" si="112"/>
        <v>Isi Sasaran</v>
      </c>
      <c r="K286" s="280" t="s">
        <v>650</v>
      </c>
      <c r="L286" s="281" t="str">
        <f t="shared" si="113"/>
        <v>Isi Sasaran</v>
      </c>
      <c r="M286" s="371"/>
      <c r="N286" s="371"/>
      <c r="O286" s="272"/>
      <c r="P286" s="272"/>
      <c r="Q286" s="272"/>
      <c r="R286" s="272"/>
    </row>
    <row r="287" spans="1:18" ht="12.75" customHeight="1">
      <c r="A287" s="272"/>
      <c r="B287" s="349"/>
      <c r="C287" s="349"/>
      <c r="D287" s="349"/>
      <c r="E287" s="349"/>
      <c r="F287" s="282">
        <v>5</v>
      </c>
      <c r="G287" s="283"/>
      <c r="H287" s="289" t="str">
        <f t="shared" si="61"/>
        <v>Belum Diisi</v>
      </c>
      <c r="I287" s="285" t="s">
        <v>650</v>
      </c>
      <c r="J287" s="286" t="str">
        <f t="shared" si="112"/>
        <v>Isi Sasaran</v>
      </c>
      <c r="K287" s="285" t="s">
        <v>650</v>
      </c>
      <c r="L287" s="286" t="str">
        <f t="shared" si="113"/>
        <v>Isi Sasaran</v>
      </c>
      <c r="M287" s="349"/>
      <c r="N287" s="349"/>
      <c r="O287" s="272"/>
      <c r="P287" s="272"/>
      <c r="Q287" s="272"/>
      <c r="R287" s="272"/>
    </row>
    <row r="288" spans="1:18" ht="15.75" customHeight="1">
      <c r="A288" s="272"/>
      <c r="B288" s="418">
        <v>27</v>
      </c>
      <c r="C288" s="426"/>
      <c r="D288" s="419" t="s">
        <v>650</v>
      </c>
      <c r="E288" s="427" t="str">
        <f>IF(D288="Y",1,IF(D288="T",0,IF(D288="Y/T","Belum diisi","Error")))</f>
        <v>Belum diisi</v>
      </c>
      <c r="F288" s="273">
        <v>1</v>
      </c>
      <c r="G288" s="274"/>
      <c r="H288" s="290" t="str">
        <f t="shared" si="61"/>
        <v>Belum Diisi</v>
      </c>
      <c r="I288" s="276" t="s">
        <v>650</v>
      </c>
      <c r="J288" s="277" t="str">
        <f t="shared" ref="J288:J292" si="114">IF($D$288="Y/T","Isi Sasaran",IF($E$288=0,0,IF(I288="Y",1,IF(I288="T",0,"Isi Dulu"))))</f>
        <v>Isi Sasaran</v>
      </c>
      <c r="K288" s="276" t="s">
        <v>650</v>
      </c>
      <c r="L288" s="277" t="str">
        <f t="shared" ref="L288:L292" si="115">IF($D$288="Y/T","Isi Sasaran",IF($E$288=0,0,IF(K288="Y",1,IF(K288="T",0,"Isi Dulu"))))</f>
        <v>Isi Sasaran</v>
      </c>
      <c r="M288" s="429" t="s">
        <v>650</v>
      </c>
      <c r="N288" s="430" t="str">
        <f>IF(M288="Y",1,IF(M288="T",0,IF(M288="Y/T","Belum diisi","Error")))</f>
        <v>Belum diisi</v>
      </c>
      <c r="O288" s="272"/>
      <c r="P288" s="272"/>
      <c r="Q288" s="272"/>
      <c r="R288" s="272"/>
    </row>
    <row r="289" spans="1:18" ht="12.75" customHeight="1">
      <c r="A289" s="272"/>
      <c r="B289" s="371"/>
      <c r="C289" s="371"/>
      <c r="D289" s="371"/>
      <c r="E289" s="371"/>
      <c r="F289" s="278">
        <v>2</v>
      </c>
      <c r="G289" s="279"/>
      <c r="H289" s="288" t="str">
        <f t="shared" si="61"/>
        <v>Belum Diisi</v>
      </c>
      <c r="I289" s="280" t="s">
        <v>650</v>
      </c>
      <c r="J289" s="281" t="str">
        <f t="shared" si="114"/>
        <v>Isi Sasaran</v>
      </c>
      <c r="K289" s="280" t="s">
        <v>650</v>
      </c>
      <c r="L289" s="281" t="str">
        <f t="shared" si="115"/>
        <v>Isi Sasaran</v>
      </c>
      <c r="M289" s="371"/>
      <c r="N289" s="371"/>
      <c r="O289" s="272"/>
      <c r="P289" s="272"/>
      <c r="Q289" s="272"/>
      <c r="R289" s="272"/>
    </row>
    <row r="290" spans="1:18" ht="12.75" customHeight="1">
      <c r="A290" s="272"/>
      <c r="B290" s="371"/>
      <c r="C290" s="371"/>
      <c r="D290" s="371"/>
      <c r="E290" s="371"/>
      <c r="F290" s="278">
        <v>3</v>
      </c>
      <c r="G290" s="279"/>
      <c r="H290" s="288" t="str">
        <f t="shared" si="61"/>
        <v>Belum Diisi</v>
      </c>
      <c r="I290" s="280" t="s">
        <v>650</v>
      </c>
      <c r="J290" s="281" t="str">
        <f t="shared" si="114"/>
        <v>Isi Sasaran</v>
      </c>
      <c r="K290" s="280" t="s">
        <v>650</v>
      </c>
      <c r="L290" s="281" t="str">
        <f t="shared" si="115"/>
        <v>Isi Sasaran</v>
      </c>
      <c r="M290" s="371"/>
      <c r="N290" s="371"/>
      <c r="O290" s="272"/>
      <c r="P290" s="272"/>
      <c r="Q290" s="272"/>
      <c r="R290" s="272"/>
    </row>
    <row r="291" spans="1:18" ht="12.75" customHeight="1">
      <c r="A291" s="272"/>
      <c r="B291" s="371"/>
      <c r="C291" s="371"/>
      <c r="D291" s="371"/>
      <c r="E291" s="371"/>
      <c r="F291" s="278">
        <v>4</v>
      </c>
      <c r="G291" s="279"/>
      <c r="H291" s="288" t="str">
        <f t="shared" si="61"/>
        <v>Belum Diisi</v>
      </c>
      <c r="I291" s="280" t="s">
        <v>650</v>
      </c>
      <c r="J291" s="281" t="str">
        <f t="shared" si="114"/>
        <v>Isi Sasaran</v>
      </c>
      <c r="K291" s="280" t="s">
        <v>650</v>
      </c>
      <c r="L291" s="281" t="str">
        <f t="shared" si="115"/>
        <v>Isi Sasaran</v>
      </c>
      <c r="M291" s="371"/>
      <c r="N291" s="371"/>
      <c r="O291" s="272"/>
      <c r="P291" s="272"/>
      <c r="Q291" s="272"/>
      <c r="R291" s="272"/>
    </row>
    <row r="292" spans="1:18" ht="12.75" customHeight="1">
      <c r="A292" s="272"/>
      <c r="B292" s="349"/>
      <c r="C292" s="349"/>
      <c r="D292" s="349"/>
      <c r="E292" s="349"/>
      <c r="F292" s="282">
        <v>5</v>
      </c>
      <c r="G292" s="283"/>
      <c r="H292" s="289" t="str">
        <f t="shared" si="61"/>
        <v>Belum Diisi</v>
      </c>
      <c r="I292" s="285" t="s">
        <v>650</v>
      </c>
      <c r="J292" s="286" t="str">
        <f t="shared" si="114"/>
        <v>Isi Sasaran</v>
      </c>
      <c r="K292" s="285" t="s">
        <v>650</v>
      </c>
      <c r="L292" s="286" t="str">
        <f t="shared" si="115"/>
        <v>Isi Sasaran</v>
      </c>
      <c r="M292" s="349"/>
      <c r="N292" s="349"/>
      <c r="O292" s="272"/>
      <c r="P292" s="272"/>
      <c r="Q292" s="272"/>
      <c r="R292" s="272"/>
    </row>
    <row r="293" spans="1:18" ht="15.75" customHeight="1">
      <c r="A293" s="272"/>
      <c r="B293" s="418">
        <v>28</v>
      </c>
      <c r="C293" s="426"/>
      <c r="D293" s="419" t="s">
        <v>650</v>
      </c>
      <c r="E293" s="427" t="str">
        <f>IF(D293="Y",1,IF(D293="T",0,IF(D293="Y/T","Belum diisi","Error")))</f>
        <v>Belum diisi</v>
      </c>
      <c r="F293" s="273">
        <v>1</v>
      </c>
      <c r="G293" s="274"/>
      <c r="H293" s="290" t="str">
        <f t="shared" si="61"/>
        <v>Belum Diisi</v>
      </c>
      <c r="I293" s="276" t="s">
        <v>650</v>
      </c>
      <c r="J293" s="277" t="str">
        <f t="shared" ref="J293:J297" si="116">IF($D$293="Y/T","Isi Sasaran",IF($E$293=0,0,IF(I293="Y",1,IF(I293="T",0,"Isi Dulu"))))</f>
        <v>Isi Sasaran</v>
      </c>
      <c r="K293" s="276" t="s">
        <v>650</v>
      </c>
      <c r="L293" s="277" t="str">
        <f t="shared" ref="L293:L297" si="117">IF($D$293="Y/T","Isi Sasaran",IF($E$293=0,0,IF(K293="Y",1,IF(K293="T",0,"Isi Dulu"))))</f>
        <v>Isi Sasaran</v>
      </c>
      <c r="M293" s="429" t="s">
        <v>650</v>
      </c>
      <c r="N293" s="430" t="str">
        <f>IF(M293="Y",1,IF(M293="T",0,IF(M293="Y/T","Belum diisi","Error")))</f>
        <v>Belum diisi</v>
      </c>
      <c r="O293" s="272"/>
      <c r="P293" s="272"/>
      <c r="Q293" s="272"/>
      <c r="R293" s="272"/>
    </row>
    <row r="294" spans="1:18" ht="12.75" customHeight="1">
      <c r="A294" s="272"/>
      <c r="B294" s="371"/>
      <c r="C294" s="371"/>
      <c r="D294" s="371"/>
      <c r="E294" s="371"/>
      <c r="F294" s="278">
        <v>2</v>
      </c>
      <c r="G294" s="279"/>
      <c r="H294" s="288" t="str">
        <f t="shared" si="61"/>
        <v>Belum Diisi</v>
      </c>
      <c r="I294" s="280" t="s">
        <v>650</v>
      </c>
      <c r="J294" s="281" t="str">
        <f t="shared" si="116"/>
        <v>Isi Sasaran</v>
      </c>
      <c r="K294" s="280" t="s">
        <v>650</v>
      </c>
      <c r="L294" s="281" t="str">
        <f t="shared" si="117"/>
        <v>Isi Sasaran</v>
      </c>
      <c r="M294" s="371"/>
      <c r="N294" s="371"/>
      <c r="O294" s="272"/>
      <c r="P294" s="272"/>
      <c r="Q294" s="272"/>
      <c r="R294" s="272"/>
    </row>
    <row r="295" spans="1:18" ht="12.75" customHeight="1">
      <c r="A295" s="272"/>
      <c r="B295" s="371"/>
      <c r="C295" s="371"/>
      <c r="D295" s="371"/>
      <c r="E295" s="371"/>
      <c r="F295" s="278">
        <v>3</v>
      </c>
      <c r="G295" s="279"/>
      <c r="H295" s="288" t="str">
        <f t="shared" si="61"/>
        <v>Belum Diisi</v>
      </c>
      <c r="I295" s="280" t="s">
        <v>650</v>
      </c>
      <c r="J295" s="281" t="str">
        <f t="shared" si="116"/>
        <v>Isi Sasaran</v>
      </c>
      <c r="K295" s="280" t="s">
        <v>650</v>
      </c>
      <c r="L295" s="281" t="str">
        <f t="shared" si="117"/>
        <v>Isi Sasaran</v>
      </c>
      <c r="M295" s="371"/>
      <c r="N295" s="371"/>
      <c r="O295" s="272"/>
      <c r="P295" s="272"/>
      <c r="Q295" s="272"/>
      <c r="R295" s="272"/>
    </row>
    <row r="296" spans="1:18" ht="12.75" customHeight="1">
      <c r="A296" s="272"/>
      <c r="B296" s="371"/>
      <c r="C296" s="371"/>
      <c r="D296" s="371"/>
      <c r="E296" s="371"/>
      <c r="F296" s="278">
        <v>4</v>
      </c>
      <c r="G296" s="279"/>
      <c r="H296" s="288" t="str">
        <f t="shared" si="61"/>
        <v>Belum Diisi</v>
      </c>
      <c r="I296" s="280" t="s">
        <v>650</v>
      </c>
      <c r="J296" s="281" t="str">
        <f t="shared" si="116"/>
        <v>Isi Sasaran</v>
      </c>
      <c r="K296" s="280" t="s">
        <v>650</v>
      </c>
      <c r="L296" s="281" t="str">
        <f t="shared" si="117"/>
        <v>Isi Sasaran</v>
      </c>
      <c r="M296" s="371"/>
      <c r="N296" s="371"/>
      <c r="O296" s="272"/>
      <c r="P296" s="272"/>
      <c r="Q296" s="272"/>
      <c r="R296" s="272"/>
    </row>
    <row r="297" spans="1:18" ht="12.75" customHeight="1">
      <c r="A297" s="272"/>
      <c r="B297" s="349"/>
      <c r="C297" s="349"/>
      <c r="D297" s="349"/>
      <c r="E297" s="349"/>
      <c r="F297" s="282">
        <v>5</v>
      </c>
      <c r="G297" s="283"/>
      <c r="H297" s="289" t="str">
        <f t="shared" si="61"/>
        <v>Belum Diisi</v>
      </c>
      <c r="I297" s="285" t="s">
        <v>650</v>
      </c>
      <c r="J297" s="286" t="str">
        <f t="shared" si="116"/>
        <v>Isi Sasaran</v>
      </c>
      <c r="K297" s="285" t="s">
        <v>650</v>
      </c>
      <c r="L297" s="286" t="str">
        <f t="shared" si="117"/>
        <v>Isi Sasaran</v>
      </c>
      <c r="M297" s="349"/>
      <c r="N297" s="349"/>
      <c r="O297" s="272"/>
      <c r="P297" s="272"/>
      <c r="Q297" s="272"/>
      <c r="R297" s="272"/>
    </row>
    <row r="298" spans="1:18" ht="15.75" customHeight="1">
      <c r="A298" s="272"/>
      <c r="B298" s="418">
        <v>29</v>
      </c>
      <c r="C298" s="426"/>
      <c r="D298" s="419" t="s">
        <v>650</v>
      </c>
      <c r="E298" s="427" t="str">
        <f>IF(D298="Y",1,IF(D298="T",0,IF(D298="Y/T","Belum diisi","Error")))</f>
        <v>Belum diisi</v>
      </c>
      <c r="F298" s="273">
        <v>1</v>
      </c>
      <c r="G298" s="274"/>
      <c r="H298" s="290" t="str">
        <f t="shared" si="61"/>
        <v>Belum Diisi</v>
      </c>
      <c r="I298" s="276" t="s">
        <v>650</v>
      </c>
      <c r="J298" s="277" t="str">
        <f t="shared" ref="J298:J302" si="118">IF($D$298="Y/T","Isi Sasaran",IF($E$298=0,0,IF(I298="Y",1,IF(I298="T",0,"Isi Dulu"))))</f>
        <v>Isi Sasaran</v>
      </c>
      <c r="K298" s="276" t="s">
        <v>650</v>
      </c>
      <c r="L298" s="277" t="str">
        <f t="shared" ref="L298:L302" si="119">IF($D$298="Y/T","Isi Sasaran",IF($E$298=0,0,IF(K298="Y",1,IF(K298="T",0,"Isi Dulu"))))</f>
        <v>Isi Sasaran</v>
      </c>
      <c r="M298" s="429" t="s">
        <v>650</v>
      </c>
      <c r="N298" s="430" t="str">
        <f>IF(M298="Y",1,IF(M298="T",0,IF(M298="Y/T","Belum diisi","Error")))</f>
        <v>Belum diisi</v>
      </c>
      <c r="O298" s="272"/>
      <c r="P298" s="272"/>
      <c r="Q298" s="272"/>
      <c r="R298" s="272"/>
    </row>
    <row r="299" spans="1:18" ht="12.75" customHeight="1">
      <c r="A299" s="272"/>
      <c r="B299" s="371"/>
      <c r="C299" s="371"/>
      <c r="D299" s="371"/>
      <c r="E299" s="371"/>
      <c r="F299" s="278">
        <v>2</v>
      </c>
      <c r="G299" s="279"/>
      <c r="H299" s="288" t="str">
        <f t="shared" si="61"/>
        <v>Belum Diisi</v>
      </c>
      <c r="I299" s="280" t="s">
        <v>650</v>
      </c>
      <c r="J299" s="281" t="str">
        <f t="shared" si="118"/>
        <v>Isi Sasaran</v>
      </c>
      <c r="K299" s="280" t="s">
        <v>650</v>
      </c>
      <c r="L299" s="281" t="str">
        <f t="shared" si="119"/>
        <v>Isi Sasaran</v>
      </c>
      <c r="M299" s="371"/>
      <c r="N299" s="371"/>
      <c r="O299" s="272"/>
      <c r="P299" s="272"/>
      <c r="Q299" s="272"/>
      <c r="R299" s="272"/>
    </row>
    <row r="300" spans="1:18" ht="12.75" customHeight="1">
      <c r="A300" s="272"/>
      <c r="B300" s="371"/>
      <c r="C300" s="371"/>
      <c r="D300" s="371"/>
      <c r="E300" s="371"/>
      <c r="F300" s="278">
        <v>3</v>
      </c>
      <c r="G300" s="279"/>
      <c r="H300" s="288" t="str">
        <f t="shared" si="61"/>
        <v>Belum Diisi</v>
      </c>
      <c r="I300" s="280" t="s">
        <v>650</v>
      </c>
      <c r="J300" s="281" t="str">
        <f t="shared" si="118"/>
        <v>Isi Sasaran</v>
      </c>
      <c r="K300" s="280" t="s">
        <v>650</v>
      </c>
      <c r="L300" s="281" t="str">
        <f t="shared" si="119"/>
        <v>Isi Sasaran</v>
      </c>
      <c r="M300" s="371"/>
      <c r="N300" s="371"/>
      <c r="O300" s="272"/>
      <c r="P300" s="272"/>
      <c r="Q300" s="272"/>
      <c r="R300" s="272"/>
    </row>
    <row r="301" spans="1:18" ht="12.75" customHeight="1">
      <c r="A301" s="272"/>
      <c r="B301" s="371"/>
      <c r="C301" s="371"/>
      <c r="D301" s="371"/>
      <c r="E301" s="371"/>
      <c r="F301" s="278">
        <v>4</v>
      </c>
      <c r="G301" s="279"/>
      <c r="H301" s="288" t="str">
        <f t="shared" si="61"/>
        <v>Belum Diisi</v>
      </c>
      <c r="I301" s="280" t="s">
        <v>650</v>
      </c>
      <c r="J301" s="281" t="str">
        <f t="shared" si="118"/>
        <v>Isi Sasaran</v>
      </c>
      <c r="K301" s="280" t="s">
        <v>650</v>
      </c>
      <c r="L301" s="281" t="str">
        <f t="shared" si="119"/>
        <v>Isi Sasaran</v>
      </c>
      <c r="M301" s="371"/>
      <c r="N301" s="371"/>
      <c r="O301" s="272"/>
      <c r="P301" s="272"/>
      <c r="Q301" s="272"/>
      <c r="R301" s="272"/>
    </row>
    <row r="302" spans="1:18" ht="12.75" customHeight="1">
      <c r="A302" s="272"/>
      <c r="B302" s="349"/>
      <c r="C302" s="349"/>
      <c r="D302" s="349"/>
      <c r="E302" s="349"/>
      <c r="F302" s="282">
        <v>5</v>
      </c>
      <c r="G302" s="283"/>
      <c r="H302" s="289" t="str">
        <f t="shared" si="61"/>
        <v>Belum Diisi</v>
      </c>
      <c r="I302" s="285" t="s">
        <v>650</v>
      </c>
      <c r="J302" s="286" t="str">
        <f t="shared" si="118"/>
        <v>Isi Sasaran</v>
      </c>
      <c r="K302" s="285" t="s">
        <v>650</v>
      </c>
      <c r="L302" s="286" t="str">
        <f t="shared" si="119"/>
        <v>Isi Sasaran</v>
      </c>
      <c r="M302" s="349"/>
      <c r="N302" s="349"/>
      <c r="O302" s="272"/>
      <c r="P302" s="272"/>
      <c r="Q302" s="272"/>
      <c r="R302" s="272"/>
    </row>
    <row r="303" spans="1:18" ht="15.75" customHeight="1">
      <c r="A303" s="272"/>
      <c r="B303" s="418">
        <v>30</v>
      </c>
      <c r="C303" s="426"/>
      <c r="D303" s="419" t="s">
        <v>658</v>
      </c>
      <c r="E303" s="427">
        <f>IF(D303="Y",1,IF(D303="T",0,IF(D303="Y/T","Belum diisi","Error")))</f>
        <v>1</v>
      </c>
      <c r="F303" s="273">
        <v>1</v>
      </c>
      <c r="G303" s="274"/>
      <c r="H303" s="290">
        <f t="shared" si="61"/>
        <v>1</v>
      </c>
      <c r="I303" s="285" t="s">
        <v>658</v>
      </c>
      <c r="J303" s="277">
        <f t="shared" ref="J303:J307" si="120">IF($D$303="Y/T","Isi Sasaran",IF($E$303=0,0,IF(I303="Y",1,IF(I303="T",0,"Isi Dulu"))))</f>
        <v>1</v>
      </c>
      <c r="K303" s="285" t="s">
        <v>658</v>
      </c>
      <c r="L303" s="277">
        <f t="shared" ref="L303:L307" si="121">IF($D$303="Y/T","Isi Sasaran",IF($E$303=0,0,IF(K303="Y",1,IF(K303="T",0,"Isi Dulu"))))</f>
        <v>1</v>
      </c>
      <c r="M303" s="429" t="s">
        <v>658</v>
      </c>
      <c r="N303" s="430">
        <f>IF(M303="Y",1,IF(M303="T",0,IF(M303="Y/T","Belum diisi","Error")))</f>
        <v>1</v>
      </c>
      <c r="O303" s="272"/>
      <c r="P303" s="272"/>
      <c r="Q303" s="272"/>
      <c r="R303" s="272"/>
    </row>
    <row r="304" spans="1:18" ht="12.75" customHeight="1">
      <c r="A304" s="272"/>
      <c r="B304" s="371"/>
      <c r="C304" s="371"/>
      <c r="D304" s="371"/>
      <c r="E304" s="371"/>
      <c r="F304" s="278">
        <v>2</v>
      </c>
      <c r="G304" s="279"/>
      <c r="H304" s="288" t="str">
        <f t="shared" si="61"/>
        <v>Belum Diisi</v>
      </c>
      <c r="I304" s="280" t="s">
        <v>650</v>
      </c>
      <c r="J304" s="281" t="str">
        <f t="shared" si="120"/>
        <v>Isi Dulu</v>
      </c>
      <c r="K304" s="280" t="s">
        <v>650</v>
      </c>
      <c r="L304" s="281" t="str">
        <f t="shared" si="121"/>
        <v>Isi Dulu</v>
      </c>
      <c r="M304" s="371"/>
      <c r="N304" s="371"/>
      <c r="O304" s="272"/>
      <c r="P304" s="272"/>
      <c r="Q304" s="272"/>
      <c r="R304" s="272"/>
    </row>
    <row r="305" spans="1:18" ht="12.75" customHeight="1">
      <c r="A305" s="272"/>
      <c r="B305" s="371"/>
      <c r="C305" s="371"/>
      <c r="D305" s="371"/>
      <c r="E305" s="371"/>
      <c r="F305" s="278">
        <v>3</v>
      </c>
      <c r="G305" s="279"/>
      <c r="H305" s="288" t="str">
        <f t="shared" si="61"/>
        <v>Belum Diisi</v>
      </c>
      <c r="I305" s="280" t="s">
        <v>650</v>
      </c>
      <c r="J305" s="281" t="str">
        <f t="shared" si="120"/>
        <v>Isi Dulu</v>
      </c>
      <c r="K305" s="280" t="s">
        <v>650</v>
      </c>
      <c r="L305" s="281" t="str">
        <f t="shared" si="121"/>
        <v>Isi Dulu</v>
      </c>
      <c r="M305" s="371"/>
      <c r="N305" s="371"/>
      <c r="O305" s="272"/>
      <c r="P305" s="272"/>
      <c r="Q305" s="272"/>
      <c r="R305" s="272"/>
    </row>
    <row r="306" spans="1:18" ht="12.75" customHeight="1">
      <c r="A306" s="272"/>
      <c r="B306" s="371"/>
      <c r="C306" s="371"/>
      <c r="D306" s="371"/>
      <c r="E306" s="371"/>
      <c r="F306" s="278">
        <v>4</v>
      </c>
      <c r="G306" s="279"/>
      <c r="H306" s="288" t="str">
        <f t="shared" si="61"/>
        <v>Belum Diisi</v>
      </c>
      <c r="I306" s="280" t="s">
        <v>650</v>
      </c>
      <c r="J306" s="281" t="str">
        <f t="shared" si="120"/>
        <v>Isi Dulu</v>
      </c>
      <c r="K306" s="280" t="s">
        <v>650</v>
      </c>
      <c r="L306" s="281" t="str">
        <f t="shared" si="121"/>
        <v>Isi Dulu</v>
      </c>
      <c r="M306" s="371"/>
      <c r="N306" s="371"/>
      <c r="O306" s="272"/>
      <c r="P306" s="272"/>
      <c r="Q306" s="272"/>
      <c r="R306" s="272"/>
    </row>
    <row r="307" spans="1:18" ht="12.75" customHeight="1">
      <c r="A307" s="272"/>
      <c r="B307" s="349"/>
      <c r="C307" s="349"/>
      <c r="D307" s="349"/>
      <c r="E307" s="349"/>
      <c r="F307" s="282">
        <v>5</v>
      </c>
      <c r="G307" s="283"/>
      <c r="H307" s="289" t="str">
        <f t="shared" si="61"/>
        <v>Belum Diisi</v>
      </c>
      <c r="I307" s="280" t="s">
        <v>650</v>
      </c>
      <c r="J307" s="286" t="str">
        <f t="shared" si="120"/>
        <v>Isi Dulu</v>
      </c>
      <c r="K307" s="280" t="s">
        <v>650</v>
      </c>
      <c r="L307" s="286" t="str">
        <f t="shared" si="121"/>
        <v>Isi Dulu</v>
      </c>
      <c r="M307" s="349"/>
      <c r="N307" s="349"/>
      <c r="O307" s="272"/>
      <c r="P307" s="272"/>
      <c r="Q307" s="272"/>
      <c r="R307" s="272"/>
    </row>
    <row r="308" spans="1:18" ht="12.75" customHeight="1">
      <c r="A308" s="272"/>
      <c r="B308" s="301"/>
      <c r="C308" s="292"/>
      <c r="D308" s="293"/>
      <c r="E308" s="302">
        <f>AVERAGE(E158:E307)</f>
        <v>1</v>
      </c>
      <c r="F308" s="301"/>
      <c r="G308" s="296"/>
      <c r="H308" s="294">
        <f>AVERAGE(H158:H307)</f>
        <v>1</v>
      </c>
      <c r="I308" s="303"/>
      <c r="J308" s="294">
        <f>AVERAGE(J158:J307)</f>
        <v>1</v>
      </c>
      <c r="K308" s="303"/>
      <c r="L308" s="294">
        <f>AVERAGE(L158:L307)</f>
        <v>1</v>
      </c>
      <c r="M308" s="303"/>
      <c r="N308" s="294">
        <f>AVERAGE(N158:N307)</f>
        <v>1</v>
      </c>
      <c r="O308" s="272"/>
      <c r="P308" s="272"/>
      <c r="Q308" s="272"/>
      <c r="R308" s="272"/>
    </row>
    <row r="309" spans="1:18" ht="12.75" customHeight="1">
      <c r="A309" s="272"/>
      <c r="B309" s="431" t="s">
        <v>1260</v>
      </c>
      <c r="C309" s="360"/>
      <c r="D309" s="360"/>
      <c r="E309" s="360"/>
      <c r="F309" s="360"/>
      <c r="G309" s="360"/>
      <c r="H309" s="360"/>
      <c r="I309" s="360"/>
      <c r="J309" s="360"/>
      <c r="K309" s="360"/>
      <c r="L309" s="360"/>
      <c r="M309" s="360"/>
      <c r="N309" s="351"/>
      <c r="O309" s="272"/>
      <c r="P309" s="272"/>
      <c r="Q309" s="272"/>
      <c r="R309" s="272"/>
    </row>
    <row r="310" spans="1:18" ht="12.75" customHeight="1">
      <c r="A310" s="272"/>
      <c r="B310" s="418">
        <v>1</v>
      </c>
      <c r="C310" s="426"/>
      <c r="D310" s="419" t="s">
        <v>658</v>
      </c>
      <c r="E310" s="427">
        <f>IF(D310="Y",1,IF(D310="T",0,IF(D310="Y/T","Belum diisi","Error")))</f>
        <v>1</v>
      </c>
      <c r="F310" s="273">
        <v>1</v>
      </c>
      <c r="G310" s="274"/>
      <c r="H310" s="275">
        <f t="shared" ref="H310:H409" si="122">IF(OR(J310="Isi Dulu",L310="Isi Dulu",J310="Isi Sasaran",L310="Isi Sasaran"),"Belum Diisi",IF(SUM(J310,L310)=2,1,IF(SUM(J310,L310)=1,0,IF(SUM(J310,L310)=0,0,"Error"))))</f>
        <v>1</v>
      </c>
      <c r="I310" s="276" t="s">
        <v>658</v>
      </c>
      <c r="J310" s="277">
        <f t="shared" ref="J310:J314" si="123">IF($D$310="Y/T","Isi Sasaran",IF($E$310=0,0,IF(I310="Y",1,IF(I310="T",0,"Isi Dulu"))))</f>
        <v>1</v>
      </c>
      <c r="K310" s="276" t="s">
        <v>658</v>
      </c>
      <c r="L310" s="277">
        <f t="shared" ref="L310:L314" si="124">IF($D$310="Y/T","Isi Sasaran",IF($E$310=0,0,IF(K310="Y",1,IF(K310="T",0,"Isi Dulu"))))</f>
        <v>1</v>
      </c>
      <c r="M310" s="429" t="s">
        <v>658</v>
      </c>
      <c r="N310" s="430">
        <f>IF(M310="Y",1,IF(M310="T",0,IF(M310="Y/T","Belum diisi","Error")))</f>
        <v>1</v>
      </c>
      <c r="O310" s="272"/>
      <c r="P310" s="272"/>
      <c r="Q310" s="272"/>
      <c r="R310" s="272"/>
    </row>
    <row r="311" spans="1:18" ht="12.75" customHeight="1">
      <c r="A311" s="272"/>
      <c r="B311" s="371"/>
      <c r="C311" s="371"/>
      <c r="D311" s="371"/>
      <c r="E311" s="371"/>
      <c r="F311" s="278">
        <v>2</v>
      </c>
      <c r="G311" s="279"/>
      <c r="H311" s="275">
        <f t="shared" si="122"/>
        <v>1</v>
      </c>
      <c r="I311" s="280" t="s">
        <v>658</v>
      </c>
      <c r="J311" s="277">
        <f t="shared" si="123"/>
        <v>1</v>
      </c>
      <c r="K311" s="280" t="s">
        <v>658</v>
      </c>
      <c r="L311" s="277">
        <f t="shared" si="124"/>
        <v>1</v>
      </c>
      <c r="M311" s="371"/>
      <c r="N311" s="371"/>
      <c r="O311" s="272"/>
      <c r="P311" s="272"/>
      <c r="Q311" s="272"/>
      <c r="R311" s="272"/>
    </row>
    <row r="312" spans="1:18" ht="12.75" customHeight="1">
      <c r="A312" s="272"/>
      <c r="B312" s="371"/>
      <c r="C312" s="371"/>
      <c r="D312" s="371"/>
      <c r="E312" s="371"/>
      <c r="F312" s="278">
        <v>3</v>
      </c>
      <c r="G312" s="279"/>
      <c r="H312" s="275" t="str">
        <f t="shared" si="122"/>
        <v>Belum Diisi</v>
      </c>
      <c r="I312" s="280" t="s">
        <v>658</v>
      </c>
      <c r="J312" s="277">
        <f t="shared" si="123"/>
        <v>1</v>
      </c>
      <c r="K312" s="280" t="s">
        <v>650</v>
      </c>
      <c r="L312" s="277" t="str">
        <f t="shared" si="124"/>
        <v>Isi Dulu</v>
      </c>
      <c r="M312" s="371"/>
      <c r="N312" s="371"/>
      <c r="O312" s="272"/>
      <c r="P312" s="272"/>
      <c r="Q312" s="272"/>
      <c r="R312" s="272"/>
    </row>
    <row r="313" spans="1:18" ht="12.75" customHeight="1">
      <c r="A313" s="272"/>
      <c r="B313" s="371"/>
      <c r="C313" s="371"/>
      <c r="D313" s="371"/>
      <c r="E313" s="371"/>
      <c r="F313" s="278">
        <v>4</v>
      </c>
      <c r="G313" s="279"/>
      <c r="H313" s="275" t="str">
        <f t="shared" si="122"/>
        <v>Belum Diisi</v>
      </c>
      <c r="I313" s="280" t="s">
        <v>650</v>
      </c>
      <c r="J313" s="277" t="str">
        <f t="shared" si="123"/>
        <v>Isi Dulu</v>
      </c>
      <c r="K313" s="280" t="s">
        <v>650</v>
      </c>
      <c r="L313" s="277" t="str">
        <f t="shared" si="124"/>
        <v>Isi Dulu</v>
      </c>
      <c r="M313" s="371"/>
      <c r="N313" s="371"/>
      <c r="O313" s="272"/>
      <c r="P313" s="272"/>
      <c r="Q313" s="272"/>
      <c r="R313" s="272"/>
    </row>
    <row r="314" spans="1:18" ht="12.75" customHeight="1">
      <c r="A314" s="272"/>
      <c r="B314" s="349"/>
      <c r="C314" s="349"/>
      <c r="D314" s="349"/>
      <c r="E314" s="349"/>
      <c r="F314" s="282">
        <v>5</v>
      </c>
      <c r="G314" s="283"/>
      <c r="H314" s="284" t="str">
        <f t="shared" si="122"/>
        <v>Belum Diisi</v>
      </c>
      <c r="I314" s="285" t="s">
        <v>658</v>
      </c>
      <c r="J314" s="277">
        <f t="shared" si="123"/>
        <v>1</v>
      </c>
      <c r="K314" s="285" t="s">
        <v>650</v>
      </c>
      <c r="L314" s="277" t="str">
        <f t="shared" si="124"/>
        <v>Isi Dulu</v>
      </c>
      <c r="M314" s="349"/>
      <c r="N314" s="349"/>
      <c r="O314" s="272"/>
      <c r="P314" s="272"/>
      <c r="Q314" s="272"/>
      <c r="R314" s="272"/>
    </row>
    <row r="315" spans="1:18" ht="12.75" customHeight="1">
      <c r="A315" s="272"/>
      <c r="B315" s="418">
        <v>2</v>
      </c>
      <c r="C315" s="426"/>
      <c r="D315" s="419" t="s">
        <v>658</v>
      </c>
      <c r="E315" s="427">
        <f>IF(D315="Y",1,IF(D315="T",0,IF(D315="Y/T","Belum diisi","Error")))</f>
        <v>1</v>
      </c>
      <c r="F315" s="273">
        <v>1</v>
      </c>
      <c r="G315" s="274"/>
      <c r="H315" s="287" t="str">
        <f t="shared" si="122"/>
        <v>Belum Diisi</v>
      </c>
      <c r="I315" s="276" t="s">
        <v>650</v>
      </c>
      <c r="J315" s="277" t="str">
        <f t="shared" ref="J315:J319" si="125">IF($D$315="Y/T","Isi Sasaran",IF($E$315=0,0,IF(I315="Y",1,IF(I315="T",0,"Isi Dulu"))))</f>
        <v>Isi Dulu</v>
      </c>
      <c r="K315" s="276" t="s">
        <v>650</v>
      </c>
      <c r="L315" s="277" t="str">
        <f t="shared" ref="L315:L319" si="126">IF($D$315="Y/T","Isi Sasaran",IF($E$315=0,0,IF(K315="Y",1,IF(K315="T",0,"Isi Dulu"))))</f>
        <v>Isi Dulu</v>
      </c>
      <c r="M315" s="429" t="s">
        <v>650</v>
      </c>
      <c r="N315" s="430" t="str">
        <f>IF(M315="Y",1,IF(M315="T",0,IF(M315="Y/T","Belum diisi","Error")))</f>
        <v>Belum diisi</v>
      </c>
      <c r="O315" s="272"/>
      <c r="P315" s="272"/>
      <c r="Q315" s="272"/>
      <c r="R315" s="272"/>
    </row>
    <row r="316" spans="1:18" ht="12.75" customHeight="1">
      <c r="A316" s="272"/>
      <c r="B316" s="371"/>
      <c r="C316" s="371"/>
      <c r="D316" s="371"/>
      <c r="E316" s="371"/>
      <c r="F316" s="278">
        <v>2</v>
      </c>
      <c r="G316" s="279"/>
      <c r="H316" s="288" t="str">
        <f t="shared" si="122"/>
        <v>Belum Diisi</v>
      </c>
      <c r="I316" s="280" t="s">
        <v>650</v>
      </c>
      <c r="J316" s="277" t="str">
        <f t="shared" si="125"/>
        <v>Isi Dulu</v>
      </c>
      <c r="K316" s="280" t="s">
        <v>650</v>
      </c>
      <c r="L316" s="277" t="str">
        <f t="shared" si="126"/>
        <v>Isi Dulu</v>
      </c>
      <c r="M316" s="371"/>
      <c r="N316" s="371"/>
      <c r="O316" s="272"/>
      <c r="P316" s="272"/>
      <c r="Q316" s="272"/>
      <c r="R316" s="272"/>
    </row>
    <row r="317" spans="1:18" ht="12.75" customHeight="1">
      <c r="A317" s="272"/>
      <c r="B317" s="371"/>
      <c r="C317" s="371"/>
      <c r="D317" s="371"/>
      <c r="E317" s="371"/>
      <c r="F317" s="278">
        <v>3</v>
      </c>
      <c r="G317" s="279"/>
      <c r="H317" s="288" t="str">
        <f t="shared" si="122"/>
        <v>Belum Diisi</v>
      </c>
      <c r="I317" s="280" t="s">
        <v>650</v>
      </c>
      <c r="J317" s="277" t="str">
        <f t="shared" si="125"/>
        <v>Isi Dulu</v>
      </c>
      <c r="K317" s="280" t="s">
        <v>650</v>
      </c>
      <c r="L317" s="277" t="str">
        <f t="shared" si="126"/>
        <v>Isi Dulu</v>
      </c>
      <c r="M317" s="371"/>
      <c r="N317" s="371"/>
      <c r="O317" s="272"/>
      <c r="P317" s="272"/>
      <c r="Q317" s="272"/>
      <c r="R317" s="272"/>
    </row>
    <row r="318" spans="1:18" ht="12.75" customHeight="1">
      <c r="A318" s="272"/>
      <c r="B318" s="371"/>
      <c r="C318" s="371"/>
      <c r="D318" s="371"/>
      <c r="E318" s="371"/>
      <c r="F318" s="278">
        <v>4</v>
      </c>
      <c r="G318" s="279"/>
      <c r="H318" s="288" t="str">
        <f t="shared" si="122"/>
        <v>Belum Diisi</v>
      </c>
      <c r="I318" s="280" t="s">
        <v>650</v>
      </c>
      <c r="J318" s="277" t="str">
        <f t="shared" si="125"/>
        <v>Isi Dulu</v>
      </c>
      <c r="K318" s="280" t="s">
        <v>650</v>
      </c>
      <c r="L318" s="277" t="str">
        <f t="shared" si="126"/>
        <v>Isi Dulu</v>
      </c>
      <c r="M318" s="371"/>
      <c r="N318" s="371"/>
      <c r="O318" s="272"/>
      <c r="P318" s="272"/>
      <c r="Q318" s="272"/>
      <c r="R318" s="272"/>
    </row>
    <row r="319" spans="1:18" ht="12.75" customHeight="1">
      <c r="A319" s="272"/>
      <c r="B319" s="349"/>
      <c r="C319" s="349"/>
      <c r="D319" s="349"/>
      <c r="E319" s="349"/>
      <c r="F319" s="282">
        <v>5</v>
      </c>
      <c r="G319" s="283"/>
      <c r="H319" s="289" t="str">
        <f t="shared" si="122"/>
        <v>Belum Diisi</v>
      </c>
      <c r="I319" s="285" t="s">
        <v>650</v>
      </c>
      <c r="J319" s="277" t="str">
        <f t="shared" si="125"/>
        <v>Isi Dulu</v>
      </c>
      <c r="K319" s="285" t="s">
        <v>650</v>
      </c>
      <c r="L319" s="277" t="str">
        <f t="shared" si="126"/>
        <v>Isi Dulu</v>
      </c>
      <c r="M319" s="349"/>
      <c r="N319" s="349"/>
      <c r="O319" s="272"/>
      <c r="P319" s="272"/>
      <c r="Q319" s="272"/>
      <c r="R319" s="272"/>
    </row>
    <row r="320" spans="1:18" ht="12.75" customHeight="1">
      <c r="A320" s="272"/>
      <c r="B320" s="418">
        <v>3</v>
      </c>
      <c r="C320" s="426"/>
      <c r="D320" s="419" t="s">
        <v>658</v>
      </c>
      <c r="E320" s="427">
        <f>IF(D320="Y",1,IF(D320="T",0,IF(D320="Y/T","Belum diisi","Error")))</f>
        <v>1</v>
      </c>
      <c r="F320" s="273">
        <v>1</v>
      </c>
      <c r="G320" s="274"/>
      <c r="H320" s="290">
        <f t="shared" si="122"/>
        <v>1</v>
      </c>
      <c r="I320" s="276" t="s">
        <v>658</v>
      </c>
      <c r="J320" s="277">
        <f t="shared" ref="J320:J324" si="127">IF($D$320="Y/T","Isi Sasaran",IF($E$320=0,0,IF(I320="Y",1,IF(I320="T",0,"Isi Dulu"))))</f>
        <v>1</v>
      </c>
      <c r="K320" s="276" t="s">
        <v>658</v>
      </c>
      <c r="L320" s="277">
        <f>IF($D$320="Y/T","Isi Sasaran",IF($E$320=0,0,IF(K320="Y",1,IF(K320="T",0,"Isi Dulu"))))</f>
        <v>1</v>
      </c>
      <c r="M320" s="429" t="s">
        <v>650</v>
      </c>
      <c r="N320" s="430" t="str">
        <f>IF(M320="Y",1,IF(M320="T",0,IF(M320="Y/T","Belum diisi","Error")))</f>
        <v>Belum diisi</v>
      </c>
      <c r="O320" s="272"/>
      <c r="P320" s="272"/>
      <c r="Q320" s="272"/>
      <c r="R320" s="272"/>
    </row>
    <row r="321" spans="1:18" ht="12.75" customHeight="1">
      <c r="A321" s="272"/>
      <c r="B321" s="371"/>
      <c r="C321" s="371"/>
      <c r="D321" s="371"/>
      <c r="E321" s="371"/>
      <c r="F321" s="278">
        <v>2</v>
      </c>
      <c r="G321" s="279"/>
      <c r="H321" s="288" t="str">
        <f t="shared" si="122"/>
        <v>Belum Diisi</v>
      </c>
      <c r="I321" s="280" t="s">
        <v>650</v>
      </c>
      <c r="J321" s="277" t="str">
        <f t="shared" si="127"/>
        <v>Isi Dulu</v>
      </c>
      <c r="K321" s="280" t="s">
        <v>650</v>
      </c>
      <c r="L321" s="277" t="str">
        <f t="shared" ref="L321:L324" si="128">IF($D$168="Y/T","Isi Sasaran",IF($E$168=0,0,IF(K321="Y",1,IF(K321="T",0,"Isi Dulu"))))</f>
        <v>Isi Sasaran</v>
      </c>
      <c r="M321" s="371"/>
      <c r="N321" s="371"/>
      <c r="O321" s="272"/>
      <c r="P321" s="272"/>
      <c r="Q321" s="272"/>
      <c r="R321" s="272"/>
    </row>
    <row r="322" spans="1:18" ht="12.75" customHeight="1">
      <c r="A322" s="272"/>
      <c r="B322" s="371"/>
      <c r="C322" s="371"/>
      <c r="D322" s="371"/>
      <c r="E322" s="371"/>
      <c r="F322" s="278">
        <v>3</v>
      </c>
      <c r="G322" s="279"/>
      <c r="H322" s="288" t="str">
        <f t="shared" si="122"/>
        <v>Belum Diisi</v>
      </c>
      <c r="I322" s="280" t="s">
        <v>650</v>
      </c>
      <c r="J322" s="277" t="str">
        <f t="shared" si="127"/>
        <v>Isi Dulu</v>
      </c>
      <c r="K322" s="280" t="s">
        <v>650</v>
      </c>
      <c r="L322" s="277" t="str">
        <f t="shared" si="128"/>
        <v>Isi Sasaran</v>
      </c>
      <c r="M322" s="371"/>
      <c r="N322" s="371"/>
      <c r="O322" s="272"/>
      <c r="P322" s="272"/>
      <c r="Q322" s="272"/>
      <c r="R322" s="272"/>
    </row>
    <row r="323" spans="1:18" ht="12.75" customHeight="1">
      <c r="A323" s="272"/>
      <c r="B323" s="371"/>
      <c r="C323" s="371"/>
      <c r="D323" s="371"/>
      <c r="E323" s="371"/>
      <c r="F323" s="278">
        <v>4</v>
      </c>
      <c r="G323" s="279"/>
      <c r="H323" s="288" t="str">
        <f t="shared" si="122"/>
        <v>Belum Diisi</v>
      </c>
      <c r="I323" s="280" t="s">
        <v>650</v>
      </c>
      <c r="J323" s="277" t="str">
        <f t="shared" si="127"/>
        <v>Isi Dulu</v>
      </c>
      <c r="K323" s="280" t="s">
        <v>650</v>
      </c>
      <c r="L323" s="277" t="str">
        <f t="shared" si="128"/>
        <v>Isi Sasaran</v>
      </c>
      <c r="M323" s="371"/>
      <c r="N323" s="371"/>
      <c r="O323" s="272"/>
      <c r="P323" s="272"/>
      <c r="Q323" s="272"/>
      <c r="R323" s="272"/>
    </row>
    <row r="324" spans="1:18" ht="12.75" customHeight="1">
      <c r="A324" s="272"/>
      <c r="B324" s="349"/>
      <c r="C324" s="349"/>
      <c r="D324" s="349"/>
      <c r="E324" s="349"/>
      <c r="F324" s="282">
        <v>5</v>
      </c>
      <c r="G324" s="283"/>
      <c r="H324" s="289" t="str">
        <f t="shared" si="122"/>
        <v>Belum Diisi</v>
      </c>
      <c r="I324" s="285" t="s">
        <v>650</v>
      </c>
      <c r="J324" s="277" t="str">
        <f t="shared" si="127"/>
        <v>Isi Dulu</v>
      </c>
      <c r="K324" s="285" t="s">
        <v>650</v>
      </c>
      <c r="L324" s="277" t="str">
        <f t="shared" si="128"/>
        <v>Isi Sasaran</v>
      </c>
      <c r="M324" s="349"/>
      <c r="N324" s="349"/>
      <c r="O324" s="272"/>
      <c r="P324" s="272"/>
      <c r="Q324" s="272"/>
      <c r="R324" s="272"/>
    </row>
    <row r="325" spans="1:18" ht="12.75" customHeight="1">
      <c r="A325" s="272"/>
      <c r="B325" s="418">
        <v>4</v>
      </c>
      <c r="C325" s="426"/>
      <c r="D325" s="419" t="s">
        <v>650</v>
      </c>
      <c r="E325" s="427" t="str">
        <f>IF(D325="Y",1,IF(D325="T",0,IF(D325="Y/T","Belum diisi","Error")))</f>
        <v>Belum diisi</v>
      </c>
      <c r="F325" s="273">
        <v>1</v>
      </c>
      <c r="G325" s="274"/>
      <c r="H325" s="290" t="str">
        <f t="shared" si="122"/>
        <v>Belum Diisi</v>
      </c>
      <c r="I325" s="276" t="s">
        <v>650</v>
      </c>
      <c r="J325" s="277" t="str">
        <f t="shared" ref="J325:J329" si="129">IF($D$173="Y/T","Isi Sasaran",IF($E$173=0,0,IF(I325="Y",1,IF(I325="T",0,"Isi Dulu"))))</f>
        <v>Isi Sasaran</v>
      </c>
      <c r="K325" s="276" t="s">
        <v>650</v>
      </c>
      <c r="L325" s="277" t="str">
        <f t="shared" ref="L325:L329" si="130">IF($D$325="Y/T","Isi Sasaran",IF($E$325=0,0,IF(K325="Y",1,IF(K325="T",0,"Isi Dulu"))))</f>
        <v>Isi Sasaran</v>
      </c>
      <c r="M325" s="429" t="s">
        <v>650</v>
      </c>
      <c r="N325" s="430" t="str">
        <f>IF(M325="Y",1,IF(M325="T",0,IF(M325="Y/T","Belum diisi","Error")))</f>
        <v>Belum diisi</v>
      </c>
      <c r="O325" s="272"/>
      <c r="P325" s="272"/>
      <c r="Q325" s="272"/>
      <c r="R325" s="272"/>
    </row>
    <row r="326" spans="1:18" ht="12.75" customHeight="1">
      <c r="A326" s="272"/>
      <c r="B326" s="371"/>
      <c r="C326" s="371"/>
      <c r="D326" s="371"/>
      <c r="E326" s="371"/>
      <c r="F326" s="278">
        <v>2</v>
      </c>
      <c r="G326" s="279"/>
      <c r="H326" s="288" t="str">
        <f t="shared" si="122"/>
        <v>Belum Diisi</v>
      </c>
      <c r="I326" s="280" t="s">
        <v>650</v>
      </c>
      <c r="J326" s="277" t="str">
        <f t="shared" si="129"/>
        <v>Isi Sasaran</v>
      </c>
      <c r="K326" s="280" t="s">
        <v>650</v>
      </c>
      <c r="L326" s="277" t="str">
        <f t="shared" si="130"/>
        <v>Isi Sasaran</v>
      </c>
      <c r="M326" s="371"/>
      <c r="N326" s="371"/>
      <c r="O326" s="272"/>
      <c r="P326" s="272"/>
      <c r="Q326" s="272"/>
      <c r="R326" s="272"/>
    </row>
    <row r="327" spans="1:18" ht="12.75" customHeight="1">
      <c r="A327" s="272"/>
      <c r="B327" s="371"/>
      <c r="C327" s="371"/>
      <c r="D327" s="371"/>
      <c r="E327" s="371"/>
      <c r="F327" s="278">
        <v>3</v>
      </c>
      <c r="G327" s="279"/>
      <c r="H327" s="288" t="str">
        <f t="shared" si="122"/>
        <v>Belum Diisi</v>
      </c>
      <c r="I327" s="280" t="s">
        <v>650</v>
      </c>
      <c r="J327" s="277" t="str">
        <f t="shared" si="129"/>
        <v>Isi Sasaran</v>
      </c>
      <c r="K327" s="280" t="s">
        <v>650</v>
      </c>
      <c r="L327" s="277" t="str">
        <f t="shared" si="130"/>
        <v>Isi Sasaran</v>
      </c>
      <c r="M327" s="371"/>
      <c r="N327" s="371"/>
      <c r="O327" s="272"/>
      <c r="P327" s="272"/>
      <c r="Q327" s="272"/>
      <c r="R327" s="272"/>
    </row>
    <row r="328" spans="1:18" ht="12.75" customHeight="1">
      <c r="A328" s="272"/>
      <c r="B328" s="371"/>
      <c r="C328" s="371"/>
      <c r="D328" s="371"/>
      <c r="E328" s="371"/>
      <c r="F328" s="278">
        <v>4</v>
      </c>
      <c r="G328" s="279"/>
      <c r="H328" s="288" t="str">
        <f t="shared" si="122"/>
        <v>Belum Diisi</v>
      </c>
      <c r="I328" s="280" t="s">
        <v>650</v>
      </c>
      <c r="J328" s="277" t="str">
        <f t="shared" si="129"/>
        <v>Isi Sasaran</v>
      </c>
      <c r="K328" s="280" t="s">
        <v>650</v>
      </c>
      <c r="L328" s="277" t="str">
        <f t="shared" si="130"/>
        <v>Isi Sasaran</v>
      </c>
      <c r="M328" s="371"/>
      <c r="N328" s="371"/>
      <c r="O328" s="272"/>
      <c r="P328" s="272"/>
      <c r="Q328" s="272"/>
      <c r="R328" s="272"/>
    </row>
    <row r="329" spans="1:18" ht="12.75" customHeight="1">
      <c r="A329" s="272"/>
      <c r="B329" s="349"/>
      <c r="C329" s="349"/>
      <c r="D329" s="349"/>
      <c r="E329" s="349"/>
      <c r="F329" s="282">
        <v>5</v>
      </c>
      <c r="G329" s="283"/>
      <c r="H329" s="289" t="str">
        <f t="shared" si="122"/>
        <v>Belum Diisi</v>
      </c>
      <c r="I329" s="285" t="s">
        <v>650</v>
      </c>
      <c r="J329" s="277" t="str">
        <f t="shared" si="129"/>
        <v>Isi Sasaran</v>
      </c>
      <c r="K329" s="285" t="s">
        <v>650</v>
      </c>
      <c r="L329" s="277" t="str">
        <f t="shared" si="130"/>
        <v>Isi Sasaran</v>
      </c>
      <c r="M329" s="349"/>
      <c r="N329" s="349"/>
      <c r="O329" s="272"/>
      <c r="P329" s="272"/>
      <c r="Q329" s="272"/>
      <c r="R329" s="272"/>
    </row>
    <row r="330" spans="1:18" ht="12.75" customHeight="1">
      <c r="A330" s="272"/>
      <c r="B330" s="418">
        <v>5</v>
      </c>
      <c r="C330" s="426"/>
      <c r="D330" s="419" t="s">
        <v>650</v>
      </c>
      <c r="E330" s="427" t="str">
        <f>IF(D330="Y",1,IF(D330="T",0,IF(D330="Y/T","Belum diisi","Error")))</f>
        <v>Belum diisi</v>
      </c>
      <c r="F330" s="273">
        <v>1</v>
      </c>
      <c r="G330" s="274"/>
      <c r="H330" s="290" t="str">
        <f t="shared" si="122"/>
        <v>Belum Diisi</v>
      </c>
      <c r="I330" s="276" t="s">
        <v>650</v>
      </c>
      <c r="J330" s="277" t="str">
        <f t="shared" ref="J330:J334" si="131">IF($D$330="Y/T","Isi Sasaran",IF($E$330=0,0,IF(I330="Y",1,IF(I330="T",0,"Isi Dulu"))))</f>
        <v>Isi Sasaran</v>
      </c>
      <c r="K330" s="276" t="s">
        <v>650</v>
      </c>
      <c r="L330" s="277" t="str">
        <f t="shared" ref="L330:L334" si="132">IF($D$330="Y/T","Isi Sasaran",IF($E$330=0,0,IF(K330="Y",1,IF(K330="T",0,"Isi Dulu"))))</f>
        <v>Isi Sasaran</v>
      </c>
      <c r="M330" s="429" t="s">
        <v>650</v>
      </c>
      <c r="N330" s="430" t="str">
        <f>IF(M330="Y",1,IF(M330="T",0,IF(M330="Y/T","Belum diisi","Error")))</f>
        <v>Belum diisi</v>
      </c>
      <c r="O330" s="272"/>
      <c r="P330" s="272"/>
      <c r="Q330" s="272"/>
      <c r="R330" s="272"/>
    </row>
    <row r="331" spans="1:18" ht="12.75" customHeight="1">
      <c r="A331" s="272"/>
      <c r="B331" s="371"/>
      <c r="C331" s="371"/>
      <c r="D331" s="371"/>
      <c r="E331" s="371"/>
      <c r="F331" s="278">
        <v>2</v>
      </c>
      <c r="G331" s="279"/>
      <c r="H331" s="288" t="str">
        <f t="shared" si="122"/>
        <v>Belum Diisi</v>
      </c>
      <c r="I331" s="280" t="s">
        <v>650</v>
      </c>
      <c r="J331" s="277" t="str">
        <f t="shared" si="131"/>
        <v>Isi Sasaran</v>
      </c>
      <c r="K331" s="280" t="s">
        <v>650</v>
      </c>
      <c r="L331" s="277" t="str">
        <f t="shared" si="132"/>
        <v>Isi Sasaran</v>
      </c>
      <c r="M331" s="371"/>
      <c r="N331" s="371"/>
      <c r="O331" s="272"/>
      <c r="P331" s="272"/>
      <c r="Q331" s="272"/>
      <c r="R331" s="272"/>
    </row>
    <row r="332" spans="1:18" ht="12.75" customHeight="1">
      <c r="A332" s="272"/>
      <c r="B332" s="371"/>
      <c r="C332" s="371"/>
      <c r="D332" s="371"/>
      <c r="E332" s="371"/>
      <c r="F332" s="278">
        <v>3</v>
      </c>
      <c r="G332" s="279"/>
      <c r="H332" s="288" t="str">
        <f t="shared" si="122"/>
        <v>Belum Diisi</v>
      </c>
      <c r="I332" s="280" t="s">
        <v>650</v>
      </c>
      <c r="J332" s="277" t="str">
        <f t="shared" si="131"/>
        <v>Isi Sasaran</v>
      </c>
      <c r="K332" s="280" t="s">
        <v>650</v>
      </c>
      <c r="L332" s="277" t="str">
        <f t="shared" si="132"/>
        <v>Isi Sasaran</v>
      </c>
      <c r="M332" s="371"/>
      <c r="N332" s="371"/>
      <c r="O332" s="272"/>
      <c r="P332" s="272"/>
      <c r="Q332" s="272"/>
      <c r="R332" s="272"/>
    </row>
    <row r="333" spans="1:18" ht="12.75" customHeight="1">
      <c r="A333" s="272"/>
      <c r="B333" s="371"/>
      <c r="C333" s="371"/>
      <c r="D333" s="371"/>
      <c r="E333" s="371"/>
      <c r="F333" s="278">
        <v>4</v>
      </c>
      <c r="G333" s="279"/>
      <c r="H333" s="288" t="str">
        <f t="shared" si="122"/>
        <v>Belum Diisi</v>
      </c>
      <c r="I333" s="280" t="s">
        <v>650</v>
      </c>
      <c r="J333" s="277" t="str">
        <f t="shared" si="131"/>
        <v>Isi Sasaran</v>
      </c>
      <c r="K333" s="280" t="s">
        <v>650</v>
      </c>
      <c r="L333" s="277" t="str">
        <f t="shared" si="132"/>
        <v>Isi Sasaran</v>
      </c>
      <c r="M333" s="371"/>
      <c r="N333" s="371"/>
      <c r="O333" s="272"/>
      <c r="P333" s="272"/>
      <c r="Q333" s="272"/>
      <c r="R333" s="272"/>
    </row>
    <row r="334" spans="1:18" ht="12.75" customHeight="1">
      <c r="A334" s="272"/>
      <c r="B334" s="349"/>
      <c r="C334" s="349"/>
      <c r="D334" s="349"/>
      <c r="E334" s="349"/>
      <c r="F334" s="282">
        <v>5</v>
      </c>
      <c r="G334" s="283"/>
      <c r="H334" s="289" t="str">
        <f t="shared" si="122"/>
        <v>Belum Diisi</v>
      </c>
      <c r="I334" s="285" t="s">
        <v>650</v>
      </c>
      <c r="J334" s="277" t="str">
        <f t="shared" si="131"/>
        <v>Isi Sasaran</v>
      </c>
      <c r="K334" s="285" t="s">
        <v>650</v>
      </c>
      <c r="L334" s="277" t="str">
        <f t="shared" si="132"/>
        <v>Isi Sasaran</v>
      </c>
      <c r="M334" s="349"/>
      <c r="N334" s="349"/>
      <c r="O334" s="272"/>
      <c r="P334" s="272"/>
      <c r="Q334" s="272"/>
      <c r="R334" s="272"/>
    </row>
    <row r="335" spans="1:18" ht="12.75" customHeight="1">
      <c r="A335" s="272"/>
      <c r="B335" s="418">
        <v>6</v>
      </c>
      <c r="C335" s="426"/>
      <c r="D335" s="419" t="s">
        <v>650</v>
      </c>
      <c r="E335" s="427" t="str">
        <f>IF(D335="Y",1,IF(D335="T",0,IF(D335="Y/T","Belum diisi","Error")))</f>
        <v>Belum diisi</v>
      </c>
      <c r="F335" s="273">
        <v>1</v>
      </c>
      <c r="G335" s="274"/>
      <c r="H335" s="290" t="str">
        <f t="shared" si="122"/>
        <v>Belum Diisi</v>
      </c>
      <c r="I335" s="276" t="s">
        <v>650</v>
      </c>
      <c r="J335" s="277" t="str">
        <f t="shared" ref="J335:J339" si="133">IF($D$335="Y/T","Isi Sasaran",IF($E$335=0,0,IF(I335="Y",1,IF(I335="T",0,"Isi Dulu"))))</f>
        <v>Isi Sasaran</v>
      </c>
      <c r="K335" s="276" t="s">
        <v>650</v>
      </c>
      <c r="L335" s="277" t="str">
        <f t="shared" ref="L335:L339" si="134">IF($D$335="Y/T","Isi Sasaran",IF($E$335=0,0,IF(K335="Y",1,IF(K335="T",0,"Isi Dulu"))))</f>
        <v>Isi Sasaran</v>
      </c>
      <c r="M335" s="429" t="s">
        <v>650</v>
      </c>
      <c r="N335" s="430" t="str">
        <f>IF(M335="Y",1,IF(M335="T",0,IF(M335="Y/T","Belum diisi","Error")))</f>
        <v>Belum diisi</v>
      </c>
      <c r="O335" s="272"/>
      <c r="P335" s="272"/>
      <c r="Q335" s="272"/>
      <c r="R335" s="272"/>
    </row>
    <row r="336" spans="1:18" ht="12.75" customHeight="1">
      <c r="A336" s="272"/>
      <c r="B336" s="371"/>
      <c r="C336" s="371"/>
      <c r="D336" s="371"/>
      <c r="E336" s="371"/>
      <c r="F336" s="278">
        <v>2</v>
      </c>
      <c r="G336" s="279"/>
      <c r="H336" s="288" t="str">
        <f t="shared" si="122"/>
        <v>Belum Diisi</v>
      </c>
      <c r="I336" s="280" t="s">
        <v>650</v>
      </c>
      <c r="J336" s="277" t="str">
        <f t="shared" si="133"/>
        <v>Isi Sasaran</v>
      </c>
      <c r="K336" s="280" t="s">
        <v>650</v>
      </c>
      <c r="L336" s="277" t="str">
        <f t="shared" si="134"/>
        <v>Isi Sasaran</v>
      </c>
      <c r="M336" s="371"/>
      <c r="N336" s="371"/>
      <c r="O336" s="272"/>
      <c r="P336" s="272"/>
      <c r="Q336" s="272"/>
      <c r="R336" s="272"/>
    </row>
    <row r="337" spans="1:18" ht="12.75" customHeight="1">
      <c r="A337" s="272"/>
      <c r="B337" s="371"/>
      <c r="C337" s="371"/>
      <c r="D337" s="371"/>
      <c r="E337" s="371"/>
      <c r="F337" s="278">
        <v>3</v>
      </c>
      <c r="G337" s="279"/>
      <c r="H337" s="288" t="str">
        <f t="shared" si="122"/>
        <v>Belum Diisi</v>
      </c>
      <c r="I337" s="280" t="s">
        <v>650</v>
      </c>
      <c r="J337" s="277" t="str">
        <f t="shared" si="133"/>
        <v>Isi Sasaran</v>
      </c>
      <c r="K337" s="280" t="s">
        <v>650</v>
      </c>
      <c r="L337" s="277" t="str">
        <f t="shared" si="134"/>
        <v>Isi Sasaran</v>
      </c>
      <c r="M337" s="371"/>
      <c r="N337" s="371"/>
      <c r="O337" s="272"/>
      <c r="P337" s="272"/>
      <c r="Q337" s="272"/>
      <c r="R337" s="272"/>
    </row>
    <row r="338" spans="1:18" ht="12.75" customHeight="1">
      <c r="A338" s="272"/>
      <c r="B338" s="371"/>
      <c r="C338" s="371"/>
      <c r="D338" s="371"/>
      <c r="E338" s="371"/>
      <c r="F338" s="278">
        <v>4</v>
      </c>
      <c r="G338" s="279"/>
      <c r="H338" s="288" t="str">
        <f t="shared" si="122"/>
        <v>Belum Diisi</v>
      </c>
      <c r="I338" s="280" t="s">
        <v>650</v>
      </c>
      <c r="J338" s="277" t="str">
        <f t="shared" si="133"/>
        <v>Isi Sasaran</v>
      </c>
      <c r="K338" s="280" t="s">
        <v>650</v>
      </c>
      <c r="L338" s="277" t="str">
        <f t="shared" si="134"/>
        <v>Isi Sasaran</v>
      </c>
      <c r="M338" s="371"/>
      <c r="N338" s="371"/>
      <c r="O338" s="272"/>
      <c r="P338" s="272"/>
      <c r="Q338" s="272"/>
      <c r="R338" s="272"/>
    </row>
    <row r="339" spans="1:18" ht="12.75" customHeight="1">
      <c r="A339" s="272"/>
      <c r="B339" s="349"/>
      <c r="C339" s="349"/>
      <c r="D339" s="349"/>
      <c r="E339" s="349"/>
      <c r="F339" s="282">
        <v>5</v>
      </c>
      <c r="G339" s="283"/>
      <c r="H339" s="289" t="str">
        <f t="shared" si="122"/>
        <v>Belum Diisi</v>
      </c>
      <c r="I339" s="285" t="s">
        <v>650</v>
      </c>
      <c r="J339" s="277" t="str">
        <f t="shared" si="133"/>
        <v>Isi Sasaran</v>
      </c>
      <c r="K339" s="285" t="s">
        <v>650</v>
      </c>
      <c r="L339" s="277" t="str">
        <f t="shared" si="134"/>
        <v>Isi Sasaran</v>
      </c>
      <c r="M339" s="349"/>
      <c r="N339" s="349"/>
      <c r="O339" s="272"/>
      <c r="P339" s="272"/>
      <c r="Q339" s="272"/>
      <c r="R339" s="272"/>
    </row>
    <row r="340" spans="1:18" ht="12.75" customHeight="1">
      <c r="A340" s="272"/>
      <c r="B340" s="418">
        <v>7</v>
      </c>
      <c r="C340" s="426"/>
      <c r="D340" s="419" t="s">
        <v>650</v>
      </c>
      <c r="E340" s="427" t="str">
        <f>IF(D340="Y",1,IF(D340="T",0,IF(D340="Y/T","Belum diisi","Error")))</f>
        <v>Belum diisi</v>
      </c>
      <c r="F340" s="273">
        <v>1</v>
      </c>
      <c r="G340" s="274"/>
      <c r="H340" s="290" t="str">
        <f t="shared" si="122"/>
        <v>Belum Diisi</v>
      </c>
      <c r="I340" s="276" t="s">
        <v>650</v>
      </c>
      <c r="J340" s="277" t="str">
        <f t="shared" ref="J340:J344" si="135">IF($D$340="Y/T","Isi Sasaran",IF($E$340=0,0,IF(I340="Y",1,IF(I340="T",0,"Isi Dulu"))))</f>
        <v>Isi Sasaran</v>
      </c>
      <c r="K340" s="276" t="s">
        <v>650</v>
      </c>
      <c r="L340" s="277" t="str">
        <f t="shared" ref="L340:L344" si="136">IF($D$340="Y/T","Isi Sasaran",IF($E$340=0,0,IF(K340="Y",1,IF(K340="T",0,"Isi Dulu"))))</f>
        <v>Isi Sasaran</v>
      </c>
      <c r="M340" s="429" t="s">
        <v>650</v>
      </c>
      <c r="N340" s="430" t="str">
        <f>IF(M340="Y",1,IF(M340="T",0,IF(M340="Y/T","Belum diisi","Error")))</f>
        <v>Belum diisi</v>
      </c>
      <c r="O340" s="272"/>
      <c r="P340" s="272"/>
      <c r="Q340" s="272"/>
      <c r="R340" s="272"/>
    </row>
    <row r="341" spans="1:18" ht="12.75" customHeight="1">
      <c r="A341" s="272"/>
      <c r="B341" s="371"/>
      <c r="C341" s="371"/>
      <c r="D341" s="371"/>
      <c r="E341" s="371"/>
      <c r="F341" s="278">
        <v>2</v>
      </c>
      <c r="G341" s="279"/>
      <c r="H341" s="288" t="str">
        <f t="shared" si="122"/>
        <v>Belum Diisi</v>
      </c>
      <c r="I341" s="280" t="s">
        <v>650</v>
      </c>
      <c r="J341" s="277" t="str">
        <f t="shared" si="135"/>
        <v>Isi Sasaran</v>
      </c>
      <c r="K341" s="280" t="s">
        <v>650</v>
      </c>
      <c r="L341" s="277" t="str">
        <f t="shared" si="136"/>
        <v>Isi Sasaran</v>
      </c>
      <c r="M341" s="371"/>
      <c r="N341" s="371"/>
      <c r="O341" s="272"/>
      <c r="P341" s="272"/>
      <c r="Q341" s="272"/>
      <c r="R341" s="272"/>
    </row>
    <row r="342" spans="1:18" ht="12.75" customHeight="1">
      <c r="A342" s="272"/>
      <c r="B342" s="371"/>
      <c r="C342" s="371"/>
      <c r="D342" s="371"/>
      <c r="E342" s="371"/>
      <c r="F342" s="278">
        <v>3</v>
      </c>
      <c r="G342" s="279"/>
      <c r="H342" s="288" t="str">
        <f t="shared" si="122"/>
        <v>Belum Diisi</v>
      </c>
      <c r="I342" s="280" t="s">
        <v>650</v>
      </c>
      <c r="J342" s="277" t="str">
        <f t="shared" si="135"/>
        <v>Isi Sasaran</v>
      </c>
      <c r="K342" s="280" t="s">
        <v>650</v>
      </c>
      <c r="L342" s="277" t="str">
        <f t="shared" si="136"/>
        <v>Isi Sasaran</v>
      </c>
      <c r="M342" s="371"/>
      <c r="N342" s="371"/>
      <c r="O342" s="272"/>
      <c r="P342" s="272"/>
      <c r="Q342" s="272"/>
      <c r="R342" s="272"/>
    </row>
    <row r="343" spans="1:18" ht="12.75" customHeight="1">
      <c r="A343" s="272"/>
      <c r="B343" s="371"/>
      <c r="C343" s="371"/>
      <c r="D343" s="371"/>
      <c r="E343" s="371"/>
      <c r="F343" s="278">
        <v>4</v>
      </c>
      <c r="G343" s="279"/>
      <c r="H343" s="288" t="str">
        <f t="shared" si="122"/>
        <v>Belum Diisi</v>
      </c>
      <c r="I343" s="280" t="s">
        <v>650</v>
      </c>
      <c r="J343" s="277" t="str">
        <f t="shared" si="135"/>
        <v>Isi Sasaran</v>
      </c>
      <c r="K343" s="280" t="s">
        <v>650</v>
      </c>
      <c r="L343" s="277" t="str">
        <f t="shared" si="136"/>
        <v>Isi Sasaran</v>
      </c>
      <c r="M343" s="371"/>
      <c r="N343" s="371"/>
      <c r="O343" s="272"/>
      <c r="P343" s="272"/>
      <c r="Q343" s="272"/>
      <c r="R343" s="272"/>
    </row>
    <row r="344" spans="1:18" ht="12.75" customHeight="1">
      <c r="A344" s="272"/>
      <c r="B344" s="349"/>
      <c r="C344" s="349"/>
      <c r="D344" s="349"/>
      <c r="E344" s="349"/>
      <c r="F344" s="282">
        <v>5</v>
      </c>
      <c r="G344" s="283"/>
      <c r="H344" s="289" t="str">
        <f t="shared" si="122"/>
        <v>Belum Diisi</v>
      </c>
      <c r="I344" s="285" t="s">
        <v>650</v>
      </c>
      <c r="J344" s="277" t="str">
        <f t="shared" si="135"/>
        <v>Isi Sasaran</v>
      </c>
      <c r="K344" s="285" t="s">
        <v>650</v>
      </c>
      <c r="L344" s="277" t="str">
        <f t="shared" si="136"/>
        <v>Isi Sasaran</v>
      </c>
      <c r="M344" s="349"/>
      <c r="N344" s="349"/>
      <c r="O344" s="272"/>
      <c r="P344" s="272"/>
      <c r="Q344" s="272"/>
      <c r="R344" s="272"/>
    </row>
    <row r="345" spans="1:18" ht="12.75" customHeight="1">
      <c r="A345" s="272"/>
      <c r="B345" s="418">
        <v>8</v>
      </c>
      <c r="C345" s="426"/>
      <c r="D345" s="419" t="s">
        <v>650</v>
      </c>
      <c r="E345" s="427" t="str">
        <f>IF(D345="Y",1,IF(D345="T",0,IF(D345="Y/T","Belum diisi","Error")))</f>
        <v>Belum diisi</v>
      </c>
      <c r="F345" s="273">
        <v>1</v>
      </c>
      <c r="G345" s="274"/>
      <c r="H345" s="290" t="str">
        <f t="shared" si="122"/>
        <v>Belum Diisi</v>
      </c>
      <c r="I345" s="276" t="s">
        <v>650</v>
      </c>
      <c r="J345" s="277" t="str">
        <f t="shared" ref="J345:J349" si="137">IF($D$345="Y/T","Isi Sasaran",IF($E$345=0,0,IF(I345="Y",1,IF(I345="T",0,"Isi Dulu"))))</f>
        <v>Isi Sasaran</v>
      </c>
      <c r="K345" s="276" t="s">
        <v>650</v>
      </c>
      <c r="L345" s="277" t="str">
        <f t="shared" ref="L345:L349" si="138">IF($D$345="Y/T","Isi Sasaran",IF($E$345=0,0,IF(K345="Y",1,IF(K345="T",0,"Isi Dulu"))))</f>
        <v>Isi Sasaran</v>
      </c>
      <c r="M345" s="429" t="s">
        <v>650</v>
      </c>
      <c r="N345" s="430" t="str">
        <f>IF(M345="Y",1,IF(M345="T",0,IF(M345="Y/T","Belum diisi","Error")))</f>
        <v>Belum diisi</v>
      </c>
      <c r="O345" s="272"/>
      <c r="P345" s="272"/>
      <c r="Q345" s="272"/>
      <c r="R345" s="272"/>
    </row>
    <row r="346" spans="1:18" ht="12.75" customHeight="1">
      <c r="A346" s="272"/>
      <c r="B346" s="371"/>
      <c r="C346" s="371"/>
      <c r="D346" s="371"/>
      <c r="E346" s="371"/>
      <c r="F346" s="278">
        <v>2</v>
      </c>
      <c r="G346" s="279"/>
      <c r="H346" s="288" t="str">
        <f t="shared" si="122"/>
        <v>Belum Diisi</v>
      </c>
      <c r="I346" s="280" t="s">
        <v>650</v>
      </c>
      <c r="J346" s="277" t="str">
        <f t="shared" si="137"/>
        <v>Isi Sasaran</v>
      </c>
      <c r="K346" s="280" t="s">
        <v>650</v>
      </c>
      <c r="L346" s="277" t="str">
        <f t="shared" si="138"/>
        <v>Isi Sasaran</v>
      </c>
      <c r="M346" s="371"/>
      <c r="N346" s="371"/>
      <c r="O346" s="272"/>
      <c r="P346" s="272"/>
      <c r="Q346" s="272"/>
      <c r="R346" s="272"/>
    </row>
    <row r="347" spans="1:18" ht="12.75" customHeight="1">
      <c r="A347" s="272"/>
      <c r="B347" s="371"/>
      <c r="C347" s="371"/>
      <c r="D347" s="371"/>
      <c r="E347" s="371"/>
      <c r="F347" s="278">
        <v>3</v>
      </c>
      <c r="G347" s="279"/>
      <c r="H347" s="288" t="str">
        <f t="shared" si="122"/>
        <v>Belum Diisi</v>
      </c>
      <c r="I347" s="280" t="s">
        <v>650</v>
      </c>
      <c r="J347" s="277" t="str">
        <f t="shared" si="137"/>
        <v>Isi Sasaran</v>
      </c>
      <c r="K347" s="280" t="s">
        <v>650</v>
      </c>
      <c r="L347" s="277" t="str">
        <f t="shared" si="138"/>
        <v>Isi Sasaran</v>
      </c>
      <c r="M347" s="371"/>
      <c r="N347" s="371"/>
      <c r="O347" s="272"/>
      <c r="P347" s="272"/>
      <c r="Q347" s="272"/>
      <c r="R347" s="272"/>
    </row>
    <row r="348" spans="1:18" ht="12.75" customHeight="1">
      <c r="A348" s="272"/>
      <c r="B348" s="371"/>
      <c r="C348" s="371"/>
      <c r="D348" s="371"/>
      <c r="E348" s="371"/>
      <c r="F348" s="278">
        <v>4</v>
      </c>
      <c r="G348" s="279"/>
      <c r="H348" s="288" t="str">
        <f t="shared" si="122"/>
        <v>Belum Diisi</v>
      </c>
      <c r="I348" s="280" t="s">
        <v>650</v>
      </c>
      <c r="J348" s="277" t="str">
        <f t="shared" si="137"/>
        <v>Isi Sasaran</v>
      </c>
      <c r="K348" s="280" t="s">
        <v>650</v>
      </c>
      <c r="L348" s="277" t="str">
        <f t="shared" si="138"/>
        <v>Isi Sasaran</v>
      </c>
      <c r="M348" s="371"/>
      <c r="N348" s="371"/>
      <c r="O348" s="272"/>
      <c r="P348" s="272"/>
      <c r="Q348" s="272"/>
      <c r="R348" s="272"/>
    </row>
    <row r="349" spans="1:18" ht="12.75" customHeight="1">
      <c r="A349" s="272"/>
      <c r="B349" s="349"/>
      <c r="C349" s="349"/>
      <c r="D349" s="349"/>
      <c r="E349" s="349"/>
      <c r="F349" s="282">
        <v>5</v>
      </c>
      <c r="G349" s="283"/>
      <c r="H349" s="289" t="str">
        <f t="shared" si="122"/>
        <v>Belum Diisi</v>
      </c>
      <c r="I349" s="285" t="s">
        <v>650</v>
      </c>
      <c r="J349" s="277" t="str">
        <f t="shared" si="137"/>
        <v>Isi Sasaran</v>
      </c>
      <c r="K349" s="285" t="s">
        <v>650</v>
      </c>
      <c r="L349" s="277" t="str">
        <f t="shared" si="138"/>
        <v>Isi Sasaran</v>
      </c>
      <c r="M349" s="349"/>
      <c r="N349" s="349"/>
      <c r="O349" s="272"/>
      <c r="P349" s="272"/>
      <c r="Q349" s="272"/>
      <c r="R349" s="272"/>
    </row>
    <row r="350" spans="1:18" ht="12.75" customHeight="1">
      <c r="A350" s="272"/>
      <c r="B350" s="418">
        <v>9</v>
      </c>
      <c r="C350" s="426"/>
      <c r="D350" s="419" t="s">
        <v>650</v>
      </c>
      <c r="E350" s="427" t="str">
        <f>IF(D350="Y",1,IF(D350="T",0,IF(D350="Y/T","Belum diisi","Error")))</f>
        <v>Belum diisi</v>
      </c>
      <c r="F350" s="273">
        <v>1</v>
      </c>
      <c r="G350" s="274"/>
      <c r="H350" s="290" t="str">
        <f t="shared" si="122"/>
        <v>Belum Diisi</v>
      </c>
      <c r="I350" s="276" t="s">
        <v>650</v>
      </c>
      <c r="J350" s="277" t="str">
        <f t="shared" ref="J350:J354" si="139">IF($D$350="Y/T","Isi Sasaran",IF($E$350=0,0,IF(I350="Y",1,IF(I350="T",0,"Isi Dulu"))))</f>
        <v>Isi Sasaran</v>
      </c>
      <c r="K350" s="276" t="s">
        <v>650</v>
      </c>
      <c r="L350" s="277" t="str">
        <f t="shared" ref="L350:L354" si="140">IF($D$350="Y/T","Isi Sasaran",IF($E$350=0,0,IF(K350="Y",1,IF(K350="T",0,"Isi Dulu"))))</f>
        <v>Isi Sasaran</v>
      </c>
      <c r="M350" s="429" t="s">
        <v>650</v>
      </c>
      <c r="N350" s="430" t="str">
        <f>IF(M350="Y",1,IF(M350="T",0,IF(M350="Y/T","Belum diisi","Error")))</f>
        <v>Belum diisi</v>
      </c>
      <c r="O350" s="272"/>
      <c r="P350" s="272"/>
      <c r="Q350" s="272"/>
      <c r="R350" s="272"/>
    </row>
    <row r="351" spans="1:18" ht="12.75" customHeight="1">
      <c r="A351" s="272"/>
      <c r="B351" s="371"/>
      <c r="C351" s="371"/>
      <c r="D351" s="371"/>
      <c r="E351" s="371"/>
      <c r="F351" s="278">
        <v>2</v>
      </c>
      <c r="G351" s="279"/>
      <c r="H351" s="288" t="str">
        <f t="shared" si="122"/>
        <v>Belum Diisi</v>
      </c>
      <c r="I351" s="280" t="s">
        <v>650</v>
      </c>
      <c r="J351" s="277" t="str">
        <f t="shared" si="139"/>
        <v>Isi Sasaran</v>
      </c>
      <c r="K351" s="280" t="s">
        <v>650</v>
      </c>
      <c r="L351" s="277" t="str">
        <f t="shared" si="140"/>
        <v>Isi Sasaran</v>
      </c>
      <c r="M351" s="371"/>
      <c r="N351" s="371"/>
      <c r="O351" s="272"/>
      <c r="P351" s="272"/>
      <c r="Q351" s="272"/>
      <c r="R351" s="272"/>
    </row>
    <row r="352" spans="1:18" ht="12.75" customHeight="1">
      <c r="A352" s="272"/>
      <c r="B352" s="371"/>
      <c r="C352" s="371"/>
      <c r="D352" s="371"/>
      <c r="E352" s="371"/>
      <c r="F352" s="278">
        <v>3</v>
      </c>
      <c r="G352" s="279"/>
      <c r="H352" s="288" t="str">
        <f t="shared" si="122"/>
        <v>Belum Diisi</v>
      </c>
      <c r="I352" s="280" t="s">
        <v>650</v>
      </c>
      <c r="J352" s="277" t="str">
        <f t="shared" si="139"/>
        <v>Isi Sasaran</v>
      </c>
      <c r="K352" s="280" t="s">
        <v>650</v>
      </c>
      <c r="L352" s="277" t="str">
        <f t="shared" si="140"/>
        <v>Isi Sasaran</v>
      </c>
      <c r="M352" s="371"/>
      <c r="N352" s="371"/>
      <c r="O352" s="272"/>
      <c r="P352" s="272"/>
      <c r="Q352" s="272"/>
      <c r="R352" s="272"/>
    </row>
    <row r="353" spans="1:18" ht="12.75" customHeight="1">
      <c r="A353" s="272"/>
      <c r="B353" s="371"/>
      <c r="C353" s="371"/>
      <c r="D353" s="371"/>
      <c r="E353" s="371"/>
      <c r="F353" s="278">
        <v>4</v>
      </c>
      <c r="G353" s="279"/>
      <c r="H353" s="288" t="str">
        <f t="shared" si="122"/>
        <v>Belum Diisi</v>
      </c>
      <c r="I353" s="280" t="s">
        <v>650</v>
      </c>
      <c r="J353" s="277" t="str">
        <f t="shared" si="139"/>
        <v>Isi Sasaran</v>
      </c>
      <c r="K353" s="280" t="s">
        <v>650</v>
      </c>
      <c r="L353" s="277" t="str">
        <f t="shared" si="140"/>
        <v>Isi Sasaran</v>
      </c>
      <c r="M353" s="371"/>
      <c r="N353" s="371"/>
      <c r="O353" s="272"/>
      <c r="P353" s="272"/>
      <c r="Q353" s="272"/>
      <c r="R353" s="272"/>
    </row>
    <row r="354" spans="1:18" ht="12.75" customHeight="1">
      <c r="A354" s="272"/>
      <c r="B354" s="349"/>
      <c r="C354" s="349"/>
      <c r="D354" s="349"/>
      <c r="E354" s="349"/>
      <c r="F354" s="282">
        <v>5</v>
      </c>
      <c r="G354" s="283"/>
      <c r="H354" s="289" t="str">
        <f t="shared" si="122"/>
        <v>Belum Diisi</v>
      </c>
      <c r="I354" s="285" t="s">
        <v>650</v>
      </c>
      <c r="J354" s="277" t="str">
        <f t="shared" si="139"/>
        <v>Isi Sasaran</v>
      </c>
      <c r="K354" s="285" t="s">
        <v>650</v>
      </c>
      <c r="L354" s="277" t="str">
        <f t="shared" si="140"/>
        <v>Isi Sasaran</v>
      </c>
      <c r="M354" s="349"/>
      <c r="N354" s="349"/>
      <c r="O354" s="272"/>
      <c r="P354" s="272"/>
      <c r="Q354" s="272"/>
      <c r="R354" s="272"/>
    </row>
    <row r="355" spans="1:18" ht="12.75" customHeight="1">
      <c r="A355" s="272"/>
      <c r="B355" s="418">
        <v>10</v>
      </c>
      <c r="C355" s="426"/>
      <c r="D355" s="419" t="s">
        <v>650</v>
      </c>
      <c r="E355" s="427" t="str">
        <f>IF(D355="Y",1,IF(D355="T",0,IF(D355="Y/T","Belum diisi","Error")))</f>
        <v>Belum diisi</v>
      </c>
      <c r="F355" s="273">
        <v>1</v>
      </c>
      <c r="G355" s="274"/>
      <c r="H355" s="290" t="str">
        <f t="shared" si="122"/>
        <v>Belum Diisi</v>
      </c>
      <c r="I355" s="276" t="s">
        <v>650</v>
      </c>
      <c r="J355" s="277" t="str">
        <f t="shared" ref="J355:J359" si="141">IF($D$355="Y/T","Isi Sasaran",IF($E$355=0,0,IF(I355="Y",1,IF(I355="T",0,"Isi Dulu"))))</f>
        <v>Isi Sasaran</v>
      </c>
      <c r="K355" s="276" t="s">
        <v>650</v>
      </c>
      <c r="L355" s="277" t="str">
        <f t="shared" ref="L355:L359" si="142">IF($D$355="Y/T","Isi Sasaran",IF($E$355=0,0,IF(K355="Y",1,IF(K355="T",0,"Isi Dulu"))))</f>
        <v>Isi Sasaran</v>
      </c>
      <c r="M355" s="429" t="s">
        <v>650</v>
      </c>
      <c r="N355" s="430" t="str">
        <f>IF(M355="Y",1,IF(M355="T",0,IF(M355="Y/T","Belum diisi","Error")))</f>
        <v>Belum diisi</v>
      </c>
      <c r="O355" s="272"/>
      <c r="P355" s="272"/>
      <c r="Q355" s="272"/>
      <c r="R355" s="272"/>
    </row>
    <row r="356" spans="1:18" ht="12.75" customHeight="1">
      <c r="A356" s="272"/>
      <c r="B356" s="371"/>
      <c r="C356" s="371"/>
      <c r="D356" s="371"/>
      <c r="E356" s="371"/>
      <c r="F356" s="278">
        <v>2</v>
      </c>
      <c r="G356" s="279"/>
      <c r="H356" s="288" t="str">
        <f t="shared" si="122"/>
        <v>Belum Diisi</v>
      </c>
      <c r="I356" s="280" t="s">
        <v>650</v>
      </c>
      <c r="J356" s="277" t="str">
        <f t="shared" si="141"/>
        <v>Isi Sasaran</v>
      </c>
      <c r="K356" s="280" t="s">
        <v>650</v>
      </c>
      <c r="L356" s="277" t="str">
        <f t="shared" si="142"/>
        <v>Isi Sasaran</v>
      </c>
      <c r="M356" s="371"/>
      <c r="N356" s="371"/>
      <c r="O356" s="272"/>
      <c r="P356" s="272"/>
      <c r="Q356" s="272"/>
      <c r="R356" s="272"/>
    </row>
    <row r="357" spans="1:18" ht="12.75" customHeight="1">
      <c r="A357" s="272"/>
      <c r="B357" s="371"/>
      <c r="C357" s="371"/>
      <c r="D357" s="371"/>
      <c r="E357" s="371"/>
      <c r="F357" s="278">
        <v>3</v>
      </c>
      <c r="G357" s="279"/>
      <c r="H357" s="288" t="str">
        <f t="shared" si="122"/>
        <v>Belum Diisi</v>
      </c>
      <c r="I357" s="280" t="s">
        <v>650</v>
      </c>
      <c r="J357" s="277" t="str">
        <f t="shared" si="141"/>
        <v>Isi Sasaran</v>
      </c>
      <c r="K357" s="280" t="s">
        <v>650</v>
      </c>
      <c r="L357" s="277" t="str">
        <f t="shared" si="142"/>
        <v>Isi Sasaran</v>
      </c>
      <c r="M357" s="371"/>
      <c r="N357" s="371"/>
      <c r="O357" s="272"/>
      <c r="P357" s="272"/>
      <c r="Q357" s="272"/>
      <c r="R357" s="272"/>
    </row>
    <row r="358" spans="1:18" ht="12.75" customHeight="1">
      <c r="A358" s="272"/>
      <c r="B358" s="371"/>
      <c r="C358" s="371"/>
      <c r="D358" s="371"/>
      <c r="E358" s="371"/>
      <c r="F358" s="278">
        <v>4</v>
      </c>
      <c r="G358" s="279"/>
      <c r="H358" s="288" t="str">
        <f t="shared" si="122"/>
        <v>Belum Diisi</v>
      </c>
      <c r="I358" s="280" t="s">
        <v>650</v>
      </c>
      <c r="J358" s="277" t="str">
        <f t="shared" si="141"/>
        <v>Isi Sasaran</v>
      </c>
      <c r="K358" s="280" t="s">
        <v>650</v>
      </c>
      <c r="L358" s="277" t="str">
        <f t="shared" si="142"/>
        <v>Isi Sasaran</v>
      </c>
      <c r="M358" s="371"/>
      <c r="N358" s="371"/>
      <c r="O358" s="272"/>
      <c r="P358" s="272"/>
      <c r="Q358" s="272"/>
      <c r="R358" s="272"/>
    </row>
    <row r="359" spans="1:18" ht="12.75" customHeight="1">
      <c r="A359" s="272"/>
      <c r="B359" s="349"/>
      <c r="C359" s="349"/>
      <c r="D359" s="349"/>
      <c r="E359" s="349"/>
      <c r="F359" s="282">
        <v>5</v>
      </c>
      <c r="G359" s="283"/>
      <c r="H359" s="289" t="str">
        <f t="shared" si="122"/>
        <v>Belum Diisi</v>
      </c>
      <c r="I359" s="285" t="s">
        <v>650</v>
      </c>
      <c r="J359" s="277" t="str">
        <f t="shared" si="141"/>
        <v>Isi Sasaran</v>
      </c>
      <c r="K359" s="285" t="s">
        <v>650</v>
      </c>
      <c r="L359" s="277" t="str">
        <f t="shared" si="142"/>
        <v>Isi Sasaran</v>
      </c>
      <c r="M359" s="349"/>
      <c r="N359" s="349"/>
      <c r="O359" s="272"/>
      <c r="P359" s="272"/>
      <c r="Q359" s="272"/>
      <c r="R359" s="272"/>
    </row>
    <row r="360" spans="1:18" ht="12.75" customHeight="1">
      <c r="A360" s="272"/>
      <c r="B360" s="418">
        <v>11</v>
      </c>
      <c r="C360" s="426"/>
      <c r="D360" s="419" t="s">
        <v>650</v>
      </c>
      <c r="E360" s="427" t="str">
        <f>IF(D360="Y",1,IF(D360="T",0,IF(D360="Y/T","Belum diisi","Error")))</f>
        <v>Belum diisi</v>
      </c>
      <c r="F360" s="273">
        <v>1</v>
      </c>
      <c r="G360" s="274"/>
      <c r="H360" s="290" t="str">
        <f t="shared" si="122"/>
        <v>Belum Diisi</v>
      </c>
      <c r="I360" s="276" t="s">
        <v>650</v>
      </c>
      <c r="J360" s="277" t="str">
        <f t="shared" ref="J360:J364" si="143">IF($D$360="Y/T","Isi Sasaran",IF($E$360=0,0,IF(I360="Y",1,IF(I360="T",0,"Isi Dulu"))))</f>
        <v>Isi Sasaran</v>
      </c>
      <c r="K360" s="276" t="s">
        <v>650</v>
      </c>
      <c r="L360" s="277" t="str">
        <f t="shared" ref="L360:L364" si="144">IF($D$360="Y/T","Isi Sasaran",IF($E$360=0,0,IF(K360="Y",1,IF(K360="T",0,"Isi Dulu"))))</f>
        <v>Isi Sasaran</v>
      </c>
      <c r="M360" s="429" t="s">
        <v>650</v>
      </c>
      <c r="N360" s="430" t="str">
        <f>IF(M360="Y",1,IF(M360="T",0,IF(M360="Y/T","Belum diisi","Error")))</f>
        <v>Belum diisi</v>
      </c>
      <c r="O360" s="272"/>
      <c r="P360" s="272"/>
      <c r="Q360" s="272"/>
      <c r="R360" s="272"/>
    </row>
    <row r="361" spans="1:18" ht="12.75" customHeight="1">
      <c r="A361" s="272"/>
      <c r="B361" s="371"/>
      <c r="C361" s="371"/>
      <c r="D361" s="371"/>
      <c r="E361" s="371"/>
      <c r="F361" s="278">
        <v>2</v>
      </c>
      <c r="G361" s="279"/>
      <c r="H361" s="288" t="str">
        <f t="shared" si="122"/>
        <v>Belum Diisi</v>
      </c>
      <c r="I361" s="280" t="s">
        <v>650</v>
      </c>
      <c r="J361" s="277" t="str">
        <f t="shared" si="143"/>
        <v>Isi Sasaran</v>
      </c>
      <c r="K361" s="280" t="s">
        <v>650</v>
      </c>
      <c r="L361" s="277" t="str">
        <f t="shared" si="144"/>
        <v>Isi Sasaran</v>
      </c>
      <c r="M361" s="371"/>
      <c r="N361" s="371"/>
      <c r="O361" s="272"/>
      <c r="P361" s="272"/>
      <c r="Q361" s="272"/>
      <c r="R361" s="272"/>
    </row>
    <row r="362" spans="1:18" ht="12.75" customHeight="1">
      <c r="A362" s="272"/>
      <c r="B362" s="371"/>
      <c r="C362" s="371"/>
      <c r="D362" s="371"/>
      <c r="E362" s="371"/>
      <c r="F362" s="278">
        <v>3</v>
      </c>
      <c r="G362" s="279"/>
      <c r="H362" s="288" t="str">
        <f t="shared" si="122"/>
        <v>Belum Diisi</v>
      </c>
      <c r="I362" s="280" t="s">
        <v>650</v>
      </c>
      <c r="J362" s="277" t="str">
        <f t="shared" si="143"/>
        <v>Isi Sasaran</v>
      </c>
      <c r="K362" s="280" t="s">
        <v>650</v>
      </c>
      <c r="L362" s="277" t="str">
        <f t="shared" si="144"/>
        <v>Isi Sasaran</v>
      </c>
      <c r="M362" s="371"/>
      <c r="N362" s="371"/>
      <c r="O362" s="272"/>
      <c r="P362" s="272"/>
      <c r="Q362" s="272"/>
      <c r="R362" s="272"/>
    </row>
    <row r="363" spans="1:18" ht="12.75" customHeight="1">
      <c r="A363" s="272"/>
      <c r="B363" s="371"/>
      <c r="C363" s="371"/>
      <c r="D363" s="371"/>
      <c r="E363" s="371"/>
      <c r="F363" s="278">
        <v>4</v>
      </c>
      <c r="G363" s="279"/>
      <c r="H363" s="288" t="str">
        <f t="shared" si="122"/>
        <v>Belum Diisi</v>
      </c>
      <c r="I363" s="280" t="s">
        <v>650</v>
      </c>
      <c r="J363" s="277" t="str">
        <f t="shared" si="143"/>
        <v>Isi Sasaran</v>
      </c>
      <c r="K363" s="280" t="s">
        <v>650</v>
      </c>
      <c r="L363" s="277" t="str">
        <f t="shared" si="144"/>
        <v>Isi Sasaran</v>
      </c>
      <c r="M363" s="371"/>
      <c r="N363" s="371"/>
      <c r="O363" s="272"/>
      <c r="P363" s="272"/>
      <c r="Q363" s="272"/>
      <c r="R363" s="272"/>
    </row>
    <row r="364" spans="1:18" ht="12.75" customHeight="1">
      <c r="A364" s="272"/>
      <c r="B364" s="349"/>
      <c r="C364" s="349"/>
      <c r="D364" s="349"/>
      <c r="E364" s="349"/>
      <c r="F364" s="282">
        <v>5</v>
      </c>
      <c r="G364" s="283"/>
      <c r="H364" s="289" t="str">
        <f t="shared" si="122"/>
        <v>Belum Diisi</v>
      </c>
      <c r="I364" s="285" t="s">
        <v>650</v>
      </c>
      <c r="J364" s="277" t="str">
        <f t="shared" si="143"/>
        <v>Isi Sasaran</v>
      </c>
      <c r="K364" s="285" t="s">
        <v>650</v>
      </c>
      <c r="L364" s="277" t="str">
        <f t="shared" si="144"/>
        <v>Isi Sasaran</v>
      </c>
      <c r="M364" s="349"/>
      <c r="N364" s="349"/>
      <c r="O364" s="272"/>
      <c r="P364" s="272"/>
      <c r="Q364" s="272"/>
      <c r="R364" s="272"/>
    </row>
    <row r="365" spans="1:18" ht="12.75" customHeight="1">
      <c r="A365" s="272"/>
      <c r="B365" s="418">
        <v>12</v>
      </c>
      <c r="C365" s="426"/>
      <c r="D365" s="419" t="s">
        <v>650</v>
      </c>
      <c r="E365" s="427" t="str">
        <f>IF(D365="Y",1,IF(D365="T",0,IF(D365="Y/T","Belum diisi","Error")))</f>
        <v>Belum diisi</v>
      </c>
      <c r="F365" s="273">
        <v>1</v>
      </c>
      <c r="G365" s="274"/>
      <c r="H365" s="290" t="str">
        <f t="shared" si="122"/>
        <v>Belum Diisi</v>
      </c>
      <c r="I365" s="276" t="s">
        <v>650</v>
      </c>
      <c r="J365" s="277" t="str">
        <f t="shared" ref="J365:J369" si="145">IF($D$365="Y/T","Isi Sasaran",IF($E$365=0,0,IF(I365="Y",1,IF(I365="T",0,"Isi Dulu"))))</f>
        <v>Isi Sasaran</v>
      </c>
      <c r="K365" s="276" t="s">
        <v>650</v>
      </c>
      <c r="L365" s="277" t="str">
        <f t="shared" ref="L365:L369" si="146">IF($D$365="Y/T","Isi Sasaran",IF($E$365=0,0,IF(K365="Y",1,IF(K365="T",0,"Isi Dulu"))))</f>
        <v>Isi Sasaran</v>
      </c>
      <c r="M365" s="429" t="s">
        <v>650</v>
      </c>
      <c r="N365" s="430" t="str">
        <f>IF(M365="Y",1,IF(M365="T",0,IF(M365="Y/T","Belum diisi","Error")))</f>
        <v>Belum diisi</v>
      </c>
      <c r="O365" s="272"/>
      <c r="P365" s="272"/>
      <c r="Q365" s="272"/>
      <c r="R365" s="272"/>
    </row>
    <row r="366" spans="1:18" ht="12.75" customHeight="1">
      <c r="A366" s="272"/>
      <c r="B366" s="371"/>
      <c r="C366" s="371"/>
      <c r="D366" s="371"/>
      <c r="E366" s="371"/>
      <c r="F366" s="278">
        <v>2</v>
      </c>
      <c r="G366" s="279"/>
      <c r="H366" s="288" t="str">
        <f t="shared" si="122"/>
        <v>Belum Diisi</v>
      </c>
      <c r="I366" s="280" t="s">
        <v>650</v>
      </c>
      <c r="J366" s="277" t="str">
        <f t="shared" si="145"/>
        <v>Isi Sasaran</v>
      </c>
      <c r="K366" s="280" t="s">
        <v>650</v>
      </c>
      <c r="L366" s="277" t="str">
        <f t="shared" si="146"/>
        <v>Isi Sasaran</v>
      </c>
      <c r="M366" s="371"/>
      <c r="N366" s="371"/>
      <c r="O366" s="272"/>
      <c r="P366" s="272"/>
      <c r="Q366" s="272"/>
      <c r="R366" s="272"/>
    </row>
    <row r="367" spans="1:18" ht="12.75" customHeight="1">
      <c r="A367" s="272"/>
      <c r="B367" s="371"/>
      <c r="C367" s="371"/>
      <c r="D367" s="371"/>
      <c r="E367" s="371"/>
      <c r="F367" s="278">
        <v>3</v>
      </c>
      <c r="G367" s="279"/>
      <c r="H367" s="288" t="str">
        <f t="shared" si="122"/>
        <v>Belum Diisi</v>
      </c>
      <c r="I367" s="280" t="s">
        <v>650</v>
      </c>
      <c r="J367" s="277" t="str">
        <f t="shared" si="145"/>
        <v>Isi Sasaran</v>
      </c>
      <c r="K367" s="280" t="s">
        <v>650</v>
      </c>
      <c r="L367" s="277" t="str">
        <f t="shared" si="146"/>
        <v>Isi Sasaran</v>
      </c>
      <c r="M367" s="371"/>
      <c r="N367" s="371"/>
      <c r="O367" s="272"/>
      <c r="P367" s="272"/>
      <c r="Q367" s="272"/>
      <c r="R367" s="272"/>
    </row>
    <row r="368" spans="1:18" ht="12.75" customHeight="1">
      <c r="A368" s="272"/>
      <c r="B368" s="371"/>
      <c r="C368" s="371"/>
      <c r="D368" s="371"/>
      <c r="E368" s="371"/>
      <c r="F368" s="278">
        <v>4</v>
      </c>
      <c r="G368" s="279"/>
      <c r="H368" s="288" t="str">
        <f t="shared" si="122"/>
        <v>Belum Diisi</v>
      </c>
      <c r="I368" s="280" t="s">
        <v>650</v>
      </c>
      <c r="J368" s="277" t="str">
        <f t="shared" si="145"/>
        <v>Isi Sasaran</v>
      </c>
      <c r="K368" s="280" t="s">
        <v>650</v>
      </c>
      <c r="L368" s="277" t="str">
        <f t="shared" si="146"/>
        <v>Isi Sasaran</v>
      </c>
      <c r="M368" s="371"/>
      <c r="N368" s="371"/>
      <c r="O368" s="272"/>
      <c r="P368" s="272"/>
      <c r="Q368" s="272"/>
      <c r="R368" s="272"/>
    </row>
    <row r="369" spans="1:18" ht="12.75" customHeight="1">
      <c r="A369" s="272"/>
      <c r="B369" s="349"/>
      <c r="C369" s="349"/>
      <c r="D369" s="349"/>
      <c r="E369" s="349"/>
      <c r="F369" s="282">
        <v>5</v>
      </c>
      <c r="G369" s="283"/>
      <c r="H369" s="289" t="str">
        <f t="shared" si="122"/>
        <v>Belum Diisi</v>
      </c>
      <c r="I369" s="285" t="s">
        <v>650</v>
      </c>
      <c r="J369" s="277" t="str">
        <f t="shared" si="145"/>
        <v>Isi Sasaran</v>
      </c>
      <c r="K369" s="285" t="s">
        <v>650</v>
      </c>
      <c r="L369" s="277" t="str">
        <f t="shared" si="146"/>
        <v>Isi Sasaran</v>
      </c>
      <c r="M369" s="349"/>
      <c r="N369" s="349"/>
      <c r="O369" s="272"/>
      <c r="P369" s="272"/>
      <c r="Q369" s="272"/>
      <c r="R369" s="272"/>
    </row>
    <row r="370" spans="1:18" ht="12.75" customHeight="1">
      <c r="A370" s="272"/>
      <c r="B370" s="418">
        <v>13</v>
      </c>
      <c r="C370" s="426"/>
      <c r="D370" s="419" t="s">
        <v>650</v>
      </c>
      <c r="E370" s="427" t="str">
        <f>IF(D370="Y",1,IF(D370="T",0,IF(D370="Y/T","Belum diisi","Error")))</f>
        <v>Belum diisi</v>
      </c>
      <c r="F370" s="273">
        <v>1</v>
      </c>
      <c r="G370" s="274"/>
      <c r="H370" s="290" t="str">
        <f t="shared" si="122"/>
        <v>Belum Diisi</v>
      </c>
      <c r="I370" s="276" t="s">
        <v>650</v>
      </c>
      <c r="J370" s="277" t="str">
        <f t="shared" ref="J370:J374" si="147">IF($D$370="Y/T","Isi Sasaran",IF($E$370=0,0,IF(I370="Y",1,IF(I370="T",0,"Isi Dulu"))))</f>
        <v>Isi Sasaran</v>
      </c>
      <c r="K370" s="276" t="s">
        <v>650</v>
      </c>
      <c r="L370" s="277" t="str">
        <f t="shared" ref="L370:L374" si="148">IF($D$370="Y/T","Isi Sasaran",IF($E$370=0,0,IF(K370="Y",1,IF(K370="T",0,"Isi Dulu"))))</f>
        <v>Isi Sasaran</v>
      </c>
      <c r="M370" s="429" t="s">
        <v>650</v>
      </c>
      <c r="N370" s="430" t="str">
        <f>IF(M370="Y",1,IF(M370="T",0,IF(M370="Y/T","Belum diisi","Error")))</f>
        <v>Belum diisi</v>
      </c>
      <c r="O370" s="272"/>
      <c r="P370" s="272"/>
      <c r="Q370" s="272"/>
      <c r="R370" s="272"/>
    </row>
    <row r="371" spans="1:18" ht="12.75" customHeight="1">
      <c r="A371" s="272"/>
      <c r="B371" s="371"/>
      <c r="C371" s="371"/>
      <c r="D371" s="371"/>
      <c r="E371" s="371"/>
      <c r="F371" s="278">
        <v>2</v>
      </c>
      <c r="G371" s="279"/>
      <c r="H371" s="288" t="str">
        <f t="shared" si="122"/>
        <v>Belum Diisi</v>
      </c>
      <c r="I371" s="280" t="s">
        <v>650</v>
      </c>
      <c r="J371" s="277" t="str">
        <f t="shared" si="147"/>
        <v>Isi Sasaran</v>
      </c>
      <c r="K371" s="280" t="s">
        <v>650</v>
      </c>
      <c r="L371" s="277" t="str">
        <f t="shared" si="148"/>
        <v>Isi Sasaran</v>
      </c>
      <c r="M371" s="371"/>
      <c r="N371" s="371"/>
      <c r="O371" s="272"/>
      <c r="P371" s="272"/>
      <c r="Q371" s="272"/>
      <c r="R371" s="272"/>
    </row>
    <row r="372" spans="1:18" ht="12.75" customHeight="1">
      <c r="A372" s="272"/>
      <c r="B372" s="371"/>
      <c r="C372" s="371"/>
      <c r="D372" s="371"/>
      <c r="E372" s="371"/>
      <c r="F372" s="278">
        <v>3</v>
      </c>
      <c r="G372" s="279"/>
      <c r="H372" s="288" t="str">
        <f t="shared" si="122"/>
        <v>Belum Diisi</v>
      </c>
      <c r="I372" s="280" t="s">
        <v>650</v>
      </c>
      <c r="J372" s="277" t="str">
        <f t="shared" si="147"/>
        <v>Isi Sasaran</v>
      </c>
      <c r="K372" s="280" t="s">
        <v>650</v>
      </c>
      <c r="L372" s="277" t="str">
        <f t="shared" si="148"/>
        <v>Isi Sasaran</v>
      </c>
      <c r="M372" s="371"/>
      <c r="N372" s="371"/>
      <c r="O372" s="272"/>
      <c r="P372" s="272"/>
      <c r="Q372" s="272"/>
      <c r="R372" s="272"/>
    </row>
    <row r="373" spans="1:18" ht="12.75" customHeight="1">
      <c r="A373" s="272"/>
      <c r="B373" s="371"/>
      <c r="C373" s="371"/>
      <c r="D373" s="371"/>
      <c r="E373" s="371"/>
      <c r="F373" s="278">
        <v>4</v>
      </c>
      <c r="G373" s="279"/>
      <c r="H373" s="288" t="str">
        <f t="shared" si="122"/>
        <v>Belum Diisi</v>
      </c>
      <c r="I373" s="280" t="s">
        <v>650</v>
      </c>
      <c r="J373" s="277" t="str">
        <f t="shared" si="147"/>
        <v>Isi Sasaran</v>
      </c>
      <c r="K373" s="280" t="s">
        <v>650</v>
      </c>
      <c r="L373" s="277" t="str">
        <f t="shared" si="148"/>
        <v>Isi Sasaran</v>
      </c>
      <c r="M373" s="371"/>
      <c r="N373" s="371"/>
      <c r="O373" s="272"/>
      <c r="P373" s="272"/>
      <c r="Q373" s="272"/>
      <c r="R373" s="272"/>
    </row>
    <row r="374" spans="1:18" ht="12.75" customHeight="1">
      <c r="A374" s="272"/>
      <c r="B374" s="349"/>
      <c r="C374" s="349"/>
      <c r="D374" s="349"/>
      <c r="E374" s="349"/>
      <c r="F374" s="282">
        <v>5</v>
      </c>
      <c r="G374" s="283"/>
      <c r="H374" s="289" t="str">
        <f t="shared" si="122"/>
        <v>Belum Diisi</v>
      </c>
      <c r="I374" s="285" t="s">
        <v>650</v>
      </c>
      <c r="J374" s="277" t="str">
        <f t="shared" si="147"/>
        <v>Isi Sasaran</v>
      </c>
      <c r="K374" s="285" t="s">
        <v>650</v>
      </c>
      <c r="L374" s="277" t="str">
        <f t="shared" si="148"/>
        <v>Isi Sasaran</v>
      </c>
      <c r="M374" s="349"/>
      <c r="N374" s="349"/>
      <c r="O374" s="272"/>
      <c r="P374" s="272"/>
      <c r="Q374" s="272"/>
      <c r="R374" s="272"/>
    </row>
    <row r="375" spans="1:18" ht="12.75" customHeight="1">
      <c r="A375" s="272"/>
      <c r="B375" s="418">
        <v>14</v>
      </c>
      <c r="C375" s="426"/>
      <c r="D375" s="419" t="s">
        <v>650</v>
      </c>
      <c r="E375" s="427" t="str">
        <f>IF(D375="Y",1,IF(D375="T",0,IF(D375="Y/T","Belum diisi","Error")))</f>
        <v>Belum diisi</v>
      </c>
      <c r="F375" s="273">
        <v>1</v>
      </c>
      <c r="G375" s="274"/>
      <c r="H375" s="290" t="str">
        <f t="shared" si="122"/>
        <v>Belum Diisi</v>
      </c>
      <c r="I375" s="276" t="s">
        <v>650</v>
      </c>
      <c r="J375" s="277" t="str">
        <f>IF($D$375="Y/T","Isi Sasaran",IF($E$375=0,0,IF(I375="Y",1,IF(I375="T",0,"Isi Dulu"))))</f>
        <v>Isi Sasaran</v>
      </c>
      <c r="K375" s="276" t="s">
        <v>650</v>
      </c>
      <c r="L375" s="277" t="str">
        <f t="shared" ref="L375:L379" si="149">IF($D$375="Y/T","Isi Sasaran",IF($E$375=0,0,IF(K375="Y",1,IF(K375="T",0,"Isi Dulu"))))</f>
        <v>Isi Sasaran</v>
      </c>
      <c r="M375" s="429" t="s">
        <v>650</v>
      </c>
      <c r="N375" s="430" t="str">
        <f>IF(M375="Y",1,IF(M375="T",0,IF(M375="Y/T","Belum diisi","Error")))</f>
        <v>Belum diisi</v>
      </c>
      <c r="O375" s="272"/>
      <c r="P375" s="272"/>
      <c r="Q375" s="272"/>
      <c r="R375" s="272"/>
    </row>
    <row r="376" spans="1:18" ht="12.75" customHeight="1">
      <c r="A376" s="272"/>
      <c r="B376" s="371"/>
      <c r="C376" s="371"/>
      <c r="D376" s="371"/>
      <c r="E376" s="371"/>
      <c r="F376" s="278">
        <v>2</v>
      </c>
      <c r="G376" s="279"/>
      <c r="H376" s="288" t="str">
        <f t="shared" si="122"/>
        <v>Belum Diisi</v>
      </c>
      <c r="I376" s="280" t="s">
        <v>650</v>
      </c>
      <c r="J376" s="281" t="str">
        <f t="shared" ref="J376:J379" si="150">IF($D$223="Y/T","Isi Sasaran",IF($E$223=0,0,IF(I376="Y",1,IF(I376="T",0,"Isi Dulu"))))</f>
        <v>Isi Sasaran</v>
      </c>
      <c r="K376" s="280" t="s">
        <v>650</v>
      </c>
      <c r="L376" s="277" t="str">
        <f t="shared" si="149"/>
        <v>Isi Sasaran</v>
      </c>
      <c r="M376" s="371"/>
      <c r="N376" s="371"/>
      <c r="O376" s="272"/>
      <c r="P376" s="272"/>
      <c r="Q376" s="272"/>
      <c r="R376" s="272"/>
    </row>
    <row r="377" spans="1:18" ht="12.75" customHeight="1">
      <c r="A377" s="272"/>
      <c r="B377" s="371"/>
      <c r="C377" s="371"/>
      <c r="D377" s="371"/>
      <c r="E377" s="371"/>
      <c r="F377" s="278">
        <v>3</v>
      </c>
      <c r="G377" s="279"/>
      <c r="H377" s="288" t="str">
        <f t="shared" si="122"/>
        <v>Belum Diisi</v>
      </c>
      <c r="I377" s="280" t="s">
        <v>650</v>
      </c>
      <c r="J377" s="281" t="str">
        <f t="shared" si="150"/>
        <v>Isi Sasaran</v>
      </c>
      <c r="K377" s="280" t="s">
        <v>650</v>
      </c>
      <c r="L377" s="277" t="str">
        <f t="shared" si="149"/>
        <v>Isi Sasaran</v>
      </c>
      <c r="M377" s="371"/>
      <c r="N377" s="371"/>
      <c r="O377" s="272"/>
      <c r="P377" s="272"/>
      <c r="Q377" s="272"/>
      <c r="R377" s="272"/>
    </row>
    <row r="378" spans="1:18" ht="12.75" customHeight="1">
      <c r="A378" s="272"/>
      <c r="B378" s="371"/>
      <c r="C378" s="371"/>
      <c r="D378" s="371"/>
      <c r="E378" s="371"/>
      <c r="F378" s="278">
        <v>4</v>
      </c>
      <c r="G378" s="279"/>
      <c r="H378" s="288" t="str">
        <f t="shared" si="122"/>
        <v>Belum Diisi</v>
      </c>
      <c r="I378" s="280" t="s">
        <v>650</v>
      </c>
      <c r="J378" s="281" t="str">
        <f t="shared" si="150"/>
        <v>Isi Sasaran</v>
      </c>
      <c r="K378" s="280" t="s">
        <v>650</v>
      </c>
      <c r="L378" s="277" t="str">
        <f t="shared" si="149"/>
        <v>Isi Sasaran</v>
      </c>
      <c r="M378" s="371"/>
      <c r="N378" s="371"/>
      <c r="O378" s="272"/>
      <c r="P378" s="272"/>
      <c r="Q378" s="272"/>
      <c r="R378" s="272"/>
    </row>
    <row r="379" spans="1:18" ht="12.75" customHeight="1">
      <c r="A379" s="272"/>
      <c r="B379" s="349"/>
      <c r="C379" s="349"/>
      <c r="D379" s="349"/>
      <c r="E379" s="349"/>
      <c r="F379" s="282">
        <v>5</v>
      </c>
      <c r="G379" s="283"/>
      <c r="H379" s="289" t="str">
        <f t="shared" si="122"/>
        <v>Belum Diisi</v>
      </c>
      <c r="I379" s="285" t="s">
        <v>650</v>
      </c>
      <c r="J379" s="286" t="str">
        <f t="shared" si="150"/>
        <v>Isi Sasaran</v>
      </c>
      <c r="K379" s="285" t="s">
        <v>650</v>
      </c>
      <c r="L379" s="277" t="str">
        <f t="shared" si="149"/>
        <v>Isi Sasaran</v>
      </c>
      <c r="M379" s="349"/>
      <c r="N379" s="349"/>
      <c r="O379" s="272"/>
      <c r="P379" s="272"/>
      <c r="Q379" s="272"/>
      <c r="R379" s="272"/>
    </row>
    <row r="380" spans="1:18" ht="12.75" customHeight="1">
      <c r="A380" s="272"/>
      <c r="B380" s="418">
        <v>15</v>
      </c>
      <c r="C380" s="426"/>
      <c r="D380" s="419" t="s">
        <v>650</v>
      </c>
      <c r="E380" s="427" t="str">
        <f>IF(D380="Y",1,IF(D380="T",0,IF(D380="Y/T","Belum diisi","Error")))</f>
        <v>Belum diisi</v>
      </c>
      <c r="F380" s="273">
        <v>1</v>
      </c>
      <c r="G380" s="274"/>
      <c r="H380" s="290" t="str">
        <f t="shared" si="122"/>
        <v>Belum Diisi</v>
      </c>
      <c r="I380" s="276" t="s">
        <v>650</v>
      </c>
      <c r="J380" s="277" t="str">
        <f t="shared" ref="J380:J384" si="151">IF($D$380="Y/T","Isi Sasaran",IF($E$380=0,0,IF(I380="Y",1,IF(I380="T",0,"Isi Dulu"))))</f>
        <v>Isi Sasaran</v>
      </c>
      <c r="K380" s="276" t="s">
        <v>650</v>
      </c>
      <c r="L380" s="277" t="str">
        <f t="shared" ref="L380:L384" si="152">IF($D$380="Y/T","Isi Sasaran",IF($E$380=0,0,IF(K380="Y",1,IF(K380="T",0,"Isi Dulu"))))</f>
        <v>Isi Sasaran</v>
      </c>
      <c r="M380" s="429" t="s">
        <v>650</v>
      </c>
      <c r="N380" s="430" t="str">
        <f>IF(M380="Y",1,IF(M380="T",0,IF(M380="Y/T","Belum diisi","Error")))</f>
        <v>Belum diisi</v>
      </c>
      <c r="O380" s="272"/>
      <c r="P380" s="272"/>
      <c r="Q380" s="272"/>
      <c r="R380" s="272"/>
    </row>
    <row r="381" spans="1:18" ht="12.75" customHeight="1">
      <c r="A381" s="272"/>
      <c r="B381" s="371"/>
      <c r="C381" s="371"/>
      <c r="D381" s="371"/>
      <c r="E381" s="371"/>
      <c r="F381" s="278">
        <v>2</v>
      </c>
      <c r="G381" s="279"/>
      <c r="H381" s="288" t="str">
        <f t="shared" si="122"/>
        <v>Belum Diisi</v>
      </c>
      <c r="I381" s="280" t="s">
        <v>650</v>
      </c>
      <c r="J381" s="277" t="str">
        <f t="shared" si="151"/>
        <v>Isi Sasaran</v>
      </c>
      <c r="K381" s="280" t="s">
        <v>650</v>
      </c>
      <c r="L381" s="277" t="str">
        <f t="shared" si="152"/>
        <v>Isi Sasaran</v>
      </c>
      <c r="M381" s="371"/>
      <c r="N381" s="371"/>
      <c r="O381" s="272"/>
      <c r="P381" s="272"/>
      <c r="Q381" s="272"/>
      <c r="R381" s="272"/>
    </row>
    <row r="382" spans="1:18" ht="12.75" customHeight="1">
      <c r="A382" s="272"/>
      <c r="B382" s="371"/>
      <c r="C382" s="371"/>
      <c r="D382" s="371"/>
      <c r="E382" s="371"/>
      <c r="F382" s="278">
        <v>3</v>
      </c>
      <c r="G382" s="279"/>
      <c r="H382" s="288" t="str">
        <f t="shared" si="122"/>
        <v>Belum Diisi</v>
      </c>
      <c r="I382" s="280" t="s">
        <v>650</v>
      </c>
      <c r="J382" s="277" t="str">
        <f t="shared" si="151"/>
        <v>Isi Sasaran</v>
      </c>
      <c r="K382" s="280" t="s">
        <v>650</v>
      </c>
      <c r="L382" s="277" t="str">
        <f t="shared" si="152"/>
        <v>Isi Sasaran</v>
      </c>
      <c r="M382" s="371"/>
      <c r="N382" s="371"/>
      <c r="O382" s="272"/>
      <c r="P382" s="272"/>
      <c r="Q382" s="272"/>
      <c r="R382" s="272"/>
    </row>
    <row r="383" spans="1:18" ht="12.75" customHeight="1">
      <c r="A383" s="272"/>
      <c r="B383" s="371"/>
      <c r="C383" s="371"/>
      <c r="D383" s="371"/>
      <c r="E383" s="371"/>
      <c r="F383" s="278">
        <v>4</v>
      </c>
      <c r="G383" s="279"/>
      <c r="H383" s="288" t="str">
        <f t="shared" si="122"/>
        <v>Belum Diisi</v>
      </c>
      <c r="I383" s="280" t="s">
        <v>650</v>
      </c>
      <c r="J383" s="277" t="str">
        <f t="shared" si="151"/>
        <v>Isi Sasaran</v>
      </c>
      <c r="K383" s="280" t="s">
        <v>650</v>
      </c>
      <c r="L383" s="277" t="str">
        <f t="shared" si="152"/>
        <v>Isi Sasaran</v>
      </c>
      <c r="M383" s="371"/>
      <c r="N383" s="371"/>
      <c r="O383" s="272"/>
      <c r="P383" s="272"/>
      <c r="Q383" s="272"/>
      <c r="R383" s="272"/>
    </row>
    <row r="384" spans="1:18" ht="12.75" customHeight="1">
      <c r="A384" s="272"/>
      <c r="B384" s="349"/>
      <c r="C384" s="349"/>
      <c r="D384" s="349"/>
      <c r="E384" s="349"/>
      <c r="F384" s="282">
        <v>5</v>
      </c>
      <c r="G384" s="283"/>
      <c r="H384" s="289" t="str">
        <f t="shared" si="122"/>
        <v>Belum Diisi</v>
      </c>
      <c r="I384" s="285" t="s">
        <v>650</v>
      </c>
      <c r="J384" s="277" t="str">
        <f t="shared" si="151"/>
        <v>Isi Sasaran</v>
      </c>
      <c r="K384" s="285" t="s">
        <v>650</v>
      </c>
      <c r="L384" s="277" t="str">
        <f t="shared" si="152"/>
        <v>Isi Sasaran</v>
      </c>
      <c r="M384" s="349"/>
      <c r="N384" s="349"/>
      <c r="O384" s="272"/>
      <c r="P384" s="272"/>
      <c r="Q384" s="272"/>
      <c r="R384" s="272"/>
    </row>
    <row r="385" spans="1:18" ht="12.75" customHeight="1">
      <c r="A385" s="272"/>
      <c r="B385" s="418">
        <v>16</v>
      </c>
      <c r="C385" s="426"/>
      <c r="D385" s="419" t="s">
        <v>650</v>
      </c>
      <c r="E385" s="427" t="str">
        <f>IF(D385="Y",1,IF(D385="T",0,IF(D385="Y/T","Belum diisi","Error")))</f>
        <v>Belum diisi</v>
      </c>
      <c r="F385" s="273">
        <v>1</v>
      </c>
      <c r="G385" s="274"/>
      <c r="H385" s="290" t="str">
        <f t="shared" si="122"/>
        <v>Belum Diisi</v>
      </c>
      <c r="I385" s="276" t="s">
        <v>650</v>
      </c>
      <c r="J385" s="277" t="str">
        <f t="shared" ref="J385:J389" si="153">IF($D$385="Y/T","Isi Sasaran",IF($E$385=0,0,IF(I385="Y",1,IF(I385="T",0,"Isi Dulu"))))</f>
        <v>Isi Sasaran</v>
      </c>
      <c r="K385" s="276" t="s">
        <v>650</v>
      </c>
      <c r="L385" s="277" t="str">
        <f t="shared" ref="L385:L389" si="154">IF($D$385="Y/T","Isi Sasaran",IF($E$385=0,0,IF(K385="Y",1,IF(K385="T",0,"Isi Dulu"))))</f>
        <v>Isi Sasaran</v>
      </c>
      <c r="M385" s="429" t="s">
        <v>650</v>
      </c>
      <c r="N385" s="430" t="str">
        <f>IF(M385="Y",1,IF(M385="T",0,IF(M385="Y/T","Belum diisi","Error")))</f>
        <v>Belum diisi</v>
      </c>
      <c r="O385" s="272"/>
      <c r="P385" s="272"/>
      <c r="Q385" s="272"/>
      <c r="R385" s="272"/>
    </row>
    <row r="386" spans="1:18" ht="12.75" customHeight="1">
      <c r="A386" s="272"/>
      <c r="B386" s="371"/>
      <c r="C386" s="371"/>
      <c r="D386" s="371"/>
      <c r="E386" s="371"/>
      <c r="F386" s="278">
        <v>2</v>
      </c>
      <c r="G386" s="279"/>
      <c r="H386" s="288" t="str">
        <f t="shared" si="122"/>
        <v>Belum Diisi</v>
      </c>
      <c r="I386" s="280" t="s">
        <v>650</v>
      </c>
      <c r="J386" s="277" t="str">
        <f t="shared" si="153"/>
        <v>Isi Sasaran</v>
      </c>
      <c r="K386" s="280" t="s">
        <v>650</v>
      </c>
      <c r="L386" s="277" t="str">
        <f t="shared" si="154"/>
        <v>Isi Sasaran</v>
      </c>
      <c r="M386" s="371"/>
      <c r="N386" s="371"/>
      <c r="O386" s="272"/>
      <c r="P386" s="272"/>
      <c r="Q386" s="272"/>
      <c r="R386" s="272"/>
    </row>
    <row r="387" spans="1:18" ht="12.75" customHeight="1">
      <c r="A387" s="272"/>
      <c r="B387" s="371"/>
      <c r="C387" s="371"/>
      <c r="D387" s="371"/>
      <c r="E387" s="371"/>
      <c r="F387" s="278">
        <v>3</v>
      </c>
      <c r="G387" s="279"/>
      <c r="H387" s="288" t="str">
        <f t="shared" si="122"/>
        <v>Belum Diisi</v>
      </c>
      <c r="I387" s="280" t="s">
        <v>650</v>
      </c>
      <c r="J387" s="277" t="str">
        <f t="shared" si="153"/>
        <v>Isi Sasaran</v>
      </c>
      <c r="K387" s="280" t="s">
        <v>650</v>
      </c>
      <c r="L387" s="277" t="str">
        <f t="shared" si="154"/>
        <v>Isi Sasaran</v>
      </c>
      <c r="M387" s="371"/>
      <c r="N387" s="371"/>
      <c r="O387" s="272"/>
      <c r="P387" s="272"/>
      <c r="Q387" s="272"/>
      <c r="R387" s="272"/>
    </row>
    <row r="388" spans="1:18" ht="12.75" customHeight="1">
      <c r="A388" s="272"/>
      <c r="B388" s="371"/>
      <c r="C388" s="371"/>
      <c r="D388" s="371"/>
      <c r="E388" s="371"/>
      <c r="F388" s="278">
        <v>4</v>
      </c>
      <c r="G388" s="279"/>
      <c r="H388" s="288" t="str">
        <f t="shared" si="122"/>
        <v>Belum Diisi</v>
      </c>
      <c r="I388" s="280" t="s">
        <v>650</v>
      </c>
      <c r="J388" s="277" t="str">
        <f t="shared" si="153"/>
        <v>Isi Sasaran</v>
      </c>
      <c r="K388" s="280" t="s">
        <v>650</v>
      </c>
      <c r="L388" s="277" t="str">
        <f t="shared" si="154"/>
        <v>Isi Sasaran</v>
      </c>
      <c r="M388" s="371"/>
      <c r="N388" s="371"/>
      <c r="O388" s="272"/>
      <c r="P388" s="272"/>
      <c r="Q388" s="272"/>
      <c r="R388" s="272"/>
    </row>
    <row r="389" spans="1:18" ht="12.75" customHeight="1">
      <c r="A389" s="272"/>
      <c r="B389" s="349"/>
      <c r="C389" s="349"/>
      <c r="D389" s="349"/>
      <c r="E389" s="349"/>
      <c r="F389" s="282">
        <v>5</v>
      </c>
      <c r="G389" s="283"/>
      <c r="H389" s="289" t="str">
        <f t="shared" si="122"/>
        <v>Belum Diisi</v>
      </c>
      <c r="I389" s="285" t="s">
        <v>650</v>
      </c>
      <c r="J389" s="277" t="str">
        <f t="shared" si="153"/>
        <v>Isi Sasaran</v>
      </c>
      <c r="K389" s="285" t="s">
        <v>650</v>
      </c>
      <c r="L389" s="277" t="str">
        <f t="shared" si="154"/>
        <v>Isi Sasaran</v>
      </c>
      <c r="M389" s="349"/>
      <c r="N389" s="349"/>
      <c r="O389" s="272"/>
      <c r="P389" s="272"/>
      <c r="Q389" s="272"/>
      <c r="R389" s="272"/>
    </row>
    <row r="390" spans="1:18" ht="12.75" customHeight="1">
      <c r="A390" s="272"/>
      <c r="B390" s="418">
        <v>17</v>
      </c>
      <c r="C390" s="426"/>
      <c r="D390" s="419" t="s">
        <v>650</v>
      </c>
      <c r="E390" s="427" t="str">
        <f>IF(D390="Y",1,IF(D390="T",0,IF(D390="Y/T","Belum diisi","Error")))</f>
        <v>Belum diisi</v>
      </c>
      <c r="F390" s="273">
        <v>1</v>
      </c>
      <c r="G390" s="274"/>
      <c r="H390" s="290" t="str">
        <f t="shared" si="122"/>
        <v>Belum Diisi</v>
      </c>
      <c r="I390" s="276" t="s">
        <v>650</v>
      </c>
      <c r="J390" s="277" t="str">
        <f t="shared" ref="J390:J394" si="155">IF($D$390="Y/T","Isi Sasaran",IF($E$390=0,0,IF(I390="Y",1,IF(I390="T",0,"Isi Dulu"))))</f>
        <v>Isi Sasaran</v>
      </c>
      <c r="K390" s="276" t="s">
        <v>650</v>
      </c>
      <c r="L390" s="277" t="str">
        <f t="shared" ref="L390:L394" si="156">IF($D$390="Y/T","Isi Sasaran",IF($E$390=0,0,IF(K390="Y",1,IF(K390="T",0,"Isi Dulu"))))</f>
        <v>Isi Sasaran</v>
      </c>
      <c r="M390" s="429" t="s">
        <v>650</v>
      </c>
      <c r="N390" s="430" t="str">
        <f>IF(M390="Y",1,IF(M390="T",0,IF(M390="Y/T","Belum diisi","Error")))</f>
        <v>Belum diisi</v>
      </c>
      <c r="O390" s="272"/>
      <c r="P390" s="272"/>
      <c r="Q390" s="272"/>
      <c r="R390" s="272"/>
    </row>
    <row r="391" spans="1:18" ht="12.75" customHeight="1">
      <c r="A391" s="272"/>
      <c r="B391" s="371"/>
      <c r="C391" s="371"/>
      <c r="D391" s="371"/>
      <c r="E391" s="371"/>
      <c r="F391" s="278">
        <v>2</v>
      </c>
      <c r="G391" s="279"/>
      <c r="H391" s="288" t="str">
        <f t="shared" si="122"/>
        <v>Belum Diisi</v>
      </c>
      <c r="I391" s="280" t="s">
        <v>650</v>
      </c>
      <c r="J391" s="277" t="str">
        <f t="shared" si="155"/>
        <v>Isi Sasaran</v>
      </c>
      <c r="K391" s="280" t="s">
        <v>650</v>
      </c>
      <c r="L391" s="277" t="str">
        <f t="shared" si="156"/>
        <v>Isi Sasaran</v>
      </c>
      <c r="M391" s="371"/>
      <c r="N391" s="371"/>
      <c r="O391" s="272"/>
      <c r="P391" s="272"/>
      <c r="Q391" s="272"/>
      <c r="R391" s="272"/>
    </row>
    <row r="392" spans="1:18" ht="12.75" customHeight="1">
      <c r="A392" s="272"/>
      <c r="B392" s="371"/>
      <c r="C392" s="371"/>
      <c r="D392" s="371"/>
      <c r="E392" s="371"/>
      <c r="F392" s="278">
        <v>3</v>
      </c>
      <c r="G392" s="279"/>
      <c r="H392" s="288" t="str">
        <f t="shared" si="122"/>
        <v>Belum Diisi</v>
      </c>
      <c r="I392" s="280" t="s">
        <v>650</v>
      </c>
      <c r="J392" s="277" t="str">
        <f t="shared" si="155"/>
        <v>Isi Sasaran</v>
      </c>
      <c r="K392" s="280" t="s">
        <v>650</v>
      </c>
      <c r="L392" s="277" t="str">
        <f t="shared" si="156"/>
        <v>Isi Sasaran</v>
      </c>
      <c r="M392" s="371"/>
      <c r="N392" s="371"/>
      <c r="O392" s="272"/>
      <c r="P392" s="272"/>
      <c r="Q392" s="272"/>
      <c r="R392" s="272"/>
    </row>
    <row r="393" spans="1:18" ht="12.75" customHeight="1">
      <c r="A393" s="272"/>
      <c r="B393" s="371"/>
      <c r="C393" s="371"/>
      <c r="D393" s="371"/>
      <c r="E393" s="371"/>
      <c r="F393" s="278">
        <v>4</v>
      </c>
      <c r="G393" s="279"/>
      <c r="H393" s="288" t="str">
        <f t="shared" si="122"/>
        <v>Belum Diisi</v>
      </c>
      <c r="I393" s="280" t="s">
        <v>650</v>
      </c>
      <c r="J393" s="277" t="str">
        <f t="shared" si="155"/>
        <v>Isi Sasaran</v>
      </c>
      <c r="K393" s="280" t="s">
        <v>650</v>
      </c>
      <c r="L393" s="277" t="str">
        <f t="shared" si="156"/>
        <v>Isi Sasaran</v>
      </c>
      <c r="M393" s="371"/>
      <c r="N393" s="371"/>
      <c r="O393" s="272"/>
      <c r="P393" s="272"/>
      <c r="Q393" s="272"/>
      <c r="R393" s="272"/>
    </row>
    <row r="394" spans="1:18" ht="12.75" customHeight="1">
      <c r="A394" s="272"/>
      <c r="B394" s="349"/>
      <c r="C394" s="349"/>
      <c r="D394" s="349"/>
      <c r="E394" s="349"/>
      <c r="F394" s="282">
        <v>5</v>
      </c>
      <c r="G394" s="283"/>
      <c r="H394" s="289" t="str">
        <f t="shared" si="122"/>
        <v>Belum Diisi</v>
      </c>
      <c r="I394" s="285" t="s">
        <v>650</v>
      </c>
      <c r="J394" s="277" t="str">
        <f t="shared" si="155"/>
        <v>Isi Sasaran</v>
      </c>
      <c r="K394" s="285" t="s">
        <v>650</v>
      </c>
      <c r="L394" s="277" t="str">
        <f t="shared" si="156"/>
        <v>Isi Sasaran</v>
      </c>
      <c r="M394" s="349"/>
      <c r="N394" s="349"/>
      <c r="O394" s="272"/>
      <c r="P394" s="272"/>
      <c r="Q394" s="272"/>
      <c r="R394" s="272"/>
    </row>
    <row r="395" spans="1:18" ht="12.75" customHeight="1">
      <c r="A395" s="272"/>
      <c r="B395" s="418">
        <v>18</v>
      </c>
      <c r="C395" s="426"/>
      <c r="D395" s="419" t="s">
        <v>650</v>
      </c>
      <c r="E395" s="427" t="str">
        <f>IF(D395="Y",1,IF(D395="T",0,IF(D395="Y/T","Belum diisi","Error")))</f>
        <v>Belum diisi</v>
      </c>
      <c r="F395" s="273">
        <v>1</v>
      </c>
      <c r="G395" s="274"/>
      <c r="H395" s="290" t="str">
        <f t="shared" si="122"/>
        <v>Belum Diisi</v>
      </c>
      <c r="I395" s="276" t="s">
        <v>650</v>
      </c>
      <c r="J395" s="277" t="str">
        <f t="shared" ref="J395:J399" si="157">IF($D$395="Y/T","Isi Sasaran",IF($E$395=0,0,IF(I395="Y",1,IF(I395="T",0,"Isi Dulu"))))</f>
        <v>Isi Sasaran</v>
      </c>
      <c r="K395" s="276" t="s">
        <v>650</v>
      </c>
      <c r="L395" s="277" t="str">
        <f t="shared" ref="L395:L399" si="158">IF($D$395="Y/T","Isi Sasaran",IF($E$395=0,0,IF(K395="Y",1,IF(K395="T",0,"Isi Dulu"))))</f>
        <v>Isi Sasaran</v>
      </c>
      <c r="M395" s="429" t="s">
        <v>650</v>
      </c>
      <c r="N395" s="430" t="str">
        <f>IF(M395="Y",1,IF(M395="T",0,IF(M395="Y/T","Belum diisi","Error")))</f>
        <v>Belum diisi</v>
      </c>
      <c r="O395" s="272"/>
      <c r="P395" s="272"/>
      <c r="Q395" s="272"/>
      <c r="R395" s="272"/>
    </row>
    <row r="396" spans="1:18" ht="12.75" customHeight="1">
      <c r="A396" s="272"/>
      <c r="B396" s="371"/>
      <c r="C396" s="371"/>
      <c r="D396" s="371"/>
      <c r="E396" s="371"/>
      <c r="F396" s="278">
        <v>2</v>
      </c>
      <c r="G396" s="279"/>
      <c r="H396" s="288" t="str">
        <f t="shared" si="122"/>
        <v>Belum Diisi</v>
      </c>
      <c r="I396" s="280" t="s">
        <v>650</v>
      </c>
      <c r="J396" s="277" t="str">
        <f t="shared" si="157"/>
        <v>Isi Sasaran</v>
      </c>
      <c r="K396" s="280" t="s">
        <v>650</v>
      </c>
      <c r="L396" s="277" t="str">
        <f t="shared" si="158"/>
        <v>Isi Sasaran</v>
      </c>
      <c r="M396" s="371"/>
      <c r="N396" s="371"/>
      <c r="O396" s="272"/>
      <c r="P396" s="272"/>
      <c r="Q396" s="272"/>
      <c r="R396" s="272"/>
    </row>
    <row r="397" spans="1:18" ht="12.75" customHeight="1">
      <c r="A397" s="272"/>
      <c r="B397" s="371"/>
      <c r="C397" s="371"/>
      <c r="D397" s="371"/>
      <c r="E397" s="371"/>
      <c r="F397" s="278">
        <v>3</v>
      </c>
      <c r="G397" s="279"/>
      <c r="H397" s="288" t="str">
        <f t="shared" si="122"/>
        <v>Belum Diisi</v>
      </c>
      <c r="I397" s="280" t="s">
        <v>650</v>
      </c>
      <c r="J397" s="277" t="str">
        <f t="shared" si="157"/>
        <v>Isi Sasaran</v>
      </c>
      <c r="K397" s="280" t="s">
        <v>650</v>
      </c>
      <c r="L397" s="277" t="str">
        <f t="shared" si="158"/>
        <v>Isi Sasaran</v>
      </c>
      <c r="M397" s="371"/>
      <c r="N397" s="371"/>
      <c r="O397" s="272"/>
      <c r="P397" s="272"/>
      <c r="Q397" s="272"/>
      <c r="R397" s="272"/>
    </row>
    <row r="398" spans="1:18" ht="12.75" customHeight="1">
      <c r="A398" s="272"/>
      <c r="B398" s="371"/>
      <c r="C398" s="371"/>
      <c r="D398" s="371"/>
      <c r="E398" s="371"/>
      <c r="F398" s="278">
        <v>4</v>
      </c>
      <c r="G398" s="279"/>
      <c r="H398" s="288" t="str">
        <f t="shared" si="122"/>
        <v>Belum Diisi</v>
      </c>
      <c r="I398" s="280" t="s">
        <v>650</v>
      </c>
      <c r="J398" s="277" t="str">
        <f t="shared" si="157"/>
        <v>Isi Sasaran</v>
      </c>
      <c r="K398" s="280" t="s">
        <v>650</v>
      </c>
      <c r="L398" s="277" t="str">
        <f t="shared" si="158"/>
        <v>Isi Sasaran</v>
      </c>
      <c r="M398" s="371"/>
      <c r="N398" s="371"/>
      <c r="O398" s="272"/>
      <c r="P398" s="272"/>
      <c r="Q398" s="272"/>
      <c r="R398" s="272"/>
    </row>
    <row r="399" spans="1:18" ht="12.75" customHeight="1">
      <c r="A399" s="272"/>
      <c r="B399" s="349"/>
      <c r="C399" s="349"/>
      <c r="D399" s="349"/>
      <c r="E399" s="349"/>
      <c r="F399" s="282">
        <v>5</v>
      </c>
      <c r="G399" s="283"/>
      <c r="H399" s="289" t="str">
        <f t="shared" si="122"/>
        <v>Belum Diisi</v>
      </c>
      <c r="I399" s="285" t="s">
        <v>650</v>
      </c>
      <c r="J399" s="277" t="str">
        <f t="shared" si="157"/>
        <v>Isi Sasaran</v>
      </c>
      <c r="K399" s="285" t="s">
        <v>650</v>
      </c>
      <c r="L399" s="277" t="str">
        <f t="shared" si="158"/>
        <v>Isi Sasaran</v>
      </c>
      <c r="M399" s="349"/>
      <c r="N399" s="349"/>
      <c r="O399" s="272"/>
      <c r="P399" s="272"/>
      <c r="Q399" s="272"/>
      <c r="R399" s="272"/>
    </row>
    <row r="400" spans="1:18" ht="12.75" customHeight="1">
      <c r="A400" s="272"/>
      <c r="B400" s="418">
        <v>19</v>
      </c>
      <c r="C400" s="426"/>
      <c r="D400" s="419" t="s">
        <v>650</v>
      </c>
      <c r="E400" s="427" t="str">
        <f>IF(D400="Y",1,IF(D400="T",0,IF(D400="Y/T","Belum diisi","Error")))</f>
        <v>Belum diisi</v>
      </c>
      <c r="F400" s="273">
        <v>1</v>
      </c>
      <c r="G400" s="274"/>
      <c r="H400" s="290" t="str">
        <f t="shared" si="122"/>
        <v>Belum Diisi</v>
      </c>
      <c r="I400" s="276" t="s">
        <v>650</v>
      </c>
      <c r="J400" s="277" t="str">
        <f t="shared" ref="J400:J404" si="159">IF($D$400="Y/T","Isi Sasaran",IF($E$400=0,0,IF(I400="Y",1,IF(I400="T",0,"Isi Dulu"))))</f>
        <v>Isi Sasaran</v>
      </c>
      <c r="K400" s="276" t="s">
        <v>650</v>
      </c>
      <c r="L400" s="277" t="str">
        <f t="shared" ref="L400:L404" si="160">IF($D$400="Y/T","Isi Sasaran",IF($E$400=0,0,IF(K400="Y",1,IF(K400="T",0,"Isi Dulu"))))</f>
        <v>Isi Sasaran</v>
      </c>
      <c r="M400" s="429" t="s">
        <v>650</v>
      </c>
      <c r="N400" s="430" t="str">
        <f>IF(M400="Y",1,IF(M400="T",0,IF(M400="Y/T","Belum diisi","Error")))</f>
        <v>Belum diisi</v>
      </c>
      <c r="O400" s="272"/>
      <c r="P400" s="272"/>
      <c r="Q400" s="272"/>
      <c r="R400" s="272"/>
    </row>
    <row r="401" spans="1:18" ht="12.75" customHeight="1">
      <c r="A401" s="272"/>
      <c r="B401" s="371"/>
      <c r="C401" s="371"/>
      <c r="D401" s="371"/>
      <c r="E401" s="371"/>
      <c r="F401" s="278">
        <v>2</v>
      </c>
      <c r="G401" s="279"/>
      <c r="H401" s="288" t="str">
        <f t="shared" si="122"/>
        <v>Belum Diisi</v>
      </c>
      <c r="I401" s="280" t="s">
        <v>650</v>
      </c>
      <c r="J401" s="277" t="str">
        <f t="shared" si="159"/>
        <v>Isi Sasaran</v>
      </c>
      <c r="K401" s="280" t="s">
        <v>650</v>
      </c>
      <c r="L401" s="277" t="str">
        <f t="shared" si="160"/>
        <v>Isi Sasaran</v>
      </c>
      <c r="M401" s="371"/>
      <c r="N401" s="371"/>
      <c r="O401" s="272"/>
      <c r="P401" s="272"/>
      <c r="Q401" s="272"/>
      <c r="R401" s="272"/>
    </row>
    <row r="402" spans="1:18" ht="12.75" customHeight="1">
      <c r="A402" s="272"/>
      <c r="B402" s="371"/>
      <c r="C402" s="371"/>
      <c r="D402" s="371"/>
      <c r="E402" s="371"/>
      <c r="F402" s="278">
        <v>3</v>
      </c>
      <c r="G402" s="279"/>
      <c r="H402" s="288" t="str">
        <f t="shared" si="122"/>
        <v>Belum Diisi</v>
      </c>
      <c r="I402" s="280" t="s">
        <v>650</v>
      </c>
      <c r="J402" s="277" t="str">
        <f t="shared" si="159"/>
        <v>Isi Sasaran</v>
      </c>
      <c r="K402" s="280" t="s">
        <v>650</v>
      </c>
      <c r="L402" s="277" t="str">
        <f t="shared" si="160"/>
        <v>Isi Sasaran</v>
      </c>
      <c r="M402" s="371"/>
      <c r="N402" s="371"/>
      <c r="O402" s="272"/>
      <c r="P402" s="272"/>
      <c r="Q402" s="272"/>
      <c r="R402" s="272"/>
    </row>
    <row r="403" spans="1:18" ht="12.75" customHeight="1">
      <c r="A403" s="272"/>
      <c r="B403" s="371"/>
      <c r="C403" s="371"/>
      <c r="D403" s="371"/>
      <c r="E403" s="371"/>
      <c r="F403" s="278">
        <v>4</v>
      </c>
      <c r="G403" s="279"/>
      <c r="H403" s="288" t="str">
        <f t="shared" si="122"/>
        <v>Belum Diisi</v>
      </c>
      <c r="I403" s="280" t="s">
        <v>650</v>
      </c>
      <c r="J403" s="277" t="str">
        <f t="shared" si="159"/>
        <v>Isi Sasaran</v>
      </c>
      <c r="K403" s="280" t="s">
        <v>650</v>
      </c>
      <c r="L403" s="277" t="str">
        <f t="shared" si="160"/>
        <v>Isi Sasaran</v>
      </c>
      <c r="M403" s="371"/>
      <c r="N403" s="371"/>
      <c r="O403" s="272"/>
      <c r="P403" s="272"/>
      <c r="Q403" s="272"/>
      <c r="R403" s="272"/>
    </row>
    <row r="404" spans="1:18" ht="12.75" customHeight="1">
      <c r="A404" s="272"/>
      <c r="B404" s="349"/>
      <c r="C404" s="349"/>
      <c r="D404" s="349"/>
      <c r="E404" s="349"/>
      <c r="F404" s="282">
        <v>5</v>
      </c>
      <c r="G404" s="283"/>
      <c r="H404" s="289" t="str">
        <f t="shared" si="122"/>
        <v>Belum Diisi</v>
      </c>
      <c r="I404" s="285" t="s">
        <v>650</v>
      </c>
      <c r="J404" s="277" t="str">
        <f t="shared" si="159"/>
        <v>Isi Sasaran</v>
      </c>
      <c r="K404" s="285" t="s">
        <v>650</v>
      </c>
      <c r="L404" s="277" t="str">
        <f t="shared" si="160"/>
        <v>Isi Sasaran</v>
      </c>
      <c r="M404" s="349"/>
      <c r="N404" s="349"/>
      <c r="O404" s="272"/>
      <c r="P404" s="272"/>
      <c r="Q404" s="272"/>
      <c r="R404" s="272"/>
    </row>
    <row r="405" spans="1:18" ht="12.75" customHeight="1">
      <c r="A405" s="272"/>
      <c r="B405" s="418">
        <v>30</v>
      </c>
      <c r="C405" s="426"/>
      <c r="D405" s="419" t="s">
        <v>658</v>
      </c>
      <c r="E405" s="427">
        <f>IF(D405="Y",1,IF(D405="T",0,IF(D405="Y/T","Belum diisi","Error")))</f>
        <v>1</v>
      </c>
      <c r="F405" s="273">
        <v>1</v>
      </c>
      <c r="G405" s="274"/>
      <c r="H405" s="290">
        <f t="shared" si="122"/>
        <v>1</v>
      </c>
      <c r="I405" s="285" t="s">
        <v>658</v>
      </c>
      <c r="J405" s="277">
        <f t="shared" ref="J405:J409" si="161">IF($D$405="Y/T","Isi Sasaran",IF($E$405=0,0,IF(I405="Y",1,IF(I405="T",0,"Isi Dulu"))))</f>
        <v>1</v>
      </c>
      <c r="K405" s="285" t="s">
        <v>658</v>
      </c>
      <c r="L405" s="277">
        <f t="shared" ref="L405:L409" si="162">IF($D$405="Y/T","Isi Sasaran",IF($E$405=0,0,IF(K405="Y",1,IF(K405="T",0,"Isi Dulu"))))</f>
        <v>1</v>
      </c>
      <c r="M405" s="429" t="s">
        <v>658</v>
      </c>
      <c r="N405" s="430">
        <f>IF(M405="Y",1,IF(M405="T",0,IF(M405="Y/T","Belum diisi","Error")))</f>
        <v>1</v>
      </c>
      <c r="O405" s="272"/>
      <c r="P405" s="272"/>
      <c r="Q405" s="272"/>
      <c r="R405" s="272"/>
    </row>
    <row r="406" spans="1:18" ht="12.75" customHeight="1">
      <c r="A406" s="272"/>
      <c r="B406" s="371"/>
      <c r="C406" s="371"/>
      <c r="D406" s="371"/>
      <c r="E406" s="371"/>
      <c r="F406" s="278">
        <v>2</v>
      </c>
      <c r="G406" s="279"/>
      <c r="H406" s="288" t="str">
        <f t="shared" si="122"/>
        <v>Belum Diisi</v>
      </c>
      <c r="I406" s="280" t="s">
        <v>650</v>
      </c>
      <c r="J406" s="277" t="str">
        <f t="shared" si="161"/>
        <v>Isi Dulu</v>
      </c>
      <c r="K406" s="280" t="s">
        <v>650</v>
      </c>
      <c r="L406" s="277" t="str">
        <f t="shared" si="162"/>
        <v>Isi Dulu</v>
      </c>
      <c r="M406" s="371"/>
      <c r="N406" s="371"/>
      <c r="O406" s="272"/>
      <c r="P406" s="272"/>
      <c r="Q406" s="272"/>
      <c r="R406" s="272"/>
    </row>
    <row r="407" spans="1:18" ht="12.75" customHeight="1">
      <c r="A407" s="272"/>
      <c r="B407" s="371"/>
      <c r="C407" s="371"/>
      <c r="D407" s="371"/>
      <c r="E407" s="371"/>
      <c r="F407" s="278">
        <v>3</v>
      </c>
      <c r="G407" s="279"/>
      <c r="H407" s="288" t="str">
        <f t="shared" si="122"/>
        <v>Belum Diisi</v>
      </c>
      <c r="I407" s="280" t="s">
        <v>650</v>
      </c>
      <c r="J407" s="277" t="str">
        <f t="shared" si="161"/>
        <v>Isi Dulu</v>
      </c>
      <c r="K407" s="280" t="s">
        <v>650</v>
      </c>
      <c r="L407" s="277" t="str">
        <f t="shared" si="162"/>
        <v>Isi Dulu</v>
      </c>
      <c r="M407" s="371"/>
      <c r="N407" s="371"/>
      <c r="O407" s="272"/>
      <c r="P407" s="272"/>
      <c r="Q407" s="272"/>
      <c r="R407" s="272"/>
    </row>
    <row r="408" spans="1:18" ht="12.75" customHeight="1">
      <c r="A408" s="272"/>
      <c r="B408" s="371"/>
      <c r="C408" s="371"/>
      <c r="D408" s="371"/>
      <c r="E408" s="371"/>
      <c r="F408" s="278">
        <v>4</v>
      </c>
      <c r="G408" s="279"/>
      <c r="H408" s="288" t="str">
        <f t="shared" si="122"/>
        <v>Belum Diisi</v>
      </c>
      <c r="I408" s="280" t="s">
        <v>650</v>
      </c>
      <c r="J408" s="277" t="str">
        <f t="shared" si="161"/>
        <v>Isi Dulu</v>
      </c>
      <c r="K408" s="280" t="s">
        <v>650</v>
      </c>
      <c r="L408" s="277" t="str">
        <f t="shared" si="162"/>
        <v>Isi Dulu</v>
      </c>
      <c r="M408" s="371"/>
      <c r="N408" s="371"/>
      <c r="O408" s="272"/>
      <c r="P408" s="272"/>
      <c r="Q408" s="272"/>
      <c r="R408" s="272"/>
    </row>
    <row r="409" spans="1:18" ht="12.75" customHeight="1">
      <c r="A409" s="12"/>
      <c r="B409" s="349"/>
      <c r="C409" s="349"/>
      <c r="D409" s="349"/>
      <c r="E409" s="349"/>
      <c r="F409" s="282">
        <v>5</v>
      </c>
      <c r="G409" s="283"/>
      <c r="H409" s="289" t="str">
        <f t="shared" si="122"/>
        <v>Belum Diisi</v>
      </c>
      <c r="I409" s="280" t="s">
        <v>650</v>
      </c>
      <c r="J409" s="277" t="str">
        <f t="shared" si="161"/>
        <v>Isi Dulu</v>
      </c>
      <c r="K409" s="280" t="s">
        <v>650</v>
      </c>
      <c r="L409" s="277" t="str">
        <f t="shared" si="162"/>
        <v>Isi Dulu</v>
      </c>
      <c r="M409" s="349"/>
      <c r="N409" s="349"/>
      <c r="O409" s="272"/>
      <c r="P409" s="272"/>
      <c r="Q409" s="272"/>
      <c r="R409" s="272"/>
    </row>
    <row r="410" spans="1:18" ht="12.75" customHeight="1">
      <c r="A410" s="272"/>
      <c r="B410" s="301"/>
      <c r="C410" s="292"/>
      <c r="D410" s="293"/>
      <c r="E410" s="294">
        <f>AVERAGE(E310:E409)</f>
        <v>1</v>
      </c>
      <c r="F410" s="296"/>
      <c r="G410" s="296"/>
      <c r="H410" s="294">
        <f>AVERAGE(H310:H409)</f>
        <v>1</v>
      </c>
      <c r="I410" s="303"/>
      <c r="J410" s="294">
        <f>AVERAGE(J310:J409)</f>
        <v>1</v>
      </c>
      <c r="K410" s="303"/>
      <c r="L410" s="294">
        <f>AVERAGE(L310:L409)</f>
        <v>1</v>
      </c>
      <c r="M410" s="303"/>
      <c r="N410" s="294">
        <f>AVERAGE(N310:N409)</f>
        <v>1</v>
      </c>
      <c r="O410" s="272"/>
      <c r="P410" s="272"/>
      <c r="Q410" s="272"/>
      <c r="R410" s="272"/>
    </row>
    <row r="411" spans="1:18" ht="12.75" customHeight="1">
      <c r="A411" s="272"/>
      <c r="B411" s="431" t="s">
        <v>1261</v>
      </c>
      <c r="C411" s="360"/>
      <c r="D411" s="360"/>
      <c r="E411" s="360"/>
      <c r="F411" s="360"/>
      <c r="G411" s="360"/>
      <c r="H411" s="360"/>
      <c r="I411" s="360"/>
      <c r="J411" s="360"/>
      <c r="K411" s="360"/>
      <c r="L411" s="360"/>
      <c r="M411" s="360"/>
      <c r="N411" s="351"/>
      <c r="O411" s="272"/>
      <c r="P411" s="272"/>
      <c r="Q411" s="272"/>
      <c r="R411" s="272"/>
    </row>
    <row r="412" spans="1:18" ht="12.75" customHeight="1">
      <c r="A412" s="272"/>
      <c r="B412" s="418">
        <v>1</v>
      </c>
      <c r="C412" s="426"/>
      <c r="D412" s="419" t="s">
        <v>650</v>
      </c>
      <c r="E412" s="427" t="str">
        <f>IF(D412="Y",1,IF(D412="T",0,IF(D412="Y/T","Belum diisi","Error")))</f>
        <v>Belum diisi</v>
      </c>
      <c r="F412" s="273">
        <v>1</v>
      </c>
      <c r="G412" s="274"/>
      <c r="H412" s="275" t="str">
        <f t="shared" ref="H412:H561" si="163">IF(OR(J412="Isi Dulu",L412="Isi Dulu",J412="Isi Sasaran",L412="Isi Sasaran"),"Belum Diisi",IF(SUM(J412,L412)=2,1,IF(SUM(J412,L412)=1,0,IF(SUM(J412,L412)=0,0,"Error"))))</f>
        <v>Belum Diisi</v>
      </c>
      <c r="I412" s="276" t="s">
        <v>650</v>
      </c>
      <c r="J412" s="277" t="str">
        <f t="shared" ref="J412:J416" si="164">IF($D$412="Y/T","Isi Sasaran",IF($E$412=0,0,IF(I412="Y",1,IF(I412="T",0,"Isi Dulu"))))</f>
        <v>Isi Sasaran</v>
      </c>
      <c r="K412" s="276" t="s">
        <v>650</v>
      </c>
      <c r="L412" s="277" t="str">
        <f t="shared" ref="L412:L416" si="165">IF($D$412="Y/T","Isi Sasaran",IF($E$412=0,0,IF(K412="Y",1,IF(K412="T",0,"Isi Dulu"))))</f>
        <v>Isi Sasaran</v>
      </c>
      <c r="M412" s="429" t="s">
        <v>650</v>
      </c>
      <c r="N412" s="430" t="str">
        <f>IF(M412="Y",1,IF(M412="T",0,IF(M412="Y/T","Belum diisi","Error")))</f>
        <v>Belum diisi</v>
      </c>
      <c r="O412" s="272"/>
      <c r="P412" s="272"/>
      <c r="Q412" s="272"/>
      <c r="R412" s="272"/>
    </row>
    <row r="413" spans="1:18" ht="12.75" customHeight="1">
      <c r="A413" s="272"/>
      <c r="B413" s="371"/>
      <c r="C413" s="371"/>
      <c r="D413" s="371"/>
      <c r="E413" s="371"/>
      <c r="F413" s="278">
        <v>2</v>
      </c>
      <c r="G413" s="279"/>
      <c r="H413" s="275" t="str">
        <f t="shared" si="163"/>
        <v>Belum Diisi</v>
      </c>
      <c r="I413" s="280" t="s">
        <v>650</v>
      </c>
      <c r="J413" s="281" t="str">
        <f t="shared" si="164"/>
        <v>Isi Sasaran</v>
      </c>
      <c r="K413" s="280" t="s">
        <v>650</v>
      </c>
      <c r="L413" s="281" t="str">
        <f t="shared" si="165"/>
        <v>Isi Sasaran</v>
      </c>
      <c r="M413" s="371"/>
      <c r="N413" s="371"/>
      <c r="O413" s="272"/>
      <c r="P413" s="272"/>
      <c r="Q413" s="272"/>
      <c r="R413" s="272"/>
    </row>
    <row r="414" spans="1:18" ht="12.75" customHeight="1">
      <c r="A414" s="272"/>
      <c r="B414" s="371"/>
      <c r="C414" s="371"/>
      <c r="D414" s="371"/>
      <c r="E414" s="371"/>
      <c r="F414" s="278">
        <v>3</v>
      </c>
      <c r="G414" s="279"/>
      <c r="H414" s="275" t="str">
        <f t="shared" si="163"/>
        <v>Belum Diisi</v>
      </c>
      <c r="I414" s="280" t="s">
        <v>650</v>
      </c>
      <c r="J414" s="281" t="str">
        <f t="shared" si="164"/>
        <v>Isi Sasaran</v>
      </c>
      <c r="K414" s="280" t="s">
        <v>650</v>
      </c>
      <c r="L414" s="281" t="str">
        <f t="shared" si="165"/>
        <v>Isi Sasaran</v>
      </c>
      <c r="M414" s="371"/>
      <c r="N414" s="371"/>
      <c r="O414" s="272"/>
      <c r="P414" s="272"/>
      <c r="Q414" s="272"/>
      <c r="R414" s="272"/>
    </row>
    <row r="415" spans="1:18" ht="12.75" customHeight="1">
      <c r="A415" s="272"/>
      <c r="B415" s="371"/>
      <c r="C415" s="371"/>
      <c r="D415" s="371"/>
      <c r="E415" s="371"/>
      <c r="F415" s="278">
        <v>4</v>
      </c>
      <c r="G415" s="279"/>
      <c r="H415" s="275" t="str">
        <f t="shared" si="163"/>
        <v>Belum Diisi</v>
      </c>
      <c r="I415" s="280" t="s">
        <v>650</v>
      </c>
      <c r="J415" s="281" t="str">
        <f t="shared" si="164"/>
        <v>Isi Sasaran</v>
      </c>
      <c r="K415" s="280" t="s">
        <v>650</v>
      </c>
      <c r="L415" s="281" t="str">
        <f t="shared" si="165"/>
        <v>Isi Sasaran</v>
      </c>
      <c r="M415" s="371"/>
      <c r="N415" s="371"/>
      <c r="O415" s="272"/>
      <c r="P415" s="272"/>
      <c r="Q415" s="272"/>
      <c r="R415" s="272"/>
    </row>
    <row r="416" spans="1:18" ht="12.75" customHeight="1">
      <c r="A416" s="272"/>
      <c r="B416" s="349"/>
      <c r="C416" s="349"/>
      <c r="D416" s="349"/>
      <c r="E416" s="349"/>
      <c r="F416" s="282">
        <v>5</v>
      </c>
      <c r="G416" s="283"/>
      <c r="H416" s="284" t="str">
        <f t="shared" si="163"/>
        <v>Belum Diisi</v>
      </c>
      <c r="I416" s="285" t="s">
        <v>650</v>
      </c>
      <c r="J416" s="286" t="str">
        <f t="shared" si="164"/>
        <v>Isi Sasaran</v>
      </c>
      <c r="K416" s="285" t="s">
        <v>650</v>
      </c>
      <c r="L416" s="286" t="str">
        <f t="shared" si="165"/>
        <v>Isi Sasaran</v>
      </c>
      <c r="M416" s="349"/>
      <c r="N416" s="349"/>
      <c r="O416" s="272"/>
      <c r="P416" s="272"/>
      <c r="Q416" s="272"/>
      <c r="R416" s="272"/>
    </row>
    <row r="417" spans="1:18" ht="12.75" customHeight="1">
      <c r="A417" s="272"/>
      <c r="B417" s="418">
        <v>2</v>
      </c>
      <c r="C417" s="426"/>
      <c r="D417" s="419" t="s">
        <v>650</v>
      </c>
      <c r="E417" s="427" t="str">
        <f>IF(D417="Y",1,IF(D417="T",0,IF(D417="Y/T","Belum diisi","Error")))</f>
        <v>Belum diisi</v>
      </c>
      <c r="F417" s="273">
        <v>1</v>
      </c>
      <c r="G417" s="274"/>
      <c r="H417" s="287" t="str">
        <f t="shared" si="163"/>
        <v>Belum Diisi</v>
      </c>
      <c r="I417" s="276" t="s">
        <v>650</v>
      </c>
      <c r="J417" s="277" t="str">
        <f t="shared" ref="J417:J421" si="166">IF($D$417="Y/T","Isi Sasaran",IF($E$417=0,0,IF(I417="Y",1,IF(I417="T",0,"Isi Dulu"))))</f>
        <v>Isi Sasaran</v>
      </c>
      <c r="K417" s="276" t="s">
        <v>650</v>
      </c>
      <c r="L417" s="277" t="str">
        <f t="shared" ref="L417:L421" si="167">IF($D$417="Y/T","Isi Sasaran",IF($E$417=0,0,IF(K417="Y",1,IF(K417="T",0,"Isi Dulu"))))</f>
        <v>Isi Sasaran</v>
      </c>
      <c r="M417" s="429" t="s">
        <v>650</v>
      </c>
      <c r="N417" s="430" t="str">
        <f>IF(M417="Y",1,IF(M417="T",0,IF(M417="Y/T","Belum diisi","Error")))</f>
        <v>Belum diisi</v>
      </c>
      <c r="O417" s="272"/>
      <c r="P417" s="272"/>
      <c r="Q417" s="272"/>
      <c r="R417" s="272"/>
    </row>
    <row r="418" spans="1:18" ht="12.75" customHeight="1">
      <c r="A418" s="272"/>
      <c r="B418" s="371"/>
      <c r="C418" s="371"/>
      <c r="D418" s="371"/>
      <c r="E418" s="371"/>
      <c r="F418" s="278">
        <v>2</v>
      </c>
      <c r="G418" s="279"/>
      <c r="H418" s="288" t="str">
        <f t="shared" si="163"/>
        <v>Belum Diisi</v>
      </c>
      <c r="I418" s="280" t="s">
        <v>650</v>
      </c>
      <c r="J418" s="281" t="str">
        <f t="shared" si="166"/>
        <v>Isi Sasaran</v>
      </c>
      <c r="K418" s="280" t="s">
        <v>650</v>
      </c>
      <c r="L418" s="281" t="str">
        <f t="shared" si="167"/>
        <v>Isi Sasaran</v>
      </c>
      <c r="M418" s="371"/>
      <c r="N418" s="371"/>
      <c r="O418" s="272"/>
      <c r="P418" s="272"/>
      <c r="Q418" s="272"/>
      <c r="R418" s="272"/>
    </row>
    <row r="419" spans="1:18" ht="12.75" customHeight="1">
      <c r="A419" s="272"/>
      <c r="B419" s="371"/>
      <c r="C419" s="371"/>
      <c r="D419" s="371"/>
      <c r="E419" s="371"/>
      <c r="F419" s="278">
        <v>3</v>
      </c>
      <c r="G419" s="279"/>
      <c r="H419" s="288" t="str">
        <f t="shared" si="163"/>
        <v>Belum Diisi</v>
      </c>
      <c r="I419" s="280" t="s">
        <v>650</v>
      </c>
      <c r="J419" s="281" t="str">
        <f t="shared" si="166"/>
        <v>Isi Sasaran</v>
      </c>
      <c r="K419" s="280" t="s">
        <v>650</v>
      </c>
      <c r="L419" s="281" t="str">
        <f t="shared" si="167"/>
        <v>Isi Sasaran</v>
      </c>
      <c r="M419" s="371"/>
      <c r="N419" s="371"/>
      <c r="O419" s="272"/>
      <c r="P419" s="272"/>
      <c r="Q419" s="272"/>
      <c r="R419" s="272"/>
    </row>
    <row r="420" spans="1:18" ht="12.75" customHeight="1">
      <c r="A420" s="272"/>
      <c r="B420" s="371"/>
      <c r="C420" s="371"/>
      <c r="D420" s="371"/>
      <c r="E420" s="371"/>
      <c r="F420" s="278">
        <v>4</v>
      </c>
      <c r="G420" s="279"/>
      <c r="H420" s="288" t="str">
        <f t="shared" si="163"/>
        <v>Belum Diisi</v>
      </c>
      <c r="I420" s="280" t="s">
        <v>650</v>
      </c>
      <c r="J420" s="281" t="str">
        <f t="shared" si="166"/>
        <v>Isi Sasaran</v>
      </c>
      <c r="K420" s="280" t="s">
        <v>650</v>
      </c>
      <c r="L420" s="281" t="str">
        <f t="shared" si="167"/>
        <v>Isi Sasaran</v>
      </c>
      <c r="M420" s="371"/>
      <c r="N420" s="371"/>
      <c r="O420" s="272"/>
      <c r="P420" s="272"/>
      <c r="Q420" s="272"/>
      <c r="R420" s="272"/>
    </row>
    <row r="421" spans="1:18" ht="12.75" customHeight="1">
      <c r="A421" s="272"/>
      <c r="B421" s="349"/>
      <c r="C421" s="349"/>
      <c r="D421" s="349"/>
      <c r="E421" s="349"/>
      <c r="F421" s="282">
        <v>5</v>
      </c>
      <c r="G421" s="283"/>
      <c r="H421" s="289" t="str">
        <f t="shared" si="163"/>
        <v>Belum Diisi</v>
      </c>
      <c r="I421" s="285" t="s">
        <v>650</v>
      </c>
      <c r="J421" s="286" t="str">
        <f t="shared" si="166"/>
        <v>Isi Sasaran</v>
      </c>
      <c r="K421" s="285" t="s">
        <v>650</v>
      </c>
      <c r="L421" s="286" t="str">
        <f t="shared" si="167"/>
        <v>Isi Sasaran</v>
      </c>
      <c r="M421" s="349"/>
      <c r="N421" s="349"/>
      <c r="O421" s="272"/>
      <c r="P421" s="272"/>
      <c r="Q421" s="272"/>
      <c r="R421" s="272"/>
    </row>
    <row r="422" spans="1:18" ht="12.75" customHeight="1">
      <c r="A422" s="272"/>
      <c r="B422" s="418">
        <v>3</v>
      </c>
      <c r="C422" s="426"/>
      <c r="D422" s="419" t="s">
        <v>650</v>
      </c>
      <c r="E422" s="427" t="str">
        <f>IF(D422="Y",1,IF(D422="T",0,IF(D422="Y/T","Belum diisi","Error")))</f>
        <v>Belum diisi</v>
      </c>
      <c r="F422" s="273">
        <v>1</v>
      </c>
      <c r="G422" s="274"/>
      <c r="H422" s="290" t="str">
        <f t="shared" si="163"/>
        <v>Belum Diisi</v>
      </c>
      <c r="I422" s="276" t="s">
        <v>650</v>
      </c>
      <c r="J422" s="277" t="str">
        <f t="shared" ref="J422:J426" si="168">IF($D$422="Y/T","Isi Sasaran",IF($E$422=0,0,IF(I422="Y",1,IF(I422="T",0,"Isi Dulu"))))</f>
        <v>Isi Sasaran</v>
      </c>
      <c r="K422" s="276" t="s">
        <v>650</v>
      </c>
      <c r="L422" s="277" t="str">
        <f t="shared" ref="L422:L426" si="169">IF($D$422="Y/T","Isi Sasaran",IF($E$422=0,0,IF(K422="Y",1,IF(K422="T",0,"Isi Dulu"))))</f>
        <v>Isi Sasaran</v>
      </c>
      <c r="M422" s="429" t="s">
        <v>650</v>
      </c>
      <c r="N422" s="430" t="str">
        <f>IF(M422="Y",1,IF(M422="T",0,IF(M422="Y/T","Belum diisi","Error")))</f>
        <v>Belum diisi</v>
      </c>
      <c r="O422" s="272"/>
      <c r="P422" s="272"/>
      <c r="Q422" s="272"/>
      <c r="R422" s="272"/>
    </row>
    <row r="423" spans="1:18" ht="12.75" customHeight="1">
      <c r="A423" s="272"/>
      <c r="B423" s="371"/>
      <c r="C423" s="371"/>
      <c r="D423" s="371"/>
      <c r="E423" s="371"/>
      <c r="F423" s="278">
        <v>2</v>
      </c>
      <c r="G423" s="279"/>
      <c r="H423" s="288" t="str">
        <f t="shared" si="163"/>
        <v>Belum Diisi</v>
      </c>
      <c r="I423" s="280" t="s">
        <v>650</v>
      </c>
      <c r="J423" s="281" t="str">
        <f t="shared" si="168"/>
        <v>Isi Sasaran</v>
      </c>
      <c r="K423" s="280" t="s">
        <v>650</v>
      </c>
      <c r="L423" s="281" t="str">
        <f t="shared" si="169"/>
        <v>Isi Sasaran</v>
      </c>
      <c r="M423" s="371"/>
      <c r="N423" s="371"/>
      <c r="O423" s="272"/>
      <c r="P423" s="272"/>
      <c r="Q423" s="272"/>
      <c r="R423" s="272"/>
    </row>
    <row r="424" spans="1:18" ht="12.75" customHeight="1">
      <c r="A424" s="272"/>
      <c r="B424" s="371"/>
      <c r="C424" s="371"/>
      <c r="D424" s="371"/>
      <c r="E424" s="371"/>
      <c r="F424" s="278">
        <v>3</v>
      </c>
      <c r="G424" s="279"/>
      <c r="H424" s="288" t="str">
        <f t="shared" si="163"/>
        <v>Belum Diisi</v>
      </c>
      <c r="I424" s="280" t="s">
        <v>650</v>
      </c>
      <c r="J424" s="281" t="str">
        <f t="shared" si="168"/>
        <v>Isi Sasaran</v>
      </c>
      <c r="K424" s="280" t="s">
        <v>650</v>
      </c>
      <c r="L424" s="281" t="str">
        <f t="shared" si="169"/>
        <v>Isi Sasaran</v>
      </c>
      <c r="M424" s="371"/>
      <c r="N424" s="371"/>
      <c r="O424" s="272"/>
      <c r="P424" s="272"/>
      <c r="Q424" s="272"/>
      <c r="R424" s="272"/>
    </row>
    <row r="425" spans="1:18" ht="12.75" customHeight="1">
      <c r="A425" s="272"/>
      <c r="B425" s="371"/>
      <c r="C425" s="371"/>
      <c r="D425" s="371"/>
      <c r="E425" s="371"/>
      <c r="F425" s="278">
        <v>4</v>
      </c>
      <c r="G425" s="279"/>
      <c r="H425" s="288" t="str">
        <f t="shared" si="163"/>
        <v>Belum Diisi</v>
      </c>
      <c r="I425" s="280" t="s">
        <v>650</v>
      </c>
      <c r="J425" s="281" t="str">
        <f t="shared" si="168"/>
        <v>Isi Sasaran</v>
      </c>
      <c r="K425" s="280" t="s">
        <v>650</v>
      </c>
      <c r="L425" s="281" t="str">
        <f t="shared" si="169"/>
        <v>Isi Sasaran</v>
      </c>
      <c r="M425" s="371"/>
      <c r="N425" s="371"/>
      <c r="O425" s="272"/>
      <c r="P425" s="272"/>
      <c r="Q425" s="272"/>
      <c r="R425" s="272"/>
    </row>
    <row r="426" spans="1:18" ht="12.75" customHeight="1">
      <c r="A426" s="272"/>
      <c r="B426" s="349"/>
      <c r="C426" s="349"/>
      <c r="D426" s="349"/>
      <c r="E426" s="349"/>
      <c r="F426" s="282">
        <v>5</v>
      </c>
      <c r="G426" s="283"/>
      <c r="H426" s="289" t="str">
        <f t="shared" si="163"/>
        <v>Belum Diisi</v>
      </c>
      <c r="I426" s="285" t="s">
        <v>650</v>
      </c>
      <c r="J426" s="286" t="str">
        <f t="shared" si="168"/>
        <v>Isi Sasaran</v>
      </c>
      <c r="K426" s="285" t="s">
        <v>650</v>
      </c>
      <c r="L426" s="286" t="str">
        <f t="shared" si="169"/>
        <v>Isi Sasaran</v>
      </c>
      <c r="M426" s="349"/>
      <c r="N426" s="349"/>
      <c r="O426" s="272"/>
      <c r="P426" s="272"/>
      <c r="Q426" s="272"/>
      <c r="R426" s="272"/>
    </row>
    <row r="427" spans="1:18" ht="12.75" customHeight="1">
      <c r="A427" s="272"/>
      <c r="B427" s="418">
        <v>4</v>
      </c>
      <c r="C427" s="426"/>
      <c r="D427" s="419" t="s">
        <v>650</v>
      </c>
      <c r="E427" s="427" t="str">
        <f>IF(D427="Y",1,IF(D427="T",0,IF(D427="Y/T","Belum diisi","Error")))</f>
        <v>Belum diisi</v>
      </c>
      <c r="F427" s="273">
        <v>1</v>
      </c>
      <c r="G427" s="274"/>
      <c r="H427" s="290" t="str">
        <f t="shared" si="163"/>
        <v>Belum Diisi</v>
      </c>
      <c r="I427" s="276" t="s">
        <v>650</v>
      </c>
      <c r="J427" s="277" t="str">
        <f t="shared" ref="J427:J431" si="170">IF($D$427="Y/T","Isi Sasaran",IF($E$427=0,0,IF(I427="Y",1,IF(I427="T",0,"Isi Dulu"))))</f>
        <v>Isi Sasaran</v>
      </c>
      <c r="K427" s="276" t="s">
        <v>650</v>
      </c>
      <c r="L427" s="277" t="str">
        <f t="shared" ref="L427:L431" si="171">IF($D$427="Y/T","Isi Sasaran",IF($E$427=0,0,IF(K427="Y",1,IF(K427="T",0,"Isi Dulu"))))</f>
        <v>Isi Sasaran</v>
      </c>
      <c r="M427" s="429" t="s">
        <v>650</v>
      </c>
      <c r="N427" s="430" t="str">
        <f>IF(M427="Y",1,IF(M427="T",0,IF(M427="Y/T","Belum diisi","Error")))</f>
        <v>Belum diisi</v>
      </c>
      <c r="O427" s="272"/>
      <c r="P427" s="272"/>
      <c r="Q427" s="272"/>
      <c r="R427" s="272"/>
    </row>
    <row r="428" spans="1:18" ht="12.75" customHeight="1">
      <c r="A428" s="272"/>
      <c r="B428" s="371"/>
      <c r="C428" s="371"/>
      <c r="D428" s="371"/>
      <c r="E428" s="371"/>
      <c r="F428" s="278">
        <v>2</v>
      </c>
      <c r="G428" s="279"/>
      <c r="H428" s="288" t="str">
        <f t="shared" si="163"/>
        <v>Belum Diisi</v>
      </c>
      <c r="I428" s="280" t="s">
        <v>650</v>
      </c>
      <c r="J428" s="281" t="str">
        <f t="shared" si="170"/>
        <v>Isi Sasaran</v>
      </c>
      <c r="K428" s="280" t="s">
        <v>650</v>
      </c>
      <c r="L428" s="281" t="str">
        <f t="shared" si="171"/>
        <v>Isi Sasaran</v>
      </c>
      <c r="M428" s="371"/>
      <c r="N428" s="371"/>
      <c r="O428" s="272"/>
      <c r="P428" s="272"/>
      <c r="Q428" s="272"/>
      <c r="R428" s="272"/>
    </row>
    <row r="429" spans="1:18" ht="12.75" customHeight="1">
      <c r="A429" s="272"/>
      <c r="B429" s="371"/>
      <c r="C429" s="371"/>
      <c r="D429" s="371"/>
      <c r="E429" s="371"/>
      <c r="F429" s="278">
        <v>3</v>
      </c>
      <c r="G429" s="279"/>
      <c r="H429" s="288" t="str">
        <f t="shared" si="163"/>
        <v>Belum Diisi</v>
      </c>
      <c r="I429" s="280" t="s">
        <v>650</v>
      </c>
      <c r="J429" s="281" t="str">
        <f t="shared" si="170"/>
        <v>Isi Sasaran</v>
      </c>
      <c r="K429" s="280" t="s">
        <v>650</v>
      </c>
      <c r="L429" s="281" t="str">
        <f t="shared" si="171"/>
        <v>Isi Sasaran</v>
      </c>
      <c r="M429" s="371"/>
      <c r="N429" s="371"/>
      <c r="O429" s="272"/>
      <c r="P429" s="272"/>
      <c r="Q429" s="272"/>
      <c r="R429" s="272"/>
    </row>
    <row r="430" spans="1:18" ht="12.75" customHeight="1">
      <c r="A430" s="272"/>
      <c r="B430" s="371"/>
      <c r="C430" s="371"/>
      <c r="D430" s="371"/>
      <c r="E430" s="371"/>
      <c r="F430" s="278">
        <v>4</v>
      </c>
      <c r="G430" s="279"/>
      <c r="H430" s="288" t="str">
        <f t="shared" si="163"/>
        <v>Belum Diisi</v>
      </c>
      <c r="I430" s="280" t="s">
        <v>650</v>
      </c>
      <c r="J430" s="281" t="str">
        <f t="shared" si="170"/>
        <v>Isi Sasaran</v>
      </c>
      <c r="K430" s="280" t="s">
        <v>650</v>
      </c>
      <c r="L430" s="281" t="str">
        <f t="shared" si="171"/>
        <v>Isi Sasaran</v>
      </c>
      <c r="M430" s="371"/>
      <c r="N430" s="371"/>
      <c r="O430" s="272"/>
      <c r="P430" s="272"/>
      <c r="Q430" s="272"/>
      <c r="R430" s="272"/>
    </row>
    <row r="431" spans="1:18" ht="12.75" customHeight="1">
      <c r="A431" s="272"/>
      <c r="B431" s="349"/>
      <c r="C431" s="349"/>
      <c r="D431" s="349"/>
      <c r="E431" s="349"/>
      <c r="F431" s="282">
        <v>5</v>
      </c>
      <c r="G431" s="283"/>
      <c r="H431" s="289" t="str">
        <f t="shared" si="163"/>
        <v>Belum Diisi</v>
      </c>
      <c r="I431" s="285" t="s">
        <v>650</v>
      </c>
      <c r="J431" s="286" t="str">
        <f t="shared" si="170"/>
        <v>Isi Sasaran</v>
      </c>
      <c r="K431" s="285" t="s">
        <v>650</v>
      </c>
      <c r="L431" s="286" t="str">
        <f t="shared" si="171"/>
        <v>Isi Sasaran</v>
      </c>
      <c r="M431" s="349"/>
      <c r="N431" s="349"/>
      <c r="O431" s="272"/>
      <c r="P431" s="272"/>
      <c r="Q431" s="272"/>
      <c r="R431" s="272"/>
    </row>
    <row r="432" spans="1:18" ht="12.75" customHeight="1">
      <c r="A432" s="272"/>
      <c r="B432" s="418">
        <v>5</v>
      </c>
      <c r="C432" s="426"/>
      <c r="D432" s="419" t="s">
        <v>650</v>
      </c>
      <c r="E432" s="427" t="str">
        <f>IF(D432="Y",1,IF(D432="T",0,IF(D432="Y/T","Belum diisi","Error")))</f>
        <v>Belum diisi</v>
      </c>
      <c r="F432" s="273">
        <v>1</v>
      </c>
      <c r="G432" s="274"/>
      <c r="H432" s="290" t="str">
        <f t="shared" si="163"/>
        <v>Belum Diisi</v>
      </c>
      <c r="I432" s="276" t="s">
        <v>650</v>
      </c>
      <c r="J432" s="277" t="str">
        <f t="shared" ref="J432:J436" si="172">IF($D$432="Y/T","Isi Sasaran",IF($E$432=0,0,IF(I432="Y",1,IF(I432="T",0,"Isi Dulu"))))</f>
        <v>Isi Sasaran</v>
      </c>
      <c r="K432" s="276" t="s">
        <v>650</v>
      </c>
      <c r="L432" s="277" t="str">
        <f t="shared" ref="L432:L436" si="173">IF($D$432="Y/T","Isi Sasaran",IF($E$432=0,0,IF(K432="Y",1,IF(K432="T",0,"Isi Dulu"))))</f>
        <v>Isi Sasaran</v>
      </c>
      <c r="M432" s="429" t="s">
        <v>650</v>
      </c>
      <c r="N432" s="430" t="str">
        <f>IF(M432="Y",1,IF(M432="T",0,IF(M432="Y/T","Belum diisi","Error")))</f>
        <v>Belum diisi</v>
      </c>
      <c r="O432" s="272"/>
      <c r="P432" s="272"/>
      <c r="Q432" s="272"/>
      <c r="R432" s="272"/>
    </row>
    <row r="433" spans="1:18" ht="12.75" customHeight="1">
      <c r="A433" s="272"/>
      <c r="B433" s="371"/>
      <c r="C433" s="371"/>
      <c r="D433" s="371"/>
      <c r="E433" s="371"/>
      <c r="F433" s="278">
        <v>2</v>
      </c>
      <c r="G433" s="279"/>
      <c r="H433" s="288" t="str">
        <f t="shared" si="163"/>
        <v>Belum Diisi</v>
      </c>
      <c r="I433" s="280" t="s">
        <v>650</v>
      </c>
      <c r="J433" s="281" t="str">
        <f t="shared" si="172"/>
        <v>Isi Sasaran</v>
      </c>
      <c r="K433" s="280" t="s">
        <v>650</v>
      </c>
      <c r="L433" s="281" t="str">
        <f t="shared" si="173"/>
        <v>Isi Sasaran</v>
      </c>
      <c r="M433" s="371"/>
      <c r="N433" s="371"/>
      <c r="O433" s="272"/>
      <c r="P433" s="272"/>
      <c r="Q433" s="272"/>
      <c r="R433" s="272"/>
    </row>
    <row r="434" spans="1:18" ht="12.75" customHeight="1">
      <c r="A434" s="272"/>
      <c r="B434" s="371"/>
      <c r="C434" s="371"/>
      <c r="D434" s="371"/>
      <c r="E434" s="371"/>
      <c r="F434" s="278">
        <v>3</v>
      </c>
      <c r="G434" s="279"/>
      <c r="H434" s="288" t="str">
        <f t="shared" si="163"/>
        <v>Belum Diisi</v>
      </c>
      <c r="I434" s="280" t="s">
        <v>650</v>
      </c>
      <c r="J434" s="281" t="str">
        <f t="shared" si="172"/>
        <v>Isi Sasaran</v>
      </c>
      <c r="K434" s="280" t="s">
        <v>650</v>
      </c>
      <c r="L434" s="281" t="str">
        <f t="shared" si="173"/>
        <v>Isi Sasaran</v>
      </c>
      <c r="M434" s="371"/>
      <c r="N434" s="371"/>
      <c r="O434" s="272"/>
      <c r="P434" s="272"/>
      <c r="Q434" s="272"/>
      <c r="R434" s="272"/>
    </row>
    <row r="435" spans="1:18" ht="12.75" customHeight="1">
      <c r="A435" s="272"/>
      <c r="B435" s="371"/>
      <c r="C435" s="371"/>
      <c r="D435" s="371"/>
      <c r="E435" s="371"/>
      <c r="F435" s="278">
        <v>4</v>
      </c>
      <c r="G435" s="279"/>
      <c r="H435" s="288" t="str">
        <f t="shared" si="163"/>
        <v>Belum Diisi</v>
      </c>
      <c r="I435" s="280" t="s">
        <v>650</v>
      </c>
      <c r="J435" s="281" t="str">
        <f t="shared" si="172"/>
        <v>Isi Sasaran</v>
      </c>
      <c r="K435" s="280" t="s">
        <v>650</v>
      </c>
      <c r="L435" s="281" t="str">
        <f t="shared" si="173"/>
        <v>Isi Sasaran</v>
      </c>
      <c r="M435" s="371"/>
      <c r="N435" s="371"/>
      <c r="O435" s="272"/>
      <c r="P435" s="272"/>
      <c r="Q435" s="272"/>
      <c r="R435" s="272"/>
    </row>
    <row r="436" spans="1:18" ht="12.75" customHeight="1">
      <c r="A436" s="272"/>
      <c r="B436" s="349"/>
      <c r="C436" s="349"/>
      <c r="D436" s="349"/>
      <c r="E436" s="349"/>
      <c r="F436" s="282">
        <v>5</v>
      </c>
      <c r="G436" s="283"/>
      <c r="H436" s="289" t="str">
        <f t="shared" si="163"/>
        <v>Belum Diisi</v>
      </c>
      <c r="I436" s="285" t="s">
        <v>650</v>
      </c>
      <c r="J436" s="286" t="str">
        <f t="shared" si="172"/>
        <v>Isi Sasaran</v>
      </c>
      <c r="K436" s="285" t="s">
        <v>650</v>
      </c>
      <c r="L436" s="286" t="str">
        <f t="shared" si="173"/>
        <v>Isi Sasaran</v>
      </c>
      <c r="M436" s="349"/>
      <c r="N436" s="349"/>
      <c r="O436" s="272"/>
      <c r="P436" s="272"/>
      <c r="Q436" s="272"/>
      <c r="R436" s="272"/>
    </row>
    <row r="437" spans="1:18" ht="12.75" customHeight="1">
      <c r="A437" s="272"/>
      <c r="B437" s="418">
        <v>6</v>
      </c>
      <c r="C437" s="426"/>
      <c r="D437" s="419" t="s">
        <v>650</v>
      </c>
      <c r="E437" s="427" t="str">
        <f>IF(D437="Y",1,IF(D437="T",0,IF(D437="Y/T","Belum diisi","Error")))</f>
        <v>Belum diisi</v>
      </c>
      <c r="F437" s="273">
        <v>1</v>
      </c>
      <c r="G437" s="274"/>
      <c r="H437" s="290" t="str">
        <f t="shared" si="163"/>
        <v>Belum Diisi</v>
      </c>
      <c r="I437" s="276" t="s">
        <v>650</v>
      </c>
      <c r="J437" s="277" t="str">
        <f t="shared" ref="J437:J441" si="174">IF($D$437="Y/T","Isi Sasaran",IF($E$437=0,0,IF(I437="Y",1,IF(I437="T",0,"Isi Dulu"))))</f>
        <v>Isi Sasaran</v>
      </c>
      <c r="K437" s="276" t="s">
        <v>650</v>
      </c>
      <c r="L437" s="277" t="str">
        <f t="shared" ref="L437:L441" si="175">IF($D$437="Y/T","Isi Sasaran",IF($E$437=0,0,IF(K437="Y",1,IF(K437="T",0,"Isi Dulu"))))</f>
        <v>Isi Sasaran</v>
      </c>
      <c r="M437" s="429" t="s">
        <v>650</v>
      </c>
      <c r="N437" s="430" t="str">
        <f>IF(M437="Y",1,IF(M437="T",0,IF(M437="Y/T","Belum diisi","Error")))</f>
        <v>Belum diisi</v>
      </c>
      <c r="O437" s="272"/>
      <c r="P437" s="272"/>
      <c r="Q437" s="272"/>
      <c r="R437" s="272"/>
    </row>
    <row r="438" spans="1:18" ht="12.75" customHeight="1">
      <c r="A438" s="272"/>
      <c r="B438" s="371"/>
      <c r="C438" s="371"/>
      <c r="D438" s="371"/>
      <c r="E438" s="371"/>
      <c r="F438" s="278">
        <v>2</v>
      </c>
      <c r="G438" s="279"/>
      <c r="H438" s="288" t="str">
        <f t="shared" si="163"/>
        <v>Belum Diisi</v>
      </c>
      <c r="I438" s="280" t="s">
        <v>650</v>
      </c>
      <c r="J438" s="281" t="str">
        <f t="shared" si="174"/>
        <v>Isi Sasaran</v>
      </c>
      <c r="K438" s="280" t="s">
        <v>650</v>
      </c>
      <c r="L438" s="281" t="str">
        <f t="shared" si="175"/>
        <v>Isi Sasaran</v>
      </c>
      <c r="M438" s="371"/>
      <c r="N438" s="371"/>
      <c r="O438" s="272"/>
      <c r="P438" s="272"/>
      <c r="Q438" s="272"/>
      <c r="R438" s="272"/>
    </row>
    <row r="439" spans="1:18" ht="12.75" customHeight="1">
      <c r="A439" s="272"/>
      <c r="B439" s="371"/>
      <c r="C439" s="371"/>
      <c r="D439" s="371"/>
      <c r="E439" s="371"/>
      <c r="F439" s="278">
        <v>3</v>
      </c>
      <c r="G439" s="279"/>
      <c r="H439" s="288" t="str">
        <f t="shared" si="163"/>
        <v>Belum Diisi</v>
      </c>
      <c r="I439" s="280" t="s">
        <v>650</v>
      </c>
      <c r="J439" s="281" t="str">
        <f t="shared" si="174"/>
        <v>Isi Sasaran</v>
      </c>
      <c r="K439" s="280" t="s">
        <v>650</v>
      </c>
      <c r="L439" s="281" t="str">
        <f t="shared" si="175"/>
        <v>Isi Sasaran</v>
      </c>
      <c r="M439" s="371"/>
      <c r="N439" s="371"/>
      <c r="O439" s="272"/>
      <c r="P439" s="272"/>
      <c r="Q439" s="272"/>
      <c r="R439" s="272"/>
    </row>
    <row r="440" spans="1:18" ht="12.75" customHeight="1">
      <c r="A440" s="272"/>
      <c r="B440" s="371"/>
      <c r="C440" s="371"/>
      <c r="D440" s="371"/>
      <c r="E440" s="371"/>
      <c r="F440" s="278">
        <v>4</v>
      </c>
      <c r="G440" s="279"/>
      <c r="H440" s="288" t="str">
        <f t="shared" si="163"/>
        <v>Belum Diisi</v>
      </c>
      <c r="I440" s="280" t="s">
        <v>650</v>
      </c>
      <c r="J440" s="281" t="str">
        <f t="shared" si="174"/>
        <v>Isi Sasaran</v>
      </c>
      <c r="K440" s="280" t="s">
        <v>650</v>
      </c>
      <c r="L440" s="281" t="str">
        <f t="shared" si="175"/>
        <v>Isi Sasaran</v>
      </c>
      <c r="M440" s="371"/>
      <c r="N440" s="371"/>
      <c r="O440" s="272"/>
      <c r="P440" s="272"/>
      <c r="Q440" s="272"/>
      <c r="R440" s="272"/>
    </row>
    <row r="441" spans="1:18" ht="12.75" customHeight="1">
      <c r="A441" s="272"/>
      <c r="B441" s="349"/>
      <c r="C441" s="349"/>
      <c r="D441" s="349"/>
      <c r="E441" s="349"/>
      <c r="F441" s="282">
        <v>5</v>
      </c>
      <c r="G441" s="283"/>
      <c r="H441" s="289" t="str">
        <f t="shared" si="163"/>
        <v>Belum Diisi</v>
      </c>
      <c r="I441" s="285" t="s">
        <v>650</v>
      </c>
      <c r="J441" s="286" t="str">
        <f t="shared" si="174"/>
        <v>Isi Sasaran</v>
      </c>
      <c r="K441" s="285" t="s">
        <v>650</v>
      </c>
      <c r="L441" s="286" t="str">
        <f t="shared" si="175"/>
        <v>Isi Sasaran</v>
      </c>
      <c r="M441" s="349"/>
      <c r="N441" s="349"/>
      <c r="O441" s="272"/>
      <c r="P441" s="272"/>
      <c r="Q441" s="272"/>
      <c r="R441" s="272"/>
    </row>
    <row r="442" spans="1:18" ht="12.75" customHeight="1">
      <c r="A442" s="272"/>
      <c r="B442" s="418">
        <v>7</v>
      </c>
      <c r="C442" s="426"/>
      <c r="D442" s="419" t="s">
        <v>650</v>
      </c>
      <c r="E442" s="427" t="str">
        <f>IF(D442="Y",1,IF(D442="T",0,IF(D442="Y/T","Belum diisi","Error")))</f>
        <v>Belum diisi</v>
      </c>
      <c r="F442" s="273">
        <v>1</v>
      </c>
      <c r="G442" s="274"/>
      <c r="H442" s="290" t="str">
        <f t="shared" si="163"/>
        <v>Belum Diisi</v>
      </c>
      <c r="I442" s="276" t="s">
        <v>650</v>
      </c>
      <c r="J442" s="277" t="str">
        <f t="shared" ref="J442:J446" si="176">IF($D$442="Y/T","Isi Sasaran",IF($E$442=0,0,IF(I442="Y",1,IF(I442="T",0,"Isi Dulu"))))</f>
        <v>Isi Sasaran</v>
      </c>
      <c r="K442" s="276" t="s">
        <v>650</v>
      </c>
      <c r="L442" s="277" t="str">
        <f t="shared" ref="L442:L446" si="177">IF($D$442="Y/T","Isi Sasaran",IF($E$442=0,0,IF(K442="Y",1,IF(K442="T",0,"Isi Dulu"))))</f>
        <v>Isi Sasaran</v>
      </c>
      <c r="M442" s="429" t="s">
        <v>650</v>
      </c>
      <c r="N442" s="430" t="str">
        <f>IF(M442="Y",1,IF(M442="T",0,IF(M442="Y/T","Belum diisi","Error")))</f>
        <v>Belum diisi</v>
      </c>
      <c r="O442" s="272"/>
      <c r="P442" s="272"/>
      <c r="Q442" s="272"/>
      <c r="R442" s="272"/>
    </row>
    <row r="443" spans="1:18" ht="12.75" customHeight="1">
      <c r="A443" s="272"/>
      <c r="B443" s="371"/>
      <c r="C443" s="371"/>
      <c r="D443" s="371"/>
      <c r="E443" s="371"/>
      <c r="F443" s="278">
        <v>2</v>
      </c>
      <c r="G443" s="279"/>
      <c r="H443" s="288" t="str">
        <f t="shared" si="163"/>
        <v>Belum Diisi</v>
      </c>
      <c r="I443" s="280" t="s">
        <v>650</v>
      </c>
      <c r="J443" s="281" t="str">
        <f t="shared" si="176"/>
        <v>Isi Sasaran</v>
      </c>
      <c r="K443" s="280" t="s">
        <v>650</v>
      </c>
      <c r="L443" s="281" t="str">
        <f t="shared" si="177"/>
        <v>Isi Sasaran</v>
      </c>
      <c r="M443" s="371"/>
      <c r="N443" s="371"/>
      <c r="O443" s="272"/>
      <c r="P443" s="272"/>
      <c r="Q443" s="272"/>
      <c r="R443" s="272"/>
    </row>
    <row r="444" spans="1:18" ht="12.75" customHeight="1">
      <c r="A444" s="272"/>
      <c r="B444" s="371"/>
      <c r="C444" s="371"/>
      <c r="D444" s="371"/>
      <c r="E444" s="371"/>
      <c r="F444" s="278">
        <v>3</v>
      </c>
      <c r="G444" s="279"/>
      <c r="H444" s="288" t="str">
        <f t="shared" si="163"/>
        <v>Belum Diisi</v>
      </c>
      <c r="I444" s="280" t="s">
        <v>650</v>
      </c>
      <c r="J444" s="281" t="str">
        <f t="shared" si="176"/>
        <v>Isi Sasaran</v>
      </c>
      <c r="K444" s="280" t="s">
        <v>650</v>
      </c>
      <c r="L444" s="281" t="str">
        <f t="shared" si="177"/>
        <v>Isi Sasaran</v>
      </c>
      <c r="M444" s="371"/>
      <c r="N444" s="371"/>
      <c r="O444" s="272"/>
      <c r="P444" s="272"/>
      <c r="Q444" s="272"/>
      <c r="R444" s="272"/>
    </row>
    <row r="445" spans="1:18" ht="12.75" customHeight="1">
      <c r="A445" s="272"/>
      <c r="B445" s="371"/>
      <c r="C445" s="371"/>
      <c r="D445" s="371"/>
      <c r="E445" s="371"/>
      <c r="F445" s="278">
        <v>4</v>
      </c>
      <c r="G445" s="279"/>
      <c r="H445" s="288" t="str">
        <f t="shared" si="163"/>
        <v>Belum Diisi</v>
      </c>
      <c r="I445" s="280" t="s">
        <v>650</v>
      </c>
      <c r="J445" s="281" t="str">
        <f t="shared" si="176"/>
        <v>Isi Sasaran</v>
      </c>
      <c r="K445" s="280" t="s">
        <v>650</v>
      </c>
      <c r="L445" s="281" t="str">
        <f t="shared" si="177"/>
        <v>Isi Sasaran</v>
      </c>
      <c r="M445" s="371"/>
      <c r="N445" s="371"/>
      <c r="O445" s="272"/>
      <c r="P445" s="272"/>
      <c r="Q445" s="272"/>
      <c r="R445" s="272"/>
    </row>
    <row r="446" spans="1:18" ht="12.75" customHeight="1">
      <c r="A446" s="272"/>
      <c r="B446" s="349"/>
      <c r="C446" s="349"/>
      <c r="D446" s="349"/>
      <c r="E446" s="349"/>
      <c r="F446" s="282">
        <v>5</v>
      </c>
      <c r="G446" s="283"/>
      <c r="H446" s="289" t="str">
        <f t="shared" si="163"/>
        <v>Belum Diisi</v>
      </c>
      <c r="I446" s="285" t="s">
        <v>650</v>
      </c>
      <c r="J446" s="286" t="str">
        <f t="shared" si="176"/>
        <v>Isi Sasaran</v>
      </c>
      <c r="K446" s="285" t="s">
        <v>650</v>
      </c>
      <c r="L446" s="286" t="str">
        <f t="shared" si="177"/>
        <v>Isi Sasaran</v>
      </c>
      <c r="M446" s="349"/>
      <c r="N446" s="349"/>
      <c r="O446" s="272"/>
      <c r="P446" s="272"/>
      <c r="Q446" s="272"/>
      <c r="R446" s="272"/>
    </row>
    <row r="447" spans="1:18" ht="12.75" customHeight="1">
      <c r="A447" s="272"/>
      <c r="B447" s="418">
        <v>8</v>
      </c>
      <c r="C447" s="426"/>
      <c r="D447" s="419" t="s">
        <v>650</v>
      </c>
      <c r="E447" s="427" t="str">
        <f>IF(D447="Y",1,IF(D447="T",0,IF(D447="Y/T","Belum diisi","Error")))</f>
        <v>Belum diisi</v>
      </c>
      <c r="F447" s="273">
        <v>1</v>
      </c>
      <c r="G447" s="274"/>
      <c r="H447" s="290" t="str">
        <f t="shared" si="163"/>
        <v>Belum Diisi</v>
      </c>
      <c r="I447" s="276" t="s">
        <v>650</v>
      </c>
      <c r="J447" s="277" t="str">
        <f t="shared" ref="J447:J451" si="178">IF($D$447="Y/T","Isi Sasaran",IF($E$447=0,0,IF(I447="Y",1,IF(I447="T",0,"Isi Dulu"))))</f>
        <v>Isi Sasaran</v>
      </c>
      <c r="K447" s="276" t="s">
        <v>650</v>
      </c>
      <c r="L447" s="277" t="str">
        <f t="shared" ref="L447:L451" si="179">IF($D$447="Y/T","Isi Sasaran",IF($E$447=0,0,IF(K447="Y",1,IF(K447="T",0,"Isi Dulu"))))</f>
        <v>Isi Sasaran</v>
      </c>
      <c r="M447" s="429" t="s">
        <v>650</v>
      </c>
      <c r="N447" s="430" t="str">
        <f>IF(M447="Y",1,IF(M447="T",0,IF(M447="Y/T","Belum diisi","Error")))</f>
        <v>Belum diisi</v>
      </c>
      <c r="O447" s="272"/>
      <c r="P447" s="272"/>
      <c r="Q447" s="272"/>
      <c r="R447" s="272"/>
    </row>
    <row r="448" spans="1:18" ht="12.75" customHeight="1">
      <c r="A448" s="272"/>
      <c r="B448" s="371"/>
      <c r="C448" s="371"/>
      <c r="D448" s="371"/>
      <c r="E448" s="371"/>
      <c r="F448" s="278">
        <v>2</v>
      </c>
      <c r="G448" s="279"/>
      <c r="H448" s="288" t="str">
        <f t="shared" si="163"/>
        <v>Belum Diisi</v>
      </c>
      <c r="I448" s="280" t="s">
        <v>650</v>
      </c>
      <c r="J448" s="281" t="str">
        <f t="shared" si="178"/>
        <v>Isi Sasaran</v>
      </c>
      <c r="K448" s="280" t="s">
        <v>650</v>
      </c>
      <c r="L448" s="281" t="str">
        <f t="shared" si="179"/>
        <v>Isi Sasaran</v>
      </c>
      <c r="M448" s="371"/>
      <c r="N448" s="371"/>
      <c r="O448" s="272"/>
      <c r="P448" s="272"/>
      <c r="Q448" s="272"/>
      <c r="R448" s="272"/>
    </row>
    <row r="449" spans="1:18" ht="12.75" customHeight="1">
      <c r="A449" s="272"/>
      <c r="B449" s="371"/>
      <c r="C449" s="371"/>
      <c r="D449" s="371"/>
      <c r="E449" s="371"/>
      <c r="F449" s="278">
        <v>3</v>
      </c>
      <c r="G449" s="279"/>
      <c r="H449" s="288" t="str">
        <f t="shared" si="163"/>
        <v>Belum Diisi</v>
      </c>
      <c r="I449" s="280" t="s">
        <v>650</v>
      </c>
      <c r="J449" s="281" t="str">
        <f t="shared" si="178"/>
        <v>Isi Sasaran</v>
      </c>
      <c r="K449" s="280" t="s">
        <v>650</v>
      </c>
      <c r="L449" s="281" t="str">
        <f t="shared" si="179"/>
        <v>Isi Sasaran</v>
      </c>
      <c r="M449" s="371"/>
      <c r="N449" s="371"/>
      <c r="O449" s="272"/>
      <c r="P449" s="272"/>
      <c r="Q449" s="272"/>
      <c r="R449" s="272"/>
    </row>
    <row r="450" spans="1:18" ht="12.75" customHeight="1">
      <c r="A450" s="272"/>
      <c r="B450" s="371"/>
      <c r="C450" s="371"/>
      <c r="D450" s="371"/>
      <c r="E450" s="371"/>
      <c r="F450" s="278">
        <v>4</v>
      </c>
      <c r="G450" s="279"/>
      <c r="H450" s="288" t="str">
        <f t="shared" si="163"/>
        <v>Belum Diisi</v>
      </c>
      <c r="I450" s="280" t="s">
        <v>650</v>
      </c>
      <c r="J450" s="281" t="str">
        <f t="shared" si="178"/>
        <v>Isi Sasaran</v>
      </c>
      <c r="K450" s="280" t="s">
        <v>650</v>
      </c>
      <c r="L450" s="281" t="str">
        <f t="shared" si="179"/>
        <v>Isi Sasaran</v>
      </c>
      <c r="M450" s="371"/>
      <c r="N450" s="371"/>
      <c r="O450" s="272"/>
      <c r="P450" s="272"/>
      <c r="Q450" s="272"/>
      <c r="R450" s="272"/>
    </row>
    <row r="451" spans="1:18" ht="12.75" customHeight="1">
      <c r="A451" s="272"/>
      <c r="B451" s="349"/>
      <c r="C451" s="349"/>
      <c r="D451" s="349"/>
      <c r="E451" s="349"/>
      <c r="F451" s="282">
        <v>5</v>
      </c>
      <c r="G451" s="283"/>
      <c r="H451" s="289" t="str">
        <f t="shared" si="163"/>
        <v>Belum Diisi</v>
      </c>
      <c r="I451" s="285" t="s">
        <v>650</v>
      </c>
      <c r="J451" s="286" t="str">
        <f t="shared" si="178"/>
        <v>Isi Sasaran</v>
      </c>
      <c r="K451" s="285" t="s">
        <v>650</v>
      </c>
      <c r="L451" s="286" t="str">
        <f t="shared" si="179"/>
        <v>Isi Sasaran</v>
      </c>
      <c r="M451" s="349"/>
      <c r="N451" s="349"/>
      <c r="O451" s="272"/>
      <c r="P451" s="272"/>
      <c r="Q451" s="272"/>
      <c r="R451" s="272"/>
    </row>
    <row r="452" spans="1:18" ht="12.75" customHeight="1">
      <c r="A452" s="272"/>
      <c r="B452" s="418">
        <v>9</v>
      </c>
      <c r="C452" s="426"/>
      <c r="D452" s="419" t="s">
        <v>650</v>
      </c>
      <c r="E452" s="427" t="str">
        <f>IF(D452="Y",1,IF(D452="T",0,IF(D452="Y/T","Belum diisi","Error")))</f>
        <v>Belum diisi</v>
      </c>
      <c r="F452" s="273">
        <v>1</v>
      </c>
      <c r="G452" s="274"/>
      <c r="H452" s="290" t="str">
        <f t="shared" si="163"/>
        <v>Belum Diisi</v>
      </c>
      <c r="I452" s="276" t="s">
        <v>650</v>
      </c>
      <c r="J452" s="277" t="str">
        <f t="shared" ref="J452:J456" si="180">IF($D$452="Y/T","Isi Sasaran",IF($E$452=0,0,IF(I452="Y",1,IF(I452="T",0,"Isi Dulu"))))</f>
        <v>Isi Sasaran</v>
      </c>
      <c r="K452" s="276" t="s">
        <v>650</v>
      </c>
      <c r="L452" s="277" t="str">
        <f t="shared" ref="L452:L456" si="181">IF($D$452="Y/T","Isi Sasaran",IF($E$452=0,0,IF(K452="Y",1,IF(K452="T",0,"Isi Dulu"))))</f>
        <v>Isi Sasaran</v>
      </c>
      <c r="M452" s="429" t="s">
        <v>650</v>
      </c>
      <c r="N452" s="430" t="str">
        <f>IF(M452="Y",1,IF(M452="T",0,IF(M452="Y/T","Belum diisi","Error")))</f>
        <v>Belum diisi</v>
      </c>
      <c r="O452" s="272"/>
      <c r="P452" s="272"/>
      <c r="Q452" s="272"/>
      <c r="R452" s="272"/>
    </row>
    <row r="453" spans="1:18" ht="12.75" customHeight="1">
      <c r="A453" s="272"/>
      <c r="B453" s="371"/>
      <c r="C453" s="371"/>
      <c r="D453" s="371"/>
      <c r="E453" s="371"/>
      <c r="F453" s="278">
        <v>2</v>
      </c>
      <c r="G453" s="279"/>
      <c r="H453" s="288" t="str">
        <f t="shared" si="163"/>
        <v>Belum Diisi</v>
      </c>
      <c r="I453" s="280" t="s">
        <v>650</v>
      </c>
      <c r="J453" s="281" t="str">
        <f t="shared" si="180"/>
        <v>Isi Sasaran</v>
      </c>
      <c r="K453" s="280" t="s">
        <v>650</v>
      </c>
      <c r="L453" s="281" t="str">
        <f t="shared" si="181"/>
        <v>Isi Sasaran</v>
      </c>
      <c r="M453" s="371"/>
      <c r="N453" s="371"/>
      <c r="O453" s="272"/>
      <c r="P453" s="272"/>
      <c r="Q453" s="272"/>
      <c r="R453" s="272"/>
    </row>
    <row r="454" spans="1:18" ht="12.75" customHeight="1">
      <c r="A454" s="272"/>
      <c r="B454" s="371"/>
      <c r="C454" s="371"/>
      <c r="D454" s="371"/>
      <c r="E454" s="371"/>
      <c r="F454" s="278">
        <v>3</v>
      </c>
      <c r="G454" s="279"/>
      <c r="H454" s="288" t="str">
        <f t="shared" si="163"/>
        <v>Belum Diisi</v>
      </c>
      <c r="I454" s="280" t="s">
        <v>650</v>
      </c>
      <c r="J454" s="281" t="str">
        <f t="shared" si="180"/>
        <v>Isi Sasaran</v>
      </c>
      <c r="K454" s="280" t="s">
        <v>650</v>
      </c>
      <c r="L454" s="281" t="str">
        <f t="shared" si="181"/>
        <v>Isi Sasaran</v>
      </c>
      <c r="M454" s="371"/>
      <c r="N454" s="371"/>
      <c r="O454" s="272"/>
      <c r="P454" s="272"/>
      <c r="Q454" s="272"/>
      <c r="R454" s="272"/>
    </row>
    <row r="455" spans="1:18" ht="12.75" customHeight="1">
      <c r="A455" s="272"/>
      <c r="B455" s="371"/>
      <c r="C455" s="371"/>
      <c r="D455" s="371"/>
      <c r="E455" s="371"/>
      <c r="F455" s="278">
        <v>4</v>
      </c>
      <c r="G455" s="279"/>
      <c r="H455" s="288" t="str">
        <f t="shared" si="163"/>
        <v>Belum Diisi</v>
      </c>
      <c r="I455" s="280" t="s">
        <v>650</v>
      </c>
      <c r="J455" s="281" t="str">
        <f t="shared" si="180"/>
        <v>Isi Sasaran</v>
      </c>
      <c r="K455" s="280" t="s">
        <v>650</v>
      </c>
      <c r="L455" s="281" t="str">
        <f t="shared" si="181"/>
        <v>Isi Sasaran</v>
      </c>
      <c r="M455" s="371"/>
      <c r="N455" s="371"/>
      <c r="O455" s="272"/>
      <c r="P455" s="272"/>
      <c r="Q455" s="272"/>
      <c r="R455" s="272"/>
    </row>
    <row r="456" spans="1:18" ht="12.75" customHeight="1">
      <c r="A456" s="272"/>
      <c r="B456" s="349"/>
      <c r="C456" s="349"/>
      <c r="D456" s="349"/>
      <c r="E456" s="349"/>
      <c r="F456" s="282">
        <v>5</v>
      </c>
      <c r="G456" s="283"/>
      <c r="H456" s="289" t="str">
        <f t="shared" si="163"/>
        <v>Belum Diisi</v>
      </c>
      <c r="I456" s="285" t="s">
        <v>650</v>
      </c>
      <c r="J456" s="286" t="str">
        <f t="shared" si="180"/>
        <v>Isi Sasaran</v>
      </c>
      <c r="K456" s="285" t="s">
        <v>650</v>
      </c>
      <c r="L456" s="286" t="str">
        <f t="shared" si="181"/>
        <v>Isi Sasaran</v>
      </c>
      <c r="M456" s="349"/>
      <c r="N456" s="349"/>
      <c r="O456" s="272"/>
      <c r="P456" s="272"/>
      <c r="Q456" s="272"/>
      <c r="R456" s="272"/>
    </row>
    <row r="457" spans="1:18" ht="12.75" customHeight="1">
      <c r="A457" s="272"/>
      <c r="B457" s="418">
        <v>10</v>
      </c>
      <c r="C457" s="426"/>
      <c r="D457" s="419" t="s">
        <v>650</v>
      </c>
      <c r="E457" s="427" t="str">
        <f>IF(D457="Y",1,IF(D457="T",0,IF(D457="Y/T","Belum diisi","Error")))</f>
        <v>Belum diisi</v>
      </c>
      <c r="F457" s="273">
        <v>1</v>
      </c>
      <c r="G457" s="274"/>
      <c r="H457" s="290" t="str">
        <f t="shared" si="163"/>
        <v>Belum Diisi</v>
      </c>
      <c r="I457" s="276" t="s">
        <v>650</v>
      </c>
      <c r="J457" s="277" t="str">
        <f t="shared" ref="J457:J461" si="182">IF($D$457="Y/T","Isi Sasaran",IF($E$457=0,0,IF(I457="Y",1,IF(I457="T",0,"Isi Dulu"))))</f>
        <v>Isi Sasaran</v>
      </c>
      <c r="K457" s="276" t="s">
        <v>650</v>
      </c>
      <c r="L457" s="277" t="str">
        <f t="shared" ref="L457:L461" si="183">IF($D$457="Y/T","Isi Sasaran",IF($E$457=0,0,IF(K457="Y",1,IF(K457="T",0,"Isi Dulu"))))</f>
        <v>Isi Sasaran</v>
      </c>
      <c r="M457" s="429" t="s">
        <v>650</v>
      </c>
      <c r="N457" s="430" t="str">
        <f>IF(M457="Y",1,IF(M457="T",0,IF(M457="Y/T","Belum diisi","Error")))</f>
        <v>Belum diisi</v>
      </c>
      <c r="O457" s="272"/>
      <c r="P457" s="272"/>
      <c r="Q457" s="272"/>
      <c r="R457" s="272"/>
    </row>
    <row r="458" spans="1:18" ht="12.75" customHeight="1">
      <c r="A458" s="272"/>
      <c r="B458" s="371"/>
      <c r="C458" s="371"/>
      <c r="D458" s="371"/>
      <c r="E458" s="371"/>
      <c r="F458" s="278">
        <v>2</v>
      </c>
      <c r="G458" s="279"/>
      <c r="H458" s="288" t="str">
        <f t="shared" si="163"/>
        <v>Belum Diisi</v>
      </c>
      <c r="I458" s="280" t="s">
        <v>650</v>
      </c>
      <c r="J458" s="281" t="str">
        <f t="shared" si="182"/>
        <v>Isi Sasaran</v>
      </c>
      <c r="K458" s="280" t="s">
        <v>650</v>
      </c>
      <c r="L458" s="281" t="str">
        <f t="shared" si="183"/>
        <v>Isi Sasaran</v>
      </c>
      <c r="M458" s="371"/>
      <c r="N458" s="371"/>
      <c r="O458" s="272"/>
      <c r="P458" s="272"/>
      <c r="Q458" s="272"/>
      <c r="R458" s="272"/>
    </row>
    <row r="459" spans="1:18" ht="12.75" customHeight="1">
      <c r="A459" s="272"/>
      <c r="B459" s="371"/>
      <c r="C459" s="371"/>
      <c r="D459" s="371"/>
      <c r="E459" s="371"/>
      <c r="F459" s="278">
        <v>3</v>
      </c>
      <c r="G459" s="279"/>
      <c r="H459" s="288" t="str">
        <f t="shared" si="163"/>
        <v>Belum Diisi</v>
      </c>
      <c r="I459" s="280" t="s">
        <v>650</v>
      </c>
      <c r="J459" s="281" t="str">
        <f t="shared" si="182"/>
        <v>Isi Sasaran</v>
      </c>
      <c r="K459" s="280" t="s">
        <v>650</v>
      </c>
      <c r="L459" s="281" t="str">
        <f t="shared" si="183"/>
        <v>Isi Sasaran</v>
      </c>
      <c r="M459" s="371"/>
      <c r="N459" s="371"/>
      <c r="O459" s="272"/>
      <c r="P459" s="272"/>
      <c r="Q459" s="272"/>
      <c r="R459" s="272"/>
    </row>
    <row r="460" spans="1:18" ht="12.75" customHeight="1">
      <c r="A460" s="272"/>
      <c r="B460" s="371"/>
      <c r="C460" s="371"/>
      <c r="D460" s="371"/>
      <c r="E460" s="371"/>
      <c r="F460" s="278">
        <v>4</v>
      </c>
      <c r="G460" s="279"/>
      <c r="H460" s="288" t="str">
        <f t="shared" si="163"/>
        <v>Belum Diisi</v>
      </c>
      <c r="I460" s="280" t="s">
        <v>650</v>
      </c>
      <c r="J460" s="281" t="str">
        <f t="shared" si="182"/>
        <v>Isi Sasaran</v>
      </c>
      <c r="K460" s="280" t="s">
        <v>650</v>
      </c>
      <c r="L460" s="281" t="str">
        <f t="shared" si="183"/>
        <v>Isi Sasaran</v>
      </c>
      <c r="M460" s="371"/>
      <c r="N460" s="371"/>
      <c r="O460" s="272"/>
      <c r="P460" s="272"/>
      <c r="Q460" s="272"/>
      <c r="R460" s="272"/>
    </row>
    <row r="461" spans="1:18" ht="12.75" customHeight="1">
      <c r="A461" s="272"/>
      <c r="B461" s="349"/>
      <c r="C461" s="349"/>
      <c r="D461" s="349"/>
      <c r="E461" s="349"/>
      <c r="F461" s="282">
        <v>5</v>
      </c>
      <c r="G461" s="283"/>
      <c r="H461" s="289" t="str">
        <f t="shared" si="163"/>
        <v>Belum Diisi</v>
      </c>
      <c r="I461" s="285" t="s">
        <v>650</v>
      </c>
      <c r="J461" s="286" t="str">
        <f t="shared" si="182"/>
        <v>Isi Sasaran</v>
      </c>
      <c r="K461" s="285" t="s">
        <v>650</v>
      </c>
      <c r="L461" s="286" t="str">
        <f t="shared" si="183"/>
        <v>Isi Sasaran</v>
      </c>
      <c r="M461" s="349"/>
      <c r="N461" s="349"/>
      <c r="O461" s="272"/>
      <c r="P461" s="272"/>
      <c r="Q461" s="272"/>
      <c r="R461" s="272"/>
    </row>
    <row r="462" spans="1:18" ht="12.75" customHeight="1">
      <c r="A462" s="272"/>
      <c r="B462" s="418">
        <v>11</v>
      </c>
      <c r="C462" s="426"/>
      <c r="D462" s="419" t="s">
        <v>650</v>
      </c>
      <c r="E462" s="427" t="str">
        <f>IF(D462="Y",1,IF(D462="T",0,IF(D462="Y/T","Belum diisi","Error")))</f>
        <v>Belum diisi</v>
      </c>
      <c r="F462" s="273">
        <v>1</v>
      </c>
      <c r="G462" s="274"/>
      <c r="H462" s="290" t="str">
        <f t="shared" si="163"/>
        <v>Belum Diisi</v>
      </c>
      <c r="I462" s="276" t="s">
        <v>650</v>
      </c>
      <c r="J462" s="277" t="str">
        <f t="shared" ref="J462:J466" si="184">IF($D$462="Y/T","Isi Sasaran",IF($E$462=0,0,IF(I462="Y",1,IF(I462="T",0,"Isi Dulu"))))</f>
        <v>Isi Sasaran</v>
      </c>
      <c r="K462" s="276" t="s">
        <v>650</v>
      </c>
      <c r="L462" s="277" t="str">
        <f t="shared" ref="L462:L466" si="185">IF($D$462="Y/T","Isi Sasaran",IF($E$462=0,0,IF(K462="Y",1,IF(K462="T",0,"Isi Dulu"))))</f>
        <v>Isi Sasaran</v>
      </c>
      <c r="M462" s="429" t="s">
        <v>650</v>
      </c>
      <c r="N462" s="430" t="str">
        <f>IF(M462="Y",1,IF(M462="T",0,IF(M462="Y/T","Belum diisi","Error")))</f>
        <v>Belum diisi</v>
      </c>
      <c r="O462" s="272"/>
      <c r="P462" s="272"/>
      <c r="Q462" s="272"/>
      <c r="R462" s="272"/>
    </row>
    <row r="463" spans="1:18" ht="12.75" customHeight="1">
      <c r="A463" s="272"/>
      <c r="B463" s="371"/>
      <c r="C463" s="371"/>
      <c r="D463" s="371"/>
      <c r="E463" s="371"/>
      <c r="F463" s="278">
        <v>2</v>
      </c>
      <c r="G463" s="279"/>
      <c r="H463" s="288" t="str">
        <f t="shared" si="163"/>
        <v>Belum Diisi</v>
      </c>
      <c r="I463" s="280" t="s">
        <v>650</v>
      </c>
      <c r="J463" s="281" t="str">
        <f t="shared" si="184"/>
        <v>Isi Sasaran</v>
      </c>
      <c r="K463" s="280" t="s">
        <v>650</v>
      </c>
      <c r="L463" s="281" t="str">
        <f t="shared" si="185"/>
        <v>Isi Sasaran</v>
      </c>
      <c r="M463" s="371"/>
      <c r="N463" s="371"/>
      <c r="O463" s="272"/>
      <c r="P463" s="272"/>
      <c r="Q463" s="272"/>
      <c r="R463" s="272"/>
    </row>
    <row r="464" spans="1:18" ht="12.75" customHeight="1">
      <c r="A464" s="272"/>
      <c r="B464" s="371"/>
      <c r="C464" s="371"/>
      <c r="D464" s="371"/>
      <c r="E464" s="371"/>
      <c r="F464" s="278">
        <v>3</v>
      </c>
      <c r="G464" s="279"/>
      <c r="H464" s="288" t="str">
        <f t="shared" si="163"/>
        <v>Belum Diisi</v>
      </c>
      <c r="I464" s="280" t="s">
        <v>650</v>
      </c>
      <c r="J464" s="281" t="str">
        <f t="shared" si="184"/>
        <v>Isi Sasaran</v>
      </c>
      <c r="K464" s="280" t="s">
        <v>650</v>
      </c>
      <c r="L464" s="281" t="str">
        <f t="shared" si="185"/>
        <v>Isi Sasaran</v>
      </c>
      <c r="M464" s="371"/>
      <c r="N464" s="371"/>
      <c r="O464" s="272"/>
      <c r="P464" s="272"/>
      <c r="Q464" s="272"/>
      <c r="R464" s="272"/>
    </row>
    <row r="465" spans="1:18" ht="12.75" customHeight="1">
      <c r="A465" s="272"/>
      <c r="B465" s="371"/>
      <c r="C465" s="371"/>
      <c r="D465" s="371"/>
      <c r="E465" s="371"/>
      <c r="F465" s="278">
        <v>4</v>
      </c>
      <c r="G465" s="279"/>
      <c r="H465" s="288" t="str">
        <f t="shared" si="163"/>
        <v>Belum Diisi</v>
      </c>
      <c r="I465" s="280" t="s">
        <v>650</v>
      </c>
      <c r="J465" s="281" t="str">
        <f t="shared" si="184"/>
        <v>Isi Sasaran</v>
      </c>
      <c r="K465" s="280" t="s">
        <v>650</v>
      </c>
      <c r="L465" s="281" t="str">
        <f t="shared" si="185"/>
        <v>Isi Sasaran</v>
      </c>
      <c r="M465" s="371"/>
      <c r="N465" s="371"/>
      <c r="O465" s="272"/>
      <c r="P465" s="272"/>
      <c r="Q465" s="272"/>
      <c r="R465" s="272"/>
    </row>
    <row r="466" spans="1:18" ht="12.75" customHeight="1">
      <c r="A466" s="272"/>
      <c r="B466" s="349"/>
      <c r="C466" s="349"/>
      <c r="D466" s="349"/>
      <c r="E466" s="349"/>
      <c r="F466" s="282">
        <v>5</v>
      </c>
      <c r="G466" s="283"/>
      <c r="H466" s="289" t="str">
        <f t="shared" si="163"/>
        <v>Belum Diisi</v>
      </c>
      <c r="I466" s="285" t="s">
        <v>650</v>
      </c>
      <c r="J466" s="286" t="str">
        <f t="shared" si="184"/>
        <v>Isi Sasaran</v>
      </c>
      <c r="K466" s="285" t="s">
        <v>650</v>
      </c>
      <c r="L466" s="286" t="str">
        <f t="shared" si="185"/>
        <v>Isi Sasaran</v>
      </c>
      <c r="M466" s="349"/>
      <c r="N466" s="349"/>
      <c r="O466" s="272"/>
      <c r="P466" s="272"/>
      <c r="Q466" s="272"/>
      <c r="R466" s="272"/>
    </row>
    <row r="467" spans="1:18" ht="12.75" customHeight="1">
      <c r="A467" s="272"/>
      <c r="B467" s="418">
        <v>12</v>
      </c>
      <c r="C467" s="426"/>
      <c r="D467" s="419" t="s">
        <v>650</v>
      </c>
      <c r="E467" s="427" t="str">
        <f>IF(D467="Y",1,IF(D467="T",0,IF(D467="Y/T","Belum diisi","Error")))</f>
        <v>Belum diisi</v>
      </c>
      <c r="F467" s="273">
        <v>1</v>
      </c>
      <c r="G467" s="274"/>
      <c r="H467" s="290" t="str">
        <f t="shared" si="163"/>
        <v>Belum Diisi</v>
      </c>
      <c r="I467" s="276" t="s">
        <v>650</v>
      </c>
      <c r="J467" s="277" t="str">
        <f t="shared" ref="J467:J471" si="186">IF($D$467="Y/T","Isi Sasaran",IF($E$467=0,0,IF(I467="Y",1,IF(I467="T",0,"Isi Dulu"))))</f>
        <v>Isi Sasaran</v>
      </c>
      <c r="K467" s="276" t="s">
        <v>650</v>
      </c>
      <c r="L467" s="277" t="str">
        <f t="shared" ref="L467:L471" si="187">IF($D$467="Y/T","Isi Sasaran",IF($E$467=0,0,IF(K467="Y",1,IF(K467="T",0,"Isi Dulu"))))</f>
        <v>Isi Sasaran</v>
      </c>
      <c r="M467" s="429" t="s">
        <v>650</v>
      </c>
      <c r="N467" s="430" t="str">
        <f>IF(M467="Y",1,IF(M467="T",0,IF(M467="Y/T","Belum diisi","Error")))</f>
        <v>Belum diisi</v>
      </c>
      <c r="O467" s="272"/>
      <c r="P467" s="272"/>
      <c r="Q467" s="272"/>
      <c r="R467" s="272"/>
    </row>
    <row r="468" spans="1:18" ht="12.75" customHeight="1">
      <c r="A468" s="272"/>
      <c r="B468" s="371"/>
      <c r="C468" s="371"/>
      <c r="D468" s="371"/>
      <c r="E468" s="371"/>
      <c r="F468" s="278">
        <v>2</v>
      </c>
      <c r="G468" s="279"/>
      <c r="H468" s="288" t="str">
        <f t="shared" si="163"/>
        <v>Belum Diisi</v>
      </c>
      <c r="I468" s="280" t="s">
        <v>650</v>
      </c>
      <c r="J468" s="281" t="str">
        <f t="shared" si="186"/>
        <v>Isi Sasaran</v>
      </c>
      <c r="K468" s="280" t="s">
        <v>650</v>
      </c>
      <c r="L468" s="281" t="str">
        <f t="shared" si="187"/>
        <v>Isi Sasaran</v>
      </c>
      <c r="M468" s="371"/>
      <c r="N468" s="371"/>
      <c r="O468" s="272"/>
      <c r="P468" s="272"/>
      <c r="Q468" s="272"/>
      <c r="R468" s="272"/>
    </row>
    <row r="469" spans="1:18" ht="12.75" customHeight="1">
      <c r="A469" s="272"/>
      <c r="B469" s="371"/>
      <c r="C469" s="371"/>
      <c r="D469" s="371"/>
      <c r="E469" s="371"/>
      <c r="F469" s="278">
        <v>3</v>
      </c>
      <c r="G469" s="279"/>
      <c r="H469" s="288" t="str">
        <f t="shared" si="163"/>
        <v>Belum Diisi</v>
      </c>
      <c r="I469" s="280" t="s">
        <v>650</v>
      </c>
      <c r="J469" s="281" t="str">
        <f t="shared" si="186"/>
        <v>Isi Sasaran</v>
      </c>
      <c r="K469" s="280" t="s">
        <v>650</v>
      </c>
      <c r="L469" s="281" t="str">
        <f t="shared" si="187"/>
        <v>Isi Sasaran</v>
      </c>
      <c r="M469" s="371"/>
      <c r="N469" s="371"/>
      <c r="O469" s="272"/>
      <c r="P469" s="272"/>
      <c r="Q469" s="272"/>
      <c r="R469" s="272"/>
    </row>
    <row r="470" spans="1:18" ht="12.75" customHeight="1">
      <c r="A470" s="272"/>
      <c r="B470" s="371"/>
      <c r="C470" s="371"/>
      <c r="D470" s="371"/>
      <c r="E470" s="371"/>
      <c r="F470" s="278">
        <v>4</v>
      </c>
      <c r="G470" s="279"/>
      <c r="H470" s="288" t="str">
        <f t="shared" si="163"/>
        <v>Belum Diisi</v>
      </c>
      <c r="I470" s="280" t="s">
        <v>650</v>
      </c>
      <c r="J470" s="281" t="str">
        <f t="shared" si="186"/>
        <v>Isi Sasaran</v>
      </c>
      <c r="K470" s="280" t="s">
        <v>650</v>
      </c>
      <c r="L470" s="281" t="str">
        <f t="shared" si="187"/>
        <v>Isi Sasaran</v>
      </c>
      <c r="M470" s="371"/>
      <c r="N470" s="371"/>
      <c r="O470" s="272"/>
      <c r="P470" s="272"/>
      <c r="Q470" s="272"/>
      <c r="R470" s="272"/>
    </row>
    <row r="471" spans="1:18" ht="12.75" customHeight="1">
      <c r="A471" s="272"/>
      <c r="B471" s="349"/>
      <c r="C471" s="349"/>
      <c r="D471" s="349"/>
      <c r="E471" s="349"/>
      <c r="F471" s="282">
        <v>5</v>
      </c>
      <c r="G471" s="283"/>
      <c r="H471" s="289" t="str">
        <f t="shared" si="163"/>
        <v>Belum Diisi</v>
      </c>
      <c r="I471" s="285" t="s">
        <v>650</v>
      </c>
      <c r="J471" s="286" t="str">
        <f t="shared" si="186"/>
        <v>Isi Sasaran</v>
      </c>
      <c r="K471" s="285" t="s">
        <v>650</v>
      </c>
      <c r="L471" s="286" t="str">
        <f t="shared" si="187"/>
        <v>Isi Sasaran</v>
      </c>
      <c r="M471" s="349"/>
      <c r="N471" s="349"/>
      <c r="O471" s="272"/>
      <c r="P471" s="272"/>
      <c r="Q471" s="272"/>
      <c r="R471" s="272"/>
    </row>
    <row r="472" spans="1:18" ht="12.75" customHeight="1">
      <c r="A472" s="272"/>
      <c r="B472" s="418">
        <v>13</v>
      </c>
      <c r="C472" s="426"/>
      <c r="D472" s="419" t="s">
        <v>650</v>
      </c>
      <c r="E472" s="427" t="str">
        <f>IF(D472="Y",1,IF(D472="T",0,IF(D472="Y/T","Belum diisi","Error")))</f>
        <v>Belum diisi</v>
      </c>
      <c r="F472" s="273">
        <v>1</v>
      </c>
      <c r="G472" s="274"/>
      <c r="H472" s="290" t="str">
        <f t="shared" si="163"/>
        <v>Belum Diisi</v>
      </c>
      <c r="I472" s="276" t="s">
        <v>650</v>
      </c>
      <c r="J472" s="277" t="str">
        <f t="shared" ref="J472:J476" si="188">IF($D$472="Y/T","Isi Sasaran",IF($E$472=0,0,IF(I472="Y",1,IF(I472="T",0,"Isi Dulu"))))</f>
        <v>Isi Sasaran</v>
      </c>
      <c r="K472" s="276" t="s">
        <v>650</v>
      </c>
      <c r="L472" s="277" t="str">
        <f t="shared" ref="L472:L476" si="189">IF($D$472="Y/T","Isi Sasaran",IF($E$472=0,0,IF(K472="Y",1,IF(K472="T",0,"Isi Dulu"))))</f>
        <v>Isi Sasaran</v>
      </c>
      <c r="M472" s="429" t="s">
        <v>650</v>
      </c>
      <c r="N472" s="430" t="str">
        <f>IF(M472="Y",1,IF(M472="T",0,IF(M472="Y/T","Belum diisi","Error")))</f>
        <v>Belum diisi</v>
      </c>
      <c r="O472" s="272"/>
      <c r="P472" s="272"/>
      <c r="Q472" s="272"/>
      <c r="R472" s="272"/>
    </row>
    <row r="473" spans="1:18" ht="12.75" customHeight="1">
      <c r="A473" s="272"/>
      <c r="B473" s="371"/>
      <c r="C473" s="371"/>
      <c r="D473" s="371"/>
      <c r="E473" s="371"/>
      <c r="F473" s="278">
        <v>2</v>
      </c>
      <c r="G473" s="279"/>
      <c r="H473" s="288" t="str">
        <f t="shared" si="163"/>
        <v>Belum Diisi</v>
      </c>
      <c r="I473" s="280" t="s">
        <v>650</v>
      </c>
      <c r="J473" s="281" t="str">
        <f t="shared" si="188"/>
        <v>Isi Sasaran</v>
      </c>
      <c r="K473" s="280" t="s">
        <v>650</v>
      </c>
      <c r="L473" s="281" t="str">
        <f t="shared" si="189"/>
        <v>Isi Sasaran</v>
      </c>
      <c r="M473" s="371"/>
      <c r="N473" s="371"/>
      <c r="O473" s="272"/>
      <c r="P473" s="272"/>
      <c r="Q473" s="272"/>
      <c r="R473" s="272"/>
    </row>
    <row r="474" spans="1:18" ht="12.75" customHeight="1">
      <c r="A474" s="272"/>
      <c r="B474" s="371"/>
      <c r="C474" s="371"/>
      <c r="D474" s="371"/>
      <c r="E474" s="371"/>
      <c r="F474" s="278">
        <v>3</v>
      </c>
      <c r="G474" s="279"/>
      <c r="H474" s="288" t="str">
        <f t="shared" si="163"/>
        <v>Belum Diisi</v>
      </c>
      <c r="I474" s="280" t="s">
        <v>650</v>
      </c>
      <c r="J474" s="281" t="str">
        <f t="shared" si="188"/>
        <v>Isi Sasaran</v>
      </c>
      <c r="K474" s="280" t="s">
        <v>650</v>
      </c>
      <c r="L474" s="281" t="str">
        <f t="shared" si="189"/>
        <v>Isi Sasaran</v>
      </c>
      <c r="M474" s="371"/>
      <c r="N474" s="371"/>
      <c r="O474" s="272"/>
      <c r="P474" s="272"/>
      <c r="Q474" s="272"/>
      <c r="R474" s="272"/>
    </row>
    <row r="475" spans="1:18" ht="12.75" customHeight="1">
      <c r="A475" s="272"/>
      <c r="B475" s="371"/>
      <c r="C475" s="371"/>
      <c r="D475" s="371"/>
      <c r="E475" s="371"/>
      <c r="F475" s="278">
        <v>4</v>
      </c>
      <c r="G475" s="279"/>
      <c r="H475" s="288" t="str">
        <f t="shared" si="163"/>
        <v>Belum Diisi</v>
      </c>
      <c r="I475" s="280" t="s">
        <v>650</v>
      </c>
      <c r="J475" s="281" t="str">
        <f t="shared" si="188"/>
        <v>Isi Sasaran</v>
      </c>
      <c r="K475" s="280" t="s">
        <v>650</v>
      </c>
      <c r="L475" s="281" t="str">
        <f t="shared" si="189"/>
        <v>Isi Sasaran</v>
      </c>
      <c r="M475" s="371"/>
      <c r="N475" s="371"/>
      <c r="O475" s="272"/>
      <c r="P475" s="272"/>
      <c r="Q475" s="272"/>
      <c r="R475" s="272"/>
    </row>
    <row r="476" spans="1:18" ht="12.75" customHeight="1">
      <c r="A476" s="272"/>
      <c r="B476" s="349"/>
      <c r="C476" s="349"/>
      <c r="D476" s="349"/>
      <c r="E476" s="349"/>
      <c r="F476" s="282">
        <v>5</v>
      </c>
      <c r="G476" s="283"/>
      <c r="H476" s="289" t="str">
        <f t="shared" si="163"/>
        <v>Belum Diisi</v>
      </c>
      <c r="I476" s="285" t="s">
        <v>650</v>
      </c>
      <c r="J476" s="286" t="str">
        <f t="shared" si="188"/>
        <v>Isi Sasaran</v>
      </c>
      <c r="K476" s="285" t="s">
        <v>650</v>
      </c>
      <c r="L476" s="286" t="str">
        <f t="shared" si="189"/>
        <v>Isi Sasaran</v>
      </c>
      <c r="M476" s="349"/>
      <c r="N476" s="349"/>
      <c r="O476" s="272"/>
      <c r="P476" s="272"/>
      <c r="Q476" s="272"/>
      <c r="R476" s="272"/>
    </row>
    <row r="477" spans="1:18" ht="12.75" customHeight="1">
      <c r="A477" s="272"/>
      <c r="B477" s="418">
        <v>14</v>
      </c>
      <c r="C477" s="426"/>
      <c r="D477" s="419" t="s">
        <v>650</v>
      </c>
      <c r="E477" s="427" t="str">
        <f>IF(D477="Y",1,IF(D477="T",0,IF(D477="Y/T","Belum diisi","Error")))</f>
        <v>Belum diisi</v>
      </c>
      <c r="F477" s="273">
        <v>1</v>
      </c>
      <c r="G477" s="274"/>
      <c r="H477" s="290" t="str">
        <f t="shared" si="163"/>
        <v>Belum Diisi</v>
      </c>
      <c r="I477" s="276" t="s">
        <v>650</v>
      </c>
      <c r="J477" s="277" t="str">
        <f t="shared" ref="J477:J481" si="190">IF($D$477="Y/T","Isi Sasaran",IF($E$477=0,0,IF(I477="Y",1,IF(I477="T",0,"Isi Dulu"))))</f>
        <v>Isi Sasaran</v>
      </c>
      <c r="K477" s="276" t="s">
        <v>650</v>
      </c>
      <c r="L477" s="277" t="str">
        <f t="shared" ref="L477:L481" si="191">IF($D$477="Y/T","Isi Sasaran",IF($E$477=0,0,IF(K477="Y",1,IF(K477="T",0,"Isi Dulu"))))</f>
        <v>Isi Sasaran</v>
      </c>
      <c r="M477" s="429" t="s">
        <v>650</v>
      </c>
      <c r="N477" s="430" t="str">
        <f>IF(M477="Y",1,IF(M477="T",0,IF(M477="Y/T","Belum diisi","Error")))</f>
        <v>Belum diisi</v>
      </c>
      <c r="O477" s="272"/>
      <c r="P477" s="272"/>
      <c r="Q477" s="272"/>
      <c r="R477" s="272"/>
    </row>
    <row r="478" spans="1:18" ht="12.75" customHeight="1">
      <c r="A478" s="272"/>
      <c r="B478" s="371"/>
      <c r="C478" s="371"/>
      <c r="D478" s="371"/>
      <c r="E478" s="371"/>
      <c r="F478" s="278">
        <v>2</v>
      </c>
      <c r="G478" s="279"/>
      <c r="H478" s="288" t="str">
        <f t="shared" si="163"/>
        <v>Belum Diisi</v>
      </c>
      <c r="I478" s="280" t="s">
        <v>650</v>
      </c>
      <c r="J478" s="281" t="str">
        <f t="shared" si="190"/>
        <v>Isi Sasaran</v>
      </c>
      <c r="K478" s="280" t="s">
        <v>650</v>
      </c>
      <c r="L478" s="281" t="str">
        <f t="shared" si="191"/>
        <v>Isi Sasaran</v>
      </c>
      <c r="M478" s="371"/>
      <c r="N478" s="371"/>
      <c r="O478" s="272"/>
      <c r="P478" s="272"/>
      <c r="Q478" s="272"/>
      <c r="R478" s="272"/>
    </row>
    <row r="479" spans="1:18" ht="12.75" customHeight="1">
      <c r="A479" s="272"/>
      <c r="B479" s="371"/>
      <c r="C479" s="371"/>
      <c r="D479" s="371"/>
      <c r="E479" s="371"/>
      <c r="F479" s="278">
        <v>3</v>
      </c>
      <c r="G479" s="279"/>
      <c r="H479" s="288" t="str">
        <f t="shared" si="163"/>
        <v>Belum Diisi</v>
      </c>
      <c r="I479" s="280" t="s">
        <v>650</v>
      </c>
      <c r="J479" s="281" t="str">
        <f t="shared" si="190"/>
        <v>Isi Sasaran</v>
      </c>
      <c r="K479" s="280" t="s">
        <v>650</v>
      </c>
      <c r="L479" s="281" t="str">
        <f t="shared" si="191"/>
        <v>Isi Sasaran</v>
      </c>
      <c r="M479" s="371"/>
      <c r="N479" s="371"/>
      <c r="O479" s="272"/>
      <c r="P479" s="272"/>
      <c r="Q479" s="272"/>
      <c r="R479" s="272"/>
    </row>
    <row r="480" spans="1:18" ht="12.75" customHeight="1">
      <c r="A480" s="272"/>
      <c r="B480" s="371"/>
      <c r="C480" s="371"/>
      <c r="D480" s="371"/>
      <c r="E480" s="371"/>
      <c r="F480" s="278">
        <v>4</v>
      </c>
      <c r="G480" s="279"/>
      <c r="H480" s="288" t="str">
        <f t="shared" si="163"/>
        <v>Belum Diisi</v>
      </c>
      <c r="I480" s="280" t="s">
        <v>650</v>
      </c>
      <c r="J480" s="281" t="str">
        <f t="shared" si="190"/>
        <v>Isi Sasaran</v>
      </c>
      <c r="K480" s="280" t="s">
        <v>650</v>
      </c>
      <c r="L480" s="281" t="str">
        <f t="shared" si="191"/>
        <v>Isi Sasaran</v>
      </c>
      <c r="M480" s="371"/>
      <c r="N480" s="371"/>
      <c r="O480" s="272"/>
      <c r="P480" s="272"/>
      <c r="Q480" s="272"/>
      <c r="R480" s="272"/>
    </row>
    <row r="481" spans="1:18" ht="12.75" customHeight="1">
      <c r="A481" s="272"/>
      <c r="B481" s="349"/>
      <c r="C481" s="349"/>
      <c r="D481" s="349"/>
      <c r="E481" s="349"/>
      <c r="F481" s="282">
        <v>5</v>
      </c>
      <c r="G481" s="283"/>
      <c r="H481" s="289" t="str">
        <f t="shared" si="163"/>
        <v>Belum Diisi</v>
      </c>
      <c r="I481" s="285" t="s">
        <v>650</v>
      </c>
      <c r="J481" s="286" t="str">
        <f t="shared" si="190"/>
        <v>Isi Sasaran</v>
      </c>
      <c r="K481" s="285" t="s">
        <v>650</v>
      </c>
      <c r="L481" s="286" t="str">
        <f t="shared" si="191"/>
        <v>Isi Sasaran</v>
      </c>
      <c r="M481" s="349"/>
      <c r="N481" s="349"/>
      <c r="O481" s="272"/>
      <c r="P481" s="272"/>
      <c r="Q481" s="272"/>
      <c r="R481" s="272"/>
    </row>
    <row r="482" spans="1:18" ht="12.75" customHeight="1">
      <c r="A482" s="272"/>
      <c r="B482" s="418">
        <v>15</v>
      </c>
      <c r="C482" s="426"/>
      <c r="D482" s="419" t="s">
        <v>650</v>
      </c>
      <c r="E482" s="427" t="str">
        <f>IF(D482="Y",1,IF(D482="T",0,IF(D482="Y/T","Belum diisi","Error")))</f>
        <v>Belum diisi</v>
      </c>
      <c r="F482" s="273">
        <v>1</v>
      </c>
      <c r="G482" s="274"/>
      <c r="H482" s="290" t="str">
        <f t="shared" si="163"/>
        <v>Belum Diisi</v>
      </c>
      <c r="I482" s="276" t="s">
        <v>650</v>
      </c>
      <c r="J482" s="277" t="str">
        <f t="shared" ref="J482:J486" si="192">IF($D$482="Y/T","Isi Sasaran",IF($E$482=0,0,IF(I482="Y",1,IF(I482="T",0,"Isi Dulu"))))</f>
        <v>Isi Sasaran</v>
      </c>
      <c r="K482" s="276" t="s">
        <v>650</v>
      </c>
      <c r="L482" s="277" t="str">
        <f t="shared" ref="L482:L486" si="193">IF($D$482="Y/T","Isi Sasaran",IF($E$482=0,0,IF(K482="Y",1,IF(K482="T",0,"Isi Dulu"))))</f>
        <v>Isi Sasaran</v>
      </c>
      <c r="M482" s="429" t="s">
        <v>650</v>
      </c>
      <c r="N482" s="430" t="str">
        <f>IF(M482="Y",1,IF(M482="T",0,IF(M482="Y/T","Belum diisi","Error")))</f>
        <v>Belum diisi</v>
      </c>
      <c r="O482" s="272"/>
      <c r="P482" s="272"/>
      <c r="Q482" s="272"/>
      <c r="R482" s="272"/>
    </row>
    <row r="483" spans="1:18" ht="12.75" customHeight="1">
      <c r="A483" s="272"/>
      <c r="B483" s="371"/>
      <c r="C483" s="371"/>
      <c r="D483" s="371"/>
      <c r="E483" s="371"/>
      <c r="F483" s="278">
        <v>2</v>
      </c>
      <c r="G483" s="279"/>
      <c r="H483" s="288" t="str">
        <f t="shared" si="163"/>
        <v>Belum Diisi</v>
      </c>
      <c r="I483" s="280" t="s">
        <v>650</v>
      </c>
      <c r="J483" s="281" t="str">
        <f t="shared" si="192"/>
        <v>Isi Sasaran</v>
      </c>
      <c r="K483" s="280" t="s">
        <v>650</v>
      </c>
      <c r="L483" s="281" t="str">
        <f t="shared" si="193"/>
        <v>Isi Sasaran</v>
      </c>
      <c r="M483" s="371"/>
      <c r="N483" s="371"/>
      <c r="O483" s="272"/>
      <c r="P483" s="272"/>
      <c r="Q483" s="272"/>
      <c r="R483" s="272"/>
    </row>
    <row r="484" spans="1:18" ht="12.75" customHeight="1">
      <c r="A484" s="272"/>
      <c r="B484" s="371"/>
      <c r="C484" s="371"/>
      <c r="D484" s="371"/>
      <c r="E484" s="371"/>
      <c r="F484" s="278">
        <v>3</v>
      </c>
      <c r="G484" s="279"/>
      <c r="H484" s="288" t="str">
        <f t="shared" si="163"/>
        <v>Belum Diisi</v>
      </c>
      <c r="I484" s="280" t="s">
        <v>650</v>
      </c>
      <c r="J484" s="281" t="str">
        <f t="shared" si="192"/>
        <v>Isi Sasaran</v>
      </c>
      <c r="K484" s="280" t="s">
        <v>650</v>
      </c>
      <c r="L484" s="281" t="str">
        <f t="shared" si="193"/>
        <v>Isi Sasaran</v>
      </c>
      <c r="M484" s="371"/>
      <c r="N484" s="371"/>
      <c r="O484" s="272"/>
      <c r="P484" s="272"/>
      <c r="Q484" s="272"/>
      <c r="R484" s="272"/>
    </row>
    <row r="485" spans="1:18" ht="12.75" customHeight="1">
      <c r="A485" s="272"/>
      <c r="B485" s="371"/>
      <c r="C485" s="371"/>
      <c r="D485" s="371"/>
      <c r="E485" s="371"/>
      <c r="F485" s="278">
        <v>4</v>
      </c>
      <c r="G485" s="279"/>
      <c r="H485" s="288" t="str">
        <f t="shared" si="163"/>
        <v>Belum Diisi</v>
      </c>
      <c r="I485" s="280" t="s">
        <v>650</v>
      </c>
      <c r="J485" s="281" t="str">
        <f t="shared" si="192"/>
        <v>Isi Sasaran</v>
      </c>
      <c r="K485" s="280" t="s">
        <v>650</v>
      </c>
      <c r="L485" s="281" t="str">
        <f t="shared" si="193"/>
        <v>Isi Sasaran</v>
      </c>
      <c r="M485" s="371"/>
      <c r="N485" s="371"/>
      <c r="O485" s="272"/>
      <c r="P485" s="272"/>
      <c r="Q485" s="272"/>
      <c r="R485" s="272"/>
    </row>
    <row r="486" spans="1:18" ht="12.75" customHeight="1">
      <c r="A486" s="272"/>
      <c r="B486" s="349"/>
      <c r="C486" s="349"/>
      <c r="D486" s="349"/>
      <c r="E486" s="349"/>
      <c r="F486" s="282">
        <v>5</v>
      </c>
      <c r="G486" s="283"/>
      <c r="H486" s="289" t="str">
        <f t="shared" si="163"/>
        <v>Belum Diisi</v>
      </c>
      <c r="I486" s="285" t="s">
        <v>650</v>
      </c>
      <c r="J486" s="286" t="str">
        <f t="shared" si="192"/>
        <v>Isi Sasaran</v>
      </c>
      <c r="K486" s="285" t="s">
        <v>650</v>
      </c>
      <c r="L486" s="286" t="str">
        <f t="shared" si="193"/>
        <v>Isi Sasaran</v>
      </c>
      <c r="M486" s="349"/>
      <c r="N486" s="349"/>
      <c r="O486" s="272"/>
      <c r="P486" s="272"/>
      <c r="Q486" s="272"/>
      <c r="R486" s="272"/>
    </row>
    <row r="487" spans="1:18" ht="12.75" customHeight="1">
      <c r="A487" s="272"/>
      <c r="B487" s="418">
        <v>16</v>
      </c>
      <c r="C487" s="426"/>
      <c r="D487" s="419" t="s">
        <v>650</v>
      </c>
      <c r="E487" s="427" t="str">
        <f>IF(D487="Y",1,IF(D487="T",0,IF(D487="Y/T","Belum diisi","Error")))</f>
        <v>Belum diisi</v>
      </c>
      <c r="F487" s="273">
        <v>1</v>
      </c>
      <c r="G487" s="274"/>
      <c r="H487" s="290" t="str">
        <f t="shared" si="163"/>
        <v>Belum Diisi</v>
      </c>
      <c r="I487" s="276" t="s">
        <v>650</v>
      </c>
      <c r="J487" s="277" t="str">
        <f t="shared" ref="J487:J491" si="194">IF($D$487="Y/T","Isi Sasaran",IF($E$487=0,0,IF(I487="Y",1,IF(I487="T",0,"Isi Dulu"))))</f>
        <v>Isi Sasaran</v>
      </c>
      <c r="K487" s="276" t="s">
        <v>650</v>
      </c>
      <c r="L487" s="277" t="str">
        <f t="shared" ref="L487:L491" si="195">IF($D$487="Y/T","Isi Sasaran",IF($E$487=0,0,IF(K487="Y",1,IF(K487="T",0,"Isi Dulu"))))</f>
        <v>Isi Sasaran</v>
      </c>
      <c r="M487" s="429" t="s">
        <v>650</v>
      </c>
      <c r="N487" s="430" t="str">
        <f>IF(M487="Y",1,IF(M487="T",0,IF(M487="Y/T","Belum diisi","Error")))</f>
        <v>Belum diisi</v>
      </c>
      <c r="O487" s="272"/>
      <c r="P487" s="272"/>
      <c r="Q487" s="272"/>
      <c r="R487" s="272"/>
    </row>
    <row r="488" spans="1:18" ht="12.75" customHeight="1">
      <c r="A488" s="272"/>
      <c r="B488" s="371"/>
      <c r="C488" s="371"/>
      <c r="D488" s="371"/>
      <c r="E488" s="371"/>
      <c r="F488" s="278">
        <v>2</v>
      </c>
      <c r="G488" s="279"/>
      <c r="H488" s="288" t="str">
        <f t="shared" si="163"/>
        <v>Belum Diisi</v>
      </c>
      <c r="I488" s="280" t="s">
        <v>650</v>
      </c>
      <c r="J488" s="281" t="str">
        <f t="shared" si="194"/>
        <v>Isi Sasaran</v>
      </c>
      <c r="K488" s="280" t="s">
        <v>650</v>
      </c>
      <c r="L488" s="281" t="str">
        <f t="shared" si="195"/>
        <v>Isi Sasaran</v>
      </c>
      <c r="M488" s="371"/>
      <c r="N488" s="371"/>
      <c r="O488" s="272"/>
      <c r="P488" s="272"/>
      <c r="Q488" s="272"/>
      <c r="R488" s="272"/>
    </row>
    <row r="489" spans="1:18" ht="12.75" customHeight="1">
      <c r="A489" s="272"/>
      <c r="B489" s="371"/>
      <c r="C489" s="371"/>
      <c r="D489" s="371"/>
      <c r="E489" s="371"/>
      <c r="F489" s="278">
        <v>3</v>
      </c>
      <c r="G489" s="279"/>
      <c r="H489" s="288" t="str">
        <f t="shared" si="163"/>
        <v>Belum Diisi</v>
      </c>
      <c r="I489" s="280" t="s">
        <v>650</v>
      </c>
      <c r="J489" s="281" t="str">
        <f t="shared" si="194"/>
        <v>Isi Sasaran</v>
      </c>
      <c r="K489" s="280" t="s">
        <v>650</v>
      </c>
      <c r="L489" s="281" t="str">
        <f t="shared" si="195"/>
        <v>Isi Sasaran</v>
      </c>
      <c r="M489" s="371"/>
      <c r="N489" s="371"/>
      <c r="O489" s="272"/>
      <c r="P489" s="272"/>
      <c r="Q489" s="272"/>
      <c r="R489" s="272"/>
    </row>
    <row r="490" spans="1:18" ht="12.75" customHeight="1">
      <c r="A490" s="272"/>
      <c r="B490" s="371"/>
      <c r="C490" s="371"/>
      <c r="D490" s="371"/>
      <c r="E490" s="371"/>
      <c r="F490" s="278">
        <v>4</v>
      </c>
      <c r="G490" s="279"/>
      <c r="H490" s="288" t="str">
        <f t="shared" si="163"/>
        <v>Belum Diisi</v>
      </c>
      <c r="I490" s="280" t="s">
        <v>650</v>
      </c>
      <c r="J490" s="281" t="str">
        <f t="shared" si="194"/>
        <v>Isi Sasaran</v>
      </c>
      <c r="K490" s="280" t="s">
        <v>650</v>
      </c>
      <c r="L490" s="281" t="str">
        <f t="shared" si="195"/>
        <v>Isi Sasaran</v>
      </c>
      <c r="M490" s="371"/>
      <c r="N490" s="371"/>
      <c r="O490" s="272"/>
      <c r="P490" s="272"/>
      <c r="Q490" s="272"/>
      <c r="R490" s="272"/>
    </row>
    <row r="491" spans="1:18" ht="12.75" customHeight="1">
      <c r="A491" s="272"/>
      <c r="B491" s="349"/>
      <c r="C491" s="349"/>
      <c r="D491" s="349"/>
      <c r="E491" s="349"/>
      <c r="F491" s="282">
        <v>5</v>
      </c>
      <c r="G491" s="283"/>
      <c r="H491" s="289" t="str">
        <f t="shared" si="163"/>
        <v>Belum Diisi</v>
      </c>
      <c r="I491" s="285" t="s">
        <v>650</v>
      </c>
      <c r="J491" s="286" t="str">
        <f t="shared" si="194"/>
        <v>Isi Sasaran</v>
      </c>
      <c r="K491" s="285" t="s">
        <v>650</v>
      </c>
      <c r="L491" s="286" t="str">
        <f t="shared" si="195"/>
        <v>Isi Sasaran</v>
      </c>
      <c r="M491" s="349"/>
      <c r="N491" s="349"/>
      <c r="O491" s="272"/>
      <c r="P491" s="272"/>
      <c r="Q491" s="272"/>
      <c r="R491" s="272"/>
    </row>
    <row r="492" spans="1:18" ht="12.75" customHeight="1">
      <c r="A492" s="272"/>
      <c r="B492" s="418">
        <v>17</v>
      </c>
      <c r="C492" s="426"/>
      <c r="D492" s="419" t="s">
        <v>650</v>
      </c>
      <c r="E492" s="427" t="str">
        <f>IF(D492="Y",1,IF(D492="T",0,IF(D492="Y/T","Belum diisi","Error")))</f>
        <v>Belum diisi</v>
      </c>
      <c r="F492" s="273">
        <v>1</v>
      </c>
      <c r="G492" s="274"/>
      <c r="H492" s="290" t="str">
        <f t="shared" si="163"/>
        <v>Belum Diisi</v>
      </c>
      <c r="I492" s="276" t="s">
        <v>650</v>
      </c>
      <c r="J492" s="277" t="str">
        <f t="shared" ref="J492:J496" si="196">IF($D$492="Y/T","Isi Sasaran",IF($E$492=0,0,IF(I492="Y",1,IF(I492="T",0,"Isi Dulu"))))</f>
        <v>Isi Sasaran</v>
      </c>
      <c r="K492" s="276" t="s">
        <v>650</v>
      </c>
      <c r="L492" s="277" t="str">
        <f t="shared" ref="L492:L496" si="197">IF($D$492="Y/T","Isi Sasaran",IF($E$492=0,0,IF(K492="Y",1,IF(K492="T",0,"Isi Dulu"))))</f>
        <v>Isi Sasaran</v>
      </c>
      <c r="M492" s="429" t="s">
        <v>650</v>
      </c>
      <c r="N492" s="430" t="str">
        <f>IF(M492="Y",1,IF(M492="T",0,IF(M492="Y/T","Belum diisi","Error")))</f>
        <v>Belum diisi</v>
      </c>
      <c r="O492" s="272"/>
      <c r="P492" s="272"/>
      <c r="Q492" s="272"/>
      <c r="R492" s="272"/>
    </row>
    <row r="493" spans="1:18" ht="12.75" customHeight="1">
      <c r="A493" s="272"/>
      <c r="B493" s="371"/>
      <c r="C493" s="371"/>
      <c r="D493" s="371"/>
      <c r="E493" s="371"/>
      <c r="F493" s="278">
        <v>2</v>
      </c>
      <c r="G493" s="279"/>
      <c r="H493" s="288" t="str">
        <f t="shared" si="163"/>
        <v>Belum Diisi</v>
      </c>
      <c r="I493" s="280" t="s">
        <v>650</v>
      </c>
      <c r="J493" s="281" t="str">
        <f t="shared" si="196"/>
        <v>Isi Sasaran</v>
      </c>
      <c r="K493" s="280" t="s">
        <v>650</v>
      </c>
      <c r="L493" s="281" t="str">
        <f t="shared" si="197"/>
        <v>Isi Sasaran</v>
      </c>
      <c r="M493" s="371"/>
      <c r="N493" s="371"/>
      <c r="O493" s="272"/>
      <c r="P493" s="272"/>
      <c r="Q493" s="272"/>
      <c r="R493" s="272"/>
    </row>
    <row r="494" spans="1:18" ht="12.75" customHeight="1">
      <c r="A494" s="272"/>
      <c r="B494" s="371"/>
      <c r="C494" s="371"/>
      <c r="D494" s="371"/>
      <c r="E494" s="371"/>
      <c r="F494" s="278">
        <v>3</v>
      </c>
      <c r="G494" s="279"/>
      <c r="H494" s="288" t="str">
        <f t="shared" si="163"/>
        <v>Belum Diisi</v>
      </c>
      <c r="I494" s="280" t="s">
        <v>650</v>
      </c>
      <c r="J494" s="281" t="str">
        <f t="shared" si="196"/>
        <v>Isi Sasaran</v>
      </c>
      <c r="K494" s="280" t="s">
        <v>650</v>
      </c>
      <c r="L494" s="281" t="str">
        <f t="shared" si="197"/>
        <v>Isi Sasaran</v>
      </c>
      <c r="M494" s="371"/>
      <c r="N494" s="371"/>
      <c r="O494" s="272"/>
      <c r="P494" s="272"/>
      <c r="Q494" s="272"/>
      <c r="R494" s="272"/>
    </row>
    <row r="495" spans="1:18" ht="12.75" customHeight="1">
      <c r="A495" s="272"/>
      <c r="B495" s="371"/>
      <c r="C495" s="371"/>
      <c r="D495" s="371"/>
      <c r="E495" s="371"/>
      <c r="F495" s="278">
        <v>4</v>
      </c>
      <c r="G495" s="279"/>
      <c r="H495" s="288" t="str">
        <f t="shared" si="163"/>
        <v>Belum Diisi</v>
      </c>
      <c r="I495" s="280" t="s">
        <v>650</v>
      </c>
      <c r="J495" s="281" t="str">
        <f t="shared" si="196"/>
        <v>Isi Sasaran</v>
      </c>
      <c r="K495" s="280" t="s">
        <v>650</v>
      </c>
      <c r="L495" s="281" t="str">
        <f t="shared" si="197"/>
        <v>Isi Sasaran</v>
      </c>
      <c r="M495" s="371"/>
      <c r="N495" s="371"/>
      <c r="O495" s="272"/>
      <c r="P495" s="272"/>
      <c r="Q495" s="272"/>
      <c r="R495" s="272"/>
    </row>
    <row r="496" spans="1:18" ht="12.75" customHeight="1">
      <c r="A496" s="272"/>
      <c r="B496" s="349"/>
      <c r="C496" s="349"/>
      <c r="D496" s="349"/>
      <c r="E496" s="349"/>
      <c r="F496" s="282">
        <v>5</v>
      </c>
      <c r="G496" s="283"/>
      <c r="H496" s="289" t="str">
        <f t="shared" si="163"/>
        <v>Belum Diisi</v>
      </c>
      <c r="I496" s="285" t="s">
        <v>650</v>
      </c>
      <c r="J496" s="286" t="str">
        <f t="shared" si="196"/>
        <v>Isi Sasaran</v>
      </c>
      <c r="K496" s="285" t="s">
        <v>650</v>
      </c>
      <c r="L496" s="286" t="str">
        <f t="shared" si="197"/>
        <v>Isi Sasaran</v>
      </c>
      <c r="M496" s="349"/>
      <c r="N496" s="349"/>
      <c r="O496" s="272"/>
      <c r="P496" s="272"/>
      <c r="Q496" s="272"/>
      <c r="R496" s="272"/>
    </row>
    <row r="497" spans="1:18" ht="12.75" customHeight="1">
      <c r="A497" s="272"/>
      <c r="B497" s="418">
        <v>18</v>
      </c>
      <c r="C497" s="426"/>
      <c r="D497" s="419" t="s">
        <v>650</v>
      </c>
      <c r="E497" s="427" t="str">
        <f>IF(D497="Y",1,IF(D497="T",0,IF(D497="Y/T","Belum diisi","Error")))</f>
        <v>Belum diisi</v>
      </c>
      <c r="F497" s="273">
        <v>1</v>
      </c>
      <c r="G497" s="274"/>
      <c r="H497" s="290" t="str">
        <f t="shared" si="163"/>
        <v>Belum Diisi</v>
      </c>
      <c r="I497" s="276" t="s">
        <v>650</v>
      </c>
      <c r="J497" s="277" t="str">
        <f t="shared" ref="J497:J501" si="198">IF($D$497="Y/T","Isi Sasaran",IF($E$497=0,0,IF(I497="Y",1,IF(I497="T",0,"Isi Dulu"))))</f>
        <v>Isi Sasaran</v>
      </c>
      <c r="K497" s="276" t="s">
        <v>650</v>
      </c>
      <c r="L497" s="277" t="str">
        <f t="shared" ref="L497:L501" si="199">IF($D$497="Y/T","Isi Sasaran",IF($E$497=0,0,IF(K497="Y",1,IF(K497="T",0,"Isi Dulu"))))</f>
        <v>Isi Sasaran</v>
      </c>
      <c r="M497" s="429" t="s">
        <v>650</v>
      </c>
      <c r="N497" s="430" t="str">
        <f>IF(M497="Y",1,IF(M497="T",0,IF(M497="Y/T","Belum diisi","Error")))</f>
        <v>Belum diisi</v>
      </c>
      <c r="O497" s="272"/>
      <c r="P497" s="272"/>
      <c r="Q497" s="272"/>
      <c r="R497" s="272"/>
    </row>
    <row r="498" spans="1:18" ht="12.75" customHeight="1">
      <c r="A498" s="272"/>
      <c r="B498" s="371"/>
      <c r="C498" s="371"/>
      <c r="D498" s="371"/>
      <c r="E498" s="371"/>
      <c r="F498" s="278">
        <v>2</v>
      </c>
      <c r="G498" s="279"/>
      <c r="H498" s="288" t="str">
        <f t="shared" si="163"/>
        <v>Belum Diisi</v>
      </c>
      <c r="I498" s="280" t="s">
        <v>650</v>
      </c>
      <c r="J498" s="281" t="str">
        <f t="shared" si="198"/>
        <v>Isi Sasaran</v>
      </c>
      <c r="K498" s="280" t="s">
        <v>650</v>
      </c>
      <c r="L498" s="281" t="str">
        <f t="shared" si="199"/>
        <v>Isi Sasaran</v>
      </c>
      <c r="M498" s="371"/>
      <c r="N498" s="371"/>
      <c r="O498" s="272"/>
      <c r="P498" s="272"/>
      <c r="Q498" s="272"/>
      <c r="R498" s="272"/>
    </row>
    <row r="499" spans="1:18" ht="12.75" customHeight="1">
      <c r="A499" s="272"/>
      <c r="B499" s="371"/>
      <c r="C499" s="371"/>
      <c r="D499" s="371"/>
      <c r="E499" s="371"/>
      <c r="F499" s="278">
        <v>3</v>
      </c>
      <c r="G499" s="279"/>
      <c r="H499" s="288" t="str">
        <f t="shared" si="163"/>
        <v>Belum Diisi</v>
      </c>
      <c r="I499" s="280" t="s">
        <v>650</v>
      </c>
      <c r="J499" s="281" t="str">
        <f t="shared" si="198"/>
        <v>Isi Sasaran</v>
      </c>
      <c r="K499" s="280" t="s">
        <v>650</v>
      </c>
      <c r="L499" s="281" t="str">
        <f t="shared" si="199"/>
        <v>Isi Sasaran</v>
      </c>
      <c r="M499" s="371"/>
      <c r="N499" s="371"/>
      <c r="O499" s="272"/>
      <c r="P499" s="272"/>
      <c r="Q499" s="272"/>
      <c r="R499" s="272"/>
    </row>
    <row r="500" spans="1:18" ht="12.75" customHeight="1">
      <c r="A500" s="272"/>
      <c r="B500" s="371"/>
      <c r="C500" s="371"/>
      <c r="D500" s="371"/>
      <c r="E500" s="371"/>
      <c r="F500" s="278">
        <v>4</v>
      </c>
      <c r="G500" s="279"/>
      <c r="H500" s="288" t="str">
        <f t="shared" si="163"/>
        <v>Belum Diisi</v>
      </c>
      <c r="I500" s="280" t="s">
        <v>650</v>
      </c>
      <c r="J500" s="281" t="str">
        <f t="shared" si="198"/>
        <v>Isi Sasaran</v>
      </c>
      <c r="K500" s="280" t="s">
        <v>650</v>
      </c>
      <c r="L500" s="281" t="str">
        <f t="shared" si="199"/>
        <v>Isi Sasaran</v>
      </c>
      <c r="M500" s="371"/>
      <c r="N500" s="371"/>
      <c r="O500" s="272"/>
      <c r="P500" s="272"/>
      <c r="Q500" s="272"/>
      <c r="R500" s="272"/>
    </row>
    <row r="501" spans="1:18" ht="12.75" customHeight="1">
      <c r="A501" s="272"/>
      <c r="B501" s="349"/>
      <c r="C501" s="349"/>
      <c r="D501" s="349"/>
      <c r="E501" s="349"/>
      <c r="F501" s="282">
        <v>5</v>
      </c>
      <c r="G501" s="283"/>
      <c r="H501" s="289" t="str">
        <f t="shared" si="163"/>
        <v>Belum Diisi</v>
      </c>
      <c r="I501" s="285" t="s">
        <v>650</v>
      </c>
      <c r="J501" s="286" t="str">
        <f t="shared" si="198"/>
        <v>Isi Sasaran</v>
      </c>
      <c r="K501" s="285" t="s">
        <v>650</v>
      </c>
      <c r="L501" s="286" t="str">
        <f t="shared" si="199"/>
        <v>Isi Sasaran</v>
      </c>
      <c r="M501" s="349"/>
      <c r="N501" s="349"/>
      <c r="O501" s="272"/>
      <c r="P501" s="272"/>
      <c r="Q501" s="272"/>
      <c r="R501" s="272"/>
    </row>
    <row r="502" spans="1:18" ht="12.75" customHeight="1">
      <c r="A502" s="272"/>
      <c r="B502" s="418">
        <v>19</v>
      </c>
      <c r="C502" s="426"/>
      <c r="D502" s="419" t="s">
        <v>650</v>
      </c>
      <c r="E502" s="427" t="str">
        <f>IF(D502="Y",1,IF(D502="T",0,IF(D502="Y/T","Belum diisi","Error")))</f>
        <v>Belum diisi</v>
      </c>
      <c r="F502" s="273">
        <v>1</v>
      </c>
      <c r="G502" s="274"/>
      <c r="H502" s="290" t="str">
        <f t="shared" si="163"/>
        <v>Belum Diisi</v>
      </c>
      <c r="I502" s="276" t="s">
        <v>650</v>
      </c>
      <c r="J502" s="277" t="str">
        <f t="shared" ref="J502:J506" si="200">IF($D$502="Y/T","Isi Sasaran",IF($E$502=0,0,IF(I502="Y",1,IF(I502="T",0,"Isi Dulu"))))</f>
        <v>Isi Sasaran</v>
      </c>
      <c r="K502" s="276" t="s">
        <v>650</v>
      </c>
      <c r="L502" s="277" t="str">
        <f t="shared" ref="L502:L506" si="201">IF($D$502="Y/T","Isi Sasaran",IF($E$502=0,0,IF(K502="Y",1,IF(K502="T",0,"Isi Dulu"))))</f>
        <v>Isi Sasaran</v>
      </c>
      <c r="M502" s="429" t="s">
        <v>650</v>
      </c>
      <c r="N502" s="430" t="str">
        <f>IF(M502="Y",1,IF(M502="T",0,IF(M502="Y/T","Belum diisi","Error")))</f>
        <v>Belum diisi</v>
      </c>
      <c r="O502" s="272"/>
      <c r="P502" s="272"/>
      <c r="Q502" s="272"/>
      <c r="R502" s="272"/>
    </row>
    <row r="503" spans="1:18" ht="12.75" customHeight="1">
      <c r="A503" s="272"/>
      <c r="B503" s="371"/>
      <c r="C503" s="371"/>
      <c r="D503" s="371"/>
      <c r="E503" s="371"/>
      <c r="F503" s="278">
        <v>2</v>
      </c>
      <c r="G503" s="279"/>
      <c r="H503" s="288" t="str">
        <f t="shared" si="163"/>
        <v>Belum Diisi</v>
      </c>
      <c r="I503" s="280" t="s">
        <v>650</v>
      </c>
      <c r="J503" s="281" t="str">
        <f t="shared" si="200"/>
        <v>Isi Sasaran</v>
      </c>
      <c r="K503" s="280" t="s">
        <v>650</v>
      </c>
      <c r="L503" s="281" t="str">
        <f t="shared" si="201"/>
        <v>Isi Sasaran</v>
      </c>
      <c r="M503" s="371"/>
      <c r="N503" s="371"/>
      <c r="O503" s="272"/>
      <c r="P503" s="272"/>
      <c r="Q503" s="272"/>
      <c r="R503" s="272"/>
    </row>
    <row r="504" spans="1:18" ht="12.75" customHeight="1">
      <c r="A504" s="272"/>
      <c r="B504" s="371"/>
      <c r="C504" s="371"/>
      <c r="D504" s="371"/>
      <c r="E504" s="371"/>
      <c r="F504" s="278">
        <v>3</v>
      </c>
      <c r="G504" s="279"/>
      <c r="H504" s="288" t="str">
        <f t="shared" si="163"/>
        <v>Belum Diisi</v>
      </c>
      <c r="I504" s="280" t="s">
        <v>650</v>
      </c>
      <c r="J504" s="281" t="str">
        <f t="shared" si="200"/>
        <v>Isi Sasaran</v>
      </c>
      <c r="K504" s="280" t="s">
        <v>650</v>
      </c>
      <c r="L504" s="281" t="str">
        <f t="shared" si="201"/>
        <v>Isi Sasaran</v>
      </c>
      <c r="M504" s="371"/>
      <c r="N504" s="371"/>
      <c r="O504" s="272"/>
      <c r="P504" s="272"/>
      <c r="Q504" s="272"/>
      <c r="R504" s="272"/>
    </row>
    <row r="505" spans="1:18" ht="12.75" customHeight="1">
      <c r="A505" s="272"/>
      <c r="B505" s="371"/>
      <c r="C505" s="371"/>
      <c r="D505" s="371"/>
      <c r="E505" s="371"/>
      <c r="F505" s="278">
        <v>4</v>
      </c>
      <c r="G505" s="279"/>
      <c r="H505" s="288" t="str">
        <f t="shared" si="163"/>
        <v>Belum Diisi</v>
      </c>
      <c r="I505" s="280" t="s">
        <v>650</v>
      </c>
      <c r="J505" s="281" t="str">
        <f t="shared" si="200"/>
        <v>Isi Sasaran</v>
      </c>
      <c r="K505" s="280" t="s">
        <v>650</v>
      </c>
      <c r="L505" s="281" t="str">
        <f t="shared" si="201"/>
        <v>Isi Sasaran</v>
      </c>
      <c r="M505" s="371"/>
      <c r="N505" s="371"/>
      <c r="O505" s="272"/>
      <c r="P505" s="272"/>
      <c r="Q505" s="272"/>
      <c r="R505" s="272"/>
    </row>
    <row r="506" spans="1:18" ht="12.75" customHeight="1">
      <c r="A506" s="272"/>
      <c r="B506" s="349"/>
      <c r="C506" s="349"/>
      <c r="D506" s="349"/>
      <c r="E506" s="349"/>
      <c r="F506" s="282">
        <v>5</v>
      </c>
      <c r="G506" s="283"/>
      <c r="H506" s="289" t="str">
        <f t="shared" si="163"/>
        <v>Belum Diisi</v>
      </c>
      <c r="I506" s="285" t="s">
        <v>650</v>
      </c>
      <c r="J506" s="286" t="str">
        <f t="shared" si="200"/>
        <v>Isi Sasaran</v>
      </c>
      <c r="K506" s="285" t="s">
        <v>650</v>
      </c>
      <c r="L506" s="286" t="str">
        <f t="shared" si="201"/>
        <v>Isi Sasaran</v>
      </c>
      <c r="M506" s="349"/>
      <c r="N506" s="349"/>
      <c r="O506" s="272"/>
      <c r="P506" s="272"/>
      <c r="Q506" s="272"/>
      <c r="R506" s="272"/>
    </row>
    <row r="507" spans="1:18" ht="12.75" customHeight="1">
      <c r="A507" s="272"/>
      <c r="B507" s="418">
        <v>20</v>
      </c>
      <c r="C507" s="426"/>
      <c r="D507" s="419" t="s">
        <v>650</v>
      </c>
      <c r="E507" s="427" t="str">
        <f>IF(D507="Y",1,IF(D507="T",0,IF(D507="Y/T","Belum diisi","Error")))</f>
        <v>Belum diisi</v>
      </c>
      <c r="F507" s="273">
        <v>1</v>
      </c>
      <c r="G507" s="274"/>
      <c r="H507" s="290" t="str">
        <f t="shared" si="163"/>
        <v>Belum Diisi</v>
      </c>
      <c r="I507" s="276" t="s">
        <v>650</v>
      </c>
      <c r="J507" s="277" t="str">
        <f t="shared" ref="J507:J511" si="202">IF($D$507="Y/T","Isi Sasaran",IF($E$507=0,0,IF(I507="Y",1,IF(I507="T",0,"Isi Dulu"))))</f>
        <v>Isi Sasaran</v>
      </c>
      <c r="K507" s="276" t="s">
        <v>650</v>
      </c>
      <c r="L507" s="277" t="str">
        <f t="shared" ref="L507:L511" si="203">IF($D$507="Y/T","Isi Sasaran",IF($E$507=0,0,IF(K507="Y",1,IF(K507="T",0,"Isi Dulu"))))</f>
        <v>Isi Sasaran</v>
      </c>
      <c r="M507" s="429" t="s">
        <v>650</v>
      </c>
      <c r="N507" s="430" t="str">
        <f>IF(M507="Y",1,IF(M507="T",0,IF(M507="Y/T","Belum diisi","Error")))</f>
        <v>Belum diisi</v>
      </c>
      <c r="O507" s="272"/>
      <c r="P507" s="272"/>
      <c r="Q507" s="272"/>
      <c r="R507" s="272"/>
    </row>
    <row r="508" spans="1:18" ht="12.75" customHeight="1">
      <c r="A508" s="272"/>
      <c r="B508" s="371"/>
      <c r="C508" s="371"/>
      <c r="D508" s="371"/>
      <c r="E508" s="371"/>
      <c r="F508" s="278">
        <v>2</v>
      </c>
      <c r="G508" s="279"/>
      <c r="H508" s="288" t="str">
        <f t="shared" si="163"/>
        <v>Belum Diisi</v>
      </c>
      <c r="I508" s="280" t="s">
        <v>650</v>
      </c>
      <c r="J508" s="281" t="str">
        <f t="shared" si="202"/>
        <v>Isi Sasaran</v>
      </c>
      <c r="K508" s="280" t="s">
        <v>650</v>
      </c>
      <c r="L508" s="281" t="str">
        <f t="shared" si="203"/>
        <v>Isi Sasaran</v>
      </c>
      <c r="M508" s="371"/>
      <c r="N508" s="371"/>
      <c r="O508" s="272"/>
      <c r="P508" s="272"/>
      <c r="Q508" s="272"/>
      <c r="R508" s="272"/>
    </row>
    <row r="509" spans="1:18" ht="12.75" customHeight="1">
      <c r="A509" s="272"/>
      <c r="B509" s="371"/>
      <c r="C509" s="371"/>
      <c r="D509" s="371"/>
      <c r="E509" s="371"/>
      <c r="F509" s="278">
        <v>3</v>
      </c>
      <c r="G509" s="279"/>
      <c r="H509" s="288" t="str">
        <f t="shared" si="163"/>
        <v>Belum Diisi</v>
      </c>
      <c r="I509" s="280" t="s">
        <v>650</v>
      </c>
      <c r="J509" s="281" t="str">
        <f t="shared" si="202"/>
        <v>Isi Sasaran</v>
      </c>
      <c r="K509" s="280" t="s">
        <v>650</v>
      </c>
      <c r="L509" s="281" t="str">
        <f t="shared" si="203"/>
        <v>Isi Sasaran</v>
      </c>
      <c r="M509" s="371"/>
      <c r="N509" s="371"/>
      <c r="O509" s="272"/>
      <c r="P509" s="272"/>
      <c r="Q509" s="272"/>
      <c r="R509" s="272"/>
    </row>
    <row r="510" spans="1:18" ht="12.75" customHeight="1">
      <c r="A510" s="272"/>
      <c r="B510" s="371"/>
      <c r="C510" s="371"/>
      <c r="D510" s="371"/>
      <c r="E510" s="371"/>
      <c r="F510" s="278">
        <v>4</v>
      </c>
      <c r="G510" s="279"/>
      <c r="H510" s="288" t="str">
        <f t="shared" si="163"/>
        <v>Belum Diisi</v>
      </c>
      <c r="I510" s="280" t="s">
        <v>650</v>
      </c>
      <c r="J510" s="281" t="str">
        <f t="shared" si="202"/>
        <v>Isi Sasaran</v>
      </c>
      <c r="K510" s="280" t="s">
        <v>650</v>
      </c>
      <c r="L510" s="281" t="str">
        <f t="shared" si="203"/>
        <v>Isi Sasaran</v>
      </c>
      <c r="M510" s="371"/>
      <c r="N510" s="371"/>
      <c r="O510" s="272"/>
      <c r="P510" s="272"/>
      <c r="Q510" s="272"/>
      <c r="R510" s="272"/>
    </row>
    <row r="511" spans="1:18" ht="12.75" customHeight="1">
      <c r="A511" s="272"/>
      <c r="B511" s="349"/>
      <c r="C511" s="349"/>
      <c r="D511" s="349"/>
      <c r="E511" s="349"/>
      <c r="F511" s="282">
        <v>5</v>
      </c>
      <c r="G511" s="283"/>
      <c r="H511" s="289" t="str">
        <f t="shared" si="163"/>
        <v>Belum Diisi</v>
      </c>
      <c r="I511" s="285" t="s">
        <v>650</v>
      </c>
      <c r="J511" s="286" t="str">
        <f t="shared" si="202"/>
        <v>Isi Sasaran</v>
      </c>
      <c r="K511" s="285" t="s">
        <v>650</v>
      </c>
      <c r="L511" s="286" t="str">
        <f t="shared" si="203"/>
        <v>Isi Sasaran</v>
      </c>
      <c r="M511" s="349"/>
      <c r="N511" s="349"/>
      <c r="O511" s="272"/>
      <c r="P511" s="272"/>
      <c r="Q511" s="272"/>
      <c r="R511" s="272"/>
    </row>
    <row r="512" spans="1:18" ht="12.75" customHeight="1">
      <c r="A512" s="272"/>
      <c r="B512" s="418">
        <v>21</v>
      </c>
      <c r="C512" s="426"/>
      <c r="D512" s="419" t="s">
        <v>650</v>
      </c>
      <c r="E512" s="427" t="str">
        <f>IF(D512="Y",1,IF(D512="T",0,IF(D512="Y/T","Belum diisi","Error")))</f>
        <v>Belum diisi</v>
      </c>
      <c r="F512" s="273">
        <v>1</v>
      </c>
      <c r="G512" s="274"/>
      <c r="H512" s="290" t="str">
        <f t="shared" si="163"/>
        <v>Belum Diisi</v>
      </c>
      <c r="I512" s="276" t="s">
        <v>650</v>
      </c>
      <c r="J512" s="277" t="str">
        <f t="shared" ref="J512:J516" si="204">IF($D$512="Y/T","Isi Sasaran",IF($E$512=0,0,IF(I512="Y",1,IF(I512="T",0,"Isi Dulu"))))</f>
        <v>Isi Sasaran</v>
      </c>
      <c r="K512" s="276" t="s">
        <v>650</v>
      </c>
      <c r="L512" s="277" t="str">
        <f t="shared" ref="L512:L516" si="205">IF($D$512="Y/T","Isi Sasaran",IF($E$512=0,0,IF(K512="Y",1,IF(K512="T",0,"Isi Dulu"))))</f>
        <v>Isi Sasaran</v>
      </c>
      <c r="M512" s="429" t="s">
        <v>650</v>
      </c>
      <c r="N512" s="430" t="str">
        <f>IF(M512="Y",1,IF(M512="T",0,IF(M512="Y/T","Belum diisi","Error")))</f>
        <v>Belum diisi</v>
      </c>
      <c r="O512" s="272"/>
      <c r="P512" s="272"/>
      <c r="Q512" s="272"/>
      <c r="R512" s="272"/>
    </row>
    <row r="513" spans="1:18" ht="12.75" customHeight="1">
      <c r="A513" s="272"/>
      <c r="B513" s="371"/>
      <c r="C513" s="371"/>
      <c r="D513" s="371"/>
      <c r="E513" s="371"/>
      <c r="F513" s="278">
        <v>2</v>
      </c>
      <c r="G513" s="279"/>
      <c r="H513" s="288" t="str">
        <f t="shared" si="163"/>
        <v>Belum Diisi</v>
      </c>
      <c r="I513" s="280" t="s">
        <v>650</v>
      </c>
      <c r="J513" s="281" t="str">
        <f t="shared" si="204"/>
        <v>Isi Sasaran</v>
      </c>
      <c r="K513" s="280" t="s">
        <v>650</v>
      </c>
      <c r="L513" s="281" t="str">
        <f t="shared" si="205"/>
        <v>Isi Sasaran</v>
      </c>
      <c r="M513" s="371"/>
      <c r="N513" s="371"/>
      <c r="O513" s="272"/>
      <c r="P513" s="272"/>
      <c r="Q513" s="272"/>
      <c r="R513" s="272"/>
    </row>
    <row r="514" spans="1:18" ht="12.75" customHeight="1">
      <c r="A514" s="272"/>
      <c r="B514" s="371"/>
      <c r="C514" s="371"/>
      <c r="D514" s="371"/>
      <c r="E514" s="371"/>
      <c r="F514" s="278">
        <v>3</v>
      </c>
      <c r="G514" s="279"/>
      <c r="H514" s="288" t="str">
        <f t="shared" si="163"/>
        <v>Belum Diisi</v>
      </c>
      <c r="I514" s="280" t="s">
        <v>650</v>
      </c>
      <c r="J514" s="281" t="str">
        <f t="shared" si="204"/>
        <v>Isi Sasaran</v>
      </c>
      <c r="K514" s="280" t="s">
        <v>650</v>
      </c>
      <c r="L514" s="281" t="str">
        <f t="shared" si="205"/>
        <v>Isi Sasaran</v>
      </c>
      <c r="M514" s="371"/>
      <c r="N514" s="371"/>
      <c r="O514" s="272"/>
      <c r="P514" s="272"/>
      <c r="Q514" s="272"/>
      <c r="R514" s="272"/>
    </row>
    <row r="515" spans="1:18" ht="12.75" customHeight="1">
      <c r="A515" s="272"/>
      <c r="B515" s="371"/>
      <c r="C515" s="371"/>
      <c r="D515" s="371"/>
      <c r="E515" s="371"/>
      <c r="F515" s="278">
        <v>4</v>
      </c>
      <c r="G515" s="279"/>
      <c r="H515" s="288" t="str">
        <f t="shared" si="163"/>
        <v>Belum Diisi</v>
      </c>
      <c r="I515" s="280" t="s">
        <v>650</v>
      </c>
      <c r="J515" s="281" t="str">
        <f t="shared" si="204"/>
        <v>Isi Sasaran</v>
      </c>
      <c r="K515" s="280" t="s">
        <v>650</v>
      </c>
      <c r="L515" s="281" t="str">
        <f t="shared" si="205"/>
        <v>Isi Sasaran</v>
      </c>
      <c r="M515" s="371"/>
      <c r="N515" s="371"/>
      <c r="O515" s="272"/>
      <c r="P515" s="272"/>
      <c r="Q515" s="272"/>
      <c r="R515" s="272"/>
    </row>
    <row r="516" spans="1:18" ht="12.75" customHeight="1">
      <c r="A516" s="272"/>
      <c r="B516" s="349"/>
      <c r="C516" s="349"/>
      <c r="D516" s="349"/>
      <c r="E516" s="349"/>
      <c r="F516" s="282">
        <v>5</v>
      </c>
      <c r="G516" s="283"/>
      <c r="H516" s="289" t="str">
        <f t="shared" si="163"/>
        <v>Belum Diisi</v>
      </c>
      <c r="I516" s="285" t="s">
        <v>650</v>
      </c>
      <c r="J516" s="286" t="str">
        <f t="shared" si="204"/>
        <v>Isi Sasaran</v>
      </c>
      <c r="K516" s="285" t="s">
        <v>650</v>
      </c>
      <c r="L516" s="286" t="str">
        <f t="shared" si="205"/>
        <v>Isi Sasaran</v>
      </c>
      <c r="M516" s="349"/>
      <c r="N516" s="349"/>
      <c r="O516" s="272"/>
      <c r="P516" s="272"/>
      <c r="Q516" s="272"/>
      <c r="R516" s="272"/>
    </row>
    <row r="517" spans="1:18" ht="12.75" customHeight="1">
      <c r="A517" s="272"/>
      <c r="B517" s="418">
        <v>22</v>
      </c>
      <c r="C517" s="426"/>
      <c r="D517" s="419" t="s">
        <v>650</v>
      </c>
      <c r="E517" s="427" t="str">
        <f>IF(D517="Y",1,IF(D517="T",0,IF(D517="Y/T","Belum diisi","Error")))</f>
        <v>Belum diisi</v>
      </c>
      <c r="F517" s="273">
        <v>1</v>
      </c>
      <c r="G517" s="274"/>
      <c r="H517" s="290" t="str">
        <f t="shared" si="163"/>
        <v>Belum Diisi</v>
      </c>
      <c r="I517" s="276" t="s">
        <v>650</v>
      </c>
      <c r="J517" s="277" t="str">
        <f t="shared" ref="J517:J521" si="206">IF($D$517="Y/T","Isi Sasaran",IF($E$517=0,0,IF(I517="Y",1,IF(I517="T",0,"Isi Dulu"))))</f>
        <v>Isi Sasaran</v>
      </c>
      <c r="K517" s="276" t="s">
        <v>650</v>
      </c>
      <c r="L517" s="277" t="str">
        <f t="shared" ref="L517:L521" si="207">IF($D$517="Y/T","Isi Sasaran",IF($E$517=0,0,IF(K517="Y",1,IF(K517="T",0,"Isi Dulu"))))</f>
        <v>Isi Sasaran</v>
      </c>
      <c r="M517" s="429" t="s">
        <v>650</v>
      </c>
      <c r="N517" s="430" t="str">
        <f>IF(M517="Y",1,IF(M517="T",0,IF(M517="Y/T","Belum diisi","Error")))</f>
        <v>Belum diisi</v>
      </c>
      <c r="O517" s="272"/>
      <c r="P517" s="272"/>
      <c r="Q517" s="272"/>
      <c r="R517" s="272"/>
    </row>
    <row r="518" spans="1:18" ht="12.75" customHeight="1">
      <c r="A518" s="272"/>
      <c r="B518" s="371"/>
      <c r="C518" s="371"/>
      <c r="D518" s="371"/>
      <c r="E518" s="371"/>
      <c r="F518" s="278">
        <v>2</v>
      </c>
      <c r="G518" s="279"/>
      <c r="H518" s="288" t="str">
        <f t="shared" si="163"/>
        <v>Belum Diisi</v>
      </c>
      <c r="I518" s="280" t="s">
        <v>650</v>
      </c>
      <c r="J518" s="281" t="str">
        <f t="shared" si="206"/>
        <v>Isi Sasaran</v>
      </c>
      <c r="K518" s="280" t="s">
        <v>650</v>
      </c>
      <c r="L518" s="281" t="str">
        <f t="shared" si="207"/>
        <v>Isi Sasaran</v>
      </c>
      <c r="M518" s="371"/>
      <c r="N518" s="371"/>
      <c r="O518" s="272"/>
      <c r="P518" s="272"/>
      <c r="Q518" s="272"/>
      <c r="R518" s="272"/>
    </row>
    <row r="519" spans="1:18" ht="12.75" customHeight="1">
      <c r="A519" s="272"/>
      <c r="B519" s="371"/>
      <c r="C519" s="371"/>
      <c r="D519" s="371"/>
      <c r="E519" s="371"/>
      <c r="F519" s="278">
        <v>3</v>
      </c>
      <c r="G519" s="279"/>
      <c r="H519" s="288" t="str">
        <f t="shared" si="163"/>
        <v>Belum Diisi</v>
      </c>
      <c r="I519" s="280" t="s">
        <v>650</v>
      </c>
      <c r="J519" s="281" t="str">
        <f t="shared" si="206"/>
        <v>Isi Sasaran</v>
      </c>
      <c r="K519" s="280" t="s">
        <v>650</v>
      </c>
      <c r="L519" s="281" t="str">
        <f t="shared" si="207"/>
        <v>Isi Sasaran</v>
      </c>
      <c r="M519" s="371"/>
      <c r="N519" s="371"/>
      <c r="O519" s="272"/>
      <c r="P519" s="272"/>
      <c r="Q519" s="272"/>
      <c r="R519" s="272"/>
    </row>
    <row r="520" spans="1:18" ht="12.75" customHeight="1">
      <c r="A520" s="272"/>
      <c r="B520" s="371"/>
      <c r="C520" s="371"/>
      <c r="D520" s="371"/>
      <c r="E520" s="371"/>
      <c r="F520" s="278">
        <v>4</v>
      </c>
      <c r="G520" s="279"/>
      <c r="H520" s="288" t="str">
        <f t="shared" si="163"/>
        <v>Belum Diisi</v>
      </c>
      <c r="I520" s="280" t="s">
        <v>650</v>
      </c>
      <c r="J520" s="281" t="str">
        <f t="shared" si="206"/>
        <v>Isi Sasaran</v>
      </c>
      <c r="K520" s="280" t="s">
        <v>650</v>
      </c>
      <c r="L520" s="281" t="str">
        <f t="shared" si="207"/>
        <v>Isi Sasaran</v>
      </c>
      <c r="M520" s="371"/>
      <c r="N520" s="371"/>
      <c r="O520" s="272"/>
      <c r="P520" s="272"/>
      <c r="Q520" s="272"/>
      <c r="R520" s="272"/>
    </row>
    <row r="521" spans="1:18" ht="12.75" customHeight="1">
      <c r="A521" s="272"/>
      <c r="B521" s="349"/>
      <c r="C521" s="349"/>
      <c r="D521" s="349"/>
      <c r="E521" s="349"/>
      <c r="F521" s="282">
        <v>5</v>
      </c>
      <c r="G521" s="283"/>
      <c r="H521" s="289" t="str">
        <f t="shared" si="163"/>
        <v>Belum Diisi</v>
      </c>
      <c r="I521" s="285" t="s">
        <v>650</v>
      </c>
      <c r="J521" s="286" t="str">
        <f t="shared" si="206"/>
        <v>Isi Sasaran</v>
      </c>
      <c r="K521" s="285" t="s">
        <v>650</v>
      </c>
      <c r="L521" s="286" t="str">
        <f t="shared" si="207"/>
        <v>Isi Sasaran</v>
      </c>
      <c r="M521" s="349"/>
      <c r="N521" s="349"/>
      <c r="O521" s="272"/>
      <c r="P521" s="272"/>
      <c r="Q521" s="272"/>
      <c r="R521" s="272"/>
    </row>
    <row r="522" spans="1:18" ht="12.75" customHeight="1">
      <c r="A522" s="272"/>
      <c r="B522" s="418">
        <v>23</v>
      </c>
      <c r="C522" s="426"/>
      <c r="D522" s="419" t="s">
        <v>650</v>
      </c>
      <c r="E522" s="427" t="str">
        <f>IF(D522="Y",1,IF(D522="T",0,IF(D522="Y/T","Belum diisi","Error")))</f>
        <v>Belum diisi</v>
      </c>
      <c r="F522" s="273">
        <v>1</v>
      </c>
      <c r="G522" s="274"/>
      <c r="H522" s="290" t="str">
        <f t="shared" si="163"/>
        <v>Belum Diisi</v>
      </c>
      <c r="I522" s="276" t="s">
        <v>650</v>
      </c>
      <c r="J522" s="277" t="str">
        <f t="shared" ref="J522:J526" si="208">IF($D$522="Y/T","Isi Sasaran",IF($E$522=0,0,IF(I522="Y",1,IF(I522="T",0,"Isi Dulu"))))</f>
        <v>Isi Sasaran</v>
      </c>
      <c r="K522" s="276" t="s">
        <v>650</v>
      </c>
      <c r="L522" s="277" t="str">
        <f t="shared" ref="L522:L526" si="209">IF($D$522="Y/T","Isi Sasaran",IF($E$522=0,0,IF(K522="Y",1,IF(K522="T",0,"Isi Dulu"))))</f>
        <v>Isi Sasaran</v>
      </c>
      <c r="M522" s="429" t="s">
        <v>650</v>
      </c>
      <c r="N522" s="430" t="str">
        <f>IF(M522="Y",1,IF(M522="T",0,IF(M522="Y/T","Belum diisi","Error")))</f>
        <v>Belum diisi</v>
      </c>
      <c r="O522" s="272"/>
      <c r="P522" s="272"/>
      <c r="Q522" s="272"/>
      <c r="R522" s="272"/>
    </row>
    <row r="523" spans="1:18" ht="12.75" customHeight="1">
      <c r="A523" s="272"/>
      <c r="B523" s="371"/>
      <c r="C523" s="371"/>
      <c r="D523" s="371"/>
      <c r="E523" s="371"/>
      <c r="F523" s="278">
        <v>2</v>
      </c>
      <c r="G523" s="279"/>
      <c r="H523" s="288" t="str">
        <f t="shared" si="163"/>
        <v>Belum Diisi</v>
      </c>
      <c r="I523" s="280" t="s">
        <v>650</v>
      </c>
      <c r="J523" s="281" t="str">
        <f t="shared" si="208"/>
        <v>Isi Sasaran</v>
      </c>
      <c r="K523" s="280" t="s">
        <v>650</v>
      </c>
      <c r="L523" s="281" t="str">
        <f t="shared" si="209"/>
        <v>Isi Sasaran</v>
      </c>
      <c r="M523" s="371"/>
      <c r="N523" s="371"/>
      <c r="O523" s="272"/>
      <c r="P523" s="272"/>
      <c r="Q523" s="272"/>
      <c r="R523" s="272"/>
    </row>
    <row r="524" spans="1:18" ht="12.75" customHeight="1">
      <c r="A524" s="272"/>
      <c r="B524" s="371"/>
      <c r="C524" s="371"/>
      <c r="D524" s="371"/>
      <c r="E524" s="371"/>
      <c r="F524" s="278">
        <v>3</v>
      </c>
      <c r="G524" s="279"/>
      <c r="H524" s="288" t="str">
        <f t="shared" si="163"/>
        <v>Belum Diisi</v>
      </c>
      <c r="I524" s="280" t="s">
        <v>650</v>
      </c>
      <c r="J524" s="281" t="str">
        <f t="shared" si="208"/>
        <v>Isi Sasaran</v>
      </c>
      <c r="K524" s="280" t="s">
        <v>650</v>
      </c>
      <c r="L524" s="281" t="str">
        <f t="shared" si="209"/>
        <v>Isi Sasaran</v>
      </c>
      <c r="M524" s="371"/>
      <c r="N524" s="371"/>
      <c r="O524" s="272"/>
      <c r="P524" s="272"/>
      <c r="Q524" s="272"/>
      <c r="R524" s="272"/>
    </row>
    <row r="525" spans="1:18" ht="12.75" customHeight="1">
      <c r="A525" s="272"/>
      <c r="B525" s="371"/>
      <c r="C525" s="371"/>
      <c r="D525" s="371"/>
      <c r="E525" s="371"/>
      <c r="F525" s="278">
        <v>4</v>
      </c>
      <c r="G525" s="279"/>
      <c r="H525" s="288" t="str">
        <f t="shared" si="163"/>
        <v>Belum Diisi</v>
      </c>
      <c r="I525" s="280" t="s">
        <v>650</v>
      </c>
      <c r="J525" s="281" t="str">
        <f t="shared" si="208"/>
        <v>Isi Sasaran</v>
      </c>
      <c r="K525" s="280" t="s">
        <v>650</v>
      </c>
      <c r="L525" s="281" t="str">
        <f t="shared" si="209"/>
        <v>Isi Sasaran</v>
      </c>
      <c r="M525" s="371"/>
      <c r="N525" s="371"/>
      <c r="O525" s="272"/>
      <c r="P525" s="272"/>
      <c r="Q525" s="272"/>
      <c r="R525" s="272"/>
    </row>
    <row r="526" spans="1:18" ht="12.75" customHeight="1">
      <c r="A526" s="272"/>
      <c r="B526" s="349"/>
      <c r="C526" s="349"/>
      <c r="D526" s="349"/>
      <c r="E526" s="349"/>
      <c r="F526" s="282">
        <v>5</v>
      </c>
      <c r="G526" s="283"/>
      <c r="H526" s="289" t="str">
        <f t="shared" si="163"/>
        <v>Belum Diisi</v>
      </c>
      <c r="I526" s="285" t="s">
        <v>650</v>
      </c>
      <c r="J526" s="286" t="str">
        <f t="shared" si="208"/>
        <v>Isi Sasaran</v>
      </c>
      <c r="K526" s="285" t="s">
        <v>650</v>
      </c>
      <c r="L526" s="286" t="str">
        <f t="shared" si="209"/>
        <v>Isi Sasaran</v>
      </c>
      <c r="M526" s="349"/>
      <c r="N526" s="349"/>
      <c r="O526" s="272"/>
      <c r="P526" s="272"/>
      <c r="Q526" s="272"/>
      <c r="R526" s="272"/>
    </row>
    <row r="527" spans="1:18" ht="12.75" customHeight="1">
      <c r="A527" s="272"/>
      <c r="B527" s="418">
        <v>24</v>
      </c>
      <c r="C527" s="426"/>
      <c r="D527" s="419" t="s">
        <v>650</v>
      </c>
      <c r="E527" s="427" t="str">
        <f>IF(D527="Y",1,IF(D527="T",0,IF(D527="Y/T","Belum diisi","Error")))</f>
        <v>Belum diisi</v>
      </c>
      <c r="F527" s="273">
        <v>1</v>
      </c>
      <c r="G527" s="274"/>
      <c r="H527" s="290" t="str">
        <f t="shared" si="163"/>
        <v>Belum Diisi</v>
      </c>
      <c r="I527" s="276" t="s">
        <v>650</v>
      </c>
      <c r="J527" s="277" t="str">
        <f t="shared" ref="J527:J531" si="210">IF($D$527="Y/T","Isi Sasaran",IF($E$527=0,0,IF(I527="Y",1,IF(I527="T",0,"Isi Dulu"))))</f>
        <v>Isi Sasaran</v>
      </c>
      <c r="K527" s="276" t="s">
        <v>650</v>
      </c>
      <c r="L527" s="277" t="str">
        <f t="shared" ref="L527:L531" si="211">IF($D$527="Y/T","Isi Sasaran",IF($E$527=0,0,IF(K527="Y",1,IF(K527="T",0,"Isi Dulu"))))</f>
        <v>Isi Sasaran</v>
      </c>
      <c r="M527" s="429" t="s">
        <v>650</v>
      </c>
      <c r="N527" s="430" t="str">
        <f>IF(M527="Y",1,IF(M527="T",0,IF(M527="Y/T","Belum diisi","Error")))</f>
        <v>Belum diisi</v>
      </c>
      <c r="O527" s="272"/>
      <c r="P527" s="272"/>
      <c r="Q527" s="272"/>
      <c r="R527" s="272"/>
    </row>
    <row r="528" spans="1:18" ht="12.75" customHeight="1">
      <c r="A528" s="272"/>
      <c r="B528" s="371"/>
      <c r="C528" s="371"/>
      <c r="D528" s="371"/>
      <c r="E528" s="371"/>
      <c r="F528" s="278">
        <v>2</v>
      </c>
      <c r="G528" s="279"/>
      <c r="H528" s="288" t="str">
        <f t="shared" si="163"/>
        <v>Belum Diisi</v>
      </c>
      <c r="I528" s="280" t="s">
        <v>650</v>
      </c>
      <c r="J528" s="281" t="str">
        <f t="shared" si="210"/>
        <v>Isi Sasaran</v>
      </c>
      <c r="K528" s="280" t="s">
        <v>650</v>
      </c>
      <c r="L528" s="281" t="str">
        <f t="shared" si="211"/>
        <v>Isi Sasaran</v>
      </c>
      <c r="M528" s="371"/>
      <c r="N528" s="371"/>
      <c r="O528" s="272"/>
      <c r="P528" s="272"/>
      <c r="Q528" s="272"/>
      <c r="R528" s="272"/>
    </row>
    <row r="529" spans="1:18" ht="12.75" customHeight="1">
      <c r="A529" s="272"/>
      <c r="B529" s="371"/>
      <c r="C529" s="371"/>
      <c r="D529" s="371"/>
      <c r="E529" s="371"/>
      <c r="F529" s="278">
        <v>3</v>
      </c>
      <c r="G529" s="279"/>
      <c r="H529" s="288" t="str">
        <f t="shared" si="163"/>
        <v>Belum Diisi</v>
      </c>
      <c r="I529" s="280" t="s">
        <v>650</v>
      </c>
      <c r="J529" s="281" t="str">
        <f t="shared" si="210"/>
        <v>Isi Sasaran</v>
      </c>
      <c r="K529" s="280" t="s">
        <v>650</v>
      </c>
      <c r="L529" s="281" t="str">
        <f t="shared" si="211"/>
        <v>Isi Sasaran</v>
      </c>
      <c r="M529" s="371"/>
      <c r="N529" s="371"/>
      <c r="O529" s="272"/>
      <c r="P529" s="272"/>
      <c r="Q529" s="272"/>
      <c r="R529" s="272"/>
    </row>
    <row r="530" spans="1:18" ht="12.75" customHeight="1">
      <c r="A530" s="272"/>
      <c r="B530" s="371"/>
      <c r="C530" s="371"/>
      <c r="D530" s="371"/>
      <c r="E530" s="371"/>
      <c r="F530" s="278">
        <v>4</v>
      </c>
      <c r="G530" s="279"/>
      <c r="H530" s="288" t="str">
        <f t="shared" si="163"/>
        <v>Belum Diisi</v>
      </c>
      <c r="I530" s="280" t="s">
        <v>650</v>
      </c>
      <c r="J530" s="281" t="str">
        <f t="shared" si="210"/>
        <v>Isi Sasaran</v>
      </c>
      <c r="K530" s="280" t="s">
        <v>650</v>
      </c>
      <c r="L530" s="281" t="str">
        <f t="shared" si="211"/>
        <v>Isi Sasaran</v>
      </c>
      <c r="M530" s="371"/>
      <c r="N530" s="371"/>
      <c r="O530" s="272"/>
      <c r="P530" s="272"/>
      <c r="Q530" s="272"/>
      <c r="R530" s="272"/>
    </row>
    <row r="531" spans="1:18" ht="12.75" customHeight="1">
      <c r="A531" s="272"/>
      <c r="B531" s="349"/>
      <c r="C531" s="349"/>
      <c r="D531" s="349"/>
      <c r="E531" s="349"/>
      <c r="F531" s="282">
        <v>5</v>
      </c>
      <c r="G531" s="283"/>
      <c r="H531" s="289" t="str">
        <f t="shared" si="163"/>
        <v>Belum Diisi</v>
      </c>
      <c r="I531" s="285" t="s">
        <v>650</v>
      </c>
      <c r="J531" s="286" t="str">
        <f t="shared" si="210"/>
        <v>Isi Sasaran</v>
      </c>
      <c r="K531" s="285" t="s">
        <v>650</v>
      </c>
      <c r="L531" s="286" t="str">
        <f t="shared" si="211"/>
        <v>Isi Sasaran</v>
      </c>
      <c r="M531" s="349"/>
      <c r="N531" s="349"/>
      <c r="O531" s="272"/>
      <c r="P531" s="272"/>
      <c r="Q531" s="272"/>
      <c r="R531" s="272"/>
    </row>
    <row r="532" spans="1:18" ht="12.75" customHeight="1">
      <c r="A532" s="272"/>
      <c r="B532" s="418">
        <v>25</v>
      </c>
      <c r="C532" s="426"/>
      <c r="D532" s="419" t="s">
        <v>650</v>
      </c>
      <c r="E532" s="427" t="str">
        <f>IF(D532="Y",1,IF(D532="T",0,IF(D532="Y/T","Belum diisi","Error")))</f>
        <v>Belum diisi</v>
      </c>
      <c r="F532" s="273">
        <v>1</v>
      </c>
      <c r="G532" s="274"/>
      <c r="H532" s="290" t="str">
        <f t="shared" si="163"/>
        <v>Belum Diisi</v>
      </c>
      <c r="I532" s="276" t="s">
        <v>650</v>
      </c>
      <c r="J532" s="277" t="str">
        <f t="shared" ref="J532:J536" si="212">IF($D$532="Y/T","Isi Sasaran",IF($E$532=0,0,IF(I532="Y",1,IF(I532="T",0,"Isi Dulu"))))</f>
        <v>Isi Sasaran</v>
      </c>
      <c r="K532" s="276" t="s">
        <v>650</v>
      </c>
      <c r="L532" s="277" t="str">
        <f t="shared" ref="L532:L536" si="213">IF($D$532="Y/T","Isi Sasaran",IF($E$532=0,0,IF(K532="Y",1,IF(K532="T",0,"Isi Dulu"))))</f>
        <v>Isi Sasaran</v>
      </c>
      <c r="M532" s="429" t="s">
        <v>650</v>
      </c>
      <c r="N532" s="430" t="str">
        <f>IF(M532="Y",1,IF(M532="T",0,IF(M532="Y/T","Belum diisi","Error")))</f>
        <v>Belum diisi</v>
      </c>
      <c r="O532" s="272"/>
      <c r="P532" s="272"/>
      <c r="Q532" s="272"/>
      <c r="R532" s="272"/>
    </row>
    <row r="533" spans="1:18" ht="12.75" customHeight="1">
      <c r="A533" s="272"/>
      <c r="B533" s="371"/>
      <c r="C533" s="371"/>
      <c r="D533" s="371"/>
      <c r="E533" s="371"/>
      <c r="F533" s="278">
        <v>2</v>
      </c>
      <c r="G533" s="279"/>
      <c r="H533" s="288" t="str">
        <f t="shared" si="163"/>
        <v>Belum Diisi</v>
      </c>
      <c r="I533" s="280" t="s">
        <v>650</v>
      </c>
      <c r="J533" s="281" t="str">
        <f t="shared" si="212"/>
        <v>Isi Sasaran</v>
      </c>
      <c r="K533" s="280" t="s">
        <v>650</v>
      </c>
      <c r="L533" s="281" t="str">
        <f t="shared" si="213"/>
        <v>Isi Sasaran</v>
      </c>
      <c r="M533" s="371"/>
      <c r="N533" s="371"/>
      <c r="O533" s="272"/>
      <c r="P533" s="272"/>
      <c r="Q533" s="272"/>
      <c r="R533" s="272"/>
    </row>
    <row r="534" spans="1:18" ht="12.75" customHeight="1">
      <c r="A534" s="272"/>
      <c r="B534" s="371"/>
      <c r="C534" s="371"/>
      <c r="D534" s="371"/>
      <c r="E534" s="371"/>
      <c r="F534" s="278">
        <v>3</v>
      </c>
      <c r="G534" s="279"/>
      <c r="H534" s="288" t="str">
        <f t="shared" si="163"/>
        <v>Belum Diisi</v>
      </c>
      <c r="I534" s="280" t="s">
        <v>650</v>
      </c>
      <c r="J534" s="281" t="str">
        <f t="shared" si="212"/>
        <v>Isi Sasaran</v>
      </c>
      <c r="K534" s="280" t="s">
        <v>650</v>
      </c>
      <c r="L534" s="281" t="str">
        <f t="shared" si="213"/>
        <v>Isi Sasaran</v>
      </c>
      <c r="M534" s="371"/>
      <c r="N534" s="371"/>
      <c r="O534" s="272"/>
      <c r="P534" s="272"/>
      <c r="Q534" s="272"/>
      <c r="R534" s="272"/>
    </row>
    <row r="535" spans="1:18" ht="12.75" customHeight="1">
      <c r="A535" s="272"/>
      <c r="B535" s="371"/>
      <c r="C535" s="371"/>
      <c r="D535" s="371"/>
      <c r="E535" s="371"/>
      <c r="F535" s="278">
        <v>4</v>
      </c>
      <c r="G535" s="279"/>
      <c r="H535" s="288" t="str">
        <f t="shared" si="163"/>
        <v>Belum Diisi</v>
      </c>
      <c r="I535" s="280" t="s">
        <v>650</v>
      </c>
      <c r="J535" s="281" t="str">
        <f t="shared" si="212"/>
        <v>Isi Sasaran</v>
      </c>
      <c r="K535" s="280" t="s">
        <v>650</v>
      </c>
      <c r="L535" s="281" t="str">
        <f t="shared" si="213"/>
        <v>Isi Sasaran</v>
      </c>
      <c r="M535" s="371"/>
      <c r="N535" s="371"/>
      <c r="O535" s="272"/>
      <c r="P535" s="272"/>
      <c r="Q535" s="272"/>
      <c r="R535" s="272"/>
    </row>
    <row r="536" spans="1:18" ht="12.75" customHeight="1">
      <c r="A536" s="272"/>
      <c r="B536" s="349"/>
      <c r="C536" s="349"/>
      <c r="D536" s="349"/>
      <c r="E536" s="349"/>
      <c r="F536" s="282">
        <v>5</v>
      </c>
      <c r="G536" s="283"/>
      <c r="H536" s="289" t="str">
        <f t="shared" si="163"/>
        <v>Belum Diisi</v>
      </c>
      <c r="I536" s="285" t="s">
        <v>650</v>
      </c>
      <c r="J536" s="286" t="str">
        <f t="shared" si="212"/>
        <v>Isi Sasaran</v>
      </c>
      <c r="K536" s="285" t="s">
        <v>650</v>
      </c>
      <c r="L536" s="286" t="str">
        <f t="shared" si="213"/>
        <v>Isi Sasaran</v>
      </c>
      <c r="M536" s="349"/>
      <c r="N536" s="349"/>
      <c r="O536" s="272"/>
      <c r="P536" s="272"/>
      <c r="Q536" s="272"/>
      <c r="R536" s="272"/>
    </row>
    <row r="537" spans="1:18" ht="12.75" customHeight="1">
      <c r="A537" s="272"/>
      <c r="B537" s="418">
        <v>26</v>
      </c>
      <c r="C537" s="426"/>
      <c r="D537" s="419" t="s">
        <v>650</v>
      </c>
      <c r="E537" s="427" t="str">
        <f>IF(D537="Y",1,IF(D537="T",0,IF(D537="Y/T","Belum diisi","Error")))</f>
        <v>Belum diisi</v>
      </c>
      <c r="F537" s="273">
        <v>1</v>
      </c>
      <c r="G537" s="274"/>
      <c r="H537" s="290" t="str">
        <f t="shared" si="163"/>
        <v>Belum Diisi</v>
      </c>
      <c r="I537" s="276" t="s">
        <v>650</v>
      </c>
      <c r="J537" s="277" t="str">
        <f t="shared" ref="J537:J541" si="214">IF($D$537="Y/T","Isi Sasaran",IF($E$537=0,0,IF(I537="Y",1,IF(I537="T",0,"Isi Dulu"))))</f>
        <v>Isi Sasaran</v>
      </c>
      <c r="K537" s="276" t="s">
        <v>650</v>
      </c>
      <c r="L537" s="277" t="str">
        <f t="shared" ref="L537:L541" si="215">IF($D$537="Y/T","Isi Sasaran",IF($E$537=0,0,IF(K537="Y",1,IF(K537="T",0,"Isi Dulu"))))</f>
        <v>Isi Sasaran</v>
      </c>
      <c r="M537" s="429" t="s">
        <v>650</v>
      </c>
      <c r="N537" s="430" t="str">
        <f>IF(M537="Y",1,IF(M537="T",0,IF(M537="Y/T","Belum diisi","Error")))</f>
        <v>Belum diisi</v>
      </c>
      <c r="O537" s="272"/>
      <c r="P537" s="272"/>
      <c r="Q537" s="272"/>
      <c r="R537" s="272"/>
    </row>
    <row r="538" spans="1:18" ht="12.75" customHeight="1">
      <c r="A538" s="272"/>
      <c r="B538" s="371"/>
      <c r="C538" s="371"/>
      <c r="D538" s="371"/>
      <c r="E538" s="371"/>
      <c r="F538" s="278">
        <v>2</v>
      </c>
      <c r="G538" s="279"/>
      <c r="H538" s="288" t="str">
        <f t="shared" si="163"/>
        <v>Belum Diisi</v>
      </c>
      <c r="I538" s="280" t="s">
        <v>650</v>
      </c>
      <c r="J538" s="281" t="str">
        <f t="shared" si="214"/>
        <v>Isi Sasaran</v>
      </c>
      <c r="K538" s="280" t="s">
        <v>650</v>
      </c>
      <c r="L538" s="281" t="str">
        <f t="shared" si="215"/>
        <v>Isi Sasaran</v>
      </c>
      <c r="M538" s="371"/>
      <c r="N538" s="371"/>
      <c r="O538" s="272"/>
      <c r="P538" s="272"/>
      <c r="Q538" s="272"/>
      <c r="R538" s="272"/>
    </row>
    <row r="539" spans="1:18" ht="12.75" customHeight="1">
      <c r="A539" s="272"/>
      <c r="B539" s="371"/>
      <c r="C539" s="371"/>
      <c r="D539" s="371"/>
      <c r="E539" s="371"/>
      <c r="F539" s="278">
        <v>3</v>
      </c>
      <c r="G539" s="279"/>
      <c r="H539" s="288" t="str">
        <f t="shared" si="163"/>
        <v>Belum Diisi</v>
      </c>
      <c r="I539" s="280" t="s">
        <v>650</v>
      </c>
      <c r="J539" s="281" t="str">
        <f t="shared" si="214"/>
        <v>Isi Sasaran</v>
      </c>
      <c r="K539" s="280" t="s">
        <v>650</v>
      </c>
      <c r="L539" s="281" t="str">
        <f t="shared" si="215"/>
        <v>Isi Sasaran</v>
      </c>
      <c r="M539" s="371"/>
      <c r="N539" s="371"/>
      <c r="O539" s="272"/>
      <c r="P539" s="272"/>
      <c r="Q539" s="272"/>
      <c r="R539" s="272"/>
    </row>
    <row r="540" spans="1:18" ht="12.75" customHeight="1">
      <c r="A540" s="272"/>
      <c r="B540" s="371"/>
      <c r="C540" s="371"/>
      <c r="D540" s="371"/>
      <c r="E540" s="371"/>
      <c r="F540" s="278">
        <v>4</v>
      </c>
      <c r="G540" s="279"/>
      <c r="H540" s="288" t="str">
        <f t="shared" si="163"/>
        <v>Belum Diisi</v>
      </c>
      <c r="I540" s="280" t="s">
        <v>650</v>
      </c>
      <c r="J540" s="281" t="str">
        <f t="shared" si="214"/>
        <v>Isi Sasaran</v>
      </c>
      <c r="K540" s="280" t="s">
        <v>650</v>
      </c>
      <c r="L540" s="281" t="str">
        <f t="shared" si="215"/>
        <v>Isi Sasaran</v>
      </c>
      <c r="M540" s="371"/>
      <c r="N540" s="371"/>
      <c r="O540" s="272"/>
      <c r="P540" s="272"/>
      <c r="Q540" s="272"/>
      <c r="R540" s="272"/>
    </row>
    <row r="541" spans="1:18" ht="12.75" customHeight="1">
      <c r="A541" s="272"/>
      <c r="B541" s="349"/>
      <c r="C541" s="349"/>
      <c r="D541" s="349"/>
      <c r="E541" s="349"/>
      <c r="F541" s="282">
        <v>5</v>
      </c>
      <c r="G541" s="283"/>
      <c r="H541" s="289" t="str">
        <f t="shared" si="163"/>
        <v>Belum Diisi</v>
      </c>
      <c r="I541" s="285" t="s">
        <v>650</v>
      </c>
      <c r="J541" s="286" t="str">
        <f t="shared" si="214"/>
        <v>Isi Sasaran</v>
      </c>
      <c r="K541" s="285" t="s">
        <v>650</v>
      </c>
      <c r="L541" s="286" t="str">
        <f t="shared" si="215"/>
        <v>Isi Sasaran</v>
      </c>
      <c r="M541" s="349"/>
      <c r="N541" s="349"/>
      <c r="O541" s="272"/>
      <c r="P541" s="272"/>
      <c r="Q541" s="272"/>
      <c r="R541" s="272"/>
    </row>
    <row r="542" spans="1:18" ht="12.75" customHeight="1">
      <c r="A542" s="272"/>
      <c r="B542" s="418">
        <v>27</v>
      </c>
      <c r="C542" s="426"/>
      <c r="D542" s="419" t="s">
        <v>650</v>
      </c>
      <c r="E542" s="427" t="str">
        <f>IF(D542="Y",1,IF(D542="T",0,IF(D542="Y/T","Belum diisi","Error")))</f>
        <v>Belum diisi</v>
      </c>
      <c r="F542" s="273">
        <v>1</v>
      </c>
      <c r="G542" s="274"/>
      <c r="H542" s="290" t="str">
        <f t="shared" si="163"/>
        <v>Belum Diisi</v>
      </c>
      <c r="I542" s="276" t="s">
        <v>650</v>
      </c>
      <c r="J542" s="277" t="str">
        <f t="shared" ref="J542:J546" si="216">IF($D$542="Y/T","Isi Sasaran",IF($E$542=0,0,IF(I542="Y",1,IF(I542="T",0,"Isi Dulu"))))</f>
        <v>Isi Sasaran</v>
      </c>
      <c r="K542" s="276" t="s">
        <v>650</v>
      </c>
      <c r="L542" s="277" t="str">
        <f t="shared" ref="L542:L546" si="217">IF($D$542="Y/T","Isi Sasaran",IF($E$542=0,0,IF(K542="Y",1,IF(K542="T",0,"Isi Dulu"))))</f>
        <v>Isi Sasaran</v>
      </c>
      <c r="M542" s="429" t="s">
        <v>650</v>
      </c>
      <c r="N542" s="430" t="str">
        <f>IF(M542="Y",1,IF(M542="T",0,IF(M542="Y/T","Belum diisi","Error")))</f>
        <v>Belum diisi</v>
      </c>
      <c r="O542" s="272"/>
      <c r="P542" s="272"/>
      <c r="Q542" s="272"/>
      <c r="R542" s="272"/>
    </row>
    <row r="543" spans="1:18" ht="12.75" customHeight="1">
      <c r="A543" s="272"/>
      <c r="B543" s="371"/>
      <c r="C543" s="371"/>
      <c r="D543" s="371"/>
      <c r="E543" s="371"/>
      <c r="F543" s="278">
        <v>2</v>
      </c>
      <c r="G543" s="279"/>
      <c r="H543" s="288" t="str">
        <f t="shared" si="163"/>
        <v>Belum Diisi</v>
      </c>
      <c r="I543" s="280" t="s">
        <v>650</v>
      </c>
      <c r="J543" s="281" t="str">
        <f t="shared" si="216"/>
        <v>Isi Sasaran</v>
      </c>
      <c r="K543" s="280" t="s">
        <v>650</v>
      </c>
      <c r="L543" s="281" t="str">
        <f t="shared" si="217"/>
        <v>Isi Sasaran</v>
      </c>
      <c r="M543" s="371"/>
      <c r="N543" s="371"/>
      <c r="O543" s="272"/>
      <c r="P543" s="272"/>
      <c r="Q543" s="272"/>
      <c r="R543" s="272"/>
    </row>
    <row r="544" spans="1:18" ht="12.75" customHeight="1">
      <c r="A544" s="272"/>
      <c r="B544" s="371"/>
      <c r="C544" s="371"/>
      <c r="D544" s="371"/>
      <c r="E544" s="371"/>
      <c r="F544" s="278">
        <v>3</v>
      </c>
      <c r="G544" s="279"/>
      <c r="H544" s="288" t="str">
        <f t="shared" si="163"/>
        <v>Belum Diisi</v>
      </c>
      <c r="I544" s="280" t="s">
        <v>650</v>
      </c>
      <c r="J544" s="281" t="str">
        <f t="shared" si="216"/>
        <v>Isi Sasaran</v>
      </c>
      <c r="K544" s="280" t="s">
        <v>650</v>
      </c>
      <c r="L544" s="281" t="str">
        <f t="shared" si="217"/>
        <v>Isi Sasaran</v>
      </c>
      <c r="M544" s="371"/>
      <c r="N544" s="371"/>
      <c r="O544" s="272"/>
      <c r="P544" s="272"/>
      <c r="Q544" s="272"/>
      <c r="R544" s="272"/>
    </row>
    <row r="545" spans="1:18" ht="12.75" customHeight="1">
      <c r="A545" s="272"/>
      <c r="B545" s="371"/>
      <c r="C545" s="371"/>
      <c r="D545" s="371"/>
      <c r="E545" s="371"/>
      <c r="F545" s="278">
        <v>4</v>
      </c>
      <c r="G545" s="279"/>
      <c r="H545" s="288" t="str">
        <f t="shared" si="163"/>
        <v>Belum Diisi</v>
      </c>
      <c r="I545" s="280" t="s">
        <v>650</v>
      </c>
      <c r="J545" s="281" t="str">
        <f t="shared" si="216"/>
        <v>Isi Sasaran</v>
      </c>
      <c r="K545" s="280" t="s">
        <v>650</v>
      </c>
      <c r="L545" s="281" t="str">
        <f t="shared" si="217"/>
        <v>Isi Sasaran</v>
      </c>
      <c r="M545" s="371"/>
      <c r="N545" s="371"/>
      <c r="O545" s="272"/>
      <c r="P545" s="272"/>
      <c r="Q545" s="272"/>
      <c r="R545" s="272"/>
    </row>
    <row r="546" spans="1:18" ht="12.75" customHeight="1">
      <c r="A546" s="272"/>
      <c r="B546" s="349"/>
      <c r="C546" s="349"/>
      <c r="D546" s="349"/>
      <c r="E546" s="349"/>
      <c r="F546" s="282">
        <v>5</v>
      </c>
      <c r="G546" s="283"/>
      <c r="H546" s="289" t="str">
        <f t="shared" si="163"/>
        <v>Belum Diisi</v>
      </c>
      <c r="I546" s="285" t="s">
        <v>650</v>
      </c>
      <c r="J546" s="286" t="str">
        <f t="shared" si="216"/>
        <v>Isi Sasaran</v>
      </c>
      <c r="K546" s="285" t="s">
        <v>650</v>
      </c>
      <c r="L546" s="286" t="str">
        <f t="shared" si="217"/>
        <v>Isi Sasaran</v>
      </c>
      <c r="M546" s="349"/>
      <c r="N546" s="349"/>
      <c r="O546" s="272"/>
      <c r="P546" s="272"/>
      <c r="Q546" s="272"/>
      <c r="R546" s="272"/>
    </row>
    <row r="547" spans="1:18" ht="12.75" customHeight="1">
      <c r="A547" s="272"/>
      <c r="B547" s="418">
        <v>28</v>
      </c>
      <c r="C547" s="426"/>
      <c r="D547" s="419" t="s">
        <v>650</v>
      </c>
      <c r="E547" s="427" t="str">
        <f>IF(D547="Y",1,IF(D547="T",0,IF(D547="Y/T","Belum diisi","Error")))</f>
        <v>Belum diisi</v>
      </c>
      <c r="F547" s="273">
        <v>1</v>
      </c>
      <c r="G547" s="274"/>
      <c r="H547" s="290" t="str">
        <f t="shared" si="163"/>
        <v>Belum Diisi</v>
      </c>
      <c r="I547" s="276" t="s">
        <v>650</v>
      </c>
      <c r="J547" s="277" t="str">
        <f t="shared" ref="J547:J551" si="218">IF($D$547="Y/T","Isi Sasaran",IF($E$547=0,0,IF(I547="Y",1,IF(I547="T",0,"Isi Dulu"))))</f>
        <v>Isi Sasaran</v>
      </c>
      <c r="K547" s="276" t="s">
        <v>650</v>
      </c>
      <c r="L547" s="277" t="str">
        <f t="shared" ref="L547:L551" si="219">IF($D$547="Y/T","Isi Sasaran",IF($E$547=0,0,IF(K547="Y",1,IF(K547="T",0,"Isi Dulu"))))</f>
        <v>Isi Sasaran</v>
      </c>
      <c r="M547" s="429" t="s">
        <v>650</v>
      </c>
      <c r="N547" s="430" t="str">
        <f>IF(M547="Y",1,IF(M547="T",0,IF(M547="Y/T","Belum diisi","Error")))</f>
        <v>Belum diisi</v>
      </c>
      <c r="O547" s="272"/>
      <c r="P547" s="272"/>
      <c r="Q547" s="272"/>
      <c r="R547" s="272"/>
    </row>
    <row r="548" spans="1:18" ht="12.75" customHeight="1">
      <c r="A548" s="272"/>
      <c r="B548" s="371"/>
      <c r="C548" s="371"/>
      <c r="D548" s="371"/>
      <c r="E548" s="371"/>
      <c r="F548" s="278">
        <v>2</v>
      </c>
      <c r="G548" s="279"/>
      <c r="H548" s="288" t="str">
        <f t="shared" si="163"/>
        <v>Belum Diisi</v>
      </c>
      <c r="I548" s="280" t="s">
        <v>650</v>
      </c>
      <c r="J548" s="281" t="str">
        <f t="shared" si="218"/>
        <v>Isi Sasaran</v>
      </c>
      <c r="K548" s="280" t="s">
        <v>650</v>
      </c>
      <c r="L548" s="281" t="str">
        <f t="shared" si="219"/>
        <v>Isi Sasaran</v>
      </c>
      <c r="M548" s="371"/>
      <c r="N548" s="371"/>
      <c r="O548" s="272"/>
      <c r="P548" s="272"/>
      <c r="Q548" s="272"/>
      <c r="R548" s="272"/>
    </row>
    <row r="549" spans="1:18" ht="12.75" customHeight="1">
      <c r="A549" s="272"/>
      <c r="B549" s="371"/>
      <c r="C549" s="371"/>
      <c r="D549" s="371"/>
      <c r="E549" s="371"/>
      <c r="F549" s="278">
        <v>3</v>
      </c>
      <c r="G549" s="279"/>
      <c r="H549" s="288" t="str">
        <f t="shared" si="163"/>
        <v>Belum Diisi</v>
      </c>
      <c r="I549" s="280" t="s">
        <v>650</v>
      </c>
      <c r="J549" s="281" t="str">
        <f t="shared" si="218"/>
        <v>Isi Sasaran</v>
      </c>
      <c r="K549" s="280" t="s">
        <v>650</v>
      </c>
      <c r="L549" s="281" t="str">
        <f t="shared" si="219"/>
        <v>Isi Sasaran</v>
      </c>
      <c r="M549" s="371"/>
      <c r="N549" s="371"/>
      <c r="O549" s="272"/>
      <c r="P549" s="272"/>
      <c r="Q549" s="272"/>
      <c r="R549" s="272"/>
    </row>
    <row r="550" spans="1:18" ht="12.75" customHeight="1">
      <c r="A550" s="272"/>
      <c r="B550" s="371"/>
      <c r="C550" s="371"/>
      <c r="D550" s="371"/>
      <c r="E550" s="371"/>
      <c r="F550" s="278">
        <v>4</v>
      </c>
      <c r="G550" s="279"/>
      <c r="H550" s="288" t="str">
        <f t="shared" si="163"/>
        <v>Belum Diisi</v>
      </c>
      <c r="I550" s="280" t="s">
        <v>650</v>
      </c>
      <c r="J550" s="281" t="str">
        <f t="shared" si="218"/>
        <v>Isi Sasaran</v>
      </c>
      <c r="K550" s="280" t="s">
        <v>650</v>
      </c>
      <c r="L550" s="281" t="str">
        <f t="shared" si="219"/>
        <v>Isi Sasaran</v>
      </c>
      <c r="M550" s="371"/>
      <c r="N550" s="371"/>
      <c r="O550" s="272"/>
      <c r="P550" s="272"/>
      <c r="Q550" s="272"/>
      <c r="R550" s="272"/>
    </row>
    <row r="551" spans="1:18" ht="12.75" customHeight="1">
      <c r="A551" s="272"/>
      <c r="B551" s="349"/>
      <c r="C551" s="349"/>
      <c r="D551" s="349"/>
      <c r="E551" s="349"/>
      <c r="F551" s="282">
        <v>5</v>
      </c>
      <c r="G551" s="283"/>
      <c r="H551" s="289" t="str">
        <f t="shared" si="163"/>
        <v>Belum Diisi</v>
      </c>
      <c r="I551" s="285" t="s">
        <v>650</v>
      </c>
      <c r="J551" s="286" t="str">
        <f t="shared" si="218"/>
        <v>Isi Sasaran</v>
      </c>
      <c r="K551" s="285" t="s">
        <v>650</v>
      </c>
      <c r="L551" s="286" t="str">
        <f t="shared" si="219"/>
        <v>Isi Sasaran</v>
      </c>
      <c r="M551" s="349"/>
      <c r="N551" s="349"/>
      <c r="O551" s="272"/>
      <c r="P551" s="272"/>
      <c r="Q551" s="272"/>
      <c r="R551" s="272"/>
    </row>
    <row r="552" spans="1:18" ht="12.75" customHeight="1">
      <c r="A552" s="272"/>
      <c r="B552" s="418">
        <v>29</v>
      </c>
      <c r="C552" s="426"/>
      <c r="D552" s="419" t="s">
        <v>650</v>
      </c>
      <c r="E552" s="427" t="str">
        <f>IF(D552="Y",1,IF(D552="T",0,IF(D552="Y/T","Belum diisi","Error")))</f>
        <v>Belum diisi</v>
      </c>
      <c r="F552" s="273">
        <v>1</v>
      </c>
      <c r="G552" s="274"/>
      <c r="H552" s="290" t="str">
        <f t="shared" si="163"/>
        <v>Belum Diisi</v>
      </c>
      <c r="I552" s="276" t="s">
        <v>650</v>
      </c>
      <c r="J552" s="277" t="str">
        <f t="shared" ref="J552:J556" si="220">IF($D$552="Y/T","Isi Sasaran",IF($E$552=0,0,IF(I552="Y",1,IF(I552="T",0,"Isi Dulu"))))</f>
        <v>Isi Sasaran</v>
      </c>
      <c r="K552" s="276" t="s">
        <v>650</v>
      </c>
      <c r="L552" s="277" t="str">
        <f t="shared" ref="L552:L556" si="221">IF($D$552="Y/T","Isi Sasaran",IF($E$552=0,0,IF(K552="Y",1,IF(K552="T",0,"Isi Dulu"))))</f>
        <v>Isi Sasaran</v>
      </c>
      <c r="M552" s="429" t="s">
        <v>650</v>
      </c>
      <c r="N552" s="430" t="str">
        <f>IF(M552="Y",1,IF(M552="T",0,IF(M552="Y/T","Belum diisi","Error")))</f>
        <v>Belum diisi</v>
      </c>
      <c r="O552" s="272"/>
      <c r="P552" s="272"/>
      <c r="Q552" s="272"/>
      <c r="R552" s="272"/>
    </row>
    <row r="553" spans="1:18" ht="12.75" customHeight="1">
      <c r="A553" s="272"/>
      <c r="B553" s="371"/>
      <c r="C553" s="371"/>
      <c r="D553" s="371"/>
      <c r="E553" s="371"/>
      <c r="F553" s="278">
        <v>2</v>
      </c>
      <c r="G553" s="279"/>
      <c r="H553" s="288" t="str">
        <f t="shared" si="163"/>
        <v>Belum Diisi</v>
      </c>
      <c r="I553" s="280" t="s">
        <v>650</v>
      </c>
      <c r="J553" s="281" t="str">
        <f t="shared" si="220"/>
        <v>Isi Sasaran</v>
      </c>
      <c r="K553" s="280" t="s">
        <v>650</v>
      </c>
      <c r="L553" s="281" t="str">
        <f t="shared" si="221"/>
        <v>Isi Sasaran</v>
      </c>
      <c r="M553" s="371"/>
      <c r="N553" s="371"/>
      <c r="O553" s="272"/>
      <c r="P553" s="272"/>
      <c r="Q553" s="272"/>
      <c r="R553" s="272"/>
    </row>
    <row r="554" spans="1:18" ht="12.75" customHeight="1">
      <c r="A554" s="272"/>
      <c r="B554" s="371"/>
      <c r="C554" s="371"/>
      <c r="D554" s="371"/>
      <c r="E554" s="371"/>
      <c r="F554" s="278">
        <v>3</v>
      </c>
      <c r="G554" s="279"/>
      <c r="H554" s="288" t="str">
        <f t="shared" si="163"/>
        <v>Belum Diisi</v>
      </c>
      <c r="I554" s="280" t="s">
        <v>650</v>
      </c>
      <c r="J554" s="281" t="str">
        <f t="shared" si="220"/>
        <v>Isi Sasaran</v>
      </c>
      <c r="K554" s="280" t="s">
        <v>650</v>
      </c>
      <c r="L554" s="281" t="str">
        <f t="shared" si="221"/>
        <v>Isi Sasaran</v>
      </c>
      <c r="M554" s="371"/>
      <c r="N554" s="371"/>
      <c r="O554" s="272"/>
      <c r="P554" s="272"/>
      <c r="Q554" s="272"/>
      <c r="R554" s="272"/>
    </row>
    <row r="555" spans="1:18" ht="12.75" customHeight="1">
      <c r="A555" s="272"/>
      <c r="B555" s="371"/>
      <c r="C555" s="371"/>
      <c r="D555" s="371"/>
      <c r="E555" s="371"/>
      <c r="F555" s="278">
        <v>4</v>
      </c>
      <c r="G555" s="279"/>
      <c r="H555" s="288" t="str">
        <f t="shared" si="163"/>
        <v>Belum Diisi</v>
      </c>
      <c r="I555" s="280" t="s">
        <v>650</v>
      </c>
      <c r="J555" s="281" t="str">
        <f t="shared" si="220"/>
        <v>Isi Sasaran</v>
      </c>
      <c r="K555" s="280" t="s">
        <v>650</v>
      </c>
      <c r="L555" s="281" t="str">
        <f t="shared" si="221"/>
        <v>Isi Sasaran</v>
      </c>
      <c r="M555" s="371"/>
      <c r="N555" s="371"/>
      <c r="O555" s="272"/>
      <c r="P555" s="272"/>
      <c r="Q555" s="272"/>
      <c r="R555" s="272"/>
    </row>
    <row r="556" spans="1:18" ht="12.75" customHeight="1">
      <c r="A556" s="272"/>
      <c r="B556" s="349"/>
      <c r="C556" s="349"/>
      <c r="D556" s="349"/>
      <c r="E556" s="349"/>
      <c r="F556" s="282">
        <v>5</v>
      </c>
      <c r="G556" s="283"/>
      <c r="H556" s="289" t="str">
        <f t="shared" si="163"/>
        <v>Belum Diisi</v>
      </c>
      <c r="I556" s="285" t="s">
        <v>650</v>
      </c>
      <c r="J556" s="286" t="str">
        <f t="shared" si="220"/>
        <v>Isi Sasaran</v>
      </c>
      <c r="K556" s="285" t="s">
        <v>650</v>
      </c>
      <c r="L556" s="286" t="str">
        <f t="shared" si="221"/>
        <v>Isi Sasaran</v>
      </c>
      <c r="M556" s="349"/>
      <c r="N556" s="349"/>
      <c r="O556" s="272"/>
      <c r="P556" s="272"/>
      <c r="Q556" s="272"/>
      <c r="R556" s="272"/>
    </row>
    <row r="557" spans="1:18" ht="12.75" customHeight="1">
      <c r="A557" s="272"/>
      <c r="B557" s="418">
        <v>30</v>
      </c>
      <c r="C557" s="426"/>
      <c r="D557" s="419" t="s">
        <v>658</v>
      </c>
      <c r="E557" s="427">
        <f>IF(D557="Y",1,IF(D557="T",0,IF(D557="Y/T","Belum diisi","Error")))</f>
        <v>1</v>
      </c>
      <c r="F557" s="273">
        <v>1</v>
      </c>
      <c r="G557" s="274"/>
      <c r="H557" s="290">
        <f t="shared" si="163"/>
        <v>1</v>
      </c>
      <c r="I557" s="285" t="s">
        <v>658</v>
      </c>
      <c r="J557" s="277">
        <f t="shared" ref="J557:J561" si="222">IF($D$557="Y/T","Isi Sasaran",IF($E$557=0,0,IF(I557="Y",1,IF(I557="T",0,"Isi Dulu"))))</f>
        <v>1</v>
      </c>
      <c r="K557" s="285" t="s">
        <v>658</v>
      </c>
      <c r="L557" s="277">
        <f t="shared" ref="L557:L561" si="223">IF($D$557="Y/T","Isi Sasaran",IF($E$557=0,0,IF(K557="Y",1,IF(K557="T",0,"Isi Dulu"))))</f>
        <v>1</v>
      </c>
      <c r="M557" s="429" t="s">
        <v>658</v>
      </c>
      <c r="N557" s="430">
        <f>IF(M557="Y",1,IF(M557="T",0,IF(M557="Y/T","Belum diisi","Error")))</f>
        <v>1</v>
      </c>
      <c r="O557" s="272"/>
      <c r="P557" s="272"/>
      <c r="Q557" s="272"/>
      <c r="R557" s="272"/>
    </row>
    <row r="558" spans="1:18" ht="12.75" customHeight="1">
      <c r="A558" s="272"/>
      <c r="B558" s="371"/>
      <c r="C558" s="371"/>
      <c r="D558" s="371"/>
      <c r="E558" s="371"/>
      <c r="F558" s="278">
        <v>2</v>
      </c>
      <c r="G558" s="279"/>
      <c r="H558" s="288" t="str">
        <f t="shared" si="163"/>
        <v>Belum Diisi</v>
      </c>
      <c r="I558" s="280" t="s">
        <v>650</v>
      </c>
      <c r="J558" s="281" t="str">
        <f t="shared" si="222"/>
        <v>Isi Dulu</v>
      </c>
      <c r="K558" s="280" t="s">
        <v>650</v>
      </c>
      <c r="L558" s="281" t="str">
        <f t="shared" si="223"/>
        <v>Isi Dulu</v>
      </c>
      <c r="M558" s="371"/>
      <c r="N558" s="371"/>
      <c r="O558" s="272"/>
      <c r="P558" s="272"/>
      <c r="Q558" s="272"/>
      <c r="R558" s="272"/>
    </row>
    <row r="559" spans="1:18" ht="12.75" customHeight="1">
      <c r="A559" s="272"/>
      <c r="B559" s="371"/>
      <c r="C559" s="371"/>
      <c r="D559" s="371"/>
      <c r="E559" s="371"/>
      <c r="F559" s="278">
        <v>3</v>
      </c>
      <c r="G559" s="279"/>
      <c r="H559" s="288" t="str">
        <f t="shared" si="163"/>
        <v>Belum Diisi</v>
      </c>
      <c r="I559" s="280" t="s">
        <v>650</v>
      </c>
      <c r="J559" s="281" t="str">
        <f t="shared" si="222"/>
        <v>Isi Dulu</v>
      </c>
      <c r="K559" s="280" t="s">
        <v>650</v>
      </c>
      <c r="L559" s="281" t="str">
        <f t="shared" si="223"/>
        <v>Isi Dulu</v>
      </c>
      <c r="M559" s="371"/>
      <c r="N559" s="371"/>
      <c r="O559" s="272"/>
      <c r="P559" s="272"/>
      <c r="Q559" s="272"/>
      <c r="R559" s="272"/>
    </row>
    <row r="560" spans="1:18" ht="12.75" customHeight="1">
      <c r="A560" s="272"/>
      <c r="B560" s="371"/>
      <c r="C560" s="371"/>
      <c r="D560" s="371"/>
      <c r="E560" s="371"/>
      <c r="F560" s="278">
        <v>4</v>
      </c>
      <c r="G560" s="279"/>
      <c r="H560" s="288" t="str">
        <f t="shared" si="163"/>
        <v>Belum Diisi</v>
      </c>
      <c r="I560" s="280" t="s">
        <v>650</v>
      </c>
      <c r="J560" s="281" t="str">
        <f t="shared" si="222"/>
        <v>Isi Dulu</v>
      </c>
      <c r="K560" s="280" t="s">
        <v>650</v>
      </c>
      <c r="L560" s="281" t="str">
        <f t="shared" si="223"/>
        <v>Isi Dulu</v>
      </c>
      <c r="M560" s="371"/>
      <c r="N560" s="371"/>
      <c r="O560" s="272"/>
      <c r="P560" s="272"/>
      <c r="Q560" s="272"/>
      <c r="R560" s="272"/>
    </row>
    <row r="561" spans="1:18" ht="12.75" customHeight="1">
      <c r="A561" s="272"/>
      <c r="B561" s="349"/>
      <c r="C561" s="349"/>
      <c r="D561" s="349"/>
      <c r="E561" s="349"/>
      <c r="F561" s="282">
        <v>5</v>
      </c>
      <c r="G561" s="283"/>
      <c r="H561" s="289" t="str">
        <f t="shared" si="163"/>
        <v>Belum Diisi</v>
      </c>
      <c r="I561" s="280" t="s">
        <v>650</v>
      </c>
      <c r="J561" s="286" t="str">
        <f t="shared" si="222"/>
        <v>Isi Dulu</v>
      </c>
      <c r="K561" s="280" t="s">
        <v>650</v>
      </c>
      <c r="L561" s="286" t="str">
        <f t="shared" si="223"/>
        <v>Isi Dulu</v>
      </c>
      <c r="M561" s="349"/>
      <c r="N561" s="349"/>
      <c r="O561" s="272"/>
      <c r="P561" s="272"/>
      <c r="Q561" s="272"/>
      <c r="R561" s="272"/>
    </row>
    <row r="562" spans="1:18" ht="12.75" customHeight="1">
      <c r="A562" s="272"/>
      <c r="B562" s="301"/>
      <c r="C562" s="292"/>
      <c r="D562" s="293"/>
      <c r="E562" s="294">
        <f>AVERAGE(E412:E561)</f>
        <v>1</v>
      </c>
      <c r="F562" s="296"/>
      <c r="G562" s="296"/>
      <c r="H562" s="294">
        <f>AVERAGE(H412:H561)</f>
        <v>1</v>
      </c>
      <c r="I562" s="303"/>
      <c r="J562" s="294">
        <f>AVERAGE(J412:J561)</f>
        <v>1</v>
      </c>
      <c r="K562" s="303"/>
      <c r="L562" s="294">
        <f>AVERAGE(L412:L561)</f>
        <v>1</v>
      </c>
      <c r="M562" s="303"/>
      <c r="N562" s="294">
        <f>AVERAGE(N412:N561)</f>
        <v>1</v>
      </c>
      <c r="O562" s="272"/>
      <c r="P562" s="272"/>
      <c r="Q562" s="272"/>
      <c r="R562" s="272"/>
    </row>
  </sheetData>
  <mergeCells count="676">
    <mergeCell ref="D136:D140"/>
    <mergeCell ref="E136:E140"/>
    <mergeCell ref="B131:B135"/>
    <mergeCell ref="C131:C135"/>
    <mergeCell ref="D131:D135"/>
    <mergeCell ref="E131:E135"/>
    <mergeCell ref="B163:B167"/>
    <mergeCell ref="C163:C167"/>
    <mergeCell ref="D163:D167"/>
    <mergeCell ref="E163:E167"/>
    <mergeCell ref="B157:J157"/>
    <mergeCell ref="B158:B162"/>
    <mergeCell ref="E158:E162"/>
    <mergeCell ref="C146:C150"/>
    <mergeCell ref="D146:D150"/>
    <mergeCell ref="B193:B197"/>
    <mergeCell ref="C193:C197"/>
    <mergeCell ref="D193:D197"/>
    <mergeCell ref="E193:E197"/>
    <mergeCell ref="C188:C192"/>
    <mergeCell ref="D188:D192"/>
    <mergeCell ref="E188:E192"/>
    <mergeCell ref="B188:B192"/>
    <mergeCell ref="B183:B187"/>
    <mergeCell ref="C183:C187"/>
    <mergeCell ref="D183:D187"/>
    <mergeCell ref="E183:E187"/>
    <mergeCell ref="D198:D202"/>
    <mergeCell ref="E198:E202"/>
    <mergeCell ref="B208:B212"/>
    <mergeCell ref="B203:B207"/>
    <mergeCell ref="C203:C207"/>
    <mergeCell ref="D203:D207"/>
    <mergeCell ref="E203:E207"/>
    <mergeCell ref="B198:B202"/>
    <mergeCell ref="C198:C202"/>
    <mergeCell ref="B218:B222"/>
    <mergeCell ref="C218:C222"/>
    <mergeCell ref="C208:C212"/>
    <mergeCell ref="D208:D212"/>
    <mergeCell ref="D218:D222"/>
    <mergeCell ref="E218:E222"/>
    <mergeCell ref="B213:B217"/>
    <mergeCell ref="C213:C217"/>
    <mergeCell ref="D213:D217"/>
    <mergeCell ref="E213:E217"/>
    <mergeCell ref="E208:E212"/>
    <mergeCell ref="B233:B237"/>
    <mergeCell ref="C233:C237"/>
    <mergeCell ref="D233:D237"/>
    <mergeCell ref="E233:E237"/>
    <mergeCell ref="C228:C232"/>
    <mergeCell ref="D228:D232"/>
    <mergeCell ref="E228:E232"/>
    <mergeCell ref="B228:B232"/>
    <mergeCell ref="B223:B227"/>
    <mergeCell ref="C223:C227"/>
    <mergeCell ref="D223:D227"/>
    <mergeCell ref="E223:E227"/>
    <mergeCell ref="C263:C267"/>
    <mergeCell ref="D263:D267"/>
    <mergeCell ref="E263:E267"/>
    <mergeCell ref="B258:B262"/>
    <mergeCell ref="C258:C262"/>
    <mergeCell ref="D238:D242"/>
    <mergeCell ref="E238:E242"/>
    <mergeCell ref="B248:B252"/>
    <mergeCell ref="B243:B247"/>
    <mergeCell ref="C243:C247"/>
    <mergeCell ref="D243:D247"/>
    <mergeCell ref="E243:E247"/>
    <mergeCell ref="B238:B242"/>
    <mergeCell ref="C238:C242"/>
    <mergeCell ref="C248:C252"/>
    <mergeCell ref="D248:D252"/>
    <mergeCell ref="D11:D15"/>
    <mergeCell ref="E11:E15"/>
    <mergeCell ref="B21:B25"/>
    <mergeCell ref="B16:B20"/>
    <mergeCell ref="C16:C20"/>
    <mergeCell ref="D16:D20"/>
    <mergeCell ref="E16:E20"/>
    <mergeCell ref="B11:B15"/>
    <mergeCell ref="C11:C15"/>
    <mergeCell ref="D6:D10"/>
    <mergeCell ref="E6:E10"/>
    <mergeCell ref="C158:C162"/>
    <mergeCell ref="D158:D162"/>
    <mergeCell ref="B151:B155"/>
    <mergeCell ref="C151:C155"/>
    <mergeCell ref="D151:D155"/>
    <mergeCell ref="E151:E155"/>
    <mergeCell ref="E146:E150"/>
    <mergeCell ref="B146:B150"/>
    <mergeCell ref="B141:B145"/>
    <mergeCell ref="C141:C145"/>
    <mergeCell ref="D141:D145"/>
    <mergeCell ref="E141:E145"/>
    <mergeCell ref="B136:B140"/>
    <mergeCell ref="C136:C140"/>
    <mergeCell ref="B126:B130"/>
    <mergeCell ref="C126:C130"/>
    <mergeCell ref="D126:D130"/>
    <mergeCell ref="E126:E130"/>
    <mergeCell ref="C121:C125"/>
    <mergeCell ref="D121:D125"/>
    <mergeCell ref="E121:E125"/>
    <mergeCell ref="D111:D115"/>
    <mergeCell ref="B1:N1"/>
    <mergeCell ref="B2:N2"/>
    <mergeCell ref="B3:B4"/>
    <mergeCell ref="C3:C4"/>
    <mergeCell ref="D3:E4"/>
    <mergeCell ref="F3:F4"/>
    <mergeCell ref="G3:G4"/>
    <mergeCell ref="H3:H4"/>
    <mergeCell ref="I3:N3"/>
    <mergeCell ref="I4:J4"/>
    <mergeCell ref="B31:B35"/>
    <mergeCell ref="C31:C35"/>
    <mergeCell ref="D31:D35"/>
    <mergeCell ref="E31:E35"/>
    <mergeCell ref="B26:B30"/>
    <mergeCell ref="C26:C30"/>
    <mergeCell ref="D26:D30"/>
    <mergeCell ref="E26:E30"/>
    <mergeCell ref="E21:E25"/>
    <mergeCell ref="C21:C25"/>
    <mergeCell ref="D21:D25"/>
    <mergeCell ref="B46:B50"/>
    <mergeCell ref="C46:C50"/>
    <mergeCell ref="D46:D50"/>
    <mergeCell ref="E46:E50"/>
    <mergeCell ref="C41:C45"/>
    <mergeCell ref="D41:D45"/>
    <mergeCell ref="E41:E45"/>
    <mergeCell ref="B41:B45"/>
    <mergeCell ref="B36:B40"/>
    <mergeCell ref="C36:C40"/>
    <mergeCell ref="D36:D40"/>
    <mergeCell ref="E36:E40"/>
    <mergeCell ref="D51:D55"/>
    <mergeCell ref="E51:E55"/>
    <mergeCell ref="B61:B65"/>
    <mergeCell ref="B56:B60"/>
    <mergeCell ref="C56:C60"/>
    <mergeCell ref="D56:D60"/>
    <mergeCell ref="E56:E60"/>
    <mergeCell ref="B51:B55"/>
    <mergeCell ref="C51:C55"/>
    <mergeCell ref="B76:B80"/>
    <mergeCell ref="C76:C80"/>
    <mergeCell ref="D76:D80"/>
    <mergeCell ref="E76:E80"/>
    <mergeCell ref="B71:B75"/>
    <mergeCell ref="C71:C75"/>
    <mergeCell ref="C61:C65"/>
    <mergeCell ref="D61:D65"/>
    <mergeCell ref="D71:D75"/>
    <mergeCell ref="E71:E75"/>
    <mergeCell ref="B66:B70"/>
    <mergeCell ref="C66:C70"/>
    <mergeCell ref="D66:D70"/>
    <mergeCell ref="E66:E70"/>
    <mergeCell ref="E61:E65"/>
    <mergeCell ref="B91:B95"/>
    <mergeCell ref="C91:C95"/>
    <mergeCell ref="D91:D95"/>
    <mergeCell ref="E91:E95"/>
    <mergeCell ref="B86:B90"/>
    <mergeCell ref="C86:C90"/>
    <mergeCell ref="D86:D90"/>
    <mergeCell ref="E86:E90"/>
    <mergeCell ref="C81:C85"/>
    <mergeCell ref="D81:D85"/>
    <mergeCell ref="E81:E85"/>
    <mergeCell ref="B81:B85"/>
    <mergeCell ref="B273:B277"/>
    <mergeCell ref="C273:C277"/>
    <mergeCell ref="D273:D277"/>
    <mergeCell ref="E273:E277"/>
    <mergeCell ref="C101:C105"/>
    <mergeCell ref="D101:D105"/>
    <mergeCell ref="E101:E105"/>
    <mergeCell ref="B101:B105"/>
    <mergeCell ref="B96:B100"/>
    <mergeCell ref="C96:C100"/>
    <mergeCell ref="D96:D100"/>
    <mergeCell ref="E96:E100"/>
    <mergeCell ref="D258:D262"/>
    <mergeCell ref="E258:E262"/>
    <mergeCell ref="B253:B257"/>
    <mergeCell ref="C253:C257"/>
    <mergeCell ref="D253:D257"/>
    <mergeCell ref="E253:E257"/>
    <mergeCell ref="E248:E252"/>
    <mergeCell ref="C268:C272"/>
    <mergeCell ref="D268:D272"/>
    <mergeCell ref="E268:E272"/>
    <mergeCell ref="B268:B272"/>
    <mergeCell ref="B263:B267"/>
    <mergeCell ref="D178:D182"/>
    <mergeCell ref="E178:E182"/>
    <mergeCell ref="B106:B110"/>
    <mergeCell ref="C106:C110"/>
    <mergeCell ref="D106:D110"/>
    <mergeCell ref="E106:E110"/>
    <mergeCell ref="E111:E115"/>
    <mergeCell ref="B121:B125"/>
    <mergeCell ref="B116:B120"/>
    <mergeCell ref="C116:C120"/>
    <mergeCell ref="D116:D120"/>
    <mergeCell ref="E116:E120"/>
    <mergeCell ref="B111:B115"/>
    <mergeCell ref="C111:C115"/>
    <mergeCell ref="B178:B182"/>
    <mergeCell ref="C178:C182"/>
    <mergeCell ref="B173:B177"/>
    <mergeCell ref="C173:C177"/>
    <mergeCell ref="D173:D177"/>
    <mergeCell ref="E173:E177"/>
    <mergeCell ref="C168:C172"/>
    <mergeCell ref="D168:D172"/>
    <mergeCell ref="E168:E172"/>
    <mergeCell ref="B168:B172"/>
    <mergeCell ref="D497:D501"/>
    <mergeCell ref="E497:E501"/>
    <mergeCell ref="B492:B496"/>
    <mergeCell ref="C492:C496"/>
    <mergeCell ref="D472:D476"/>
    <mergeCell ref="E472:E476"/>
    <mergeCell ref="C330:C334"/>
    <mergeCell ref="D330:D334"/>
    <mergeCell ref="E330:E334"/>
    <mergeCell ref="C355:C359"/>
    <mergeCell ref="D355:D359"/>
    <mergeCell ref="D365:D369"/>
    <mergeCell ref="E365:E369"/>
    <mergeCell ref="B360:B364"/>
    <mergeCell ref="C360:C364"/>
    <mergeCell ref="D360:D364"/>
    <mergeCell ref="E360:E364"/>
    <mergeCell ref="E355:E359"/>
    <mergeCell ref="B355:B359"/>
    <mergeCell ref="C375:C379"/>
    <mergeCell ref="D375:D379"/>
    <mergeCell ref="E375:E379"/>
    <mergeCell ref="B375:B379"/>
    <mergeCell ref="B370:B374"/>
    <mergeCell ref="B527:B531"/>
    <mergeCell ref="C527:C531"/>
    <mergeCell ref="D527:D531"/>
    <mergeCell ref="E527:E531"/>
    <mergeCell ref="C522:C526"/>
    <mergeCell ref="D522:D526"/>
    <mergeCell ref="E522:E526"/>
    <mergeCell ref="B522:B526"/>
    <mergeCell ref="B517:B521"/>
    <mergeCell ref="C517:C521"/>
    <mergeCell ref="D517:D521"/>
    <mergeCell ref="E517:E521"/>
    <mergeCell ref="D278:D282"/>
    <mergeCell ref="E278:E282"/>
    <mergeCell ref="B288:B292"/>
    <mergeCell ref="B283:B287"/>
    <mergeCell ref="C283:C287"/>
    <mergeCell ref="D283:D287"/>
    <mergeCell ref="E283:E287"/>
    <mergeCell ref="B278:B282"/>
    <mergeCell ref="C278:C282"/>
    <mergeCell ref="C288:C292"/>
    <mergeCell ref="D288:D292"/>
    <mergeCell ref="D325:D329"/>
    <mergeCell ref="B303:B307"/>
    <mergeCell ref="C303:C307"/>
    <mergeCell ref="D303:D307"/>
    <mergeCell ref="B298:B302"/>
    <mergeCell ref="B310:B314"/>
    <mergeCell ref="C310:C314"/>
    <mergeCell ref="D310:D314"/>
    <mergeCell ref="D315:D319"/>
    <mergeCell ref="B325:B329"/>
    <mergeCell ref="C325:C329"/>
    <mergeCell ref="E325:E329"/>
    <mergeCell ref="B320:B324"/>
    <mergeCell ref="C320:C324"/>
    <mergeCell ref="D320:D324"/>
    <mergeCell ref="E320:E324"/>
    <mergeCell ref="B315:B319"/>
    <mergeCell ref="E315:E319"/>
    <mergeCell ref="C315:C319"/>
    <mergeCell ref="B350:B354"/>
    <mergeCell ref="C350:C354"/>
    <mergeCell ref="D350:D354"/>
    <mergeCell ref="E350:E354"/>
    <mergeCell ref="B345:B349"/>
    <mergeCell ref="C345:C349"/>
    <mergeCell ref="B340:B344"/>
    <mergeCell ref="C340:C344"/>
    <mergeCell ref="D340:D344"/>
    <mergeCell ref="E340:E344"/>
    <mergeCell ref="D345:D349"/>
    <mergeCell ref="E345:E349"/>
    <mergeCell ref="D335:D339"/>
    <mergeCell ref="E335:E339"/>
    <mergeCell ref="C335:C339"/>
    <mergeCell ref="B335:B339"/>
    <mergeCell ref="M390:M394"/>
    <mergeCell ref="N390:N394"/>
    <mergeCell ref="M385:M389"/>
    <mergeCell ref="N385:N389"/>
    <mergeCell ref="D385:D389"/>
    <mergeCell ref="E385:E389"/>
    <mergeCell ref="M380:M384"/>
    <mergeCell ref="E380:E384"/>
    <mergeCell ref="B390:B394"/>
    <mergeCell ref="C390:C394"/>
    <mergeCell ref="D390:D394"/>
    <mergeCell ref="E390:E394"/>
    <mergeCell ref="B385:B389"/>
    <mergeCell ref="C385:C389"/>
    <mergeCell ref="B380:B384"/>
    <mergeCell ref="C380:C384"/>
    <mergeCell ref="D380:D384"/>
    <mergeCell ref="N320:N324"/>
    <mergeCell ref="M320:M324"/>
    <mergeCell ref="M315:M319"/>
    <mergeCell ref="M335:M339"/>
    <mergeCell ref="M330:M334"/>
    <mergeCell ref="M325:M329"/>
    <mergeCell ref="N350:N354"/>
    <mergeCell ref="N345:N349"/>
    <mergeCell ref="N340:N344"/>
    <mergeCell ref="N335:N339"/>
    <mergeCell ref="N330:N334"/>
    <mergeCell ref="N325:N329"/>
    <mergeCell ref="M345:M349"/>
    <mergeCell ref="M340:M344"/>
    <mergeCell ref="D427:D431"/>
    <mergeCell ref="E427:E431"/>
    <mergeCell ref="C422:C426"/>
    <mergeCell ref="D422:D426"/>
    <mergeCell ref="E422:E426"/>
    <mergeCell ref="B422:B426"/>
    <mergeCell ref="B417:B421"/>
    <mergeCell ref="C417:C421"/>
    <mergeCell ref="B395:B399"/>
    <mergeCell ref="C395:C399"/>
    <mergeCell ref="D395:D399"/>
    <mergeCell ref="D417:D421"/>
    <mergeCell ref="E417:E421"/>
    <mergeCell ref="B405:B409"/>
    <mergeCell ref="C405:C409"/>
    <mergeCell ref="E405:E409"/>
    <mergeCell ref="B400:B404"/>
    <mergeCell ref="C400:C404"/>
    <mergeCell ref="D400:D404"/>
    <mergeCell ref="E400:E404"/>
    <mergeCell ref="E395:E399"/>
    <mergeCell ref="B447:B451"/>
    <mergeCell ref="C447:C451"/>
    <mergeCell ref="D447:D451"/>
    <mergeCell ref="E447:E451"/>
    <mergeCell ref="E442:E446"/>
    <mergeCell ref="B442:B446"/>
    <mergeCell ref="B437:B441"/>
    <mergeCell ref="C437:C441"/>
    <mergeCell ref="D437:D441"/>
    <mergeCell ref="E437:E441"/>
    <mergeCell ref="C462:C466"/>
    <mergeCell ref="D462:D466"/>
    <mergeCell ref="E462:E466"/>
    <mergeCell ref="B462:B466"/>
    <mergeCell ref="B457:B461"/>
    <mergeCell ref="C457:C461"/>
    <mergeCell ref="D457:D461"/>
    <mergeCell ref="E457:E461"/>
    <mergeCell ref="B452:B456"/>
    <mergeCell ref="C452:C456"/>
    <mergeCell ref="D452:D456"/>
    <mergeCell ref="E452:E456"/>
    <mergeCell ref="B477:B481"/>
    <mergeCell ref="C477:C481"/>
    <mergeCell ref="D477:D481"/>
    <mergeCell ref="E477:E481"/>
    <mergeCell ref="B472:B476"/>
    <mergeCell ref="C472:C476"/>
    <mergeCell ref="B467:B471"/>
    <mergeCell ref="C467:C471"/>
    <mergeCell ref="D467:D471"/>
    <mergeCell ref="E467:E471"/>
    <mergeCell ref="D512:D516"/>
    <mergeCell ref="E512:E516"/>
    <mergeCell ref="B487:B491"/>
    <mergeCell ref="C487:C491"/>
    <mergeCell ref="D487:D491"/>
    <mergeCell ref="E487:E491"/>
    <mergeCell ref="C482:C486"/>
    <mergeCell ref="D482:D486"/>
    <mergeCell ref="E482:E486"/>
    <mergeCell ref="B482:B486"/>
    <mergeCell ref="B512:B516"/>
    <mergeCell ref="C512:C516"/>
    <mergeCell ref="B507:B511"/>
    <mergeCell ref="C507:C511"/>
    <mergeCell ref="D507:D511"/>
    <mergeCell ref="E507:E511"/>
    <mergeCell ref="C502:C506"/>
    <mergeCell ref="D502:D506"/>
    <mergeCell ref="E502:E506"/>
    <mergeCell ref="D492:D496"/>
    <mergeCell ref="E492:E496"/>
    <mergeCell ref="B502:B506"/>
    <mergeCell ref="B497:B501"/>
    <mergeCell ref="C497:C501"/>
    <mergeCell ref="E532:E536"/>
    <mergeCell ref="B542:B546"/>
    <mergeCell ref="B537:B541"/>
    <mergeCell ref="C537:C541"/>
    <mergeCell ref="D537:D541"/>
    <mergeCell ref="E537:E541"/>
    <mergeCell ref="B532:B536"/>
    <mergeCell ref="C532:C536"/>
    <mergeCell ref="N532:N536"/>
    <mergeCell ref="M91:M95"/>
    <mergeCell ref="M86:M90"/>
    <mergeCell ref="M81:M85"/>
    <mergeCell ref="N81:N85"/>
    <mergeCell ref="M76:M80"/>
    <mergeCell ref="N76:N80"/>
    <mergeCell ref="B557:B561"/>
    <mergeCell ref="C557:C561"/>
    <mergeCell ref="D557:D561"/>
    <mergeCell ref="E557:E561"/>
    <mergeCell ref="N557:N561"/>
    <mergeCell ref="B552:B556"/>
    <mergeCell ref="E552:E556"/>
    <mergeCell ref="N552:N556"/>
    <mergeCell ref="C542:C546"/>
    <mergeCell ref="D542:D546"/>
    <mergeCell ref="C552:C556"/>
    <mergeCell ref="D552:D556"/>
    <mergeCell ref="B547:B551"/>
    <mergeCell ref="C547:C551"/>
    <mergeCell ref="D547:D551"/>
    <mergeCell ref="E547:E551"/>
    <mergeCell ref="E542:E546"/>
    <mergeCell ref="D532:D536"/>
    <mergeCell ref="N131:N135"/>
    <mergeCell ref="M131:M135"/>
    <mergeCell ref="M126:M130"/>
    <mergeCell ref="M121:M125"/>
    <mergeCell ref="M116:M120"/>
    <mergeCell ref="M111:M115"/>
    <mergeCell ref="M106:M110"/>
    <mergeCell ref="M101:M105"/>
    <mergeCell ref="M96:M100"/>
    <mergeCell ref="N168:N172"/>
    <mergeCell ref="M168:M172"/>
    <mergeCell ref="M163:M167"/>
    <mergeCell ref="M158:M162"/>
    <mergeCell ref="M151:M155"/>
    <mergeCell ref="M146:M150"/>
    <mergeCell ref="M141:M145"/>
    <mergeCell ref="M136:M140"/>
    <mergeCell ref="N158:N162"/>
    <mergeCell ref="N163:N167"/>
    <mergeCell ref="N151:N155"/>
    <mergeCell ref="N146:N150"/>
    <mergeCell ref="N141:N145"/>
    <mergeCell ref="N136:N140"/>
    <mergeCell ref="M193:M197"/>
    <mergeCell ref="M188:M192"/>
    <mergeCell ref="M183:M187"/>
    <mergeCell ref="M178:M182"/>
    <mergeCell ref="M173:M177"/>
    <mergeCell ref="N198:N202"/>
    <mergeCell ref="N193:N197"/>
    <mergeCell ref="N188:N192"/>
    <mergeCell ref="N183:N187"/>
    <mergeCell ref="N178:N182"/>
    <mergeCell ref="N173:N177"/>
    <mergeCell ref="M11:M15"/>
    <mergeCell ref="K4:L4"/>
    <mergeCell ref="M4:N4"/>
    <mergeCell ref="M6:M10"/>
    <mergeCell ref="N6:N10"/>
    <mergeCell ref="M56:M60"/>
    <mergeCell ref="M51:M55"/>
    <mergeCell ref="M46:M50"/>
    <mergeCell ref="M41:M45"/>
    <mergeCell ref="M36:M40"/>
    <mergeCell ref="M31:M35"/>
    <mergeCell ref="M26:M30"/>
    <mergeCell ref="N16:N20"/>
    <mergeCell ref="N11:N15"/>
    <mergeCell ref="N51:N55"/>
    <mergeCell ref="N46:N50"/>
    <mergeCell ref="N41:N45"/>
    <mergeCell ref="N36:N40"/>
    <mergeCell ref="N31:N35"/>
    <mergeCell ref="N26:N30"/>
    <mergeCell ref="N21:N25"/>
    <mergeCell ref="B5:N5"/>
    <mergeCell ref="B6:B10"/>
    <mergeCell ref="C6:C10"/>
    <mergeCell ref="M71:M75"/>
    <mergeCell ref="N71:N75"/>
    <mergeCell ref="M66:M70"/>
    <mergeCell ref="N66:N70"/>
    <mergeCell ref="M61:M65"/>
    <mergeCell ref="N61:N65"/>
    <mergeCell ref="N56:N60"/>
    <mergeCell ref="M21:M25"/>
    <mergeCell ref="M16:M20"/>
    <mergeCell ref="M238:M242"/>
    <mergeCell ref="M233:M237"/>
    <mergeCell ref="M228:M232"/>
    <mergeCell ref="N228:N232"/>
    <mergeCell ref="M223:M227"/>
    <mergeCell ref="N223:N227"/>
    <mergeCell ref="N91:N95"/>
    <mergeCell ref="N86:N90"/>
    <mergeCell ref="N126:N130"/>
    <mergeCell ref="N121:N125"/>
    <mergeCell ref="N116:N120"/>
    <mergeCell ref="N111:N115"/>
    <mergeCell ref="N106:N110"/>
    <mergeCell ref="N101:N105"/>
    <mergeCell ref="N96:N100"/>
    <mergeCell ref="M218:M222"/>
    <mergeCell ref="N218:N222"/>
    <mergeCell ref="M213:M217"/>
    <mergeCell ref="N213:N217"/>
    <mergeCell ref="M208:M212"/>
    <mergeCell ref="N208:N212"/>
    <mergeCell ref="N203:N207"/>
    <mergeCell ref="M203:M207"/>
    <mergeCell ref="M198:M202"/>
    <mergeCell ref="N278:N282"/>
    <mergeCell ref="M278:M282"/>
    <mergeCell ref="M273:M277"/>
    <mergeCell ref="M268:M272"/>
    <mergeCell ref="M263:M267"/>
    <mergeCell ref="M258:M262"/>
    <mergeCell ref="M253:M257"/>
    <mergeCell ref="M248:M252"/>
    <mergeCell ref="M243:M247"/>
    <mergeCell ref="M303:M307"/>
    <mergeCell ref="M298:M302"/>
    <mergeCell ref="M293:M297"/>
    <mergeCell ref="M288:M292"/>
    <mergeCell ref="M283:M287"/>
    <mergeCell ref="N315:N319"/>
    <mergeCell ref="N303:N307"/>
    <mergeCell ref="N298:N302"/>
    <mergeCell ref="N293:N297"/>
    <mergeCell ref="N288:N292"/>
    <mergeCell ref="N283:N287"/>
    <mergeCell ref="B309:N309"/>
    <mergeCell ref="E293:E297"/>
    <mergeCell ref="E288:E292"/>
    <mergeCell ref="E303:E307"/>
    <mergeCell ref="E298:E302"/>
    <mergeCell ref="E310:E314"/>
    <mergeCell ref="M310:M314"/>
    <mergeCell ref="N310:N314"/>
    <mergeCell ref="C298:C302"/>
    <mergeCell ref="D298:D302"/>
    <mergeCell ref="B293:B297"/>
    <mergeCell ref="C293:C297"/>
    <mergeCell ref="D293:D297"/>
    <mergeCell ref="B330:B334"/>
    <mergeCell ref="M370:M374"/>
    <mergeCell ref="N370:N374"/>
    <mergeCell ref="M365:M369"/>
    <mergeCell ref="N365:N369"/>
    <mergeCell ref="M360:M364"/>
    <mergeCell ref="N360:N364"/>
    <mergeCell ref="N355:N359"/>
    <mergeCell ref="M355:M359"/>
    <mergeCell ref="M350:M354"/>
    <mergeCell ref="C370:C374"/>
    <mergeCell ref="D370:D374"/>
    <mergeCell ref="E370:E374"/>
    <mergeCell ref="B365:B369"/>
    <mergeCell ref="C365:C369"/>
    <mergeCell ref="N238:N242"/>
    <mergeCell ref="N233:N237"/>
    <mergeCell ref="N273:N277"/>
    <mergeCell ref="N268:N272"/>
    <mergeCell ref="N263:N267"/>
    <mergeCell ref="N258:N262"/>
    <mergeCell ref="N253:N257"/>
    <mergeCell ref="N248:N252"/>
    <mergeCell ref="N243:N247"/>
    <mergeCell ref="N400:N404"/>
    <mergeCell ref="N395:N399"/>
    <mergeCell ref="N442:N446"/>
    <mergeCell ref="N380:N384"/>
    <mergeCell ref="M375:M379"/>
    <mergeCell ref="N375:N379"/>
    <mergeCell ref="C442:C446"/>
    <mergeCell ref="D442:D446"/>
    <mergeCell ref="B432:B436"/>
    <mergeCell ref="C432:C436"/>
    <mergeCell ref="M412:M416"/>
    <mergeCell ref="N412:N416"/>
    <mergeCell ref="D432:D436"/>
    <mergeCell ref="E432:E436"/>
    <mergeCell ref="B412:B416"/>
    <mergeCell ref="C412:C416"/>
    <mergeCell ref="D412:D416"/>
    <mergeCell ref="E412:E416"/>
    <mergeCell ref="B427:B431"/>
    <mergeCell ref="C427:C431"/>
    <mergeCell ref="M400:M404"/>
    <mergeCell ref="M395:M399"/>
    <mergeCell ref="B411:N411"/>
    <mergeCell ref="D405:D409"/>
    <mergeCell ref="N447:N451"/>
    <mergeCell ref="M447:M451"/>
    <mergeCell ref="M442:M446"/>
    <mergeCell ref="M437:M441"/>
    <mergeCell ref="M432:M436"/>
    <mergeCell ref="M427:M431"/>
    <mergeCell ref="M422:M426"/>
    <mergeCell ref="M417:M421"/>
    <mergeCell ref="M405:M409"/>
    <mergeCell ref="N437:N441"/>
    <mergeCell ref="N432:N436"/>
    <mergeCell ref="N427:N431"/>
    <mergeCell ref="N422:N426"/>
    <mergeCell ref="N417:N421"/>
    <mergeCell ref="N405:N409"/>
    <mergeCell ref="N482:N486"/>
    <mergeCell ref="M482:M486"/>
    <mergeCell ref="M477:M481"/>
    <mergeCell ref="M472:M476"/>
    <mergeCell ref="M467:M471"/>
    <mergeCell ref="M462:M466"/>
    <mergeCell ref="M457:M461"/>
    <mergeCell ref="M452:M456"/>
    <mergeCell ref="N477:N481"/>
    <mergeCell ref="N472:N476"/>
    <mergeCell ref="N467:N471"/>
    <mergeCell ref="N462:N466"/>
    <mergeCell ref="N457:N461"/>
    <mergeCell ref="N452:N456"/>
    <mergeCell ref="N527:N531"/>
    <mergeCell ref="M522:M526"/>
    <mergeCell ref="N522:N526"/>
    <mergeCell ref="M517:M521"/>
    <mergeCell ref="N517:N521"/>
    <mergeCell ref="M512:M516"/>
    <mergeCell ref="N512:N516"/>
    <mergeCell ref="M487:M491"/>
    <mergeCell ref="N487:N491"/>
    <mergeCell ref="M527:M531"/>
    <mergeCell ref="M507:M511"/>
    <mergeCell ref="N507:N511"/>
    <mergeCell ref="M502:M506"/>
    <mergeCell ref="N502:N506"/>
    <mergeCell ref="M497:M501"/>
    <mergeCell ref="N497:N501"/>
    <mergeCell ref="M492:M496"/>
    <mergeCell ref="N492:N496"/>
    <mergeCell ref="M557:M561"/>
    <mergeCell ref="M552:M556"/>
    <mergeCell ref="M547:M551"/>
    <mergeCell ref="N547:N551"/>
    <mergeCell ref="M542:M546"/>
    <mergeCell ref="N542:N546"/>
    <mergeCell ref="N537:N541"/>
    <mergeCell ref="M537:M541"/>
    <mergeCell ref="M532:M536"/>
  </mergeCells>
  <dataValidations count="1">
    <dataValidation type="list" allowBlank="1" showErrorMessage="1" sqref="D6 M6 D11 M11 D16 M16 D21 M21 D26 M26 D31 M31 D36 M36 D41 M41 D46 M46 D51 M51 D56 M56 D61 M61 D66 M66 D71 M71 D76 M76 D81 M81 D86 M86 D91 M91 D96 M96 D101 M101 D106 M106 D111 M111 D116 M116 D121 M121 D126 M126 D131 M131 D136 M136 D141 M141 D146 M146 D151 M151 I6:I155 K6:K155 D158 M158 D163 M163 D168 M168 D173 M173 D178 M178 D183 M183 D188 M188 D193 M193 D198 M198 D203 M203 D208 M208 D213 M213 D218 M218 D223 M223 D228 M228 D233 M233 D238 M238 D243 M243 D248 M248 D253 M253 D258 M258 D263 M263 D268 M268 D273 M273 D278 M278 D283 M283 D288 M288 D293 M293 D298 M298 D303 M303 I158:I307 K158:K307 D310 M310 D315 M315 D320 M320 D325 M325 D330 M330 D335 M335 D340 M340 D345 M345 D350 M350 D355 M355 D360 M360 D365 M365 D370 M370 D375 M375 D380 M380 D385 M385 D390 M390 D395 M395 D400 M400 D405 M405 I310:I409 K310:K409 D412 M412 D417 M417 D422 M422 D427 M427 D432 M432 D437 M437 D442 M442 D447 M447 D452 M452 D457 M457 D462 M462 D467 M467 D472 M472 D477 M477 D482 M482 D487 M487 D492 M492 D497 M497 D502 M502 D507 M507 D512 M512 D517 M517 D522 M522 D527 M527 D532 M532 D537 M537 D542 M542 D547 M547 D552 M552 D557 M557 I412:I561 K412:K561">
      <formula1>"Y,T,Y/T"</formula1>
    </dataValidation>
  </dataValidations>
  <pageMargins left="0.25" right="0.25" top="0.75" bottom="0.75" header="0" footer="0"/>
  <pageSetup paperSize="9"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562"/>
  <sheetViews>
    <sheetView workbookViewId="0">
      <pane ySplit="4" topLeftCell="A5" activePane="bottomLeft" state="frozen"/>
      <selection pane="bottomLeft" activeCell="B6" sqref="B6:B10"/>
    </sheetView>
  </sheetViews>
  <sheetFormatPr defaultColWidth="14.42578125" defaultRowHeight="15" customHeight="1"/>
  <cols>
    <col min="1" max="1" width="6.5703125" hidden="1" customWidth="1"/>
    <col min="2" max="2" width="3.85546875" customWidth="1"/>
    <col min="3" max="3" width="46.7109375" customWidth="1"/>
    <col min="4" max="4" width="4.140625" customWidth="1"/>
    <col min="5" max="5" width="8.85546875" customWidth="1"/>
    <col min="6" max="6" width="3.85546875" customWidth="1"/>
    <col min="7" max="7" width="47.28515625" customWidth="1"/>
    <col min="8" max="8" width="13.140625" customWidth="1"/>
    <col min="9" max="9" width="4.28515625" customWidth="1"/>
    <col min="10" max="10" width="13.5703125" customWidth="1"/>
    <col min="11" max="11" width="4.28515625" customWidth="1"/>
    <col min="12" max="12" width="14.5703125" customWidth="1"/>
    <col min="13" max="13" width="4.28515625" customWidth="1"/>
    <col min="14" max="14" width="15.28515625" customWidth="1"/>
    <col min="15" max="18" width="12.7109375" customWidth="1"/>
  </cols>
  <sheetData>
    <row r="1" spans="1:18" ht="12.75" customHeight="1">
      <c r="A1" s="12"/>
      <c r="B1" s="354" t="s">
        <v>1248</v>
      </c>
      <c r="C1" s="353"/>
      <c r="D1" s="353"/>
      <c r="E1" s="353"/>
      <c r="F1" s="353"/>
      <c r="G1" s="353"/>
      <c r="H1" s="353"/>
      <c r="I1" s="353"/>
      <c r="J1" s="353"/>
      <c r="K1" s="353"/>
      <c r="L1" s="353"/>
      <c r="M1" s="353"/>
      <c r="N1" s="353"/>
      <c r="O1" s="12"/>
      <c r="P1" s="12"/>
      <c r="Q1" s="12"/>
      <c r="R1" s="12"/>
    </row>
    <row r="2" spans="1:18" ht="12.75" customHeight="1">
      <c r="A2" s="12"/>
      <c r="B2" s="435" t="s">
        <v>642</v>
      </c>
      <c r="C2" s="436"/>
      <c r="D2" s="436"/>
      <c r="E2" s="436"/>
      <c r="F2" s="436"/>
      <c r="G2" s="436"/>
      <c r="H2" s="436"/>
      <c r="I2" s="436"/>
      <c r="J2" s="436"/>
      <c r="K2" s="436"/>
      <c r="L2" s="436"/>
      <c r="M2" s="436"/>
      <c r="N2" s="437"/>
      <c r="O2" s="12"/>
      <c r="P2" s="12"/>
      <c r="Q2" s="12"/>
      <c r="R2" s="12"/>
    </row>
    <row r="3" spans="1:18" ht="12.75" customHeight="1">
      <c r="A3" s="271"/>
      <c r="B3" s="433" t="s">
        <v>629</v>
      </c>
      <c r="C3" s="433" t="s">
        <v>1250</v>
      </c>
      <c r="D3" s="438" t="s">
        <v>1251</v>
      </c>
      <c r="E3" s="366"/>
      <c r="F3" s="433" t="s">
        <v>629</v>
      </c>
      <c r="G3" s="433" t="s">
        <v>1252</v>
      </c>
      <c r="H3" s="433" t="s">
        <v>1253</v>
      </c>
      <c r="I3" s="434" t="s">
        <v>1254</v>
      </c>
      <c r="J3" s="360"/>
      <c r="K3" s="360"/>
      <c r="L3" s="360"/>
      <c r="M3" s="360"/>
      <c r="N3" s="351"/>
      <c r="O3" s="271"/>
      <c r="P3" s="271"/>
      <c r="Q3" s="271"/>
      <c r="R3" s="271"/>
    </row>
    <row r="4" spans="1:18" ht="12.75" customHeight="1">
      <c r="A4" s="271"/>
      <c r="B4" s="349"/>
      <c r="C4" s="349"/>
      <c r="D4" s="395"/>
      <c r="E4" s="375"/>
      <c r="F4" s="349"/>
      <c r="G4" s="349"/>
      <c r="H4" s="349"/>
      <c r="I4" s="434" t="s">
        <v>1255</v>
      </c>
      <c r="J4" s="351"/>
      <c r="K4" s="434" t="s">
        <v>1256</v>
      </c>
      <c r="L4" s="351"/>
      <c r="M4" s="434" t="s">
        <v>1257</v>
      </c>
      <c r="N4" s="351"/>
      <c r="O4" s="271"/>
      <c r="P4" s="271"/>
      <c r="Q4" s="271"/>
      <c r="R4" s="271"/>
    </row>
    <row r="5" spans="1:18" ht="12.75" customHeight="1">
      <c r="A5" s="12"/>
      <c r="B5" s="428" t="s">
        <v>1262</v>
      </c>
      <c r="C5" s="360"/>
      <c r="D5" s="360"/>
      <c r="E5" s="360"/>
      <c r="F5" s="360"/>
      <c r="G5" s="360"/>
      <c r="H5" s="360"/>
      <c r="I5" s="360"/>
      <c r="J5" s="360"/>
      <c r="K5" s="360"/>
      <c r="L5" s="360"/>
      <c r="M5" s="360"/>
      <c r="N5" s="351"/>
      <c r="O5" s="12"/>
      <c r="P5" s="12"/>
      <c r="Q5" s="12"/>
      <c r="R5" s="12"/>
    </row>
    <row r="6" spans="1:18" ht="12.75" customHeight="1">
      <c r="A6" s="272"/>
      <c r="B6" s="418">
        <v>1</v>
      </c>
      <c r="C6" s="426"/>
      <c r="D6" s="419" t="s">
        <v>658</v>
      </c>
      <c r="E6" s="420">
        <f>IF(D6="Y",1,IF(D6="T",0,IF(D6="Y/T","Belum diisi","Error")))</f>
        <v>1</v>
      </c>
      <c r="F6" s="273">
        <v>1</v>
      </c>
      <c r="G6" s="274"/>
      <c r="H6" s="275">
        <f t="shared" ref="H6:H155" si="0">IF(OR(J6="Isi Dulu",L6="Isi Dulu",J6="Isi Tujuan",L6="Isi Tujuan"),"Belum Diisi",IF(SUM(J6,L6)=2,1,IF(SUM(J6,L6)=1,0,IF(SUM(J6,L6)=0,0,"Error"))))</f>
        <v>1</v>
      </c>
      <c r="I6" s="276" t="s">
        <v>658</v>
      </c>
      <c r="J6" s="277">
        <f t="shared" ref="J6:J10" si="1">IF($D$6="Y/T","Isi Tujuan",IF($E$6=0,0,IF(I6="Y",1,IF(I6="T",0,"Isi Dulu"))))</f>
        <v>1</v>
      </c>
      <c r="K6" s="276" t="s">
        <v>658</v>
      </c>
      <c r="L6" s="277">
        <f t="shared" ref="L6:L10" si="2">IF($D$6="Y/T","Isi Tujuan",IF($E$6=0,0,IF(K6="Y",1,IF(K6="T",0,"Isi Dulu"))))</f>
        <v>1</v>
      </c>
      <c r="M6" s="429" t="s">
        <v>658</v>
      </c>
      <c r="N6" s="430">
        <f>IF(M6="Y",1,IF(M6="T",0,IF(M6="Y/T","Belum diisi","Error")))</f>
        <v>1</v>
      </c>
      <c r="O6" s="272"/>
      <c r="P6" s="272"/>
      <c r="Q6" s="272"/>
      <c r="R6" s="272"/>
    </row>
    <row r="7" spans="1:18" ht="12.75" customHeight="1">
      <c r="A7" s="272"/>
      <c r="B7" s="371"/>
      <c r="C7" s="371"/>
      <c r="D7" s="371"/>
      <c r="E7" s="421"/>
      <c r="F7" s="278">
        <v>2</v>
      </c>
      <c r="G7" s="279"/>
      <c r="H7" s="275" t="str">
        <f t="shared" si="0"/>
        <v>Belum Diisi</v>
      </c>
      <c r="I7" s="280" t="s">
        <v>650</v>
      </c>
      <c r="J7" s="281" t="str">
        <f t="shared" si="1"/>
        <v>Isi Dulu</v>
      </c>
      <c r="K7" s="280" t="s">
        <v>650</v>
      </c>
      <c r="L7" s="281" t="str">
        <f t="shared" si="2"/>
        <v>Isi Dulu</v>
      </c>
      <c r="M7" s="371"/>
      <c r="N7" s="371"/>
      <c r="O7" s="272"/>
      <c r="P7" s="272"/>
      <c r="Q7" s="272"/>
      <c r="R7" s="272"/>
    </row>
    <row r="8" spans="1:18" ht="12.75" customHeight="1">
      <c r="A8" s="272"/>
      <c r="B8" s="371"/>
      <c r="C8" s="371"/>
      <c r="D8" s="371"/>
      <c r="E8" s="421"/>
      <c r="F8" s="278">
        <v>3</v>
      </c>
      <c r="G8" s="279"/>
      <c r="H8" s="275" t="str">
        <f t="shared" si="0"/>
        <v>Belum Diisi</v>
      </c>
      <c r="I8" s="280" t="s">
        <v>650</v>
      </c>
      <c r="J8" s="281" t="str">
        <f t="shared" si="1"/>
        <v>Isi Dulu</v>
      </c>
      <c r="K8" s="280" t="s">
        <v>650</v>
      </c>
      <c r="L8" s="281" t="str">
        <f t="shared" si="2"/>
        <v>Isi Dulu</v>
      </c>
      <c r="M8" s="371"/>
      <c r="N8" s="371"/>
      <c r="O8" s="272"/>
      <c r="P8" s="272"/>
      <c r="Q8" s="272"/>
      <c r="R8" s="272"/>
    </row>
    <row r="9" spans="1:18" ht="12.75" customHeight="1">
      <c r="A9" s="272"/>
      <c r="B9" s="371"/>
      <c r="C9" s="371"/>
      <c r="D9" s="371"/>
      <c r="E9" s="421"/>
      <c r="F9" s="278">
        <v>4</v>
      </c>
      <c r="G9" s="279"/>
      <c r="H9" s="275" t="str">
        <f t="shared" si="0"/>
        <v>Belum Diisi</v>
      </c>
      <c r="I9" s="280" t="s">
        <v>650</v>
      </c>
      <c r="J9" s="281" t="str">
        <f t="shared" si="1"/>
        <v>Isi Dulu</v>
      </c>
      <c r="K9" s="280" t="s">
        <v>650</v>
      </c>
      <c r="L9" s="281" t="str">
        <f t="shared" si="2"/>
        <v>Isi Dulu</v>
      </c>
      <c r="M9" s="371"/>
      <c r="N9" s="371"/>
      <c r="O9" s="272"/>
      <c r="P9" s="272"/>
      <c r="Q9" s="272"/>
      <c r="R9" s="272"/>
    </row>
    <row r="10" spans="1:18" ht="12.75" customHeight="1">
      <c r="A10" s="272"/>
      <c r="B10" s="349"/>
      <c r="C10" s="349"/>
      <c r="D10" s="349"/>
      <c r="E10" s="422"/>
      <c r="F10" s="282">
        <v>5</v>
      </c>
      <c r="G10" s="283"/>
      <c r="H10" s="284" t="str">
        <f t="shared" si="0"/>
        <v>Belum Diisi</v>
      </c>
      <c r="I10" s="285" t="s">
        <v>650</v>
      </c>
      <c r="J10" s="286" t="str">
        <f t="shared" si="1"/>
        <v>Isi Dulu</v>
      </c>
      <c r="K10" s="285" t="s">
        <v>650</v>
      </c>
      <c r="L10" s="286" t="str">
        <f t="shared" si="2"/>
        <v>Isi Dulu</v>
      </c>
      <c r="M10" s="349"/>
      <c r="N10" s="349"/>
      <c r="O10" s="272"/>
      <c r="P10" s="272"/>
      <c r="Q10" s="272"/>
      <c r="R10" s="272"/>
    </row>
    <row r="11" spans="1:18" ht="12.75" customHeight="1">
      <c r="A11" s="272"/>
      <c r="B11" s="418">
        <v>2</v>
      </c>
      <c r="C11" s="426"/>
      <c r="D11" s="419" t="s">
        <v>650</v>
      </c>
      <c r="E11" s="420" t="str">
        <f>IF(D11="Y",1,IF(D11="T",0,IF(D11="Y/T","Belum diisi","Error")))</f>
        <v>Belum diisi</v>
      </c>
      <c r="F11" s="273">
        <v>1</v>
      </c>
      <c r="G11" s="274"/>
      <c r="H11" s="287" t="str">
        <f t="shared" si="0"/>
        <v>Belum Diisi</v>
      </c>
      <c r="I11" s="276" t="s">
        <v>650</v>
      </c>
      <c r="J11" s="277" t="str">
        <f t="shared" ref="J11:J15" si="3">IF($D$11="Y/T","Isi Tujuan",IF($E$11=0,0,IF(I11="Y",1,IF(I11="T",0,"Isi Dulu"))))</f>
        <v>Isi Tujuan</v>
      </c>
      <c r="K11" s="276" t="s">
        <v>650</v>
      </c>
      <c r="L11" s="277" t="str">
        <f t="shared" ref="L11:L15" si="4">IF($D$11="Y/T","Isi Tujuan",IF($E$11=0,0,IF(K11="Y",1,IF(K11="T",0,"Isi Dulu"))))</f>
        <v>Isi Tujuan</v>
      </c>
      <c r="M11" s="429" t="s">
        <v>650</v>
      </c>
      <c r="N11" s="430" t="str">
        <f>IF(M11="Y",1,IF(M11="T",0,IF(M11="Y/T","Belum diisi","Error")))</f>
        <v>Belum diisi</v>
      </c>
      <c r="O11" s="272"/>
      <c r="P11" s="272"/>
      <c r="Q11" s="272"/>
      <c r="R11" s="272"/>
    </row>
    <row r="12" spans="1:18" ht="12.75" customHeight="1">
      <c r="A12" s="272"/>
      <c r="B12" s="371"/>
      <c r="C12" s="371"/>
      <c r="D12" s="371"/>
      <c r="E12" s="421"/>
      <c r="F12" s="278">
        <v>2</v>
      </c>
      <c r="G12" s="279"/>
      <c r="H12" s="288" t="str">
        <f t="shared" si="0"/>
        <v>Belum Diisi</v>
      </c>
      <c r="I12" s="280" t="s">
        <v>650</v>
      </c>
      <c r="J12" s="281" t="str">
        <f t="shared" si="3"/>
        <v>Isi Tujuan</v>
      </c>
      <c r="K12" s="280" t="s">
        <v>650</v>
      </c>
      <c r="L12" s="281" t="str">
        <f t="shared" si="4"/>
        <v>Isi Tujuan</v>
      </c>
      <c r="M12" s="371"/>
      <c r="N12" s="371"/>
      <c r="O12" s="272"/>
      <c r="P12" s="272"/>
      <c r="Q12" s="272"/>
      <c r="R12" s="272"/>
    </row>
    <row r="13" spans="1:18" ht="12.75" customHeight="1">
      <c r="A13" s="272"/>
      <c r="B13" s="371"/>
      <c r="C13" s="371"/>
      <c r="D13" s="371"/>
      <c r="E13" s="421"/>
      <c r="F13" s="278">
        <v>3</v>
      </c>
      <c r="G13" s="279"/>
      <c r="H13" s="288" t="str">
        <f t="shared" si="0"/>
        <v>Belum Diisi</v>
      </c>
      <c r="I13" s="280" t="s">
        <v>650</v>
      </c>
      <c r="J13" s="281" t="str">
        <f t="shared" si="3"/>
        <v>Isi Tujuan</v>
      </c>
      <c r="K13" s="280" t="s">
        <v>650</v>
      </c>
      <c r="L13" s="281" t="str">
        <f t="shared" si="4"/>
        <v>Isi Tujuan</v>
      </c>
      <c r="M13" s="371"/>
      <c r="N13" s="371"/>
      <c r="O13" s="272"/>
      <c r="P13" s="272"/>
      <c r="Q13" s="272"/>
      <c r="R13" s="272"/>
    </row>
    <row r="14" spans="1:18" ht="12.75" customHeight="1">
      <c r="A14" s="272"/>
      <c r="B14" s="371"/>
      <c r="C14" s="371"/>
      <c r="D14" s="371"/>
      <c r="E14" s="421"/>
      <c r="F14" s="278">
        <v>4</v>
      </c>
      <c r="G14" s="279"/>
      <c r="H14" s="288" t="str">
        <f t="shared" si="0"/>
        <v>Belum Diisi</v>
      </c>
      <c r="I14" s="280" t="s">
        <v>650</v>
      </c>
      <c r="J14" s="281" t="str">
        <f t="shared" si="3"/>
        <v>Isi Tujuan</v>
      </c>
      <c r="K14" s="280" t="s">
        <v>650</v>
      </c>
      <c r="L14" s="281" t="str">
        <f t="shared" si="4"/>
        <v>Isi Tujuan</v>
      </c>
      <c r="M14" s="371"/>
      <c r="N14" s="371"/>
      <c r="O14" s="272"/>
      <c r="P14" s="272"/>
      <c r="Q14" s="272"/>
      <c r="R14" s="272"/>
    </row>
    <row r="15" spans="1:18" ht="12.75" customHeight="1">
      <c r="A15" s="272"/>
      <c r="B15" s="349"/>
      <c r="C15" s="349"/>
      <c r="D15" s="349"/>
      <c r="E15" s="422"/>
      <c r="F15" s="282">
        <v>5</v>
      </c>
      <c r="G15" s="283"/>
      <c r="H15" s="289" t="str">
        <f t="shared" si="0"/>
        <v>Belum Diisi</v>
      </c>
      <c r="I15" s="285" t="s">
        <v>650</v>
      </c>
      <c r="J15" s="286" t="str">
        <f t="shared" si="3"/>
        <v>Isi Tujuan</v>
      </c>
      <c r="K15" s="285" t="s">
        <v>650</v>
      </c>
      <c r="L15" s="286" t="str">
        <f t="shared" si="4"/>
        <v>Isi Tujuan</v>
      </c>
      <c r="M15" s="349"/>
      <c r="N15" s="349"/>
      <c r="O15" s="272"/>
      <c r="P15" s="272"/>
      <c r="Q15" s="272"/>
      <c r="R15" s="272"/>
    </row>
    <row r="16" spans="1:18" ht="12.75" customHeight="1">
      <c r="A16" s="272"/>
      <c r="B16" s="418">
        <v>3</v>
      </c>
      <c r="C16" s="426"/>
      <c r="D16" s="419" t="s">
        <v>650</v>
      </c>
      <c r="E16" s="420" t="str">
        <f>IF(D16="Y",1,IF(D16="T",0,IF(D16="Y/T","Belum diisi","Error")))</f>
        <v>Belum diisi</v>
      </c>
      <c r="F16" s="273">
        <v>1</v>
      </c>
      <c r="G16" s="274"/>
      <c r="H16" s="290" t="str">
        <f t="shared" si="0"/>
        <v>Belum Diisi</v>
      </c>
      <c r="I16" s="276" t="s">
        <v>650</v>
      </c>
      <c r="J16" s="277" t="str">
        <f t="shared" ref="J16:J20" si="5">IF($D$16="Y/T","Isi Tujuan",IF($E$16=0,0,IF(I16="Y",1,IF(I16="T",0,"Isi Dulu"))))</f>
        <v>Isi Tujuan</v>
      </c>
      <c r="K16" s="276" t="s">
        <v>650</v>
      </c>
      <c r="L16" s="277" t="str">
        <f t="shared" ref="L16:L20" si="6">IF($D$16="Y/T","Isi Tujuan",IF($E$16=0,0,IF(K16="Y",1,IF(K16="T",0,"Isi Dulu"))))</f>
        <v>Isi Tujuan</v>
      </c>
      <c r="M16" s="429" t="s">
        <v>650</v>
      </c>
      <c r="N16" s="430" t="str">
        <f>IF(M16="Y",1,IF(M16="T",0,IF(M16="Y/T","Belum diisi","Error")))</f>
        <v>Belum diisi</v>
      </c>
      <c r="O16" s="272"/>
      <c r="P16" s="272"/>
      <c r="Q16" s="272"/>
      <c r="R16" s="272"/>
    </row>
    <row r="17" spans="1:18" ht="12.75" customHeight="1">
      <c r="A17" s="272"/>
      <c r="B17" s="371"/>
      <c r="C17" s="371"/>
      <c r="D17" s="371"/>
      <c r="E17" s="421"/>
      <c r="F17" s="278">
        <v>2</v>
      </c>
      <c r="G17" s="279"/>
      <c r="H17" s="288" t="str">
        <f t="shared" si="0"/>
        <v>Belum Diisi</v>
      </c>
      <c r="I17" s="280" t="s">
        <v>650</v>
      </c>
      <c r="J17" s="281" t="str">
        <f t="shared" si="5"/>
        <v>Isi Tujuan</v>
      </c>
      <c r="K17" s="280" t="s">
        <v>650</v>
      </c>
      <c r="L17" s="281" t="str">
        <f t="shared" si="6"/>
        <v>Isi Tujuan</v>
      </c>
      <c r="M17" s="371"/>
      <c r="N17" s="371"/>
      <c r="O17" s="272"/>
      <c r="P17" s="272"/>
      <c r="Q17" s="272"/>
      <c r="R17" s="272"/>
    </row>
    <row r="18" spans="1:18" ht="12.75" customHeight="1">
      <c r="A18" s="272"/>
      <c r="B18" s="371"/>
      <c r="C18" s="371"/>
      <c r="D18" s="371"/>
      <c r="E18" s="421"/>
      <c r="F18" s="278">
        <v>3</v>
      </c>
      <c r="G18" s="279"/>
      <c r="H18" s="288" t="str">
        <f t="shared" si="0"/>
        <v>Belum Diisi</v>
      </c>
      <c r="I18" s="280" t="s">
        <v>650</v>
      </c>
      <c r="J18" s="281" t="str">
        <f t="shared" si="5"/>
        <v>Isi Tujuan</v>
      </c>
      <c r="K18" s="280" t="s">
        <v>650</v>
      </c>
      <c r="L18" s="281" t="str">
        <f t="shared" si="6"/>
        <v>Isi Tujuan</v>
      </c>
      <c r="M18" s="371"/>
      <c r="N18" s="371"/>
      <c r="O18" s="272"/>
      <c r="P18" s="272"/>
      <c r="Q18" s="272"/>
      <c r="R18" s="272"/>
    </row>
    <row r="19" spans="1:18" ht="12.75" customHeight="1">
      <c r="A19" s="272"/>
      <c r="B19" s="371"/>
      <c r="C19" s="371"/>
      <c r="D19" s="371"/>
      <c r="E19" s="421"/>
      <c r="F19" s="278">
        <v>4</v>
      </c>
      <c r="G19" s="279"/>
      <c r="H19" s="288" t="str">
        <f t="shared" si="0"/>
        <v>Belum Diisi</v>
      </c>
      <c r="I19" s="280" t="s">
        <v>650</v>
      </c>
      <c r="J19" s="281" t="str">
        <f t="shared" si="5"/>
        <v>Isi Tujuan</v>
      </c>
      <c r="K19" s="280" t="s">
        <v>650</v>
      </c>
      <c r="L19" s="281" t="str">
        <f t="shared" si="6"/>
        <v>Isi Tujuan</v>
      </c>
      <c r="M19" s="371"/>
      <c r="N19" s="371"/>
      <c r="O19" s="272"/>
      <c r="P19" s="272"/>
      <c r="Q19" s="272"/>
      <c r="R19" s="272"/>
    </row>
    <row r="20" spans="1:18" ht="12.75" customHeight="1">
      <c r="A20" s="272"/>
      <c r="B20" s="349"/>
      <c r="C20" s="349"/>
      <c r="D20" s="349"/>
      <c r="E20" s="422"/>
      <c r="F20" s="282">
        <v>5</v>
      </c>
      <c r="G20" s="283"/>
      <c r="H20" s="289" t="str">
        <f t="shared" si="0"/>
        <v>Belum Diisi</v>
      </c>
      <c r="I20" s="285" t="s">
        <v>650</v>
      </c>
      <c r="J20" s="286" t="str">
        <f t="shared" si="5"/>
        <v>Isi Tujuan</v>
      </c>
      <c r="K20" s="285" t="s">
        <v>650</v>
      </c>
      <c r="L20" s="286" t="str">
        <f t="shared" si="6"/>
        <v>Isi Tujuan</v>
      </c>
      <c r="M20" s="349"/>
      <c r="N20" s="349"/>
      <c r="O20" s="272"/>
      <c r="P20" s="272"/>
      <c r="Q20" s="272"/>
      <c r="R20" s="272"/>
    </row>
    <row r="21" spans="1:18" ht="12.75" customHeight="1">
      <c r="A21" s="272"/>
      <c r="B21" s="418">
        <v>4</v>
      </c>
      <c r="C21" s="426"/>
      <c r="D21" s="419" t="s">
        <v>650</v>
      </c>
      <c r="E21" s="420" t="str">
        <f>IF(D21="Y",1,IF(D21="T",0,IF(D21="Y/T","Belum diisi","Error")))</f>
        <v>Belum diisi</v>
      </c>
      <c r="F21" s="273">
        <v>1</v>
      </c>
      <c r="G21" s="274"/>
      <c r="H21" s="290" t="str">
        <f t="shared" si="0"/>
        <v>Belum Diisi</v>
      </c>
      <c r="I21" s="276" t="s">
        <v>650</v>
      </c>
      <c r="J21" s="277" t="str">
        <f t="shared" ref="J21:J25" si="7">IF($D$21="Y/T","Isi Tujuan",IF($E$21=0,0,IF(I21="Y",1,IF(I21="T",0,"Isi Dulu"))))</f>
        <v>Isi Tujuan</v>
      </c>
      <c r="K21" s="276" t="s">
        <v>650</v>
      </c>
      <c r="L21" s="277" t="str">
        <f t="shared" ref="L21:L25" si="8">IF($D$21="Y/T","Isi Tujuan",IF($E$21=0,0,IF(K21="Y",1,IF(K21="T",0,"Isi Dulu"))))</f>
        <v>Isi Tujuan</v>
      </c>
      <c r="M21" s="429" t="s">
        <v>650</v>
      </c>
      <c r="N21" s="430" t="str">
        <f>IF(M21="Y",1,IF(M21="T",0,IF(M21="Y/T","Belum diisi","Error")))</f>
        <v>Belum diisi</v>
      </c>
      <c r="O21" s="272"/>
      <c r="P21" s="272"/>
      <c r="Q21" s="272"/>
      <c r="R21" s="272"/>
    </row>
    <row r="22" spans="1:18" ht="12.75" customHeight="1">
      <c r="A22" s="272"/>
      <c r="B22" s="371"/>
      <c r="C22" s="371"/>
      <c r="D22" s="371"/>
      <c r="E22" s="421"/>
      <c r="F22" s="278">
        <v>2</v>
      </c>
      <c r="G22" s="279"/>
      <c r="H22" s="288" t="str">
        <f t="shared" si="0"/>
        <v>Belum Diisi</v>
      </c>
      <c r="I22" s="280" t="s">
        <v>650</v>
      </c>
      <c r="J22" s="281" t="str">
        <f t="shared" si="7"/>
        <v>Isi Tujuan</v>
      </c>
      <c r="K22" s="280" t="s">
        <v>650</v>
      </c>
      <c r="L22" s="281" t="str">
        <f t="shared" si="8"/>
        <v>Isi Tujuan</v>
      </c>
      <c r="M22" s="371"/>
      <c r="N22" s="371"/>
      <c r="O22" s="272"/>
      <c r="P22" s="272"/>
      <c r="Q22" s="272"/>
      <c r="R22" s="272"/>
    </row>
    <row r="23" spans="1:18" ht="12.75" customHeight="1">
      <c r="A23" s="272"/>
      <c r="B23" s="371"/>
      <c r="C23" s="371"/>
      <c r="D23" s="371"/>
      <c r="E23" s="421"/>
      <c r="F23" s="278">
        <v>3</v>
      </c>
      <c r="G23" s="279"/>
      <c r="H23" s="288" t="str">
        <f t="shared" si="0"/>
        <v>Belum Diisi</v>
      </c>
      <c r="I23" s="280" t="s">
        <v>650</v>
      </c>
      <c r="J23" s="281" t="str">
        <f t="shared" si="7"/>
        <v>Isi Tujuan</v>
      </c>
      <c r="K23" s="280" t="s">
        <v>650</v>
      </c>
      <c r="L23" s="281" t="str">
        <f t="shared" si="8"/>
        <v>Isi Tujuan</v>
      </c>
      <c r="M23" s="371"/>
      <c r="N23" s="371"/>
      <c r="O23" s="272"/>
      <c r="P23" s="272"/>
      <c r="Q23" s="272"/>
      <c r="R23" s="272"/>
    </row>
    <row r="24" spans="1:18" ht="12.75" customHeight="1">
      <c r="A24" s="272"/>
      <c r="B24" s="371"/>
      <c r="C24" s="371"/>
      <c r="D24" s="371"/>
      <c r="E24" s="421"/>
      <c r="F24" s="278">
        <v>4</v>
      </c>
      <c r="G24" s="279"/>
      <c r="H24" s="288" t="str">
        <f t="shared" si="0"/>
        <v>Belum Diisi</v>
      </c>
      <c r="I24" s="280" t="s">
        <v>650</v>
      </c>
      <c r="J24" s="281" t="str">
        <f t="shared" si="7"/>
        <v>Isi Tujuan</v>
      </c>
      <c r="K24" s="280" t="s">
        <v>650</v>
      </c>
      <c r="L24" s="281" t="str">
        <f t="shared" si="8"/>
        <v>Isi Tujuan</v>
      </c>
      <c r="M24" s="371"/>
      <c r="N24" s="371"/>
      <c r="O24" s="272"/>
      <c r="P24" s="272"/>
      <c r="Q24" s="272"/>
      <c r="R24" s="272"/>
    </row>
    <row r="25" spans="1:18" ht="12.75" customHeight="1">
      <c r="A25" s="272"/>
      <c r="B25" s="349"/>
      <c r="C25" s="349"/>
      <c r="D25" s="349"/>
      <c r="E25" s="422"/>
      <c r="F25" s="282">
        <v>5</v>
      </c>
      <c r="G25" s="283"/>
      <c r="H25" s="289" t="str">
        <f t="shared" si="0"/>
        <v>Belum Diisi</v>
      </c>
      <c r="I25" s="285" t="s">
        <v>650</v>
      </c>
      <c r="J25" s="286" t="str">
        <f t="shared" si="7"/>
        <v>Isi Tujuan</v>
      </c>
      <c r="K25" s="285" t="s">
        <v>650</v>
      </c>
      <c r="L25" s="286" t="str">
        <f t="shared" si="8"/>
        <v>Isi Tujuan</v>
      </c>
      <c r="M25" s="349"/>
      <c r="N25" s="349"/>
      <c r="O25" s="272"/>
      <c r="P25" s="272"/>
      <c r="Q25" s="272"/>
      <c r="R25" s="272"/>
    </row>
    <row r="26" spans="1:18" ht="12.75" customHeight="1">
      <c r="A26" s="272"/>
      <c r="B26" s="418">
        <v>5</v>
      </c>
      <c r="C26" s="426"/>
      <c r="D26" s="419" t="s">
        <v>650</v>
      </c>
      <c r="E26" s="420" t="str">
        <f>IF(D26="Y",1,IF(D26="T",0,IF(D26="Y/T","Belum diisi","Error")))</f>
        <v>Belum diisi</v>
      </c>
      <c r="F26" s="273">
        <v>1</v>
      </c>
      <c r="G26" s="274"/>
      <c r="H26" s="290" t="str">
        <f t="shared" si="0"/>
        <v>Belum Diisi</v>
      </c>
      <c r="I26" s="276" t="s">
        <v>650</v>
      </c>
      <c r="J26" s="277" t="str">
        <f t="shared" ref="J26:J30" si="9">IF($D$26="Y/T","Isi Tujuan",IF($E$26=0,0,IF(I26="Y",1,IF(I26="T",0,"Isi Dulu"))))</f>
        <v>Isi Tujuan</v>
      </c>
      <c r="K26" s="276" t="s">
        <v>650</v>
      </c>
      <c r="L26" s="277" t="str">
        <f t="shared" ref="L26:L30" si="10">IF($D$26="Y/T","Isi Tujuan",IF($E$26=0,0,IF(K26="Y",1,IF(K26="T",0,"Isi Dulu"))))</f>
        <v>Isi Tujuan</v>
      </c>
      <c r="M26" s="429" t="s">
        <v>650</v>
      </c>
      <c r="N26" s="430" t="str">
        <f>IF(M26="Y",1,IF(M26="T",0,IF(M26="Y/T","Belum diisi","Error")))</f>
        <v>Belum diisi</v>
      </c>
      <c r="O26" s="272"/>
      <c r="P26" s="272"/>
      <c r="Q26" s="272"/>
      <c r="R26" s="272"/>
    </row>
    <row r="27" spans="1:18" ht="12.75" customHeight="1">
      <c r="A27" s="272"/>
      <c r="B27" s="371"/>
      <c r="C27" s="371"/>
      <c r="D27" s="371"/>
      <c r="E27" s="421"/>
      <c r="F27" s="278">
        <v>2</v>
      </c>
      <c r="G27" s="279"/>
      <c r="H27" s="288" t="str">
        <f t="shared" si="0"/>
        <v>Belum Diisi</v>
      </c>
      <c r="I27" s="280" t="s">
        <v>650</v>
      </c>
      <c r="J27" s="281" t="str">
        <f t="shared" si="9"/>
        <v>Isi Tujuan</v>
      </c>
      <c r="K27" s="280" t="s">
        <v>650</v>
      </c>
      <c r="L27" s="281" t="str">
        <f t="shared" si="10"/>
        <v>Isi Tujuan</v>
      </c>
      <c r="M27" s="371"/>
      <c r="N27" s="371"/>
      <c r="O27" s="272"/>
      <c r="P27" s="272"/>
      <c r="Q27" s="272"/>
      <c r="R27" s="272"/>
    </row>
    <row r="28" spans="1:18" ht="12.75" customHeight="1">
      <c r="A28" s="272"/>
      <c r="B28" s="371"/>
      <c r="C28" s="371"/>
      <c r="D28" s="371"/>
      <c r="E28" s="421"/>
      <c r="F28" s="278">
        <v>3</v>
      </c>
      <c r="G28" s="279"/>
      <c r="H28" s="288" t="str">
        <f t="shared" si="0"/>
        <v>Belum Diisi</v>
      </c>
      <c r="I28" s="280" t="s">
        <v>650</v>
      </c>
      <c r="J28" s="281" t="str">
        <f t="shared" si="9"/>
        <v>Isi Tujuan</v>
      </c>
      <c r="K28" s="280" t="s">
        <v>650</v>
      </c>
      <c r="L28" s="281" t="str">
        <f t="shared" si="10"/>
        <v>Isi Tujuan</v>
      </c>
      <c r="M28" s="371"/>
      <c r="N28" s="371"/>
      <c r="O28" s="272"/>
      <c r="P28" s="272"/>
      <c r="Q28" s="272"/>
      <c r="R28" s="272"/>
    </row>
    <row r="29" spans="1:18" ht="12.75" customHeight="1">
      <c r="A29" s="272"/>
      <c r="B29" s="371"/>
      <c r="C29" s="371"/>
      <c r="D29" s="371"/>
      <c r="E29" s="421"/>
      <c r="F29" s="278">
        <v>4</v>
      </c>
      <c r="G29" s="279"/>
      <c r="H29" s="288" t="str">
        <f t="shared" si="0"/>
        <v>Belum Diisi</v>
      </c>
      <c r="I29" s="280" t="s">
        <v>650</v>
      </c>
      <c r="J29" s="281" t="str">
        <f t="shared" si="9"/>
        <v>Isi Tujuan</v>
      </c>
      <c r="K29" s="280" t="s">
        <v>650</v>
      </c>
      <c r="L29" s="281" t="str">
        <f t="shared" si="10"/>
        <v>Isi Tujuan</v>
      </c>
      <c r="M29" s="371"/>
      <c r="N29" s="371"/>
      <c r="O29" s="272"/>
      <c r="P29" s="272"/>
      <c r="Q29" s="272"/>
      <c r="R29" s="272"/>
    </row>
    <row r="30" spans="1:18" ht="12.75" customHeight="1">
      <c r="A30" s="272"/>
      <c r="B30" s="349"/>
      <c r="C30" s="349"/>
      <c r="D30" s="349"/>
      <c r="E30" s="422"/>
      <c r="F30" s="282">
        <v>5</v>
      </c>
      <c r="G30" s="283"/>
      <c r="H30" s="289" t="str">
        <f t="shared" si="0"/>
        <v>Belum Diisi</v>
      </c>
      <c r="I30" s="285" t="s">
        <v>650</v>
      </c>
      <c r="J30" s="286" t="str">
        <f t="shared" si="9"/>
        <v>Isi Tujuan</v>
      </c>
      <c r="K30" s="285" t="s">
        <v>650</v>
      </c>
      <c r="L30" s="286" t="str">
        <f t="shared" si="10"/>
        <v>Isi Tujuan</v>
      </c>
      <c r="M30" s="349"/>
      <c r="N30" s="349"/>
      <c r="O30" s="272"/>
      <c r="P30" s="272"/>
      <c r="Q30" s="272"/>
      <c r="R30" s="272"/>
    </row>
    <row r="31" spans="1:18" ht="12.75" customHeight="1">
      <c r="A31" s="272"/>
      <c r="B31" s="418">
        <v>6</v>
      </c>
      <c r="C31" s="426"/>
      <c r="D31" s="419" t="s">
        <v>650</v>
      </c>
      <c r="E31" s="420" t="str">
        <f>IF(D31="Y",1,IF(D31="T",0,IF(D31="Y/T","Belum diisi","Error")))</f>
        <v>Belum diisi</v>
      </c>
      <c r="F31" s="273">
        <v>1</v>
      </c>
      <c r="G31" s="274"/>
      <c r="H31" s="290" t="str">
        <f t="shared" si="0"/>
        <v>Belum Diisi</v>
      </c>
      <c r="I31" s="276" t="s">
        <v>650</v>
      </c>
      <c r="J31" s="277" t="str">
        <f t="shared" ref="J31:J35" si="11">IF($D$31="Y/T","Isi Tujuan",IF($E$31=0,0,IF(I31="Y",1,IF(I31="T",0,"Isi Dulu"))))</f>
        <v>Isi Tujuan</v>
      </c>
      <c r="K31" s="276" t="s">
        <v>650</v>
      </c>
      <c r="L31" s="277" t="str">
        <f t="shared" ref="L31:L35" si="12">IF($D$31="Y/T","Isi Tujuan",IF($E$31=0,0,IF(K31="Y",1,IF(K31="T",0,"Isi Dulu"))))</f>
        <v>Isi Tujuan</v>
      </c>
      <c r="M31" s="429" t="s">
        <v>650</v>
      </c>
      <c r="N31" s="430" t="str">
        <f>IF(M31="Y",1,IF(M31="T",0,IF(M31="Y/T","Belum diisi","Error")))</f>
        <v>Belum diisi</v>
      </c>
      <c r="O31" s="272"/>
      <c r="P31" s="272"/>
      <c r="Q31" s="272"/>
      <c r="R31" s="272"/>
    </row>
    <row r="32" spans="1:18" ht="12.75" customHeight="1">
      <c r="A32" s="272"/>
      <c r="B32" s="371"/>
      <c r="C32" s="371"/>
      <c r="D32" s="371"/>
      <c r="E32" s="421"/>
      <c r="F32" s="278">
        <v>2</v>
      </c>
      <c r="G32" s="279"/>
      <c r="H32" s="288" t="str">
        <f t="shared" si="0"/>
        <v>Belum Diisi</v>
      </c>
      <c r="I32" s="280" t="s">
        <v>650</v>
      </c>
      <c r="J32" s="281" t="str">
        <f t="shared" si="11"/>
        <v>Isi Tujuan</v>
      </c>
      <c r="K32" s="280" t="s">
        <v>650</v>
      </c>
      <c r="L32" s="281" t="str">
        <f t="shared" si="12"/>
        <v>Isi Tujuan</v>
      </c>
      <c r="M32" s="371"/>
      <c r="N32" s="371"/>
      <c r="O32" s="272"/>
      <c r="P32" s="272"/>
      <c r="Q32" s="272"/>
      <c r="R32" s="272"/>
    </row>
    <row r="33" spans="1:18" ht="12.75" customHeight="1">
      <c r="A33" s="272"/>
      <c r="B33" s="371"/>
      <c r="C33" s="371"/>
      <c r="D33" s="371"/>
      <c r="E33" s="421"/>
      <c r="F33" s="278">
        <v>3</v>
      </c>
      <c r="G33" s="279"/>
      <c r="H33" s="288" t="str">
        <f t="shared" si="0"/>
        <v>Belum Diisi</v>
      </c>
      <c r="I33" s="280" t="s">
        <v>650</v>
      </c>
      <c r="J33" s="281" t="str">
        <f t="shared" si="11"/>
        <v>Isi Tujuan</v>
      </c>
      <c r="K33" s="280" t="s">
        <v>650</v>
      </c>
      <c r="L33" s="281" t="str">
        <f t="shared" si="12"/>
        <v>Isi Tujuan</v>
      </c>
      <c r="M33" s="371"/>
      <c r="N33" s="371"/>
      <c r="O33" s="272"/>
      <c r="P33" s="272"/>
      <c r="Q33" s="272"/>
      <c r="R33" s="272"/>
    </row>
    <row r="34" spans="1:18" ht="12.75" customHeight="1">
      <c r="A34" s="272"/>
      <c r="B34" s="371"/>
      <c r="C34" s="371"/>
      <c r="D34" s="371"/>
      <c r="E34" s="421"/>
      <c r="F34" s="278">
        <v>4</v>
      </c>
      <c r="G34" s="279"/>
      <c r="H34" s="288" t="str">
        <f t="shared" si="0"/>
        <v>Belum Diisi</v>
      </c>
      <c r="I34" s="280" t="s">
        <v>650</v>
      </c>
      <c r="J34" s="281" t="str">
        <f t="shared" si="11"/>
        <v>Isi Tujuan</v>
      </c>
      <c r="K34" s="280" t="s">
        <v>650</v>
      </c>
      <c r="L34" s="281" t="str">
        <f t="shared" si="12"/>
        <v>Isi Tujuan</v>
      </c>
      <c r="M34" s="371"/>
      <c r="N34" s="371"/>
      <c r="O34" s="272"/>
      <c r="P34" s="272"/>
      <c r="Q34" s="272"/>
      <c r="R34" s="272"/>
    </row>
    <row r="35" spans="1:18" ht="12.75" customHeight="1">
      <c r="A35" s="272"/>
      <c r="B35" s="349"/>
      <c r="C35" s="349"/>
      <c r="D35" s="349"/>
      <c r="E35" s="422"/>
      <c r="F35" s="282">
        <v>5</v>
      </c>
      <c r="G35" s="283"/>
      <c r="H35" s="289" t="str">
        <f t="shared" si="0"/>
        <v>Belum Diisi</v>
      </c>
      <c r="I35" s="285" t="s">
        <v>650</v>
      </c>
      <c r="J35" s="286" t="str">
        <f t="shared" si="11"/>
        <v>Isi Tujuan</v>
      </c>
      <c r="K35" s="285" t="s">
        <v>650</v>
      </c>
      <c r="L35" s="286" t="str">
        <f t="shared" si="12"/>
        <v>Isi Tujuan</v>
      </c>
      <c r="M35" s="349"/>
      <c r="N35" s="349"/>
      <c r="O35" s="272"/>
      <c r="P35" s="272"/>
      <c r="Q35" s="272"/>
      <c r="R35" s="272"/>
    </row>
    <row r="36" spans="1:18" ht="12.75" customHeight="1">
      <c r="A36" s="272"/>
      <c r="B36" s="418">
        <v>7</v>
      </c>
      <c r="C36" s="426"/>
      <c r="D36" s="419" t="s">
        <v>650</v>
      </c>
      <c r="E36" s="420" t="str">
        <f>IF(D36="Y",1,IF(D36="T",0,IF(D36="Y/T","Belum diisi","Error")))</f>
        <v>Belum diisi</v>
      </c>
      <c r="F36" s="273">
        <v>1</v>
      </c>
      <c r="G36" s="274"/>
      <c r="H36" s="290" t="str">
        <f t="shared" si="0"/>
        <v>Belum Diisi</v>
      </c>
      <c r="I36" s="276" t="s">
        <v>650</v>
      </c>
      <c r="J36" s="277" t="str">
        <f t="shared" ref="J36:J40" si="13">IF($D$36="Y/T","Isi Tujuan",IF($E$36=0,0,IF(I36="Y",1,IF(I36="T",0,"Isi Dulu"))))</f>
        <v>Isi Tujuan</v>
      </c>
      <c r="K36" s="276" t="s">
        <v>650</v>
      </c>
      <c r="L36" s="277" t="str">
        <f t="shared" ref="L36:L40" si="14">IF($D$36="Y/T","Isi Tujuan",IF($E$36=0,0,IF(K36="Y",1,IF(K36="T",0,"Isi Dulu"))))</f>
        <v>Isi Tujuan</v>
      </c>
      <c r="M36" s="429" t="s">
        <v>650</v>
      </c>
      <c r="N36" s="430" t="str">
        <f>IF(M36="Y",1,IF(M36="T",0,IF(M36="Y/T","Belum diisi","Error")))</f>
        <v>Belum diisi</v>
      </c>
      <c r="O36" s="272"/>
      <c r="P36" s="272"/>
      <c r="Q36" s="272"/>
      <c r="R36" s="272"/>
    </row>
    <row r="37" spans="1:18" ht="12.75" customHeight="1">
      <c r="A37" s="272"/>
      <c r="B37" s="371"/>
      <c r="C37" s="371"/>
      <c r="D37" s="371"/>
      <c r="E37" s="421"/>
      <c r="F37" s="278">
        <v>2</v>
      </c>
      <c r="G37" s="279"/>
      <c r="H37" s="288" t="str">
        <f t="shared" si="0"/>
        <v>Belum Diisi</v>
      </c>
      <c r="I37" s="280" t="s">
        <v>650</v>
      </c>
      <c r="J37" s="281" t="str">
        <f t="shared" si="13"/>
        <v>Isi Tujuan</v>
      </c>
      <c r="K37" s="280" t="s">
        <v>650</v>
      </c>
      <c r="L37" s="281" t="str">
        <f t="shared" si="14"/>
        <v>Isi Tujuan</v>
      </c>
      <c r="M37" s="371"/>
      <c r="N37" s="371"/>
      <c r="O37" s="272"/>
      <c r="P37" s="272"/>
      <c r="Q37" s="272"/>
      <c r="R37" s="272"/>
    </row>
    <row r="38" spans="1:18" ht="12.75" customHeight="1">
      <c r="A38" s="272"/>
      <c r="B38" s="371"/>
      <c r="C38" s="371"/>
      <c r="D38" s="371"/>
      <c r="E38" s="421"/>
      <c r="F38" s="278">
        <v>3</v>
      </c>
      <c r="G38" s="279"/>
      <c r="H38" s="288" t="str">
        <f t="shared" si="0"/>
        <v>Belum Diisi</v>
      </c>
      <c r="I38" s="280" t="s">
        <v>650</v>
      </c>
      <c r="J38" s="281" t="str">
        <f t="shared" si="13"/>
        <v>Isi Tujuan</v>
      </c>
      <c r="K38" s="280" t="s">
        <v>650</v>
      </c>
      <c r="L38" s="281" t="str">
        <f t="shared" si="14"/>
        <v>Isi Tujuan</v>
      </c>
      <c r="M38" s="371"/>
      <c r="N38" s="371"/>
      <c r="O38" s="272"/>
      <c r="P38" s="272"/>
      <c r="Q38" s="272"/>
      <c r="R38" s="272"/>
    </row>
    <row r="39" spans="1:18" ht="12.75" customHeight="1">
      <c r="A39" s="272"/>
      <c r="B39" s="371"/>
      <c r="C39" s="371"/>
      <c r="D39" s="371"/>
      <c r="E39" s="421"/>
      <c r="F39" s="278">
        <v>4</v>
      </c>
      <c r="G39" s="279"/>
      <c r="H39" s="288" t="str">
        <f t="shared" si="0"/>
        <v>Belum Diisi</v>
      </c>
      <c r="I39" s="280" t="s">
        <v>650</v>
      </c>
      <c r="J39" s="281" t="str">
        <f t="shared" si="13"/>
        <v>Isi Tujuan</v>
      </c>
      <c r="K39" s="280" t="s">
        <v>650</v>
      </c>
      <c r="L39" s="281" t="str">
        <f t="shared" si="14"/>
        <v>Isi Tujuan</v>
      </c>
      <c r="M39" s="371"/>
      <c r="N39" s="371"/>
      <c r="O39" s="272"/>
      <c r="P39" s="272"/>
      <c r="Q39" s="272"/>
      <c r="R39" s="272"/>
    </row>
    <row r="40" spans="1:18" ht="12.75" customHeight="1">
      <c r="A40" s="272"/>
      <c r="B40" s="349"/>
      <c r="C40" s="349"/>
      <c r="D40" s="349"/>
      <c r="E40" s="422"/>
      <c r="F40" s="282">
        <v>5</v>
      </c>
      <c r="G40" s="283"/>
      <c r="H40" s="289" t="str">
        <f t="shared" si="0"/>
        <v>Belum Diisi</v>
      </c>
      <c r="I40" s="285" t="s">
        <v>650</v>
      </c>
      <c r="J40" s="286" t="str">
        <f t="shared" si="13"/>
        <v>Isi Tujuan</v>
      </c>
      <c r="K40" s="285" t="s">
        <v>650</v>
      </c>
      <c r="L40" s="286" t="str">
        <f t="shared" si="14"/>
        <v>Isi Tujuan</v>
      </c>
      <c r="M40" s="349"/>
      <c r="N40" s="349"/>
      <c r="O40" s="272"/>
      <c r="P40" s="272"/>
      <c r="Q40" s="272"/>
      <c r="R40" s="272"/>
    </row>
    <row r="41" spans="1:18" ht="12.75" customHeight="1">
      <c r="A41" s="272"/>
      <c r="B41" s="418">
        <v>8</v>
      </c>
      <c r="C41" s="426"/>
      <c r="D41" s="419" t="s">
        <v>650</v>
      </c>
      <c r="E41" s="420" t="str">
        <f>IF(D41="Y",1,IF(D41="T",0,IF(D41="Y/T","Belum diisi","Error")))</f>
        <v>Belum diisi</v>
      </c>
      <c r="F41" s="273">
        <v>1</v>
      </c>
      <c r="G41" s="274"/>
      <c r="H41" s="290" t="str">
        <f t="shared" si="0"/>
        <v>Belum Diisi</v>
      </c>
      <c r="I41" s="276" t="s">
        <v>650</v>
      </c>
      <c r="J41" s="277" t="str">
        <f t="shared" ref="J41:J45" si="15">IF($D$41="Y/T","Isi Tujuan",IF($E$41=0,0,IF(I41="Y",1,IF(I41="T",0,"Isi Dulu"))))</f>
        <v>Isi Tujuan</v>
      </c>
      <c r="K41" s="276" t="s">
        <v>650</v>
      </c>
      <c r="L41" s="277" t="str">
        <f t="shared" ref="L41:L45" si="16">IF($D$41="Y/T","Isi Tujuan",IF($E$41=0,0,IF(K41="Y",1,IF(K41="T",0,"Isi Dulu"))))</f>
        <v>Isi Tujuan</v>
      </c>
      <c r="M41" s="429" t="s">
        <v>650</v>
      </c>
      <c r="N41" s="430" t="str">
        <f>IF(M41="Y",1,IF(M41="T",0,IF(M41="Y/T","Belum diisi","Error")))</f>
        <v>Belum diisi</v>
      </c>
      <c r="O41" s="272"/>
      <c r="P41" s="272"/>
      <c r="Q41" s="272"/>
      <c r="R41" s="272"/>
    </row>
    <row r="42" spans="1:18" ht="12.75" customHeight="1">
      <c r="A42" s="272"/>
      <c r="B42" s="371"/>
      <c r="C42" s="371"/>
      <c r="D42" s="371"/>
      <c r="E42" s="421"/>
      <c r="F42" s="278">
        <v>2</v>
      </c>
      <c r="G42" s="279"/>
      <c r="H42" s="288" t="str">
        <f t="shared" si="0"/>
        <v>Belum Diisi</v>
      </c>
      <c r="I42" s="280" t="s">
        <v>650</v>
      </c>
      <c r="J42" s="281" t="str">
        <f t="shared" si="15"/>
        <v>Isi Tujuan</v>
      </c>
      <c r="K42" s="280" t="s">
        <v>650</v>
      </c>
      <c r="L42" s="281" t="str">
        <f t="shared" si="16"/>
        <v>Isi Tujuan</v>
      </c>
      <c r="M42" s="371"/>
      <c r="N42" s="371"/>
      <c r="O42" s="272"/>
      <c r="P42" s="272"/>
      <c r="Q42" s="272"/>
      <c r="R42" s="272"/>
    </row>
    <row r="43" spans="1:18" ht="12.75" customHeight="1">
      <c r="A43" s="272"/>
      <c r="B43" s="371"/>
      <c r="C43" s="371"/>
      <c r="D43" s="371"/>
      <c r="E43" s="421"/>
      <c r="F43" s="278">
        <v>3</v>
      </c>
      <c r="G43" s="279"/>
      <c r="H43" s="288" t="str">
        <f t="shared" si="0"/>
        <v>Belum Diisi</v>
      </c>
      <c r="I43" s="280" t="s">
        <v>650</v>
      </c>
      <c r="J43" s="281" t="str">
        <f t="shared" si="15"/>
        <v>Isi Tujuan</v>
      </c>
      <c r="K43" s="280" t="s">
        <v>650</v>
      </c>
      <c r="L43" s="281" t="str">
        <f t="shared" si="16"/>
        <v>Isi Tujuan</v>
      </c>
      <c r="M43" s="371"/>
      <c r="N43" s="371"/>
      <c r="O43" s="272"/>
      <c r="P43" s="272"/>
      <c r="Q43" s="272"/>
      <c r="R43" s="272"/>
    </row>
    <row r="44" spans="1:18" ht="12.75" customHeight="1">
      <c r="A44" s="272"/>
      <c r="B44" s="371"/>
      <c r="C44" s="371"/>
      <c r="D44" s="371"/>
      <c r="E44" s="421"/>
      <c r="F44" s="278">
        <v>4</v>
      </c>
      <c r="G44" s="279"/>
      <c r="H44" s="288" t="str">
        <f t="shared" si="0"/>
        <v>Belum Diisi</v>
      </c>
      <c r="I44" s="280" t="s">
        <v>650</v>
      </c>
      <c r="J44" s="281" t="str">
        <f t="shared" si="15"/>
        <v>Isi Tujuan</v>
      </c>
      <c r="K44" s="280" t="s">
        <v>650</v>
      </c>
      <c r="L44" s="281" t="str">
        <f t="shared" si="16"/>
        <v>Isi Tujuan</v>
      </c>
      <c r="M44" s="371"/>
      <c r="N44" s="371"/>
      <c r="O44" s="272"/>
      <c r="P44" s="272"/>
      <c r="Q44" s="272"/>
      <c r="R44" s="272"/>
    </row>
    <row r="45" spans="1:18" ht="12.75" customHeight="1">
      <c r="A45" s="272"/>
      <c r="B45" s="349"/>
      <c r="C45" s="349"/>
      <c r="D45" s="349"/>
      <c r="E45" s="422"/>
      <c r="F45" s="282">
        <v>5</v>
      </c>
      <c r="G45" s="283"/>
      <c r="H45" s="289" t="str">
        <f t="shared" si="0"/>
        <v>Belum Diisi</v>
      </c>
      <c r="I45" s="285" t="s">
        <v>650</v>
      </c>
      <c r="J45" s="286" t="str">
        <f t="shared" si="15"/>
        <v>Isi Tujuan</v>
      </c>
      <c r="K45" s="285" t="s">
        <v>650</v>
      </c>
      <c r="L45" s="286" t="str">
        <f t="shared" si="16"/>
        <v>Isi Tujuan</v>
      </c>
      <c r="M45" s="349"/>
      <c r="N45" s="349"/>
      <c r="O45" s="272"/>
      <c r="P45" s="272"/>
      <c r="Q45" s="272"/>
      <c r="R45" s="272"/>
    </row>
    <row r="46" spans="1:18" ht="12.75" customHeight="1">
      <c r="A46" s="272"/>
      <c r="B46" s="418">
        <v>9</v>
      </c>
      <c r="C46" s="426"/>
      <c r="D46" s="419" t="s">
        <v>650</v>
      </c>
      <c r="E46" s="420" t="str">
        <f>IF(D46="Y",1,IF(D46="T",0,IF(D46="Y/T","Belum diisi","Error")))</f>
        <v>Belum diisi</v>
      </c>
      <c r="F46" s="273">
        <v>1</v>
      </c>
      <c r="G46" s="274"/>
      <c r="H46" s="290" t="str">
        <f t="shared" si="0"/>
        <v>Belum Diisi</v>
      </c>
      <c r="I46" s="276" t="s">
        <v>650</v>
      </c>
      <c r="J46" s="277" t="str">
        <f t="shared" ref="J46:J50" si="17">IF($D$46="Y/T","Isi Tujuan",IF($E$46=0,0,IF(I46="Y",1,IF(I46="T",0,"Isi Dulu"))))</f>
        <v>Isi Tujuan</v>
      </c>
      <c r="K46" s="276" t="s">
        <v>650</v>
      </c>
      <c r="L46" s="277" t="str">
        <f t="shared" ref="L46:L50" si="18">IF($D$46="Y/T","Isi Tujuan",IF($E$46=0,0,IF(K46="Y",1,IF(K46="T",0,"Isi Dulu"))))</f>
        <v>Isi Tujuan</v>
      </c>
      <c r="M46" s="429" t="s">
        <v>650</v>
      </c>
      <c r="N46" s="430" t="str">
        <f>IF(M46="Y",1,IF(M46="T",0,IF(M46="Y/T","Belum diisi","Error")))</f>
        <v>Belum diisi</v>
      </c>
      <c r="O46" s="272"/>
      <c r="P46" s="272"/>
      <c r="Q46" s="272"/>
      <c r="R46" s="272"/>
    </row>
    <row r="47" spans="1:18" ht="12.75" customHeight="1">
      <c r="A47" s="272"/>
      <c r="B47" s="371"/>
      <c r="C47" s="371"/>
      <c r="D47" s="371"/>
      <c r="E47" s="421"/>
      <c r="F47" s="278">
        <v>2</v>
      </c>
      <c r="G47" s="279"/>
      <c r="H47" s="288" t="str">
        <f t="shared" si="0"/>
        <v>Belum Diisi</v>
      </c>
      <c r="I47" s="280" t="s">
        <v>650</v>
      </c>
      <c r="J47" s="281" t="str">
        <f t="shared" si="17"/>
        <v>Isi Tujuan</v>
      </c>
      <c r="K47" s="280" t="s">
        <v>650</v>
      </c>
      <c r="L47" s="281" t="str">
        <f t="shared" si="18"/>
        <v>Isi Tujuan</v>
      </c>
      <c r="M47" s="371"/>
      <c r="N47" s="371"/>
      <c r="O47" s="272"/>
      <c r="P47" s="272"/>
      <c r="Q47" s="272"/>
      <c r="R47" s="272"/>
    </row>
    <row r="48" spans="1:18" ht="12.75" customHeight="1">
      <c r="A48" s="272"/>
      <c r="B48" s="371"/>
      <c r="C48" s="371"/>
      <c r="D48" s="371"/>
      <c r="E48" s="421"/>
      <c r="F48" s="278">
        <v>3</v>
      </c>
      <c r="G48" s="279"/>
      <c r="H48" s="288" t="str">
        <f t="shared" si="0"/>
        <v>Belum Diisi</v>
      </c>
      <c r="I48" s="280" t="s">
        <v>650</v>
      </c>
      <c r="J48" s="281" t="str">
        <f t="shared" si="17"/>
        <v>Isi Tujuan</v>
      </c>
      <c r="K48" s="280" t="s">
        <v>650</v>
      </c>
      <c r="L48" s="281" t="str">
        <f t="shared" si="18"/>
        <v>Isi Tujuan</v>
      </c>
      <c r="M48" s="371"/>
      <c r="N48" s="371"/>
      <c r="O48" s="272"/>
      <c r="P48" s="272"/>
      <c r="Q48" s="272"/>
      <c r="R48" s="272"/>
    </row>
    <row r="49" spans="1:18" ht="12.75" customHeight="1">
      <c r="A49" s="272"/>
      <c r="B49" s="371"/>
      <c r="C49" s="371"/>
      <c r="D49" s="371"/>
      <c r="E49" s="421"/>
      <c r="F49" s="278">
        <v>4</v>
      </c>
      <c r="G49" s="279"/>
      <c r="H49" s="288" t="str">
        <f t="shared" si="0"/>
        <v>Belum Diisi</v>
      </c>
      <c r="I49" s="280" t="s">
        <v>650</v>
      </c>
      <c r="J49" s="281" t="str">
        <f t="shared" si="17"/>
        <v>Isi Tujuan</v>
      </c>
      <c r="K49" s="280" t="s">
        <v>650</v>
      </c>
      <c r="L49" s="281" t="str">
        <f t="shared" si="18"/>
        <v>Isi Tujuan</v>
      </c>
      <c r="M49" s="371"/>
      <c r="N49" s="371"/>
      <c r="O49" s="272"/>
      <c r="P49" s="272"/>
      <c r="Q49" s="272"/>
      <c r="R49" s="272"/>
    </row>
    <row r="50" spans="1:18" ht="12.75" customHeight="1">
      <c r="A50" s="272"/>
      <c r="B50" s="349"/>
      <c r="C50" s="349"/>
      <c r="D50" s="349"/>
      <c r="E50" s="422"/>
      <c r="F50" s="282">
        <v>5</v>
      </c>
      <c r="G50" s="283"/>
      <c r="H50" s="289" t="str">
        <f t="shared" si="0"/>
        <v>Belum Diisi</v>
      </c>
      <c r="I50" s="285" t="s">
        <v>650</v>
      </c>
      <c r="J50" s="286" t="str">
        <f t="shared" si="17"/>
        <v>Isi Tujuan</v>
      </c>
      <c r="K50" s="285" t="s">
        <v>650</v>
      </c>
      <c r="L50" s="286" t="str">
        <f t="shared" si="18"/>
        <v>Isi Tujuan</v>
      </c>
      <c r="M50" s="349"/>
      <c r="N50" s="349"/>
      <c r="O50" s="272"/>
      <c r="P50" s="272"/>
      <c r="Q50" s="272"/>
      <c r="R50" s="272"/>
    </row>
    <row r="51" spans="1:18" ht="12.75" customHeight="1">
      <c r="A51" s="272"/>
      <c r="B51" s="418">
        <v>10</v>
      </c>
      <c r="C51" s="426"/>
      <c r="D51" s="419" t="s">
        <v>650</v>
      </c>
      <c r="E51" s="420" t="str">
        <f>IF(D51="Y",1,IF(D51="T",0,IF(D51="Y/T","Belum diisi","Error")))</f>
        <v>Belum diisi</v>
      </c>
      <c r="F51" s="273">
        <v>1</v>
      </c>
      <c r="G51" s="274"/>
      <c r="H51" s="290" t="str">
        <f t="shared" si="0"/>
        <v>Belum Diisi</v>
      </c>
      <c r="I51" s="276" t="s">
        <v>650</v>
      </c>
      <c r="J51" s="277" t="str">
        <f t="shared" ref="J51:J55" si="19">IF($D$51="Y/T","Isi Tujuan",IF($E$51=0,0,IF(I51="Y",1,IF(I51="T",0,"Isi Dulu"))))</f>
        <v>Isi Tujuan</v>
      </c>
      <c r="K51" s="276" t="s">
        <v>650</v>
      </c>
      <c r="L51" s="277" t="str">
        <f t="shared" ref="L51:L55" si="20">IF($D$51="Y/T","Isi Tujuan",IF($E$51=0,0,IF(K51="Y",1,IF(K51="T",0,"Isi Dulu"))))</f>
        <v>Isi Tujuan</v>
      </c>
      <c r="M51" s="429" t="s">
        <v>650</v>
      </c>
      <c r="N51" s="430" t="str">
        <f>IF(M51="Y",1,IF(M51="T",0,IF(M51="Y/T","Belum diisi","Error")))</f>
        <v>Belum diisi</v>
      </c>
      <c r="O51" s="272"/>
      <c r="P51" s="272"/>
      <c r="Q51" s="272"/>
      <c r="R51" s="272"/>
    </row>
    <row r="52" spans="1:18" ht="12.75" customHeight="1">
      <c r="A52" s="272"/>
      <c r="B52" s="371"/>
      <c r="C52" s="371"/>
      <c r="D52" s="371"/>
      <c r="E52" s="421"/>
      <c r="F52" s="278">
        <v>2</v>
      </c>
      <c r="G52" s="279"/>
      <c r="H52" s="288" t="str">
        <f t="shared" si="0"/>
        <v>Belum Diisi</v>
      </c>
      <c r="I52" s="280" t="s">
        <v>650</v>
      </c>
      <c r="J52" s="281" t="str">
        <f t="shared" si="19"/>
        <v>Isi Tujuan</v>
      </c>
      <c r="K52" s="280" t="s">
        <v>650</v>
      </c>
      <c r="L52" s="281" t="str">
        <f t="shared" si="20"/>
        <v>Isi Tujuan</v>
      </c>
      <c r="M52" s="371"/>
      <c r="N52" s="371"/>
      <c r="O52" s="272"/>
      <c r="P52" s="272"/>
      <c r="Q52" s="272"/>
      <c r="R52" s="272"/>
    </row>
    <row r="53" spans="1:18" ht="12.75" customHeight="1">
      <c r="A53" s="272"/>
      <c r="B53" s="371"/>
      <c r="C53" s="371"/>
      <c r="D53" s="371"/>
      <c r="E53" s="421"/>
      <c r="F53" s="278">
        <v>3</v>
      </c>
      <c r="G53" s="279"/>
      <c r="H53" s="288" t="str">
        <f t="shared" si="0"/>
        <v>Belum Diisi</v>
      </c>
      <c r="I53" s="280" t="s">
        <v>650</v>
      </c>
      <c r="J53" s="281" t="str">
        <f t="shared" si="19"/>
        <v>Isi Tujuan</v>
      </c>
      <c r="K53" s="280" t="s">
        <v>650</v>
      </c>
      <c r="L53" s="281" t="str">
        <f t="shared" si="20"/>
        <v>Isi Tujuan</v>
      </c>
      <c r="M53" s="371"/>
      <c r="N53" s="371"/>
      <c r="O53" s="272"/>
      <c r="P53" s="272"/>
      <c r="Q53" s="272"/>
      <c r="R53" s="272"/>
    </row>
    <row r="54" spans="1:18" ht="12.75" customHeight="1">
      <c r="A54" s="272"/>
      <c r="B54" s="371"/>
      <c r="C54" s="371"/>
      <c r="D54" s="371"/>
      <c r="E54" s="421"/>
      <c r="F54" s="278">
        <v>4</v>
      </c>
      <c r="G54" s="279"/>
      <c r="H54" s="288" t="str">
        <f t="shared" si="0"/>
        <v>Belum Diisi</v>
      </c>
      <c r="I54" s="280" t="s">
        <v>650</v>
      </c>
      <c r="J54" s="281" t="str">
        <f t="shared" si="19"/>
        <v>Isi Tujuan</v>
      </c>
      <c r="K54" s="280" t="s">
        <v>650</v>
      </c>
      <c r="L54" s="281" t="str">
        <f t="shared" si="20"/>
        <v>Isi Tujuan</v>
      </c>
      <c r="M54" s="371"/>
      <c r="N54" s="371"/>
      <c r="O54" s="272"/>
      <c r="P54" s="272"/>
      <c r="Q54" s="272"/>
      <c r="R54" s="272"/>
    </row>
    <row r="55" spans="1:18" ht="12.75" customHeight="1">
      <c r="A55" s="272"/>
      <c r="B55" s="349"/>
      <c r="C55" s="349"/>
      <c r="D55" s="349"/>
      <c r="E55" s="422"/>
      <c r="F55" s="282">
        <v>5</v>
      </c>
      <c r="G55" s="283"/>
      <c r="H55" s="289" t="str">
        <f t="shared" si="0"/>
        <v>Belum Diisi</v>
      </c>
      <c r="I55" s="285" t="s">
        <v>650</v>
      </c>
      <c r="J55" s="286" t="str">
        <f t="shared" si="19"/>
        <v>Isi Tujuan</v>
      </c>
      <c r="K55" s="285" t="s">
        <v>650</v>
      </c>
      <c r="L55" s="286" t="str">
        <f t="shared" si="20"/>
        <v>Isi Tujuan</v>
      </c>
      <c r="M55" s="349"/>
      <c r="N55" s="349"/>
      <c r="O55" s="272"/>
      <c r="P55" s="272"/>
      <c r="Q55" s="272"/>
      <c r="R55" s="272"/>
    </row>
    <row r="56" spans="1:18" ht="12.75" customHeight="1">
      <c r="A56" s="272"/>
      <c r="B56" s="418">
        <v>11</v>
      </c>
      <c r="C56" s="426"/>
      <c r="D56" s="419" t="s">
        <v>650</v>
      </c>
      <c r="E56" s="420" t="str">
        <f>IF(D56="Y",1,IF(D56="T",0,IF(D56="Y/T","Belum diisi","Error")))</f>
        <v>Belum diisi</v>
      </c>
      <c r="F56" s="273">
        <v>1</v>
      </c>
      <c r="G56" s="274"/>
      <c r="H56" s="290" t="str">
        <f t="shared" si="0"/>
        <v>Belum Diisi</v>
      </c>
      <c r="I56" s="276" t="s">
        <v>650</v>
      </c>
      <c r="J56" s="277" t="str">
        <f t="shared" ref="J56:J60" si="21">IF($D$56="Y/T","Isi Tujuan",IF($E$56=0,0,IF(I56="Y",1,IF(I56="T",0,"Isi Dulu"))))</f>
        <v>Isi Tujuan</v>
      </c>
      <c r="K56" s="276" t="s">
        <v>650</v>
      </c>
      <c r="L56" s="277" t="str">
        <f t="shared" ref="L56:L60" si="22">IF($D$56="Y/T","Isi Tujuan",IF($E$56=0,0,IF(K56="Y",1,IF(K56="T",0,"Isi Dulu"))))</f>
        <v>Isi Tujuan</v>
      </c>
      <c r="M56" s="429" t="s">
        <v>650</v>
      </c>
      <c r="N56" s="430" t="str">
        <f>IF(M56="Y",1,IF(M56="T",0,IF(M56="Y/T","Belum diisi","Error")))</f>
        <v>Belum diisi</v>
      </c>
      <c r="O56" s="272"/>
      <c r="P56" s="272"/>
      <c r="Q56" s="272"/>
      <c r="R56" s="272"/>
    </row>
    <row r="57" spans="1:18" ht="12.75" customHeight="1">
      <c r="A57" s="272"/>
      <c r="B57" s="371"/>
      <c r="C57" s="371"/>
      <c r="D57" s="371"/>
      <c r="E57" s="421"/>
      <c r="F57" s="278">
        <v>2</v>
      </c>
      <c r="G57" s="279"/>
      <c r="H57" s="288" t="str">
        <f t="shared" si="0"/>
        <v>Belum Diisi</v>
      </c>
      <c r="I57" s="280" t="s">
        <v>650</v>
      </c>
      <c r="J57" s="281" t="str">
        <f t="shared" si="21"/>
        <v>Isi Tujuan</v>
      </c>
      <c r="K57" s="280" t="s">
        <v>650</v>
      </c>
      <c r="L57" s="281" t="str">
        <f t="shared" si="22"/>
        <v>Isi Tujuan</v>
      </c>
      <c r="M57" s="371"/>
      <c r="N57" s="371"/>
      <c r="O57" s="272"/>
      <c r="P57" s="272"/>
      <c r="Q57" s="272"/>
      <c r="R57" s="272"/>
    </row>
    <row r="58" spans="1:18" ht="12.75" customHeight="1">
      <c r="A58" s="272"/>
      <c r="B58" s="371"/>
      <c r="C58" s="371"/>
      <c r="D58" s="371"/>
      <c r="E58" s="421"/>
      <c r="F58" s="278">
        <v>3</v>
      </c>
      <c r="G58" s="279"/>
      <c r="H58" s="288" t="str">
        <f t="shared" si="0"/>
        <v>Belum Diisi</v>
      </c>
      <c r="I58" s="280" t="s">
        <v>650</v>
      </c>
      <c r="J58" s="281" t="str">
        <f t="shared" si="21"/>
        <v>Isi Tujuan</v>
      </c>
      <c r="K58" s="280" t="s">
        <v>650</v>
      </c>
      <c r="L58" s="281" t="str">
        <f t="shared" si="22"/>
        <v>Isi Tujuan</v>
      </c>
      <c r="M58" s="371"/>
      <c r="N58" s="371"/>
      <c r="O58" s="272"/>
      <c r="P58" s="272"/>
      <c r="Q58" s="272"/>
      <c r="R58" s="272"/>
    </row>
    <row r="59" spans="1:18" ht="12.75" customHeight="1">
      <c r="A59" s="272"/>
      <c r="B59" s="371"/>
      <c r="C59" s="371"/>
      <c r="D59" s="371"/>
      <c r="E59" s="421"/>
      <c r="F59" s="278">
        <v>4</v>
      </c>
      <c r="G59" s="279"/>
      <c r="H59" s="288" t="str">
        <f t="shared" si="0"/>
        <v>Belum Diisi</v>
      </c>
      <c r="I59" s="280" t="s">
        <v>650</v>
      </c>
      <c r="J59" s="281" t="str">
        <f t="shared" si="21"/>
        <v>Isi Tujuan</v>
      </c>
      <c r="K59" s="280" t="s">
        <v>650</v>
      </c>
      <c r="L59" s="281" t="str">
        <f t="shared" si="22"/>
        <v>Isi Tujuan</v>
      </c>
      <c r="M59" s="371"/>
      <c r="N59" s="371"/>
      <c r="O59" s="272"/>
      <c r="P59" s="272"/>
      <c r="Q59" s="272"/>
      <c r="R59" s="272"/>
    </row>
    <row r="60" spans="1:18" ht="12.75" customHeight="1">
      <c r="A60" s="272"/>
      <c r="B60" s="349"/>
      <c r="C60" s="349"/>
      <c r="D60" s="349"/>
      <c r="E60" s="422"/>
      <c r="F60" s="282">
        <v>5</v>
      </c>
      <c r="G60" s="283"/>
      <c r="H60" s="289" t="str">
        <f t="shared" si="0"/>
        <v>Belum Diisi</v>
      </c>
      <c r="I60" s="285" t="s">
        <v>650</v>
      </c>
      <c r="J60" s="286" t="str">
        <f t="shared" si="21"/>
        <v>Isi Tujuan</v>
      </c>
      <c r="K60" s="285" t="s">
        <v>650</v>
      </c>
      <c r="L60" s="286" t="str">
        <f t="shared" si="22"/>
        <v>Isi Tujuan</v>
      </c>
      <c r="M60" s="349"/>
      <c r="N60" s="349"/>
      <c r="O60" s="272"/>
      <c r="P60" s="272"/>
      <c r="Q60" s="272"/>
      <c r="R60" s="272"/>
    </row>
    <row r="61" spans="1:18" ht="12.75" customHeight="1">
      <c r="A61" s="272"/>
      <c r="B61" s="418">
        <v>12</v>
      </c>
      <c r="C61" s="426"/>
      <c r="D61" s="419" t="s">
        <v>650</v>
      </c>
      <c r="E61" s="420" t="str">
        <f>IF(D61="Y",1,IF(D61="T",0,IF(D61="Y/T","Belum diisi","Error")))</f>
        <v>Belum diisi</v>
      </c>
      <c r="F61" s="273">
        <v>1</v>
      </c>
      <c r="G61" s="274"/>
      <c r="H61" s="290" t="str">
        <f t="shared" si="0"/>
        <v>Belum Diisi</v>
      </c>
      <c r="I61" s="276" t="s">
        <v>650</v>
      </c>
      <c r="J61" s="277" t="str">
        <f t="shared" ref="J61:J65" si="23">IF($D$61="Y/T","Isi Tujuan",IF($E$61=0,0,IF(I61="Y",1,IF(I61="T",0,"Isi Dulu"))))</f>
        <v>Isi Tujuan</v>
      </c>
      <c r="K61" s="276" t="s">
        <v>650</v>
      </c>
      <c r="L61" s="277" t="str">
        <f t="shared" ref="L61:L65" si="24">IF($D$61="Y/T","Isi Tujuan",IF($E$61=0,0,IF(K61="Y",1,IF(K61="T",0,"Isi Dulu"))))</f>
        <v>Isi Tujuan</v>
      </c>
      <c r="M61" s="429" t="s">
        <v>650</v>
      </c>
      <c r="N61" s="430" t="str">
        <f>IF(M61="Y",1,IF(M61="T",0,IF(M61="Y/T","Belum diisi","Error")))</f>
        <v>Belum diisi</v>
      </c>
      <c r="O61" s="272"/>
      <c r="P61" s="272"/>
      <c r="Q61" s="272"/>
      <c r="R61" s="272"/>
    </row>
    <row r="62" spans="1:18" ht="12.75" customHeight="1">
      <c r="A62" s="272"/>
      <c r="B62" s="371"/>
      <c r="C62" s="371"/>
      <c r="D62" s="371"/>
      <c r="E62" s="421"/>
      <c r="F62" s="278">
        <v>2</v>
      </c>
      <c r="G62" s="279"/>
      <c r="H62" s="288" t="str">
        <f t="shared" si="0"/>
        <v>Belum Diisi</v>
      </c>
      <c r="I62" s="280" t="s">
        <v>650</v>
      </c>
      <c r="J62" s="281" t="str">
        <f t="shared" si="23"/>
        <v>Isi Tujuan</v>
      </c>
      <c r="K62" s="280" t="s">
        <v>650</v>
      </c>
      <c r="L62" s="281" t="str">
        <f t="shared" si="24"/>
        <v>Isi Tujuan</v>
      </c>
      <c r="M62" s="371"/>
      <c r="N62" s="371"/>
      <c r="O62" s="272"/>
      <c r="P62" s="272"/>
      <c r="Q62" s="272"/>
      <c r="R62" s="272"/>
    </row>
    <row r="63" spans="1:18" ht="12.75" customHeight="1">
      <c r="A63" s="272"/>
      <c r="B63" s="371"/>
      <c r="C63" s="371"/>
      <c r="D63" s="371"/>
      <c r="E63" s="421"/>
      <c r="F63" s="278">
        <v>3</v>
      </c>
      <c r="G63" s="279"/>
      <c r="H63" s="288" t="str">
        <f t="shared" si="0"/>
        <v>Belum Diisi</v>
      </c>
      <c r="I63" s="280" t="s">
        <v>650</v>
      </c>
      <c r="J63" s="281" t="str">
        <f t="shared" si="23"/>
        <v>Isi Tujuan</v>
      </c>
      <c r="K63" s="280" t="s">
        <v>650</v>
      </c>
      <c r="L63" s="281" t="str">
        <f t="shared" si="24"/>
        <v>Isi Tujuan</v>
      </c>
      <c r="M63" s="371"/>
      <c r="N63" s="371"/>
      <c r="O63" s="272"/>
      <c r="P63" s="272"/>
      <c r="Q63" s="272"/>
      <c r="R63" s="272"/>
    </row>
    <row r="64" spans="1:18" ht="12.75" customHeight="1">
      <c r="A64" s="272"/>
      <c r="B64" s="371"/>
      <c r="C64" s="371"/>
      <c r="D64" s="371"/>
      <c r="E64" s="421"/>
      <c r="F64" s="278">
        <v>4</v>
      </c>
      <c r="G64" s="279"/>
      <c r="H64" s="288" t="str">
        <f t="shared" si="0"/>
        <v>Belum Diisi</v>
      </c>
      <c r="I64" s="280" t="s">
        <v>650</v>
      </c>
      <c r="J64" s="281" t="str">
        <f t="shared" si="23"/>
        <v>Isi Tujuan</v>
      </c>
      <c r="K64" s="280" t="s">
        <v>650</v>
      </c>
      <c r="L64" s="281" t="str">
        <f t="shared" si="24"/>
        <v>Isi Tujuan</v>
      </c>
      <c r="M64" s="371"/>
      <c r="N64" s="371"/>
      <c r="O64" s="272"/>
      <c r="P64" s="272"/>
      <c r="Q64" s="272"/>
      <c r="R64" s="272"/>
    </row>
    <row r="65" spans="1:18" ht="12.75" customHeight="1">
      <c r="A65" s="272"/>
      <c r="B65" s="349"/>
      <c r="C65" s="349"/>
      <c r="D65" s="349"/>
      <c r="E65" s="422"/>
      <c r="F65" s="282">
        <v>5</v>
      </c>
      <c r="G65" s="283"/>
      <c r="H65" s="289" t="str">
        <f t="shared" si="0"/>
        <v>Belum Diisi</v>
      </c>
      <c r="I65" s="285" t="s">
        <v>650</v>
      </c>
      <c r="J65" s="286" t="str">
        <f t="shared" si="23"/>
        <v>Isi Tujuan</v>
      </c>
      <c r="K65" s="285" t="s">
        <v>650</v>
      </c>
      <c r="L65" s="286" t="str">
        <f t="shared" si="24"/>
        <v>Isi Tujuan</v>
      </c>
      <c r="M65" s="349"/>
      <c r="N65" s="349"/>
      <c r="O65" s="272"/>
      <c r="P65" s="272"/>
      <c r="Q65" s="272"/>
      <c r="R65" s="272"/>
    </row>
    <row r="66" spans="1:18" ht="12.75" customHeight="1">
      <c r="A66" s="272"/>
      <c r="B66" s="418">
        <v>13</v>
      </c>
      <c r="C66" s="426"/>
      <c r="D66" s="419" t="s">
        <v>650</v>
      </c>
      <c r="E66" s="420" t="str">
        <f>IF(D66="Y",1,IF(D66="T",0,IF(D66="Y/T","Belum diisi","Error")))</f>
        <v>Belum diisi</v>
      </c>
      <c r="F66" s="273">
        <v>1</v>
      </c>
      <c r="G66" s="274"/>
      <c r="H66" s="290" t="str">
        <f t="shared" si="0"/>
        <v>Belum Diisi</v>
      </c>
      <c r="I66" s="276" t="s">
        <v>650</v>
      </c>
      <c r="J66" s="277" t="str">
        <f t="shared" ref="J66:J70" si="25">IF($D$66="Y/T","Isi Tujuan",IF($E$66=0,0,IF(I66="Y",1,IF(I66="T",0,"Isi Dulu"))))</f>
        <v>Isi Tujuan</v>
      </c>
      <c r="K66" s="276" t="s">
        <v>650</v>
      </c>
      <c r="L66" s="277" t="str">
        <f t="shared" ref="L66:L70" si="26">IF($D$66="Y/T","Isi Tujuan",IF($E$66=0,0,IF(K66="Y",1,IF(K66="T",0,"Isi Dulu"))))</f>
        <v>Isi Tujuan</v>
      </c>
      <c r="M66" s="429" t="s">
        <v>650</v>
      </c>
      <c r="N66" s="430" t="str">
        <f>IF(M66="Y",1,IF(M66="T",0,IF(M66="Y/T","Belum diisi","Error")))</f>
        <v>Belum diisi</v>
      </c>
      <c r="O66" s="272"/>
      <c r="P66" s="272"/>
      <c r="Q66" s="272"/>
      <c r="R66" s="272"/>
    </row>
    <row r="67" spans="1:18" ht="12.75" customHeight="1">
      <c r="A67" s="272"/>
      <c r="B67" s="371"/>
      <c r="C67" s="371"/>
      <c r="D67" s="371"/>
      <c r="E67" s="421"/>
      <c r="F67" s="278">
        <v>2</v>
      </c>
      <c r="G67" s="279"/>
      <c r="H67" s="288" t="str">
        <f t="shared" si="0"/>
        <v>Belum Diisi</v>
      </c>
      <c r="I67" s="280" t="s">
        <v>650</v>
      </c>
      <c r="J67" s="281" t="str">
        <f t="shared" si="25"/>
        <v>Isi Tujuan</v>
      </c>
      <c r="K67" s="280" t="s">
        <v>650</v>
      </c>
      <c r="L67" s="281" t="str">
        <f t="shared" si="26"/>
        <v>Isi Tujuan</v>
      </c>
      <c r="M67" s="371"/>
      <c r="N67" s="371"/>
      <c r="O67" s="272"/>
      <c r="P67" s="272"/>
      <c r="Q67" s="272"/>
      <c r="R67" s="272"/>
    </row>
    <row r="68" spans="1:18" ht="12.75" customHeight="1">
      <c r="A68" s="272"/>
      <c r="B68" s="371"/>
      <c r="C68" s="371"/>
      <c r="D68" s="371"/>
      <c r="E68" s="421"/>
      <c r="F68" s="278">
        <v>3</v>
      </c>
      <c r="G68" s="279"/>
      <c r="H68" s="288" t="str">
        <f t="shared" si="0"/>
        <v>Belum Diisi</v>
      </c>
      <c r="I68" s="280" t="s">
        <v>650</v>
      </c>
      <c r="J68" s="281" t="str">
        <f t="shared" si="25"/>
        <v>Isi Tujuan</v>
      </c>
      <c r="K68" s="280" t="s">
        <v>650</v>
      </c>
      <c r="L68" s="281" t="str">
        <f t="shared" si="26"/>
        <v>Isi Tujuan</v>
      </c>
      <c r="M68" s="371"/>
      <c r="N68" s="371"/>
      <c r="O68" s="272"/>
      <c r="P68" s="272"/>
      <c r="Q68" s="272"/>
      <c r="R68" s="272"/>
    </row>
    <row r="69" spans="1:18" ht="12.75" customHeight="1">
      <c r="A69" s="272"/>
      <c r="B69" s="371"/>
      <c r="C69" s="371"/>
      <c r="D69" s="371"/>
      <c r="E69" s="421"/>
      <c r="F69" s="278">
        <v>4</v>
      </c>
      <c r="G69" s="279"/>
      <c r="H69" s="288" t="str">
        <f t="shared" si="0"/>
        <v>Belum Diisi</v>
      </c>
      <c r="I69" s="280" t="s">
        <v>650</v>
      </c>
      <c r="J69" s="281" t="str">
        <f t="shared" si="25"/>
        <v>Isi Tujuan</v>
      </c>
      <c r="K69" s="280" t="s">
        <v>650</v>
      </c>
      <c r="L69" s="281" t="str">
        <f t="shared" si="26"/>
        <v>Isi Tujuan</v>
      </c>
      <c r="M69" s="371"/>
      <c r="N69" s="371"/>
      <c r="O69" s="272"/>
      <c r="P69" s="272"/>
      <c r="Q69" s="272"/>
      <c r="R69" s="272"/>
    </row>
    <row r="70" spans="1:18" ht="12.75" customHeight="1">
      <c r="A70" s="272"/>
      <c r="B70" s="349"/>
      <c r="C70" s="349"/>
      <c r="D70" s="349"/>
      <c r="E70" s="422"/>
      <c r="F70" s="282">
        <v>5</v>
      </c>
      <c r="G70" s="283"/>
      <c r="H70" s="289" t="str">
        <f t="shared" si="0"/>
        <v>Belum Diisi</v>
      </c>
      <c r="I70" s="285" t="s">
        <v>650</v>
      </c>
      <c r="J70" s="286" t="str">
        <f t="shared" si="25"/>
        <v>Isi Tujuan</v>
      </c>
      <c r="K70" s="285" t="s">
        <v>650</v>
      </c>
      <c r="L70" s="286" t="str">
        <f t="shared" si="26"/>
        <v>Isi Tujuan</v>
      </c>
      <c r="M70" s="349"/>
      <c r="N70" s="349"/>
      <c r="O70" s="272"/>
      <c r="P70" s="272"/>
      <c r="Q70" s="272"/>
      <c r="R70" s="272"/>
    </row>
    <row r="71" spans="1:18" ht="12.75" customHeight="1">
      <c r="A71" s="272"/>
      <c r="B71" s="418">
        <v>14</v>
      </c>
      <c r="C71" s="426"/>
      <c r="D71" s="419" t="s">
        <v>650</v>
      </c>
      <c r="E71" s="420" t="str">
        <f>IF(D71="Y",1,IF(D71="T",0,IF(D71="Y/T","Belum diisi","Error")))</f>
        <v>Belum diisi</v>
      </c>
      <c r="F71" s="273">
        <v>1</v>
      </c>
      <c r="G71" s="274"/>
      <c r="H71" s="290" t="str">
        <f t="shared" si="0"/>
        <v>Belum Diisi</v>
      </c>
      <c r="I71" s="276" t="s">
        <v>650</v>
      </c>
      <c r="J71" s="277" t="str">
        <f t="shared" ref="J71:J75" si="27">IF($D$71="Y/T","Isi Tujuan",IF($E$71=0,0,IF(I71="Y",1,IF(I71="T",0,"Isi Dulu"))))</f>
        <v>Isi Tujuan</v>
      </c>
      <c r="K71" s="276" t="s">
        <v>650</v>
      </c>
      <c r="L71" s="277" t="str">
        <f t="shared" ref="L71:L75" si="28">IF($D$71="Y/T","Isi Tujuan",IF($E$71=0,0,IF(K71="Y",1,IF(K71="T",0,"Isi Dulu"))))</f>
        <v>Isi Tujuan</v>
      </c>
      <c r="M71" s="429" t="s">
        <v>650</v>
      </c>
      <c r="N71" s="430" t="str">
        <f>IF(M71="Y",1,IF(M71="T",0,IF(M71="Y/T","Belum diisi","Error")))</f>
        <v>Belum diisi</v>
      </c>
      <c r="O71" s="272"/>
      <c r="P71" s="272"/>
      <c r="Q71" s="272"/>
      <c r="R71" s="272"/>
    </row>
    <row r="72" spans="1:18" ht="12.75" customHeight="1">
      <c r="A72" s="272"/>
      <c r="B72" s="371"/>
      <c r="C72" s="371"/>
      <c r="D72" s="371"/>
      <c r="E72" s="421"/>
      <c r="F72" s="278">
        <v>2</v>
      </c>
      <c r="G72" s="279"/>
      <c r="H72" s="288" t="str">
        <f t="shared" si="0"/>
        <v>Belum Diisi</v>
      </c>
      <c r="I72" s="280" t="s">
        <v>650</v>
      </c>
      <c r="J72" s="281" t="str">
        <f t="shared" si="27"/>
        <v>Isi Tujuan</v>
      </c>
      <c r="K72" s="280" t="s">
        <v>650</v>
      </c>
      <c r="L72" s="281" t="str">
        <f t="shared" si="28"/>
        <v>Isi Tujuan</v>
      </c>
      <c r="M72" s="371"/>
      <c r="N72" s="371"/>
      <c r="O72" s="272"/>
      <c r="P72" s="272"/>
      <c r="Q72" s="272"/>
      <c r="R72" s="272"/>
    </row>
    <row r="73" spans="1:18" ht="12.75" customHeight="1">
      <c r="A73" s="272"/>
      <c r="B73" s="371"/>
      <c r="C73" s="371"/>
      <c r="D73" s="371"/>
      <c r="E73" s="421"/>
      <c r="F73" s="278">
        <v>3</v>
      </c>
      <c r="G73" s="279"/>
      <c r="H73" s="288" t="str">
        <f t="shared" si="0"/>
        <v>Belum Diisi</v>
      </c>
      <c r="I73" s="280" t="s">
        <v>650</v>
      </c>
      <c r="J73" s="281" t="str">
        <f t="shared" si="27"/>
        <v>Isi Tujuan</v>
      </c>
      <c r="K73" s="280" t="s">
        <v>650</v>
      </c>
      <c r="L73" s="281" t="str">
        <f t="shared" si="28"/>
        <v>Isi Tujuan</v>
      </c>
      <c r="M73" s="371"/>
      <c r="N73" s="371"/>
      <c r="O73" s="272"/>
      <c r="P73" s="272"/>
      <c r="Q73" s="272"/>
      <c r="R73" s="272"/>
    </row>
    <row r="74" spans="1:18" ht="12.75" customHeight="1">
      <c r="A74" s="272"/>
      <c r="B74" s="371"/>
      <c r="C74" s="371"/>
      <c r="D74" s="371"/>
      <c r="E74" s="421"/>
      <c r="F74" s="278">
        <v>4</v>
      </c>
      <c r="G74" s="279"/>
      <c r="H74" s="288" t="str">
        <f t="shared" si="0"/>
        <v>Belum Diisi</v>
      </c>
      <c r="I74" s="280" t="s">
        <v>650</v>
      </c>
      <c r="J74" s="281" t="str">
        <f t="shared" si="27"/>
        <v>Isi Tujuan</v>
      </c>
      <c r="K74" s="280" t="s">
        <v>650</v>
      </c>
      <c r="L74" s="281" t="str">
        <f t="shared" si="28"/>
        <v>Isi Tujuan</v>
      </c>
      <c r="M74" s="371"/>
      <c r="N74" s="371"/>
      <c r="O74" s="272"/>
      <c r="P74" s="272"/>
      <c r="Q74" s="272"/>
      <c r="R74" s="272"/>
    </row>
    <row r="75" spans="1:18" ht="12.75" customHeight="1">
      <c r="A75" s="272"/>
      <c r="B75" s="349"/>
      <c r="C75" s="349"/>
      <c r="D75" s="349"/>
      <c r="E75" s="422"/>
      <c r="F75" s="282">
        <v>5</v>
      </c>
      <c r="G75" s="283"/>
      <c r="H75" s="289" t="str">
        <f t="shared" si="0"/>
        <v>Belum Diisi</v>
      </c>
      <c r="I75" s="285" t="s">
        <v>650</v>
      </c>
      <c r="J75" s="286" t="str">
        <f t="shared" si="27"/>
        <v>Isi Tujuan</v>
      </c>
      <c r="K75" s="285" t="s">
        <v>650</v>
      </c>
      <c r="L75" s="286" t="str">
        <f t="shared" si="28"/>
        <v>Isi Tujuan</v>
      </c>
      <c r="M75" s="349"/>
      <c r="N75" s="349"/>
      <c r="O75" s="272"/>
      <c r="P75" s="272"/>
      <c r="Q75" s="272"/>
      <c r="R75" s="272"/>
    </row>
    <row r="76" spans="1:18" ht="12.75" customHeight="1">
      <c r="A76" s="272"/>
      <c r="B76" s="418">
        <v>15</v>
      </c>
      <c r="C76" s="426"/>
      <c r="D76" s="419" t="s">
        <v>650</v>
      </c>
      <c r="E76" s="420" t="str">
        <f>IF(D76="Y",1,IF(D76="T",0,IF(D76="Y/T","Belum diisi","Error")))</f>
        <v>Belum diisi</v>
      </c>
      <c r="F76" s="273">
        <v>1</v>
      </c>
      <c r="G76" s="274"/>
      <c r="H76" s="290" t="str">
        <f t="shared" si="0"/>
        <v>Belum Diisi</v>
      </c>
      <c r="I76" s="276" t="s">
        <v>650</v>
      </c>
      <c r="J76" s="277" t="str">
        <f t="shared" ref="J76:J80" si="29">IF($D$76="Y/T","Isi Tujuan",IF($E$76=0,0,IF(I76="Y",1,IF(I76="T",0,"Isi Dulu"))))</f>
        <v>Isi Tujuan</v>
      </c>
      <c r="K76" s="276" t="s">
        <v>650</v>
      </c>
      <c r="L76" s="277" t="str">
        <f t="shared" ref="L76:L80" si="30">IF($D$76="Y/T","Isi Tujuan",IF($E$76=0,0,IF(K76="Y",1,IF(K76="T",0,"Isi Dulu"))))</f>
        <v>Isi Tujuan</v>
      </c>
      <c r="M76" s="429" t="s">
        <v>650</v>
      </c>
      <c r="N76" s="430" t="str">
        <f>IF(M76="Y",1,IF(M76="T",0,IF(M76="Y/T","Belum diisi","Error")))</f>
        <v>Belum diisi</v>
      </c>
      <c r="O76" s="272"/>
      <c r="P76" s="272"/>
      <c r="Q76" s="272"/>
      <c r="R76" s="272"/>
    </row>
    <row r="77" spans="1:18" ht="12.75" customHeight="1">
      <c r="A77" s="272"/>
      <c r="B77" s="371"/>
      <c r="C77" s="371"/>
      <c r="D77" s="371"/>
      <c r="E77" s="421"/>
      <c r="F77" s="278">
        <v>2</v>
      </c>
      <c r="G77" s="279"/>
      <c r="H77" s="288" t="str">
        <f t="shared" si="0"/>
        <v>Belum Diisi</v>
      </c>
      <c r="I77" s="280" t="s">
        <v>650</v>
      </c>
      <c r="J77" s="281" t="str">
        <f t="shared" si="29"/>
        <v>Isi Tujuan</v>
      </c>
      <c r="K77" s="280" t="s">
        <v>650</v>
      </c>
      <c r="L77" s="281" t="str">
        <f t="shared" si="30"/>
        <v>Isi Tujuan</v>
      </c>
      <c r="M77" s="371"/>
      <c r="N77" s="371"/>
      <c r="O77" s="272"/>
      <c r="P77" s="272"/>
      <c r="Q77" s="272"/>
      <c r="R77" s="272"/>
    </row>
    <row r="78" spans="1:18" ht="12.75" customHeight="1">
      <c r="A78" s="272"/>
      <c r="B78" s="371"/>
      <c r="C78" s="371"/>
      <c r="D78" s="371"/>
      <c r="E78" s="421"/>
      <c r="F78" s="278">
        <v>3</v>
      </c>
      <c r="G78" s="279"/>
      <c r="H78" s="288" t="str">
        <f t="shared" si="0"/>
        <v>Belum Diisi</v>
      </c>
      <c r="I78" s="280" t="s">
        <v>650</v>
      </c>
      <c r="J78" s="281" t="str">
        <f t="shared" si="29"/>
        <v>Isi Tujuan</v>
      </c>
      <c r="K78" s="280" t="s">
        <v>650</v>
      </c>
      <c r="L78" s="281" t="str">
        <f t="shared" si="30"/>
        <v>Isi Tujuan</v>
      </c>
      <c r="M78" s="371"/>
      <c r="N78" s="371"/>
      <c r="O78" s="272"/>
      <c r="P78" s="272"/>
      <c r="Q78" s="272"/>
      <c r="R78" s="272"/>
    </row>
    <row r="79" spans="1:18" ht="12.75" customHeight="1">
      <c r="A79" s="272"/>
      <c r="B79" s="371"/>
      <c r="C79" s="371"/>
      <c r="D79" s="371"/>
      <c r="E79" s="421"/>
      <c r="F79" s="278">
        <v>4</v>
      </c>
      <c r="G79" s="279"/>
      <c r="H79" s="288" t="str">
        <f t="shared" si="0"/>
        <v>Belum Diisi</v>
      </c>
      <c r="I79" s="280" t="s">
        <v>650</v>
      </c>
      <c r="J79" s="281" t="str">
        <f t="shared" si="29"/>
        <v>Isi Tujuan</v>
      </c>
      <c r="K79" s="280" t="s">
        <v>650</v>
      </c>
      <c r="L79" s="281" t="str">
        <f t="shared" si="30"/>
        <v>Isi Tujuan</v>
      </c>
      <c r="M79" s="371"/>
      <c r="N79" s="371"/>
      <c r="O79" s="272"/>
      <c r="P79" s="272"/>
      <c r="Q79" s="272"/>
      <c r="R79" s="272"/>
    </row>
    <row r="80" spans="1:18" ht="12.75" customHeight="1">
      <c r="A80" s="272"/>
      <c r="B80" s="349"/>
      <c r="C80" s="349"/>
      <c r="D80" s="349"/>
      <c r="E80" s="422"/>
      <c r="F80" s="282">
        <v>5</v>
      </c>
      <c r="G80" s="283"/>
      <c r="H80" s="289" t="str">
        <f t="shared" si="0"/>
        <v>Belum Diisi</v>
      </c>
      <c r="I80" s="285" t="s">
        <v>650</v>
      </c>
      <c r="J80" s="286" t="str">
        <f t="shared" si="29"/>
        <v>Isi Tujuan</v>
      </c>
      <c r="K80" s="285" t="s">
        <v>650</v>
      </c>
      <c r="L80" s="286" t="str">
        <f t="shared" si="30"/>
        <v>Isi Tujuan</v>
      </c>
      <c r="M80" s="349"/>
      <c r="N80" s="349"/>
      <c r="O80" s="272"/>
      <c r="P80" s="272"/>
      <c r="Q80" s="272"/>
      <c r="R80" s="272"/>
    </row>
    <row r="81" spans="1:18" ht="12.75" customHeight="1">
      <c r="A81" s="272"/>
      <c r="B81" s="418">
        <v>16</v>
      </c>
      <c r="C81" s="426"/>
      <c r="D81" s="419" t="s">
        <v>650</v>
      </c>
      <c r="E81" s="420" t="str">
        <f>IF(D81="Y",1,IF(D81="T",0,IF(D81="Y/T","Belum diisi","Error")))</f>
        <v>Belum diisi</v>
      </c>
      <c r="F81" s="273">
        <v>1</v>
      </c>
      <c r="G81" s="274"/>
      <c r="H81" s="290" t="str">
        <f t="shared" si="0"/>
        <v>Belum Diisi</v>
      </c>
      <c r="I81" s="276" t="s">
        <v>650</v>
      </c>
      <c r="J81" s="277" t="str">
        <f t="shared" ref="J81:J85" si="31">IF($D$81="Y/T","Isi Tujuan",IF($E$81=0,0,IF(I81="Y",1,IF(I81="T",0,"Isi Dulu"))))</f>
        <v>Isi Tujuan</v>
      </c>
      <c r="K81" s="276" t="s">
        <v>650</v>
      </c>
      <c r="L81" s="277" t="str">
        <f t="shared" ref="L81:L85" si="32">IF($D$81="Y/T","Isi Tujuan",IF($E$81=0,0,IF(K81="Y",1,IF(K81="T",0,"Isi Dulu"))))</f>
        <v>Isi Tujuan</v>
      </c>
      <c r="M81" s="429" t="s">
        <v>650</v>
      </c>
      <c r="N81" s="430" t="str">
        <f>IF(M81="Y",1,IF(M81="T",0,IF(M81="Y/T","Belum diisi","Error")))</f>
        <v>Belum diisi</v>
      </c>
      <c r="O81" s="272"/>
      <c r="P81" s="272"/>
      <c r="Q81" s="272"/>
      <c r="R81" s="272"/>
    </row>
    <row r="82" spans="1:18" ht="12.75" customHeight="1">
      <c r="A82" s="272"/>
      <c r="B82" s="371"/>
      <c r="C82" s="371"/>
      <c r="D82" s="371"/>
      <c r="E82" s="421"/>
      <c r="F82" s="278">
        <v>2</v>
      </c>
      <c r="G82" s="279"/>
      <c r="H82" s="288" t="str">
        <f t="shared" si="0"/>
        <v>Belum Diisi</v>
      </c>
      <c r="I82" s="280" t="s">
        <v>650</v>
      </c>
      <c r="J82" s="281" t="str">
        <f t="shared" si="31"/>
        <v>Isi Tujuan</v>
      </c>
      <c r="K82" s="280" t="s">
        <v>650</v>
      </c>
      <c r="L82" s="281" t="str">
        <f t="shared" si="32"/>
        <v>Isi Tujuan</v>
      </c>
      <c r="M82" s="371"/>
      <c r="N82" s="371"/>
      <c r="O82" s="272"/>
      <c r="P82" s="272"/>
      <c r="Q82" s="272"/>
      <c r="R82" s="272"/>
    </row>
    <row r="83" spans="1:18" ht="12.75" customHeight="1">
      <c r="A83" s="272"/>
      <c r="B83" s="371"/>
      <c r="C83" s="371"/>
      <c r="D83" s="371"/>
      <c r="E83" s="421"/>
      <c r="F83" s="278">
        <v>3</v>
      </c>
      <c r="G83" s="279"/>
      <c r="H83" s="288" t="str">
        <f t="shared" si="0"/>
        <v>Belum Diisi</v>
      </c>
      <c r="I83" s="280" t="s">
        <v>650</v>
      </c>
      <c r="J83" s="281" t="str">
        <f t="shared" si="31"/>
        <v>Isi Tujuan</v>
      </c>
      <c r="K83" s="280" t="s">
        <v>650</v>
      </c>
      <c r="L83" s="281" t="str">
        <f t="shared" si="32"/>
        <v>Isi Tujuan</v>
      </c>
      <c r="M83" s="371"/>
      <c r="N83" s="371"/>
      <c r="O83" s="272"/>
      <c r="P83" s="272"/>
      <c r="Q83" s="272"/>
      <c r="R83" s="272"/>
    </row>
    <row r="84" spans="1:18" ht="12.75" customHeight="1">
      <c r="A84" s="272"/>
      <c r="B84" s="371"/>
      <c r="C84" s="371"/>
      <c r="D84" s="371"/>
      <c r="E84" s="421"/>
      <c r="F84" s="278">
        <v>4</v>
      </c>
      <c r="G84" s="279"/>
      <c r="H84" s="288" t="str">
        <f t="shared" si="0"/>
        <v>Belum Diisi</v>
      </c>
      <c r="I84" s="280" t="s">
        <v>650</v>
      </c>
      <c r="J84" s="281" t="str">
        <f t="shared" si="31"/>
        <v>Isi Tujuan</v>
      </c>
      <c r="K84" s="280" t="s">
        <v>650</v>
      </c>
      <c r="L84" s="281" t="str">
        <f t="shared" si="32"/>
        <v>Isi Tujuan</v>
      </c>
      <c r="M84" s="371"/>
      <c r="N84" s="371"/>
      <c r="O84" s="272"/>
      <c r="P84" s="272"/>
      <c r="Q84" s="272"/>
      <c r="R84" s="272"/>
    </row>
    <row r="85" spans="1:18" ht="12.75" customHeight="1">
      <c r="A85" s="272"/>
      <c r="B85" s="349"/>
      <c r="C85" s="349"/>
      <c r="D85" s="349"/>
      <c r="E85" s="422"/>
      <c r="F85" s="282">
        <v>5</v>
      </c>
      <c r="G85" s="283"/>
      <c r="H85" s="289" t="str">
        <f t="shared" si="0"/>
        <v>Belum Diisi</v>
      </c>
      <c r="I85" s="285" t="s">
        <v>650</v>
      </c>
      <c r="J85" s="286" t="str">
        <f t="shared" si="31"/>
        <v>Isi Tujuan</v>
      </c>
      <c r="K85" s="285" t="s">
        <v>650</v>
      </c>
      <c r="L85" s="286" t="str">
        <f t="shared" si="32"/>
        <v>Isi Tujuan</v>
      </c>
      <c r="M85" s="349"/>
      <c r="N85" s="349"/>
      <c r="O85" s="272"/>
      <c r="P85" s="272"/>
      <c r="Q85" s="272"/>
      <c r="R85" s="272"/>
    </row>
    <row r="86" spans="1:18" ht="12.75" customHeight="1">
      <c r="A86" s="272"/>
      <c r="B86" s="418">
        <v>17</v>
      </c>
      <c r="C86" s="426"/>
      <c r="D86" s="419" t="s">
        <v>650</v>
      </c>
      <c r="E86" s="420" t="str">
        <f>IF(D86="Y",1,IF(D86="T",0,IF(D86="Y/T","Belum diisi","Error")))</f>
        <v>Belum diisi</v>
      </c>
      <c r="F86" s="273">
        <v>1</v>
      </c>
      <c r="G86" s="274"/>
      <c r="H86" s="290" t="str">
        <f t="shared" si="0"/>
        <v>Belum Diisi</v>
      </c>
      <c r="I86" s="276" t="s">
        <v>650</v>
      </c>
      <c r="J86" s="277" t="str">
        <f t="shared" ref="J86:J90" si="33">IF($D$86="Y/T","Isi Tujuan",IF($E$86=0,0,IF(I86="Y",1,IF(I86="T",0,"Isi Dulu"))))</f>
        <v>Isi Tujuan</v>
      </c>
      <c r="K86" s="276" t="s">
        <v>650</v>
      </c>
      <c r="L86" s="277" t="str">
        <f t="shared" ref="L86:L90" si="34">IF($D$86="Y/T","Isi Tujuan",IF($E$86=0,0,IF(K86="Y",1,IF(K86="T",0,"Isi Dulu"))))</f>
        <v>Isi Tujuan</v>
      </c>
      <c r="M86" s="429" t="s">
        <v>650</v>
      </c>
      <c r="N86" s="430" t="str">
        <f>IF(M86="Y",1,IF(M86="T",0,IF(M86="Y/T","Belum diisi","Error")))</f>
        <v>Belum diisi</v>
      </c>
      <c r="O86" s="272"/>
      <c r="P86" s="272"/>
      <c r="Q86" s="272"/>
      <c r="R86" s="272"/>
    </row>
    <row r="87" spans="1:18" ht="12.75" customHeight="1">
      <c r="A87" s="272"/>
      <c r="B87" s="371"/>
      <c r="C87" s="371"/>
      <c r="D87" s="371"/>
      <c r="E87" s="421"/>
      <c r="F87" s="278">
        <v>2</v>
      </c>
      <c r="G87" s="279"/>
      <c r="H87" s="288" t="str">
        <f t="shared" si="0"/>
        <v>Belum Diisi</v>
      </c>
      <c r="I87" s="280" t="s">
        <v>650</v>
      </c>
      <c r="J87" s="281" t="str">
        <f t="shared" si="33"/>
        <v>Isi Tujuan</v>
      </c>
      <c r="K87" s="280" t="s">
        <v>650</v>
      </c>
      <c r="L87" s="281" t="str">
        <f t="shared" si="34"/>
        <v>Isi Tujuan</v>
      </c>
      <c r="M87" s="371"/>
      <c r="N87" s="371"/>
      <c r="O87" s="272"/>
      <c r="P87" s="272"/>
      <c r="Q87" s="272"/>
      <c r="R87" s="272"/>
    </row>
    <row r="88" spans="1:18" ht="12.75" customHeight="1">
      <c r="A88" s="272"/>
      <c r="B88" s="371"/>
      <c r="C88" s="371"/>
      <c r="D88" s="371"/>
      <c r="E88" s="421"/>
      <c r="F88" s="278">
        <v>3</v>
      </c>
      <c r="G88" s="279"/>
      <c r="H88" s="288" t="str">
        <f t="shared" si="0"/>
        <v>Belum Diisi</v>
      </c>
      <c r="I88" s="280" t="s">
        <v>650</v>
      </c>
      <c r="J88" s="281" t="str">
        <f t="shared" si="33"/>
        <v>Isi Tujuan</v>
      </c>
      <c r="K88" s="280" t="s">
        <v>650</v>
      </c>
      <c r="L88" s="281" t="str">
        <f t="shared" si="34"/>
        <v>Isi Tujuan</v>
      </c>
      <c r="M88" s="371"/>
      <c r="N88" s="371"/>
      <c r="O88" s="272"/>
      <c r="P88" s="272"/>
      <c r="Q88" s="272"/>
      <c r="R88" s="272"/>
    </row>
    <row r="89" spans="1:18" ht="12.75" customHeight="1">
      <c r="A89" s="272"/>
      <c r="B89" s="371"/>
      <c r="C89" s="371"/>
      <c r="D89" s="371"/>
      <c r="E89" s="421"/>
      <c r="F89" s="278">
        <v>4</v>
      </c>
      <c r="G89" s="279"/>
      <c r="H89" s="288" t="str">
        <f t="shared" si="0"/>
        <v>Belum Diisi</v>
      </c>
      <c r="I89" s="280" t="s">
        <v>650</v>
      </c>
      <c r="J89" s="281" t="str">
        <f t="shared" si="33"/>
        <v>Isi Tujuan</v>
      </c>
      <c r="K89" s="280" t="s">
        <v>650</v>
      </c>
      <c r="L89" s="281" t="str">
        <f t="shared" si="34"/>
        <v>Isi Tujuan</v>
      </c>
      <c r="M89" s="371"/>
      <c r="N89" s="371"/>
      <c r="O89" s="272"/>
      <c r="P89" s="272"/>
      <c r="Q89" s="272"/>
      <c r="R89" s="272"/>
    </row>
    <row r="90" spans="1:18" ht="12.75" customHeight="1">
      <c r="A90" s="272"/>
      <c r="B90" s="349"/>
      <c r="C90" s="349"/>
      <c r="D90" s="349"/>
      <c r="E90" s="422"/>
      <c r="F90" s="282">
        <v>5</v>
      </c>
      <c r="G90" s="283"/>
      <c r="H90" s="289" t="str">
        <f t="shared" si="0"/>
        <v>Belum Diisi</v>
      </c>
      <c r="I90" s="285" t="s">
        <v>650</v>
      </c>
      <c r="J90" s="286" t="str">
        <f t="shared" si="33"/>
        <v>Isi Tujuan</v>
      </c>
      <c r="K90" s="285" t="s">
        <v>650</v>
      </c>
      <c r="L90" s="286" t="str">
        <f t="shared" si="34"/>
        <v>Isi Tujuan</v>
      </c>
      <c r="M90" s="349"/>
      <c r="N90" s="349"/>
      <c r="O90" s="272"/>
      <c r="P90" s="272"/>
      <c r="Q90" s="272"/>
      <c r="R90" s="272"/>
    </row>
    <row r="91" spans="1:18" ht="12.75" customHeight="1">
      <c r="A91" s="272"/>
      <c r="B91" s="418">
        <v>18</v>
      </c>
      <c r="C91" s="426"/>
      <c r="D91" s="419" t="s">
        <v>650</v>
      </c>
      <c r="E91" s="420" t="str">
        <f>IF(D91="Y",1,IF(D91="T",0,IF(D91="Y/T","Belum diisi","Error")))</f>
        <v>Belum diisi</v>
      </c>
      <c r="F91" s="273">
        <v>1</v>
      </c>
      <c r="G91" s="274"/>
      <c r="H91" s="290" t="str">
        <f t="shared" si="0"/>
        <v>Belum Diisi</v>
      </c>
      <c r="I91" s="276" t="s">
        <v>650</v>
      </c>
      <c r="J91" s="277" t="str">
        <f t="shared" ref="J91:J95" si="35">IF($D$91="Y/T","Isi Tujuan",IF($E$91=0,0,IF(I91="Y",1,IF(I91="T",0,"Isi Dulu"))))</f>
        <v>Isi Tujuan</v>
      </c>
      <c r="K91" s="276" t="s">
        <v>650</v>
      </c>
      <c r="L91" s="277" t="str">
        <f t="shared" ref="L91:L95" si="36">IF($D$91="Y/T","Isi Tujuan",IF($E$91=0,0,IF(K91="Y",1,IF(K91="T",0,"Isi Dulu"))))</f>
        <v>Isi Tujuan</v>
      </c>
      <c r="M91" s="429" t="s">
        <v>650</v>
      </c>
      <c r="N91" s="430" t="str">
        <f>IF(M91="Y",1,IF(M91="T",0,IF(M91="Y/T","Belum diisi","Error")))</f>
        <v>Belum diisi</v>
      </c>
      <c r="O91" s="272"/>
      <c r="P91" s="272"/>
      <c r="Q91" s="272"/>
      <c r="R91" s="272"/>
    </row>
    <row r="92" spans="1:18" ht="12.75" customHeight="1">
      <c r="A92" s="272"/>
      <c r="B92" s="371"/>
      <c r="C92" s="371"/>
      <c r="D92" s="371"/>
      <c r="E92" s="421"/>
      <c r="F92" s="278">
        <v>2</v>
      </c>
      <c r="G92" s="279"/>
      <c r="H92" s="288" t="str">
        <f t="shared" si="0"/>
        <v>Belum Diisi</v>
      </c>
      <c r="I92" s="280" t="s">
        <v>650</v>
      </c>
      <c r="J92" s="281" t="str">
        <f t="shared" si="35"/>
        <v>Isi Tujuan</v>
      </c>
      <c r="K92" s="280" t="s">
        <v>650</v>
      </c>
      <c r="L92" s="281" t="str">
        <f t="shared" si="36"/>
        <v>Isi Tujuan</v>
      </c>
      <c r="M92" s="371"/>
      <c r="N92" s="371"/>
      <c r="O92" s="272"/>
      <c r="P92" s="272"/>
      <c r="Q92" s="272"/>
      <c r="R92" s="272"/>
    </row>
    <row r="93" spans="1:18" ht="12.75" customHeight="1">
      <c r="A93" s="272"/>
      <c r="B93" s="371"/>
      <c r="C93" s="371"/>
      <c r="D93" s="371"/>
      <c r="E93" s="421"/>
      <c r="F93" s="278">
        <v>3</v>
      </c>
      <c r="G93" s="279"/>
      <c r="H93" s="288" t="str">
        <f t="shared" si="0"/>
        <v>Belum Diisi</v>
      </c>
      <c r="I93" s="280" t="s">
        <v>650</v>
      </c>
      <c r="J93" s="281" t="str">
        <f t="shared" si="35"/>
        <v>Isi Tujuan</v>
      </c>
      <c r="K93" s="280" t="s">
        <v>650</v>
      </c>
      <c r="L93" s="281" t="str">
        <f t="shared" si="36"/>
        <v>Isi Tujuan</v>
      </c>
      <c r="M93" s="371"/>
      <c r="N93" s="371"/>
      <c r="O93" s="272"/>
      <c r="P93" s="272"/>
      <c r="Q93" s="272"/>
      <c r="R93" s="272"/>
    </row>
    <row r="94" spans="1:18" ht="12.75" customHeight="1">
      <c r="A94" s="272"/>
      <c r="B94" s="371"/>
      <c r="C94" s="371"/>
      <c r="D94" s="371"/>
      <c r="E94" s="421"/>
      <c r="F94" s="278">
        <v>4</v>
      </c>
      <c r="G94" s="279"/>
      <c r="H94" s="288" t="str">
        <f t="shared" si="0"/>
        <v>Belum Diisi</v>
      </c>
      <c r="I94" s="280" t="s">
        <v>650</v>
      </c>
      <c r="J94" s="281" t="str">
        <f t="shared" si="35"/>
        <v>Isi Tujuan</v>
      </c>
      <c r="K94" s="280" t="s">
        <v>650</v>
      </c>
      <c r="L94" s="281" t="str">
        <f t="shared" si="36"/>
        <v>Isi Tujuan</v>
      </c>
      <c r="M94" s="371"/>
      <c r="N94" s="371"/>
      <c r="O94" s="272"/>
      <c r="P94" s="272"/>
      <c r="Q94" s="272"/>
      <c r="R94" s="272"/>
    </row>
    <row r="95" spans="1:18" ht="12.75" customHeight="1">
      <c r="A95" s="272"/>
      <c r="B95" s="349"/>
      <c r="C95" s="349"/>
      <c r="D95" s="349"/>
      <c r="E95" s="422"/>
      <c r="F95" s="282">
        <v>5</v>
      </c>
      <c r="G95" s="283"/>
      <c r="H95" s="289" t="str">
        <f t="shared" si="0"/>
        <v>Belum Diisi</v>
      </c>
      <c r="I95" s="285" t="s">
        <v>650</v>
      </c>
      <c r="J95" s="286" t="str">
        <f t="shared" si="35"/>
        <v>Isi Tujuan</v>
      </c>
      <c r="K95" s="285" t="s">
        <v>650</v>
      </c>
      <c r="L95" s="286" t="str">
        <f t="shared" si="36"/>
        <v>Isi Tujuan</v>
      </c>
      <c r="M95" s="349"/>
      <c r="N95" s="349"/>
      <c r="O95" s="272"/>
      <c r="P95" s="272"/>
      <c r="Q95" s="272"/>
      <c r="R95" s="272"/>
    </row>
    <row r="96" spans="1:18" ht="12.75" customHeight="1">
      <c r="A96" s="272"/>
      <c r="B96" s="418">
        <v>19</v>
      </c>
      <c r="C96" s="426"/>
      <c r="D96" s="419" t="s">
        <v>650</v>
      </c>
      <c r="E96" s="420" t="str">
        <f>IF(D96="Y",1,IF(D96="T",0,IF(D96="Y/T","Belum diisi","Error")))</f>
        <v>Belum diisi</v>
      </c>
      <c r="F96" s="273">
        <v>1</v>
      </c>
      <c r="G96" s="274"/>
      <c r="H96" s="290" t="str">
        <f t="shared" si="0"/>
        <v>Belum Diisi</v>
      </c>
      <c r="I96" s="276" t="s">
        <v>650</v>
      </c>
      <c r="J96" s="277" t="str">
        <f t="shared" ref="J96:J100" si="37">IF($D$96="Y/T","Isi Tujuan",IF($E$96=0,0,IF(I96="Y",1,IF(I96="T",0,"Isi Dulu"))))</f>
        <v>Isi Tujuan</v>
      </c>
      <c r="K96" s="276" t="s">
        <v>650</v>
      </c>
      <c r="L96" s="277" t="str">
        <f t="shared" ref="L96:L100" si="38">IF($D$96="Y/T","Isi Tujuan",IF($E$96=0,0,IF(K96="Y",1,IF(K96="T",0,"Isi Dulu"))))</f>
        <v>Isi Tujuan</v>
      </c>
      <c r="M96" s="429" t="s">
        <v>650</v>
      </c>
      <c r="N96" s="430" t="str">
        <f>IF(M96="Y",1,IF(M96="T",0,IF(M96="Y/T","Belum diisi","Error")))</f>
        <v>Belum diisi</v>
      </c>
      <c r="O96" s="272"/>
      <c r="P96" s="272"/>
      <c r="Q96" s="272"/>
      <c r="R96" s="272"/>
    </row>
    <row r="97" spans="1:18" ht="12.75" customHeight="1">
      <c r="A97" s="272"/>
      <c r="B97" s="371"/>
      <c r="C97" s="371"/>
      <c r="D97" s="371"/>
      <c r="E97" s="421"/>
      <c r="F97" s="278">
        <v>2</v>
      </c>
      <c r="G97" s="279"/>
      <c r="H97" s="288" t="str">
        <f t="shared" si="0"/>
        <v>Belum Diisi</v>
      </c>
      <c r="I97" s="280" t="s">
        <v>650</v>
      </c>
      <c r="J97" s="281" t="str">
        <f t="shared" si="37"/>
        <v>Isi Tujuan</v>
      </c>
      <c r="K97" s="280" t="s">
        <v>650</v>
      </c>
      <c r="L97" s="281" t="str">
        <f t="shared" si="38"/>
        <v>Isi Tujuan</v>
      </c>
      <c r="M97" s="371"/>
      <c r="N97" s="371"/>
      <c r="O97" s="272"/>
      <c r="P97" s="272"/>
      <c r="Q97" s="272"/>
      <c r="R97" s="272"/>
    </row>
    <row r="98" spans="1:18" ht="12.75" customHeight="1">
      <c r="A98" s="272"/>
      <c r="B98" s="371"/>
      <c r="C98" s="371"/>
      <c r="D98" s="371"/>
      <c r="E98" s="421"/>
      <c r="F98" s="278">
        <v>3</v>
      </c>
      <c r="G98" s="279"/>
      <c r="H98" s="288" t="str">
        <f t="shared" si="0"/>
        <v>Belum Diisi</v>
      </c>
      <c r="I98" s="280" t="s">
        <v>650</v>
      </c>
      <c r="J98" s="281" t="str">
        <f t="shared" si="37"/>
        <v>Isi Tujuan</v>
      </c>
      <c r="K98" s="280" t="s">
        <v>650</v>
      </c>
      <c r="L98" s="281" t="str">
        <f t="shared" si="38"/>
        <v>Isi Tujuan</v>
      </c>
      <c r="M98" s="371"/>
      <c r="N98" s="371"/>
      <c r="O98" s="272"/>
      <c r="P98" s="272"/>
      <c r="Q98" s="272"/>
      <c r="R98" s="272"/>
    </row>
    <row r="99" spans="1:18" ht="12.75" customHeight="1">
      <c r="A99" s="272"/>
      <c r="B99" s="371"/>
      <c r="C99" s="371"/>
      <c r="D99" s="371"/>
      <c r="E99" s="421"/>
      <c r="F99" s="278">
        <v>4</v>
      </c>
      <c r="G99" s="279"/>
      <c r="H99" s="288" t="str">
        <f t="shared" si="0"/>
        <v>Belum Diisi</v>
      </c>
      <c r="I99" s="280" t="s">
        <v>650</v>
      </c>
      <c r="J99" s="281" t="str">
        <f t="shared" si="37"/>
        <v>Isi Tujuan</v>
      </c>
      <c r="K99" s="280" t="s">
        <v>650</v>
      </c>
      <c r="L99" s="281" t="str">
        <f t="shared" si="38"/>
        <v>Isi Tujuan</v>
      </c>
      <c r="M99" s="371"/>
      <c r="N99" s="371"/>
      <c r="O99" s="272"/>
      <c r="P99" s="272"/>
      <c r="Q99" s="272"/>
      <c r="R99" s="272"/>
    </row>
    <row r="100" spans="1:18" ht="12.75" customHeight="1">
      <c r="A100" s="272"/>
      <c r="B100" s="349"/>
      <c r="C100" s="349"/>
      <c r="D100" s="349"/>
      <c r="E100" s="422"/>
      <c r="F100" s="282">
        <v>5</v>
      </c>
      <c r="G100" s="283"/>
      <c r="H100" s="289" t="str">
        <f t="shared" si="0"/>
        <v>Belum Diisi</v>
      </c>
      <c r="I100" s="285" t="s">
        <v>650</v>
      </c>
      <c r="J100" s="286" t="str">
        <f t="shared" si="37"/>
        <v>Isi Tujuan</v>
      </c>
      <c r="K100" s="285" t="s">
        <v>650</v>
      </c>
      <c r="L100" s="286" t="str">
        <f t="shared" si="38"/>
        <v>Isi Tujuan</v>
      </c>
      <c r="M100" s="349"/>
      <c r="N100" s="349"/>
      <c r="O100" s="272"/>
      <c r="P100" s="272"/>
      <c r="Q100" s="272"/>
      <c r="R100" s="272"/>
    </row>
    <row r="101" spans="1:18" ht="12.75" customHeight="1">
      <c r="A101" s="272"/>
      <c r="B101" s="418">
        <v>20</v>
      </c>
      <c r="C101" s="426"/>
      <c r="D101" s="419" t="s">
        <v>650</v>
      </c>
      <c r="E101" s="420" t="str">
        <f>IF(D101="Y",1,IF(D101="T",0,IF(D101="Y/T","Belum diisi","Error")))</f>
        <v>Belum diisi</v>
      </c>
      <c r="F101" s="273">
        <v>1</v>
      </c>
      <c r="G101" s="274"/>
      <c r="H101" s="290" t="str">
        <f t="shared" si="0"/>
        <v>Belum Diisi</v>
      </c>
      <c r="I101" s="276" t="s">
        <v>650</v>
      </c>
      <c r="J101" s="277" t="str">
        <f t="shared" ref="J101:J105" si="39">IF($D$101="Y/T","Isi Tujuan",IF($E$101=0,0,IF(I101="Y",1,IF(I101="T",0,"Isi Dulu"))))</f>
        <v>Isi Tujuan</v>
      </c>
      <c r="K101" s="276" t="s">
        <v>650</v>
      </c>
      <c r="L101" s="277" t="str">
        <f t="shared" ref="L101:L105" si="40">IF($D$101="Y/T","Isi Tujuan",IF($E$101=0,0,IF(K101="Y",1,IF(K101="T",0,"Isi Dulu"))))</f>
        <v>Isi Tujuan</v>
      </c>
      <c r="M101" s="429" t="s">
        <v>650</v>
      </c>
      <c r="N101" s="430" t="str">
        <f>IF(M101="Y",1,IF(M101="T",0,IF(M101="Y/T","Belum diisi","Error")))</f>
        <v>Belum diisi</v>
      </c>
      <c r="O101" s="272"/>
      <c r="P101" s="272"/>
      <c r="Q101" s="272"/>
      <c r="R101" s="272"/>
    </row>
    <row r="102" spans="1:18" ht="12.75" customHeight="1">
      <c r="A102" s="272"/>
      <c r="B102" s="371"/>
      <c r="C102" s="371"/>
      <c r="D102" s="371"/>
      <c r="E102" s="421"/>
      <c r="F102" s="278">
        <v>2</v>
      </c>
      <c r="G102" s="279"/>
      <c r="H102" s="288" t="str">
        <f t="shared" si="0"/>
        <v>Belum Diisi</v>
      </c>
      <c r="I102" s="280" t="s">
        <v>650</v>
      </c>
      <c r="J102" s="281" t="str">
        <f t="shared" si="39"/>
        <v>Isi Tujuan</v>
      </c>
      <c r="K102" s="280" t="s">
        <v>650</v>
      </c>
      <c r="L102" s="281" t="str">
        <f t="shared" si="40"/>
        <v>Isi Tujuan</v>
      </c>
      <c r="M102" s="371"/>
      <c r="N102" s="371"/>
      <c r="O102" s="272"/>
      <c r="P102" s="272"/>
      <c r="Q102" s="272"/>
      <c r="R102" s="272"/>
    </row>
    <row r="103" spans="1:18" ht="12.75" customHeight="1">
      <c r="A103" s="272"/>
      <c r="B103" s="371"/>
      <c r="C103" s="371"/>
      <c r="D103" s="371"/>
      <c r="E103" s="421"/>
      <c r="F103" s="278">
        <v>3</v>
      </c>
      <c r="G103" s="279"/>
      <c r="H103" s="288" t="str">
        <f t="shared" si="0"/>
        <v>Belum Diisi</v>
      </c>
      <c r="I103" s="280" t="s">
        <v>650</v>
      </c>
      <c r="J103" s="281" t="str">
        <f t="shared" si="39"/>
        <v>Isi Tujuan</v>
      </c>
      <c r="K103" s="280" t="s">
        <v>650</v>
      </c>
      <c r="L103" s="281" t="str">
        <f t="shared" si="40"/>
        <v>Isi Tujuan</v>
      </c>
      <c r="M103" s="371"/>
      <c r="N103" s="371"/>
      <c r="O103" s="272"/>
      <c r="P103" s="272"/>
      <c r="Q103" s="272"/>
      <c r="R103" s="272"/>
    </row>
    <row r="104" spans="1:18" ht="12.75" customHeight="1">
      <c r="A104" s="272"/>
      <c r="B104" s="371"/>
      <c r="C104" s="371"/>
      <c r="D104" s="371"/>
      <c r="E104" s="421"/>
      <c r="F104" s="278">
        <v>4</v>
      </c>
      <c r="G104" s="279"/>
      <c r="H104" s="288" t="str">
        <f t="shared" si="0"/>
        <v>Belum Diisi</v>
      </c>
      <c r="I104" s="280" t="s">
        <v>650</v>
      </c>
      <c r="J104" s="281" t="str">
        <f t="shared" si="39"/>
        <v>Isi Tujuan</v>
      </c>
      <c r="K104" s="280" t="s">
        <v>650</v>
      </c>
      <c r="L104" s="281" t="str">
        <f t="shared" si="40"/>
        <v>Isi Tujuan</v>
      </c>
      <c r="M104" s="371"/>
      <c r="N104" s="371"/>
      <c r="O104" s="272"/>
      <c r="P104" s="272"/>
      <c r="Q104" s="272"/>
      <c r="R104" s="272"/>
    </row>
    <row r="105" spans="1:18" ht="12.75" customHeight="1">
      <c r="A105" s="272"/>
      <c r="B105" s="349"/>
      <c r="C105" s="349"/>
      <c r="D105" s="349"/>
      <c r="E105" s="422"/>
      <c r="F105" s="282">
        <v>5</v>
      </c>
      <c r="G105" s="283"/>
      <c r="H105" s="289" t="str">
        <f t="shared" si="0"/>
        <v>Belum Diisi</v>
      </c>
      <c r="I105" s="285" t="s">
        <v>650</v>
      </c>
      <c r="J105" s="286" t="str">
        <f t="shared" si="39"/>
        <v>Isi Tujuan</v>
      </c>
      <c r="K105" s="285" t="s">
        <v>650</v>
      </c>
      <c r="L105" s="286" t="str">
        <f t="shared" si="40"/>
        <v>Isi Tujuan</v>
      </c>
      <c r="M105" s="349"/>
      <c r="N105" s="349"/>
      <c r="O105" s="272"/>
      <c r="P105" s="272"/>
      <c r="Q105" s="272"/>
      <c r="R105" s="272"/>
    </row>
    <row r="106" spans="1:18" ht="12.75" customHeight="1">
      <c r="A106" s="272"/>
      <c r="B106" s="418">
        <v>21</v>
      </c>
      <c r="C106" s="426"/>
      <c r="D106" s="419" t="s">
        <v>650</v>
      </c>
      <c r="E106" s="420" t="str">
        <f>IF(D106="Y",1,IF(D106="T",0,IF(D106="Y/T","Belum diisi","Error")))</f>
        <v>Belum diisi</v>
      </c>
      <c r="F106" s="273">
        <v>1</v>
      </c>
      <c r="G106" s="274"/>
      <c r="H106" s="290" t="str">
        <f t="shared" si="0"/>
        <v>Belum Diisi</v>
      </c>
      <c r="I106" s="276" t="s">
        <v>650</v>
      </c>
      <c r="J106" s="277" t="str">
        <f t="shared" ref="J106:J110" si="41">IF($D$106="Y/T","Isi Tujuan",IF($E$106=0,0,IF(I106="Y",1,IF(I106="T",0,"Isi Dulu"))))</f>
        <v>Isi Tujuan</v>
      </c>
      <c r="K106" s="276" t="s">
        <v>650</v>
      </c>
      <c r="L106" s="277" t="str">
        <f t="shared" ref="L106:L110" si="42">IF($D$106="Y/T","Isi Tujuan",IF($E$106=0,0,IF(K106="Y",1,IF(K106="T",0,"Isi Dulu"))))</f>
        <v>Isi Tujuan</v>
      </c>
      <c r="M106" s="429" t="s">
        <v>650</v>
      </c>
      <c r="N106" s="430" t="str">
        <f>IF(M106="Y",1,IF(M106="T",0,IF(M106="Y/T","Belum diisi","Error")))</f>
        <v>Belum diisi</v>
      </c>
      <c r="O106" s="272"/>
      <c r="P106" s="272"/>
      <c r="Q106" s="272"/>
      <c r="R106" s="272"/>
    </row>
    <row r="107" spans="1:18" ht="12.75" customHeight="1">
      <c r="A107" s="272"/>
      <c r="B107" s="371"/>
      <c r="C107" s="371"/>
      <c r="D107" s="371"/>
      <c r="E107" s="421"/>
      <c r="F107" s="278">
        <v>2</v>
      </c>
      <c r="G107" s="279"/>
      <c r="H107" s="288" t="str">
        <f t="shared" si="0"/>
        <v>Belum Diisi</v>
      </c>
      <c r="I107" s="280" t="s">
        <v>650</v>
      </c>
      <c r="J107" s="281" t="str">
        <f t="shared" si="41"/>
        <v>Isi Tujuan</v>
      </c>
      <c r="K107" s="280" t="s">
        <v>650</v>
      </c>
      <c r="L107" s="281" t="str">
        <f t="shared" si="42"/>
        <v>Isi Tujuan</v>
      </c>
      <c r="M107" s="371"/>
      <c r="N107" s="371"/>
      <c r="O107" s="272"/>
      <c r="P107" s="272"/>
      <c r="Q107" s="272"/>
      <c r="R107" s="272"/>
    </row>
    <row r="108" spans="1:18" ht="12.75" customHeight="1">
      <c r="A108" s="272"/>
      <c r="B108" s="371"/>
      <c r="C108" s="371"/>
      <c r="D108" s="371"/>
      <c r="E108" s="421"/>
      <c r="F108" s="278">
        <v>3</v>
      </c>
      <c r="G108" s="279"/>
      <c r="H108" s="288" t="str">
        <f t="shared" si="0"/>
        <v>Belum Diisi</v>
      </c>
      <c r="I108" s="280" t="s">
        <v>650</v>
      </c>
      <c r="J108" s="281" t="str">
        <f t="shared" si="41"/>
        <v>Isi Tujuan</v>
      </c>
      <c r="K108" s="280" t="s">
        <v>650</v>
      </c>
      <c r="L108" s="281" t="str">
        <f t="shared" si="42"/>
        <v>Isi Tujuan</v>
      </c>
      <c r="M108" s="371"/>
      <c r="N108" s="371"/>
      <c r="O108" s="272"/>
      <c r="P108" s="272"/>
      <c r="Q108" s="272"/>
      <c r="R108" s="272"/>
    </row>
    <row r="109" spans="1:18" ht="12.75" customHeight="1">
      <c r="A109" s="272"/>
      <c r="B109" s="371"/>
      <c r="C109" s="371"/>
      <c r="D109" s="371"/>
      <c r="E109" s="421"/>
      <c r="F109" s="278">
        <v>4</v>
      </c>
      <c r="G109" s="279"/>
      <c r="H109" s="288" t="str">
        <f t="shared" si="0"/>
        <v>Belum Diisi</v>
      </c>
      <c r="I109" s="280" t="s">
        <v>650</v>
      </c>
      <c r="J109" s="281" t="str">
        <f t="shared" si="41"/>
        <v>Isi Tujuan</v>
      </c>
      <c r="K109" s="280" t="s">
        <v>650</v>
      </c>
      <c r="L109" s="281" t="str">
        <f t="shared" si="42"/>
        <v>Isi Tujuan</v>
      </c>
      <c r="M109" s="371"/>
      <c r="N109" s="371"/>
      <c r="O109" s="272"/>
      <c r="P109" s="272"/>
      <c r="Q109" s="272"/>
      <c r="R109" s="272"/>
    </row>
    <row r="110" spans="1:18" ht="12.75" customHeight="1">
      <c r="A110" s="272"/>
      <c r="B110" s="349"/>
      <c r="C110" s="349"/>
      <c r="D110" s="349"/>
      <c r="E110" s="422"/>
      <c r="F110" s="282">
        <v>5</v>
      </c>
      <c r="G110" s="283"/>
      <c r="H110" s="289" t="str">
        <f t="shared" si="0"/>
        <v>Belum Diisi</v>
      </c>
      <c r="I110" s="285" t="s">
        <v>650</v>
      </c>
      <c r="J110" s="286" t="str">
        <f t="shared" si="41"/>
        <v>Isi Tujuan</v>
      </c>
      <c r="K110" s="285" t="s">
        <v>650</v>
      </c>
      <c r="L110" s="286" t="str">
        <f t="shared" si="42"/>
        <v>Isi Tujuan</v>
      </c>
      <c r="M110" s="349"/>
      <c r="N110" s="349"/>
      <c r="O110" s="272"/>
      <c r="P110" s="272"/>
      <c r="Q110" s="272"/>
      <c r="R110" s="272"/>
    </row>
    <row r="111" spans="1:18" ht="12.75" customHeight="1">
      <c r="A111" s="272"/>
      <c r="B111" s="418">
        <v>22</v>
      </c>
      <c r="C111" s="426"/>
      <c r="D111" s="419" t="s">
        <v>650</v>
      </c>
      <c r="E111" s="420" t="str">
        <f>IF(D111="Y",1,IF(D111="T",0,IF(D111="Y/T","Belum diisi","Error")))</f>
        <v>Belum diisi</v>
      </c>
      <c r="F111" s="273">
        <v>1</v>
      </c>
      <c r="G111" s="274"/>
      <c r="H111" s="290" t="str">
        <f t="shared" si="0"/>
        <v>Belum Diisi</v>
      </c>
      <c r="I111" s="276" t="s">
        <v>650</v>
      </c>
      <c r="J111" s="277" t="str">
        <f t="shared" ref="J111:J115" si="43">IF($D$111="Y/T","Isi Tujuan",IF($E$111=0,0,IF(I111="Y",1,IF(I111="T",0,"Isi Dulu"))))</f>
        <v>Isi Tujuan</v>
      </c>
      <c r="K111" s="276" t="s">
        <v>650</v>
      </c>
      <c r="L111" s="277" t="str">
        <f t="shared" ref="L111:L115" si="44">IF($D$111="Y/T","Isi Tujuan",IF($E$111=0,0,IF(K111="Y",1,IF(K111="T",0,"Isi Dulu"))))</f>
        <v>Isi Tujuan</v>
      </c>
      <c r="M111" s="429" t="s">
        <v>650</v>
      </c>
      <c r="N111" s="430" t="str">
        <f>IF(M111="Y",1,IF(M111="T",0,IF(M111="Y/T","Belum diisi","Error")))</f>
        <v>Belum diisi</v>
      </c>
      <c r="O111" s="272"/>
      <c r="P111" s="272"/>
      <c r="Q111" s="272"/>
      <c r="R111" s="272"/>
    </row>
    <row r="112" spans="1:18" ht="12.75" customHeight="1">
      <c r="A112" s="272"/>
      <c r="B112" s="371"/>
      <c r="C112" s="371"/>
      <c r="D112" s="371"/>
      <c r="E112" s="421"/>
      <c r="F112" s="278">
        <v>2</v>
      </c>
      <c r="G112" s="279"/>
      <c r="H112" s="288" t="str">
        <f t="shared" si="0"/>
        <v>Belum Diisi</v>
      </c>
      <c r="I112" s="280" t="s">
        <v>650</v>
      </c>
      <c r="J112" s="281" t="str">
        <f t="shared" si="43"/>
        <v>Isi Tujuan</v>
      </c>
      <c r="K112" s="280" t="s">
        <v>650</v>
      </c>
      <c r="L112" s="281" t="str">
        <f t="shared" si="44"/>
        <v>Isi Tujuan</v>
      </c>
      <c r="M112" s="371"/>
      <c r="N112" s="371"/>
      <c r="O112" s="272"/>
      <c r="P112" s="272"/>
      <c r="Q112" s="272"/>
      <c r="R112" s="272"/>
    </row>
    <row r="113" spans="1:18" ht="12.75" customHeight="1">
      <c r="A113" s="272"/>
      <c r="B113" s="371"/>
      <c r="C113" s="371"/>
      <c r="D113" s="371"/>
      <c r="E113" s="421"/>
      <c r="F113" s="278">
        <v>3</v>
      </c>
      <c r="G113" s="279"/>
      <c r="H113" s="288" t="str">
        <f t="shared" si="0"/>
        <v>Belum Diisi</v>
      </c>
      <c r="I113" s="280" t="s">
        <v>650</v>
      </c>
      <c r="J113" s="281" t="str">
        <f t="shared" si="43"/>
        <v>Isi Tujuan</v>
      </c>
      <c r="K113" s="280" t="s">
        <v>650</v>
      </c>
      <c r="L113" s="281" t="str">
        <f t="shared" si="44"/>
        <v>Isi Tujuan</v>
      </c>
      <c r="M113" s="371"/>
      <c r="N113" s="371"/>
      <c r="O113" s="272"/>
      <c r="P113" s="272"/>
      <c r="Q113" s="272"/>
      <c r="R113" s="272"/>
    </row>
    <row r="114" spans="1:18" ht="12.75" customHeight="1">
      <c r="A114" s="272"/>
      <c r="B114" s="371"/>
      <c r="C114" s="371"/>
      <c r="D114" s="371"/>
      <c r="E114" s="421"/>
      <c r="F114" s="278">
        <v>4</v>
      </c>
      <c r="G114" s="279"/>
      <c r="H114" s="288" t="str">
        <f t="shared" si="0"/>
        <v>Belum Diisi</v>
      </c>
      <c r="I114" s="280" t="s">
        <v>650</v>
      </c>
      <c r="J114" s="281" t="str">
        <f t="shared" si="43"/>
        <v>Isi Tujuan</v>
      </c>
      <c r="K114" s="280" t="s">
        <v>650</v>
      </c>
      <c r="L114" s="281" t="str">
        <f t="shared" si="44"/>
        <v>Isi Tujuan</v>
      </c>
      <c r="M114" s="371"/>
      <c r="N114" s="371"/>
      <c r="O114" s="272"/>
      <c r="P114" s="272"/>
      <c r="Q114" s="272"/>
      <c r="R114" s="272"/>
    </row>
    <row r="115" spans="1:18" ht="12.75" customHeight="1">
      <c r="A115" s="272"/>
      <c r="B115" s="349"/>
      <c r="C115" s="349"/>
      <c r="D115" s="349"/>
      <c r="E115" s="422"/>
      <c r="F115" s="282">
        <v>5</v>
      </c>
      <c r="G115" s="283"/>
      <c r="H115" s="289" t="str">
        <f t="shared" si="0"/>
        <v>Belum Diisi</v>
      </c>
      <c r="I115" s="285" t="s">
        <v>650</v>
      </c>
      <c r="J115" s="286" t="str">
        <f t="shared" si="43"/>
        <v>Isi Tujuan</v>
      </c>
      <c r="K115" s="285" t="s">
        <v>650</v>
      </c>
      <c r="L115" s="286" t="str">
        <f t="shared" si="44"/>
        <v>Isi Tujuan</v>
      </c>
      <c r="M115" s="349"/>
      <c r="N115" s="349"/>
      <c r="O115" s="272"/>
      <c r="P115" s="272"/>
      <c r="Q115" s="272"/>
      <c r="R115" s="272"/>
    </row>
    <row r="116" spans="1:18" ht="12.75" customHeight="1">
      <c r="A116" s="272"/>
      <c r="B116" s="418">
        <v>23</v>
      </c>
      <c r="C116" s="426"/>
      <c r="D116" s="419" t="s">
        <v>650</v>
      </c>
      <c r="E116" s="420" t="str">
        <f>IF(D116="Y",1,IF(D116="T",0,IF(D116="Y/T","Belum diisi","Error")))</f>
        <v>Belum diisi</v>
      </c>
      <c r="F116" s="273">
        <v>1</v>
      </c>
      <c r="G116" s="274"/>
      <c r="H116" s="290" t="str">
        <f t="shared" si="0"/>
        <v>Belum Diisi</v>
      </c>
      <c r="I116" s="276" t="s">
        <v>650</v>
      </c>
      <c r="J116" s="277" t="str">
        <f t="shared" ref="J116:J120" si="45">IF($D$116="Y/T","Isi Tujuan",IF($E$116=0,0,IF(I116="Y",1,IF(I116="T",0,"Isi Dulu"))))</f>
        <v>Isi Tujuan</v>
      </c>
      <c r="K116" s="276" t="s">
        <v>650</v>
      </c>
      <c r="L116" s="277" t="str">
        <f t="shared" ref="L116:L120" si="46">IF($D$116="Y/T","Isi Tujuan",IF($E$116=0,0,IF(K116="Y",1,IF(K116="T",0,"Isi Dulu"))))</f>
        <v>Isi Tujuan</v>
      </c>
      <c r="M116" s="429" t="s">
        <v>650</v>
      </c>
      <c r="N116" s="430" t="str">
        <f>IF(M116="Y",1,IF(M116="T",0,IF(M116="Y/T","Belum diisi","Error")))</f>
        <v>Belum diisi</v>
      </c>
      <c r="O116" s="272"/>
      <c r="P116" s="272"/>
      <c r="Q116" s="272"/>
      <c r="R116" s="272"/>
    </row>
    <row r="117" spans="1:18" ht="12.75" customHeight="1">
      <c r="A117" s="272"/>
      <c r="B117" s="371"/>
      <c r="C117" s="371"/>
      <c r="D117" s="371"/>
      <c r="E117" s="421"/>
      <c r="F117" s="278">
        <v>2</v>
      </c>
      <c r="G117" s="279"/>
      <c r="H117" s="288" t="str">
        <f t="shared" si="0"/>
        <v>Belum Diisi</v>
      </c>
      <c r="I117" s="280" t="s">
        <v>650</v>
      </c>
      <c r="J117" s="281" t="str">
        <f t="shared" si="45"/>
        <v>Isi Tujuan</v>
      </c>
      <c r="K117" s="280" t="s">
        <v>650</v>
      </c>
      <c r="L117" s="281" t="str">
        <f t="shared" si="46"/>
        <v>Isi Tujuan</v>
      </c>
      <c r="M117" s="371"/>
      <c r="N117" s="371"/>
      <c r="O117" s="272"/>
      <c r="P117" s="272"/>
      <c r="Q117" s="272"/>
      <c r="R117" s="272"/>
    </row>
    <row r="118" spans="1:18" ht="12.75" customHeight="1">
      <c r="A118" s="272"/>
      <c r="B118" s="371"/>
      <c r="C118" s="371"/>
      <c r="D118" s="371"/>
      <c r="E118" s="421"/>
      <c r="F118" s="278">
        <v>3</v>
      </c>
      <c r="G118" s="279"/>
      <c r="H118" s="288" t="str">
        <f t="shared" si="0"/>
        <v>Belum Diisi</v>
      </c>
      <c r="I118" s="280" t="s">
        <v>650</v>
      </c>
      <c r="J118" s="281" t="str">
        <f t="shared" si="45"/>
        <v>Isi Tujuan</v>
      </c>
      <c r="K118" s="280" t="s">
        <v>650</v>
      </c>
      <c r="L118" s="281" t="str">
        <f t="shared" si="46"/>
        <v>Isi Tujuan</v>
      </c>
      <c r="M118" s="371"/>
      <c r="N118" s="371"/>
      <c r="O118" s="272"/>
      <c r="P118" s="272"/>
      <c r="Q118" s="272"/>
      <c r="R118" s="272"/>
    </row>
    <row r="119" spans="1:18" ht="12.75" customHeight="1">
      <c r="A119" s="272"/>
      <c r="B119" s="371"/>
      <c r="C119" s="371"/>
      <c r="D119" s="371"/>
      <c r="E119" s="421"/>
      <c r="F119" s="278">
        <v>4</v>
      </c>
      <c r="G119" s="279"/>
      <c r="H119" s="288" t="str">
        <f t="shared" si="0"/>
        <v>Belum Diisi</v>
      </c>
      <c r="I119" s="280" t="s">
        <v>650</v>
      </c>
      <c r="J119" s="281" t="str">
        <f t="shared" si="45"/>
        <v>Isi Tujuan</v>
      </c>
      <c r="K119" s="280" t="s">
        <v>650</v>
      </c>
      <c r="L119" s="281" t="str">
        <f t="shared" si="46"/>
        <v>Isi Tujuan</v>
      </c>
      <c r="M119" s="371"/>
      <c r="N119" s="371"/>
      <c r="O119" s="272"/>
      <c r="P119" s="272"/>
      <c r="Q119" s="272"/>
      <c r="R119" s="272"/>
    </row>
    <row r="120" spans="1:18" ht="12.75" customHeight="1">
      <c r="A120" s="272"/>
      <c r="B120" s="349"/>
      <c r="C120" s="349"/>
      <c r="D120" s="349"/>
      <c r="E120" s="422"/>
      <c r="F120" s="282">
        <v>5</v>
      </c>
      <c r="G120" s="283"/>
      <c r="H120" s="289" t="str">
        <f t="shared" si="0"/>
        <v>Belum Diisi</v>
      </c>
      <c r="I120" s="285" t="s">
        <v>650</v>
      </c>
      <c r="J120" s="286" t="str">
        <f t="shared" si="45"/>
        <v>Isi Tujuan</v>
      </c>
      <c r="K120" s="285" t="s">
        <v>650</v>
      </c>
      <c r="L120" s="286" t="str">
        <f t="shared" si="46"/>
        <v>Isi Tujuan</v>
      </c>
      <c r="M120" s="349"/>
      <c r="N120" s="349"/>
      <c r="O120" s="272"/>
      <c r="P120" s="272"/>
      <c r="Q120" s="272"/>
      <c r="R120" s="272"/>
    </row>
    <row r="121" spans="1:18" ht="12.75" customHeight="1">
      <c r="A121" s="272"/>
      <c r="B121" s="418">
        <v>24</v>
      </c>
      <c r="C121" s="426"/>
      <c r="D121" s="419" t="s">
        <v>650</v>
      </c>
      <c r="E121" s="420" t="str">
        <f>IF(D121="Y",1,IF(D121="T",0,IF(D121="Y/T","Belum diisi","Error")))</f>
        <v>Belum diisi</v>
      </c>
      <c r="F121" s="273">
        <v>1</v>
      </c>
      <c r="G121" s="274"/>
      <c r="H121" s="290" t="str">
        <f t="shared" si="0"/>
        <v>Belum Diisi</v>
      </c>
      <c r="I121" s="276" t="s">
        <v>650</v>
      </c>
      <c r="J121" s="277" t="str">
        <f t="shared" ref="J121:J125" si="47">IF($D$121="Y/T","Isi Tujuan",IF($E$121=0,0,IF(I121="Y",1,IF(I121="T",0,"Isi Dulu"))))</f>
        <v>Isi Tujuan</v>
      </c>
      <c r="K121" s="276" t="s">
        <v>650</v>
      </c>
      <c r="L121" s="277" t="str">
        <f t="shared" ref="L121:L125" si="48">IF($D$121="Y/T","Isi Tujuan",IF($E$121=0,0,IF(K121="Y",1,IF(K121="T",0,"Isi Dulu"))))</f>
        <v>Isi Tujuan</v>
      </c>
      <c r="M121" s="429" t="s">
        <v>650</v>
      </c>
      <c r="N121" s="430" t="str">
        <f>IF(M121="Y",1,IF(M121="T",0,IF(M121="Y/T","Belum diisi","Error")))</f>
        <v>Belum diisi</v>
      </c>
      <c r="O121" s="272"/>
      <c r="P121" s="272"/>
      <c r="Q121" s="272"/>
      <c r="R121" s="272"/>
    </row>
    <row r="122" spans="1:18" ht="12.75" customHeight="1">
      <c r="A122" s="272"/>
      <c r="B122" s="371"/>
      <c r="C122" s="371"/>
      <c r="D122" s="371"/>
      <c r="E122" s="421"/>
      <c r="F122" s="278">
        <v>2</v>
      </c>
      <c r="G122" s="279"/>
      <c r="H122" s="288" t="str">
        <f t="shared" si="0"/>
        <v>Belum Diisi</v>
      </c>
      <c r="I122" s="280" t="s">
        <v>650</v>
      </c>
      <c r="J122" s="281" t="str">
        <f t="shared" si="47"/>
        <v>Isi Tujuan</v>
      </c>
      <c r="K122" s="280" t="s">
        <v>650</v>
      </c>
      <c r="L122" s="281" t="str">
        <f t="shared" si="48"/>
        <v>Isi Tujuan</v>
      </c>
      <c r="M122" s="371"/>
      <c r="N122" s="371"/>
      <c r="O122" s="272"/>
      <c r="P122" s="272"/>
      <c r="Q122" s="272"/>
      <c r="R122" s="272"/>
    </row>
    <row r="123" spans="1:18" ht="12.75" customHeight="1">
      <c r="A123" s="272"/>
      <c r="B123" s="371"/>
      <c r="C123" s="371"/>
      <c r="D123" s="371"/>
      <c r="E123" s="421"/>
      <c r="F123" s="278">
        <v>3</v>
      </c>
      <c r="G123" s="279"/>
      <c r="H123" s="288" t="str">
        <f t="shared" si="0"/>
        <v>Belum Diisi</v>
      </c>
      <c r="I123" s="280" t="s">
        <v>650</v>
      </c>
      <c r="J123" s="281" t="str">
        <f t="shared" si="47"/>
        <v>Isi Tujuan</v>
      </c>
      <c r="K123" s="280" t="s">
        <v>650</v>
      </c>
      <c r="L123" s="281" t="str">
        <f t="shared" si="48"/>
        <v>Isi Tujuan</v>
      </c>
      <c r="M123" s="371"/>
      <c r="N123" s="371"/>
      <c r="O123" s="272"/>
      <c r="P123" s="272"/>
      <c r="Q123" s="272"/>
      <c r="R123" s="272"/>
    </row>
    <row r="124" spans="1:18" ht="12.75" customHeight="1">
      <c r="A124" s="272"/>
      <c r="B124" s="371"/>
      <c r="C124" s="371"/>
      <c r="D124" s="371"/>
      <c r="E124" s="421"/>
      <c r="F124" s="278">
        <v>4</v>
      </c>
      <c r="G124" s="279"/>
      <c r="H124" s="288" t="str">
        <f t="shared" si="0"/>
        <v>Belum Diisi</v>
      </c>
      <c r="I124" s="280" t="s">
        <v>650</v>
      </c>
      <c r="J124" s="281" t="str">
        <f t="shared" si="47"/>
        <v>Isi Tujuan</v>
      </c>
      <c r="K124" s="280" t="s">
        <v>650</v>
      </c>
      <c r="L124" s="281" t="str">
        <f t="shared" si="48"/>
        <v>Isi Tujuan</v>
      </c>
      <c r="M124" s="371"/>
      <c r="N124" s="371"/>
      <c r="O124" s="272"/>
      <c r="P124" s="272"/>
      <c r="Q124" s="272"/>
      <c r="R124" s="272"/>
    </row>
    <row r="125" spans="1:18" ht="12.75" customHeight="1">
      <c r="A125" s="272"/>
      <c r="B125" s="349"/>
      <c r="C125" s="349"/>
      <c r="D125" s="349"/>
      <c r="E125" s="422"/>
      <c r="F125" s="282">
        <v>5</v>
      </c>
      <c r="G125" s="283"/>
      <c r="H125" s="289" t="str">
        <f t="shared" si="0"/>
        <v>Belum Diisi</v>
      </c>
      <c r="I125" s="285" t="s">
        <v>650</v>
      </c>
      <c r="J125" s="286" t="str">
        <f t="shared" si="47"/>
        <v>Isi Tujuan</v>
      </c>
      <c r="K125" s="285" t="s">
        <v>650</v>
      </c>
      <c r="L125" s="286" t="str">
        <f t="shared" si="48"/>
        <v>Isi Tujuan</v>
      </c>
      <c r="M125" s="349"/>
      <c r="N125" s="349"/>
      <c r="O125" s="272"/>
      <c r="P125" s="272"/>
      <c r="Q125" s="272"/>
      <c r="R125" s="272"/>
    </row>
    <row r="126" spans="1:18" ht="12.75" customHeight="1">
      <c r="A126" s="272"/>
      <c r="B126" s="418">
        <v>25</v>
      </c>
      <c r="C126" s="426"/>
      <c r="D126" s="419" t="s">
        <v>650</v>
      </c>
      <c r="E126" s="420" t="str">
        <f>IF(D126="Y",1,IF(D126="T",0,IF(D126="Y/T","Belum diisi","Error")))</f>
        <v>Belum diisi</v>
      </c>
      <c r="F126" s="273">
        <v>1</v>
      </c>
      <c r="G126" s="274"/>
      <c r="H126" s="290" t="str">
        <f t="shared" si="0"/>
        <v>Belum Diisi</v>
      </c>
      <c r="I126" s="276" t="s">
        <v>650</v>
      </c>
      <c r="J126" s="277" t="str">
        <f t="shared" ref="J126:J130" si="49">IF($D$126="Y/T","Isi Tujuan",IF($E$126=0,0,IF(I126="Y",1,IF(I126="T",0,"Isi Dulu"))))</f>
        <v>Isi Tujuan</v>
      </c>
      <c r="K126" s="276" t="s">
        <v>650</v>
      </c>
      <c r="L126" s="277" t="str">
        <f t="shared" ref="L126:L130" si="50">IF($D$126="Y/T","Isi Tujuan",IF($E$126=0,0,IF(K126="Y",1,IF(K126="T",0,"Isi Dulu"))))</f>
        <v>Isi Tujuan</v>
      </c>
      <c r="M126" s="429" t="s">
        <v>650</v>
      </c>
      <c r="N126" s="430" t="str">
        <f>IF(M126="Y",1,IF(M126="T",0,IF(M126="Y/T","Belum diisi","Error")))</f>
        <v>Belum diisi</v>
      </c>
      <c r="O126" s="272"/>
      <c r="P126" s="272"/>
      <c r="Q126" s="272"/>
      <c r="R126" s="272"/>
    </row>
    <row r="127" spans="1:18" ht="12.75" customHeight="1">
      <c r="A127" s="272"/>
      <c r="B127" s="371"/>
      <c r="C127" s="371"/>
      <c r="D127" s="371"/>
      <c r="E127" s="421"/>
      <c r="F127" s="278">
        <v>2</v>
      </c>
      <c r="G127" s="279"/>
      <c r="H127" s="288" t="str">
        <f t="shared" si="0"/>
        <v>Belum Diisi</v>
      </c>
      <c r="I127" s="280" t="s">
        <v>650</v>
      </c>
      <c r="J127" s="281" t="str">
        <f t="shared" si="49"/>
        <v>Isi Tujuan</v>
      </c>
      <c r="K127" s="280" t="s">
        <v>650</v>
      </c>
      <c r="L127" s="281" t="str">
        <f t="shared" si="50"/>
        <v>Isi Tujuan</v>
      </c>
      <c r="M127" s="371"/>
      <c r="N127" s="371"/>
      <c r="O127" s="272"/>
      <c r="P127" s="272"/>
      <c r="Q127" s="272"/>
      <c r="R127" s="272"/>
    </row>
    <row r="128" spans="1:18" ht="12.75" customHeight="1">
      <c r="A128" s="272"/>
      <c r="B128" s="371"/>
      <c r="C128" s="371"/>
      <c r="D128" s="371"/>
      <c r="E128" s="421"/>
      <c r="F128" s="278">
        <v>3</v>
      </c>
      <c r="G128" s="279"/>
      <c r="H128" s="288" t="str">
        <f t="shared" si="0"/>
        <v>Belum Diisi</v>
      </c>
      <c r="I128" s="280" t="s">
        <v>650</v>
      </c>
      <c r="J128" s="281" t="str">
        <f t="shared" si="49"/>
        <v>Isi Tujuan</v>
      </c>
      <c r="K128" s="280" t="s">
        <v>650</v>
      </c>
      <c r="L128" s="281" t="str">
        <f t="shared" si="50"/>
        <v>Isi Tujuan</v>
      </c>
      <c r="M128" s="371"/>
      <c r="N128" s="371"/>
      <c r="O128" s="272"/>
      <c r="P128" s="272"/>
      <c r="Q128" s="272"/>
      <c r="R128" s="272"/>
    </row>
    <row r="129" spans="1:18" ht="12.75" customHeight="1">
      <c r="A129" s="272"/>
      <c r="B129" s="371"/>
      <c r="C129" s="371"/>
      <c r="D129" s="371"/>
      <c r="E129" s="421"/>
      <c r="F129" s="278">
        <v>4</v>
      </c>
      <c r="G129" s="279"/>
      <c r="H129" s="288" t="str">
        <f t="shared" si="0"/>
        <v>Belum Diisi</v>
      </c>
      <c r="I129" s="280" t="s">
        <v>650</v>
      </c>
      <c r="J129" s="281" t="str">
        <f t="shared" si="49"/>
        <v>Isi Tujuan</v>
      </c>
      <c r="K129" s="280" t="s">
        <v>650</v>
      </c>
      <c r="L129" s="281" t="str">
        <f t="shared" si="50"/>
        <v>Isi Tujuan</v>
      </c>
      <c r="M129" s="371"/>
      <c r="N129" s="371"/>
      <c r="O129" s="272"/>
      <c r="P129" s="272"/>
      <c r="Q129" s="272"/>
      <c r="R129" s="272"/>
    </row>
    <row r="130" spans="1:18" ht="12.75" customHeight="1">
      <c r="A130" s="272"/>
      <c r="B130" s="349"/>
      <c r="C130" s="349"/>
      <c r="D130" s="349"/>
      <c r="E130" s="422"/>
      <c r="F130" s="282">
        <v>5</v>
      </c>
      <c r="G130" s="283"/>
      <c r="H130" s="289" t="str">
        <f t="shared" si="0"/>
        <v>Belum Diisi</v>
      </c>
      <c r="I130" s="285" t="s">
        <v>650</v>
      </c>
      <c r="J130" s="286" t="str">
        <f t="shared" si="49"/>
        <v>Isi Tujuan</v>
      </c>
      <c r="K130" s="285" t="s">
        <v>650</v>
      </c>
      <c r="L130" s="286" t="str">
        <f t="shared" si="50"/>
        <v>Isi Tujuan</v>
      </c>
      <c r="M130" s="349"/>
      <c r="N130" s="349"/>
      <c r="O130" s="272"/>
      <c r="P130" s="272"/>
      <c r="Q130" s="272"/>
      <c r="R130" s="272"/>
    </row>
    <row r="131" spans="1:18" ht="12.75" customHeight="1">
      <c r="A131" s="272"/>
      <c r="B131" s="418">
        <v>26</v>
      </c>
      <c r="C131" s="426"/>
      <c r="D131" s="419" t="s">
        <v>650</v>
      </c>
      <c r="E131" s="420" t="str">
        <f>IF(D131="Y",1,IF(D131="T",0,IF(D131="Y/T","Belum diisi","Error")))</f>
        <v>Belum diisi</v>
      </c>
      <c r="F131" s="273">
        <v>1</v>
      </c>
      <c r="G131" s="274"/>
      <c r="H131" s="290" t="str">
        <f t="shared" si="0"/>
        <v>Belum Diisi</v>
      </c>
      <c r="I131" s="276" t="s">
        <v>650</v>
      </c>
      <c r="J131" s="277" t="str">
        <f t="shared" ref="J131:J135" si="51">IF($D$131="Y/T","Isi Tujuan",IF($E$131=0,0,IF(I131="Y",1,IF(I131="T",0,"Isi Dulu"))))</f>
        <v>Isi Tujuan</v>
      </c>
      <c r="K131" s="276" t="s">
        <v>650</v>
      </c>
      <c r="L131" s="277" t="str">
        <f t="shared" ref="L131:L135" si="52">IF($D$131="Y/T","Isi Tujuan",IF($E$131=0,0,IF(K131="Y",1,IF(K131="T",0,"Isi Dulu"))))</f>
        <v>Isi Tujuan</v>
      </c>
      <c r="M131" s="429" t="s">
        <v>650</v>
      </c>
      <c r="N131" s="430" t="str">
        <f>IF(M131="Y",1,IF(M131="T",0,IF(M131="Y/T","Belum diisi","Error")))</f>
        <v>Belum diisi</v>
      </c>
      <c r="O131" s="272"/>
      <c r="P131" s="272"/>
      <c r="Q131" s="272"/>
      <c r="R131" s="272"/>
    </row>
    <row r="132" spans="1:18" ht="12.75" customHeight="1">
      <c r="A132" s="272"/>
      <c r="B132" s="371"/>
      <c r="C132" s="371"/>
      <c r="D132" s="371"/>
      <c r="E132" s="421"/>
      <c r="F132" s="278">
        <v>2</v>
      </c>
      <c r="G132" s="279"/>
      <c r="H132" s="288" t="str">
        <f t="shared" si="0"/>
        <v>Belum Diisi</v>
      </c>
      <c r="I132" s="280" t="s">
        <v>650</v>
      </c>
      <c r="J132" s="281" t="str">
        <f t="shared" si="51"/>
        <v>Isi Tujuan</v>
      </c>
      <c r="K132" s="280" t="s">
        <v>650</v>
      </c>
      <c r="L132" s="281" t="str">
        <f t="shared" si="52"/>
        <v>Isi Tujuan</v>
      </c>
      <c r="M132" s="371"/>
      <c r="N132" s="371"/>
      <c r="O132" s="272"/>
      <c r="P132" s="272"/>
      <c r="Q132" s="272"/>
      <c r="R132" s="272"/>
    </row>
    <row r="133" spans="1:18" ht="12.75" customHeight="1">
      <c r="A133" s="272"/>
      <c r="B133" s="371"/>
      <c r="C133" s="371"/>
      <c r="D133" s="371"/>
      <c r="E133" s="421"/>
      <c r="F133" s="278">
        <v>3</v>
      </c>
      <c r="G133" s="279"/>
      <c r="H133" s="288" t="str">
        <f t="shared" si="0"/>
        <v>Belum Diisi</v>
      </c>
      <c r="I133" s="280" t="s">
        <v>650</v>
      </c>
      <c r="J133" s="281" t="str">
        <f t="shared" si="51"/>
        <v>Isi Tujuan</v>
      </c>
      <c r="K133" s="280" t="s">
        <v>650</v>
      </c>
      <c r="L133" s="281" t="str">
        <f t="shared" si="52"/>
        <v>Isi Tujuan</v>
      </c>
      <c r="M133" s="371"/>
      <c r="N133" s="371"/>
      <c r="O133" s="272"/>
      <c r="P133" s="272"/>
      <c r="Q133" s="272"/>
      <c r="R133" s="272"/>
    </row>
    <row r="134" spans="1:18" ht="12.75" customHeight="1">
      <c r="A134" s="272"/>
      <c r="B134" s="371"/>
      <c r="C134" s="371"/>
      <c r="D134" s="371"/>
      <c r="E134" s="421"/>
      <c r="F134" s="278">
        <v>4</v>
      </c>
      <c r="G134" s="279"/>
      <c r="H134" s="288" t="str">
        <f t="shared" si="0"/>
        <v>Belum Diisi</v>
      </c>
      <c r="I134" s="280" t="s">
        <v>650</v>
      </c>
      <c r="J134" s="281" t="str">
        <f t="shared" si="51"/>
        <v>Isi Tujuan</v>
      </c>
      <c r="K134" s="280" t="s">
        <v>650</v>
      </c>
      <c r="L134" s="281" t="str">
        <f t="shared" si="52"/>
        <v>Isi Tujuan</v>
      </c>
      <c r="M134" s="371"/>
      <c r="N134" s="371"/>
      <c r="O134" s="272"/>
      <c r="P134" s="272"/>
      <c r="Q134" s="272"/>
      <c r="R134" s="272"/>
    </row>
    <row r="135" spans="1:18" ht="12.75" customHeight="1">
      <c r="A135" s="272"/>
      <c r="B135" s="349"/>
      <c r="C135" s="349"/>
      <c r="D135" s="349"/>
      <c r="E135" s="422"/>
      <c r="F135" s="282">
        <v>5</v>
      </c>
      <c r="G135" s="283"/>
      <c r="H135" s="289" t="str">
        <f t="shared" si="0"/>
        <v>Belum Diisi</v>
      </c>
      <c r="I135" s="285" t="s">
        <v>650</v>
      </c>
      <c r="J135" s="286" t="str">
        <f t="shared" si="51"/>
        <v>Isi Tujuan</v>
      </c>
      <c r="K135" s="285" t="s">
        <v>650</v>
      </c>
      <c r="L135" s="286" t="str">
        <f t="shared" si="52"/>
        <v>Isi Tujuan</v>
      </c>
      <c r="M135" s="349"/>
      <c r="N135" s="349"/>
      <c r="O135" s="272"/>
      <c r="P135" s="272"/>
      <c r="Q135" s="272"/>
      <c r="R135" s="272"/>
    </row>
    <row r="136" spans="1:18" ht="12.75" customHeight="1">
      <c r="A136" s="272"/>
      <c r="B136" s="418">
        <v>27</v>
      </c>
      <c r="C136" s="426"/>
      <c r="D136" s="419" t="s">
        <v>650</v>
      </c>
      <c r="E136" s="420" t="str">
        <f>IF(D136="Y",1,IF(D136="T",0,IF(D136="Y/T","Belum diisi","Error")))</f>
        <v>Belum diisi</v>
      </c>
      <c r="F136" s="273">
        <v>1</v>
      </c>
      <c r="G136" s="274"/>
      <c r="H136" s="290" t="str">
        <f t="shared" si="0"/>
        <v>Belum Diisi</v>
      </c>
      <c r="I136" s="276" t="s">
        <v>650</v>
      </c>
      <c r="J136" s="277" t="str">
        <f t="shared" ref="J136:J140" si="53">IF($D$136="Y/T","Isi Tujuan",IF($E$136=0,0,IF(I136="Y",1,IF(I136="T",0,"Isi Dulu"))))</f>
        <v>Isi Tujuan</v>
      </c>
      <c r="K136" s="276" t="s">
        <v>650</v>
      </c>
      <c r="L136" s="277" t="str">
        <f t="shared" ref="L136:L140" si="54">IF($D$136="Y/T","Isi Tujuan",IF($E$136=0,0,IF(K136="Y",1,IF(K136="T",0,"Isi Dulu"))))</f>
        <v>Isi Tujuan</v>
      </c>
      <c r="M136" s="429" t="s">
        <v>650</v>
      </c>
      <c r="N136" s="430" t="str">
        <f>IF(M136="Y",1,IF(M136="T",0,IF(M136="Y/T","Belum diisi","Error")))</f>
        <v>Belum diisi</v>
      </c>
      <c r="O136" s="272"/>
      <c r="P136" s="272"/>
      <c r="Q136" s="272"/>
      <c r="R136" s="272"/>
    </row>
    <row r="137" spans="1:18" ht="12.75" customHeight="1">
      <c r="A137" s="272"/>
      <c r="B137" s="371"/>
      <c r="C137" s="371"/>
      <c r="D137" s="371"/>
      <c r="E137" s="421"/>
      <c r="F137" s="278">
        <v>2</v>
      </c>
      <c r="G137" s="279"/>
      <c r="H137" s="288" t="str">
        <f t="shared" si="0"/>
        <v>Belum Diisi</v>
      </c>
      <c r="I137" s="280" t="s">
        <v>650</v>
      </c>
      <c r="J137" s="281" t="str">
        <f t="shared" si="53"/>
        <v>Isi Tujuan</v>
      </c>
      <c r="K137" s="280" t="s">
        <v>650</v>
      </c>
      <c r="L137" s="281" t="str">
        <f t="shared" si="54"/>
        <v>Isi Tujuan</v>
      </c>
      <c r="M137" s="371"/>
      <c r="N137" s="371"/>
      <c r="O137" s="272"/>
      <c r="P137" s="272"/>
      <c r="Q137" s="272"/>
      <c r="R137" s="272"/>
    </row>
    <row r="138" spans="1:18" ht="12.75" customHeight="1">
      <c r="A138" s="272"/>
      <c r="B138" s="371"/>
      <c r="C138" s="371"/>
      <c r="D138" s="371"/>
      <c r="E138" s="421"/>
      <c r="F138" s="278">
        <v>3</v>
      </c>
      <c r="G138" s="279"/>
      <c r="H138" s="288" t="str">
        <f t="shared" si="0"/>
        <v>Belum Diisi</v>
      </c>
      <c r="I138" s="280" t="s">
        <v>650</v>
      </c>
      <c r="J138" s="281" t="str">
        <f t="shared" si="53"/>
        <v>Isi Tujuan</v>
      </c>
      <c r="K138" s="280" t="s">
        <v>650</v>
      </c>
      <c r="L138" s="281" t="str">
        <f t="shared" si="54"/>
        <v>Isi Tujuan</v>
      </c>
      <c r="M138" s="371"/>
      <c r="N138" s="371"/>
      <c r="O138" s="272"/>
      <c r="P138" s="272"/>
      <c r="Q138" s="272"/>
      <c r="R138" s="272"/>
    </row>
    <row r="139" spans="1:18" ht="12.75" customHeight="1">
      <c r="A139" s="272"/>
      <c r="B139" s="371"/>
      <c r="C139" s="371"/>
      <c r="D139" s="371"/>
      <c r="E139" s="421"/>
      <c r="F139" s="278">
        <v>4</v>
      </c>
      <c r="G139" s="279"/>
      <c r="H139" s="288" t="str">
        <f t="shared" si="0"/>
        <v>Belum Diisi</v>
      </c>
      <c r="I139" s="280" t="s">
        <v>650</v>
      </c>
      <c r="J139" s="281" t="str">
        <f t="shared" si="53"/>
        <v>Isi Tujuan</v>
      </c>
      <c r="K139" s="280" t="s">
        <v>650</v>
      </c>
      <c r="L139" s="281" t="str">
        <f t="shared" si="54"/>
        <v>Isi Tujuan</v>
      </c>
      <c r="M139" s="371"/>
      <c r="N139" s="371"/>
      <c r="O139" s="272"/>
      <c r="P139" s="272"/>
      <c r="Q139" s="272"/>
      <c r="R139" s="272"/>
    </row>
    <row r="140" spans="1:18" ht="12.75" customHeight="1">
      <c r="A140" s="272"/>
      <c r="B140" s="349"/>
      <c r="C140" s="349"/>
      <c r="D140" s="349"/>
      <c r="E140" s="422"/>
      <c r="F140" s="282">
        <v>5</v>
      </c>
      <c r="G140" s="283"/>
      <c r="H140" s="289" t="str">
        <f t="shared" si="0"/>
        <v>Belum Diisi</v>
      </c>
      <c r="I140" s="285" t="s">
        <v>650</v>
      </c>
      <c r="J140" s="286" t="str">
        <f t="shared" si="53"/>
        <v>Isi Tujuan</v>
      </c>
      <c r="K140" s="285" t="s">
        <v>650</v>
      </c>
      <c r="L140" s="286" t="str">
        <f t="shared" si="54"/>
        <v>Isi Tujuan</v>
      </c>
      <c r="M140" s="349"/>
      <c r="N140" s="349"/>
      <c r="O140" s="272"/>
      <c r="P140" s="272"/>
      <c r="Q140" s="272"/>
      <c r="R140" s="272"/>
    </row>
    <row r="141" spans="1:18" ht="12.75" customHeight="1">
      <c r="A141" s="272"/>
      <c r="B141" s="418">
        <v>28</v>
      </c>
      <c r="C141" s="426"/>
      <c r="D141" s="419" t="s">
        <v>650</v>
      </c>
      <c r="E141" s="420" t="str">
        <f>IF(D141="Y",1,IF(D141="T",0,IF(D141="Y/T","Belum diisi","Error")))</f>
        <v>Belum diisi</v>
      </c>
      <c r="F141" s="273">
        <v>1</v>
      </c>
      <c r="G141" s="274"/>
      <c r="H141" s="290" t="str">
        <f t="shared" si="0"/>
        <v>Belum Diisi</v>
      </c>
      <c r="I141" s="276" t="s">
        <v>650</v>
      </c>
      <c r="J141" s="277" t="str">
        <f t="shared" ref="J141:J145" si="55">IF($D$141="Y/T","Isi Tujuan",IF($E$141=0,0,IF(I141="Y",1,IF(I141="T",0,"Isi Dulu"))))</f>
        <v>Isi Tujuan</v>
      </c>
      <c r="K141" s="276" t="s">
        <v>650</v>
      </c>
      <c r="L141" s="277" t="str">
        <f t="shared" ref="L141:L145" si="56">IF($D$141="Y/T","Isi Tujuan",IF($E$141=0,0,IF(K141="Y",1,IF(K141="T",0,"Isi Dulu"))))</f>
        <v>Isi Tujuan</v>
      </c>
      <c r="M141" s="429" t="s">
        <v>650</v>
      </c>
      <c r="N141" s="430" t="str">
        <f>IF(M141="Y",1,IF(M141="T",0,IF(M141="Y/T","Belum diisi","Error")))</f>
        <v>Belum diisi</v>
      </c>
      <c r="O141" s="272"/>
      <c r="P141" s="272"/>
      <c r="Q141" s="272"/>
      <c r="R141" s="272"/>
    </row>
    <row r="142" spans="1:18" ht="12.75" customHeight="1">
      <c r="A142" s="272"/>
      <c r="B142" s="371"/>
      <c r="C142" s="371"/>
      <c r="D142" s="371"/>
      <c r="E142" s="421"/>
      <c r="F142" s="278">
        <v>2</v>
      </c>
      <c r="G142" s="279"/>
      <c r="H142" s="288" t="str">
        <f t="shared" si="0"/>
        <v>Belum Diisi</v>
      </c>
      <c r="I142" s="280" t="s">
        <v>650</v>
      </c>
      <c r="J142" s="281" t="str">
        <f t="shared" si="55"/>
        <v>Isi Tujuan</v>
      </c>
      <c r="K142" s="280" t="s">
        <v>650</v>
      </c>
      <c r="L142" s="281" t="str">
        <f t="shared" si="56"/>
        <v>Isi Tujuan</v>
      </c>
      <c r="M142" s="371"/>
      <c r="N142" s="371"/>
      <c r="O142" s="272"/>
      <c r="P142" s="272"/>
      <c r="Q142" s="272"/>
      <c r="R142" s="272"/>
    </row>
    <row r="143" spans="1:18" ht="12.75" customHeight="1">
      <c r="A143" s="272"/>
      <c r="B143" s="371"/>
      <c r="C143" s="371"/>
      <c r="D143" s="371"/>
      <c r="E143" s="421"/>
      <c r="F143" s="278">
        <v>3</v>
      </c>
      <c r="G143" s="279"/>
      <c r="H143" s="288" t="str">
        <f t="shared" si="0"/>
        <v>Belum Diisi</v>
      </c>
      <c r="I143" s="280" t="s">
        <v>650</v>
      </c>
      <c r="J143" s="281" t="str">
        <f t="shared" si="55"/>
        <v>Isi Tujuan</v>
      </c>
      <c r="K143" s="280" t="s">
        <v>650</v>
      </c>
      <c r="L143" s="281" t="str">
        <f t="shared" si="56"/>
        <v>Isi Tujuan</v>
      </c>
      <c r="M143" s="371"/>
      <c r="N143" s="371"/>
      <c r="O143" s="272"/>
      <c r="P143" s="272"/>
      <c r="Q143" s="272"/>
      <c r="R143" s="272"/>
    </row>
    <row r="144" spans="1:18" ht="12.75" customHeight="1">
      <c r="A144" s="272"/>
      <c r="B144" s="371"/>
      <c r="C144" s="371"/>
      <c r="D144" s="371"/>
      <c r="E144" s="421"/>
      <c r="F144" s="278">
        <v>4</v>
      </c>
      <c r="G144" s="279"/>
      <c r="H144" s="288" t="str">
        <f t="shared" si="0"/>
        <v>Belum Diisi</v>
      </c>
      <c r="I144" s="280" t="s">
        <v>650</v>
      </c>
      <c r="J144" s="281" t="str">
        <f t="shared" si="55"/>
        <v>Isi Tujuan</v>
      </c>
      <c r="K144" s="280" t="s">
        <v>650</v>
      </c>
      <c r="L144" s="281" t="str">
        <f t="shared" si="56"/>
        <v>Isi Tujuan</v>
      </c>
      <c r="M144" s="371"/>
      <c r="N144" s="371"/>
      <c r="O144" s="272"/>
      <c r="P144" s="272"/>
      <c r="Q144" s="272"/>
      <c r="R144" s="272"/>
    </row>
    <row r="145" spans="1:18" ht="12.75" customHeight="1">
      <c r="A145" s="272"/>
      <c r="B145" s="349"/>
      <c r="C145" s="349"/>
      <c r="D145" s="349"/>
      <c r="E145" s="422"/>
      <c r="F145" s="282">
        <v>5</v>
      </c>
      <c r="G145" s="283"/>
      <c r="H145" s="289" t="str">
        <f t="shared" si="0"/>
        <v>Belum Diisi</v>
      </c>
      <c r="I145" s="285" t="s">
        <v>650</v>
      </c>
      <c r="J145" s="286" t="str">
        <f t="shared" si="55"/>
        <v>Isi Tujuan</v>
      </c>
      <c r="K145" s="285" t="s">
        <v>650</v>
      </c>
      <c r="L145" s="286" t="str">
        <f t="shared" si="56"/>
        <v>Isi Tujuan</v>
      </c>
      <c r="M145" s="349"/>
      <c r="N145" s="349"/>
      <c r="O145" s="272"/>
      <c r="P145" s="272"/>
      <c r="Q145" s="272"/>
      <c r="R145" s="272"/>
    </row>
    <row r="146" spans="1:18" ht="12.75" customHeight="1">
      <c r="A146" s="272"/>
      <c r="B146" s="418">
        <v>29</v>
      </c>
      <c r="C146" s="426"/>
      <c r="D146" s="419" t="s">
        <v>650</v>
      </c>
      <c r="E146" s="420" t="str">
        <f>IF(D146="Y",1,IF(D146="T",0,IF(D146="Y/T","Belum diisi","Error")))</f>
        <v>Belum diisi</v>
      </c>
      <c r="F146" s="273">
        <v>1</v>
      </c>
      <c r="G146" s="274"/>
      <c r="H146" s="290" t="str">
        <f t="shared" si="0"/>
        <v>Belum Diisi</v>
      </c>
      <c r="I146" s="276" t="s">
        <v>650</v>
      </c>
      <c r="J146" s="277" t="str">
        <f t="shared" ref="J146:J150" si="57">IF($D$146="Y/T","Isi Tujuan",IF($E$146=0,0,IF(I146="Y",1,IF(I146="T",0,"Isi Dulu"))))</f>
        <v>Isi Tujuan</v>
      </c>
      <c r="K146" s="276" t="s">
        <v>650</v>
      </c>
      <c r="L146" s="277" t="str">
        <f t="shared" ref="L146:L150" si="58">IF($D$146="Y/T","Isi Tujuan",IF($E$146=0,0,IF(K146="Y",1,IF(K146="T",0,"Isi Dulu"))))</f>
        <v>Isi Tujuan</v>
      </c>
      <c r="M146" s="429" t="s">
        <v>650</v>
      </c>
      <c r="N146" s="430" t="str">
        <f>IF(M146="Y",1,IF(M146="T",0,IF(M146="Y/T","Belum diisi","Error")))</f>
        <v>Belum diisi</v>
      </c>
      <c r="O146" s="272"/>
      <c r="P146" s="272"/>
      <c r="Q146" s="272"/>
      <c r="R146" s="272"/>
    </row>
    <row r="147" spans="1:18" ht="12.75" customHeight="1">
      <c r="A147" s="272"/>
      <c r="B147" s="371"/>
      <c r="C147" s="371"/>
      <c r="D147" s="371"/>
      <c r="E147" s="421"/>
      <c r="F147" s="278">
        <v>2</v>
      </c>
      <c r="G147" s="279"/>
      <c r="H147" s="288" t="str">
        <f t="shared" si="0"/>
        <v>Belum Diisi</v>
      </c>
      <c r="I147" s="280" t="s">
        <v>650</v>
      </c>
      <c r="J147" s="281" t="str">
        <f t="shared" si="57"/>
        <v>Isi Tujuan</v>
      </c>
      <c r="K147" s="280" t="s">
        <v>650</v>
      </c>
      <c r="L147" s="281" t="str">
        <f t="shared" si="58"/>
        <v>Isi Tujuan</v>
      </c>
      <c r="M147" s="371"/>
      <c r="N147" s="371"/>
      <c r="O147" s="272"/>
      <c r="P147" s="272"/>
      <c r="Q147" s="272"/>
      <c r="R147" s="272"/>
    </row>
    <row r="148" spans="1:18" ht="12.75" customHeight="1">
      <c r="A148" s="272"/>
      <c r="B148" s="371"/>
      <c r="C148" s="371"/>
      <c r="D148" s="371"/>
      <c r="E148" s="421"/>
      <c r="F148" s="278">
        <v>3</v>
      </c>
      <c r="G148" s="279"/>
      <c r="H148" s="288" t="str">
        <f t="shared" si="0"/>
        <v>Belum Diisi</v>
      </c>
      <c r="I148" s="280" t="s">
        <v>650</v>
      </c>
      <c r="J148" s="281" t="str">
        <f t="shared" si="57"/>
        <v>Isi Tujuan</v>
      </c>
      <c r="K148" s="280" t="s">
        <v>650</v>
      </c>
      <c r="L148" s="281" t="str">
        <f t="shared" si="58"/>
        <v>Isi Tujuan</v>
      </c>
      <c r="M148" s="371"/>
      <c r="N148" s="371"/>
      <c r="O148" s="272"/>
      <c r="P148" s="272"/>
      <c r="Q148" s="272"/>
      <c r="R148" s="272"/>
    </row>
    <row r="149" spans="1:18" ht="12.75" customHeight="1">
      <c r="A149" s="272"/>
      <c r="B149" s="371"/>
      <c r="C149" s="371"/>
      <c r="D149" s="371"/>
      <c r="E149" s="421"/>
      <c r="F149" s="278">
        <v>4</v>
      </c>
      <c r="G149" s="279"/>
      <c r="H149" s="288" t="str">
        <f t="shared" si="0"/>
        <v>Belum Diisi</v>
      </c>
      <c r="I149" s="280" t="s">
        <v>650</v>
      </c>
      <c r="J149" s="281" t="str">
        <f t="shared" si="57"/>
        <v>Isi Tujuan</v>
      </c>
      <c r="K149" s="280" t="s">
        <v>650</v>
      </c>
      <c r="L149" s="281" t="str">
        <f t="shared" si="58"/>
        <v>Isi Tujuan</v>
      </c>
      <c r="M149" s="371"/>
      <c r="N149" s="371"/>
      <c r="O149" s="272"/>
      <c r="P149" s="272"/>
      <c r="Q149" s="272"/>
      <c r="R149" s="272"/>
    </row>
    <row r="150" spans="1:18" ht="12.75" customHeight="1">
      <c r="A150" s="272"/>
      <c r="B150" s="349"/>
      <c r="C150" s="349"/>
      <c r="D150" s="349"/>
      <c r="E150" s="422"/>
      <c r="F150" s="282">
        <v>5</v>
      </c>
      <c r="G150" s="283"/>
      <c r="H150" s="289" t="str">
        <f t="shared" si="0"/>
        <v>Belum Diisi</v>
      </c>
      <c r="I150" s="285" t="s">
        <v>650</v>
      </c>
      <c r="J150" s="286" t="str">
        <f t="shared" si="57"/>
        <v>Isi Tujuan</v>
      </c>
      <c r="K150" s="285" t="s">
        <v>650</v>
      </c>
      <c r="L150" s="286" t="str">
        <f t="shared" si="58"/>
        <v>Isi Tujuan</v>
      </c>
      <c r="M150" s="349"/>
      <c r="N150" s="349"/>
      <c r="O150" s="272"/>
      <c r="P150" s="272"/>
      <c r="Q150" s="272"/>
      <c r="R150" s="272"/>
    </row>
    <row r="151" spans="1:18" ht="12.75" customHeight="1">
      <c r="A151" s="272"/>
      <c r="B151" s="418">
        <v>30</v>
      </c>
      <c r="C151" s="426"/>
      <c r="D151" s="419" t="s">
        <v>650</v>
      </c>
      <c r="E151" s="420" t="str">
        <f>IF(D151="Y",1,IF(D151="T",0,IF(D151="Y/T","Belum diisi","Error")))</f>
        <v>Belum diisi</v>
      </c>
      <c r="F151" s="273">
        <v>1</v>
      </c>
      <c r="G151" s="274"/>
      <c r="H151" s="290" t="str">
        <f t="shared" si="0"/>
        <v>Belum Diisi</v>
      </c>
      <c r="I151" s="285" t="s">
        <v>650</v>
      </c>
      <c r="J151" s="277" t="str">
        <f t="shared" ref="J151:J155" si="59">IF($D$151="Y/T","Isi Tujuan",IF($E$151=0,0,IF(I151="Y",1,IF(I151="T",0,"Isi Dulu"))))</f>
        <v>Isi Tujuan</v>
      </c>
      <c r="K151" s="285" t="s">
        <v>650</v>
      </c>
      <c r="L151" s="277" t="str">
        <f t="shared" ref="L151:L155" si="60">IF($D$151="Y/T","Isi Tujuan",IF($E$151=0,0,IF(K151="Y",1,IF(K151="T",0,"Isi Dulu"))))</f>
        <v>Isi Tujuan</v>
      </c>
      <c r="M151" s="429" t="s">
        <v>650</v>
      </c>
      <c r="N151" s="430" t="str">
        <f>IF(M151="Y",1,IF(M151="T",0,IF(M151="Y/T","Belum diisi","Error")))</f>
        <v>Belum diisi</v>
      </c>
      <c r="O151" s="272"/>
      <c r="P151" s="272"/>
      <c r="Q151" s="272"/>
      <c r="R151" s="272"/>
    </row>
    <row r="152" spans="1:18" ht="12.75" customHeight="1">
      <c r="A152" s="272"/>
      <c r="B152" s="371"/>
      <c r="C152" s="371"/>
      <c r="D152" s="371"/>
      <c r="E152" s="421"/>
      <c r="F152" s="278">
        <v>2</v>
      </c>
      <c r="G152" s="279"/>
      <c r="H152" s="288" t="str">
        <f t="shared" si="0"/>
        <v>Belum Diisi</v>
      </c>
      <c r="I152" s="280" t="s">
        <v>650</v>
      </c>
      <c r="J152" s="281" t="str">
        <f t="shared" si="59"/>
        <v>Isi Tujuan</v>
      </c>
      <c r="K152" s="280" t="s">
        <v>650</v>
      </c>
      <c r="L152" s="281" t="str">
        <f t="shared" si="60"/>
        <v>Isi Tujuan</v>
      </c>
      <c r="M152" s="371"/>
      <c r="N152" s="371"/>
      <c r="O152" s="272"/>
      <c r="P152" s="272"/>
      <c r="Q152" s="272"/>
      <c r="R152" s="272"/>
    </row>
    <row r="153" spans="1:18" ht="12.75" customHeight="1">
      <c r="A153" s="272"/>
      <c r="B153" s="371"/>
      <c r="C153" s="371"/>
      <c r="D153" s="371"/>
      <c r="E153" s="421"/>
      <c r="F153" s="278">
        <v>3</v>
      </c>
      <c r="G153" s="279"/>
      <c r="H153" s="288" t="str">
        <f t="shared" si="0"/>
        <v>Belum Diisi</v>
      </c>
      <c r="I153" s="280" t="s">
        <v>650</v>
      </c>
      <c r="J153" s="281" t="str">
        <f t="shared" si="59"/>
        <v>Isi Tujuan</v>
      </c>
      <c r="K153" s="280" t="s">
        <v>650</v>
      </c>
      <c r="L153" s="281" t="str">
        <f t="shared" si="60"/>
        <v>Isi Tujuan</v>
      </c>
      <c r="M153" s="371"/>
      <c r="N153" s="371"/>
      <c r="O153" s="272"/>
      <c r="P153" s="272"/>
      <c r="Q153" s="272"/>
      <c r="R153" s="272"/>
    </row>
    <row r="154" spans="1:18" ht="12.75" customHeight="1">
      <c r="A154" s="272"/>
      <c r="B154" s="371"/>
      <c r="C154" s="371"/>
      <c r="D154" s="371"/>
      <c r="E154" s="421"/>
      <c r="F154" s="278">
        <v>4</v>
      </c>
      <c r="G154" s="279"/>
      <c r="H154" s="288" t="str">
        <f t="shared" si="0"/>
        <v>Belum Diisi</v>
      </c>
      <c r="I154" s="280" t="s">
        <v>650</v>
      </c>
      <c r="J154" s="281" t="str">
        <f t="shared" si="59"/>
        <v>Isi Tujuan</v>
      </c>
      <c r="K154" s="280" t="s">
        <v>650</v>
      </c>
      <c r="L154" s="281" t="str">
        <f t="shared" si="60"/>
        <v>Isi Tujuan</v>
      </c>
      <c r="M154" s="371"/>
      <c r="N154" s="371"/>
      <c r="O154" s="272"/>
      <c r="P154" s="272"/>
      <c r="Q154" s="272"/>
      <c r="R154" s="272"/>
    </row>
    <row r="155" spans="1:18" ht="12.75" customHeight="1">
      <c r="A155" s="272"/>
      <c r="B155" s="349"/>
      <c r="C155" s="349"/>
      <c r="D155" s="349"/>
      <c r="E155" s="422"/>
      <c r="F155" s="282">
        <v>5</v>
      </c>
      <c r="G155" s="283"/>
      <c r="H155" s="289" t="str">
        <f t="shared" si="0"/>
        <v>Belum Diisi</v>
      </c>
      <c r="I155" s="280" t="s">
        <v>650</v>
      </c>
      <c r="J155" s="286" t="str">
        <f t="shared" si="59"/>
        <v>Isi Tujuan</v>
      </c>
      <c r="K155" s="280" t="s">
        <v>650</v>
      </c>
      <c r="L155" s="286" t="str">
        <f t="shared" si="60"/>
        <v>Isi Tujuan</v>
      </c>
      <c r="M155" s="349"/>
      <c r="N155" s="349"/>
      <c r="O155" s="272"/>
      <c r="P155" s="272"/>
      <c r="Q155" s="272"/>
      <c r="R155" s="272"/>
    </row>
    <row r="156" spans="1:18" ht="12.75" customHeight="1">
      <c r="A156" s="272"/>
      <c r="B156" s="291"/>
      <c r="C156" s="292"/>
      <c r="D156" s="293"/>
      <c r="E156" s="294">
        <f>AVERAGE(E6:E155)</f>
        <v>1</v>
      </c>
      <c r="F156" s="295"/>
      <c r="G156" s="296"/>
      <c r="H156" s="294">
        <f>AVERAGE(H6:H155)</f>
        <v>1</v>
      </c>
      <c r="I156" s="293"/>
      <c r="J156" s="294">
        <f>AVERAGE(J6:J155)</f>
        <v>1</v>
      </c>
      <c r="K156" s="293"/>
      <c r="L156" s="294">
        <f>AVERAGE(L6:L155)</f>
        <v>1</v>
      </c>
      <c r="M156" s="293"/>
      <c r="N156" s="294">
        <f>AVERAGE(N6:N155)</f>
        <v>1</v>
      </c>
      <c r="O156" s="272"/>
      <c r="P156" s="272"/>
      <c r="Q156" s="272"/>
      <c r="R156" s="272"/>
    </row>
    <row r="157" spans="1:18" ht="12.75" customHeight="1">
      <c r="A157" s="272"/>
      <c r="B157" s="428" t="s">
        <v>1263</v>
      </c>
      <c r="C157" s="360"/>
      <c r="D157" s="360"/>
      <c r="E157" s="360"/>
      <c r="F157" s="360"/>
      <c r="G157" s="360"/>
      <c r="H157" s="360"/>
      <c r="I157" s="360"/>
      <c r="J157" s="351"/>
      <c r="K157" s="297"/>
      <c r="L157" s="297"/>
      <c r="M157" s="297"/>
      <c r="N157" s="297"/>
      <c r="O157" s="272"/>
      <c r="P157" s="272"/>
      <c r="Q157" s="272"/>
      <c r="R157" s="272"/>
    </row>
    <row r="158" spans="1:18" ht="15.75" customHeight="1">
      <c r="A158" s="272"/>
      <c r="B158" s="418">
        <v>1</v>
      </c>
      <c r="C158" s="426"/>
      <c r="D158" s="419" t="s">
        <v>650</v>
      </c>
      <c r="E158" s="427" t="str">
        <f>IF(D158="Y",1,IF(D158="T",0,IF(D158="Y/T","Belum diisi","Error")))</f>
        <v>Belum diisi</v>
      </c>
      <c r="F158" s="273">
        <v>1</v>
      </c>
      <c r="G158" s="274"/>
      <c r="H158" s="275" t="str">
        <f t="shared" ref="H158:H307" si="61">IF(OR(J158="Isi Dulu",L158="Isi Dulu",J158="Isi Sasaran",L158="Isi Sasaran"),"Belum Diisi",IF(SUM(J158,L158)=2,1,IF(SUM(J158,L158)=1,0,IF(SUM(J158,L158)=0,0,"Error"))))</f>
        <v>Belum Diisi</v>
      </c>
      <c r="I158" s="276" t="s">
        <v>658</v>
      </c>
      <c r="J158" s="277" t="str">
        <f t="shared" ref="J158:J162" si="62">IF($D$158="Y/T","Isi Sasaran",IF($E$158=0,0,IF(I158="Y",1,IF(I158="T",0,"Isi Dulu"))))</f>
        <v>Isi Sasaran</v>
      </c>
      <c r="K158" s="276" t="s">
        <v>658</v>
      </c>
      <c r="L158" s="277" t="str">
        <f t="shared" ref="L158:L162" si="63">IF($D$158="Y/T","Isi Sasaran",IF($E$158=0,0,IF(K158="Y",1,IF(K158="T",0,"Isi Dulu"))))</f>
        <v>Isi Sasaran</v>
      </c>
      <c r="M158" s="429" t="s">
        <v>658</v>
      </c>
      <c r="N158" s="430">
        <f>IF(M158="Y",1,IF(M158="T",0,IF(M158="Y/T","Belum diisi","Error")))</f>
        <v>1</v>
      </c>
      <c r="O158" s="272"/>
      <c r="P158" s="272"/>
      <c r="Q158" s="272"/>
      <c r="R158" s="272"/>
    </row>
    <row r="159" spans="1:18" ht="12.75" customHeight="1">
      <c r="A159" s="272"/>
      <c r="B159" s="371"/>
      <c r="C159" s="371"/>
      <c r="D159" s="371"/>
      <c r="E159" s="371"/>
      <c r="F159" s="278">
        <v>2</v>
      </c>
      <c r="G159" s="279"/>
      <c r="H159" s="275" t="str">
        <f t="shared" si="61"/>
        <v>Belum Diisi</v>
      </c>
      <c r="I159" s="280" t="s">
        <v>650</v>
      </c>
      <c r="J159" s="281" t="str">
        <f t="shared" si="62"/>
        <v>Isi Sasaran</v>
      </c>
      <c r="K159" s="280" t="s">
        <v>650</v>
      </c>
      <c r="L159" s="281" t="str">
        <f t="shared" si="63"/>
        <v>Isi Sasaran</v>
      </c>
      <c r="M159" s="371"/>
      <c r="N159" s="371"/>
      <c r="O159" s="272"/>
      <c r="P159" s="272"/>
      <c r="Q159" s="272"/>
      <c r="R159" s="272"/>
    </row>
    <row r="160" spans="1:18" ht="12.75" customHeight="1">
      <c r="A160" s="272"/>
      <c r="B160" s="371"/>
      <c r="C160" s="371"/>
      <c r="D160" s="371"/>
      <c r="E160" s="371"/>
      <c r="F160" s="278">
        <v>3</v>
      </c>
      <c r="G160" s="279"/>
      <c r="H160" s="275" t="str">
        <f t="shared" si="61"/>
        <v>Belum Diisi</v>
      </c>
      <c r="I160" s="280" t="s">
        <v>650</v>
      </c>
      <c r="J160" s="281" t="str">
        <f t="shared" si="62"/>
        <v>Isi Sasaran</v>
      </c>
      <c r="K160" s="280" t="s">
        <v>650</v>
      </c>
      <c r="L160" s="281" t="str">
        <f t="shared" si="63"/>
        <v>Isi Sasaran</v>
      </c>
      <c r="M160" s="371"/>
      <c r="N160" s="371"/>
      <c r="O160" s="272"/>
      <c r="P160" s="272"/>
      <c r="Q160" s="272"/>
      <c r="R160" s="272"/>
    </row>
    <row r="161" spans="1:18" ht="12.75" customHeight="1">
      <c r="A161" s="272"/>
      <c r="B161" s="371"/>
      <c r="C161" s="371"/>
      <c r="D161" s="371"/>
      <c r="E161" s="371"/>
      <c r="F161" s="278">
        <v>4</v>
      </c>
      <c r="G161" s="279"/>
      <c r="H161" s="275" t="str">
        <f t="shared" si="61"/>
        <v>Belum Diisi</v>
      </c>
      <c r="I161" s="280" t="s">
        <v>650</v>
      </c>
      <c r="J161" s="281" t="str">
        <f t="shared" si="62"/>
        <v>Isi Sasaran</v>
      </c>
      <c r="K161" s="280" t="s">
        <v>650</v>
      </c>
      <c r="L161" s="281" t="str">
        <f t="shared" si="63"/>
        <v>Isi Sasaran</v>
      </c>
      <c r="M161" s="371"/>
      <c r="N161" s="371"/>
      <c r="O161" s="272"/>
      <c r="P161" s="272"/>
      <c r="Q161" s="272"/>
      <c r="R161" s="272"/>
    </row>
    <row r="162" spans="1:18" ht="12.75" customHeight="1">
      <c r="A162" s="272"/>
      <c r="B162" s="349"/>
      <c r="C162" s="349"/>
      <c r="D162" s="349"/>
      <c r="E162" s="349"/>
      <c r="F162" s="282">
        <v>5</v>
      </c>
      <c r="G162" s="283"/>
      <c r="H162" s="284" t="str">
        <f t="shared" si="61"/>
        <v>Belum Diisi</v>
      </c>
      <c r="I162" s="285" t="s">
        <v>650</v>
      </c>
      <c r="J162" s="286" t="str">
        <f t="shared" si="62"/>
        <v>Isi Sasaran</v>
      </c>
      <c r="K162" s="285" t="s">
        <v>650</v>
      </c>
      <c r="L162" s="286" t="str">
        <f t="shared" si="63"/>
        <v>Isi Sasaran</v>
      </c>
      <c r="M162" s="349"/>
      <c r="N162" s="349"/>
      <c r="O162" s="272"/>
      <c r="P162" s="272"/>
      <c r="Q162" s="272"/>
      <c r="R162" s="272"/>
    </row>
    <row r="163" spans="1:18" ht="15.75" customHeight="1">
      <c r="A163" s="272"/>
      <c r="B163" s="418">
        <v>2</v>
      </c>
      <c r="C163" s="426"/>
      <c r="D163" s="419" t="s">
        <v>650</v>
      </c>
      <c r="E163" s="427" t="str">
        <f>IF(D163="Y",1,IF(D163="T",0,IF(D163="Y/T","Belum diisi","Error")))</f>
        <v>Belum diisi</v>
      </c>
      <c r="F163" s="273">
        <v>1</v>
      </c>
      <c r="G163" s="274"/>
      <c r="H163" s="287" t="str">
        <f t="shared" si="61"/>
        <v>Belum Diisi</v>
      </c>
      <c r="I163" s="276" t="s">
        <v>650</v>
      </c>
      <c r="J163" s="277" t="str">
        <f t="shared" ref="J163:J167" si="64">IF($D$163="Y/T","Isi Sasaran",IF($E$163=0,0,IF(I163="Y",1,IF(I163="T",0,"Isi Dulu"))))</f>
        <v>Isi Sasaran</v>
      </c>
      <c r="K163" s="276" t="s">
        <v>650</v>
      </c>
      <c r="L163" s="277" t="str">
        <f t="shared" ref="L163:L167" si="65">IF($D$163="Y/T","Isi Sasaran",IF($E$163=0,0,IF(K163="Y",1,IF(K163="T",0,"Isi Dulu"))))</f>
        <v>Isi Sasaran</v>
      </c>
      <c r="M163" s="429" t="s">
        <v>650</v>
      </c>
      <c r="N163" s="430" t="str">
        <f>IF(M163="Y",1,IF(M163="T",0,IF(M163="Y/T","Belum diisi","Error")))</f>
        <v>Belum diisi</v>
      </c>
      <c r="O163" s="272"/>
      <c r="P163" s="272"/>
      <c r="Q163" s="272"/>
      <c r="R163" s="272"/>
    </row>
    <row r="164" spans="1:18" ht="12.75" customHeight="1">
      <c r="A164" s="272"/>
      <c r="B164" s="371"/>
      <c r="C164" s="371"/>
      <c r="D164" s="371"/>
      <c r="E164" s="371"/>
      <c r="F164" s="278">
        <v>2</v>
      </c>
      <c r="G164" s="279"/>
      <c r="H164" s="288" t="str">
        <f t="shared" si="61"/>
        <v>Belum Diisi</v>
      </c>
      <c r="I164" s="280" t="s">
        <v>650</v>
      </c>
      <c r="J164" s="281" t="str">
        <f t="shared" si="64"/>
        <v>Isi Sasaran</v>
      </c>
      <c r="K164" s="280" t="s">
        <v>650</v>
      </c>
      <c r="L164" s="281" t="str">
        <f t="shared" si="65"/>
        <v>Isi Sasaran</v>
      </c>
      <c r="M164" s="371"/>
      <c r="N164" s="371"/>
      <c r="O164" s="272"/>
      <c r="P164" s="272"/>
      <c r="Q164" s="272"/>
      <c r="R164" s="272"/>
    </row>
    <row r="165" spans="1:18" ht="12.75" customHeight="1">
      <c r="A165" s="272"/>
      <c r="B165" s="371"/>
      <c r="C165" s="371"/>
      <c r="D165" s="371"/>
      <c r="E165" s="371"/>
      <c r="F165" s="278">
        <v>3</v>
      </c>
      <c r="G165" s="279"/>
      <c r="H165" s="288" t="str">
        <f t="shared" si="61"/>
        <v>Belum Diisi</v>
      </c>
      <c r="I165" s="280" t="s">
        <v>650</v>
      </c>
      <c r="J165" s="281" t="str">
        <f t="shared" si="64"/>
        <v>Isi Sasaran</v>
      </c>
      <c r="K165" s="280" t="s">
        <v>650</v>
      </c>
      <c r="L165" s="281" t="str">
        <f t="shared" si="65"/>
        <v>Isi Sasaran</v>
      </c>
      <c r="M165" s="371"/>
      <c r="N165" s="371"/>
      <c r="O165" s="272"/>
      <c r="P165" s="272"/>
      <c r="Q165" s="272"/>
      <c r="R165" s="272"/>
    </row>
    <row r="166" spans="1:18" ht="12.75" customHeight="1">
      <c r="A166" s="272"/>
      <c r="B166" s="371"/>
      <c r="C166" s="371"/>
      <c r="D166" s="371"/>
      <c r="E166" s="371"/>
      <c r="F166" s="278">
        <v>4</v>
      </c>
      <c r="G166" s="279"/>
      <c r="H166" s="288" t="str">
        <f t="shared" si="61"/>
        <v>Belum Diisi</v>
      </c>
      <c r="I166" s="280" t="s">
        <v>650</v>
      </c>
      <c r="J166" s="281" t="str">
        <f t="shared" si="64"/>
        <v>Isi Sasaran</v>
      </c>
      <c r="K166" s="280" t="s">
        <v>650</v>
      </c>
      <c r="L166" s="281" t="str">
        <f t="shared" si="65"/>
        <v>Isi Sasaran</v>
      </c>
      <c r="M166" s="371"/>
      <c r="N166" s="371"/>
      <c r="O166" s="272"/>
      <c r="P166" s="272"/>
      <c r="Q166" s="272"/>
      <c r="R166" s="272"/>
    </row>
    <row r="167" spans="1:18" ht="12.75" customHeight="1">
      <c r="A167" s="272"/>
      <c r="B167" s="349"/>
      <c r="C167" s="349"/>
      <c r="D167" s="349"/>
      <c r="E167" s="349"/>
      <c r="F167" s="282">
        <v>5</v>
      </c>
      <c r="G167" s="283"/>
      <c r="H167" s="289" t="str">
        <f t="shared" si="61"/>
        <v>Belum Diisi</v>
      </c>
      <c r="I167" s="285" t="s">
        <v>650</v>
      </c>
      <c r="J167" s="286" t="str">
        <f t="shared" si="64"/>
        <v>Isi Sasaran</v>
      </c>
      <c r="K167" s="285" t="s">
        <v>650</v>
      </c>
      <c r="L167" s="286" t="str">
        <f t="shared" si="65"/>
        <v>Isi Sasaran</v>
      </c>
      <c r="M167" s="349"/>
      <c r="N167" s="349"/>
      <c r="O167" s="272"/>
      <c r="P167" s="272"/>
      <c r="Q167" s="272"/>
      <c r="R167" s="272"/>
    </row>
    <row r="168" spans="1:18" ht="15.75" customHeight="1">
      <c r="A168" s="272"/>
      <c r="B168" s="418">
        <v>3</v>
      </c>
      <c r="C168" s="426"/>
      <c r="D168" s="419" t="s">
        <v>650</v>
      </c>
      <c r="E168" s="427" t="str">
        <f>IF(D168="Y",1,IF(D168="T",0,IF(D168="Y/T","Belum diisi","Error")))</f>
        <v>Belum diisi</v>
      </c>
      <c r="F168" s="273">
        <v>1</v>
      </c>
      <c r="G168" s="274"/>
      <c r="H168" s="290" t="str">
        <f t="shared" si="61"/>
        <v>Belum Diisi</v>
      </c>
      <c r="I168" s="276" t="s">
        <v>650</v>
      </c>
      <c r="J168" s="277" t="str">
        <f t="shared" ref="J168:J172" si="66">IF($D$168="Y/T","Isi Sasaran",IF($E$168=0,0,IF(I168="Y",1,IF(I168="T",0,"Isi Dulu"))))</f>
        <v>Isi Sasaran</v>
      </c>
      <c r="K168" s="276" t="s">
        <v>650</v>
      </c>
      <c r="L168" s="277" t="str">
        <f t="shared" ref="L168:L172" si="67">IF($D$168="Y/T","Isi Sasaran",IF($E$168=0,0,IF(K168="Y",1,IF(K168="T",0,"Isi Dulu"))))</f>
        <v>Isi Sasaran</v>
      </c>
      <c r="M168" s="429" t="s">
        <v>650</v>
      </c>
      <c r="N168" s="430" t="str">
        <f>IF(M168="Y",1,IF(M168="T",0,IF(M168="Y/T","Belum diisi","Error")))</f>
        <v>Belum diisi</v>
      </c>
      <c r="O168" s="272"/>
      <c r="P168" s="272"/>
      <c r="Q168" s="272"/>
      <c r="R168" s="272"/>
    </row>
    <row r="169" spans="1:18" ht="12.75" customHeight="1">
      <c r="A169" s="272"/>
      <c r="B169" s="371"/>
      <c r="C169" s="371"/>
      <c r="D169" s="371"/>
      <c r="E169" s="371"/>
      <c r="F169" s="278">
        <v>2</v>
      </c>
      <c r="G169" s="279"/>
      <c r="H169" s="288" t="str">
        <f t="shared" si="61"/>
        <v>Belum Diisi</v>
      </c>
      <c r="I169" s="280" t="s">
        <v>650</v>
      </c>
      <c r="J169" s="281" t="str">
        <f t="shared" si="66"/>
        <v>Isi Sasaran</v>
      </c>
      <c r="K169" s="280" t="s">
        <v>650</v>
      </c>
      <c r="L169" s="281" t="str">
        <f t="shared" si="67"/>
        <v>Isi Sasaran</v>
      </c>
      <c r="M169" s="371"/>
      <c r="N169" s="371"/>
      <c r="O169" s="272"/>
      <c r="P169" s="272"/>
      <c r="Q169" s="272"/>
      <c r="R169" s="272"/>
    </row>
    <row r="170" spans="1:18" ht="12.75" customHeight="1">
      <c r="A170" s="272"/>
      <c r="B170" s="371"/>
      <c r="C170" s="371"/>
      <c r="D170" s="371"/>
      <c r="E170" s="371"/>
      <c r="F170" s="278">
        <v>3</v>
      </c>
      <c r="G170" s="279"/>
      <c r="H170" s="288" t="str">
        <f t="shared" si="61"/>
        <v>Belum Diisi</v>
      </c>
      <c r="I170" s="280" t="s">
        <v>650</v>
      </c>
      <c r="J170" s="281" t="str">
        <f t="shared" si="66"/>
        <v>Isi Sasaran</v>
      </c>
      <c r="K170" s="280" t="s">
        <v>650</v>
      </c>
      <c r="L170" s="281" t="str">
        <f t="shared" si="67"/>
        <v>Isi Sasaran</v>
      </c>
      <c r="M170" s="371"/>
      <c r="N170" s="371"/>
      <c r="O170" s="272"/>
      <c r="P170" s="272"/>
      <c r="Q170" s="272"/>
      <c r="R170" s="272"/>
    </row>
    <row r="171" spans="1:18" ht="12.75" customHeight="1">
      <c r="A171" s="272"/>
      <c r="B171" s="371"/>
      <c r="C171" s="371"/>
      <c r="D171" s="371"/>
      <c r="E171" s="371"/>
      <c r="F171" s="278">
        <v>4</v>
      </c>
      <c r="G171" s="279"/>
      <c r="H171" s="288" t="str">
        <f t="shared" si="61"/>
        <v>Belum Diisi</v>
      </c>
      <c r="I171" s="280" t="s">
        <v>650</v>
      </c>
      <c r="J171" s="281" t="str">
        <f t="shared" si="66"/>
        <v>Isi Sasaran</v>
      </c>
      <c r="K171" s="280" t="s">
        <v>650</v>
      </c>
      <c r="L171" s="281" t="str">
        <f t="shared" si="67"/>
        <v>Isi Sasaran</v>
      </c>
      <c r="M171" s="371"/>
      <c r="N171" s="371"/>
      <c r="O171" s="272"/>
      <c r="P171" s="272"/>
      <c r="Q171" s="272"/>
      <c r="R171" s="272"/>
    </row>
    <row r="172" spans="1:18" ht="12.75" customHeight="1">
      <c r="A172" s="272"/>
      <c r="B172" s="349"/>
      <c r="C172" s="349"/>
      <c r="D172" s="349"/>
      <c r="E172" s="349"/>
      <c r="F172" s="282">
        <v>5</v>
      </c>
      <c r="G172" s="283"/>
      <c r="H172" s="289" t="str">
        <f t="shared" si="61"/>
        <v>Belum Diisi</v>
      </c>
      <c r="I172" s="285" t="s">
        <v>650</v>
      </c>
      <c r="J172" s="286" t="str">
        <f t="shared" si="66"/>
        <v>Isi Sasaran</v>
      </c>
      <c r="K172" s="285" t="s">
        <v>650</v>
      </c>
      <c r="L172" s="286" t="str">
        <f t="shared" si="67"/>
        <v>Isi Sasaran</v>
      </c>
      <c r="M172" s="349"/>
      <c r="N172" s="349"/>
      <c r="O172" s="272"/>
      <c r="P172" s="272"/>
      <c r="Q172" s="272"/>
      <c r="R172" s="272"/>
    </row>
    <row r="173" spans="1:18" ht="15.75" customHeight="1">
      <c r="A173" s="272"/>
      <c r="B173" s="418">
        <v>4</v>
      </c>
      <c r="C173" s="426"/>
      <c r="D173" s="419" t="s">
        <v>650</v>
      </c>
      <c r="E173" s="427" t="str">
        <f>IF(D173="Y",1,IF(D173="T",0,IF(D173="Y/T","Belum diisi","Error")))</f>
        <v>Belum diisi</v>
      </c>
      <c r="F173" s="273">
        <v>1</v>
      </c>
      <c r="G173" s="274"/>
      <c r="H173" s="290" t="str">
        <f t="shared" si="61"/>
        <v>Belum Diisi</v>
      </c>
      <c r="I173" s="276" t="s">
        <v>650</v>
      </c>
      <c r="J173" s="277" t="str">
        <f t="shared" ref="J173:J177" si="68">IF($D$173="Y/T","Isi Sasaran",IF($E$173=0,0,IF(I173="Y",1,IF(I173="T",0,"Isi Dulu"))))</f>
        <v>Isi Sasaran</v>
      </c>
      <c r="K173" s="276" t="s">
        <v>650</v>
      </c>
      <c r="L173" s="277" t="str">
        <f t="shared" ref="L173:L177" si="69">IF($D$173="Y/T","Isi Sasaran",IF($E$173=0,0,IF(K173="Y",1,IF(K173="T",0,"Isi Dulu"))))</f>
        <v>Isi Sasaran</v>
      </c>
      <c r="M173" s="429" t="s">
        <v>650</v>
      </c>
      <c r="N173" s="430" t="str">
        <f>IF(M173="Y",1,IF(M173="T",0,IF(M173="Y/T","Belum diisi","Error")))</f>
        <v>Belum diisi</v>
      </c>
      <c r="O173" s="272"/>
      <c r="P173" s="272"/>
      <c r="Q173" s="272"/>
      <c r="R173" s="272"/>
    </row>
    <row r="174" spans="1:18" ht="12.75" customHeight="1">
      <c r="A174" s="272"/>
      <c r="B174" s="371"/>
      <c r="C174" s="371"/>
      <c r="D174" s="371"/>
      <c r="E174" s="371"/>
      <c r="F174" s="278">
        <v>2</v>
      </c>
      <c r="G174" s="279"/>
      <c r="H174" s="288" t="str">
        <f t="shared" si="61"/>
        <v>Belum Diisi</v>
      </c>
      <c r="I174" s="280" t="s">
        <v>650</v>
      </c>
      <c r="J174" s="281" t="str">
        <f t="shared" si="68"/>
        <v>Isi Sasaran</v>
      </c>
      <c r="K174" s="280" t="s">
        <v>650</v>
      </c>
      <c r="L174" s="281" t="str">
        <f t="shared" si="69"/>
        <v>Isi Sasaran</v>
      </c>
      <c r="M174" s="371"/>
      <c r="N174" s="371"/>
      <c r="O174" s="272"/>
      <c r="P174" s="272"/>
      <c r="Q174" s="272"/>
      <c r="R174" s="272"/>
    </row>
    <row r="175" spans="1:18" ht="12.75" customHeight="1">
      <c r="A175" s="272"/>
      <c r="B175" s="371"/>
      <c r="C175" s="371"/>
      <c r="D175" s="371"/>
      <c r="E175" s="371"/>
      <c r="F175" s="278">
        <v>3</v>
      </c>
      <c r="G175" s="279"/>
      <c r="H175" s="288" t="str">
        <f t="shared" si="61"/>
        <v>Belum Diisi</v>
      </c>
      <c r="I175" s="280" t="s">
        <v>650</v>
      </c>
      <c r="J175" s="281" t="str">
        <f t="shared" si="68"/>
        <v>Isi Sasaran</v>
      </c>
      <c r="K175" s="280" t="s">
        <v>650</v>
      </c>
      <c r="L175" s="281" t="str">
        <f t="shared" si="69"/>
        <v>Isi Sasaran</v>
      </c>
      <c r="M175" s="371"/>
      <c r="N175" s="371"/>
      <c r="O175" s="272"/>
      <c r="P175" s="272"/>
      <c r="Q175" s="272"/>
      <c r="R175" s="272"/>
    </row>
    <row r="176" spans="1:18" ht="12.75" customHeight="1">
      <c r="A176" s="272"/>
      <c r="B176" s="371"/>
      <c r="C176" s="371"/>
      <c r="D176" s="371"/>
      <c r="E176" s="371"/>
      <c r="F176" s="278">
        <v>4</v>
      </c>
      <c r="G176" s="279"/>
      <c r="H176" s="288" t="str">
        <f t="shared" si="61"/>
        <v>Belum Diisi</v>
      </c>
      <c r="I176" s="280" t="s">
        <v>650</v>
      </c>
      <c r="J176" s="281" t="str">
        <f t="shared" si="68"/>
        <v>Isi Sasaran</v>
      </c>
      <c r="K176" s="280" t="s">
        <v>650</v>
      </c>
      <c r="L176" s="281" t="str">
        <f t="shared" si="69"/>
        <v>Isi Sasaran</v>
      </c>
      <c r="M176" s="371"/>
      <c r="N176" s="371"/>
      <c r="O176" s="272"/>
      <c r="P176" s="272"/>
      <c r="Q176" s="272"/>
      <c r="R176" s="272"/>
    </row>
    <row r="177" spans="1:18" ht="12.75" customHeight="1">
      <c r="A177" s="272"/>
      <c r="B177" s="349"/>
      <c r="C177" s="349"/>
      <c r="D177" s="349"/>
      <c r="E177" s="349"/>
      <c r="F177" s="282">
        <v>5</v>
      </c>
      <c r="G177" s="283"/>
      <c r="H177" s="289" t="str">
        <f t="shared" si="61"/>
        <v>Belum Diisi</v>
      </c>
      <c r="I177" s="285" t="s">
        <v>650</v>
      </c>
      <c r="J177" s="286" t="str">
        <f t="shared" si="68"/>
        <v>Isi Sasaran</v>
      </c>
      <c r="K177" s="285" t="s">
        <v>650</v>
      </c>
      <c r="L177" s="286" t="str">
        <f t="shared" si="69"/>
        <v>Isi Sasaran</v>
      </c>
      <c r="M177" s="349"/>
      <c r="N177" s="349"/>
      <c r="O177" s="272"/>
      <c r="P177" s="272"/>
      <c r="Q177" s="272"/>
      <c r="R177" s="272"/>
    </row>
    <row r="178" spans="1:18" ht="15.75" customHeight="1">
      <c r="A178" s="272"/>
      <c r="B178" s="418">
        <v>5</v>
      </c>
      <c r="C178" s="426"/>
      <c r="D178" s="419" t="s">
        <v>650</v>
      </c>
      <c r="E178" s="427" t="str">
        <f>IF(D178="Y",1,IF(D178="T",0,IF(D178="Y/T","Belum diisi","Error")))</f>
        <v>Belum diisi</v>
      </c>
      <c r="F178" s="273">
        <v>1</v>
      </c>
      <c r="G178" s="274"/>
      <c r="H178" s="290" t="str">
        <f t="shared" si="61"/>
        <v>Belum Diisi</v>
      </c>
      <c r="I178" s="276" t="s">
        <v>650</v>
      </c>
      <c r="J178" s="277" t="str">
        <f t="shared" ref="J178:J182" si="70">IF($D$178="Y/T","Isi Sasaran",IF($E$178=0,0,IF(I178="Y",1,IF(I178="T",0,"Isi Dulu"))))</f>
        <v>Isi Sasaran</v>
      </c>
      <c r="K178" s="276" t="s">
        <v>650</v>
      </c>
      <c r="L178" s="277" t="str">
        <f t="shared" ref="L178:L182" si="71">IF($D$178="Y/T","Isi Sasaran",IF($E$178=0,0,IF(K178="Y",1,IF(K178="T",0,"Isi Dulu"))))</f>
        <v>Isi Sasaran</v>
      </c>
      <c r="M178" s="429" t="s">
        <v>650</v>
      </c>
      <c r="N178" s="430" t="str">
        <f>IF(M178="Y",1,IF(M178="T",0,IF(M178="Y/T","Belum diisi","Error")))</f>
        <v>Belum diisi</v>
      </c>
      <c r="O178" s="272"/>
      <c r="P178" s="272"/>
      <c r="Q178" s="272"/>
      <c r="R178" s="272"/>
    </row>
    <row r="179" spans="1:18" ht="12.75" customHeight="1">
      <c r="A179" s="272"/>
      <c r="B179" s="371"/>
      <c r="C179" s="371"/>
      <c r="D179" s="371"/>
      <c r="E179" s="371"/>
      <c r="F179" s="278">
        <v>2</v>
      </c>
      <c r="G179" s="279"/>
      <c r="H179" s="288" t="str">
        <f t="shared" si="61"/>
        <v>Belum Diisi</v>
      </c>
      <c r="I179" s="280" t="s">
        <v>650</v>
      </c>
      <c r="J179" s="281" t="str">
        <f t="shared" si="70"/>
        <v>Isi Sasaran</v>
      </c>
      <c r="K179" s="280" t="s">
        <v>650</v>
      </c>
      <c r="L179" s="281" t="str">
        <f t="shared" si="71"/>
        <v>Isi Sasaran</v>
      </c>
      <c r="M179" s="371"/>
      <c r="N179" s="371"/>
      <c r="O179" s="272"/>
      <c r="P179" s="272"/>
      <c r="Q179" s="272"/>
      <c r="R179" s="272"/>
    </row>
    <row r="180" spans="1:18" ht="12.75" customHeight="1">
      <c r="A180" s="272"/>
      <c r="B180" s="371"/>
      <c r="C180" s="371"/>
      <c r="D180" s="371"/>
      <c r="E180" s="371"/>
      <c r="F180" s="278">
        <v>3</v>
      </c>
      <c r="G180" s="279"/>
      <c r="H180" s="288" t="str">
        <f t="shared" si="61"/>
        <v>Belum Diisi</v>
      </c>
      <c r="I180" s="280" t="s">
        <v>650</v>
      </c>
      <c r="J180" s="281" t="str">
        <f t="shared" si="70"/>
        <v>Isi Sasaran</v>
      </c>
      <c r="K180" s="280" t="s">
        <v>650</v>
      </c>
      <c r="L180" s="281" t="str">
        <f t="shared" si="71"/>
        <v>Isi Sasaran</v>
      </c>
      <c r="M180" s="371"/>
      <c r="N180" s="371"/>
      <c r="O180" s="272"/>
      <c r="P180" s="272"/>
      <c r="Q180" s="272"/>
      <c r="R180" s="272"/>
    </row>
    <row r="181" spans="1:18" ht="12.75" customHeight="1">
      <c r="A181" s="272"/>
      <c r="B181" s="371"/>
      <c r="C181" s="371"/>
      <c r="D181" s="371"/>
      <c r="E181" s="371"/>
      <c r="F181" s="278">
        <v>4</v>
      </c>
      <c r="G181" s="279"/>
      <c r="H181" s="288" t="str">
        <f t="shared" si="61"/>
        <v>Belum Diisi</v>
      </c>
      <c r="I181" s="280" t="s">
        <v>650</v>
      </c>
      <c r="J181" s="281" t="str">
        <f t="shared" si="70"/>
        <v>Isi Sasaran</v>
      </c>
      <c r="K181" s="280" t="s">
        <v>650</v>
      </c>
      <c r="L181" s="281" t="str">
        <f t="shared" si="71"/>
        <v>Isi Sasaran</v>
      </c>
      <c r="M181" s="371"/>
      <c r="N181" s="371"/>
      <c r="O181" s="272"/>
      <c r="P181" s="272"/>
      <c r="Q181" s="272"/>
      <c r="R181" s="272"/>
    </row>
    <row r="182" spans="1:18" ht="12.75" customHeight="1">
      <c r="A182" s="272"/>
      <c r="B182" s="349"/>
      <c r="C182" s="349"/>
      <c r="D182" s="349"/>
      <c r="E182" s="349"/>
      <c r="F182" s="282">
        <v>5</v>
      </c>
      <c r="G182" s="283"/>
      <c r="H182" s="289" t="str">
        <f t="shared" si="61"/>
        <v>Belum Diisi</v>
      </c>
      <c r="I182" s="285" t="s">
        <v>650</v>
      </c>
      <c r="J182" s="286" t="str">
        <f t="shared" si="70"/>
        <v>Isi Sasaran</v>
      </c>
      <c r="K182" s="285" t="s">
        <v>650</v>
      </c>
      <c r="L182" s="286" t="str">
        <f t="shared" si="71"/>
        <v>Isi Sasaran</v>
      </c>
      <c r="M182" s="349"/>
      <c r="N182" s="349"/>
      <c r="O182" s="272"/>
      <c r="P182" s="272"/>
      <c r="Q182" s="272"/>
      <c r="R182" s="272"/>
    </row>
    <row r="183" spans="1:18" ht="15.75" customHeight="1">
      <c r="A183" s="272"/>
      <c r="B183" s="418">
        <v>6</v>
      </c>
      <c r="C183" s="426"/>
      <c r="D183" s="419" t="s">
        <v>650</v>
      </c>
      <c r="E183" s="427" t="str">
        <f>IF(D183="Y",1,IF(D183="T",0,IF(D183="Y/T","Belum diisi","Error")))</f>
        <v>Belum diisi</v>
      </c>
      <c r="F183" s="273">
        <v>1</v>
      </c>
      <c r="G183" s="274"/>
      <c r="H183" s="290" t="str">
        <f t="shared" si="61"/>
        <v>Belum Diisi</v>
      </c>
      <c r="I183" s="276" t="s">
        <v>650</v>
      </c>
      <c r="J183" s="277" t="str">
        <f t="shared" ref="J183:J187" si="72">IF($D$183="Y/T","Isi Sasaran",IF($E$183=0,0,IF(I183="Y",1,IF(I183="T",0,"Isi Dulu"))))</f>
        <v>Isi Sasaran</v>
      </c>
      <c r="K183" s="276" t="s">
        <v>650</v>
      </c>
      <c r="L183" s="277" t="str">
        <f t="shared" ref="L183:L187" si="73">IF($D$183="Y/T","Isi Sasaran",IF($E$183=0,0,IF(K183="Y",1,IF(K183="T",0,"Isi Dulu"))))</f>
        <v>Isi Sasaran</v>
      </c>
      <c r="M183" s="429" t="s">
        <v>650</v>
      </c>
      <c r="N183" s="430" t="str">
        <f>IF(M183="Y",1,IF(M183="T",0,IF(M183="Y/T","Belum diisi","Error")))</f>
        <v>Belum diisi</v>
      </c>
      <c r="O183" s="272"/>
      <c r="P183" s="272"/>
      <c r="Q183" s="272"/>
      <c r="R183" s="272"/>
    </row>
    <row r="184" spans="1:18" ht="12.75" customHeight="1">
      <c r="A184" s="272"/>
      <c r="B184" s="371"/>
      <c r="C184" s="371"/>
      <c r="D184" s="371"/>
      <c r="E184" s="371"/>
      <c r="F184" s="278">
        <v>2</v>
      </c>
      <c r="G184" s="279"/>
      <c r="H184" s="288" t="str">
        <f t="shared" si="61"/>
        <v>Belum Diisi</v>
      </c>
      <c r="I184" s="280" t="s">
        <v>650</v>
      </c>
      <c r="J184" s="281" t="str">
        <f t="shared" si="72"/>
        <v>Isi Sasaran</v>
      </c>
      <c r="K184" s="280" t="s">
        <v>650</v>
      </c>
      <c r="L184" s="281" t="str">
        <f t="shared" si="73"/>
        <v>Isi Sasaran</v>
      </c>
      <c r="M184" s="371"/>
      <c r="N184" s="371"/>
      <c r="O184" s="272"/>
      <c r="P184" s="272"/>
      <c r="Q184" s="272"/>
      <c r="R184" s="272"/>
    </row>
    <row r="185" spans="1:18" ht="12.75" customHeight="1">
      <c r="A185" s="272"/>
      <c r="B185" s="371"/>
      <c r="C185" s="371"/>
      <c r="D185" s="371"/>
      <c r="E185" s="371"/>
      <c r="F185" s="278">
        <v>3</v>
      </c>
      <c r="G185" s="279"/>
      <c r="H185" s="288" t="str">
        <f t="shared" si="61"/>
        <v>Belum Diisi</v>
      </c>
      <c r="I185" s="280" t="s">
        <v>650</v>
      </c>
      <c r="J185" s="281" t="str">
        <f t="shared" si="72"/>
        <v>Isi Sasaran</v>
      </c>
      <c r="K185" s="280" t="s">
        <v>650</v>
      </c>
      <c r="L185" s="281" t="str">
        <f t="shared" si="73"/>
        <v>Isi Sasaran</v>
      </c>
      <c r="M185" s="371"/>
      <c r="N185" s="371"/>
      <c r="O185" s="272"/>
      <c r="P185" s="272"/>
      <c r="Q185" s="272"/>
      <c r="R185" s="272"/>
    </row>
    <row r="186" spans="1:18" ht="12.75" customHeight="1">
      <c r="A186" s="272"/>
      <c r="B186" s="371"/>
      <c r="C186" s="371"/>
      <c r="D186" s="371"/>
      <c r="E186" s="371"/>
      <c r="F186" s="278">
        <v>4</v>
      </c>
      <c r="G186" s="279"/>
      <c r="H186" s="288" t="str">
        <f t="shared" si="61"/>
        <v>Belum Diisi</v>
      </c>
      <c r="I186" s="280" t="s">
        <v>650</v>
      </c>
      <c r="J186" s="281" t="str">
        <f t="shared" si="72"/>
        <v>Isi Sasaran</v>
      </c>
      <c r="K186" s="280" t="s">
        <v>650</v>
      </c>
      <c r="L186" s="281" t="str">
        <f t="shared" si="73"/>
        <v>Isi Sasaran</v>
      </c>
      <c r="M186" s="371"/>
      <c r="N186" s="371"/>
      <c r="O186" s="272"/>
      <c r="P186" s="272"/>
      <c r="Q186" s="272"/>
      <c r="R186" s="272"/>
    </row>
    <row r="187" spans="1:18" ht="12.75" customHeight="1">
      <c r="A187" s="272"/>
      <c r="B187" s="349"/>
      <c r="C187" s="349"/>
      <c r="D187" s="349"/>
      <c r="E187" s="349"/>
      <c r="F187" s="282">
        <v>5</v>
      </c>
      <c r="G187" s="283"/>
      <c r="H187" s="289" t="str">
        <f t="shared" si="61"/>
        <v>Belum Diisi</v>
      </c>
      <c r="I187" s="285" t="s">
        <v>650</v>
      </c>
      <c r="J187" s="286" t="str">
        <f t="shared" si="72"/>
        <v>Isi Sasaran</v>
      </c>
      <c r="K187" s="285" t="s">
        <v>650</v>
      </c>
      <c r="L187" s="286" t="str">
        <f t="shared" si="73"/>
        <v>Isi Sasaran</v>
      </c>
      <c r="M187" s="349"/>
      <c r="N187" s="349"/>
      <c r="O187" s="272"/>
      <c r="P187" s="272"/>
      <c r="Q187" s="272"/>
      <c r="R187" s="272"/>
    </row>
    <row r="188" spans="1:18" ht="15.75" customHeight="1">
      <c r="A188" s="272"/>
      <c r="B188" s="418">
        <v>7</v>
      </c>
      <c r="C188" s="426"/>
      <c r="D188" s="419" t="s">
        <v>650</v>
      </c>
      <c r="E188" s="427" t="str">
        <f>IF(D188="Y",1,IF(D188="T",0,IF(D188="Y/T","Belum diisi","Error")))</f>
        <v>Belum diisi</v>
      </c>
      <c r="F188" s="273">
        <v>1</v>
      </c>
      <c r="G188" s="274"/>
      <c r="H188" s="290" t="str">
        <f t="shared" si="61"/>
        <v>Belum Diisi</v>
      </c>
      <c r="I188" s="276" t="s">
        <v>650</v>
      </c>
      <c r="J188" s="277" t="str">
        <f t="shared" ref="J188:J192" si="74">IF($D$188="Y/T","Isi Sasaran",IF($E$188=0,0,IF(I188="Y",1,IF(I188="T",0,"Isi Dulu"))))</f>
        <v>Isi Sasaran</v>
      </c>
      <c r="K188" s="276" t="s">
        <v>650</v>
      </c>
      <c r="L188" s="277" t="str">
        <f t="shared" ref="L188:L192" si="75">IF($D$188="Y/T","Isi Sasaran",IF($E$188=0,0,IF(K188="Y",1,IF(K188="T",0,"Isi Dulu"))))</f>
        <v>Isi Sasaran</v>
      </c>
      <c r="M188" s="429" t="s">
        <v>650</v>
      </c>
      <c r="N188" s="430" t="str">
        <f>IF(M188="Y",1,IF(M188="T",0,IF(M188="Y/T","Belum diisi","Error")))</f>
        <v>Belum diisi</v>
      </c>
      <c r="O188" s="272"/>
      <c r="P188" s="272"/>
      <c r="Q188" s="272"/>
      <c r="R188" s="272"/>
    </row>
    <row r="189" spans="1:18" ht="12.75" customHeight="1">
      <c r="A189" s="272"/>
      <c r="B189" s="371"/>
      <c r="C189" s="371"/>
      <c r="D189" s="371"/>
      <c r="E189" s="371"/>
      <c r="F189" s="278">
        <v>2</v>
      </c>
      <c r="G189" s="279"/>
      <c r="H189" s="288" t="str">
        <f t="shared" si="61"/>
        <v>Belum Diisi</v>
      </c>
      <c r="I189" s="280" t="s">
        <v>650</v>
      </c>
      <c r="J189" s="281" t="str">
        <f t="shared" si="74"/>
        <v>Isi Sasaran</v>
      </c>
      <c r="K189" s="280" t="s">
        <v>650</v>
      </c>
      <c r="L189" s="281" t="str">
        <f t="shared" si="75"/>
        <v>Isi Sasaran</v>
      </c>
      <c r="M189" s="371"/>
      <c r="N189" s="371"/>
      <c r="O189" s="272"/>
      <c r="P189" s="272"/>
      <c r="Q189" s="272"/>
      <c r="R189" s="272"/>
    </row>
    <row r="190" spans="1:18" ht="12.75" customHeight="1">
      <c r="A190" s="272"/>
      <c r="B190" s="371"/>
      <c r="C190" s="371"/>
      <c r="D190" s="371"/>
      <c r="E190" s="371"/>
      <c r="F190" s="278">
        <v>3</v>
      </c>
      <c r="G190" s="279"/>
      <c r="H190" s="288" t="str">
        <f t="shared" si="61"/>
        <v>Belum Diisi</v>
      </c>
      <c r="I190" s="280" t="s">
        <v>650</v>
      </c>
      <c r="J190" s="281" t="str">
        <f t="shared" si="74"/>
        <v>Isi Sasaran</v>
      </c>
      <c r="K190" s="280" t="s">
        <v>650</v>
      </c>
      <c r="L190" s="281" t="str">
        <f t="shared" si="75"/>
        <v>Isi Sasaran</v>
      </c>
      <c r="M190" s="371"/>
      <c r="N190" s="371"/>
      <c r="O190" s="272"/>
      <c r="P190" s="272"/>
      <c r="Q190" s="272"/>
      <c r="R190" s="272"/>
    </row>
    <row r="191" spans="1:18" ht="12.75" customHeight="1">
      <c r="A191" s="272"/>
      <c r="B191" s="371"/>
      <c r="C191" s="371"/>
      <c r="D191" s="371"/>
      <c r="E191" s="371"/>
      <c r="F191" s="278">
        <v>4</v>
      </c>
      <c r="G191" s="279"/>
      <c r="H191" s="288" t="str">
        <f t="shared" si="61"/>
        <v>Belum Diisi</v>
      </c>
      <c r="I191" s="280" t="s">
        <v>650</v>
      </c>
      <c r="J191" s="281" t="str">
        <f t="shared" si="74"/>
        <v>Isi Sasaran</v>
      </c>
      <c r="K191" s="280" t="s">
        <v>650</v>
      </c>
      <c r="L191" s="281" t="str">
        <f t="shared" si="75"/>
        <v>Isi Sasaran</v>
      </c>
      <c r="M191" s="371"/>
      <c r="N191" s="371"/>
      <c r="O191" s="272"/>
      <c r="P191" s="272"/>
      <c r="Q191" s="272"/>
      <c r="R191" s="272"/>
    </row>
    <row r="192" spans="1:18" ht="12.75" customHeight="1">
      <c r="A192" s="272"/>
      <c r="B192" s="349"/>
      <c r="C192" s="349"/>
      <c r="D192" s="349"/>
      <c r="E192" s="349"/>
      <c r="F192" s="282">
        <v>5</v>
      </c>
      <c r="G192" s="283"/>
      <c r="H192" s="289" t="str">
        <f t="shared" si="61"/>
        <v>Belum Diisi</v>
      </c>
      <c r="I192" s="285" t="s">
        <v>650</v>
      </c>
      <c r="J192" s="286" t="str">
        <f t="shared" si="74"/>
        <v>Isi Sasaran</v>
      </c>
      <c r="K192" s="285" t="s">
        <v>650</v>
      </c>
      <c r="L192" s="286" t="str">
        <f t="shared" si="75"/>
        <v>Isi Sasaran</v>
      </c>
      <c r="M192" s="349"/>
      <c r="N192" s="349"/>
      <c r="O192" s="272"/>
      <c r="P192" s="272"/>
      <c r="Q192" s="272"/>
      <c r="R192" s="272"/>
    </row>
    <row r="193" spans="1:18" ht="15.75" customHeight="1">
      <c r="A193" s="272"/>
      <c r="B193" s="418">
        <v>8</v>
      </c>
      <c r="C193" s="426"/>
      <c r="D193" s="419" t="s">
        <v>650</v>
      </c>
      <c r="E193" s="427" t="str">
        <f>IF(D193="Y",1,IF(D193="T",0,IF(D193="Y/T","Belum diisi","Error")))</f>
        <v>Belum diisi</v>
      </c>
      <c r="F193" s="273">
        <v>1</v>
      </c>
      <c r="G193" s="274"/>
      <c r="H193" s="290" t="str">
        <f t="shared" si="61"/>
        <v>Belum Diisi</v>
      </c>
      <c r="I193" s="276" t="s">
        <v>650</v>
      </c>
      <c r="J193" s="277" t="str">
        <f t="shared" ref="J193:J197" si="76">IF($D$193="Y/T","Isi Sasaran",IF($E$193=0,0,IF(I193="Y",1,IF(I193="T",0,"Isi Dulu"))))</f>
        <v>Isi Sasaran</v>
      </c>
      <c r="K193" s="276" t="s">
        <v>650</v>
      </c>
      <c r="L193" s="277" t="str">
        <f t="shared" ref="L193:L197" si="77">IF($D$193="Y/T","Isi Sasaran",IF($E$193=0,0,IF(K193="Y",1,IF(K193="T",0,"Isi Dulu"))))</f>
        <v>Isi Sasaran</v>
      </c>
      <c r="M193" s="429" t="s">
        <v>650</v>
      </c>
      <c r="N193" s="430" t="str">
        <f>IF(M193="Y",1,IF(M193="T",0,IF(M193="Y/T","Belum diisi","Error")))</f>
        <v>Belum diisi</v>
      </c>
      <c r="O193" s="272"/>
      <c r="P193" s="272"/>
      <c r="Q193" s="272"/>
      <c r="R193" s="272"/>
    </row>
    <row r="194" spans="1:18" ht="12.75" customHeight="1">
      <c r="A194" s="272"/>
      <c r="B194" s="371"/>
      <c r="C194" s="371"/>
      <c r="D194" s="371"/>
      <c r="E194" s="371"/>
      <c r="F194" s="278">
        <v>2</v>
      </c>
      <c r="G194" s="279"/>
      <c r="H194" s="288" t="str">
        <f t="shared" si="61"/>
        <v>Belum Diisi</v>
      </c>
      <c r="I194" s="280" t="s">
        <v>650</v>
      </c>
      <c r="J194" s="281" t="str">
        <f t="shared" si="76"/>
        <v>Isi Sasaran</v>
      </c>
      <c r="K194" s="280" t="s">
        <v>650</v>
      </c>
      <c r="L194" s="281" t="str">
        <f t="shared" si="77"/>
        <v>Isi Sasaran</v>
      </c>
      <c r="M194" s="371"/>
      <c r="N194" s="371"/>
      <c r="O194" s="272"/>
      <c r="P194" s="272"/>
      <c r="Q194" s="272"/>
      <c r="R194" s="272"/>
    </row>
    <row r="195" spans="1:18" ht="12.75" customHeight="1">
      <c r="A195" s="272"/>
      <c r="B195" s="371"/>
      <c r="C195" s="371"/>
      <c r="D195" s="371"/>
      <c r="E195" s="371"/>
      <c r="F195" s="278">
        <v>3</v>
      </c>
      <c r="G195" s="279"/>
      <c r="H195" s="288" t="str">
        <f t="shared" si="61"/>
        <v>Belum Diisi</v>
      </c>
      <c r="I195" s="280" t="s">
        <v>650</v>
      </c>
      <c r="J195" s="281" t="str">
        <f t="shared" si="76"/>
        <v>Isi Sasaran</v>
      </c>
      <c r="K195" s="280" t="s">
        <v>650</v>
      </c>
      <c r="L195" s="281" t="str">
        <f t="shared" si="77"/>
        <v>Isi Sasaran</v>
      </c>
      <c r="M195" s="371"/>
      <c r="N195" s="371"/>
      <c r="O195" s="272"/>
      <c r="P195" s="272"/>
      <c r="Q195" s="272"/>
      <c r="R195" s="272"/>
    </row>
    <row r="196" spans="1:18" ht="12.75" customHeight="1">
      <c r="A196" s="272"/>
      <c r="B196" s="371"/>
      <c r="C196" s="371"/>
      <c r="D196" s="371"/>
      <c r="E196" s="371"/>
      <c r="F196" s="278">
        <v>4</v>
      </c>
      <c r="G196" s="279"/>
      <c r="H196" s="288" t="str">
        <f t="shared" si="61"/>
        <v>Belum Diisi</v>
      </c>
      <c r="I196" s="280" t="s">
        <v>650</v>
      </c>
      <c r="J196" s="281" t="str">
        <f t="shared" si="76"/>
        <v>Isi Sasaran</v>
      </c>
      <c r="K196" s="280" t="s">
        <v>650</v>
      </c>
      <c r="L196" s="281" t="str">
        <f t="shared" si="77"/>
        <v>Isi Sasaran</v>
      </c>
      <c r="M196" s="371"/>
      <c r="N196" s="371"/>
      <c r="O196" s="272"/>
      <c r="P196" s="272"/>
      <c r="Q196" s="272"/>
      <c r="R196" s="272"/>
    </row>
    <row r="197" spans="1:18" ht="12.75" customHeight="1">
      <c r="A197" s="272"/>
      <c r="B197" s="349"/>
      <c r="C197" s="349"/>
      <c r="D197" s="349"/>
      <c r="E197" s="349"/>
      <c r="F197" s="282">
        <v>5</v>
      </c>
      <c r="G197" s="283"/>
      <c r="H197" s="289" t="str">
        <f t="shared" si="61"/>
        <v>Belum Diisi</v>
      </c>
      <c r="I197" s="285" t="s">
        <v>650</v>
      </c>
      <c r="J197" s="286" t="str">
        <f t="shared" si="76"/>
        <v>Isi Sasaran</v>
      </c>
      <c r="K197" s="285" t="s">
        <v>650</v>
      </c>
      <c r="L197" s="286" t="str">
        <f t="shared" si="77"/>
        <v>Isi Sasaran</v>
      </c>
      <c r="M197" s="349"/>
      <c r="N197" s="349"/>
      <c r="O197" s="272"/>
      <c r="P197" s="272"/>
      <c r="Q197" s="272"/>
      <c r="R197" s="272"/>
    </row>
    <row r="198" spans="1:18" ht="15.75" customHeight="1">
      <c r="A198" s="272"/>
      <c r="B198" s="418">
        <v>9</v>
      </c>
      <c r="C198" s="426"/>
      <c r="D198" s="419" t="s">
        <v>650</v>
      </c>
      <c r="E198" s="427" t="str">
        <f>IF(D198="Y",1,IF(D198="T",0,IF(D198="Y/T","Belum diisi","Error")))</f>
        <v>Belum diisi</v>
      </c>
      <c r="F198" s="273">
        <v>1</v>
      </c>
      <c r="G198" s="274"/>
      <c r="H198" s="290" t="str">
        <f t="shared" si="61"/>
        <v>Belum Diisi</v>
      </c>
      <c r="I198" s="276" t="s">
        <v>650</v>
      </c>
      <c r="J198" s="277" t="str">
        <f t="shared" ref="J198:J202" si="78">IF($D$198="Y/T","Isi Sasaran",IF($E$198=0,0,IF(I198="Y",1,IF(I198="T",0,"Isi Dulu"))))</f>
        <v>Isi Sasaran</v>
      </c>
      <c r="K198" s="276" t="s">
        <v>650</v>
      </c>
      <c r="L198" s="277" t="str">
        <f t="shared" ref="L198:L202" si="79">IF($D$198="Y/T","Isi Sasaran",IF($E$198=0,0,IF(K198="Y",1,IF(K198="T",0,"Isi Dulu"))))</f>
        <v>Isi Sasaran</v>
      </c>
      <c r="M198" s="429" t="s">
        <v>650</v>
      </c>
      <c r="N198" s="430" t="str">
        <f>IF(M198="Y",1,IF(M198="T",0,IF(M198="Y/T","Belum diisi","Error")))</f>
        <v>Belum diisi</v>
      </c>
      <c r="O198" s="272"/>
      <c r="P198" s="272"/>
      <c r="Q198" s="272"/>
      <c r="R198" s="272"/>
    </row>
    <row r="199" spans="1:18" ht="12.75" customHeight="1">
      <c r="A199" s="272"/>
      <c r="B199" s="371"/>
      <c r="C199" s="371"/>
      <c r="D199" s="371"/>
      <c r="E199" s="371"/>
      <c r="F199" s="278">
        <v>2</v>
      </c>
      <c r="G199" s="279"/>
      <c r="H199" s="288" t="str">
        <f t="shared" si="61"/>
        <v>Belum Diisi</v>
      </c>
      <c r="I199" s="280" t="s">
        <v>650</v>
      </c>
      <c r="J199" s="281" t="str">
        <f t="shared" si="78"/>
        <v>Isi Sasaran</v>
      </c>
      <c r="K199" s="280" t="s">
        <v>650</v>
      </c>
      <c r="L199" s="281" t="str">
        <f t="shared" si="79"/>
        <v>Isi Sasaran</v>
      </c>
      <c r="M199" s="371"/>
      <c r="N199" s="371"/>
      <c r="O199" s="272"/>
      <c r="P199" s="272"/>
      <c r="Q199" s="272"/>
      <c r="R199" s="272"/>
    </row>
    <row r="200" spans="1:18" ht="12.75" customHeight="1">
      <c r="A200" s="272"/>
      <c r="B200" s="371"/>
      <c r="C200" s="371"/>
      <c r="D200" s="371"/>
      <c r="E200" s="371"/>
      <c r="F200" s="278">
        <v>3</v>
      </c>
      <c r="G200" s="279"/>
      <c r="H200" s="288" t="str">
        <f t="shared" si="61"/>
        <v>Belum Diisi</v>
      </c>
      <c r="I200" s="280" t="s">
        <v>650</v>
      </c>
      <c r="J200" s="281" t="str">
        <f t="shared" si="78"/>
        <v>Isi Sasaran</v>
      </c>
      <c r="K200" s="280" t="s">
        <v>650</v>
      </c>
      <c r="L200" s="281" t="str">
        <f t="shared" si="79"/>
        <v>Isi Sasaran</v>
      </c>
      <c r="M200" s="371"/>
      <c r="N200" s="371"/>
      <c r="O200" s="272"/>
      <c r="P200" s="272"/>
      <c r="Q200" s="272"/>
      <c r="R200" s="272"/>
    </row>
    <row r="201" spans="1:18" ht="12.75" customHeight="1">
      <c r="A201" s="272"/>
      <c r="B201" s="371"/>
      <c r="C201" s="371"/>
      <c r="D201" s="371"/>
      <c r="E201" s="371"/>
      <c r="F201" s="278">
        <v>4</v>
      </c>
      <c r="G201" s="279"/>
      <c r="H201" s="288" t="str">
        <f t="shared" si="61"/>
        <v>Belum Diisi</v>
      </c>
      <c r="I201" s="280" t="s">
        <v>650</v>
      </c>
      <c r="J201" s="281" t="str">
        <f t="shared" si="78"/>
        <v>Isi Sasaran</v>
      </c>
      <c r="K201" s="280" t="s">
        <v>650</v>
      </c>
      <c r="L201" s="281" t="str">
        <f t="shared" si="79"/>
        <v>Isi Sasaran</v>
      </c>
      <c r="M201" s="371"/>
      <c r="N201" s="371"/>
      <c r="O201" s="272"/>
      <c r="P201" s="272"/>
      <c r="Q201" s="272"/>
      <c r="R201" s="272"/>
    </row>
    <row r="202" spans="1:18" ht="12.75" customHeight="1">
      <c r="A202" s="272"/>
      <c r="B202" s="349"/>
      <c r="C202" s="349"/>
      <c r="D202" s="349"/>
      <c r="E202" s="349"/>
      <c r="F202" s="282">
        <v>5</v>
      </c>
      <c r="G202" s="283"/>
      <c r="H202" s="289" t="str">
        <f t="shared" si="61"/>
        <v>Belum Diisi</v>
      </c>
      <c r="I202" s="285" t="s">
        <v>650</v>
      </c>
      <c r="J202" s="286" t="str">
        <f t="shared" si="78"/>
        <v>Isi Sasaran</v>
      </c>
      <c r="K202" s="285" t="s">
        <v>650</v>
      </c>
      <c r="L202" s="286" t="str">
        <f t="shared" si="79"/>
        <v>Isi Sasaran</v>
      </c>
      <c r="M202" s="349"/>
      <c r="N202" s="349"/>
      <c r="O202" s="272"/>
      <c r="P202" s="272"/>
      <c r="Q202" s="272"/>
      <c r="R202" s="272"/>
    </row>
    <row r="203" spans="1:18" ht="15.75" customHeight="1">
      <c r="A203" s="272"/>
      <c r="B203" s="418">
        <v>10</v>
      </c>
      <c r="C203" s="426"/>
      <c r="D203" s="419" t="s">
        <v>650</v>
      </c>
      <c r="E203" s="427" t="str">
        <f>IF(D203="Y",1,IF(D203="T",0,IF(D203="Y/T","Belum diisi","Error")))</f>
        <v>Belum diisi</v>
      </c>
      <c r="F203" s="273">
        <v>1</v>
      </c>
      <c r="G203" s="274"/>
      <c r="H203" s="290" t="str">
        <f t="shared" si="61"/>
        <v>Belum Diisi</v>
      </c>
      <c r="I203" s="276" t="s">
        <v>650</v>
      </c>
      <c r="J203" s="277" t="str">
        <f t="shared" ref="J203:J207" si="80">IF($D$203="Y/T","Isi Sasaran",IF($E$203=0,0,IF(I203="Y",1,IF(I203="T",0,"Isi Dulu"))))</f>
        <v>Isi Sasaran</v>
      </c>
      <c r="K203" s="276" t="s">
        <v>650</v>
      </c>
      <c r="L203" s="277" t="str">
        <f t="shared" ref="L203:L207" si="81">IF($D$203="Y/T","Isi Sasaran",IF($E$203=0,0,IF(K203="Y",1,IF(K203="T",0,"Isi Dulu"))))</f>
        <v>Isi Sasaran</v>
      </c>
      <c r="M203" s="429" t="s">
        <v>650</v>
      </c>
      <c r="N203" s="430" t="str">
        <f>IF(M203="Y",1,IF(M203="T",0,IF(M203="Y/T","Belum diisi","Error")))</f>
        <v>Belum diisi</v>
      </c>
      <c r="O203" s="272"/>
      <c r="P203" s="272"/>
      <c r="Q203" s="272"/>
      <c r="R203" s="272"/>
    </row>
    <row r="204" spans="1:18" ht="12.75" customHeight="1">
      <c r="A204" s="272"/>
      <c r="B204" s="371"/>
      <c r="C204" s="371"/>
      <c r="D204" s="371"/>
      <c r="E204" s="371"/>
      <c r="F204" s="278">
        <v>2</v>
      </c>
      <c r="G204" s="279"/>
      <c r="H204" s="288" t="str">
        <f t="shared" si="61"/>
        <v>Belum Diisi</v>
      </c>
      <c r="I204" s="280" t="s">
        <v>650</v>
      </c>
      <c r="J204" s="281" t="str">
        <f t="shared" si="80"/>
        <v>Isi Sasaran</v>
      </c>
      <c r="K204" s="280" t="s">
        <v>650</v>
      </c>
      <c r="L204" s="281" t="str">
        <f t="shared" si="81"/>
        <v>Isi Sasaran</v>
      </c>
      <c r="M204" s="371"/>
      <c r="N204" s="371"/>
      <c r="O204" s="272"/>
      <c r="P204" s="272"/>
      <c r="Q204" s="272"/>
      <c r="R204" s="272"/>
    </row>
    <row r="205" spans="1:18" ht="12.75" customHeight="1">
      <c r="A205" s="272"/>
      <c r="B205" s="371"/>
      <c r="C205" s="371"/>
      <c r="D205" s="371"/>
      <c r="E205" s="371"/>
      <c r="F205" s="278">
        <v>3</v>
      </c>
      <c r="G205" s="279"/>
      <c r="H205" s="288" t="str">
        <f t="shared" si="61"/>
        <v>Belum Diisi</v>
      </c>
      <c r="I205" s="280" t="s">
        <v>650</v>
      </c>
      <c r="J205" s="281" t="str">
        <f t="shared" si="80"/>
        <v>Isi Sasaran</v>
      </c>
      <c r="K205" s="280" t="s">
        <v>650</v>
      </c>
      <c r="L205" s="281" t="str">
        <f t="shared" si="81"/>
        <v>Isi Sasaran</v>
      </c>
      <c r="M205" s="371"/>
      <c r="N205" s="371"/>
      <c r="O205" s="272"/>
      <c r="P205" s="272"/>
      <c r="Q205" s="272"/>
      <c r="R205" s="272"/>
    </row>
    <row r="206" spans="1:18" ht="12.75" customHeight="1">
      <c r="A206" s="272"/>
      <c r="B206" s="371"/>
      <c r="C206" s="371"/>
      <c r="D206" s="371"/>
      <c r="E206" s="371"/>
      <c r="F206" s="278">
        <v>4</v>
      </c>
      <c r="G206" s="279"/>
      <c r="H206" s="288" t="str">
        <f t="shared" si="61"/>
        <v>Belum Diisi</v>
      </c>
      <c r="I206" s="280" t="s">
        <v>650</v>
      </c>
      <c r="J206" s="281" t="str">
        <f t="shared" si="80"/>
        <v>Isi Sasaran</v>
      </c>
      <c r="K206" s="280" t="s">
        <v>650</v>
      </c>
      <c r="L206" s="281" t="str">
        <f t="shared" si="81"/>
        <v>Isi Sasaran</v>
      </c>
      <c r="M206" s="371"/>
      <c r="N206" s="371"/>
      <c r="O206" s="272"/>
      <c r="P206" s="272"/>
      <c r="Q206" s="272"/>
      <c r="R206" s="272"/>
    </row>
    <row r="207" spans="1:18" ht="12.75" customHeight="1">
      <c r="A207" s="272"/>
      <c r="B207" s="349"/>
      <c r="C207" s="349"/>
      <c r="D207" s="349"/>
      <c r="E207" s="349"/>
      <c r="F207" s="282">
        <v>5</v>
      </c>
      <c r="G207" s="283"/>
      <c r="H207" s="289" t="str">
        <f t="shared" si="61"/>
        <v>Belum Diisi</v>
      </c>
      <c r="I207" s="285" t="s">
        <v>650</v>
      </c>
      <c r="J207" s="286" t="str">
        <f t="shared" si="80"/>
        <v>Isi Sasaran</v>
      </c>
      <c r="K207" s="285" t="s">
        <v>650</v>
      </c>
      <c r="L207" s="286" t="str">
        <f t="shared" si="81"/>
        <v>Isi Sasaran</v>
      </c>
      <c r="M207" s="349"/>
      <c r="N207" s="349"/>
      <c r="O207" s="272"/>
      <c r="P207" s="272"/>
      <c r="Q207" s="272"/>
      <c r="R207" s="272"/>
    </row>
    <row r="208" spans="1:18" ht="15.75" customHeight="1">
      <c r="A208" s="272"/>
      <c r="B208" s="418">
        <v>11</v>
      </c>
      <c r="C208" s="426"/>
      <c r="D208" s="419" t="s">
        <v>650</v>
      </c>
      <c r="E208" s="427" t="str">
        <f>IF(D208="Y",1,IF(D208="T",0,IF(D208="Y/T","Belum diisi","Error")))</f>
        <v>Belum diisi</v>
      </c>
      <c r="F208" s="273">
        <v>1</v>
      </c>
      <c r="G208" s="274"/>
      <c r="H208" s="290" t="str">
        <f t="shared" si="61"/>
        <v>Belum Diisi</v>
      </c>
      <c r="I208" s="276" t="s">
        <v>650</v>
      </c>
      <c r="J208" s="277" t="str">
        <f t="shared" ref="J208:J212" si="82">IF($D$208="Y/T","Isi Sasaran",IF($E$208=0,0,IF(I208="Y",1,IF(I208="T",0,"Isi Dulu"))))</f>
        <v>Isi Sasaran</v>
      </c>
      <c r="K208" s="276" t="s">
        <v>650</v>
      </c>
      <c r="L208" s="277" t="str">
        <f t="shared" ref="L208:L212" si="83">IF($D$208="Y/T","Isi Sasaran",IF($E$208=0,0,IF(K208="Y",1,IF(K208="T",0,"Isi Dulu"))))</f>
        <v>Isi Sasaran</v>
      </c>
      <c r="M208" s="429" t="s">
        <v>650</v>
      </c>
      <c r="N208" s="430" t="str">
        <f>IF(M208="Y",1,IF(M208="T",0,IF(M208="Y/T","Belum diisi","Error")))</f>
        <v>Belum diisi</v>
      </c>
      <c r="O208" s="272"/>
      <c r="P208" s="272"/>
      <c r="Q208" s="272"/>
      <c r="R208" s="272"/>
    </row>
    <row r="209" spans="1:18" ht="12.75" customHeight="1">
      <c r="A209" s="272"/>
      <c r="B209" s="371"/>
      <c r="C209" s="371"/>
      <c r="D209" s="371"/>
      <c r="E209" s="371"/>
      <c r="F209" s="278">
        <v>2</v>
      </c>
      <c r="G209" s="279"/>
      <c r="H209" s="288" t="str">
        <f t="shared" si="61"/>
        <v>Belum Diisi</v>
      </c>
      <c r="I209" s="280" t="s">
        <v>650</v>
      </c>
      <c r="J209" s="281" t="str">
        <f t="shared" si="82"/>
        <v>Isi Sasaran</v>
      </c>
      <c r="K209" s="280" t="s">
        <v>650</v>
      </c>
      <c r="L209" s="281" t="str">
        <f t="shared" si="83"/>
        <v>Isi Sasaran</v>
      </c>
      <c r="M209" s="371"/>
      <c r="N209" s="371"/>
      <c r="O209" s="272"/>
      <c r="P209" s="272"/>
      <c r="Q209" s="272"/>
      <c r="R209" s="272"/>
    </row>
    <row r="210" spans="1:18" ht="12.75" customHeight="1">
      <c r="A210" s="272"/>
      <c r="B210" s="371"/>
      <c r="C210" s="371"/>
      <c r="D210" s="371"/>
      <c r="E210" s="371"/>
      <c r="F210" s="278">
        <v>3</v>
      </c>
      <c r="G210" s="279"/>
      <c r="H210" s="288" t="str">
        <f t="shared" si="61"/>
        <v>Belum Diisi</v>
      </c>
      <c r="I210" s="280" t="s">
        <v>650</v>
      </c>
      <c r="J210" s="281" t="str">
        <f t="shared" si="82"/>
        <v>Isi Sasaran</v>
      </c>
      <c r="K210" s="280" t="s">
        <v>650</v>
      </c>
      <c r="L210" s="281" t="str">
        <f t="shared" si="83"/>
        <v>Isi Sasaran</v>
      </c>
      <c r="M210" s="371"/>
      <c r="N210" s="371"/>
      <c r="O210" s="272"/>
      <c r="P210" s="272"/>
      <c r="Q210" s="272"/>
      <c r="R210" s="272"/>
    </row>
    <row r="211" spans="1:18" ht="12.75" customHeight="1">
      <c r="A211" s="272"/>
      <c r="B211" s="371"/>
      <c r="C211" s="371"/>
      <c r="D211" s="371"/>
      <c r="E211" s="371"/>
      <c r="F211" s="278">
        <v>4</v>
      </c>
      <c r="G211" s="279"/>
      <c r="H211" s="288" t="str">
        <f t="shared" si="61"/>
        <v>Belum Diisi</v>
      </c>
      <c r="I211" s="280" t="s">
        <v>650</v>
      </c>
      <c r="J211" s="281" t="str">
        <f t="shared" si="82"/>
        <v>Isi Sasaran</v>
      </c>
      <c r="K211" s="280" t="s">
        <v>650</v>
      </c>
      <c r="L211" s="281" t="str">
        <f t="shared" si="83"/>
        <v>Isi Sasaran</v>
      </c>
      <c r="M211" s="371"/>
      <c r="N211" s="371"/>
      <c r="O211" s="272"/>
      <c r="P211" s="272"/>
      <c r="Q211" s="272"/>
      <c r="R211" s="272"/>
    </row>
    <row r="212" spans="1:18" ht="12.75" customHeight="1">
      <c r="A212" s="272"/>
      <c r="B212" s="349"/>
      <c r="C212" s="349"/>
      <c r="D212" s="349"/>
      <c r="E212" s="349"/>
      <c r="F212" s="282">
        <v>5</v>
      </c>
      <c r="G212" s="283"/>
      <c r="H212" s="289" t="str">
        <f t="shared" si="61"/>
        <v>Belum Diisi</v>
      </c>
      <c r="I212" s="285" t="s">
        <v>650</v>
      </c>
      <c r="J212" s="286" t="str">
        <f t="shared" si="82"/>
        <v>Isi Sasaran</v>
      </c>
      <c r="K212" s="285" t="s">
        <v>650</v>
      </c>
      <c r="L212" s="286" t="str">
        <f t="shared" si="83"/>
        <v>Isi Sasaran</v>
      </c>
      <c r="M212" s="349"/>
      <c r="N212" s="349"/>
      <c r="O212" s="272"/>
      <c r="P212" s="272"/>
      <c r="Q212" s="272"/>
      <c r="R212" s="272"/>
    </row>
    <row r="213" spans="1:18" ht="15.75" customHeight="1">
      <c r="A213" s="272"/>
      <c r="B213" s="418">
        <v>12</v>
      </c>
      <c r="C213" s="426"/>
      <c r="D213" s="419" t="s">
        <v>650</v>
      </c>
      <c r="E213" s="427" t="str">
        <f>IF(D213="Y",1,IF(D213="T",0,IF(D213="Y/T","Belum diisi","Error")))</f>
        <v>Belum diisi</v>
      </c>
      <c r="F213" s="273">
        <v>1</v>
      </c>
      <c r="G213" s="274"/>
      <c r="H213" s="290" t="str">
        <f t="shared" si="61"/>
        <v>Belum Diisi</v>
      </c>
      <c r="I213" s="276" t="s">
        <v>650</v>
      </c>
      <c r="J213" s="277" t="str">
        <f t="shared" ref="J213:J217" si="84">IF($D$213="Y/T","Isi Sasaran",IF($E$213=0,0,IF(I213="Y",1,IF(I213="T",0,"Isi Dulu"))))</f>
        <v>Isi Sasaran</v>
      </c>
      <c r="K213" s="276" t="s">
        <v>650</v>
      </c>
      <c r="L213" s="277" t="str">
        <f t="shared" ref="L213:L217" si="85">IF($D$213="Y/T","Isi Sasaran",IF($E$213=0,0,IF(K213="Y",1,IF(K213="T",0,"Isi Dulu"))))</f>
        <v>Isi Sasaran</v>
      </c>
      <c r="M213" s="429" t="s">
        <v>650</v>
      </c>
      <c r="N213" s="430" t="str">
        <f>IF(M213="Y",1,IF(M213="T",0,IF(M213="Y/T","Belum diisi","Error")))</f>
        <v>Belum diisi</v>
      </c>
      <c r="O213" s="272"/>
      <c r="P213" s="272"/>
      <c r="Q213" s="272"/>
      <c r="R213" s="272"/>
    </row>
    <row r="214" spans="1:18" ht="12.75" customHeight="1">
      <c r="A214" s="272"/>
      <c r="B214" s="371"/>
      <c r="C214" s="371"/>
      <c r="D214" s="371"/>
      <c r="E214" s="371"/>
      <c r="F214" s="278">
        <v>2</v>
      </c>
      <c r="G214" s="279"/>
      <c r="H214" s="288" t="str">
        <f t="shared" si="61"/>
        <v>Belum Diisi</v>
      </c>
      <c r="I214" s="280" t="s">
        <v>650</v>
      </c>
      <c r="J214" s="281" t="str">
        <f t="shared" si="84"/>
        <v>Isi Sasaran</v>
      </c>
      <c r="K214" s="280" t="s">
        <v>650</v>
      </c>
      <c r="L214" s="281" t="str">
        <f t="shared" si="85"/>
        <v>Isi Sasaran</v>
      </c>
      <c r="M214" s="371"/>
      <c r="N214" s="371"/>
      <c r="O214" s="272"/>
      <c r="P214" s="272"/>
      <c r="Q214" s="272"/>
      <c r="R214" s="272"/>
    </row>
    <row r="215" spans="1:18" ht="12.75" customHeight="1">
      <c r="A215" s="272"/>
      <c r="B215" s="371"/>
      <c r="C215" s="371"/>
      <c r="D215" s="371"/>
      <c r="E215" s="371"/>
      <c r="F215" s="278">
        <v>3</v>
      </c>
      <c r="G215" s="279"/>
      <c r="H215" s="288" t="str">
        <f t="shared" si="61"/>
        <v>Belum Diisi</v>
      </c>
      <c r="I215" s="280" t="s">
        <v>650</v>
      </c>
      <c r="J215" s="281" t="str">
        <f t="shared" si="84"/>
        <v>Isi Sasaran</v>
      </c>
      <c r="K215" s="280" t="s">
        <v>650</v>
      </c>
      <c r="L215" s="281" t="str">
        <f t="shared" si="85"/>
        <v>Isi Sasaran</v>
      </c>
      <c r="M215" s="371"/>
      <c r="N215" s="371"/>
      <c r="O215" s="272"/>
      <c r="P215" s="272"/>
      <c r="Q215" s="272"/>
      <c r="R215" s="272"/>
    </row>
    <row r="216" spans="1:18" ht="12.75" customHeight="1">
      <c r="A216" s="272"/>
      <c r="B216" s="371"/>
      <c r="C216" s="371"/>
      <c r="D216" s="371"/>
      <c r="E216" s="371"/>
      <c r="F216" s="278">
        <v>4</v>
      </c>
      <c r="G216" s="279"/>
      <c r="H216" s="288" t="str">
        <f t="shared" si="61"/>
        <v>Belum Diisi</v>
      </c>
      <c r="I216" s="280" t="s">
        <v>650</v>
      </c>
      <c r="J216" s="281" t="str">
        <f t="shared" si="84"/>
        <v>Isi Sasaran</v>
      </c>
      <c r="K216" s="280" t="s">
        <v>650</v>
      </c>
      <c r="L216" s="281" t="str">
        <f t="shared" si="85"/>
        <v>Isi Sasaran</v>
      </c>
      <c r="M216" s="371"/>
      <c r="N216" s="371"/>
      <c r="O216" s="272"/>
      <c r="P216" s="272"/>
      <c r="Q216" s="272"/>
      <c r="R216" s="272"/>
    </row>
    <row r="217" spans="1:18" ht="12.75" customHeight="1">
      <c r="A217" s="272"/>
      <c r="B217" s="349"/>
      <c r="C217" s="349"/>
      <c r="D217" s="349"/>
      <c r="E217" s="349"/>
      <c r="F217" s="282">
        <v>5</v>
      </c>
      <c r="G217" s="283"/>
      <c r="H217" s="289" t="str">
        <f t="shared" si="61"/>
        <v>Belum Diisi</v>
      </c>
      <c r="I217" s="285" t="s">
        <v>650</v>
      </c>
      <c r="J217" s="286" t="str">
        <f t="shared" si="84"/>
        <v>Isi Sasaran</v>
      </c>
      <c r="K217" s="285" t="s">
        <v>650</v>
      </c>
      <c r="L217" s="286" t="str">
        <f t="shared" si="85"/>
        <v>Isi Sasaran</v>
      </c>
      <c r="M217" s="349"/>
      <c r="N217" s="349"/>
      <c r="O217" s="272"/>
      <c r="P217" s="272"/>
      <c r="Q217" s="272"/>
      <c r="R217" s="272"/>
    </row>
    <row r="218" spans="1:18" ht="15.75" customHeight="1">
      <c r="A218" s="272"/>
      <c r="B218" s="418">
        <v>13</v>
      </c>
      <c r="C218" s="426"/>
      <c r="D218" s="419" t="s">
        <v>650</v>
      </c>
      <c r="E218" s="427" t="str">
        <f>IF(D218="Y",1,IF(D218="T",0,IF(D218="Y/T","Belum diisi","Error")))</f>
        <v>Belum diisi</v>
      </c>
      <c r="F218" s="273">
        <v>1</v>
      </c>
      <c r="G218" s="274"/>
      <c r="H218" s="290" t="str">
        <f t="shared" si="61"/>
        <v>Belum Diisi</v>
      </c>
      <c r="I218" s="276" t="s">
        <v>650</v>
      </c>
      <c r="J218" s="277" t="str">
        <f t="shared" ref="J218:J222" si="86">IF($D$218="Y/T","Isi Sasaran",IF($E$218=0,0,IF(I218="Y",1,IF(I218="T",0,"Isi Dulu"))))</f>
        <v>Isi Sasaran</v>
      </c>
      <c r="K218" s="276" t="s">
        <v>650</v>
      </c>
      <c r="L218" s="277" t="str">
        <f t="shared" ref="L218:L222" si="87">IF($D$218="Y/T","Isi Sasaran",IF($E$218=0,0,IF(K218="Y",1,IF(K218="T",0,"Isi Dulu"))))</f>
        <v>Isi Sasaran</v>
      </c>
      <c r="M218" s="429" t="s">
        <v>650</v>
      </c>
      <c r="N218" s="430" t="str">
        <f>IF(M218="Y",1,IF(M218="T",0,IF(M218="Y/T","Belum diisi","Error")))</f>
        <v>Belum diisi</v>
      </c>
      <c r="O218" s="272"/>
      <c r="P218" s="272"/>
      <c r="Q218" s="272"/>
      <c r="R218" s="272"/>
    </row>
    <row r="219" spans="1:18" ht="12.75" customHeight="1">
      <c r="A219" s="272"/>
      <c r="B219" s="371"/>
      <c r="C219" s="371"/>
      <c r="D219" s="371"/>
      <c r="E219" s="371"/>
      <c r="F219" s="278">
        <v>2</v>
      </c>
      <c r="G219" s="279"/>
      <c r="H219" s="288" t="str">
        <f t="shared" si="61"/>
        <v>Belum Diisi</v>
      </c>
      <c r="I219" s="280" t="s">
        <v>650</v>
      </c>
      <c r="J219" s="281" t="str">
        <f t="shared" si="86"/>
        <v>Isi Sasaran</v>
      </c>
      <c r="K219" s="280" t="s">
        <v>650</v>
      </c>
      <c r="L219" s="281" t="str">
        <f t="shared" si="87"/>
        <v>Isi Sasaran</v>
      </c>
      <c r="M219" s="371"/>
      <c r="N219" s="371"/>
      <c r="O219" s="272"/>
      <c r="P219" s="272"/>
      <c r="Q219" s="272"/>
      <c r="R219" s="272"/>
    </row>
    <row r="220" spans="1:18" ht="12.75" customHeight="1">
      <c r="A220" s="272"/>
      <c r="B220" s="371"/>
      <c r="C220" s="371"/>
      <c r="D220" s="371"/>
      <c r="E220" s="371"/>
      <c r="F220" s="278">
        <v>3</v>
      </c>
      <c r="G220" s="279"/>
      <c r="H220" s="288" t="str">
        <f t="shared" si="61"/>
        <v>Belum Diisi</v>
      </c>
      <c r="I220" s="280" t="s">
        <v>650</v>
      </c>
      <c r="J220" s="281" t="str">
        <f t="shared" si="86"/>
        <v>Isi Sasaran</v>
      </c>
      <c r="K220" s="280" t="s">
        <v>650</v>
      </c>
      <c r="L220" s="281" t="str">
        <f t="shared" si="87"/>
        <v>Isi Sasaran</v>
      </c>
      <c r="M220" s="371"/>
      <c r="N220" s="371"/>
      <c r="O220" s="272"/>
      <c r="P220" s="272"/>
      <c r="Q220" s="272"/>
      <c r="R220" s="272"/>
    </row>
    <row r="221" spans="1:18" ht="12.75" customHeight="1">
      <c r="A221" s="272"/>
      <c r="B221" s="371"/>
      <c r="C221" s="371"/>
      <c r="D221" s="371"/>
      <c r="E221" s="371"/>
      <c r="F221" s="278">
        <v>4</v>
      </c>
      <c r="G221" s="279"/>
      <c r="H221" s="288" t="str">
        <f t="shared" si="61"/>
        <v>Belum Diisi</v>
      </c>
      <c r="I221" s="280" t="s">
        <v>650</v>
      </c>
      <c r="J221" s="281" t="str">
        <f t="shared" si="86"/>
        <v>Isi Sasaran</v>
      </c>
      <c r="K221" s="280" t="s">
        <v>650</v>
      </c>
      <c r="L221" s="281" t="str">
        <f t="shared" si="87"/>
        <v>Isi Sasaran</v>
      </c>
      <c r="M221" s="371"/>
      <c r="N221" s="371"/>
      <c r="O221" s="272"/>
      <c r="P221" s="272"/>
      <c r="Q221" s="272"/>
      <c r="R221" s="272"/>
    </row>
    <row r="222" spans="1:18" ht="12.75" customHeight="1">
      <c r="A222" s="272"/>
      <c r="B222" s="349"/>
      <c r="C222" s="349"/>
      <c r="D222" s="349"/>
      <c r="E222" s="349"/>
      <c r="F222" s="282">
        <v>5</v>
      </c>
      <c r="G222" s="283"/>
      <c r="H222" s="289" t="str">
        <f t="shared" si="61"/>
        <v>Belum Diisi</v>
      </c>
      <c r="I222" s="285" t="s">
        <v>650</v>
      </c>
      <c r="J222" s="286" t="str">
        <f t="shared" si="86"/>
        <v>Isi Sasaran</v>
      </c>
      <c r="K222" s="285" t="s">
        <v>650</v>
      </c>
      <c r="L222" s="286" t="str">
        <f t="shared" si="87"/>
        <v>Isi Sasaran</v>
      </c>
      <c r="M222" s="349"/>
      <c r="N222" s="349"/>
      <c r="O222" s="272"/>
      <c r="P222" s="272"/>
      <c r="Q222" s="272"/>
      <c r="R222" s="272"/>
    </row>
    <row r="223" spans="1:18" ht="15.75" customHeight="1">
      <c r="A223" s="272"/>
      <c r="B223" s="418">
        <v>14</v>
      </c>
      <c r="C223" s="426"/>
      <c r="D223" s="419" t="s">
        <v>650</v>
      </c>
      <c r="E223" s="427" t="str">
        <f>IF(D223="Y",1,IF(D223="T",0,IF(D223="Y/T","Belum diisi","Error")))</f>
        <v>Belum diisi</v>
      </c>
      <c r="F223" s="273">
        <v>1</v>
      </c>
      <c r="G223" s="274"/>
      <c r="H223" s="290" t="str">
        <f t="shared" si="61"/>
        <v>Belum Diisi</v>
      </c>
      <c r="I223" s="276" t="s">
        <v>650</v>
      </c>
      <c r="J223" s="277" t="str">
        <f t="shared" ref="J223:J227" si="88">IF($D$223="Y/T","Isi Sasaran",IF($E$223=0,0,IF(I223="Y",1,IF(I223="T",0,"Isi Dulu"))))</f>
        <v>Isi Sasaran</v>
      </c>
      <c r="K223" s="276" t="s">
        <v>650</v>
      </c>
      <c r="L223" s="277" t="str">
        <f t="shared" ref="L223:L227" si="89">IF($D$223="Y/T","Isi Sasaran",IF($E$223=0,0,IF(K223="Y",1,IF(K223="T",0,"Isi Dulu"))))</f>
        <v>Isi Sasaran</v>
      </c>
      <c r="M223" s="429" t="s">
        <v>650</v>
      </c>
      <c r="N223" s="430" t="str">
        <f>IF(M223="Y",1,IF(M223="T",0,IF(M223="Y/T","Belum diisi","Error")))</f>
        <v>Belum diisi</v>
      </c>
      <c r="O223" s="272"/>
      <c r="P223" s="272"/>
      <c r="Q223" s="272"/>
      <c r="R223" s="272"/>
    </row>
    <row r="224" spans="1:18" ht="12.75" customHeight="1">
      <c r="A224" s="272"/>
      <c r="B224" s="371"/>
      <c r="C224" s="371"/>
      <c r="D224" s="371"/>
      <c r="E224" s="371"/>
      <c r="F224" s="278">
        <v>2</v>
      </c>
      <c r="G224" s="279"/>
      <c r="H224" s="288" t="str">
        <f t="shared" si="61"/>
        <v>Belum Diisi</v>
      </c>
      <c r="I224" s="280" t="s">
        <v>650</v>
      </c>
      <c r="J224" s="281" t="str">
        <f t="shared" si="88"/>
        <v>Isi Sasaran</v>
      </c>
      <c r="K224" s="280" t="s">
        <v>650</v>
      </c>
      <c r="L224" s="281" t="str">
        <f t="shared" si="89"/>
        <v>Isi Sasaran</v>
      </c>
      <c r="M224" s="371"/>
      <c r="N224" s="371"/>
      <c r="O224" s="272"/>
      <c r="P224" s="272"/>
      <c r="Q224" s="272"/>
      <c r="R224" s="272"/>
    </row>
    <row r="225" spans="1:18" ht="12.75" customHeight="1">
      <c r="A225" s="272"/>
      <c r="B225" s="371"/>
      <c r="C225" s="371"/>
      <c r="D225" s="371"/>
      <c r="E225" s="371"/>
      <c r="F225" s="278">
        <v>3</v>
      </c>
      <c r="G225" s="279"/>
      <c r="H225" s="288" t="str">
        <f t="shared" si="61"/>
        <v>Belum Diisi</v>
      </c>
      <c r="I225" s="280" t="s">
        <v>650</v>
      </c>
      <c r="J225" s="281" t="str">
        <f t="shared" si="88"/>
        <v>Isi Sasaran</v>
      </c>
      <c r="K225" s="280" t="s">
        <v>650</v>
      </c>
      <c r="L225" s="281" t="str">
        <f t="shared" si="89"/>
        <v>Isi Sasaran</v>
      </c>
      <c r="M225" s="371"/>
      <c r="N225" s="371"/>
      <c r="O225" s="272"/>
      <c r="P225" s="272"/>
      <c r="Q225" s="272"/>
      <c r="R225" s="272"/>
    </row>
    <row r="226" spans="1:18" ht="12.75" customHeight="1">
      <c r="A226" s="272"/>
      <c r="B226" s="371"/>
      <c r="C226" s="371"/>
      <c r="D226" s="371"/>
      <c r="E226" s="371"/>
      <c r="F226" s="278">
        <v>4</v>
      </c>
      <c r="G226" s="279"/>
      <c r="H226" s="288" t="str">
        <f t="shared" si="61"/>
        <v>Belum Diisi</v>
      </c>
      <c r="I226" s="280" t="s">
        <v>650</v>
      </c>
      <c r="J226" s="281" t="str">
        <f t="shared" si="88"/>
        <v>Isi Sasaran</v>
      </c>
      <c r="K226" s="280" t="s">
        <v>650</v>
      </c>
      <c r="L226" s="281" t="str">
        <f t="shared" si="89"/>
        <v>Isi Sasaran</v>
      </c>
      <c r="M226" s="371"/>
      <c r="N226" s="371"/>
      <c r="O226" s="272"/>
      <c r="P226" s="272"/>
      <c r="Q226" s="272"/>
      <c r="R226" s="272"/>
    </row>
    <row r="227" spans="1:18" ht="12.75" customHeight="1">
      <c r="A227" s="272"/>
      <c r="B227" s="349"/>
      <c r="C227" s="349"/>
      <c r="D227" s="349"/>
      <c r="E227" s="349"/>
      <c r="F227" s="282">
        <v>5</v>
      </c>
      <c r="G227" s="283"/>
      <c r="H227" s="289" t="str">
        <f t="shared" si="61"/>
        <v>Belum Diisi</v>
      </c>
      <c r="I227" s="285" t="s">
        <v>650</v>
      </c>
      <c r="J227" s="286" t="str">
        <f t="shared" si="88"/>
        <v>Isi Sasaran</v>
      </c>
      <c r="K227" s="285" t="s">
        <v>650</v>
      </c>
      <c r="L227" s="286" t="str">
        <f t="shared" si="89"/>
        <v>Isi Sasaran</v>
      </c>
      <c r="M227" s="349"/>
      <c r="N227" s="349"/>
      <c r="O227" s="272"/>
      <c r="P227" s="272"/>
      <c r="Q227" s="272"/>
      <c r="R227" s="272"/>
    </row>
    <row r="228" spans="1:18" ht="15.75" customHeight="1">
      <c r="A228" s="272"/>
      <c r="B228" s="418">
        <v>15</v>
      </c>
      <c r="C228" s="426"/>
      <c r="D228" s="419" t="s">
        <v>650</v>
      </c>
      <c r="E228" s="427" t="str">
        <f>IF(D228="Y",1,IF(D228="T",0,IF(D228="Y/T","Belum diisi","Error")))</f>
        <v>Belum diisi</v>
      </c>
      <c r="F228" s="273">
        <v>1</v>
      </c>
      <c r="G228" s="274"/>
      <c r="H228" s="290" t="str">
        <f t="shared" si="61"/>
        <v>Belum Diisi</v>
      </c>
      <c r="I228" s="276" t="s">
        <v>650</v>
      </c>
      <c r="J228" s="277" t="str">
        <f t="shared" ref="J228:J232" si="90">IF($D$228="Y/T","Isi Sasaran",IF($E$228=0,0,IF(I228="Y",1,IF(I228="T",0,"Isi Dulu"))))</f>
        <v>Isi Sasaran</v>
      </c>
      <c r="K228" s="276" t="s">
        <v>650</v>
      </c>
      <c r="L228" s="277" t="str">
        <f t="shared" ref="L228:L232" si="91">IF($D$228="Y/T","Isi Sasaran",IF($E$228=0,0,IF(K228="Y",1,IF(K228="T",0,"Isi Dulu"))))</f>
        <v>Isi Sasaran</v>
      </c>
      <c r="M228" s="429" t="s">
        <v>650</v>
      </c>
      <c r="N228" s="430" t="str">
        <f>IF(M228="Y",1,IF(M228="T",0,IF(M228="Y/T","Belum diisi","Error")))</f>
        <v>Belum diisi</v>
      </c>
      <c r="O228" s="272"/>
      <c r="P228" s="272"/>
      <c r="Q228" s="272"/>
      <c r="R228" s="272"/>
    </row>
    <row r="229" spans="1:18" ht="12.75" customHeight="1">
      <c r="A229" s="272"/>
      <c r="B229" s="371"/>
      <c r="C229" s="371"/>
      <c r="D229" s="371"/>
      <c r="E229" s="371"/>
      <c r="F229" s="278">
        <v>2</v>
      </c>
      <c r="G229" s="279"/>
      <c r="H229" s="288" t="str">
        <f t="shared" si="61"/>
        <v>Belum Diisi</v>
      </c>
      <c r="I229" s="280" t="s">
        <v>650</v>
      </c>
      <c r="J229" s="281" t="str">
        <f t="shared" si="90"/>
        <v>Isi Sasaran</v>
      </c>
      <c r="K229" s="280" t="s">
        <v>650</v>
      </c>
      <c r="L229" s="281" t="str">
        <f t="shared" si="91"/>
        <v>Isi Sasaran</v>
      </c>
      <c r="M229" s="371"/>
      <c r="N229" s="371"/>
      <c r="O229" s="272"/>
      <c r="P229" s="272"/>
      <c r="Q229" s="272"/>
      <c r="R229" s="272"/>
    </row>
    <row r="230" spans="1:18" ht="12.75" customHeight="1">
      <c r="A230" s="272"/>
      <c r="B230" s="371"/>
      <c r="C230" s="371"/>
      <c r="D230" s="371"/>
      <c r="E230" s="371"/>
      <c r="F230" s="278">
        <v>3</v>
      </c>
      <c r="G230" s="279"/>
      <c r="H230" s="288" t="str">
        <f t="shared" si="61"/>
        <v>Belum Diisi</v>
      </c>
      <c r="I230" s="280" t="s">
        <v>650</v>
      </c>
      <c r="J230" s="281" t="str">
        <f t="shared" si="90"/>
        <v>Isi Sasaran</v>
      </c>
      <c r="K230" s="280" t="s">
        <v>650</v>
      </c>
      <c r="L230" s="281" t="str">
        <f t="shared" si="91"/>
        <v>Isi Sasaran</v>
      </c>
      <c r="M230" s="371"/>
      <c r="N230" s="371"/>
      <c r="O230" s="272"/>
      <c r="P230" s="272"/>
      <c r="Q230" s="272"/>
      <c r="R230" s="272"/>
    </row>
    <row r="231" spans="1:18" ht="12.75" customHeight="1">
      <c r="A231" s="272"/>
      <c r="B231" s="371"/>
      <c r="C231" s="371"/>
      <c r="D231" s="371"/>
      <c r="E231" s="371"/>
      <c r="F231" s="278">
        <v>4</v>
      </c>
      <c r="G231" s="279"/>
      <c r="H231" s="288" t="str">
        <f t="shared" si="61"/>
        <v>Belum Diisi</v>
      </c>
      <c r="I231" s="280" t="s">
        <v>650</v>
      </c>
      <c r="J231" s="281" t="str">
        <f t="shared" si="90"/>
        <v>Isi Sasaran</v>
      </c>
      <c r="K231" s="280" t="s">
        <v>650</v>
      </c>
      <c r="L231" s="281" t="str">
        <f t="shared" si="91"/>
        <v>Isi Sasaran</v>
      </c>
      <c r="M231" s="371"/>
      <c r="N231" s="371"/>
      <c r="O231" s="272"/>
      <c r="P231" s="272"/>
      <c r="Q231" s="272"/>
      <c r="R231" s="272"/>
    </row>
    <row r="232" spans="1:18" ht="12.75" customHeight="1">
      <c r="A232" s="272"/>
      <c r="B232" s="349"/>
      <c r="C232" s="349"/>
      <c r="D232" s="349"/>
      <c r="E232" s="349"/>
      <c r="F232" s="282">
        <v>5</v>
      </c>
      <c r="G232" s="283"/>
      <c r="H232" s="289" t="str">
        <f t="shared" si="61"/>
        <v>Belum Diisi</v>
      </c>
      <c r="I232" s="285" t="s">
        <v>650</v>
      </c>
      <c r="J232" s="286" t="str">
        <f t="shared" si="90"/>
        <v>Isi Sasaran</v>
      </c>
      <c r="K232" s="285" t="s">
        <v>650</v>
      </c>
      <c r="L232" s="286" t="str">
        <f t="shared" si="91"/>
        <v>Isi Sasaran</v>
      </c>
      <c r="M232" s="349"/>
      <c r="N232" s="349"/>
      <c r="O232" s="272"/>
      <c r="P232" s="272"/>
      <c r="Q232" s="272"/>
      <c r="R232" s="272"/>
    </row>
    <row r="233" spans="1:18" ht="15.75" customHeight="1">
      <c r="A233" s="272"/>
      <c r="B233" s="418">
        <v>16</v>
      </c>
      <c r="C233" s="426"/>
      <c r="D233" s="419" t="s">
        <v>650</v>
      </c>
      <c r="E233" s="427" t="str">
        <f>IF(D233="Y",1,IF(D233="T",0,IF(D233="Y/T","Belum diisi","Error")))</f>
        <v>Belum diisi</v>
      </c>
      <c r="F233" s="273">
        <v>1</v>
      </c>
      <c r="G233" s="274"/>
      <c r="H233" s="290" t="str">
        <f t="shared" si="61"/>
        <v>Belum Diisi</v>
      </c>
      <c r="I233" s="276" t="s">
        <v>650</v>
      </c>
      <c r="J233" s="277" t="str">
        <f t="shared" ref="J233:J237" si="92">IF($D$233="Y/T","Isi Sasaran",IF($E$233=0,0,IF(I233="Y",1,IF(I233="T",0,"Isi Dulu"))))</f>
        <v>Isi Sasaran</v>
      </c>
      <c r="K233" s="276" t="s">
        <v>650</v>
      </c>
      <c r="L233" s="277" t="str">
        <f t="shared" ref="L233:L237" si="93">IF($D$233="Y/T","Isi Sasaran",IF($E$233=0,0,IF(K233="Y",1,IF(K233="T",0,"Isi Dulu"))))</f>
        <v>Isi Sasaran</v>
      </c>
      <c r="M233" s="429" t="s">
        <v>650</v>
      </c>
      <c r="N233" s="430" t="str">
        <f>IF(M233="Y",1,IF(M233="T",0,IF(M233="Y/T","Belum diisi","Error")))</f>
        <v>Belum diisi</v>
      </c>
      <c r="O233" s="272"/>
      <c r="P233" s="272"/>
      <c r="Q233" s="272"/>
      <c r="R233" s="272"/>
    </row>
    <row r="234" spans="1:18" ht="12.75" customHeight="1">
      <c r="A234" s="272"/>
      <c r="B234" s="371"/>
      <c r="C234" s="371"/>
      <c r="D234" s="371"/>
      <c r="E234" s="371"/>
      <c r="F234" s="278">
        <v>2</v>
      </c>
      <c r="G234" s="279"/>
      <c r="H234" s="288" t="str">
        <f t="shared" si="61"/>
        <v>Belum Diisi</v>
      </c>
      <c r="I234" s="280" t="s">
        <v>650</v>
      </c>
      <c r="J234" s="281" t="str">
        <f t="shared" si="92"/>
        <v>Isi Sasaran</v>
      </c>
      <c r="K234" s="280" t="s">
        <v>650</v>
      </c>
      <c r="L234" s="281" t="str">
        <f t="shared" si="93"/>
        <v>Isi Sasaran</v>
      </c>
      <c r="M234" s="371"/>
      <c r="N234" s="371"/>
      <c r="O234" s="272"/>
      <c r="P234" s="272"/>
      <c r="Q234" s="272"/>
      <c r="R234" s="272"/>
    </row>
    <row r="235" spans="1:18" ht="12.75" customHeight="1">
      <c r="A235" s="272"/>
      <c r="B235" s="371"/>
      <c r="C235" s="371"/>
      <c r="D235" s="371"/>
      <c r="E235" s="371"/>
      <c r="F235" s="278">
        <v>3</v>
      </c>
      <c r="G235" s="279"/>
      <c r="H235" s="288" t="str">
        <f t="shared" si="61"/>
        <v>Belum Diisi</v>
      </c>
      <c r="I235" s="280" t="s">
        <v>650</v>
      </c>
      <c r="J235" s="281" t="str">
        <f t="shared" si="92"/>
        <v>Isi Sasaran</v>
      </c>
      <c r="K235" s="280" t="s">
        <v>650</v>
      </c>
      <c r="L235" s="281" t="str">
        <f t="shared" si="93"/>
        <v>Isi Sasaran</v>
      </c>
      <c r="M235" s="371"/>
      <c r="N235" s="371"/>
      <c r="O235" s="272"/>
      <c r="P235" s="272"/>
      <c r="Q235" s="272"/>
      <c r="R235" s="272"/>
    </row>
    <row r="236" spans="1:18" ht="12.75" customHeight="1">
      <c r="A236" s="272"/>
      <c r="B236" s="371"/>
      <c r="C236" s="371"/>
      <c r="D236" s="371"/>
      <c r="E236" s="371"/>
      <c r="F236" s="278">
        <v>4</v>
      </c>
      <c r="G236" s="279"/>
      <c r="H236" s="288" t="str">
        <f t="shared" si="61"/>
        <v>Belum Diisi</v>
      </c>
      <c r="I236" s="280" t="s">
        <v>650</v>
      </c>
      <c r="J236" s="281" t="str">
        <f t="shared" si="92"/>
        <v>Isi Sasaran</v>
      </c>
      <c r="K236" s="280" t="s">
        <v>650</v>
      </c>
      <c r="L236" s="281" t="str">
        <f t="shared" si="93"/>
        <v>Isi Sasaran</v>
      </c>
      <c r="M236" s="371"/>
      <c r="N236" s="371"/>
      <c r="O236" s="272"/>
      <c r="P236" s="272"/>
      <c r="Q236" s="272"/>
      <c r="R236" s="272"/>
    </row>
    <row r="237" spans="1:18" ht="12.75" customHeight="1">
      <c r="A237" s="272"/>
      <c r="B237" s="349"/>
      <c r="C237" s="349"/>
      <c r="D237" s="349"/>
      <c r="E237" s="349"/>
      <c r="F237" s="282">
        <v>5</v>
      </c>
      <c r="G237" s="283"/>
      <c r="H237" s="289" t="str">
        <f t="shared" si="61"/>
        <v>Belum Diisi</v>
      </c>
      <c r="I237" s="285" t="s">
        <v>650</v>
      </c>
      <c r="J237" s="286" t="str">
        <f t="shared" si="92"/>
        <v>Isi Sasaran</v>
      </c>
      <c r="K237" s="285" t="s">
        <v>650</v>
      </c>
      <c r="L237" s="286" t="str">
        <f t="shared" si="93"/>
        <v>Isi Sasaran</v>
      </c>
      <c r="M237" s="349"/>
      <c r="N237" s="349"/>
      <c r="O237" s="272"/>
      <c r="P237" s="272"/>
      <c r="Q237" s="272"/>
      <c r="R237" s="272"/>
    </row>
    <row r="238" spans="1:18" ht="15.75" customHeight="1">
      <c r="A238" s="272"/>
      <c r="B238" s="418">
        <v>17</v>
      </c>
      <c r="C238" s="426"/>
      <c r="D238" s="419" t="s">
        <v>650</v>
      </c>
      <c r="E238" s="427" t="str">
        <f>IF(D238="Y",1,IF(D238="T",0,IF(D238="Y/T","Belum diisi","Error")))</f>
        <v>Belum diisi</v>
      </c>
      <c r="F238" s="273">
        <v>1</v>
      </c>
      <c r="G238" s="274"/>
      <c r="H238" s="290" t="str">
        <f t="shared" si="61"/>
        <v>Belum Diisi</v>
      </c>
      <c r="I238" s="276" t="s">
        <v>650</v>
      </c>
      <c r="J238" s="277" t="str">
        <f t="shared" ref="J238:J242" si="94">IF($D$238="Y/T","Isi Sasaran",IF($E$238=0,0,IF(I238="Y",1,IF(I238="T",0,"Isi Dulu"))))</f>
        <v>Isi Sasaran</v>
      </c>
      <c r="K238" s="276" t="s">
        <v>650</v>
      </c>
      <c r="L238" s="277" t="str">
        <f t="shared" ref="L238:L242" si="95">IF($D$238="Y/T","Isi Sasaran",IF($E$238=0,0,IF(K238="Y",1,IF(K238="T",0,"Isi Dulu"))))</f>
        <v>Isi Sasaran</v>
      </c>
      <c r="M238" s="429" t="s">
        <v>650</v>
      </c>
      <c r="N238" s="430" t="str">
        <f>IF(M238="Y",1,IF(M238="T",0,IF(M238="Y/T","Belum diisi","Error")))</f>
        <v>Belum diisi</v>
      </c>
      <c r="O238" s="272"/>
      <c r="P238" s="272"/>
      <c r="Q238" s="272"/>
      <c r="R238" s="272"/>
    </row>
    <row r="239" spans="1:18" ht="12.75" customHeight="1">
      <c r="A239" s="272"/>
      <c r="B239" s="371"/>
      <c r="C239" s="371"/>
      <c r="D239" s="371"/>
      <c r="E239" s="371"/>
      <c r="F239" s="278">
        <v>2</v>
      </c>
      <c r="G239" s="279"/>
      <c r="H239" s="288" t="str">
        <f t="shared" si="61"/>
        <v>Belum Diisi</v>
      </c>
      <c r="I239" s="280" t="s">
        <v>650</v>
      </c>
      <c r="J239" s="281" t="str">
        <f t="shared" si="94"/>
        <v>Isi Sasaran</v>
      </c>
      <c r="K239" s="280" t="s">
        <v>650</v>
      </c>
      <c r="L239" s="281" t="str">
        <f t="shared" si="95"/>
        <v>Isi Sasaran</v>
      </c>
      <c r="M239" s="371"/>
      <c r="N239" s="371"/>
      <c r="O239" s="272"/>
      <c r="P239" s="272"/>
      <c r="Q239" s="272"/>
      <c r="R239" s="272"/>
    </row>
    <row r="240" spans="1:18" ht="12.75" customHeight="1">
      <c r="A240" s="272"/>
      <c r="B240" s="371"/>
      <c r="C240" s="371"/>
      <c r="D240" s="371"/>
      <c r="E240" s="371"/>
      <c r="F240" s="278">
        <v>3</v>
      </c>
      <c r="G240" s="279"/>
      <c r="H240" s="288" t="str">
        <f t="shared" si="61"/>
        <v>Belum Diisi</v>
      </c>
      <c r="I240" s="280" t="s">
        <v>650</v>
      </c>
      <c r="J240" s="281" t="str">
        <f t="shared" si="94"/>
        <v>Isi Sasaran</v>
      </c>
      <c r="K240" s="280" t="s">
        <v>650</v>
      </c>
      <c r="L240" s="281" t="str">
        <f t="shared" si="95"/>
        <v>Isi Sasaran</v>
      </c>
      <c r="M240" s="371"/>
      <c r="N240" s="371"/>
      <c r="O240" s="272"/>
      <c r="P240" s="272"/>
      <c r="Q240" s="272"/>
      <c r="R240" s="272"/>
    </row>
    <row r="241" spans="1:18" ht="12.75" customHeight="1">
      <c r="A241" s="272"/>
      <c r="B241" s="371"/>
      <c r="C241" s="371"/>
      <c r="D241" s="371"/>
      <c r="E241" s="371"/>
      <c r="F241" s="278">
        <v>4</v>
      </c>
      <c r="G241" s="279"/>
      <c r="H241" s="288" t="str">
        <f t="shared" si="61"/>
        <v>Belum Diisi</v>
      </c>
      <c r="I241" s="280" t="s">
        <v>650</v>
      </c>
      <c r="J241" s="281" t="str">
        <f t="shared" si="94"/>
        <v>Isi Sasaran</v>
      </c>
      <c r="K241" s="280" t="s">
        <v>650</v>
      </c>
      <c r="L241" s="281" t="str">
        <f t="shared" si="95"/>
        <v>Isi Sasaran</v>
      </c>
      <c r="M241" s="371"/>
      <c r="N241" s="371"/>
      <c r="O241" s="272"/>
      <c r="P241" s="272"/>
      <c r="Q241" s="272"/>
      <c r="R241" s="272"/>
    </row>
    <row r="242" spans="1:18" ht="12.75" customHeight="1">
      <c r="A242" s="272"/>
      <c r="B242" s="349"/>
      <c r="C242" s="349"/>
      <c r="D242" s="349"/>
      <c r="E242" s="349"/>
      <c r="F242" s="282">
        <v>5</v>
      </c>
      <c r="G242" s="283"/>
      <c r="H242" s="289" t="str">
        <f t="shared" si="61"/>
        <v>Belum Diisi</v>
      </c>
      <c r="I242" s="285" t="s">
        <v>650</v>
      </c>
      <c r="J242" s="286" t="str">
        <f t="shared" si="94"/>
        <v>Isi Sasaran</v>
      </c>
      <c r="K242" s="285" t="s">
        <v>650</v>
      </c>
      <c r="L242" s="286" t="str">
        <f t="shared" si="95"/>
        <v>Isi Sasaran</v>
      </c>
      <c r="M242" s="349"/>
      <c r="N242" s="349"/>
      <c r="O242" s="272"/>
      <c r="P242" s="272"/>
      <c r="Q242" s="272"/>
      <c r="R242" s="272"/>
    </row>
    <row r="243" spans="1:18" ht="15.75" customHeight="1">
      <c r="A243" s="272"/>
      <c r="B243" s="418">
        <v>18</v>
      </c>
      <c r="C243" s="426"/>
      <c r="D243" s="419" t="s">
        <v>650</v>
      </c>
      <c r="E243" s="427" t="str">
        <f>IF(D243="Y",1,IF(D243="T",0,IF(D243="Y/T","Belum diisi","Error")))</f>
        <v>Belum diisi</v>
      </c>
      <c r="F243" s="273">
        <v>1</v>
      </c>
      <c r="G243" s="274"/>
      <c r="H243" s="290" t="str">
        <f t="shared" si="61"/>
        <v>Belum Diisi</v>
      </c>
      <c r="I243" s="276" t="s">
        <v>650</v>
      </c>
      <c r="J243" s="277" t="str">
        <f t="shared" ref="J243:J247" si="96">IF($D$243="Y/T","Isi Sasaran",IF($E$243=0,0,IF(I243="Y",1,IF(I243="T",0,"Isi Dulu"))))</f>
        <v>Isi Sasaran</v>
      </c>
      <c r="K243" s="276" t="s">
        <v>650</v>
      </c>
      <c r="L243" s="277" t="str">
        <f t="shared" ref="L243:L247" si="97">IF($D$243="Y/T","Isi Sasaran",IF($E$243=0,0,IF(K243="Y",1,IF(K243="T",0,"Isi Dulu"))))</f>
        <v>Isi Sasaran</v>
      </c>
      <c r="M243" s="429" t="s">
        <v>650</v>
      </c>
      <c r="N243" s="430" t="str">
        <f>IF(M243="Y",1,IF(M243="T",0,IF(M243="Y/T","Belum diisi","Error")))</f>
        <v>Belum diisi</v>
      </c>
      <c r="O243" s="272"/>
      <c r="P243" s="272"/>
      <c r="Q243" s="272"/>
      <c r="R243" s="272"/>
    </row>
    <row r="244" spans="1:18" ht="12.75" customHeight="1">
      <c r="A244" s="272"/>
      <c r="B244" s="371"/>
      <c r="C244" s="371"/>
      <c r="D244" s="371"/>
      <c r="E244" s="371"/>
      <c r="F244" s="278">
        <v>2</v>
      </c>
      <c r="G244" s="279"/>
      <c r="H244" s="288" t="str">
        <f t="shared" si="61"/>
        <v>Belum Diisi</v>
      </c>
      <c r="I244" s="280" t="s">
        <v>650</v>
      </c>
      <c r="J244" s="281" t="str">
        <f t="shared" si="96"/>
        <v>Isi Sasaran</v>
      </c>
      <c r="K244" s="280" t="s">
        <v>650</v>
      </c>
      <c r="L244" s="281" t="str">
        <f t="shared" si="97"/>
        <v>Isi Sasaran</v>
      </c>
      <c r="M244" s="371"/>
      <c r="N244" s="371"/>
      <c r="O244" s="272"/>
      <c r="P244" s="272"/>
      <c r="Q244" s="272"/>
      <c r="R244" s="272"/>
    </row>
    <row r="245" spans="1:18" ht="12.75" customHeight="1">
      <c r="A245" s="272"/>
      <c r="B245" s="371"/>
      <c r="C245" s="371"/>
      <c r="D245" s="371"/>
      <c r="E245" s="371"/>
      <c r="F245" s="278">
        <v>3</v>
      </c>
      <c r="G245" s="279"/>
      <c r="H245" s="288" t="str">
        <f t="shared" si="61"/>
        <v>Belum Diisi</v>
      </c>
      <c r="I245" s="280" t="s">
        <v>650</v>
      </c>
      <c r="J245" s="281" t="str">
        <f t="shared" si="96"/>
        <v>Isi Sasaran</v>
      </c>
      <c r="K245" s="280" t="s">
        <v>650</v>
      </c>
      <c r="L245" s="281" t="str">
        <f t="shared" si="97"/>
        <v>Isi Sasaran</v>
      </c>
      <c r="M245" s="371"/>
      <c r="N245" s="371"/>
      <c r="O245" s="272"/>
      <c r="P245" s="272"/>
      <c r="Q245" s="272"/>
      <c r="R245" s="272"/>
    </row>
    <row r="246" spans="1:18" ht="12.75" customHeight="1">
      <c r="A246" s="272"/>
      <c r="B246" s="371"/>
      <c r="C246" s="371"/>
      <c r="D246" s="371"/>
      <c r="E246" s="371"/>
      <c r="F246" s="278">
        <v>4</v>
      </c>
      <c r="G246" s="279"/>
      <c r="H246" s="288" t="str">
        <f t="shared" si="61"/>
        <v>Belum Diisi</v>
      </c>
      <c r="I246" s="280" t="s">
        <v>650</v>
      </c>
      <c r="J246" s="281" t="str">
        <f t="shared" si="96"/>
        <v>Isi Sasaran</v>
      </c>
      <c r="K246" s="280" t="s">
        <v>650</v>
      </c>
      <c r="L246" s="281" t="str">
        <f t="shared" si="97"/>
        <v>Isi Sasaran</v>
      </c>
      <c r="M246" s="371"/>
      <c r="N246" s="371"/>
      <c r="O246" s="272"/>
      <c r="P246" s="272"/>
      <c r="Q246" s="272"/>
      <c r="R246" s="272"/>
    </row>
    <row r="247" spans="1:18" ht="12.75" customHeight="1">
      <c r="A247" s="272"/>
      <c r="B247" s="349"/>
      <c r="C247" s="349"/>
      <c r="D247" s="349"/>
      <c r="E247" s="349"/>
      <c r="F247" s="282">
        <v>5</v>
      </c>
      <c r="G247" s="283"/>
      <c r="H247" s="289" t="str">
        <f t="shared" si="61"/>
        <v>Belum Diisi</v>
      </c>
      <c r="I247" s="285" t="s">
        <v>650</v>
      </c>
      <c r="J247" s="286" t="str">
        <f t="shared" si="96"/>
        <v>Isi Sasaran</v>
      </c>
      <c r="K247" s="285" t="s">
        <v>650</v>
      </c>
      <c r="L247" s="286" t="str">
        <f t="shared" si="97"/>
        <v>Isi Sasaran</v>
      </c>
      <c r="M247" s="349"/>
      <c r="N247" s="349"/>
      <c r="O247" s="272"/>
      <c r="P247" s="272"/>
      <c r="Q247" s="272"/>
      <c r="R247" s="272"/>
    </row>
    <row r="248" spans="1:18" ht="15.75" customHeight="1">
      <c r="A248" s="272"/>
      <c r="B248" s="418">
        <v>19</v>
      </c>
      <c r="C248" s="426"/>
      <c r="D248" s="419" t="s">
        <v>650</v>
      </c>
      <c r="E248" s="427" t="str">
        <f>IF(D248="Y",1,IF(D248="T",0,IF(D248="Y/T","Belum diisi","Error")))</f>
        <v>Belum diisi</v>
      </c>
      <c r="F248" s="273">
        <v>1</v>
      </c>
      <c r="G248" s="274"/>
      <c r="H248" s="290" t="str">
        <f t="shared" si="61"/>
        <v>Belum Diisi</v>
      </c>
      <c r="I248" s="276" t="s">
        <v>650</v>
      </c>
      <c r="J248" s="277" t="str">
        <f t="shared" ref="J248:J252" si="98">IF($D$248="Y/T","Isi Sasaran",IF($E$248=0,0,IF(I248="Y",1,IF(I248="T",0,"Isi Dulu"))))</f>
        <v>Isi Sasaran</v>
      </c>
      <c r="K248" s="276" t="s">
        <v>650</v>
      </c>
      <c r="L248" s="277" t="str">
        <f t="shared" ref="L248:L252" si="99">IF($D$248="Y/T","Isi Sasaran",IF($E$248=0,0,IF(K248="Y",1,IF(K248="T",0,"Isi Dulu"))))</f>
        <v>Isi Sasaran</v>
      </c>
      <c r="M248" s="429" t="s">
        <v>650</v>
      </c>
      <c r="N248" s="430" t="str">
        <f>IF(M248="Y",1,IF(M248="T",0,IF(M248="Y/T","Belum diisi","Error")))</f>
        <v>Belum diisi</v>
      </c>
      <c r="O248" s="272"/>
      <c r="P248" s="272"/>
      <c r="Q248" s="272"/>
      <c r="R248" s="272"/>
    </row>
    <row r="249" spans="1:18" ht="12.75" customHeight="1">
      <c r="A249" s="272"/>
      <c r="B249" s="371"/>
      <c r="C249" s="371"/>
      <c r="D249" s="371"/>
      <c r="E249" s="371"/>
      <c r="F249" s="278">
        <v>2</v>
      </c>
      <c r="G249" s="279"/>
      <c r="H249" s="288" t="str">
        <f t="shared" si="61"/>
        <v>Belum Diisi</v>
      </c>
      <c r="I249" s="280" t="s">
        <v>650</v>
      </c>
      <c r="J249" s="281" t="str">
        <f t="shared" si="98"/>
        <v>Isi Sasaran</v>
      </c>
      <c r="K249" s="280" t="s">
        <v>650</v>
      </c>
      <c r="L249" s="281" t="str">
        <f t="shared" si="99"/>
        <v>Isi Sasaran</v>
      </c>
      <c r="M249" s="371"/>
      <c r="N249" s="371"/>
      <c r="O249" s="272"/>
      <c r="P249" s="272"/>
      <c r="Q249" s="272"/>
      <c r="R249" s="272"/>
    </row>
    <row r="250" spans="1:18" ht="12.75" customHeight="1">
      <c r="A250" s="272"/>
      <c r="B250" s="371"/>
      <c r="C250" s="371"/>
      <c r="D250" s="371"/>
      <c r="E250" s="371"/>
      <c r="F250" s="278">
        <v>3</v>
      </c>
      <c r="G250" s="279"/>
      <c r="H250" s="288" t="str">
        <f t="shared" si="61"/>
        <v>Belum Diisi</v>
      </c>
      <c r="I250" s="280" t="s">
        <v>650</v>
      </c>
      <c r="J250" s="281" t="str">
        <f t="shared" si="98"/>
        <v>Isi Sasaran</v>
      </c>
      <c r="K250" s="280" t="s">
        <v>650</v>
      </c>
      <c r="L250" s="281" t="str">
        <f t="shared" si="99"/>
        <v>Isi Sasaran</v>
      </c>
      <c r="M250" s="371"/>
      <c r="N250" s="371"/>
      <c r="O250" s="272"/>
      <c r="P250" s="272"/>
      <c r="Q250" s="272"/>
      <c r="R250" s="272"/>
    </row>
    <row r="251" spans="1:18" ht="12.75" customHeight="1">
      <c r="A251" s="272"/>
      <c r="B251" s="371"/>
      <c r="C251" s="371"/>
      <c r="D251" s="371"/>
      <c r="E251" s="371"/>
      <c r="F251" s="278">
        <v>4</v>
      </c>
      <c r="G251" s="279"/>
      <c r="H251" s="288" t="str">
        <f t="shared" si="61"/>
        <v>Belum Diisi</v>
      </c>
      <c r="I251" s="280" t="s">
        <v>650</v>
      </c>
      <c r="J251" s="281" t="str">
        <f t="shared" si="98"/>
        <v>Isi Sasaran</v>
      </c>
      <c r="K251" s="280" t="s">
        <v>650</v>
      </c>
      <c r="L251" s="281" t="str">
        <f t="shared" si="99"/>
        <v>Isi Sasaran</v>
      </c>
      <c r="M251" s="371"/>
      <c r="N251" s="371"/>
      <c r="O251" s="272"/>
      <c r="P251" s="272"/>
      <c r="Q251" s="272"/>
      <c r="R251" s="272"/>
    </row>
    <row r="252" spans="1:18" ht="12.75" customHeight="1">
      <c r="A252" s="272"/>
      <c r="B252" s="349"/>
      <c r="C252" s="349"/>
      <c r="D252" s="349"/>
      <c r="E252" s="349"/>
      <c r="F252" s="282">
        <v>5</v>
      </c>
      <c r="G252" s="283"/>
      <c r="H252" s="289" t="str">
        <f t="shared" si="61"/>
        <v>Belum Diisi</v>
      </c>
      <c r="I252" s="285" t="s">
        <v>650</v>
      </c>
      <c r="J252" s="286" t="str">
        <f t="shared" si="98"/>
        <v>Isi Sasaran</v>
      </c>
      <c r="K252" s="285" t="s">
        <v>650</v>
      </c>
      <c r="L252" s="286" t="str">
        <f t="shared" si="99"/>
        <v>Isi Sasaran</v>
      </c>
      <c r="M252" s="349"/>
      <c r="N252" s="349"/>
      <c r="O252" s="272"/>
      <c r="P252" s="272"/>
      <c r="Q252" s="272"/>
      <c r="R252" s="272"/>
    </row>
    <row r="253" spans="1:18" ht="15.75" customHeight="1">
      <c r="A253" s="272"/>
      <c r="B253" s="418">
        <v>20</v>
      </c>
      <c r="C253" s="426"/>
      <c r="D253" s="419" t="s">
        <v>650</v>
      </c>
      <c r="E253" s="427" t="str">
        <f>IF(D253="Y",1,IF(D253="T",0,IF(D253="Y/T","Belum diisi","Error")))</f>
        <v>Belum diisi</v>
      </c>
      <c r="F253" s="273">
        <v>1</v>
      </c>
      <c r="G253" s="274"/>
      <c r="H253" s="290" t="str">
        <f t="shared" si="61"/>
        <v>Belum Diisi</v>
      </c>
      <c r="I253" s="276" t="s">
        <v>650</v>
      </c>
      <c r="J253" s="277" t="str">
        <f t="shared" ref="J253:J257" si="100">IF($D$253="Y/T","Isi Sasaran",IF($E$253=0,0,IF(I253="Y",1,IF(I253="T",0,"Isi Dulu"))))</f>
        <v>Isi Sasaran</v>
      </c>
      <c r="K253" s="276" t="s">
        <v>650</v>
      </c>
      <c r="L253" s="277" t="str">
        <f t="shared" ref="L253:L257" si="101">IF($D$253="Y/T","Isi Sasaran",IF($E$253=0,0,IF(K253="Y",1,IF(K253="T",0,"Isi Dulu"))))</f>
        <v>Isi Sasaran</v>
      </c>
      <c r="M253" s="429" t="s">
        <v>650</v>
      </c>
      <c r="N253" s="430" t="str">
        <f>IF(M253="Y",1,IF(M253="T",0,IF(M253="Y/T","Belum diisi","Error")))</f>
        <v>Belum diisi</v>
      </c>
      <c r="O253" s="272"/>
      <c r="P253" s="272"/>
      <c r="Q253" s="272"/>
      <c r="R253" s="272"/>
    </row>
    <row r="254" spans="1:18" ht="12.75" customHeight="1">
      <c r="A254" s="272"/>
      <c r="B254" s="371"/>
      <c r="C254" s="371"/>
      <c r="D254" s="371"/>
      <c r="E254" s="371"/>
      <c r="F254" s="278">
        <v>2</v>
      </c>
      <c r="G254" s="279"/>
      <c r="H254" s="288" t="str">
        <f t="shared" si="61"/>
        <v>Belum Diisi</v>
      </c>
      <c r="I254" s="280" t="s">
        <v>650</v>
      </c>
      <c r="J254" s="281" t="str">
        <f t="shared" si="100"/>
        <v>Isi Sasaran</v>
      </c>
      <c r="K254" s="280" t="s">
        <v>650</v>
      </c>
      <c r="L254" s="281" t="str">
        <f t="shared" si="101"/>
        <v>Isi Sasaran</v>
      </c>
      <c r="M254" s="371"/>
      <c r="N254" s="371"/>
      <c r="O254" s="272"/>
      <c r="P254" s="272"/>
      <c r="Q254" s="272"/>
      <c r="R254" s="272"/>
    </row>
    <row r="255" spans="1:18" ht="12.75" customHeight="1">
      <c r="A255" s="272"/>
      <c r="B255" s="371"/>
      <c r="C255" s="371"/>
      <c r="D255" s="371"/>
      <c r="E255" s="371"/>
      <c r="F255" s="278">
        <v>3</v>
      </c>
      <c r="G255" s="279"/>
      <c r="H255" s="288" t="str">
        <f t="shared" si="61"/>
        <v>Belum Diisi</v>
      </c>
      <c r="I255" s="280" t="s">
        <v>650</v>
      </c>
      <c r="J255" s="281" t="str">
        <f t="shared" si="100"/>
        <v>Isi Sasaran</v>
      </c>
      <c r="K255" s="280" t="s">
        <v>650</v>
      </c>
      <c r="L255" s="281" t="str">
        <f t="shared" si="101"/>
        <v>Isi Sasaran</v>
      </c>
      <c r="M255" s="371"/>
      <c r="N255" s="371"/>
      <c r="O255" s="272"/>
      <c r="P255" s="272"/>
      <c r="Q255" s="272"/>
      <c r="R255" s="272"/>
    </row>
    <row r="256" spans="1:18" ht="12.75" customHeight="1">
      <c r="A256" s="272"/>
      <c r="B256" s="371"/>
      <c r="C256" s="371"/>
      <c r="D256" s="371"/>
      <c r="E256" s="371"/>
      <c r="F256" s="278">
        <v>4</v>
      </c>
      <c r="G256" s="279"/>
      <c r="H256" s="288" t="str">
        <f t="shared" si="61"/>
        <v>Belum Diisi</v>
      </c>
      <c r="I256" s="280" t="s">
        <v>650</v>
      </c>
      <c r="J256" s="281" t="str">
        <f t="shared" si="100"/>
        <v>Isi Sasaran</v>
      </c>
      <c r="K256" s="280" t="s">
        <v>650</v>
      </c>
      <c r="L256" s="281" t="str">
        <f t="shared" si="101"/>
        <v>Isi Sasaran</v>
      </c>
      <c r="M256" s="371"/>
      <c r="N256" s="371"/>
      <c r="O256" s="272"/>
      <c r="P256" s="272"/>
      <c r="Q256" s="272"/>
      <c r="R256" s="272"/>
    </row>
    <row r="257" spans="1:18" ht="12.75" customHeight="1">
      <c r="A257" s="272"/>
      <c r="B257" s="349"/>
      <c r="C257" s="349"/>
      <c r="D257" s="349"/>
      <c r="E257" s="349"/>
      <c r="F257" s="282">
        <v>5</v>
      </c>
      <c r="G257" s="283"/>
      <c r="H257" s="289" t="str">
        <f t="shared" si="61"/>
        <v>Belum Diisi</v>
      </c>
      <c r="I257" s="285" t="s">
        <v>650</v>
      </c>
      <c r="J257" s="286" t="str">
        <f t="shared" si="100"/>
        <v>Isi Sasaran</v>
      </c>
      <c r="K257" s="285" t="s">
        <v>650</v>
      </c>
      <c r="L257" s="286" t="str">
        <f t="shared" si="101"/>
        <v>Isi Sasaran</v>
      </c>
      <c r="M257" s="349"/>
      <c r="N257" s="349"/>
      <c r="O257" s="272"/>
      <c r="P257" s="272"/>
      <c r="Q257" s="272"/>
      <c r="R257" s="272"/>
    </row>
    <row r="258" spans="1:18" ht="15.75" customHeight="1">
      <c r="A258" s="272"/>
      <c r="B258" s="418">
        <v>21</v>
      </c>
      <c r="C258" s="426"/>
      <c r="D258" s="419" t="s">
        <v>650</v>
      </c>
      <c r="E258" s="427" t="str">
        <f>IF(D258="Y",1,IF(D258="T",0,IF(D258="Y/T","Belum diisi","Error")))</f>
        <v>Belum diisi</v>
      </c>
      <c r="F258" s="273">
        <v>1</v>
      </c>
      <c r="G258" s="274"/>
      <c r="H258" s="290" t="str">
        <f t="shared" si="61"/>
        <v>Belum Diisi</v>
      </c>
      <c r="I258" s="276" t="s">
        <v>650</v>
      </c>
      <c r="J258" s="277" t="str">
        <f t="shared" ref="J258:J262" si="102">IF($D$258="Y/T","Isi Sasaran",IF($E$258=0,0,IF(I258="Y",1,IF(I258="T",0,"Isi Dulu"))))</f>
        <v>Isi Sasaran</v>
      </c>
      <c r="K258" s="276" t="s">
        <v>650</v>
      </c>
      <c r="L258" s="277" t="str">
        <f t="shared" ref="L258:L262" si="103">IF($D$258="Y/T","Isi Sasaran",IF($E$258=0,0,IF(K258="Y",1,IF(K258="T",0,"Isi Dulu"))))</f>
        <v>Isi Sasaran</v>
      </c>
      <c r="M258" s="429" t="s">
        <v>650</v>
      </c>
      <c r="N258" s="430" t="str">
        <f>IF(M258="Y",1,IF(M258="T",0,IF(M258="Y/T","Belum diisi","Error")))</f>
        <v>Belum diisi</v>
      </c>
      <c r="O258" s="272"/>
      <c r="P258" s="272"/>
      <c r="Q258" s="272"/>
      <c r="R258" s="272"/>
    </row>
    <row r="259" spans="1:18" ht="12.75" customHeight="1">
      <c r="A259" s="272"/>
      <c r="B259" s="371"/>
      <c r="C259" s="371"/>
      <c r="D259" s="371"/>
      <c r="E259" s="371"/>
      <c r="F259" s="278">
        <v>2</v>
      </c>
      <c r="G259" s="279"/>
      <c r="H259" s="288" t="str">
        <f t="shared" si="61"/>
        <v>Belum Diisi</v>
      </c>
      <c r="I259" s="280" t="s">
        <v>650</v>
      </c>
      <c r="J259" s="281" t="str">
        <f t="shared" si="102"/>
        <v>Isi Sasaran</v>
      </c>
      <c r="K259" s="280" t="s">
        <v>650</v>
      </c>
      <c r="L259" s="281" t="str">
        <f t="shared" si="103"/>
        <v>Isi Sasaran</v>
      </c>
      <c r="M259" s="371"/>
      <c r="N259" s="371"/>
      <c r="O259" s="272"/>
      <c r="P259" s="272"/>
      <c r="Q259" s="272"/>
      <c r="R259" s="272"/>
    </row>
    <row r="260" spans="1:18" ht="12.75" customHeight="1">
      <c r="A260" s="272"/>
      <c r="B260" s="371"/>
      <c r="C260" s="371"/>
      <c r="D260" s="371"/>
      <c r="E260" s="371"/>
      <c r="F260" s="278">
        <v>3</v>
      </c>
      <c r="G260" s="279"/>
      <c r="H260" s="288" t="str">
        <f t="shared" si="61"/>
        <v>Belum Diisi</v>
      </c>
      <c r="I260" s="280" t="s">
        <v>650</v>
      </c>
      <c r="J260" s="281" t="str">
        <f t="shared" si="102"/>
        <v>Isi Sasaran</v>
      </c>
      <c r="K260" s="280" t="s">
        <v>650</v>
      </c>
      <c r="L260" s="281" t="str">
        <f t="shared" si="103"/>
        <v>Isi Sasaran</v>
      </c>
      <c r="M260" s="371"/>
      <c r="N260" s="371"/>
      <c r="O260" s="272"/>
      <c r="P260" s="272"/>
      <c r="Q260" s="272"/>
      <c r="R260" s="272"/>
    </row>
    <row r="261" spans="1:18" ht="12.75" customHeight="1">
      <c r="A261" s="272"/>
      <c r="B261" s="371"/>
      <c r="C261" s="371"/>
      <c r="D261" s="371"/>
      <c r="E261" s="371"/>
      <c r="F261" s="278">
        <v>4</v>
      </c>
      <c r="G261" s="279"/>
      <c r="H261" s="288" t="str">
        <f t="shared" si="61"/>
        <v>Belum Diisi</v>
      </c>
      <c r="I261" s="280" t="s">
        <v>650</v>
      </c>
      <c r="J261" s="281" t="str">
        <f t="shared" si="102"/>
        <v>Isi Sasaran</v>
      </c>
      <c r="K261" s="280" t="s">
        <v>650</v>
      </c>
      <c r="L261" s="281" t="str">
        <f t="shared" si="103"/>
        <v>Isi Sasaran</v>
      </c>
      <c r="M261" s="371"/>
      <c r="N261" s="371"/>
      <c r="O261" s="272"/>
      <c r="P261" s="272"/>
      <c r="Q261" s="272"/>
      <c r="R261" s="272"/>
    </row>
    <row r="262" spans="1:18" ht="12.75" customHeight="1">
      <c r="A262" s="272"/>
      <c r="B262" s="349"/>
      <c r="C262" s="349"/>
      <c r="D262" s="349"/>
      <c r="E262" s="349"/>
      <c r="F262" s="282">
        <v>5</v>
      </c>
      <c r="G262" s="283"/>
      <c r="H262" s="289" t="str">
        <f t="shared" si="61"/>
        <v>Belum Diisi</v>
      </c>
      <c r="I262" s="285" t="s">
        <v>650</v>
      </c>
      <c r="J262" s="286" t="str">
        <f t="shared" si="102"/>
        <v>Isi Sasaran</v>
      </c>
      <c r="K262" s="285" t="s">
        <v>650</v>
      </c>
      <c r="L262" s="286" t="str">
        <f t="shared" si="103"/>
        <v>Isi Sasaran</v>
      </c>
      <c r="M262" s="349"/>
      <c r="N262" s="349"/>
      <c r="O262" s="272"/>
      <c r="P262" s="272"/>
      <c r="Q262" s="272"/>
      <c r="R262" s="272"/>
    </row>
    <row r="263" spans="1:18" ht="15.75" customHeight="1">
      <c r="A263" s="272"/>
      <c r="B263" s="418">
        <v>22</v>
      </c>
      <c r="C263" s="426"/>
      <c r="D263" s="419" t="s">
        <v>650</v>
      </c>
      <c r="E263" s="427" t="str">
        <f>IF(D263="Y",1,IF(D263="T",0,IF(D263="Y/T","Belum diisi","Error")))</f>
        <v>Belum diisi</v>
      </c>
      <c r="F263" s="273">
        <v>1</v>
      </c>
      <c r="G263" s="298"/>
      <c r="H263" s="290" t="str">
        <f t="shared" si="61"/>
        <v>Belum Diisi</v>
      </c>
      <c r="I263" s="276" t="s">
        <v>650</v>
      </c>
      <c r="J263" s="277" t="str">
        <f t="shared" ref="J263:J267" si="104">IF($D$263="Y/T","Isi Sasaran",IF($E$263=0,0,IF(I263="Y",1,IF(I263="T",0,"Isi Dulu"))))</f>
        <v>Isi Sasaran</v>
      </c>
      <c r="K263" s="276" t="s">
        <v>650</v>
      </c>
      <c r="L263" s="277" t="str">
        <f t="shared" ref="L263:L267" si="105">IF($D$263="Y/T","Isi Sasaran",IF($E$263=0,0,IF(K263="Y",1,IF(K263="T",0,"Isi Dulu"))))</f>
        <v>Isi Sasaran</v>
      </c>
      <c r="M263" s="429" t="s">
        <v>650</v>
      </c>
      <c r="N263" s="430" t="str">
        <f>IF(M263="Y",1,IF(M263="T",0,IF(M263="Y/T","Belum diisi","Error")))</f>
        <v>Belum diisi</v>
      </c>
      <c r="O263" s="272"/>
      <c r="P263" s="272"/>
      <c r="Q263" s="272"/>
      <c r="R263" s="272"/>
    </row>
    <row r="264" spans="1:18" ht="12.75" customHeight="1">
      <c r="A264" s="272"/>
      <c r="B264" s="371"/>
      <c r="C264" s="371"/>
      <c r="D264" s="371"/>
      <c r="E264" s="371"/>
      <c r="F264" s="278">
        <v>2</v>
      </c>
      <c r="G264" s="299"/>
      <c r="H264" s="288" t="str">
        <f t="shared" si="61"/>
        <v>Belum Diisi</v>
      </c>
      <c r="I264" s="280" t="s">
        <v>650</v>
      </c>
      <c r="J264" s="281" t="str">
        <f t="shared" si="104"/>
        <v>Isi Sasaran</v>
      </c>
      <c r="K264" s="280" t="s">
        <v>650</v>
      </c>
      <c r="L264" s="281" t="str">
        <f t="shared" si="105"/>
        <v>Isi Sasaran</v>
      </c>
      <c r="M264" s="371"/>
      <c r="N264" s="371"/>
      <c r="O264" s="272"/>
      <c r="P264" s="272"/>
      <c r="Q264" s="272"/>
      <c r="R264" s="272"/>
    </row>
    <row r="265" spans="1:18" ht="12.75" customHeight="1">
      <c r="A265" s="272"/>
      <c r="B265" s="371"/>
      <c r="C265" s="371"/>
      <c r="D265" s="371"/>
      <c r="E265" s="371"/>
      <c r="F265" s="278">
        <v>3</v>
      </c>
      <c r="G265" s="299"/>
      <c r="H265" s="288" t="str">
        <f t="shared" si="61"/>
        <v>Belum Diisi</v>
      </c>
      <c r="I265" s="280" t="s">
        <v>650</v>
      </c>
      <c r="J265" s="281" t="str">
        <f t="shared" si="104"/>
        <v>Isi Sasaran</v>
      </c>
      <c r="K265" s="280" t="s">
        <v>650</v>
      </c>
      <c r="L265" s="281" t="str">
        <f t="shared" si="105"/>
        <v>Isi Sasaran</v>
      </c>
      <c r="M265" s="371"/>
      <c r="N265" s="371"/>
      <c r="O265" s="272"/>
      <c r="P265" s="272"/>
      <c r="Q265" s="272"/>
      <c r="R265" s="272"/>
    </row>
    <row r="266" spans="1:18" ht="12.75" customHeight="1">
      <c r="A266" s="272"/>
      <c r="B266" s="371"/>
      <c r="C266" s="371"/>
      <c r="D266" s="371"/>
      <c r="E266" s="371"/>
      <c r="F266" s="278">
        <v>4</v>
      </c>
      <c r="G266" s="299"/>
      <c r="H266" s="288" t="str">
        <f t="shared" si="61"/>
        <v>Belum Diisi</v>
      </c>
      <c r="I266" s="280" t="s">
        <v>650</v>
      </c>
      <c r="J266" s="281" t="str">
        <f t="shared" si="104"/>
        <v>Isi Sasaran</v>
      </c>
      <c r="K266" s="280" t="s">
        <v>650</v>
      </c>
      <c r="L266" s="281" t="str">
        <f t="shared" si="105"/>
        <v>Isi Sasaran</v>
      </c>
      <c r="M266" s="371"/>
      <c r="N266" s="371"/>
      <c r="O266" s="272"/>
      <c r="P266" s="272"/>
      <c r="Q266" s="272"/>
      <c r="R266" s="272"/>
    </row>
    <row r="267" spans="1:18" ht="12.75" customHeight="1">
      <c r="A267" s="272"/>
      <c r="B267" s="349"/>
      <c r="C267" s="349"/>
      <c r="D267" s="349"/>
      <c r="E267" s="349"/>
      <c r="F267" s="282">
        <v>5</v>
      </c>
      <c r="G267" s="300"/>
      <c r="H267" s="289" t="str">
        <f t="shared" si="61"/>
        <v>Belum Diisi</v>
      </c>
      <c r="I267" s="285" t="s">
        <v>650</v>
      </c>
      <c r="J267" s="286" t="str">
        <f t="shared" si="104"/>
        <v>Isi Sasaran</v>
      </c>
      <c r="K267" s="285" t="s">
        <v>650</v>
      </c>
      <c r="L267" s="286" t="str">
        <f t="shared" si="105"/>
        <v>Isi Sasaran</v>
      </c>
      <c r="M267" s="349"/>
      <c r="N267" s="349"/>
      <c r="O267" s="272"/>
      <c r="P267" s="272"/>
      <c r="Q267" s="272"/>
      <c r="R267" s="272"/>
    </row>
    <row r="268" spans="1:18" ht="15.75" customHeight="1">
      <c r="A268" s="272"/>
      <c r="B268" s="418">
        <v>23</v>
      </c>
      <c r="C268" s="426"/>
      <c r="D268" s="419" t="s">
        <v>650</v>
      </c>
      <c r="E268" s="427" t="str">
        <f>IF(D268="Y",1,IF(D268="T",0,IF(D268="Y/T","Belum diisi","Error")))</f>
        <v>Belum diisi</v>
      </c>
      <c r="F268" s="273">
        <v>1</v>
      </c>
      <c r="G268" s="274"/>
      <c r="H268" s="290" t="str">
        <f t="shared" si="61"/>
        <v>Belum Diisi</v>
      </c>
      <c r="I268" s="276" t="s">
        <v>650</v>
      </c>
      <c r="J268" s="277" t="str">
        <f t="shared" ref="J268:J272" si="106">IF($D$268="Y/T","Isi Sasaran",IF($E$268=0,0,IF(I268="Y",1,IF(I268="T",0,"Isi Dulu"))))</f>
        <v>Isi Sasaran</v>
      </c>
      <c r="K268" s="276" t="s">
        <v>650</v>
      </c>
      <c r="L268" s="277" t="str">
        <f t="shared" ref="L268:L272" si="107">IF($D$268="Y/T","Isi Sasaran",IF($E$268=0,0,IF(K268="Y",1,IF(K268="T",0,"Isi Dulu"))))</f>
        <v>Isi Sasaran</v>
      </c>
      <c r="M268" s="429" t="s">
        <v>650</v>
      </c>
      <c r="N268" s="430" t="str">
        <f>IF(M268="Y",1,IF(M268="T",0,IF(M268="Y/T","Belum diisi","Error")))</f>
        <v>Belum diisi</v>
      </c>
      <c r="O268" s="272"/>
      <c r="P268" s="272"/>
      <c r="Q268" s="272"/>
      <c r="R268" s="272"/>
    </row>
    <row r="269" spans="1:18" ht="12.75" customHeight="1">
      <c r="A269" s="272"/>
      <c r="B269" s="371"/>
      <c r="C269" s="371"/>
      <c r="D269" s="371"/>
      <c r="E269" s="371"/>
      <c r="F269" s="278">
        <v>2</v>
      </c>
      <c r="G269" s="279"/>
      <c r="H269" s="288" t="str">
        <f t="shared" si="61"/>
        <v>Belum Diisi</v>
      </c>
      <c r="I269" s="280" t="s">
        <v>650</v>
      </c>
      <c r="J269" s="281" t="str">
        <f t="shared" si="106"/>
        <v>Isi Sasaran</v>
      </c>
      <c r="K269" s="280" t="s">
        <v>650</v>
      </c>
      <c r="L269" s="281" t="str">
        <f t="shared" si="107"/>
        <v>Isi Sasaran</v>
      </c>
      <c r="M269" s="371"/>
      <c r="N269" s="371"/>
      <c r="O269" s="272"/>
      <c r="P269" s="272"/>
      <c r="Q269" s="272"/>
      <c r="R269" s="272"/>
    </row>
    <row r="270" spans="1:18" ht="12.75" customHeight="1">
      <c r="A270" s="272"/>
      <c r="B270" s="371"/>
      <c r="C270" s="371"/>
      <c r="D270" s="371"/>
      <c r="E270" s="371"/>
      <c r="F270" s="278">
        <v>3</v>
      </c>
      <c r="G270" s="279"/>
      <c r="H270" s="288" t="str">
        <f t="shared" si="61"/>
        <v>Belum Diisi</v>
      </c>
      <c r="I270" s="280" t="s">
        <v>650</v>
      </c>
      <c r="J270" s="281" t="str">
        <f t="shared" si="106"/>
        <v>Isi Sasaran</v>
      </c>
      <c r="K270" s="280" t="s">
        <v>650</v>
      </c>
      <c r="L270" s="281" t="str">
        <f t="shared" si="107"/>
        <v>Isi Sasaran</v>
      </c>
      <c r="M270" s="371"/>
      <c r="N270" s="371"/>
      <c r="O270" s="272"/>
      <c r="P270" s="272"/>
      <c r="Q270" s="272"/>
      <c r="R270" s="272"/>
    </row>
    <row r="271" spans="1:18" ht="12.75" customHeight="1">
      <c r="A271" s="272"/>
      <c r="B271" s="371"/>
      <c r="C271" s="371"/>
      <c r="D271" s="371"/>
      <c r="E271" s="371"/>
      <c r="F271" s="278">
        <v>4</v>
      </c>
      <c r="G271" s="279"/>
      <c r="H271" s="288" t="str">
        <f t="shared" si="61"/>
        <v>Belum Diisi</v>
      </c>
      <c r="I271" s="280" t="s">
        <v>650</v>
      </c>
      <c r="J271" s="281" t="str">
        <f t="shared" si="106"/>
        <v>Isi Sasaran</v>
      </c>
      <c r="K271" s="280" t="s">
        <v>650</v>
      </c>
      <c r="L271" s="281" t="str">
        <f t="shared" si="107"/>
        <v>Isi Sasaran</v>
      </c>
      <c r="M271" s="371"/>
      <c r="N271" s="371"/>
      <c r="O271" s="272"/>
      <c r="P271" s="272"/>
      <c r="Q271" s="272"/>
      <c r="R271" s="272"/>
    </row>
    <row r="272" spans="1:18" ht="12.75" customHeight="1">
      <c r="A272" s="272"/>
      <c r="B272" s="349"/>
      <c r="C272" s="349"/>
      <c r="D272" s="349"/>
      <c r="E272" s="349"/>
      <c r="F272" s="282">
        <v>5</v>
      </c>
      <c r="G272" s="283"/>
      <c r="H272" s="289" t="str">
        <f t="shared" si="61"/>
        <v>Belum Diisi</v>
      </c>
      <c r="I272" s="285" t="s">
        <v>650</v>
      </c>
      <c r="J272" s="286" t="str">
        <f t="shared" si="106"/>
        <v>Isi Sasaran</v>
      </c>
      <c r="K272" s="285" t="s">
        <v>650</v>
      </c>
      <c r="L272" s="286" t="str">
        <f t="shared" si="107"/>
        <v>Isi Sasaran</v>
      </c>
      <c r="M272" s="349"/>
      <c r="N272" s="349"/>
      <c r="O272" s="272"/>
      <c r="P272" s="272"/>
      <c r="Q272" s="272"/>
      <c r="R272" s="272"/>
    </row>
    <row r="273" spans="1:18" ht="15.75" customHeight="1">
      <c r="A273" s="272"/>
      <c r="B273" s="418">
        <v>24</v>
      </c>
      <c r="C273" s="426"/>
      <c r="D273" s="419" t="s">
        <v>650</v>
      </c>
      <c r="E273" s="427" t="str">
        <f>IF(D273="Y",1,IF(D273="T",0,IF(D273="Y/T","Belum diisi","Error")))</f>
        <v>Belum diisi</v>
      </c>
      <c r="F273" s="273">
        <v>1</v>
      </c>
      <c r="G273" s="274"/>
      <c r="H273" s="290" t="str">
        <f t="shared" si="61"/>
        <v>Belum Diisi</v>
      </c>
      <c r="I273" s="276" t="s">
        <v>650</v>
      </c>
      <c r="J273" s="277" t="str">
        <f t="shared" ref="J273:J277" si="108">IF($D$273="Y/T","Isi Sasaran",IF($E$273=0,0,IF(I273="Y",1,IF(I273="T",0,"Isi Dulu"))))</f>
        <v>Isi Sasaran</v>
      </c>
      <c r="K273" s="276" t="s">
        <v>650</v>
      </c>
      <c r="L273" s="277" t="str">
        <f t="shared" ref="L273:L277" si="109">IF($D$273="Y/T","Isi Sasaran",IF($E$273=0,0,IF(K273="Y",1,IF(K273="T",0,"Isi Dulu"))))</f>
        <v>Isi Sasaran</v>
      </c>
      <c r="M273" s="429" t="s">
        <v>650</v>
      </c>
      <c r="N273" s="430" t="str">
        <f>IF(M273="Y",1,IF(M273="T",0,IF(M273="Y/T","Belum diisi","Error")))</f>
        <v>Belum diisi</v>
      </c>
      <c r="O273" s="272"/>
      <c r="P273" s="272"/>
      <c r="Q273" s="272"/>
      <c r="R273" s="272"/>
    </row>
    <row r="274" spans="1:18" ht="12.75" customHeight="1">
      <c r="A274" s="272"/>
      <c r="B274" s="371"/>
      <c r="C274" s="371"/>
      <c r="D274" s="371"/>
      <c r="E274" s="371"/>
      <c r="F274" s="278">
        <v>2</v>
      </c>
      <c r="G274" s="279"/>
      <c r="H274" s="288" t="str">
        <f t="shared" si="61"/>
        <v>Belum Diisi</v>
      </c>
      <c r="I274" s="280" t="s">
        <v>650</v>
      </c>
      <c r="J274" s="281" t="str">
        <f t="shared" si="108"/>
        <v>Isi Sasaran</v>
      </c>
      <c r="K274" s="280" t="s">
        <v>650</v>
      </c>
      <c r="L274" s="281" t="str">
        <f t="shared" si="109"/>
        <v>Isi Sasaran</v>
      </c>
      <c r="M274" s="371"/>
      <c r="N274" s="371"/>
      <c r="O274" s="272"/>
      <c r="P274" s="272"/>
      <c r="Q274" s="272"/>
      <c r="R274" s="272"/>
    </row>
    <row r="275" spans="1:18" ht="12.75" customHeight="1">
      <c r="A275" s="272"/>
      <c r="B275" s="371"/>
      <c r="C275" s="371"/>
      <c r="D275" s="371"/>
      <c r="E275" s="371"/>
      <c r="F275" s="278">
        <v>3</v>
      </c>
      <c r="G275" s="279"/>
      <c r="H275" s="288" t="str">
        <f t="shared" si="61"/>
        <v>Belum Diisi</v>
      </c>
      <c r="I275" s="280" t="s">
        <v>650</v>
      </c>
      <c r="J275" s="281" t="str">
        <f t="shared" si="108"/>
        <v>Isi Sasaran</v>
      </c>
      <c r="K275" s="280" t="s">
        <v>650</v>
      </c>
      <c r="L275" s="281" t="str">
        <f t="shared" si="109"/>
        <v>Isi Sasaran</v>
      </c>
      <c r="M275" s="371"/>
      <c r="N275" s="371"/>
      <c r="O275" s="272"/>
      <c r="P275" s="272"/>
      <c r="Q275" s="272"/>
      <c r="R275" s="272"/>
    </row>
    <row r="276" spans="1:18" ht="12.75" customHeight="1">
      <c r="A276" s="272"/>
      <c r="B276" s="371"/>
      <c r="C276" s="371"/>
      <c r="D276" s="371"/>
      <c r="E276" s="371"/>
      <c r="F276" s="278">
        <v>4</v>
      </c>
      <c r="G276" s="279"/>
      <c r="H276" s="288" t="str">
        <f t="shared" si="61"/>
        <v>Belum Diisi</v>
      </c>
      <c r="I276" s="280" t="s">
        <v>650</v>
      </c>
      <c r="J276" s="281" t="str">
        <f t="shared" si="108"/>
        <v>Isi Sasaran</v>
      </c>
      <c r="K276" s="280" t="s">
        <v>650</v>
      </c>
      <c r="L276" s="281" t="str">
        <f t="shared" si="109"/>
        <v>Isi Sasaran</v>
      </c>
      <c r="M276" s="371"/>
      <c r="N276" s="371"/>
      <c r="O276" s="272"/>
      <c r="P276" s="272"/>
      <c r="Q276" s="272"/>
      <c r="R276" s="272"/>
    </row>
    <row r="277" spans="1:18" ht="12.75" customHeight="1">
      <c r="A277" s="272"/>
      <c r="B277" s="349"/>
      <c r="C277" s="349"/>
      <c r="D277" s="349"/>
      <c r="E277" s="349"/>
      <c r="F277" s="282">
        <v>5</v>
      </c>
      <c r="G277" s="283"/>
      <c r="H277" s="289" t="str">
        <f t="shared" si="61"/>
        <v>Belum Diisi</v>
      </c>
      <c r="I277" s="285" t="s">
        <v>650</v>
      </c>
      <c r="J277" s="286" t="str">
        <f t="shared" si="108"/>
        <v>Isi Sasaran</v>
      </c>
      <c r="K277" s="285" t="s">
        <v>650</v>
      </c>
      <c r="L277" s="286" t="str">
        <f t="shared" si="109"/>
        <v>Isi Sasaran</v>
      </c>
      <c r="M277" s="349"/>
      <c r="N277" s="349"/>
      <c r="O277" s="272"/>
      <c r="P277" s="272"/>
      <c r="Q277" s="272"/>
      <c r="R277" s="272"/>
    </row>
    <row r="278" spans="1:18" ht="15.75" customHeight="1">
      <c r="A278" s="272"/>
      <c r="B278" s="418">
        <v>25</v>
      </c>
      <c r="C278" s="426"/>
      <c r="D278" s="419" t="s">
        <v>650</v>
      </c>
      <c r="E278" s="427" t="str">
        <f>IF(D278="Y",1,IF(D278="T",0,IF(D278="Y/T","Belum diisi","Error")))</f>
        <v>Belum diisi</v>
      </c>
      <c r="F278" s="273">
        <v>1</v>
      </c>
      <c r="G278" s="274"/>
      <c r="H278" s="290" t="str">
        <f t="shared" si="61"/>
        <v>Belum Diisi</v>
      </c>
      <c r="I278" s="276" t="s">
        <v>650</v>
      </c>
      <c r="J278" s="277" t="str">
        <f t="shared" ref="J278:J282" si="110">IF($D$278="Y/T","Isi Sasaran",IF($E$278=0,0,IF(I278="Y",1,IF(I278="T",0,"Isi Dulu"))))</f>
        <v>Isi Sasaran</v>
      </c>
      <c r="K278" s="276" t="s">
        <v>650</v>
      </c>
      <c r="L278" s="277" t="str">
        <f t="shared" ref="L278:L282" si="111">IF($D$278="Y/T","Isi Sasaran",IF($E$278=0,0,IF(K278="Y",1,IF(K278="T",0,"Isi Dulu"))))</f>
        <v>Isi Sasaran</v>
      </c>
      <c r="M278" s="429" t="s">
        <v>650</v>
      </c>
      <c r="N278" s="430" t="str">
        <f>IF(M278="Y",1,IF(M278="T",0,IF(M278="Y/T","Belum diisi","Error")))</f>
        <v>Belum diisi</v>
      </c>
      <c r="O278" s="272"/>
      <c r="P278" s="272"/>
      <c r="Q278" s="272"/>
      <c r="R278" s="272"/>
    </row>
    <row r="279" spans="1:18" ht="12.75" customHeight="1">
      <c r="A279" s="272"/>
      <c r="B279" s="371"/>
      <c r="C279" s="371"/>
      <c r="D279" s="371"/>
      <c r="E279" s="371"/>
      <c r="F279" s="278">
        <v>2</v>
      </c>
      <c r="G279" s="279"/>
      <c r="H279" s="288" t="str">
        <f t="shared" si="61"/>
        <v>Belum Diisi</v>
      </c>
      <c r="I279" s="280" t="s">
        <v>650</v>
      </c>
      <c r="J279" s="281" t="str">
        <f t="shared" si="110"/>
        <v>Isi Sasaran</v>
      </c>
      <c r="K279" s="280" t="s">
        <v>650</v>
      </c>
      <c r="L279" s="281" t="str">
        <f t="shared" si="111"/>
        <v>Isi Sasaran</v>
      </c>
      <c r="M279" s="371"/>
      <c r="N279" s="371"/>
      <c r="O279" s="272"/>
      <c r="P279" s="272"/>
      <c r="Q279" s="272"/>
      <c r="R279" s="272"/>
    </row>
    <row r="280" spans="1:18" ht="12.75" customHeight="1">
      <c r="A280" s="272"/>
      <c r="B280" s="371"/>
      <c r="C280" s="371"/>
      <c r="D280" s="371"/>
      <c r="E280" s="371"/>
      <c r="F280" s="278">
        <v>3</v>
      </c>
      <c r="G280" s="279"/>
      <c r="H280" s="288" t="str">
        <f t="shared" si="61"/>
        <v>Belum Diisi</v>
      </c>
      <c r="I280" s="280" t="s">
        <v>650</v>
      </c>
      <c r="J280" s="281" t="str">
        <f t="shared" si="110"/>
        <v>Isi Sasaran</v>
      </c>
      <c r="K280" s="280" t="s">
        <v>650</v>
      </c>
      <c r="L280" s="281" t="str">
        <f t="shared" si="111"/>
        <v>Isi Sasaran</v>
      </c>
      <c r="M280" s="371"/>
      <c r="N280" s="371"/>
      <c r="O280" s="272"/>
      <c r="P280" s="272"/>
      <c r="Q280" s="272"/>
      <c r="R280" s="272"/>
    </row>
    <row r="281" spans="1:18" ht="12.75" customHeight="1">
      <c r="A281" s="272"/>
      <c r="B281" s="371"/>
      <c r="C281" s="371"/>
      <c r="D281" s="371"/>
      <c r="E281" s="371"/>
      <c r="F281" s="278">
        <v>4</v>
      </c>
      <c r="G281" s="279"/>
      <c r="H281" s="288" t="str">
        <f t="shared" si="61"/>
        <v>Belum Diisi</v>
      </c>
      <c r="I281" s="280" t="s">
        <v>650</v>
      </c>
      <c r="J281" s="281" t="str">
        <f t="shared" si="110"/>
        <v>Isi Sasaran</v>
      </c>
      <c r="K281" s="280" t="s">
        <v>650</v>
      </c>
      <c r="L281" s="281" t="str">
        <f t="shared" si="111"/>
        <v>Isi Sasaran</v>
      </c>
      <c r="M281" s="371"/>
      <c r="N281" s="371"/>
      <c r="O281" s="272"/>
      <c r="P281" s="272"/>
      <c r="Q281" s="272"/>
      <c r="R281" s="272"/>
    </row>
    <row r="282" spans="1:18" ht="12.75" customHeight="1">
      <c r="A282" s="272"/>
      <c r="B282" s="349"/>
      <c r="C282" s="349"/>
      <c r="D282" s="349"/>
      <c r="E282" s="349"/>
      <c r="F282" s="282">
        <v>5</v>
      </c>
      <c r="G282" s="283"/>
      <c r="H282" s="289" t="str">
        <f t="shared" si="61"/>
        <v>Belum Diisi</v>
      </c>
      <c r="I282" s="285" t="s">
        <v>650</v>
      </c>
      <c r="J282" s="286" t="str">
        <f t="shared" si="110"/>
        <v>Isi Sasaran</v>
      </c>
      <c r="K282" s="285" t="s">
        <v>650</v>
      </c>
      <c r="L282" s="286" t="str">
        <f t="shared" si="111"/>
        <v>Isi Sasaran</v>
      </c>
      <c r="M282" s="349"/>
      <c r="N282" s="349"/>
      <c r="O282" s="272"/>
      <c r="P282" s="272"/>
      <c r="Q282" s="272"/>
      <c r="R282" s="272"/>
    </row>
    <row r="283" spans="1:18" ht="15.75" customHeight="1">
      <c r="A283" s="272"/>
      <c r="B283" s="418">
        <v>26</v>
      </c>
      <c r="C283" s="426"/>
      <c r="D283" s="419" t="s">
        <v>650</v>
      </c>
      <c r="E283" s="427" t="str">
        <f>IF(D283="Y",1,IF(D283="T",0,IF(D283="Y/T","Belum diisi","Error")))</f>
        <v>Belum diisi</v>
      </c>
      <c r="F283" s="273">
        <v>1</v>
      </c>
      <c r="G283" s="274"/>
      <c r="H283" s="290" t="str">
        <f t="shared" si="61"/>
        <v>Belum Diisi</v>
      </c>
      <c r="I283" s="276" t="s">
        <v>650</v>
      </c>
      <c r="J283" s="277" t="str">
        <f t="shared" ref="J283:J287" si="112">IF($D$283="Y/T","Isi Sasaran",IF($E$283=0,0,IF(I283="Y",1,IF(I283="T",0,"Isi Dulu"))))</f>
        <v>Isi Sasaran</v>
      </c>
      <c r="K283" s="276" t="s">
        <v>650</v>
      </c>
      <c r="L283" s="277" t="str">
        <f t="shared" ref="L283:L287" si="113">IF($D$283="Y/T","Isi Sasaran",IF($E$283=0,0,IF(K283="Y",1,IF(K283="T",0,"Isi Dulu"))))</f>
        <v>Isi Sasaran</v>
      </c>
      <c r="M283" s="429" t="s">
        <v>650</v>
      </c>
      <c r="N283" s="430" t="str">
        <f>IF(M283="Y",1,IF(M283="T",0,IF(M283="Y/T","Belum diisi","Error")))</f>
        <v>Belum diisi</v>
      </c>
      <c r="O283" s="272"/>
      <c r="P283" s="272"/>
      <c r="Q283" s="272"/>
      <c r="R283" s="272"/>
    </row>
    <row r="284" spans="1:18" ht="12.75" customHeight="1">
      <c r="A284" s="272"/>
      <c r="B284" s="371"/>
      <c r="C284" s="371"/>
      <c r="D284" s="371"/>
      <c r="E284" s="371"/>
      <c r="F284" s="278">
        <v>2</v>
      </c>
      <c r="G284" s="279"/>
      <c r="H284" s="288" t="str">
        <f t="shared" si="61"/>
        <v>Belum Diisi</v>
      </c>
      <c r="I284" s="280" t="s">
        <v>650</v>
      </c>
      <c r="J284" s="281" t="str">
        <f t="shared" si="112"/>
        <v>Isi Sasaran</v>
      </c>
      <c r="K284" s="280" t="s">
        <v>650</v>
      </c>
      <c r="L284" s="281" t="str">
        <f t="shared" si="113"/>
        <v>Isi Sasaran</v>
      </c>
      <c r="M284" s="371"/>
      <c r="N284" s="371"/>
      <c r="O284" s="272"/>
      <c r="P284" s="272"/>
      <c r="Q284" s="272"/>
      <c r="R284" s="272"/>
    </row>
    <row r="285" spans="1:18" ht="12.75" customHeight="1">
      <c r="A285" s="272"/>
      <c r="B285" s="371"/>
      <c r="C285" s="371"/>
      <c r="D285" s="371"/>
      <c r="E285" s="371"/>
      <c r="F285" s="278">
        <v>3</v>
      </c>
      <c r="G285" s="279"/>
      <c r="H285" s="288" t="str">
        <f t="shared" si="61"/>
        <v>Belum Diisi</v>
      </c>
      <c r="I285" s="280" t="s">
        <v>650</v>
      </c>
      <c r="J285" s="281" t="str">
        <f t="shared" si="112"/>
        <v>Isi Sasaran</v>
      </c>
      <c r="K285" s="280" t="s">
        <v>650</v>
      </c>
      <c r="L285" s="281" t="str">
        <f t="shared" si="113"/>
        <v>Isi Sasaran</v>
      </c>
      <c r="M285" s="371"/>
      <c r="N285" s="371"/>
      <c r="O285" s="272"/>
      <c r="P285" s="272"/>
      <c r="Q285" s="272"/>
      <c r="R285" s="272"/>
    </row>
    <row r="286" spans="1:18" ht="12.75" customHeight="1">
      <c r="A286" s="272"/>
      <c r="B286" s="371"/>
      <c r="C286" s="371"/>
      <c r="D286" s="371"/>
      <c r="E286" s="371"/>
      <c r="F286" s="278">
        <v>4</v>
      </c>
      <c r="G286" s="279"/>
      <c r="H286" s="288" t="str">
        <f t="shared" si="61"/>
        <v>Belum Diisi</v>
      </c>
      <c r="I286" s="280" t="s">
        <v>650</v>
      </c>
      <c r="J286" s="281" t="str">
        <f t="shared" si="112"/>
        <v>Isi Sasaran</v>
      </c>
      <c r="K286" s="280" t="s">
        <v>650</v>
      </c>
      <c r="L286" s="281" t="str">
        <f t="shared" si="113"/>
        <v>Isi Sasaran</v>
      </c>
      <c r="M286" s="371"/>
      <c r="N286" s="371"/>
      <c r="O286" s="272"/>
      <c r="P286" s="272"/>
      <c r="Q286" s="272"/>
      <c r="R286" s="272"/>
    </row>
    <row r="287" spans="1:18" ht="12.75" customHeight="1">
      <c r="A287" s="272"/>
      <c r="B287" s="349"/>
      <c r="C287" s="349"/>
      <c r="D287" s="349"/>
      <c r="E287" s="349"/>
      <c r="F287" s="282">
        <v>5</v>
      </c>
      <c r="G287" s="283"/>
      <c r="H287" s="289" t="str">
        <f t="shared" si="61"/>
        <v>Belum Diisi</v>
      </c>
      <c r="I287" s="285" t="s">
        <v>650</v>
      </c>
      <c r="J287" s="286" t="str">
        <f t="shared" si="112"/>
        <v>Isi Sasaran</v>
      </c>
      <c r="K287" s="285" t="s">
        <v>650</v>
      </c>
      <c r="L287" s="286" t="str">
        <f t="shared" si="113"/>
        <v>Isi Sasaran</v>
      </c>
      <c r="M287" s="349"/>
      <c r="N287" s="349"/>
      <c r="O287" s="272"/>
      <c r="P287" s="272"/>
      <c r="Q287" s="272"/>
      <c r="R287" s="272"/>
    </row>
    <row r="288" spans="1:18" ht="15.75" customHeight="1">
      <c r="A288" s="272"/>
      <c r="B288" s="418">
        <v>27</v>
      </c>
      <c r="C288" s="426"/>
      <c r="D288" s="419" t="s">
        <v>650</v>
      </c>
      <c r="E288" s="427" t="str">
        <f>IF(D288="Y",1,IF(D288="T",0,IF(D288="Y/T","Belum diisi","Error")))</f>
        <v>Belum diisi</v>
      </c>
      <c r="F288" s="273">
        <v>1</v>
      </c>
      <c r="G288" s="274"/>
      <c r="H288" s="290" t="str">
        <f t="shared" si="61"/>
        <v>Belum Diisi</v>
      </c>
      <c r="I288" s="276" t="s">
        <v>650</v>
      </c>
      <c r="J288" s="277" t="str">
        <f t="shared" ref="J288:J292" si="114">IF($D$288="Y/T","Isi Sasaran",IF($E$288=0,0,IF(I288="Y",1,IF(I288="T",0,"Isi Dulu"))))</f>
        <v>Isi Sasaran</v>
      </c>
      <c r="K288" s="276" t="s">
        <v>650</v>
      </c>
      <c r="L288" s="277" t="str">
        <f t="shared" ref="L288:L292" si="115">IF($D$288="Y/T","Isi Sasaran",IF($E$288=0,0,IF(K288="Y",1,IF(K288="T",0,"Isi Dulu"))))</f>
        <v>Isi Sasaran</v>
      </c>
      <c r="M288" s="429" t="s">
        <v>650</v>
      </c>
      <c r="N288" s="430" t="str">
        <f>IF(M288="Y",1,IF(M288="T",0,IF(M288="Y/T","Belum diisi","Error")))</f>
        <v>Belum diisi</v>
      </c>
      <c r="O288" s="272"/>
      <c r="P288" s="272"/>
      <c r="Q288" s="272"/>
      <c r="R288" s="272"/>
    </row>
    <row r="289" spans="1:18" ht="12.75" customHeight="1">
      <c r="A289" s="272"/>
      <c r="B289" s="371"/>
      <c r="C289" s="371"/>
      <c r="D289" s="371"/>
      <c r="E289" s="371"/>
      <c r="F289" s="278">
        <v>2</v>
      </c>
      <c r="G289" s="279"/>
      <c r="H289" s="288" t="str">
        <f t="shared" si="61"/>
        <v>Belum Diisi</v>
      </c>
      <c r="I289" s="280" t="s">
        <v>650</v>
      </c>
      <c r="J289" s="281" t="str">
        <f t="shared" si="114"/>
        <v>Isi Sasaran</v>
      </c>
      <c r="K289" s="280" t="s">
        <v>650</v>
      </c>
      <c r="L289" s="281" t="str">
        <f t="shared" si="115"/>
        <v>Isi Sasaran</v>
      </c>
      <c r="M289" s="371"/>
      <c r="N289" s="371"/>
      <c r="O289" s="272"/>
      <c r="P289" s="272"/>
      <c r="Q289" s="272"/>
      <c r="R289" s="272"/>
    </row>
    <row r="290" spans="1:18" ht="12.75" customHeight="1">
      <c r="A290" s="272"/>
      <c r="B290" s="371"/>
      <c r="C290" s="371"/>
      <c r="D290" s="371"/>
      <c r="E290" s="371"/>
      <c r="F290" s="278">
        <v>3</v>
      </c>
      <c r="G290" s="279"/>
      <c r="H290" s="288" t="str">
        <f t="shared" si="61"/>
        <v>Belum Diisi</v>
      </c>
      <c r="I290" s="280" t="s">
        <v>650</v>
      </c>
      <c r="J290" s="281" t="str">
        <f t="shared" si="114"/>
        <v>Isi Sasaran</v>
      </c>
      <c r="K290" s="280" t="s">
        <v>650</v>
      </c>
      <c r="L290" s="281" t="str">
        <f t="shared" si="115"/>
        <v>Isi Sasaran</v>
      </c>
      <c r="M290" s="371"/>
      <c r="N290" s="371"/>
      <c r="O290" s="272"/>
      <c r="P290" s="272"/>
      <c r="Q290" s="272"/>
      <c r="R290" s="272"/>
    </row>
    <row r="291" spans="1:18" ht="12.75" customHeight="1">
      <c r="A291" s="272"/>
      <c r="B291" s="371"/>
      <c r="C291" s="371"/>
      <c r="D291" s="371"/>
      <c r="E291" s="371"/>
      <c r="F291" s="278">
        <v>4</v>
      </c>
      <c r="G291" s="279"/>
      <c r="H291" s="288" t="str">
        <f t="shared" si="61"/>
        <v>Belum Diisi</v>
      </c>
      <c r="I291" s="280" t="s">
        <v>650</v>
      </c>
      <c r="J291" s="281" t="str">
        <f t="shared" si="114"/>
        <v>Isi Sasaran</v>
      </c>
      <c r="K291" s="280" t="s">
        <v>650</v>
      </c>
      <c r="L291" s="281" t="str">
        <f t="shared" si="115"/>
        <v>Isi Sasaran</v>
      </c>
      <c r="M291" s="371"/>
      <c r="N291" s="371"/>
      <c r="O291" s="272"/>
      <c r="P291" s="272"/>
      <c r="Q291" s="272"/>
      <c r="R291" s="272"/>
    </row>
    <row r="292" spans="1:18" ht="12.75" customHeight="1">
      <c r="A292" s="272"/>
      <c r="B292" s="349"/>
      <c r="C292" s="349"/>
      <c r="D292" s="349"/>
      <c r="E292" s="349"/>
      <c r="F292" s="282">
        <v>5</v>
      </c>
      <c r="G292" s="283"/>
      <c r="H292" s="289" t="str">
        <f t="shared" si="61"/>
        <v>Belum Diisi</v>
      </c>
      <c r="I292" s="285" t="s">
        <v>650</v>
      </c>
      <c r="J292" s="286" t="str">
        <f t="shared" si="114"/>
        <v>Isi Sasaran</v>
      </c>
      <c r="K292" s="285" t="s">
        <v>650</v>
      </c>
      <c r="L292" s="286" t="str">
        <f t="shared" si="115"/>
        <v>Isi Sasaran</v>
      </c>
      <c r="M292" s="349"/>
      <c r="N292" s="349"/>
      <c r="O292" s="272"/>
      <c r="P292" s="272"/>
      <c r="Q292" s="272"/>
      <c r="R292" s="272"/>
    </row>
    <row r="293" spans="1:18" ht="15.75" customHeight="1">
      <c r="A293" s="272"/>
      <c r="B293" s="418">
        <v>28</v>
      </c>
      <c r="C293" s="426"/>
      <c r="D293" s="419" t="s">
        <v>650</v>
      </c>
      <c r="E293" s="427" t="str">
        <f>IF(D293="Y",1,IF(D293="T",0,IF(D293="Y/T","Belum diisi","Error")))</f>
        <v>Belum diisi</v>
      </c>
      <c r="F293" s="273">
        <v>1</v>
      </c>
      <c r="G293" s="274"/>
      <c r="H293" s="290" t="str">
        <f t="shared" si="61"/>
        <v>Belum Diisi</v>
      </c>
      <c r="I293" s="276" t="s">
        <v>650</v>
      </c>
      <c r="J293" s="277" t="str">
        <f t="shared" ref="J293:J297" si="116">IF($D$293="Y/T","Isi Sasaran",IF($E$293=0,0,IF(I293="Y",1,IF(I293="T",0,"Isi Dulu"))))</f>
        <v>Isi Sasaran</v>
      </c>
      <c r="K293" s="276" t="s">
        <v>650</v>
      </c>
      <c r="L293" s="277" t="str">
        <f t="shared" ref="L293:L297" si="117">IF($D$293="Y/T","Isi Sasaran",IF($E$293=0,0,IF(K293="Y",1,IF(K293="T",0,"Isi Dulu"))))</f>
        <v>Isi Sasaran</v>
      </c>
      <c r="M293" s="429" t="s">
        <v>650</v>
      </c>
      <c r="N293" s="430" t="str">
        <f>IF(M293="Y",1,IF(M293="T",0,IF(M293="Y/T","Belum diisi","Error")))</f>
        <v>Belum diisi</v>
      </c>
      <c r="O293" s="272"/>
      <c r="P293" s="272"/>
      <c r="Q293" s="272"/>
      <c r="R293" s="272"/>
    </row>
    <row r="294" spans="1:18" ht="12.75" customHeight="1">
      <c r="A294" s="272"/>
      <c r="B294" s="371"/>
      <c r="C294" s="371"/>
      <c r="D294" s="371"/>
      <c r="E294" s="371"/>
      <c r="F294" s="278">
        <v>2</v>
      </c>
      <c r="G294" s="279"/>
      <c r="H294" s="288" t="str">
        <f t="shared" si="61"/>
        <v>Belum Diisi</v>
      </c>
      <c r="I294" s="280" t="s">
        <v>650</v>
      </c>
      <c r="J294" s="281" t="str">
        <f t="shared" si="116"/>
        <v>Isi Sasaran</v>
      </c>
      <c r="K294" s="280" t="s">
        <v>650</v>
      </c>
      <c r="L294" s="281" t="str">
        <f t="shared" si="117"/>
        <v>Isi Sasaran</v>
      </c>
      <c r="M294" s="371"/>
      <c r="N294" s="371"/>
      <c r="O294" s="272"/>
      <c r="P294" s="272"/>
      <c r="Q294" s="272"/>
      <c r="R294" s="272"/>
    </row>
    <row r="295" spans="1:18" ht="12.75" customHeight="1">
      <c r="A295" s="272"/>
      <c r="B295" s="371"/>
      <c r="C295" s="371"/>
      <c r="D295" s="371"/>
      <c r="E295" s="371"/>
      <c r="F295" s="278">
        <v>3</v>
      </c>
      <c r="G295" s="279"/>
      <c r="H295" s="288" t="str">
        <f t="shared" si="61"/>
        <v>Belum Diisi</v>
      </c>
      <c r="I295" s="280" t="s">
        <v>650</v>
      </c>
      <c r="J295" s="281" t="str">
        <f t="shared" si="116"/>
        <v>Isi Sasaran</v>
      </c>
      <c r="K295" s="280" t="s">
        <v>650</v>
      </c>
      <c r="L295" s="281" t="str">
        <f t="shared" si="117"/>
        <v>Isi Sasaran</v>
      </c>
      <c r="M295" s="371"/>
      <c r="N295" s="371"/>
      <c r="O295" s="272"/>
      <c r="P295" s="272"/>
      <c r="Q295" s="272"/>
      <c r="R295" s="272"/>
    </row>
    <row r="296" spans="1:18" ht="12.75" customHeight="1">
      <c r="A296" s="272"/>
      <c r="B296" s="371"/>
      <c r="C296" s="371"/>
      <c r="D296" s="371"/>
      <c r="E296" s="371"/>
      <c r="F296" s="278">
        <v>4</v>
      </c>
      <c r="G296" s="279"/>
      <c r="H296" s="288" t="str">
        <f t="shared" si="61"/>
        <v>Belum Diisi</v>
      </c>
      <c r="I296" s="280" t="s">
        <v>650</v>
      </c>
      <c r="J296" s="281" t="str">
        <f t="shared" si="116"/>
        <v>Isi Sasaran</v>
      </c>
      <c r="K296" s="280" t="s">
        <v>650</v>
      </c>
      <c r="L296" s="281" t="str">
        <f t="shared" si="117"/>
        <v>Isi Sasaran</v>
      </c>
      <c r="M296" s="371"/>
      <c r="N296" s="371"/>
      <c r="O296" s="272"/>
      <c r="P296" s="272"/>
      <c r="Q296" s="272"/>
      <c r="R296" s="272"/>
    </row>
    <row r="297" spans="1:18" ht="12.75" customHeight="1">
      <c r="A297" s="272"/>
      <c r="B297" s="349"/>
      <c r="C297" s="349"/>
      <c r="D297" s="349"/>
      <c r="E297" s="349"/>
      <c r="F297" s="282">
        <v>5</v>
      </c>
      <c r="G297" s="283"/>
      <c r="H297" s="289" t="str">
        <f t="shared" si="61"/>
        <v>Belum Diisi</v>
      </c>
      <c r="I297" s="285" t="s">
        <v>650</v>
      </c>
      <c r="J297" s="286" t="str">
        <f t="shared" si="116"/>
        <v>Isi Sasaran</v>
      </c>
      <c r="K297" s="285" t="s">
        <v>650</v>
      </c>
      <c r="L297" s="286" t="str">
        <f t="shared" si="117"/>
        <v>Isi Sasaran</v>
      </c>
      <c r="M297" s="349"/>
      <c r="N297" s="349"/>
      <c r="O297" s="272"/>
      <c r="P297" s="272"/>
      <c r="Q297" s="272"/>
      <c r="R297" s="272"/>
    </row>
    <row r="298" spans="1:18" ht="15.75" customHeight="1">
      <c r="A298" s="272"/>
      <c r="B298" s="418">
        <v>29</v>
      </c>
      <c r="C298" s="426"/>
      <c r="D298" s="419" t="s">
        <v>650</v>
      </c>
      <c r="E298" s="427" t="str">
        <f>IF(D298="Y",1,IF(D298="T",0,IF(D298="Y/T","Belum diisi","Error")))</f>
        <v>Belum diisi</v>
      </c>
      <c r="F298" s="273">
        <v>1</v>
      </c>
      <c r="G298" s="274"/>
      <c r="H298" s="290" t="str">
        <f t="shared" si="61"/>
        <v>Belum Diisi</v>
      </c>
      <c r="I298" s="276" t="s">
        <v>650</v>
      </c>
      <c r="J298" s="277" t="str">
        <f t="shared" ref="J298:J302" si="118">IF($D$298="Y/T","Isi Sasaran",IF($E$298=0,0,IF(I298="Y",1,IF(I298="T",0,"Isi Dulu"))))</f>
        <v>Isi Sasaran</v>
      </c>
      <c r="K298" s="276" t="s">
        <v>650</v>
      </c>
      <c r="L298" s="277" t="str">
        <f t="shared" ref="L298:L302" si="119">IF($D$298="Y/T","Isi Sasaran",IF($E$298=0,0,IF(K298="Y",1,IF(K298="T",0,"Isi Dulu"))))</f>
        <v>Isi Sasaran</v>
      </c>
      <c r="M298" s="429" t="s">
        <v>650</v>
      </c>
      <c r="N298" s="430" t="str">
        <f>IF(M298="Y",1,IF(M298="T",0,IF(M298="Y/T","Belum diisi","Error")))</f>
        <v>Belum diisi</v>
      </c>
      <c r="O298" s="272"/>
      <c r="P298" s="272"/>
      <c r="Q298" s="272"/>
      <c r="R298" s="272"/>
    </row>
    <row r="299" spans="1:18" ht="12.75" customHeight="1">
      <c r="A299" s="272"/>
      <c r="B299" s="371"/>
      <c r="C299" s="371"/>
      <c r="D299" s="371"/>
      <c r="E299" s="371"/>
      <c r="F299" s="278">
        <v>2</v>
      </c>
      <c r="G299" s="279"/>
      <c r="H299" s="288" t="str">
        <f t="shared" si="61"/>
        <v>Belum Diisi</v>
      </c>
      <c r="I299" s="280" t="s">
        <v>650</v>
      </c>
      <c r="J299" s="281" t="str">
        <f t="shared" si="118"/>
        <v>Isi Sasaran</v>
      </c>
      <c r="K299" s="280" t="s">
        <v>650</v>
      </c>
      <c r="L299" s="281" t="str">
        <f t="shared" si="119"/>
        <v>Isi Sasaran</v>
      </c>
      <c r="M299" s="371"/>
      <c r="N299" s="371"/>
      <c r="O299" s="272"/>
      <c r="P299" s="272"/>
      <c r="Q299" s="272"/>
      <c r="R299" s="272"/>
    </row>
    <row r="300" spans="1:18" ht="12.75" customHeight="1">
      <c r="A300" s="272"/>
      <c r="B300" s="371"/>
      <c r="C300" s="371"/>
      <c r="D300" s="371"/>
      <c r="E300" s="371"/>
      <c r="F300" s="278">
        <v>3</v>
      </c>
      <c r="G300" s="279"/>
      <c r="H300" s="288" t="str">
        <f t="shared" si="61"/>
        <v>Belum Diisi</v>
      </c>
      <c r="I300" s="280" t="s">
        <v>650</v>
      </c>
      <c r="J300" s="281" t="str">
        <f t="shared" si="118"/>
        <v>Isi Sasaran</v>
      </c>
      <c r="K300" s="280" t="s">
        <v>650</v>
      </c>
      <c r="L300" s="281" t="str">
        <f t="shared" si="119"/>
        <v>Isi Sasaran</v>
      </c>
      <c r="M300" s="371"/>
      <c r="N300" s="371"/>
      <c r="O300" s="272"/>
      <c r="P300" s="272"/>
      <c r="Q300" s="272"/>
      <c r="R300" s="272"/>
    </row>
    <row r="301" spans="1:18" ht="12.75" customHeight="1">
      <c r="A301" s="272"/>
      <c r="B301" s="371"/>
      <c r="C301" s="371"/>
      <c r="D301" s="371"/>
      <c r="E301" s="371"/>
      <c r="F301" s="278">
        <v>4</v>
      </c>
      <c r="G301" s="279"/>
      <c r="H301" s="288" t="str">
        <f t="shared" si="61"/>
        <v>Belum Diisi</v>
      </c>
      <c r="I301" s="280" t="s">
        <v>650</v>
      </c>
      <c r="J301" s="281" t="str">
        <f t="shared" si="118"/>
        <v>Isi Sasaran</v>
      </c>
      <c r="K301" s="280" t="s">
        <v>650</v>
      </c>
      <c r="L301" s="281" t="str">
        <f t="shared" si="119"/>
        <v>Isi Sasaran</v>
      </c>
      <c r="M301" s="371"/>
      <c r="N301" s="371"/>
      <c r="O301" s="272"/>
      <c r="P301" s="272"/>
      <c r="Q301" s="272"/>
      <c r="R301" s="272"/>
    </row>
    <row r="302" spans="1:18" ht="12.75" customHeight="1">
      <c r="A302" s="272"/>
      <c r="B302" s="349"/>
      <c r="C302" s="349"/>
      <c r="D302" s="349"/>
      <c r="E302" s="349"/>
      <c r="F302" s="282">
        <v>5</v>
      </c>
      <c r="G302" s="283"/>
      <c r="H302" s="289" t="str">
        <f t="shared" si="61"/>
        <v>Belum Diisi</v>
      </c>
      <c r="I302" s="285" t="s">
        <v>650</v>
      </c>
      <c r="J302" s="286" t="str">
        <f t="shared" si="118"/>
        <v>Isi Sasaran</v>
      </c>
      <c r="K302" s="285" t="s">
        <v>650</v>
      </c>
      <c r="L302" s="286" t="str">
        <f t="shared" si="119"/>
        <v>Isi Sasaran</v>
      </c>
      <c r="M302" s="349"/>
      <c r="N302" s="349"/>
      <c r="O302" s="272"/>
      <c r="P302" s="272"/>
      <c r="Q302" s="272"/>
      <c r="R302" s="272"/>
    </row>
    <row r="303" spans="1:18" ht="15.75" customHeight="1">
      <c r="A303" s="272"/>
      <c r="B303" s="418">
        <v>30</v>
      </c>
      <c r="C303" s="426"/>
      <c r="D303" s="419" t="s">
        <v>658</v>
      </c>
      <c r="E303" s="427">
        <f>IF(D303="Y",1,IF(D303="T",0,IF(D303="Y/T","Belum diisi","Error")))</f>
        <v>1</v>
      </c>
      <c r="F303" s="273">
        <v>1</v>
      </c>
      <c r="G303" s="274"/>
      <c r="H303" s="290" t="str">
        <f t="shared" si="61"/>
        <v>Belum Diisi</v>
      </c>
      <c r="I303" s="285" t="s">
        <v>650</v>
      </c>
      <c r="J303" s="277" t="str">
        <f t="shared" ref="J303:J307" si="120">IF($D$303="Y/T","Isi Sasaran",IF($E$303=0,0,IF(I303="Y",1,IF(I303="T",0,"Isi Dulu"))))</f>
        <v>Isi Dulu</v>
      </c>
      <c r="K303" s="285" t="s">
        <v>650</v>
      </c>
      <c r="L303" s="277" t="str">
        <f t="shared" ref="L303:L307" si="121">IF($D$303="Y/T","Isi Sasaran",IF($E$303=0,0,IF(K303="Y",1,IF(K303="T",0,"Isi Dulu"))))</f>
        <v>Isi Dulu</v>
      </c>
      <c r="M303" s="429" t="s">
        <v>658</v>
      </c>
      <c r="N303" s="430">
        <f>IF(M303="Y",1,IF(M303="T",0,IF(M303="Y/T","Belum diisi","Error")))</f>
        <v>1</v>
      </c>
      <c r="O303" s="272"/>
      <c r="P303" s="272"/>
      <c r="Q303" s="272"/>
      <c r="R303" s="272"/>
    </row>
    <row r="304" spans="1:18" ht="12.75" customHeight="1">
      <c r="A304" s="272"/>
      <c r="B304" s="371"/>
      <c r="C304" s="371"/>
      <c r="D304" s="371"/>
      <c r="E304" s="371"/>
      <c r="F304" s="278">
        <v>2</v>
      </c>
      <c r="G304" s="279"/>
      <c r="H304" s="288" t="str">
        <f t="shared" si="61"/>
        <v>Belum Diisi</v>
      </c>
      <c r="I304" s="280" t="s">
        <v>650</v>
      </c>
      <c r="J304" s="281" t="str">
        <f t="shared" si="120"/>
        <v>Isi Dulu</v>
      </c>
      <c r="K304" s="280" t="s">
        <v>650</v>
      </c>
      <c r="L304" s="281" t="str">
        <f t="shared" si="121"/>
        <v>Isi Dulu</v>
      </c>
      <c r="M304" s="371"/>
      <c r="N304" s="371"/>
      <c r="O304" s="272"/>
      <c r="P304" s="272"/>
      <c r="Q304" s="272"/>
      <c r="R304" s="272"/>
    </row>
    <row r="305" spans="1:18" ht="12.75" customHeight="1">
      <c r="A305" s="272"/>
      <c r="B305" s="371"/>
      <c r="C305" s="371"/>
      <c r="D305" s="371"/>
      <c r="E305" s="371"/>
      <c r="F305" s="278">
        <v>3</v>
      </c>
      <c r="G305" s="279"/>
      <c r="H305" s="288" t="str">
        <f t="shared" si="61"/>
        <v>Belum Diisi</v>
      </c>
      <c r="I305" s="280" t="s">
        <v>650</v>
      </c>
      <c r="J305" s="281" t="str">
        <f t="shared" si="120"/>
        <v>Isi Dulu</v>
      </c>
      <c r="K305" s="280" t="s">
        <v>650</v>
      </c>
      <c r="L305" s="281" t="str">
        <f t="shared" si="121"/>
        <v>Isi Dulu</v>
      </c>
      <c r="M305" s="371"/>
      <c r="N305" s="371"/>
      <c r="O305" s="272"/>
      <c r="P305" s="272"/>
      <c r="Q305" s="272"/>
      <c r="R305" s="272"/>
    </row>
    <row r="306" spans="1:18" ht="12.75" customHeight="1">
      <c r="A306" s="272"/>
      <c r="B306" s="371"/>
      <c r="C306" s="371"/>
      <c r="D306" s="371"/>
      <c r="E306" s="371"/>
      <c r="F306" s="278">
        <v>4</v>
      </c>
      <c r="G306" s="279"/>
      <c r="H306" s="288" t="str">
        <f t="shared" si="61"/>
        <v>Belum Diisi</v>
      </c>
      <c r="I306" s="280" t="s">
        <v>650</v>
      </c>
      <c r="J306" s="281" t="str">
        <f t="shared" si="120"/>
        <v>Isi Dulu</v>
      </c>
      <c r="K306" s="280" t="s">
        <v>650</v>
      </c>
      <c r="L306" s="281" t="str">
        <f t="shared" si="121"/>
        <v>Isi Dulu</v>
      </c>
      <c r="M306" s="371"/>
      <c r="N306" s="371"/>
      <c r="O306" s="272"/>
      <c r="P306" s="272"/>
      <c r="Q306" s="272"/>
      <c r="R306" s="272"/>
    </row>
    <row r="307" spans="1:18" ht="12.75" customHeight="1">
      <c r="A307" s="272"/>
      <c r="B307" s="349"/>
      <c r="C307" s="349"/>
      <c r="D307" s="349"/>
      <c r="E307" s="349"/>
      <c r="F307" s="282">
        <v>5</v>
      </c>
      <c r="G307" s="283"/>
      <c r="H307" s="289">
        <f t="shared" si="61"/>
        <v>1</v>
      </c>
      <c r="I307" s="280" t="s">
        <v>658</v>
      </c>
      <c r="J307" s="286">
        <f t="shared" si="120"/>
        <v>1</v>
      </c>
      <c r="K307" s="280" t="s">
        <v>658</v>
      </c>
      <c r="L307" s="286">
        <f t="shared" si="121"/>
        <v>1</v>
      </c>
      <c r="M307" s="349"/>
      <c r="N307" s="349"/>
      <c r="O307" s="272"/>
      <c r="P307" s="272"/>
      <c r="Q307" s="272"/>
      <c r="R307" s="272"/>
    </row>
    <row r="308" spans="1:18" ht="12.75" customHeight="1">
      <c r="A308" s="272"/>
      <c r="B308" s="301"/>
      <c r="C308" s="292"/>
      <c r="D308" s="293"/>
      <c r="E308" s="302">
        <f>AVERAGE(E158:E307)</f>
        <v>1</v>
      </c>
      <c r="F308" s="301"/>
      <c r="G308" s="296"/>
      <c r="H308" s="294">
        <f>AVERAGE(H158:H307)</f>
        <v>1</v>
      </c>
      <c r="I308" s="303"/>
      <c r="J308" s="294">
        <f>AVERAGE(J158:J307)</f>
        <v>1</v>
      </c>
      <c r="K308" s="303"/>
      <c r="L308" s="294">
        <f>AVERAGE(L158:L307)</f>
        <v>1</v>
      </c>
      <c r="M308" s="303"/>
      <c r="N308" s="294">
        <f>AVERAGE(N158:N307)</f>
        <v>1</v>
      </c>
      <c r="O308" s="272"/>
      <c r="P308" s="272"/>
      <c r="Q308" s="272"/>
      <c r="R308" s="272"/>
    </row>
    <row r="309" spans="1:18" ht="12.75" customHeight="1">
      <c r="A309" s="272"/>
      <c r="B309" s="431" t="s">
        <v>1260</v>
      </c>
      <c r="C309" s="360"/>
      <c r="D309" s="360"/>
      <c r="E309" s="360"/>
      <c r="F309" s="360"/>
      <c r="G309" s="360"/>
      <c r="H309" s="360"/>
      <c r="I309" s="360"/>
      <c r="J309" s="360"/>
      <c r="K309" s="360"/>
      <c r="L309" s="360"/>
      <c r="M309" s="360"/>
      <c r="N309" s="351"/>
      <c r="O309" s="272"/>
      <c r="P309" s="272"/>
      <c r="Q309" s="272"/>
      <c r="R309" s="272"/>
    </row>
    <row r="310" spans="1:18" ht="12.75" customHeight="1">
      <c r="A310" s="272"/>
      <c r="B310" s="418">
        <v>1</v>
      </c>
      <c r="C310" s="426"/>
      <c r="D310" s="419" t="s">
        <v>658</v>
      </c>
      <c r="E310" s="427">
        <f>IF(D310="Y",1,IF(D310="T",0,IF(D310="Y/T","Belum diisi","Error")))</f>
        <v>1</v>
      </c>
      <c r="F310" s="273">
        <v>1</v>
      </c>
      <c r="G310" s="274"/>
      <c r="H310" s="275">
        <f t="shared" ref="H310:H409" si="122">IF(OR(J310="Isi Dulu",L310="Isi Dulu",J310="Isi Sasaran",L310="Isi Sasaran"),"Belum Diisi",IF(SUM(J310,L310)=2,1,IF(SUM(J310,L310)=1,0,IF(SUM(J310,L310)=0,0,"Error"))))</f>
        <v>1</v>
      </c>
      <c r="I310" s="276" t="s">
        <v>658</v>
      </c>
      <c r="J310" s="277">
        <f t="shared" ref="J310:J314" si="123">IF($D$310="Y/T","Isi Sasaran",IF($E$310=0,0,IF(I310="Y",1,IF(I310="T",0,"Isi Dulu"))))</f>
        <v>1</v>
      </c>
      <c r="K310" s="276" t="s">
        <v>658</v>
      </c>
      <c r="L310" s="277">
        <f t="shared" ref="L310:L314" si="124">IF($D$310="Y/T","Isi Sasaran",IF($E$310=0,0,IF(K310="Y",1,IF(K310="T",0,"Isi Dulu"))))</f>
        <v>1</v>
      </c>
      <c r="M310" s="429" t="s">
        <v>658</v>
      </c>
      <c r="N310" s="430">
        <f>IF(M310="Y",1,IF(M310="T",0,IF(M310="Y/T","Belum diisi","Error")))</f>
        <v>1</v>
      </c>
      <c r="O310" s="272"/>
      <c r="P310" s="272"/>
      <c r="Q310" s="272"/>
      <c r="R310" s="272"/>
    </row>
    <row r="311" spans="1:18" ht="12.75" customHeight="1">
      <c r="A311" s="272"/>
      <c r="B311" s="371"/>
      <c r="C311" s="371"/>
      <c r="D311" s="371"/>
      <c r="E311" s="371"/>
      <c r="F311" s="278">
        <v>2</v>
      </c>
      <c r="G311" s="279"/>
      <c r="H311" s="275">
        <f t="shared" si="122"/>
        <v>1</v>
      </c>
      <c r="I311" s="280" t="s">
        <v>658</v>
      </c>
      <c r="J311" s="277">
        <f t="shared" si="123"/>
        <v>1</v>
      </c>
      <c r="K311" s="280" t="s">
        <v>658</v>
      </c>
      <c r="L311" s="277">
        <f t="shared" si="124"/>
        <v>1</v>
      </c>
      <c r="M311" s="371"/>
      <c r="N311" s="371"/>
      <c r="O311" s="272"/>
      <c r="P311" s="272"/>
      <c r="Q311" s="272"/>
      <c r="R311" s="272"/>
    </row>
    <row r="312" spans="1:18" ht="12.75" customHeight="1">
      <c r="A312" s="272"/>
      <c r="B312" s="371"/>
      <c r="C312" s="371"/>
      <c r="D312" s="371"/>
      <c r="E312" s="371"/>
      <c r="F312" s="278">
        <v>3</v>
      </c>
      <c r="G312" s="279"/>
      <c r="H312" s="275" t="str">
        <f t="shared" si="122"/>
        <v>Belum Diisi</v>
      </c>
      <c r="I312" s="280" t="s">
        <v>658</v>
      </c>
      <c r="J312" s="277">
        <f t="shared" si="123"/>
        <v>1</v>
      </c>
      <c r="K312" s="280" t="s">
        <v>650</v>
      </c>
      <c r="L312" s="277" t="str">
        <f t="shared" si="124"/>
        <v>Isi Dulu</v>
      </c>
      <c r="M312" s="371"/>
      <c r="N312" s="371"/>
      <c r="O312" s="272"/>
      <c r="P312" s="272"/>
      <c r="Q312" s="272"/>
      <c r="R312" s="272"/>
    </row>
    <row r="313" spans="1:18" ht="12.75" customHeight="1">
      <c r="A313" s="272"/>
      <c r="B313" s="371"/>
      <c r="C313" s="371"/>
      <c r="D313" s="371"/>
      <c r="E313" s="371"/>
      <c r="F313" s="278">
        <v>4</v>
      </c>
      <c r="G313" s="279"/>
      <c r="H313" s="275" t="str">
        <f t="shared" si="122"/>
        <v>Belum Diisi</v>
      </c>
      <c r="I313" s="280" t="s">
        <v>650</v>
      </c>
      <c r="J313" s="277" t="str">
        <f t="shared" si="123"/>
        <v>Isi Dulu</v>
      </c>
      <c r="K313" s="280" t="s">
        <v>650</v>
      </c>
      <c r="L313" s="277" t="str">
        <f t="shared" si="124"/>
        <v>Isi Dulu</v>
      </c>
      <c r="M313" s="371"/>
      <c r="N313" s="371"/>
      <c r="O313" s="272"/>
      <c r="P313" s="272"/>
      <c r="Q313" s="272"/>
      <c r="R313" s="272"/>
    </row>
    <row r="314" spans="1:18" ht="12.75" customHeight="1">
      <c r="A314" s="272"/>
      <c r="B314" s="349"/>
      <c r="C314" s="349"/>
      <c r="D314" s="349"/>
      <c r="E314" s="349"/>
      <c r="F314" s="282">
        <v>5</v>
      </c>
      <c r="G314" s="283"/>
      <c r="H314" s="284" t="str">
        <f t="shared" si="122"/>
        <v>Belum Diisi</v>
      </c>
      <c r="I314" s="285" t="s">
        <v>658</v>
      </c>
      <c r="J314" s="277">
        <f t="shared" si="123"/>
        <v>1</v>
      </c>
      <c r="K314" s="285" t="s">
        <v>650</v>
      </c>
      <c r="L314" s="277" t="str">
        <f t="shared" si="124"/>
        <v>Isi Dulu</v>
      </c>
      <c r="M314" s="349"/>
      <c r="N314" s="349"/>
      <c r="O314" s="272"/>
      <c r="P314" s="272"/>
      <c r="Q314" s="272"/>
      <c r="R314" s="272"/>
    </row>
    <row r="315" spans="1:18" ht="12.75" customHeight="1">
      <c r="A315" s="272"/>
      <c r="B315" s="418">
        <v>2</v>
      </c>
      <c r="C315" s="426"/>
      <c r="D315" s="419" t="s">
        <v>658</v>
      </c>
      <c r="E315" s="427">
        <f>IF(D315="Y",1,IF(D315="T",0,IF(D315="Y/T","Belum diisi","Error")))</f>
        <v>1</v>
      </c>
      <c r="F315" s="273">
        <v>1</v>
      </c>
      <c r="G315" s="274"/>
      <c r="H315" s="287" t="str">
        <f t="shared" si="122"/>
        <v>Belum Diisi</v>
      </c>
      <c r="I315" s="276" t="s">
        <v>650</v>
      </c>
      <c r="J315" s="277" t="str">
        <f t="shared" ref="J315:J319" si="125">IF($D$315="Y/T","Isi Sasaran",IF($E$315=0,0,IF(I315="Y",1,IF(I315="T",0,"Isi Dulu"))))</f>
        <v>Isi Dulu</v>
      </c>
      <c r="K315" s="276" t="s">
        <v>650</v>
      </c>
      <c r="L315" s="277" t="str">
        <f t="shared" ref="L315:L319" si="126">IF($D$315="Y/T","Isi Sasaran",IF($E$315=0,0,IF(K315="Y",1,IF(K315="T",0,"Isi Dulu"))))</f>
        <v>Isi Dulu</v>
      </c>
      <c r="M315" s="429" t="s">
        <v>650</v>
      </c>
      <c r="N315" s="430" t="str">
        <f>IF(M315="Y",1,IF(M315="T",0,IF(M315="Y/T","Belum diisi","Error")))</f>
        <v>Belum diisi</v>
      </c>
      <c r="O315" s="272"/>
      <c r="P315" s="272"/>
      <c r="Q315" s="272"/>
      <c r="R315" s="272"/>
    </row>
    <row r="316" spans="1:18" ht="12.75" customHeight="1">
      <c r="A316" s="272"/>
      <c r="B316" s="371"/>
      <c r="C316" s="371"/>
      <c r="D316" s="371"/>
      <c r="E316" s="371"/>
      <c r="F316" s="278">
        <v>2</v>
      </c>
      <c r="G316" s="279"/>
      <c r="H316" s="288" t="str">
        <f t="shared" si="122"/>
        <v>Belum Diisi</v>
      </c>
      <c r="I316" s="280" t="s">
        <v>650</v>
      </c>
      <c r="J316" s="277" t="str">
        <f t="shared" si="125"/>
        <v>Isi Dulu</v>
      </c>
      <c r="K316" s="280" t="s">
        <v>650</v>
      </c>
      <c r="L316" s="277" t="str">
        <f t="shared" si="126"/>
        <v>Isi Dulu</v>
      </c>
      <c r="M316" s="371"/>
      <c r="N316" s="371"/>
      <c r="O316" s="272"/>
      <c r="P316" s="272"/>
      <c r="Q316" s="272"/>
      <c r="R316" s="272"/>
    </row>
    <row r="317" spans="1:18" ht="12.75" customHeight="1">
      <c r="A317" s="272"/>
      <c r="B317" s="371"/>
      <c r="C317" s="371"/>
      <c r="D317" s="371"/>
      <c r="E317" s="371"/>
      <c r="F317" s="278">
        <v>3</v>
      </c>
      <c r="G317" s="279"/>
      <c r="H317" s="288" t="str">
        <f t="shared" si="122"/>
        <v>Belum Diisi</v>
      </c>
      <c r="I317" s="280" t="s">
        <v>650</v>
      </c>
      <c r="J317" s="277" t="str">
        <f t="shared" si="125"/>
        <v>Isi Dulu</v>
      </c>
      <c r="K317" s="280" t="s">
        <v>650</v>
      </c>
      <c r="L317" s="277" t="str">
        <f t="shared" si="126"/>
        <v>Isi Dulu</v>
      </c>
      <c r="M317" s="371"/>
      <c r="N317" s="371"/>
      <c r="O317" s="272"/>
      <c r="P317" s="272"/>
      <c r="Q317" s="272"/>
      <c r="R317" s="272"/>
    </row>
    <row r="318" spans="1:18" ht="12.75" customHeight="1">
      <c r="A318" s="272"/>
      <c r="B318" s="371"/>
      <c r="C318" s="371"/>
      <c r="D318" s="371"/>
      <c r="E318" s="371"/>
      <c r="F318" s="278">
        <v>4</v>
      </c>
      <c r="G318" s="279"/>
      <c r="H318" s="288" t="str">
        <f t="shared" si="122"/>
        <v>Belum Diisi</v>
      </c>
      <c r="I318" s="280" t="s">
        <v>650</v>
      </c>
      <c r="J318" s="277" t="str">
        <f t="shared" si="125"/>
        <v>Isi Dulu</v>
      </c>
      <c r="K318" s="280" t="s">
        <v>650</v>
      </c>
      <c r="L318" s="277" t="str">
        <f t="shared" si="126"/>
        <v>Isi Dulu</v>
      </c>
      <c r="M318" s="371"/>
      <c r="N318" s="371"/>
      <c r="O318" s="272"/>
      <c r="P318" s="272"/>
      <c r="Q318" s="272"/>
      <c r="R318" s="272"/>
    </row>
    <row r="319" spans="1:18" ht="12.75" customHeight="1">
      <c r="A319" s="272"/>
      <c r="B319" s="349"/>
      <c r="C319" s="349"/>
      <c r="D319" s="349"/>
      <c r="E319" s="349"/>
      <c r="F319" s="282">
        <v>5</v>
      </c>
      <c r="G319" s="283"/>
      <c r="H319" s="289" t="str">
        <f t="shared" si="122"/>
        <v>Belum Diisi</v>
      </c>
      <c r="I319" s="285" t="s">
        <v>650</v>
      </c>
      <c r="J319" s="277" t="str">
        <f t="shared" si="125"/>
        <v>Isi Dulu</v>
      </c>
      <c r="K319" s="285" t="s">
        <v>650</v>
      </c>
      <c r="L319" s="277" t="str">
        <f t="shared" si="126"/>
        <v>Isi Dulu</v>
      </c>
      <c r="M319" s="349"/>
      <c r="N319" s="349"/>
      <c r="O319" s="272"/>
      <c r="P319" s="272"/>
      <c r="Q319" s="272"/>
      <c r="R319" s="272"/>
    </row>
    <row r="320" spans="1:18" ht="12.75" customHeight="1">
      <c r="A320" s="272"/>
      <c r="B320" s="418">
        <v>3</v>
      </c>
      <c r="C320" s="426"/>
      <c r="D320" s="419" t="s">
        <v>658</v>
      </c>
      <c r="E320" s="427">
        <f>IF(D320="Y",1,IF(D320="T",0,IF(D320="Y/T","Belum diisi","Error")))</f>
        <v>1</v>
      </c>
      <c r="F320" s="273">
        <v>1</v>
      </c>
      <c r="G320" s="274"/>
      <c r="H320" s="290">
        <f t="shared" si="122"/>
        <v>1</v>
      </c>
      <c r="I320" s="276" t="s">
        <v>658</v>
      </c>
      <c r="J320" s="277">
        <f t="shared" ref="J320:J324" si="127">IF($D$320="Y/T","Isi Sasaran",IF($E$320=0,0,IF(I320="Y",1,IF(I320="T",0,"Isi Dulu"))))</f>
        <v>1</v>
      </c>
      <c r="K320" s="276" t="s">
        <v>658</v>
      </c>
      <c r="L320" s="277">
        <f>IF($D$320="Y/T","Isi Sasaran",IF($E$320=0,0,IF(K320="Y",1,IF(K320="T",0,"Isi Dulu"))))</f>
        <v>1</v>
      </c>
      <c r="M320" s="429" t="s">
        <v>650</v>
      </c>
      <c r="N320" s="430" t="str">
        <f>IF(M320="Y",1,IF(M320="T",0,IF(M320="Y/T","Belum diisi","Error")))</f>
        <v>Belum diisi</v>
      </c>
      <c r="O320" s="272"/>
      <c r="P320" s="272"/>
      <c r="Q320" s="272"/>
      <c r="R320" s="272"/>
    </row>
    <row r="321" spans="1:18" ht="12.75" customHeight="1">
      <c r="A321" s="272"/>
      <c r="B321" s="371"/>
      <c r="C321" s="371"/>
      <c r="D321" s="371"/>
      <c r="E321" s="371"/>
      <c r="F321" s="278">
        <v>2</v>
      </c>
      <c r="G321" s="279"/>
      <c r="H321" s="288" t="str">
        <f t="shared" si="122"/>
        <v>Belum Diisi</v>
      </c>
      <c r="I321" s="280" t="s">
        <v>650</v>
      </c>
      <c r="J321" s="277" t="str">
        <f t="shared" si="127"/>
        <v>Isi Dulu</v>
      </c>
      <c r="K321" s="280" t="s">
        <v>650</v>
      </c>
      <c r="L321" s="277" t="str">
        <f t="shared" ref="L321:L324" si="128">IF($D$168="Y/T","Isi Sasaran",IF($E$168=0,0,IF(K321="Y",1,IF(K321="T",0,"Isi Dulu"))))</f>
        <v>Isi Sasaran</v>
      </c>
      <c r="M321" s="371"/>
      <c r="N321" s="371"/>
      <c r="O321" s="272"/>
      <c r="P321" s="272"/>
      <c r="Q321" s="272"/>
      <c r="R321" s="272"/>
    </row>
    <row r="322" spans="1:18" ht="12.75" customHeight="1">
      <c r="A322" s="272"/>
      <c r="B322" s="371"/>
      <c r="C322" s="371"/>
      <c r="D322" s="371"/>
      <c r="E322" s="371"/>
      <c r="F322" s="278">
        <v>3</v>
      </c>
      <c r="G322" s="279"/>
      <c r="H322" s="288" t="str">
        <f t="shared" si="122"/>
        <v>Belum Diisi</v>
      </c>
      <c r="I322" s="280" t="s">
        <v>650</v>
      </c>
      <c r="J322" s="277" t="str">
        <f t="shared" si="127"/>
        <v>Isi Dulu</v>
      </c>
      <c r="K322" s="280" t="s">
        <v>650</v>
      </c>
      <c r="L322" s="277" t="str">
        <f t="shared" si="128"/>
        <v>Isi Sasaran</v>
      </c>
      <c r="M322" s="371"/>
      <c r="N322" s="371"/>
      <c r="O322" s="272"/>
      <c r="P322" s="272"/>
      <c r="Q322" s="272"/>
      <c r="R322" s="272"/>
    </row>
    <row r="323" spans="1:18" ht="12.75" customHeight="1">
      <c r="A323" s="272"/>
      <c r="B323" s="371"/>
      <c r="C323" s="371"/>
      <c r="D323" s="371"/>
      <c r="E323" s="371"/>
      <c r="F323" s="278">
        <v>4</v>
      </c>
      <c r="G323" s="279"/>
      <c r="H323" s="288" t="str">
        <f t="shared" si="122"/>
        <v>Belum Diisi</v>
      </c>
      <c r="I323" s="280" t="s">
        <v>650</v>
      </c>
      <c r="J323" s="277" t="str">
        <f t="shared" si="127"/>
        <v>Isi Dulu</v>
      </c>
      <c r="K323" s="280" t="s">
        <v>650</v>
      </c>
      <c r="L323" s="277" t="str">
        <f t="shared" si="128"/>
        <v>Isi Sasaran</v>
      </c>
      <c r="M323" s="371"/>
      <c r="N323" s="371"/>
      <c r="O323" s="272"/>
      <c r="P323" s="272"/>
      <c r="Q323" s="272"/>
      <c r="R323" s="272"/>
    </row>
    <row r="324" spans="1:18" ht="12.75" customHeight="1">
      <c r="A324" s="272"/>
      <c r="B324" s="349"/>
      <c r="C324" s="349"/>
      <c r="D324" s="349"/>
      <c r="E324" s="349"/>
      <c r="F324" s="282">
        <v>5</v>
      </c>
      <c r="G324" s="283"/>
      <c r="H324" s="289" t="str">
        <f t="shared" si="122"/>
        <v>Belum Diisi</v>
      </c>
      <c r="I324" s="285" t="s">
        <v>650</v>
      </c>
      <c r="J324" s="277" t="str">
        <f t="shared" si="127"/>
        <v>Isi Dulu</v>
      </c>
      <c r="K324" s="285" t="s">
        <v>650</v>
      </c>
      <c r="L324" s="277" t="str">
        <f t="shared" si="128"/>
        <v>Isi Sasaran</v>
      </c>
      <c r="M324" s="349"/>
      <c r="N324" s="349"/>
      <c r="O324" s="272"/>
      <c r="P324" s="272"/>
      <c r="Q324" s="272"/>
      <c r="R324" s="272"/>
    </row>
    <row r="325" spans="1:18" ht="12.75" customHeight="1">
      <c r="A325" s="272"/>
      <c r="B325" s="418">
        <v>4</v>
      </c>
      <c r="C325" s="426"/>
      <c r="D325" s="419" t="s">
        <v>650</v>
      </c>
      <c r="E325" s="427" t="str">
        <f>IF(D325="Y",1,IF(D325="T",0,IF(D325="Y/T","Belum diisi","Error")))</f>
        <v>Belum diisi</v>
      </c>
      <c r="F325" s="273">
        <v>1</v>
      </c>
      <c r="G325" s="274"/>
      <c r="H325" s="290" t="str">
        <f t="shared" si="122"/>
        <v>Belum Diisi</v>
      </c>
      <c r="I325" s="276" t="s">
        <v>650</v>
      </c>
      <c r="J325" s="277" t="str">
        <f t="shared" ref="J325:J329" si="129">IF($D$173="Y/T","Isi Sasaran",IF($E$173=0,0,IF(I325="Y",1,IF(I325="T",0,"Isi Dulu"))))</f>
        <v>Isi Sasaran</v>
      </c>
      <c r="K325" s="276" t="s">
        <v>650</v>
      </c>
      <c r="L325" s="277" t="str">
        <f t="shared" ref="L325:L329" si="130">IF($D$325="Y/T","Isi Sasaran",IF($E$325=0,0,IF(K325="Y",1,IF(K325="T",0,"Isi Dulu"))))</f>
        <v>Isi Sasaran</v>
      </c>
      <c r="M325" s="429" t="s">
        <v>650</v>
      </c>
      <c r="N325" s="430" t="str">
        <f>IF(M325="Y",1,IF(M325="T",0,IF(M325="Y/T","Belum diisi","Error")))</f>
        <v>Belum diisi</v>
      </c>
      <c r="O325" s="272"/>
      <c r="P325" s="272"/>
      <c r="Q325" s="272"/>
      <c r="R325" s="272"/>
    </row>
    <row r="326" spans="1:18" ht="12.75" customHeight="1">
      <c r="A326" s="272"/>
      <c r="B326" s="371"/>
      <c r="C326" s="371"/>
      <c r="D326" s="371"/>
      <c r="E326" s="371"/>
      <c r="F326" s="278">
        <v>2</v>
      </c>
      <c r="G326" s="279"/>
      <c r="H326" s="288" t="str">
        <f t="shared" si="122"/>
        <v>Belum Diisi</v>
      </c>
      <c r="I326" s="280" t="s">
        <v>650</v>
      </c>
      <c r="J326" s="277" t="str">
        <f t="shared" si="129"/>
        <v>Isi Sasaran</v>
      </c>
      <c r="K326" s="280" t="s">
        <v>650</v>
      </c>
      <c r="L326" s="277" t="str">
        <f t="shared" si="130"/>
        <v>Isi Sasaran</v>
      </c>
      <c r="M326" s="371"/>
      <c r="N326" s="371"/>
      <c r="O326" s="272"/>
      <c r="P326" s="272"/>
      <c r="Q326" s="272"/>
      <c r="R326" s="272"/>
    </row>
    <row r="327" spans="1:18" ht="12.75" customHeight="1">
      <c r="A327" s="272"/>
      <c r="B327" s="371"/>
      <c r="C327" s="371"/>
      <c r="D327" s="371"/>
      <c r="E327" s="371"/>
      <c r="F327" s="278">
        <v>3</v>
      </c>
      <c r="G327" s="279"/>
      <c r="H327" s="288" t="str">
        <f t="shared" si="122"/>
        <v>Belum Diisi</v>
      </c>
      <c r="I327" s="280" t="s">
        <v>650</v>
      </c>
      <c r="J327" s="277" t="str">
        <f t="shared" si="129"/>
        <v>Isi Sasaran</v>
      </c>
      <c r="K327" s="280" t="s">
        <v>650</v>
      </c>
      <c r="L327" s="277" t="str">
        <f t="shared" si="130"/>
        <v>Isi Sasaran</v>
      </c>
      <c r="M327" s="371"/>
      <c r="N327" s="371"/>
      <c r="O327" s="272"/>
      <c r="P327" s="272"/>
      <c r="Q327" s="272"/>
      <c r="R327" s="272"/>
    </row>
    <row r="328" spans="1:18" ht="12.75" customHeight="1">
      <c r="A328" s="272"/>
      <c r="B328" s="371"/>
      <c r="C328" s="371"/>
      <c r="D328" s="371"/>
      <c r="E328" s="371"/>
      <c r="F328" s="278">
        <v>4</v>
      </c>
      <c r="G328" s="279"/>
      <c r="H328" s="288" t="str">
        <f t="shared" si="122"/>
        <v>Belum Diisi</v>
      </c>
      <c r="I328" s="280" t="s">
        <v>650</v>
      </c>
      <c r="J328" s="277" t="str">
        <f t="shared" si="129"/>
        <v>Isi Sasaran</v>
      </c>
      <c r="K328" s="280" t="s">
        <v>650</v>
      </c>
      <c r="L328" s="277" t="str">
        <f t="shared" si="130"/>
        <v>Isi Sasaran</v>
      </c>
      <c r="M328" s="371"/>
      <c r="N328" s="371"/>
      <c r="O328" s="272"/>
      <c r="P328" s="272"/>
      <c r="Q328" s="272"/>
      <c r="R328" s="272"/>
    </row>
    <row r="329" spans="1:18" ht="12.75" customHeight="1">
      <c r="A329" s="272"/>
      <c r="B329" s="349"/>
      <c r="C329" s="349"/>
      <c r="D329" s="349"/>
      <c r="E329" s="349"/>
      <c r="F329" s="282">
        <v>5</v>
      </c>
      <c r="G329" s="283"/>
      <c r="H329" s="289" t="str">
        <f t="shared" si="122"/>
        <v>Belum Diisi</v>
      </c>
      <c r="I329" s="285" t="s">
        <v>650</v>
      </c>
      <c r="J329" s="277" t="str">
        <f t="shared" si="129"/>
        <v>Isi Sasaran</v>
      </c>
      <c r="K329" s="285" t="s">
        <v>650</v>
      </c>
      <c r="L329" s="277" t="str">
        <f t="shared" si="130"/>
        <v>Isi Sasaran</v>
      </c>
      <c r="M329" s="349"/>
      <c r="N329" s="349"/>
      <c r="O329" s="272"/>
      <c r="P329" s="272"/>
      <c r="Q329" s="272"/>
      <c r="R329" s="272"/>
    </row>
    <row r="330" spans="1:18" ht="12.75" customHeight="1">
      <c r="A330" s="272"/>
      <c r="B330" s="418">
        <v>5</v>
      </c>
      <c r="C330" s="426"/>
      <c r="D330" s="419" t="s">
        <v>650</v>
      </c>
      <c r="E330" s="427" t="str">
        <f>IF(D330="Y",1,IF(D330="T",0,IF(D330="Y/T","Belum diisi","Error")))</f>
        <v>Belum diisi</v>
      </c>
      <c r="F330" s="273">
        <v>1</v>
      </c>
      <c r="G330" s="274"/>
      <c r="H330" s="290" t="str">
        <f t="shared" si="122"/>
        <v>Belum Diisi</v>
      </c>
      <c r="I330" s="276" t="s">
        <v>650</v>
      </c>
      <c r="J330" s="277" t="str">
        <f t="shared" ref="J330:J334" si="131">IF($D$330="Y/T","Isi Sasaran",IF($E$330=0,0,IF(I330="Y",1,IF(I330="T",0,"Isi Dulu"))))</f>
        <v>Isi Sasaran</v>
      </c>
      <c r="K330" s="276" t="s">
        <v>650</v>
      </c>
      <c r="L330" s="277" t="str">
        <f t="shared" ref="L330:L334" si="132">IF($D$330="Y/T","Isi Sasaran",IF($E$330=0,0,IF(K330="Y",1,IF(K330="T",0,"Isi Dulu"))))</f>
        <v>Isi Sasaran</v>
      </c>
      <c r="M330" s="429" t="s">
        <v>650</v>
      </c>
      <c r="N330" s="430" t="str">
        <f>IF(M330="Y",1,IF(M330="T",0,IF(M330="Y/T","Belum diisi","Error")))</f>
        <v>Belum diisi</v>
      </c>
      <c r="O330" s="272"/>
      <c r="P330" s="272"/>
      <c r="Q330" s="272"/>
      <c r="R330" s="272"/>
    </row>
    <row r="331" spans="1:18" ht="12.75" customHeight="1">
      <c r="A331" s="272"/>
      <c r="B331" s="371"/>
      <c r="C331" s="371"/>
      <c r="D331" s="371"/>
      <c r="E331" s="371"/>
      <c r="F331" s="278">
        <v>2</v>
      </c>
      <c r="G331" s="279"/>
      <c r="H331" s="288" t="str">
        <f t="shared" si="122"/>
        <v>Belum Diisi</v>
      </c>
      <c r="I331" s="280" t="s">
        <v>650</v>
      </c>
      <c r="J331" s="277" t="str">
        <f t="shared" si="131"/>
        <v>Isi Sasaran</v>
      </c>
      <c r="K331" s="280" t="s">
        <v>650</v>
      </c>
      <c r="L331" s="277" t="str">
        <f t="shared" si="132"/>
        <v>Isi Sasaran</v>
      </c>
      <c r="M331" s="371"/>
      <c r="N331" s="371"/>
      <c r="O331" s="272"/>
      <c r="P331" s="272"/>
      <c r="Q331" s="272"/>
      <c r="R331" s="272"/>
    </row>
    <row r="332" spans="1:18" ht="12.75" customHeight="1">
      <c r="A332" s="272"/>
      <c r="B332" s="371"/>
      <c r="C332" s="371"/>
      <c r="D332" s="371"/>
      <c r="E332" s="371"/>
      <c r="F332" s="278">
        <v>3</v>
      </c>
      <c r="G332" s="279"/>
      <c r="H332" s="288" t="str">
        <f t="shared" si="122"/>
        <v>Belum Diisi</v>
      </c>
      <c r="I332" s="280" t="s">
        <v>650</v>
      </c>
      <c r="J332" s="277" t="str">
        <f t="shared" si="131"/>
        <v>Isi Sasaran</v>
      </c>
      <c r="K332" s="280" t="s">
        <v>650</v>
      </c>
      <c r="L332" s="277" t="str">
        <f t="shared" si="132"/>
        <v>Isi Sasaran</v>
      </c>
      <c r="M332" s="371"/>
      <c r="N332" s="371"/>
      <c r="O332" s="272"/>
      <c r="P332" s="272"/>
      <c r="Q332" s="272"/>
      <c r="R332" s="272"/>
    </row>
    <row r="333" spans="1:18" ht="12.75" customHeight="1">
      <c r="A333" s="272"/>
      <c r="B333" s="371"/>
      <c r="C333" s="371"/>
      <c r="D333" s="371"/>
      <c r="E333" s="371"/>
      <c r="F333" s="278">
        <v>4</v>
      </c>
      <c r="G333" s="279"/>
      <c r="H333" s="288" t="str">
        <f t="shared" si="122"/>
        <v>Belum Diisi</v>
      </c>
      <c r="I333" s="280" t="s">
        <v>650</v>
      </c>
      <c r="J333" s="277" t="str">
        <f t="shared" si="131"/>
        <v>Isi Sasaran</v>
      </c>
      <c r="K333" s="280" t="s">
        <v>650</v>
      </c>
      <c r="L333" s="277" t="str">
        <f t="shared" si="132"/>
        <v>Isi Sasaran</v>
      </c>
      <c r="M333" s="371"/>
      <c r="N333" s="371"/>
      <c r="O333" s="272"/>
      <c r="P333" s="272"/>
      <c r="Q333" s="272"/>
      <c r="R333" s="272"/>
    </row>
    <row r="334" spans="1:18" ht="12.75" customHeight="1">
      <c r="A334" s="272"/>
      <c r="B334" s="349"/>
      <c r="C334" s="349"/>
      <c r="D334" s="349"/>
      <c r="E334" s="349"/>
      <c r="F334" s="282">
        <v>5</v>
      </c>
      <c r="G334" s="283"/>
      <c r="H334" s="289" t="str">
        <f t="shared" si="122"/>
        <v>Belum Diisi</v>
      </c>
      <c r="I334" s="285" t="s">
        <v>650</v>
      </c>
      <c r="J334" s="277" t="str">
        <f t="shared" si="131"/>
        <v>Isi Sasaran</v>
      </c>
      <c r="K334" s="285" t="s">
        <v>650</v>
      </c>
      <c r="L334" s="277" t="str">
        <f t="shared" si="132"/>
        <v>Isi Sasaran</v>
      </c>
      <c r="M334" s="349"/>
      <c r="N334" s="349"/>
      <c r="O334" s="272"/>
      <c r="P334" s="272"/>
      <c r="Q334" s="272"/>
      <c r="R334" s="272"/>
    </row>
    <row r="335" spans="1:18" ht="12.75" customHeight="1">
      <c r="A335" s="272"/>
      <c r="B335" s="418">
        <v>6</v>
      </c>
      <c r="C335" s="426"/>
      <c r="D335" s="419" t="s">
        <v>650</v>
      </c>
      <c r="E335" s="427" t="str">
        <f>IF(D335="Y",1,IF(D335="T",0,IF(D335="Y/T","Belum diisi","Error")))</f>
        <v>Belum diisi</v>
      </c>
      <c r="F335" s="273">
        <v>1</v>
      </c>
      <c r="G335" s="274"/>
      <c r="H335" s="290" t="str">
        <f t="shared" si="122"/>
        <v>Belum Diisi</v>
      </c>
      <c r="I335" s="276" t="s">
        <v>650</v>
      </c>
      <c r="J335" s="277" t="str">
        <f t="shared" ref="J335:J339" si="133">IF($D$335="Y/T","Isi Sasaran",IF($E$335=0,0,IF(I335="Y",1,IF(I335="T",0,"Isi Dulu"))))</f>
        <v>Isi Sasaran</v>
      </c>
      <c r="K335" s="276" t="s">
        <v>650</v>
      </c>
      <c r="L335" s="277" t="str">
        <f t="shared" ref="L335:L339" si="134">IF($D$335="Y/T","Isi Sasaran",IF($E$335=0,0,IF(K335="Y",1,IF(K335="T",0,"Isi Dulu"))))</f>
        <v>Isi Sasaran</v>
      </c>
      <c r="M335" s="429" t="s">
        <v>650</v>
      </c>
      <c r="N335" s="430" t="str">
        <f>IF(M335="Y",1,IF(M335="T",0,IF(M335="Y/T","Belum diisi","Error")))</f>
        <v>Belum diisi</v>
      </c>
      <c r="O335" s="272"/>
      <c r="P335" s="272"/>
      <c r="Q335" s="272"/>
      <c r="R335" s="272"/>
    </row>
    <row r="336" spans="1:18" ht="12.75" customHeight="1">
      <c r="A336" s="272"/>
      <c r="B336" s="371"/>
      <c r="C336" s="371"/>
      <c r="D336" s="371"/>
      <c r="E336" s="371"/>
      <c r="F336" s="278">
        <v>2</v>
      </c>
      <c r="G336" s="279"/>
      <c r="H336" s="288" t="str">
        <f t="shared" si="122"/>
        <v>Belum Diisi</v>
      </c>
      <c r="I336" s="280" t="s">
        <v>650</v>
      </c>
      <c r="J336" s="277" t="str">
        <f t="shared" si="133"/>
        <v>Isi Sasaran</v>
      </c>
      <c r="K336" s="280" t="s">
        <v>650</v>
      </c>
      <c r="L336" s="277" t="str">
        <f t="shared" si="134"/>
        <v>Isi Sasaran</v>
      </c>
      <c r="M336" s="371"/>
      <c r="N336" s="371"/>
      <c r="O336" s="272"/>
      <c r="P336" s="272"/>
      <c r="Q336" s="272"/>
      <c r="R336" s="272"/>
    </row>
    <row r="337" spans="1:18" ht="12.75" customHeight="1">
      <c r="A337" s="272"/>
      <c r="B337" s="371"/>
      <c r="C337" s="371"/>
      <c r="D337" s="371"/>
      <c r="E337" s="371"/>
      <c r="F337" s="278">
        <v>3</v>
      </c>
      <c r="G337" s="279"/>
      <c r="H337" s="288" t="str">
        <f t="shared" si="122"/>
        <v>Belum Diisi</v>
      </c>
      <c r="I337" s="280" t="s">
        <v>650</v>
      </c>
      <c r="J337" s="277" t="str">
        <f t="shared" si="133"/>
        <v>Isi Sasaran</v>
      </c>
      <c r="K337" s="280" t="s">
        <v>650</v>
      </c>
      <c r="L337" s="277" t="str">
        <f t="shared" si="134"/>
        <v>Isi Sasaran</v>
      </c>
      <c r="M337" s="371"/>
      <c r="N337" s="371"/>
      <c r="O337" s="272"/>
      <c r="P337" s="272"/>
      <c r="Q337" s="272"/>
      <c r="R337" s="272"/>
    </row>
    <row r="338" spans="1:18" ht="12.75" customHeight="1">
      <c r="A338" s="272"/>
      <c r="B338" s="371"/>
      <c r="C338" s="371"/>
      <c r="D338" s="371"/>
      <c r="E338" s="371"/>
      <c r="F338" s="278">
        <v>4</v>
      </c>
      <c r="G338" s="279"/>
      <c r="H338" s="288" t="str">
        <f t="shared" si="122"/>
        <v>Belum Diisi</v>
      </c>
      <c r="I338" s="280" t="s">
        <v>650</v>
      </c>
      <c r="J338" s="277" t="str">
        <f t="shared" si="133"/>
        <v>Isi Sasaran</v>
      </c>
      <c r="K338" s="280" t="s">
        <v>650</v>
      </c>
      <c r="L338" s="277" t="str">
        <f t="shared" si="134"/>
        <v>Isi Sasaran</v>
      </c>
      <c r="M338" s="371"/>
      <c r="N338" s="371"/>
      <c r="O338" s="272"/>
      <c r="P338" s="272"/>
      <c r="Q338" s="272"/>
      <c r="R338" s="272"/>
    </row>
    <row r="339" spans="1:18" ht="12.75" customHeight="1">
      <c r="A339" s="272"/>
      <c r="B339" s="349"/>
      <c r="C339" s="349"/>
      <c r="D339" s="349"/>
      <c r="E339" s="349"/>
      <c r="F339" s="282">
        <v>5</v>
      </c>
      <c r="G339" s="283"/>
      <c r="H339" s="289" t="str">
        <f t="shared" si="122"/>
        <v>Belum Diisi</v>
      </c>
      <c r="I339" s="285" t="s">
        <v>650</v>
      </c>
      <c r="J339" s="277" t="str">
        <f t="shared" si="133"/>
        <v>Isi Sasaran</v>
      </c>
      <c r="K339" s="285" t="s">
        <v>650</v>
      </c>
      <c r="L339" s="277" t="str">
        <f t="shared" si="134"/>
        <v>Isi Sasaran</v>
      </c>
      <c r="M339" s="349"/>
      <c r="N339" s="349"/>
      <c r="O339" s="272"/>
      <c r="P339" s="272"/>
      <c r="Q339" s="272"/>
      <c r="R339" s="272"/>
    </row>
    <row r="340" spans="1:18" ht="12.75" customHeight="1">
      <c r="A340" s="272"/>
      <c r="B340" s="418">
        <v>7</v>
      </c>
      <c r="C340" s="426"/>
      <c r="D340" s="419" t="s">
        <v>650</v>
      </c>
      <c r="E340" s="427" t="str">
        <f>IF(D340="Y",1,IF(D340="T",0,IF(D340="Y/T","Belum diisi","Error")))</f>
        <v>Belum diisi</v>
      </c>
      <c r="F340" s="273">
        <v>1</v>
      </c>
      <c r="G340" s="274"/>
      <c r="H340" s="290" t="str">
        <f t="shared" si="122"/>
        <v>Belum Diisi</v>
      </c>
      <c r="I340" s="276" t="s">
        <v>650</v>
      </c>
      <c r="J340" s="277" t="str">
        <f t="shared" ref="J340:J344" si="135">IF($D$340="Y/T","Isi Sasaran",IF($E$340=0,0,IF(I340="Y",1,IF(I340="T",0,"Isi Dulu"))))</f>
        <v>Isi Sasaran</v>
      </c>
      <c r="K340" s="276" t="s">
        <v>650</v>
      </c>
      <c r="L340" s="277" t="str">
        <f t="shared" ref="L340:L344" si="136">IF($D$340="Y/T","Isi Sasaran",IF($E$340=0,0,IF(K340="Y",1,IF(K340="T",0,"Isi Dulu"))))</f>
        <v>Isi Sasaran</v>
      </c>
      <c r="M340" s="429" t="s">
        <v>650</v>
      </c>
      <c r="N340" s="430" t="str">
        <f>IF(M340="Y",1,IF(M340="T",0,IF(M340="Y/T","Belum diisi","Error")))</f>
        <v>Belum diisi</v>
      </c>
      <c r="O340" s="272"/>
      <c r="P340" s="272"/>
      <c r="Q340" s="272"/>
      <c r="R340" s="272"/>
    </row>
    <row r="341" spans="1:18" ht="12.75" customHeight="1">
      <c r="A341" s="272"/>
      <c r="B341" s="371"/>
      <c r="C341" s="371"/>
      <c r="D341" s="371"/>
      <c r="E341" s="371"/>
      <c r="F341" s="278">
        <v>2</v>
      </c>
      <c r="G341" s="279"/>
      <c r="H341" s="288" t="str">
        <f t="shared" si="122"/>
        <v>Belum Diisi</v>
      </c>
      <c r="I341" s="280" t="s">
        <v>650</v>
      </c>
      <c r="J341" s="277" t="str">
        <f t="shared" si="135"/>
        <v>Isi Sasaran</v>
      </c>
      <c r="K341" s="280" t="s">
        <v>650</v>
      </c>
      <c r="L341" s="277" t="str">
        <f t="shared" si="136"/>
        <v>Isi Sasaran</v>
      </c>
      <c r="M341" s="371"/>
      <c r="N341" s="371"/>
      <c r="O341" s="272"/>
      <c r="P341" s="272"/>
      <c r="Q341" s="272"/>
      <c r="R341" s="272"/>
    </row>
    <row r="342" spans="1:18" ht="12.75" customHeight="1">
      <c r="A342" s="272"/>
      <c r="B342" s="371"/>
      <c r="C342" s="371"/>
      <c r="D342" s="371"/>
      <c r="E342" s="371"/>
      <c r="F342" s="278">
        <v>3</v>
      </c>
      <c r="G342" s="279"/>
      <c r="H342" s="288" t="str">
        <f t="shared" si="122"/>
        <v>Belum Diisi</v>
      </c>
      <c r="I342" s="280" t="s">
        <v>650</v>
      </c>
      <c r="J342" s="277" t="str">
        <f t="shared" si="135"/>
        <v>Isi Sasaran</v>
      </c>
      <c r="K342" s="280" t="s">
        <v>650</v>
      </c>
      <c r="L342" s="277" t="str">
        <f t="shared" si="136"/>
        <v>Isi Sasaran</v>
      </c>
      <c r="M342" s="371"/>
      <c r="N342" s="371"/>
      <c r="O342" s="272"/>
      <c r="P342" s="272"/>
      <c r="Q342" s="272"/>
      <c r="R342" s="272"/>
    </row>
    <row r="343" spans="1:18" ht="12.75" customHeight="1">
      <c r="A343" s="272"/>
      <c r="B343" s="371"/>
      <c r="C343" s="371"/>
      <c r="D343" s="371"/>
      <c r="E343" s="371"/>
      <c r="F343" s="278">
        <v>4</v>
      </c>
      <c r="G343" s="279"/>
      <c r="H343" s="288" t="str">
        <f t="shared" si="122"/>
        <v>Belum Diisi</v>
      </c>
      <c r="I343" s="280" t="s">
        <v>650</v>
      </c>
      <c r="J343" s="277" t="str">
        <f t="shared" si="135"/>
        <v>Isi Sasaran</v>
      </c>
      <c r="K343" s="280" t="s">
        <v>650</v>
      </c>
      <c r="L343" s="277" t="str">
        <f t="shared" si="136"/>
        <v>Isi Sasaran</v>
      </c>
      <c r="M343" s="371"/>
      <c r="N343" s="371"/>
      <c r="O343" s="272"/>
      <c r="P343" s="272"/>
      <c r="Q343" s="272"/>
      <c r="R343" s="272"/>
    </row>
    <row r="344" spans="1:18" ht="12.75" customHeight="1">
      <c r="A344" s="272"/>
      <c r="B344" s="349"/>
      <c r="C344" s="349"/>
      <c r="D344" s="349"/>
      <c r="E344" s="349"/>
      <c r="F344" s="282">
        <v>5</v>
      </c>
      <c r="G344" s="283"/>
      <c r="H344" s="289" t="str">
        <f t="shared" si="122"/>
        <v>Belum Diisi</v>
      </c>
      <c r="I344" s="285" t="s">
        <v>650</v>
      </c>
      <c r="J344" s="277" t="str">
        <f t="shared" si="135"/>
        <v>Isi Sasaran</v>
      </c>
      <c r="K344" s="285" t="s">
        <v>650</v>
      </c>
      <c r="L344" s="277" t="str">
        <f t="shared" si="136"/>
        <v>Isi Sasaran</v>
      </c>
      <c r="M344" s="349"/>
      <c r="N344" s="349"/>
      <c r="O344" s="272"/>
      <c r="P344" s="272"/>
      <c r="Q344" s="272"/>
      <c r="R344" s="272"/>
    </row>
    <row r="345" spans="1:18" ht="12.75" customHeight="1">
      <c r="A345" s="272"/>
      <c r="B345" s="418">
        <v>8</v>
      </c>
      <c r="C345" s="426"/>
      <c r="D345" s="419" t="s">
        <v>650</v>
      </c>
      <c r="E345" s="427" t="str">
        <f>IF(D345="Y",1,IF(D345="T",0,IF(D345="Y/T","Belum diisi","Error")))</f>
        <v>Belum diisi</v>
      </c>
      <c r="F345" s="273">
        <v>1</v>
      </c>
      <c r="G345" s="274"/>
      <c r="H345" s="290" t="str">
        <f t="shared" si="122"/>
        <v>Belum Diisi</v>
      </c>
      <c r="I345" s="276" t="s">
        <v>650</v>
      </c>
      <c r="J345" s="277" t="str">
        <f t="shared" ref="J345:J349" si="137">IF($D$345="Y/T","Isi Sasaran",IF($E$345=0,0,IF(I345="Y",1,IF(I345="T",0,"Isi Dulu"))))</f>
        <v>Isi Sasaran</v>
      </c>
      <c r="K345" s="276" t="s">
        <v>650</v>
      </c>
      <c r="L345" s="277" t="str">
        <f t="shared" ref="L345:L349" si="138">IF($D$345="Y/T","Isi Sasaran",IF($E$345=0,0,IF(K345="Y",1,IF(K345="T",0,"Isi Dulu"))))</f>
        <v>Isi Sasaran</v>
      </c>
      <c r="M345" s="429" t="s">
        <v>650</v>
      </c>
      <c r="N345" s="430" t="str">
        <f>IF(M345="Y",1,IF(M345="T",0,IF(M345="Y/T","Belum diisi","Error")))</f>
        <v>Belum diisi</v>
      </c>
      <c r="O345" s="272"/>
      <c r="P345" s="272"/>
      <c r="Q345" s="272"/>
      <c r="R345" s="272"/>
    </row>
    <row r="346" spans="1:18" ht="12.75" customHeight="1">
      <c r="A346" s="272"/>
      <c r="B346" s="371"/>
      <c r="C346" s="371"/>
      <c r="D346" s="371"/>
      <c r="E346" s="371"/>
      <c r="F346" s="278">
        <v>2</v>
      </c>
      <c r="G346" s="279"/>
      <c r="H346" s="288" t="str">
        <f t="shared" si="122"/>
        <v>Belum Diisi</v>
      </c>
      <c r="I346" s="280" t="s">
        <v>650</v>
      </c>
      <c r="J346" s="277" t="str">
        <f t="shared" si="137"/>
        <v>Isi Sasaran</v>
      </c>
      <c r="K346" s="280" t="s">
        <v>650</v>
      </c>
      <c r="L346" s="277" t="str">
        <f t="shared" si="138"/>
        <v>Isi Sasaran</v>
      </c>
      <c r="M346" s="371"/>
      <c r="N346" s="371"/>
      <c r="O346" s="272"/>
      <c r="P346" s="272"/>
      <c r="Q346" s="272"/>
      <c r="R346" s="272"/>
    </row>
    <row r="347" spans="1:18" ht="12.75" customHeight="1">
      <c r="A347" s="272"/>
      <c r="B347" s="371"/>
      <c r="C347" s="371"/>
      <c r="D347" s="371"/>
      <c r="E347" s="371"/>
      <c r="F347" s="278">
        <v>3</v>
      </c>
      <c r="G347" s="279"/>
      <c r="H347" s="288" t="str">
        <f t="shared" si="122"/>
        <v>Belum Diisi</v>
      </c>
      <c r="I347" s="280" t="s">
        <v>650</v>
      </c>
      <c r="J347" s="277" t="str">
        <f t="shared" si="137"/>
        <v>Isi Sasaran</v>
      </c>
      <c r="K347" s="280" t="s">
        <v>650</v>
      </c>
      <c r="L347" s="277" t="str">
        <f t="shared" si="138"/>
        <v>Isi Sasaran</v>
      </c>
      <c r="M347" s="371"/>
      <c r="N347" s="371"/>
      <c r="O347" s="272"/>
      <c r="P347" s="272"/>
      <c r="Q347" s="272"/>
      <c r="R347" s="272"/>
    </row>
    <row r="348" spans="1:18" ht="12.75" customHeight="1">
      <c r="A348" s="272"/>
      <c r="B348" s="371"/>
      <c r="C348" s="371"/>
      <c r="D348" s="371"/>
      <c r="E348" s="371"/>
      <c r="F348" s="278">
        <v>4</v>
      </c>
      <c r="G348" s="279"/>
      <c r="H348" s="288" t="str">
        <f t="shared" si="122"/>
        <v>Belum Diisi</v>
      </c>
      <c r="I348" s="280" t="s">
        <v>650</v>
      </c>
      <c r="J348" s="277" t="str">
        <f t="shared" si="137"/>
        <v>Isi Sasaran</v>
      </c>
      <c r="K348" s="280" t="s">
        <v>650</v>
      </c>
      <c r="L348" s="277" t="str">
        <f t="shared" si="138"/>
        <v>Isi Sasaran</v>
      </c>
      <c r="M348" s="371"/>
      <c r="N348" s="371"/>
      <c r="O348" s="272"/>
      <c r="P348" s="272"/>
      <c r="Q348" s="272"/>
      <c r="R348" s="272"/>
    </row>
    <row r="349" spans="1:18" ht="12.75" customHeight="1">
      <c r="A349" s="272"/>
      <c r="B349" s="349"/>
      <c r="C349" s="349"/>
      <c r="D349" s="349"/>
      <c r="E349" s="349"/>
      <c r="F349" s="282">
        <v>5</v>
      </c>
      <c r="G349" s="283"/>
      <c r="H349" s="289" t="str">
        <f t="shared" si="122"/>
        <v>Belum Diisi</v>
      </c>
      <c r="I349" s="285" t="s">
        <v>650</v>
      </c>
      <c r="J349" s="277" t="str">
        <f t="shared" si="137"/>
        <v>Isi Sasaran</v>
      </c>
      <c r="K349" s="285" t="s">
        <v>650</v>
      </c>
      <c r="L349" s="277" t="str">
        <f t="shared" si="138"/>
        <v>Isi Sasaran</v>
      </c>
      <c r="M349" s="349"/>
      <c r="N349" s="349"/>
      <c r="O349" s="272"/>
      <c r="P349" s="272"/>
      <c r="Q349" s="272"/>
      <c r="R349" s="272"/>
    </row>
    <row r="350" spans="1:18" ht="12.75" customHeight="1">
      <c r="A350" s="272"/>
      <c r="B350" s="418">
        <v>9</v>
      </c>
      <c r="C350" s="426"/>
      <c r="D350" s="419" t="s">
        <v>650</v>
      </c>
      <c r="E350" s="427" t="str">
        <f>IF(D350="Y",1,IF(D350="T",0,IF(D350="Y/T","Belum diisi","Error")))</f>
        <v>Belum diisi</v>
      </c>
      <c r="F350" s="273">
        <v>1</v>
      </c>
      <c r="G350" s="274"/>
      <c r="H350" s="290" t="str">
        <f t="shared" si="122"/>
        <v>Belum Diisi</v>
      </c>
      <c r="I350" s="276" t="s">
        <v>650</v>
      </c>
      <c r="J350" s="277" t="str">
        <f t="shared" ref="J350:J354" si="139">IF($D$350="Y/T","Isi Sasaran",IF($E$350=0,0,IF(I350="Y",1,IF(I350="T",0,"Isi Dulu"))))</f>
        <v>Isi Sasaran</v>
      </c>
      <c r="K350" s="276" t="s">
        <v>650</v>
      </c>
      <c r="L350" s="277" t="str">
        <f t="shared" ref="L350:L354" si="140">IF($D$350="Y/T","Isi Sasaran",IF($E$350=0,0,IF(K350="Y",1,IF(K350="T",0,"Isi Dulu"))))</f>
        <v>Isi Sasaran</v>
      </c>
      <c r="M350" s="429" t="s">
        <v>650</v>
      </c>
      <c r="N350" s="430" t="str">
        <f>IF(M350="Y",1,IF(M350="T",0,IF(M350="Y/T","Belum diisi","Error")))</f>
        <v>Belum diisi</v>
      </c>
      <c r="O350" s="272"/>
      <c r="P350" s="272"/>
      <c r="Q350" s="272"/>
      <c r="R350" s="272"/>
    </row>
    <row r="351" spans="1:18" ht="12.75" customHeight="1">
      <c r="A351" s="272"/>
      <c r="B351" s="371"/>
      <c r="C351" s="371"/>
      <c r="D351" s="371"/>
      <c r="E351" s="371"/>
      <c r="F351" s="278">
        <v>2</v>
      </c>
      <c r="G351" s="279"/>
      <c r="H351" s="288" t="str">
        <f t="shared" si="122"/>
        <v>Belum Diisi</v>
      </c>
      <c r="I351" s="280" t="s">
        <v>650</v>
      </c>
      <c r="J351" s="277" t="str">
        <f t="shared" si="139"/>
        <v>Isi Sasaran</v>
      </c>
      <c r="K351" s="280" t="s">
        <v>650</v>
      </c>
      <c r="L351" s="277" t="str">
        <f t="shared" si="140"/>
        <v>Isi Sasaran</v>
      </c>
      <c r="M351" s="371"/>
      <c r="N351" s="371"/>
      <c r="O351" s="272"/>
      <c r="P351" s="272"/>
      <c r="Q351" s="272"/>
      <c r="R351" s="272"/>
    </row>
    <row r="352" spans="1:18" ht="12.75" customHeight="1">
      <c r="A352" s="272"/>
      <c r="B352" s="371"/>
      <c r="C352" s="371"/>
      <c r="D352" s="371"/>
      <c r="E352" s="371"/>
      <c r="F352" s="278">
        <v>3</v>
      </c>
      <c r="G352" s="279"/>
      <c r="H352" s="288" t="str">
        <f t="shared" si="122"/>
        <v>Belum Diisi</v>
      </c>
      <c r="I352" s="280" t="s">
        <v>650</v>
      </c>
      <c r="J352" s="277" t="str">
        <f t="shared" si="139"/>
        <v>Isi Sasaran</v>
      </c>
      <c r="K352" s="280" t="s">
        <v>650</v>
      </c>
      <c r="L352" s="277" t="str">
        <f t="shared" si="140"/>
        <v>Isi Sasaran</v>
      </c>
      <c r="M352" s="371"/>
      <c r="N352" s="371"/>
      <c r="O352" s="272"/>
      <c r="P352" s="272"/>
      <c r="Q352" s="272"/>
      <c r="R352" s="272"/>
    </row>
    <row r="353" spans="1:18" ht="12.75" customHeight="1">
      <c r="A353" s="272"/>
      <c r="B353" s="371"/>
      <c r="C353" s="371"/>
      <c r="D353" s="371"/>
      <c r="E353" s="371"/>
      <c r="F353" s="278">
        <v>4</v>
      </c>
      <c r="G353" s="279"/>
      <c r="H353" s="288" t="str">
        <f t="shared" si="122"/>
        <v>Belum Diisi</v>
      </c>
      <c r="I353" s="280" t="s">
        <v>650</v>
      </c>
      <c r="J353" s="277" t="str">
        <f t="shared" si="139"/>
        <v>Isi Sasaran</v>
      </c>
      <c r="K353" s="280" t="s">
        <v>650</v>
      </c>
      <c r="L353" s="277" t="str">
        <f t="shared" si="140"/>
        <v>Isi Sasaran</v>
      </c>
      <c r="M353" s="371"/>
      <c r="N353" s="371"/>
      <c r="O353" s="272"/>
      <c r="P353" s="272"/>
      <c r="Q353" s="272"/>
      <c r="R353" s="272"/>
    </row>
    <row r="354" spans="1:18" ht="12.75" customHeight="1">
      <c r="A354" s="272"/>
      <c r="B354" s="349"/>
      <c r="C354" s="349"/>
      <c r="D354" s="349"/>
      <c r="E354" s="349"/>
      <c r="F354" s="282">
        <v>5</v>
      </c>
      <c r="G354" s="283"/>
      <c r="H354" s="289" t="str">
        <f t="shared" si="122"/>
        <v>Belum Diisi</v>
      </c>
      <c r="I354" s="285" t="s">
        <v>650</v>
      </c>
      <c r="J354" s="277" t="str">
        <f t="shared" si="139"/>
        <v>Isi Sasaran</v>
      </c>
      <c r="K354" s="285" t="s">
        <v>650</v>
      </c>
      <c r="L354" s="277" t="str">
        <f t="shared" si="140"/>
        <v>Isi Sasaran</v>
      </c>
      <c r="M354" s="349"/>
      <c r="N354" s="349"/>
      <c r="O354" s="272"/>
      <c r="P354" s="272"/>
      <c r="Q354" s="272"/>
      <c r="R354" s="272"/>
    </row>
    <row r="355" spans="1:18" ht="12.75" customHeight="1">
      <c r="A355" s="272"/>
      <c r="B355" s="418">
        <v>10</v>
      </c>
      <c r="C355" s="426"/>
      <c r="D355" s="419" t="s">
        <v>650</v>
      </c>
      <c r="E355" s="427" t="str">
        <f>IF(D355="Y",1,IF(D355="T",0,IF(D355="Y/T","Belum diisi","Error")))</f>
        <v>Belum diisi</v>
      </c>
      <c r="F355" s="273">
        <v>1</v>
      </c>
      <c r="G355" s="274"/>
      <c r="H355" s="290" t="str">
        <f t="shared" si="122"/>
        <v>Belum Diisi</v>
      </c>
      <c r="I355" s="276" t="s">
        <v>650</v>
      </c>
      <c r="J355" s="277" t="str">
        <f t="shared" ref="J355:J359" si="141">IF($D$355="Y/T","Isi Sasaran",IF($E$355=0,0,IF(I355="Y",1,IF(I355="T",0,"Isi Dulu"))))</f>
        <v>Isi Sasaran</v>
      </c>
      <c r="K355" s="276" t="s">
        <v>650</v>
      </c>
      <c r="L355" s="277" t="str">
        <f t="shared" ref="L355:L359" si="142">IF($D$355="Y/T","Isi Sasaran",IF($E$355=0,0,IF(K355="Y",1,IF(K355="T",0,"Isi Dulu"))))</f>
        <v>Isi Sasaran</v>
      </c>
      <c r="M355" s="429" t="s">
        <v>650</v>
      </c>
      <c r="N355" s="430" t="str">
        <f>IF(M355="Y",1,IF(M355="T",0,IF(M355="Y/T","Belum diisi","Error")))</f>
        <v>Belum diisi</v>
      </c>
      <c r="O355" s="272"/>
      <c r="P355" s="272"/>
      <c r="Q355" s="272"/>
      <c r="R355" s="272"/>
    </row>
    <row r="356" spans="1:18" ht="12.75" customHeight="1">
      <c r="A356" s="272"/>
      <c r="B356" s="371"/>
      <c r="C356" s="371"/>
      <c r="D356" s="371"/>
      <c r="E356" s="371"/>
      <c r="F356" s="278">
        <v>2</v>
      </c>
      <c r="G356" s="279"/>
      <c r="H356" s="288" t="str">
        <f t="shared" si="122"/>
        <v>Belum Diisi</v>
      </c>
      <c r="I356" s="280" t="s">
        <v>650</v>
      </c>
      <c r="J356" s="277" t="str">
        <f t="shared" si="141"/>
        <v>Isi Sasaran</v>
      </c>
      <c r="K356" s="280" t="s">
        <v>650</v>
      </c>
      <c r="L356" s="277" t="str">
        <f t="shared" si="142"/>
        <v>Isi Sasaran</v>
      </c>
      <c r="M356" s="371"/>
      <c r="N356" s="371"/>
      <c r="O356" s="272"/>
      <c r="P356" s="272"/>
      <c r="Q356" s="272"/>
      <c r="R356" s="272"/>
    </row>
    <row r="357" spans="1:18" ht="12.75" customHeight="1">
      <c r="A357" s="272"/>
      <c r="B357" s="371"/>
      <c r="C357" s="371"/>
      <c r="D357" s="371"/>
      <c r="E357" s="371"/>
      <c r="F357" s="278">
        <v>3</v>
      </c>
      <c r="G357" s="279"/>
      <c r="H357" s="288" t="str">
        <f t="shared" si="122"/>
        <v>Belum Diisi</v>
      </c>
      <c r="I357" s="280" t="s">
        <v>650</v>
      </c>
      <c r="J357" s="277" t="str">
        <f t="shared" si="141"/>
        <v>Isi Sasaran</v>
      </c>
      <c r="K357" s="280" t="s">
        <v>650</v>
      </c>
      <c r="L357" s="277" t="str">
        <f t="shared" si="142"/>
        <v>Isi Sasaran</v>
      </c>
      <c r="M357" s="371"/>
      <c r="N357" s="371"/>
      <c r="O357" s="272"/>
      <c r="P357" s="272"/>
      <c r="Q357" s="272"/>
      <c r="R357" s="272"/>
    </row>
    <row r="358" spans="1:18" ht="12.75" customHeight="1">
      <c r="A358" s="272"/>
      <c r="B358" s="371"/>
      <c r="C358" s="371"/>
      <c r="D358" s="371"/>
      <c r="E358" s="371"/>
      <c r="F358" s="278">
        <v>4</v>
      </c>
      <c r="G358" s="279"/>
      <c r="H358" s="288" t="str">
        <f t="shared" si="122"/>
        <v>Belum Diisi</v>
      </c>
      <c r="I358" s="280" t="s">
        <v>650</v>
      </c>
      <c r="J358" s="277" t="str">
        <f t="shared" si="141"/>
        <v>Isi Sasaran</v>
      </c>
      <c r="K358" s="280" t="s">
        <v>650</v>
      </c>
      <c r="L358" s="277" t="str">
        <f t="shared" si="142"/>
        <v>Isi Sasaran</v>
      </c>
      <c r="M358" s="371"/>
      <c r="N358" s="371"/>
      <c r="O358" s="272"/>
      <c r="P358" s="272"/>
      <c r="Q358" s="272"/>
      <c r="R358" s="272"/>
    </row>
    <row r="359" spans="1:18" ht="12.75" customHeight="1">
      <c r="A359" s="272"/>
      <c r="B359" s="349"/>
      <c r="C359" s="349"/>
      <c r="D359" s="349"/>
      <c r="E359" s="349"/>
      <c r="F359" s="282">
        <v>5</v>
      </c>
      <c r="G359" s="283"/>
      <c r="H359" s="289" t="str">
        <f t="shared" si="122"/>
        <v>Belum Diisi</v>
      </c>
      <c r="I359" s="285" t="s">
        <v>650</v>
      </c>
      <c r="J359" s="277" t="str">
        <f t="shared" si="141"/>
        <v>Isi Sasaran</v>
      </c>
      <c r="K359" s="285" t="s">
        <v>650</v>
      </c>
      <c r="L359" s="277" t="str">
        <f t="shared" si="142"/>
        <v>Isi Sasaran</v>
      </c>
      <c r="M359" s="349"/>
      <c r="N359" s="349"/>
      <c r="O359" s="272"/>
      <c r="P359" s="272"/>
      <c r="Q359" s="272"/>
      <c r="R359" s="272"/>
    </row>
    <row r="360" spans="1:18" ht="12.75" customHeight="1">
      <c r="A360" s="272"/>
      <c r="B360" s="418">
        <v>11</v>
      </c>
      <c r="C360" s="426"/>
      <c r="D360" s="419" t="s">
        <v>650</v>
      </c>
      <c r="E360" s="427" t="str">
        <f>IF(D360="Y",1,IF(D360="T",0,IF(D360="Y/T","Belum diisi","Error")))</f>
        <v>Belum diisi</v>
      </c>
      <c r="F360" s="273">
        <v>1</v>
      </c>
      <c r="G360" s="274"/>
      <c r="H360" s="290" t="str">
        <f t="shared" si="122"/>
        <v>Belum Diisi</v>
      </c>
      <c r="I360" s="276" t="s">
        <v>650</v>
      </c>
      <c r="J360" s="277" t="str">
        <f t="shared" ref="J360:J364" si="143">IF($D$360="Y/T","Isi Sasaran",IF($E$360=0,0,IF(I360="Y",1,IF(I360="T",0,"Isi Dulu"))))</f>
        <v>Isi Sasaran</v>
      </c>
      <c r="K360" s="276" t="s">
        <v>650</v>
      </c>
      <c r="L360" s="277" t="str">
        <f t="shared" ref="L360:L364" si="144">IF($D$360="Y/T","Isi Sasaran",IF($E$360=0,0,IF(K360="Y",1,IF(K360="T",0,"Isi Dulu"))))</f>
        <v>Isi Sasaran</v>
      </c>
      <c r="M360" s="429" t="s">
        <v>650</v>
      </c>
      <c r="N360" s="430" t="str">
        <f>IF(M360="Y",1,IF(M360="T",0,IF(M360="Y/T","Belum diisi","Error")))</f>
        <v>Belum diisi</v>
      </c>
      <c r="O360" s="272"/>
      <c r="P360" s="272"/>
      <c r="Q360" s="272"/>
      <c r="R360" s="272"/>
    </row>
    <row r="361" spans="1:18" ht="12.75" customHeight="1">
      <c r="A361" s="272"/>
      <c r="B361" s="371"/>
      <c r="C361" s="371"/>
      <c r="D361" s="371"/>
      <c r="E361" s="371"/>
      <c r="F361" s="278">
        <v>2</v>
      </c>
      <c r="G361" s="279"/>
      <c r="H361" s="288" t="str">
        <f t="shared" si="122"/>
        <v>Belum Diisi</v>
      </c>
      <c r="I361" s="280" t="s">
        <v>650</v>
      </c>
      <c r="J361" s="277" t="str">
        <f t="shared" si="143"/>
        <v>Isi Sasaran</v>
      </c>
      <c r="K361" s="280" t="s">
        <v>650</v>
      </c>
      <c r="L361" s="277" t="str">
        <f t="shared" si="144"/>
        <v>Isi Sasaran</v>
      </c>
      <c r="M361" s="371"/>
      <c r="N361" s="371"/>
      <c r="O361" s="272"/>
      <c r="P361" s="272"/>
      <c r="Q361" s="272"/>
      <c r="R361" s="272"/>
    </row>
    <row r="362" spans="1:18" ht="12.75" customHeight="1">
      <c r="A362" s="272"/>
      <c r="B362" s="371"/>
      <c r="C362" s="371"/>
      <c r="D362" s="371"/>
      <c r="E362" s="371"/>
      <c r="F362" s="278">
        <v>3</v>
      </c>
      <c r="G362" s="279"/>
      <c r="H362" s="288" t="str">
        <f t="shared" si="122"/>
        <v>Belum Diisi</v>
      </c>
      <c r="I362" s="280" t="s">
        <v>650</v>
      </c>
      <c r="J362" s="277" t="str">
        <f t="shared" si="143"/>
        <v>Isi Sasaran</v>
      </c>
      <c r="K362" s="280" t="s">
        <v>650</v>
      </c>
      <c r="L362" s="277" t="str">
        <f t="shared" si="144"/>
        <v>Isi Sasaran</v>
      </c>
      <c r="M362" s="371"/>
      <c r="N362" s="371"/>
      <c r="O362" s="272"/>
      <c r="P362" s="272"/>
      <c r="Q362" s="272"/>
      <c r="R362" s="272"/>
    </row>
    <row r="363" spans="1:18" ht="12.75" customHeight="1">
      <c r="A363" s="272"/>
      <c r="B363" s="371"/>
      <c r="C363" s="371"/>
      <c r="D363" s="371"/>
      <c r="E363" s="371"/>
      <c r="F363" s="278">
        <v>4</v>
      </c>
      <c r="G363" s="279"/>
      <c r="H363" s="288" t="str">
        <f t="shared" si="122"/>
        <v>Belum Diisi</v>
      </c>
      <c r="I363" s="280" t="s">
        <v>650</v>
      </c>
      <c r="J363" s="277" t="str">
        <f t="shared" si="143"/>
        <v>Isi Sasaran</v>
      </c>
      <c r="K363" s="280" t="s">
        <v>650</v>
      </c>
      <c r="L363" s="277" t="str">
        <f t="shared" si="144"/>
        <v>Isi Sasaran</v>
      </c>
      <c r="M363" s="371"/>
      <c r="N363" s="371"/>
      <c r="O363" s="272"/>
      <c r="P363" s="272"/>
      <c r="Q363" s="272"/>
      <c r="R363" s="272"/>
    </row>
    <row r="364" spans="1:18" ht="12.75" customHeight="1">
      <c r="A364" s="272"/>
      <c r="B364" s="349"/>
      <c r="C364" s="349"/>
      <c r="D364" s="349"/>
      <c r="E364" s="349"/>
      <c r="F364" s="282">
        <v>5</v>
      </c>
      <c r="G364" s="283"/>
      <c r="H364" s="289" t="str">
        <f t="shared" si="122"/>
        <v>Belum Diisi</v>
      </c>
      <c r="I364" s="285" t="s">
        <v>650</v>
      </c>
      <c r="J364" s="277" t="str">
        <f t="shared" si="143"/>
        <v>Isi Sasaran</v>
      </c>
      <c r="K364" s="285" t="s">
        <v>650</v>
      </c>
      <c r="L364" s="277" t="str">
        <f t="shared" si="144"/>
        <v>Isi Sasaran</v>
      </c>
      <c r="M364" s="349"/>
      <c r="N364" s="349"/>
      <c r="O364" s="272"/>
      <c r="P364" s="272"/>
      <c r="Q364" s="272"/>
      <c r="R364" s="272"/>
    </row>
    <row r="365" spans="1:18" ht="12.75" customHeight="1">
      <c r="A365" s="272"/>
      <c r="B365" s="418">
        <v>12</v>
      </c>
      <c r="C365" s="426"/>
      <c r="D365" s="419" t="s">
        <v>650</v>
      </c>
      <c r="E365" s="427" t="str">
        <f>IF(D365="Y",1,IF(D365="T",0,IF(D365="Y/T","Belum diisi","Error")))</f>
        <v>Belum diisi</v>
      </c>
      <c r="F365" s="273">
        <v>1</v>
      </c>
      <c r="G365" s="274"/>
      <c r="H365" s="290" t="str">
        <f t="shared" si="122"/>
        <v>Belum Diisi</v>
      </c>
      <c r="I365" s="276" t="s">
        <v>650</v>
      </c>
      <c r="J365" s="277" t="str">
        <f t="shared" ref="J365:J369" si="145">IF($D$365="Y/T","Isi Sasaran",IF($E$365=0,0,IF(I365="Y",1,IF(I365="T",0,"Isi Dulu"))))</f>
        <v>Isi Sasaran</v>
      </c>
      <c r="K365" s="276" t="s">
        <v>650</v>
      </c>
      <c r="L365" s="277" t="str">
        <f t="shared" ref="L365:L369" si="146">IF($D$365="Y/T","Isi Sasaran",IF($E$365=0,0,IF(K365="Y",1,IF(K365="T",0,"Isi Dulu"))))</f>
        <v>Isi Sasaran</v>
      </c>
      <c r="M365" s="429" t="s">
        <v>650</v>
      </c>
      <c r="N365" s="430" t="str">
        <f>IF(M365="Y",1,IF(M365="T",0,IF(M365="Y/T","Belum diisi","Error")))</f>
        <v>Belum diisi</v>
      </c>
      <c r="O365" s="272"/>
      <c r="P365" s="272"/>
      <c r="Q365" s="272"/>
      <c r="R365" s="272"/>
    </row>
    <row r="366" spans="1:18" ht="12.75" customHeight="1">
      <c r="A366" s="272"/>
      <c r="B366" s="371"/>
      <c r="C366" s="371"/>
      <c r="D366" s="371"/>
      <c r="E366" s="371"/>
      <c r="F366" s="278">
        <v>2</v>
      </c>
      <c r="G366" s="279"/>
      <c r="H366" s="288" t="str">
        <f t="shared" si="122"/>
        <v>Belum Diisi</v>
      </c>
      <c r="I366" s="280" t="s">
        <v>650</v>
      </c>
      <c r="J366" s="277" t="str">
        <f t="shared" si="145"/>
        <v>Isi Sasaran</v>
      </c>
      <c r="K366" s="280" t="s">
        <v>650</v>
      </c>
      <c r="L366" s="277" t="str">
        <f t="shared" si="146"/>
        <v>Isi Sasaran</v>
      </c>
      <c r="M366" s="371"/>
      <c r="N366" s="371"/>
      <c r="O366" s="272"/>
      <c r="P366" s="272"/>
      <c r="Q366" s="272"/>
      <c r="R366" s="272"/>
    </row>
    <row r="367" spans="1:18" ht="12.75" customHeight="1">
      <c r="A367" s="272"/>
      <c r="B367" s="371"/>
      <c r="C367" s="371"/>
      <c r="D367" s="371"/>
      <c r="E367" s="371"/>
      <c r="F367" s="278">
        <v>3</v>
      </c>
      <c r="G367" s="279"/>
      <c r="H367" s="288" t="str">
        <f t="shared" si="122"/>
        <v>Belum Diisi</v>
      </c>
      <c r="I367" s="280" t="s">
        <v>650</v>
      </c>
      <c r="J367" s="277" t="str">
        <f t="shared" si="145"/>
        <v>Isi Sasaran</v>
      </c>
      <c r="K367" s="280" t="s">
        <v>650</v>
      </c>
      <c r="L367" s="277" t="str">
        <f t="shared" si="146"/>
        <v>Isi Sasaran</v>
      </c>
      <c r="M367" s="371"/>
      <c r="N367" s="371"/>
      <c r="O367" s="272"/>
      <c r="P367" s="272"/>
      <c r="Q367" s="272"/>
      <c r="R367" s="272"/>
    </row>
    <row r="368" spans="1:18" ht="12.75" customHeight="1">
      <c r="A368" s="272"/>
      <c r="B368" s="371"/>
      <c r="C368" s="371"/>
      <c r="D368" s="371"/>
      <c r="E368" s="371"/>
      <c r="F368" s="278">
        <v>4</v>
      </c>
      <c r="G368" s="279"/>
      <c r="H368" s="288" t="str">
        <f t="shared" si="122"/>
        <v>Belum Diisi</v>
      </c>
      <c r="I368" s="280" t="s">
        <v>650</v>
      </c>
      <c r="J368" s="277" t="str">
        <f t="shared" si="145"/>
        <v>Isi Sasaran</v>
      </c>
      <c r="K368" s="280" t="s">
        <v>650</v>
      </c>
      <c r="L368" s="277" t="str">
        <f t="shared" si="146"/>
        <v>Isi Sasaran</v>
      </c>
      <c r="M368" s="371"/>
      <c r="N368" s="371"/>
      <c r="O368" s="272"/>
      <c r="P368" s="272"/>
      <c r="Q368" s="272"/>
      <c r="R368" s="272"/>
    </row>
    <row r="369" spans="1:18" ht="12.75" customHeight="1">
      <c r="A369" s="272"/>
      <c r="B369" s="349"/>
      <c r="C369" s="349"/>
      <c r="D369" s="349"/>
      <c r="E369" s="349"/>
      <c r="F369" s="282">
        <v>5</v>
      </c>
      <c r="G369" s="283"/>
      <c r="H369" s="289" t="str">
        <f t="shared" si="122"/>
        <v>Belum Diisi</v>
      </c>
      <c r="I369" s="285" t="s">
        <v>650</v>
      </c>
      <c r="J369" s="277" t="str">
        <f t="shared" si="145"/>
        <v>Isi Sasaran</v>
      </c>
      <c r="K369" s="285" t="s">
        <v>650</v>
      </c>
      <c r="L369" s="277" t="str">
        <f t="shared" si="146"/>
        <v>Isi Sasaran</v>
      </c>
      <c r="M369" s="349"/>
      <c r="N369" s="349"/>
      <c r="O369" s="272"/>
      <c r="P369" s="272"/>
      <c r="Q369" s="272"/>
      <c r="R369" s="272"/>
    </row>
    <row r="370" spans="1:18" ht="12.75" customHeight="1">
      <c r="A370" s="272"/>
      <c r="B370" s="418">
        <v>13</v>
      </c>
      <c r="C370" s="426"/>
      <c r="D370" s="419" t="s">
        <v>650</v>
      </c>
      <c r="E370" s="427" t="str">
        <f>IF(D370="Y",1,IF(D370="T",0,IF(D370="Y/T","Belum diisi","Error")))</f>
        <v>Belum diisi</v>
      </c>
      <c r="F370" s="273">
        <v>1</v>
      </c>
      <c r="G370" s="274"/>
      <c r="H370" s="290" t="str">
        <f t="shared" si="122"/>
        <v>Belum Diisi</v>
      </c>
      <c r="I370" s="276" t="s">
        <v>650</v>
      </c>
      <c r="J370" s="277" t="str">
        <f t="shared" ref="J370:J374" si="147">IF($D$370="Y/T","Isi Sasaran",IF($E$370=0,0,IF(I370="Y",1,IF(I370="T",0,"Isi Dulu"))))</f>
        <v>Isi Sasaran</v>
      </c>
      <c r="K370" s="276" t="s">
        <v>650</v>
      </c>
      <c r="L370" s="277" t="str">
        <f t="shared" ref="L370:L374" si="148">IF($D$370="Y/T","Isi Sasaran",IF($E$370=0,0,IF(K370="Y",1,IF(K370="T",0,"Isi Dulu"))))</f>
        <v>Isi Sasaran</v>
      </c>
      <c r="M370" s="429" t="s">
        <v>650</v>
      </c>
      <c r="N370" s="430" t="str">
        <f>IF(M370="Y",1,IF(M370="T",0,IF(M370="Y/T","Belum diisi","Error")))</f>
        <v>Belum diisi</v>
      </c>
      <c r="O370" s="272"/>
      <c r="P370" s="272"/>
      <c r="Q370" s="272"/>
      <c r="R370" s="272"/>
    </row>
    <row r="371" spans="1:18" ht="12.75" customHeight="1">
      <c r="A371" s="272"/>
      <c r="B371" s="371"/>
      <c r="C371" s="371"/>
      <c r="D371" s="371"/>
      <c r="E371" s="371"/>
      <c r="F371" s="278">
        <v>2</v>
      </c>
      <c r="G371" s="279"/>
      <c r="H371" s="288" t="str">
        <f t="shared" si="122"/>
        <v>Belum Diisi</v>
      </c>
      <c r="I371" s="280" t="s">
        <v>650</v>
      </c>
      <c r="J371" s="277" t="str">
        <f t="shared" si="147"/>
        <v>Isi Sasaran</v>
      </c>
      <c r="K371" s="280" t="s">
        <v>650</v>
      </c>
      <c r="L371" s="277" t="str">
        <f t="shared" si="148"/>
        <v>Isi Sasaran</v>
      </c>
      <c r="M371" s="371"/>
      <c r="N371" s="371"/>
      <c r="O371" s="272"/>
      <c r="P371" s="272"/>
      <c r="Q371" s="272"/>
      <c r="R371" s="272"/>
    </row>
    <row r="372" spans="1:18" ht="12.75" customHeight="1">
      <c r="A372" s="272"/>
      <c r="B372" s="371"/>
      <c r="C372" s="371"/>
      <c r="D372" s="371"/>
      <c r="E372" s="371"/>
      <c r="F372" s="278">
        <v>3</v>
      </c>
      <c r="G372" s="279"/>
      <c r="H372" s="288" t="str">
        <f t="shared" si="122"/>
        <v>Belum Diisi</v>
      </c>
      <c r="I372" s="280" t="s">
        <v>650</v>
      </c>
      <c r="J372" s="277" t="str">
        <f t="shared" si="147"/>
        <v>Isi Sasaran</v>
      </c>
      <c r="K372" s="280" t="s">
        <v>650</v>
      </c>
      <c r="L372" s="277" t="str">
        <f t="shared" si="148"/>
        <v>Isi Sasaran</v>
      </c>
      <c r="M372" s="371"/>
      <c r="N372" s="371"/>
      <c r="O372" s="272"/>
      <c r="P372" s="272"/>
      <c r="Q372" s="272"/>
      <c r="R372" s="272"/>
    </row>
    <row r="373" spans="1:18" ht="12.75" customHeight="1">
      <c r="A373" s="272"/>
      <c r="B373" s="371"/>
      <c r="C373" s="371"/>
      <c r="D373" s="371"/>
      <c r="E373" s="371"/>
      <c r="F373" s="278">
        <v>4</v>
      </c>
      <c r="G373" s="279"/>
      <c r="H373" s="288" t="str">
        <f t="shared" si="122"/>
        <v>Belum Diisi</v>
      </c>
      <c r="I373" s="280" t="s">
        <v>650</v>
      </c>
      <c r="J373" s="277" t="str">
        <f t="shared" si="147"/>
        <v>Isi Sasaran</v>
      </c>
      <c r="K373" s="280" t="s">
        <v>650</v>
      </c>
      <c r="L373" s="277" t="str">
        <f t="shared" si="148"/>
        <v>Isi Sasaran</v>
      </c>
      <c r="M373" s="371"/>
      <c r="N373" s="371"/>
      <c r="O373" s="272"/>
      <c r="P373" s="272"/>
      <c r="Q373" s="272"/>
      <c r="R373" s="272"/>
    </row>
    <row r="374" spans="1:18" ht="12.75" customHeight="1">
      <c r="A374" s="272"/>
      <c r="B374" s="349"/>
      <c r="C374" s="349"/>
      <c r="D374" s="349"/>
      <c r="E374" s="349"/>
      <c r="F374" s="282">
        <v>5</v>
      </c>
      <c r="G374" s="283"/>
      <c r="H374" s="289" t="str">
        <f t="shared" si="122"/>
        <v>Belum Diisi</v>
      </c>
      <c r="I374" s="285" t="s">
        <v>650</v>
      </c>
      <c r="J374" s="277" t="str">
        <f t="shared" si="147"/>
        <v>Isi Sasaran</v>
      </c>
      <c r="K374" s="285" t="s">
        <v>650</v>
      </c>
      <c r="L374" s="277" t="str">
        <f t="shared" si="148"/>
        <v>Isi Sasaran</v>
      </c>
      <c r="M374" s="349"/>
      <c r="N374" s="349"/>
      <c r="O374" s="272"/>
      <c r="P374" s="272"/>
      <c r="Q374" s="272"/>
      <c r="R374" s="272"/>
    </row>
    <row r="375" spans="1:18" ht="12.75" customHeight="1">
      <c r="A375" s="272"/>
      <c r="B375" s="418">
        <v>14</v>
      </c>
      <c r="C375" s="426"/>
      <c r="D375" s="419" t="s">
        <v>650</v>
      </c>
      <c r="E375" s="427" t="str">
        <f>IF(D375="Y",1,IF(D375="T",0,IF(D375="Y/T","Belum diisi","Error")))</f>
        <v>Belum diisi</v>
      </c>
      <c r="F375" s="273">
        <v>1</v>
      </c>
      <c r="G375" s="274"/>
      <c r="H375" s="290" t="str">
        <f t="shared" si="122"/>
        <v>Belum Diisi</v>
      </c>
      <c r="I375" s="276" t="s">
        <v>650</v>
      </c>
      <c r="J375" s="277" t="str">
        <f>IF($D$375="Y/T","Isi Sasaran",IF($E$375=0,0,IF(I375="Y",1,IF(I375="T",0,"Isi Dulu"))))</f>
        <v>Isi Sasaran</v>
      </c>
      <c r="K375" s="276" t="s">
        <v>650</v>
      </c>
      <c r="L375" s="277" t="str">
        <f t="shared" ref="L375:L379" si="149">IF($D$375="Y/T","Isi Sasaran",IF($E$375=0,0,IF(K375="Y",1,IF(K375="T",0,"Isi Dulu"))))</f>
        <v>Isi Sasaran</v>
      </c>
      <c r="M375" s="429" t="s">
        <v>650</v>
      </c>
      <c r="N375" s="430" t="str">
        <f>IF(M375="Y",1,IF(M375="T",0,IF(M375="Y/T","Belum diisi","Error")))</f>
        <v>Belum diisi</v>
      </c>
      <c r="O375" s="272"/>
      <c r="P375" s="272"/>
      <c r="Q375" s="272"/>
      <c r="R375" s="272"/>
    </row>
    <row r="376" spans="1:18" ht="12.75" customHeight="1">
      <c r="A376" s="272"/>
      <c r="B376" s="371"/>
      <c r="C376" s="371"/>
      <c r="D376" s="371"/>
      <c r="E376" s="371"/>
      <c r="F376" s="278">
        <v>2</v>
      </c>
      <c r="G376" s="279"/>
      <c r="H376" s="288" t="str">
        <f t="shared" si="122"/>
        <v>Belum Diisi</v>
      </c>
      <c r="I376" s="280" t="s">
        <v>650</v>
      </c>
      <c r="J376" s="281" t="str">
        <f t="shared" ref="J376:J379" si="150">IF($D$223="Y/T","Isi Sasaran",IF($E$223=0,0,IF(I376="Y",1,IF(I376="T",0,"Isi Dulu"))))</f>
        <v>Isi Sasaran</v>
      </c>
      <c r="K376" s="280" t="s">
        <v>650</v>
      </c>
      <c r="L376" s="277" t="str">
        <f t="shared" si="149"/>
        <v>Isi Sasaran</v>
      </c>
      <c r="M376" s="371"/>
      <c r="N376" s="371"/>
      <c r="O376" s="272"/>
      <c r="P376" s="272"/>
      <c r="Q376" s="272"/>
      <c r="R376" s="272"/>
    </row>
    <row r="377" spans="1:18" ht="12.75" customHeight="1">
      <c r="A377" s="272"/>
      <c r="B377" s="371"/>
      <c r="C377" s="371"/>
      <c r="D377" s="371"/>
      <c r="E377" s="371"/>
      <c r="F377" s="278">
        <v>3</v>
      </c>
      <c r="G377" s="279"/>
      <c r="H377" s="288" t="str">
        <f t="shared" si="122"/>
        <v>Belum Diisi</v>
      </c>
      <c r="I377" s="280" t="s">
        <v>650</v>
      </c>
      <c r="J377" s="281" t="str">
        <f t="shared" si="150"/>
        <v>Isi Sasaran</v>
      </c>
      <c r="K377" s="280" t="s">
        <v>650</v>
      </c>
      <c r="L377" s="277" t="str">
        <f t="shared" si="149"/>
        <v>Isi Sasaran</v>
      </c>
      <c r="M377" s="371"/>
      <c r="N377" s="371"/>
      <c r="O377" s="272"/>
      <c r="P377" s="272"/>
      <c r="Q377" s="272"/>
      <c r="R377" s="272"/>
    </row>
    <row r="378" spans="1:18" ht="12.75" customHeight="1">
      <c r="A378" s="272"/>
      <c r="B378" s="371"/>
      <c r="C378" s="371"/>
      <c r="D378" s="371"/>
      <c r="E378" s="371"/>
      <c r="F378" s="278">
        <v>4</v>
      </c>
      <c r="G378" s="279"/>
      <c r="H378" s="288" t="str">
        <f t="shared" si="122"/>
        <v>Belum Diisi</v>
      </c>
      <c r="I378" s="280" t="s">
        <v>650</v>
      </c>
      <c r="J378" s="281" t="str">
        <f t="shared" si="150"/>
        <v>Isi Sasaran</v>
      </c>
      <c r="K378" s="280" t="s">
        <v>650</v>
      </c>
      <c r="L378" s="277" t="str">
        <f t="shared" si="149"/>
        <v>Isi Sasaran</v>
      </c>
      <c r="M378" s="371"/>
      <c r="N378" s="371"/>
      <c r="O378" s="272"/>
      <c r="P378" s="272"/>
      <c r="Q378" s="272"/>
      <c r="R378" s="272"/>
    </row>
    <row r="379" spans="1:18" ht="12.75" customHeight="1">
      <c r="A379" s="272"/>
      <c r="B379" s="349"/>
      <c r="C379" s="349"/>
      <c r="D379" s="349"/>
      <c r="E379" s="349"/>
      <c r="F379" s="282">
        <v>5</v>
      </c>
      <c r="G379" s="283"/>
      <c r="H379" s="289" t="str">
        <f t="shared" si="122"/>
        <v>Belum Diisi</v>
      </c>
      <c r="I379" s="285" t="s">
        <v>650</v>
      </c>
      <c r="J379" s="286" t="str">
        <f t="shared" si="150"/>
        <v>Isi Sasaran</v>
      </c>
      <c r="K379" s="285" t="s">
        <v>650</v>
      </c>
      <c r="L379" s="277" t="str">
        <f t="shared" si="149"/>
        <v>Isi Sasaran</v>
      </c>
      <c r="M379" s="349"/>
      <c r="N379" s="349"/>
      <c r="O379" s="272"/>
      <c r="P379" s="272"/>
      <c r="Q379" s="272"/>
      <c r="R379" s="272"/>
    </row>
    <row r="380" spans="1:18" ht="12.75" customHeight="1">
      <c r="A380" s="272"/>
      <c r="B380" s="418">
        <v>15</v>
      </c>
      <c r="C380" s="426"/>
      <c r="D380" s="419" t="s">
        <v>650</v>
      </c>
      <c r="E380" s="427" t="str">
        <f>IF(D380="Y",1,IF(D380="T",0,IF(D380="Y/T","Belum diisi","Error")))</f>
        <v>Belum diisi</v>
      </c>
      <c r="F380" s="273">
        <v>1</v>
      </c>
      <c r="G380" s="274"/>
      <c r="H380" s="290" t="str">
        <f t="shared" si="122"/>
        <v>Belum Diisi</v>
      </c>
      <c r="I380" s="276" t="s">
        <v>650</v>
      </c>
      <c r="J380" s="277" t="str">
        <f t="shared" ref="J380:J384" si="151">IF($D$380="Y/T","Isi Sasaran",IF($E$380=0,0,IF(I380="Y",1,IF(I380="T",0,"Isi Dulu"))))</f>
        <v>Isi Sasaran</v>
      </c>
      <c r="K380" s="276" t="s">
        <v>650</v>
      </c>
      <c r="L380" s="277" t="str">
        <f t="shared" ref="L380:L384" si="152">IF($D$380="Y/T","Isi Sasaran",IF($E$380=0,0,IF(K380="Y",1,IF(K380="T",0,"Isi Dulu"))))</f>
        <v>Isi Sasaran</v>
      </c>
      <c r="M380" s="429" t="s">
        <v>650</v>
      </c>
      <c r="N380" s="430" t="str">
        <f>IF(M380="Y",1,IF(M380="T",0,IF(M380="Y/T","Belum diisi","Error")))</f>
        <v>Belum diisi</v>
      </c>
      <c r="O380" s="272"/>
      <c r="P380" s="272"/>
      <c r="Q380" s="272"/>
      <c r="R380" s="272"/>
    </row>
    <row r="381" spans="1:18" ht="12.75" customHeight="1">
      <c r="A381" s="272"/>
      <c r="B381" s="371"/>
      <c r="C381" s="371"/>
      <c r="D381" s="371"/>
      <c r="E381" s="371"/>
      <c r="F381" s="278">
        <v>2</v>
      </c>
      <c r="G381" s="279"/>
      <c r="H381" s="288" t="str">
        <f t="shared" si="122"/>
        <v>Belum Diisi</v>
      </c>
      <c r="I381" s="280" t="s">
        <v>650</v>
      </c>
      <c r="J381" s="277" t="str">
        <f t="shared" si="151"/>
        <v>Isi Sasaran</v>
      </c>
      <c r="K381" s="280" t="s">
        <v>650</v>
      </c>
      <c r="L381" s="277" t="str">
        <f t="shared" si="152"/>
        <v>Isi Sasaran</v>
      </c>
      <c r="M381" s="371"/>
      <c r="N381" s="371"/>
      <c r="O381" s="272"/>
      <c r="P381" s="272"/>
      <c r="Q381" s="272"/>
      <c r="R381" s="272"/>
    </row>
    <row r="382" spans="1:18" ht="12.75" customHeight="1">
      <c r="A382" s="272"/>
      <c r="B382" s="371"/>
      <c r="C382" s="371"/>
      <c r="D382" s="371"/>
      <c r="E382" s="371"/>
      <c r="F382" s="278">
        <v>3</v>
      </c>
      <c r="G382" s="279"/>
      <c r="H382" s="288" t="str">
        <f t="shared" si="122"/>
        <v>Belum Diisi</v>
      </c>
      <c r="I382" s="280" t="s">
        <v>650</v>
      </c>
      <c r="J382" s="277" t="str">
        <f t="shared" si="151"/>
        <v>Isi Sasaran</v>
      </c>
      <c r="K382" s="280" t="s">
        <v>650</v>
      </c>
      <c r="L382" s="277" t="str">
        <f t="shared" si="152"/>
        <v>Isi Sasaran</v>
      </c>
      <c r="M382" s="371"/>
      <c r="N382" s="371"/>
      <c r="O382" s="272"/>
      <c r="P382" s="272"/>
      <c r="Q382" s="272"/>
      <c r="R382" s="272"/>
    </row>
    <row r="383" spans="1:18" ht="12.75" customHeight="1">
      <c r="A383" s="272"/>
      <c r="B383" s="371"/>
      <c r="C383" s="371"/>
      <c r="D383" s="371"/>
      <c r="E383" s="371"/>
      <c r="F383" s="278">
        <v>4</v>
      </c>
      <c r="G383" s="279"/>
      <c r="H383" s="288" t="str">
        <f t="shared" si="122"/>
        <v>Belum Diisi</v>
      </c>
      <c r="I383" s="280" t="s">
        <v>650</v>
      </c>
      <c r="J383" s="277" t="str">
        <f t="shared" si="151"/>
        <v>Isi Sasaran</v>
      </c>
      <c r="K383" s="280" t="s">
        <v>650</v>
      </c>
      <c r="L383" s="277" t="str">
        <f t="shared" si="152"/>
        <v>Isi Sasaran</v>
      </c>
      <c r="M383" s="371"/>
      <c r="N383" s="371"/>
      <c r="O383" s="272"/>
      <c r="P383" s="272"/>
      <c r="Q383" s="272"/>
      <c r="R383" s="272"/>
    </row>
    <row r="384" spans="1:18" ht="12.75" customHeight="1">
      <c r="A384" s="272"/>
      <c r="B384" s="349"/>
      <c r="C384" s="349"/>
      <c r="D384" s="349"/>
      <c r="E384" s="349"/>
      <c r="F384" s="282">
        <v>5</v>
      </c>
      <c r="G384" s="283"/>
      <c r="H384" s="289" t="str">
        <f t="shared" si="122"/>
        <v>Belum Diisi</v>
      </c>
      <c r="I384" s="285" t="s">
        <v>650</v>
      </c>
      <c r="J384" s="277" t="str">
        <f t="shared" si="151"/>
        <v>Isi Sasaran</v>
      </c>
      <c r="K384" s="285" t="s">
        <v>650</v>
      </c>
      <c r="L384" s="277" t="str">
        <f t="shared" si="152"/>
        <v>Isi Sasaran</v>
      </c>
      <c r="M384" s="349"/>
      <c r="N384" s="349"/>
      <c r="O384" s="272"/>
      <c r="P384" s="272"/>
      <c r="Q384" s="272"/>
      <c r="R384" s="272"/>
    </row>
    <row r="385" spans="1:18" ht="12.75" customHeight="1">
      <c r="A385" s="272"/>
      <c r="B385" s="418">
        <v>16</v>
      </c>
      <c r="C385" s="426"/>
      <c r="D385" s="419" t="s">
        <v>650</v>
      </c>
      <c r="E385" s="427" t="str">
        <f>IF(D385="Y",1,IF(D385="T",0,IF(D385="Y/T","Belum diisi","Error")))</f>
        <v>Belum diisi</v>
      </c>
      <c r="F385" s="273">
        <v>1</v>
      </c>
      <c r="G385" s="274"/>
      <c r="H385" s="290" t="str">
        <f t="shared" si="122"/>
        <v>Belum Diisi</v>
      </c>
      <c r="I385" s="276" t="s">
        <v>650</v>
      </c>
      <c r="J385" s="277" t="str">
        <f t="shared" ref="J385:J389" si="153">IF($D$385="Y/T","Isi Sasaran",IF($E$385=0,0,IF(I385="Y",1,IF(I385="T",0,"Isi Dulu"))))</f>
        <v>Isi Sasaran</v>
      </c>
      <c r="K385" s="276" t="s">
        <v>650</v>
      </c>
      <c r="L385" s="277" t="str">
        <f t="shared" ref="L385:L389" si="154">IF($D$385="Y/T","Isi Sasaran",IF($E$385=0,0,IF(K385="Y",1,IF(K385="T",0,"Isi Dulu"))))</f>
        <v>Isi Sasaran</v>
      </c>
      <c r="M385" s="429" t="s">
        <v>650</v>
      </c>
      <c r="N385" s="430" t="str">
        <f>IF(M385="Y",1,IF(M385="T",0,IF(M385="Y/T","Belum diisi","Error")))</f>
        <v>Belum diisi</v>
      </c>
      <c r="O385" s="272"/>
      <c r="P385" s="272"/>
      <c r="Q385" s="272"/>
      <c r="R385" s="272"/>
    </row>
    <row r="386" spans="1:18" ht="12.75" customHeight="1">
      <c r="A386" s="272"/>
      <c r="B386" s="371"/>
      <c r="C386" s="371"/>
      <c r="D386" s="371"/>
      <c r="E386" s="371"/>
      <c r="F386" s="278">
        <v>2</v>
      </c>
      <c r="G386" s="279"/>
      <c r="H386" s="288" t="str">
        <f t="shared" si="122"/>
        <v>Belum Diisi</v>
      </c>
      <c r="I386" s="280" t="s">
        <v>650</v>
      </c>
      <c r="J386" s="277" t="str">
        <f t="shared" si="153"/>
        <v>Isi Sasaran</v>
      </c>
      <c r="K386" s="280" t="s">
        <v>650</v>
      </c>
      <c r="L386" s="277" t="str">
        <f t="shared" si="154"/>
        <v>Isi Sasaran</v>
      </c>
      <c r="M386" s="371"/>
      <c r="N386" s="371"/>
      <c r="O386" s="272"/>
      <c r="P386" s="272"/>
      <c r="Q386" s="272"/>
      <c r="R386" s="272"/>
    </row>
    <row r="387" spans="1:18" ht="12.75" customHeight="1">
      <c r="A387" s="272"/>
      <c r="B387" s="371"/>
      <c r="C387" s="371"/>
      <c r="D387" s="371"/>
      <c r="E387" s="371"/>
      <c r="F387" s="278">
        <v>3</v>
      </c>
      <c r="G387" s="279"/>
      <c r="H387" s="288" t="str">
        <f t="shared" si="122"/>
        <v>Belum Diisi</v>
      </c>
      <c r="I387" s="280" t="s">
        <v>650</v>
      </c>
      <c r="J387" s="277" t="str">
        <f t="shared" si="153"/>
        <v>Isi Sasaran</v>
      </c>
      <c r="K387" s="280" t="s">
        <v>650</v>
      </c>
      <c r="L387" s="277" t="str">
        <f t="shared" si="154"/>
        <v>Isi Sasaran</v>
      </c>
      <c r="M387" s="371"/>
      <c r="N387" s="371"/>
      <c r="O387" s="272"/>
      <c r="P387" s="272"/>
      <c r="Q387" s="272"/>
      <c r="R387" s="272"/>
    </row>
    <row r="388" spans="1:18" ht="12.75" customHeight="1">
      <c r="A388" s="272"/>
      <c r="B388" s="371"/>
      <c r="C388" s="371"/>
      <c r="D388" s="371"/>
      <c r="E388" s="371"/>
      <c r="F388" s="278">
        <v>4</v>
      </c>
      <c r="G388" s="279"/>
      <c r="H388" s="288" t="str">
        <f t="shared" si="122"/>
        <v>Belum Diisi</v>
      </c>
      <c r="I388" s="280" t="s">
        <v>650</v>
      </c>
      <c r="J388" s="277" t="str">
        <f t="shared" si="153"/>
        <v>Isi Sasaran</v>
      </c>
      <c r="K388" s="280" t="s">
        <v>650</v>
      </c>
      <c r="L388" s="277" t="str">
        <f t="shared" si="154"/>
        <v>Isi Sasaran</v>
      </c>
      <c r="M388" s="371"/>
      <c r="N388" s="371"/>
      <c r="O388" s="272"/>
      <c r="P388" s="272"/>
      <c r="Q388" s="272"/>
      <c r="R388" s="272"/>
    </row>
    <row r="389" spans="1:18" ht="12.75" customHeight="1">
      <c r="A389" s="272"/>
      <c r="B389" s="349"/>
      <c r="C389" s="349"/>
      <c r="D389" s="349"/>
      <c r="E389" s="349"/>
      <c r="F389" s="282">
        <v>5</v>
      </c>
      <c r="G389" s="283"/>
      <c r="H389" s="289" t="str">
        <f t="shared" si="122"/>
        <v>Belum Diisi</v>
      </c>
      <c r="I389" s="285" t="s">
        <v>650</v>
      </c>
      <c r="J389" s="277" t="str">
        <f t="shared" si="153"/>
        <v>Isi Sasaran</v>
      </c>
      <c r="K389" s="285" t="s">
        <v>650</v>
      </c>
      <c r="L389" s="277" t="str">
        <f t="shared" si="154"/>
        <v>Isi Sasaran</v>
      </c>
      <c r="M389" s="349"/>
      <c r="N389" s="349"/>
      <c r="O389" s="272"/>
      <c r="P389" s="272"/>
      <c r="Q389" s="272"/>
      <c r="R389" s="272"/>
    </row>
    <row r="390" spans="1:18" ht="12.75" customHeight="1">
      <c r="A390" s="272"/>
      <c r="B390" s="418">
        <v>17</v>
      </c>
      <c r="C390" s="426"/>
      <c r="D390" s="419" t="s">
        <v>650</v>
      </c>
      <c r="E390" s="427" t="str">
        <f>IF(D390="Y",1,IF(D390="T",0,IF(D390="Y/T","Belum diisi","Error")))</f>
        <v>Belum diisi</v>
      </c>
      <c r="F390" s="273">
        <v>1</v>
      </c>
      <c r="G390" s="274"/>
      <c r="H390" s="290" t="str">
        <f t="shared" si="122"/>
        <v>Belum Diisi</v>
      </c>
      <c r="I390" s="276" t="s">
        <v>650</v>
      </c>
      <c r="J390" s="277" t="str">
        <f t="shared" ref="J390:J394" si="155">IF($D$390="Y/T","Isi Sasaran",IF($E$390=0,0,IF(I390="Y",1,IF(I390="T",0,"Isi Dulu"))))</f>
        <v>Isi Sasaran</v>
      </c>
      <c r="K390" s="276" t="s">
        <v>650</v>
      </c>
      <c r="L390" s="277" t="str">
        <f t="shared" ref="L390:L394" si="156">IF($D$390="Y/T","Isi Sasaran",IF($E$390=0,0,IF(K390="Y",1,IF(K390="T",0,"Isi Dulu"))))</f>
        <v>Isi Sasaran</v>
      </c>
      <c r="M390" s="429" t="s">
        <v>650</v>
      </c>
      <c r="N390" s="430" t="str">
        <f>IF(M390="Y",1,IF(M390="T",0,IF(M390="Y/T","Belum diisi","Error")))</f>
        <v>Belum diisi</v>
      </c>
      <c r="O390" s="272"/>
      <c r="P390" s="272"/>
      <c r="Q390" s="272"/>
      <c r="R390" s="272"/>
    </row>
    <row r="391" spans="1:18" ht="12.75" customHeight="1">
      <c r="A391" s="272"/>
      <c r="B391" s="371"/>
      <c r="C391" s="371"/>
      <c r="D391" s="371"/>
      <c r="E391" s="371"/>
      <c r="F391" s="278">
        <v>2</v>
      </c>
      <c r="G391" s="279"/>
      <c r="H391" s="288" t="str">
        <f t="shared" si="122"/>
        <v>Belum Diisi</v>
      </c>
      <c r="I391" s="280" t="s">
        <v>650</v>
      </c>
      <c r="J391" s="277" t="str">
        <f t="shared" si="155"/>
        <v>Isi Sasaran</v>
      </c>
      <c r="K391" s="280" t="s">
        <v>650</v>
      </c>
      <c r="L391" s="277" t="str">
        <f t="shared" si="156"/>
        <v>Isi Sasaran</v>
      </c>
      <c r="M391" s="371"/>
      <c r="N391" s="371"/>
      <c r="O391" s="272"/>
      <c r="P391" s="272"/>
      <c r="Q391" s="272"/>
      <c r="R391" s="272"/>
    </row>
    <row r="392" spans="1:18" ht="12.75" customHeight="1">
      <c r="A392" s="272"/>
      <c r="B392" s="371"/>
      <c r="C392" s="371"/>
      <c r="D392" s="371"/>
      <c r="E392" s="371"/>
      <c r="F392" s="278">
        <v>3</v>
      </c>
      <c r="G392" s="279"/>
      <c r="H392" s="288" t="str">
        <f t="shared" si="122"/>
        <v>Belum Diisi</v>
      </c>
      <c r="I392" s="280" t="s">
        <v>650</v>
      </c>
      <c r="J392" s="277" t="str">
        <f t="shared" si="155"/>
        <v>Isi Sasaran</v>
      </c>
      <c r="K392" s="280" t="s">
        <v>650</v>
      </c>
      <c r="L392" s="277" t="str">
        <f t="shared" si="156"/>
        <v>Isi Sasaran</v>
      </c>
      <c r="M392" s="371"/>
      <c r="N392" s="371"/>
      <c r="O392" s="272"/>
      <c r="P392" s="272"/>
      <c r="Q392" s="272"/>
      <c r="R392" s="272"/>
    </row>
    <row r="393" spans="1:18" ht="12.75" customHeight="1">
      <c r="A393" s="272"/>
      <c r="B393" s="371"/>
      <c r="C393" s="371"/>
      <c r="D393" s="371"/>
      <c r="E393" s="371"/>
      <c r="F393" s="278">
        <v>4</v>
      </c>
      <c r="G393" s="279"/>
      <c r="H393" s="288" t="str">
        <f t="shared" si="122"/>
        <v>Belum Diisi</v>
      </c>
      <c r="I393" s="280" t="s">
        <v>650</v>
      </c>
      <c r="J393" s="277" t="str">
        <f t="shared" si="155"/>
        <v>Isi Sasaran</v>
      </c>
      <c r="K393" s="280" t="s">
        <v>650</v>
      </c>
      <c r="L393" s="277" t="str">
        <f t="shared" si="156"/>
        <v>Isi Sasaran</v>
      </c>
      <c r="M393" s="371"/>
      <c r="N393" s="371"/>
      <c r="O393" s="272"/>
      <c r="P393" s="272"/>
      <c r="Q393" s="272"/>
      <c r="R393" s="272"/>
    </row>
    <row r="394" spans="1:18" ht="12.75" customHeight="1">
      <c r="A394" s="272"/>
      <c r="B394" s="349"/>
      <c r="C394" s="349"/>
      <c r="D394" s="349"/>
      <c r="E394" s="349"/>
      <c r="F394" s="282">
        <v>5</v>
      </c>
      <c r="G394" s="283"/>
      <c r="H394" s="289" t="str">
        <f t="shared" si="122"/>
        <v>Belum Diisi</v>
      </c>
      <c r="I394" s="285" t="s">
        <v>650</v>
      </c>
      <c r="J394" s="277" t="str">
        <f t="shared" si="155"/>
        <v>Isi Sasaran</v>
      </c>
      <c r="K394" s="285" t="s">
        <v>650</v>
      </c>
      <c r="L394" s="277" t="str">
        <f t="shared" si="156"/>
        <v>Isi Sasaran</v>
      </c>
      <c r="M394" s="349"/>
      <c r="N394" s="349"/>
      <c r="O394" s="272"/>
      <c r="P394" s="272"/>
      <c r="Q394" s="272"/>
      <c r="R394" s="272"/>
    </row>
    <row r="395" spans="1:18" ht="12.75" customHeight="1">
      <c r="A395" s="272"/>
      <c r="B395" s="418">
        <v>18</v>
      </c>
      <c r="C395" s="426"/>
      <c r="D395" s="419" t="s">
        <v>650</v>
      </c>
      <c r="E395" s="427" t="str">
        <f>IF(D395="Y",1,IF(D395="T",0,IF(D395="Y/T","Belum diisi","Error")))</f>
        <v>Belum diisi</v>
      </c>
      <c r="F395" s="273">
        <v>1</v>
      </c>
      <c r="G395" s="274"/>
      <c r="H395" s="290" t="str">
        <f t="shared" si="122"/>
        <v>Belum Diisi</v>
      </c>
      <c r="I395" s="276" t="s">
        <v>650</v>
      </c>
      <c r="J395" s="277" t="str">
        <f t="shared" ref="J395:J399" si="157">IF($D$395="Y/T","Isi Sasaran",IF($E$395=0,0,IF(I395="Y",1,IF(I395="T",0,"Isi Dulu"))))</f>
        <v>Isi Sasaran</v>
      </c>
      <c r="K395" s="276" t="s">
        <v>650</v>
      </c>
      <c r="L395" s="277" t="str">
        <f t="shared" ref="L395:L399" si="158">IF($D$395="Y/T","Isi Sasaran",IF($E$395=0,0,IF(K395="Y",1,IF(K395="T",0,"Isi Dulu"))))</f>
        <v>Isi Sasaran</v>
      </c>
      <c r="M395" s="429" t="s">
        <v>650</v>
      </c>
      <c r="N395" s="430" t="str">
        <f>IF(M395="Y",1,IF(M395="T",0,IF(M395="Y/T","Belum diisi","Error")))</f>
        <v>Belum diisi</v>
      </c>
      <c r="O395" s="272"/>
      <c r="P395" s="272"/>
      <c r="Q395" s="272"/>
      <c r="R395" s="272"/>
    </row>
    <row r="396" spans="1:18" ht="12.75" customHeight="1">
      <c r="A396" s="272"/>
      <c r="B396" s="371"/>
      <c r="C396" s="371"/>
      <c r="D396" s="371"/>
      <c r="E396" s="371"/>
      <c r="F396" s="278">
        <v>2</v>
      </c>
      <c r="G396" s="279"/>
      <c r="H396" s="288" t="str">
        <f t="shared" si="122"/>
        <v>Belum Diisi</v>
      </c>
      <c r="I396" s="280" t="s">
        <v>650</v>
      </c>
      <c r="J396" s="277" t="str">
        <f t="shared" si="157"/>
        <v>Isi Sasaran</v>
      </c>
      <c r="K396" s="280" t="s">
        <v>650</v>
      </c>
      <c r="L396" s="277" t="str">
        <f t="shared" si="158"/>
        <v>Isi Sasaran</v>
      </c>
      <c r="M396" s="371"/>
      <c r="N396" s="371"/>
      <c r="O396" s="272"/>
      <c r="P396" s="272"/>
      <c r="Q396" s="272"/>
      <c r="R396" s="272"/>
    </row>
    <row r="397" spans="1:18" ht="12.75" customHeight="1">
      <c r="A397" s="272"/>
      <c r="B397" s="371"/>
      <c r="C397" s="371"/>
      <c r="D397" s="371"/>
      <c r="E397" s="371"/>
      <c r="F397" s="278">
        <v>3</v>
      </c>
      <c r="G397" s="279"/>
      <c r="H397" s="288" t="str">
        <f t="shared" si="122"/>
        <v>Belum Diisi</v>
      </c>
      <c r="I397" s="280" t="s">
        <v>650</v>
      </c>
      <c r="J397" s="277" t="str">
        <f t="shared" si="157"/>
        <v>Isi Sasaran</v>
      </c>
      <c r="K397" s="280" t="s">
        <v>650</v>
      </c>
      <c r="L397" s="277" t="str">
        <f t="shared" si="158"/>
        <v>Isi Sasaran</v>
      </c>
      <c r="M397" s="371"/>
      <c r="N397" s="371"/>
      <c r="O397" s="272"/>
      <c r="P397" s="272"/>
      <c r="Q397" s="272"/>
      <c r="R397" s="272"/>
    </row>
    <row r="398" spans="1:18" ht="12.75" customHeight="1">
      <c r="A398" s="272"/>
      <c r="B398" s="371"/>
      <c r="C398" s="371"/>
      <c r="D398" s="371"/>
      <c r="E398" s="371"/>
      <c r="F398" s="278">
        <v>4</v>
      </c>
      <c r="G398" s="279"/>
      <c r="H398" s="288" t="str">
        <f t="shared" si="122"/>
        <v>Belum Diisi</v>
      </c>
      <c r="I398" s="280" t="s">
        <v>650</v>
      </c>
      <c r="J398" s="277" t="str">
        <f t="shared" si="157"/>
        <v>Isi Sasaran</v>
      </c>
      <c r="K398" s="280" t="s">
        <v>650</v>
      </c>
      <c r="L398" s="277" t="str">
        <f t="shared" si="158"/>
        <v>Isi Sasaran</v>
      </c>
      <c r="M398" s="371"/>
      <c r="N398" s="371"/>
      <c r="O398" s="272"/>
      <c r="P398" s="272"/>
      <c r="Q398" s="272"/>
      <c r="R398" s="272"/>
    </row>
    <row r="399" spans="1:18" ht="12.75" customHeight="1">
      <c r="A399" s="272"/>
      <c r="B399" s="349"/>
      <c r="C399" s="349"/>
      <c r="D399" s="349"/>
      <c r="E399" s="349"/>
      <c r="F399" s="282">
        <v>5</v>
      </c>
      <c r="G399" s="283"/>
      <c r="H399" s="289" t="str">
        <f t="shared" si="122"/>
        <v>Belum Diisi</v>
      </c>
      <c r="I399" s="285" t="s">
        <v>650</v>
      </c>
      <c r="J399" s="277" t="str">
        <f t="shared" si="157"/>
        <v>Isi Sasaran</v>
      </c>
      <c r="K399" s="285" t="s">
        <v>650</v>
      </c>
      <c r="L399" s="277" t="str">
        <f t="shared" si="158"/>
        <v>Isi Sasaran</v>
      </c>
      <c r="M399" s="349"/>
      <c r="N399" s="349"/>
      <c r="O399" s="272"/>
      <c r="P399" s="272"/>
      <c r="Q399" s="272"/>
      <c r="R399" s="272"/>
    </row>
    <row r="400" spans="1:18" ht="12.75" customHeight="1">
      <c r="A400" s="272"/>
      <c r="B400" s="418">
        <v>19</v>
      </c>
      <c r="C400" s="426"/>
      <c r="D400" s="419" t="s">
        <v>650</v>
      </c>
      <c r="E400" s="427" t="str">
        <f>IF(D400="Y",1,IF(D400="T",0,IF(D400="Y/T","Belum diisi","Error")))</f>
        <v>Belum diisi</v>
      </c>
      <c r="F400" s="273">
        <v>1</v>
      </c>
      <c r="G400" s="274"/>
      <c r="H400" s="290" t="str">
        <f t="shared" si="122"/>
        <v>Belum Diisi</v>
      </c>
      <c r="I400" s="276" t="s">
        <v>650</v>
      </c>
      <c r="J400" s="277" t="str">
        <f t="shared" ref="J400:J404" si="159">IF($D$400="Y/T","Isi Sasaran",IF($E$400=0,0,IF(I400="Y",1,IF(I400="T",0,"Isi Dulu"))))</f>
        <v>Isi Sasaran</v>
      </c>
      <c r="K400" s="276" t="s">
        <v>650</v>
      </c>
      <c r="L400" s="277" t="str">
        <f t="shared" ref="L400:L404" si="160">IF($D$400="Y/T","Isi Sasaran",IF($E$400=0,0,IF(K400="Y",1,IF(K400="T",0,"Isi Dulu"))))</f>
        <v>Isi Sasaran</v>
      </c>
      <c r="M400" s="429" t="s">
        <v>650</v>
      </c>
      <c r="N400" s="430" t="str">
        <f>IF(M400="Y",1,IF(M400="T",0,IF(M400="Y/T","Belum diisi","Error")))</f>
        <v>Belum diisi</v>
      </c>
      <c r="O400" s="272"/>
      <c r="P400" s="272"/>
      <c r="Q400" s="272"/>
      <c r="R400" s="272"/>
    </row>
    <row r="401" spans="1:18" ht="12.75" customHeight="1">
      <c r="A401" s="272"/>
      <c r="B401" s="371"/>
      <c r="C401" s="371"/>
      <c r="D401" s="371"/>
      <c r="E401" s="371"/>
      <c r="F401" s="278">
        <v>2</v>
      </c>
      <c r="G401" s="279"/>
      <c r="H401" s="288" t="str">
        <f t="shared" si="122"/>
        <v>Belum Diisi</v>
      </c>
      <c r="I401" s="280" t="s">
        <v>650</v>
      </c>
      <c r="J401" s="277" t="str">
        <f t="shared" si="159"/>
        <v>Isi Sasaran</v>
      </c>
      <c r="K401" s="280" t="s">
        <v>650</v>
      </c>
      <c r="L401" s="277" t="str">
        <f t="shared" si="160"/>
        <v>Isi Sasaran</v>
      </c>
      <c r="M401" s="371"/>
      <c r="N401" s="371"/>
      <c r="O401" s="272"/>
      <c r="P401" s="272"/>
      <c r="Q401" s="272"/>
      <c r="R401" s="272"/>
    </row>
    <row r="402" spans="1:18" ht="12.75" customHeight="1">
      <c r="A402" s="272"/>
      <c r="B402" s="371"/>
      <c r="C402" s="371"/>
      <c r="D402" s="371"/>
      <c r="E402" s="371"/>
      <c r="F402" s="278">
        <v>3</v>
      </c>
      <c r="G402" s="279"/>
      <c r="H402" s="288" t="str">
        <f t="shared" si="122"/>
        <v>Belum Diisi</v>
      </c>
      <c r="I402" s="280" t="s">
        <v>650</v>
      </c>
      <c r="J402" s="277" t="str">
        <f t="shared" si="159"/>
        <v>Isi Sasaran</v>
      </c>
      <c r="K402" s="280" t="s">
        <v>650</v>
      </c>
      <c r="L402" s="277" t="str">
        <f t="shared" si="160"/>
        <v>Isi Sasaran</v>
      </c>
      <c r="M402" s="371"/>
      <c r="N402" s="371"/>
      <c r="O402" s="272"/>
      <c r="P402" s="272"/>
      <c r="Q402" s="272"/>
      <c r="R402" s="272"/>
    </row>
    <row r="403" spans="1:18" ht="12.75" customHeight="1">
      <c r="A403" s="272"/>
      <c r="B403" s="371"/>
      <c r="C403" s="371"/>
      <c r="D403" s="371"/>
      <c r="E403" s="371"/>
      <c r="F403" s="278">
        <v>4</v>
      </c>
      <c r="G403" s="279"/>
      <c r="H403" s="288" t="str">
        <f t="shared" si="122"/>
        <v>Belum Diisi</v>
      </c>
      <c r="I403" s="280" t="s">
        <v>650</v>
      </c>
      <c r="J403" s="277" t="str">
        <f t="shared" si="159"/>
        <v>Isi Sasaran</v>
      </c>
      <c r="K403" s="280" t="s">
        <v>650</v>
      </c>
      <c r="L403" s="277" t="str">
        <f t="shared" si="160"/>
        <v>Isi Sasaran</v>
      </c>
      <c r="M403" s="371"/>
      <c r="N403" s="371"/>
      <c r="O403" s="272"/>
      <c r="P403" s="272"/>
      <c r="Q403" s="272"/>
      <c r="R403" s="272"/>
    </row>
    <row r="404" spans="1:18" ht="12.75" customHeight="1">
      <c r="A404" s="272"/>
      <c r="B404" s="349"/>
      <c r="C404" s="349"/>
      <c r="D404" s="349"/>
      <c r="E404" s="349"/>
      <c r="F404" s="282">
        <v>5</v>
      </c>
      <c r="G404" s="283"/>
      <c r="H404" s="289" t="str">
        <f t="shared" si="122"/>
        <v>Belum Diisi</v>
      </c>
      <c r="I404" s="285" t="s">
        <v>650</v>
      </c>
      <c r="J404" s="277" t="str">
        <f t="shared" si="159"/>
        <v>Isi Sasaran</v>
      </c>
      <c r="K404" s="285" t="s">
        <v>650</v>
      </c>
      <c r="L404" s="277" t="str">
        <f t="shared" si="160"/>
        <v>Isi Sasaran</v>
      </c>
      <c r="M404" s="349"/>
      <c r="N404" s="349"/>
      <c r="O404" s="272"/>
      <c r="P404" s="272"/>
      <c r="Q404" s="272"/>
      <c r="R404" s="272"/>
    </row>
    <row r="405" spans="1:18" ht="12.75" customHeight="1">
      <c r="A405" s="272"/>
      <c r="B405" s="418">
        <v>30</v>
      </c>
      <c r="C405" s="426"/>
      <c r="D405" s="419" t="s">
        <v>658</v>
      </c>
      <c r="E405" s="427">
        <f>IF(D405="Y",1,IF(D405="T",0,IF(D405="Y/T","Belum diisi","Error")))</f>
        <v>1</v>
      </c>
      <c r="F405" s="273">
        <v>1</v>
      </c>
      <c r="G405" s="274"/>
      <c r="H405" s="290">
        <f t="shared" si="122"/>
        <v>1</v>
      </c>
      <c r="I405" s="285" t="s">
        <v>658</v>
      </c>
      <c r="J405" s="277">
        <f t="shared" ref="J405:J409" si="161">IF($D$405="Y/T","Isi Sasaran",IF($E$405=0,0,IF(I405="Y",1,IF(I405="T",0,"Isi Dulu"))))</f>
        <v>1</v>
      </c>
      <c r="K405" s="285" t="s">
        <v>658</v>
      </c>
      <c r="L405" s="277">
        <f t="shared" ref="L405:L409" si="162">IF($D$405="Y/T","Isi Sasaran",IF($E$405=0,0,IF(K405="Y",1,IF(K405="T",0,"Isi Dulu"))))</f>
        <v>1</v>
      </c>
      <c r="M405" s="429" t="s">
        <v>658</v>
      </c>
      <c r="N405" s="430">
        <f>IF(M405="Y",1,IF(M405="T",0,IF(M405="Y/T","Belum diisi","Error")))</f>
        <v>1</v>
      </c>
      <c r="O405" s="272"/>
      <c r="P405" s="272"/>
      <c r="Q405" s="272"/>
      <c r="R405" s="272"/>
    </row>
    <row r="406" spans="1:18" ht="12.75" customHeight="1">
      <c r="A406" s="272"/>
      <c r="B406" s="371"/>
      <c r="C406" s="371"/>
      <c r="D406" s="371"/>
      <c r="E406" s="371"/>
      <c r="F406" s="278">
        <v>2</v>
      </c>
      <c r="G406" s="279"/>
      <c r="H406" s="288" t="str">
        <f t="shared" si="122"/>
        <v>Belum Diisi</v>
      </c>
      <c r="I406" s="280" t="s">
        <v>650</v>
      </c>
      <c r="J406" s="277" t="str">
        <f t="shared" si="161"/>
        <v>Isi Dulu</v>
      </c>
      <c r="K406" s="280" t="s">
        <v>650</v>
      </c>
      <c r="L406" s="277" t="str">
        <f t="shared" si="162"/>
        <v>Isi Dulu</v>
      </c>
      <c r="M406" s="371"/>
      <c r="N406" s="371"/>
      <c r="O406" s="272"/>
      <c r="P406" s="272"/>
      <c r="Q406" s="272"/>
      <c r="R406" s="272"/>
    </row>
    <row r="407" spans="1:18" ht="12.75" customHeight="1">
      <c r="A407" s="272"/>
      <c r="B407" s="371"/>
      <c r="C407" s="371"/>
      <c r="D407" s="371"/>
      <c r="E407" s="371"/>
      <c r="F407" s="278">
        <v>3</v>
      </c>
      <c r="G407" s="279"/>
      <c r="H407" s="288" t="str">
        <f t="shared" si="122"/>
        <v>Belum Diisi</v>
      </c>
      <c r="I407" s="280" t="s">
        <v>650</v>
      </c>
      <c r="J407" s="277" t="str">
        <f t="shared" si="161"/>
        <v>Isi Dulu</v>
      </c>
      <c r="K407" s="280" t="s">
        <v>650</v>
      </c>
      <c r="L407" s="277" t="str">
        <f t="shared" si="162"/>
        <v>Isi Dulu</v>
      </c>
      <c r="M407" s="371"/>
      <c r="N407" s="371"/>
      <c r="O407" s="272"/>
      <c r="P407" s="272"/>
      <c r="Q407" s="272"/>
      <c r="R407" s="272"/>
    </row>
    <row r="408" spans="1:18" ht="12.75" customHeight="1">
      <c r="A408" s="272"/>
      <c r="B408" s="371"/>
      <c r="C408" s="371"/>
      <c r="D408" s="371"/>
      <c r="E408" s="371"/>
      <c r="F408" s="278">
        <v>4</v>
      </c>
      <c r="G408" s="279"/>
      <c r="H408" s="288" t="str">
        <f t="shared" si="122"/>
        <v>Belum Diisi</v>
      </c>
      <c r="I408" s="280" t="s">
        <v>650</v>
      </c>
      <c r="J408" s="277" t="str">
        <f t="shared" si="161"/>
        <v>Isi Dulu</v>
      </c>
      <c r="K408" s="280" t="s">
        <v>650</v>
      </c>
      <c r="L408" s="277" t="str">
        <f t="shared" si="162"/>
        <v>Isi Dulu</v>
      </c>
      <c r="M408" s="371"/>
      <c r="N408" s="371"/>
      <c r="O408" s="272"/>
      <c r="P408" s="272"/>
      <c r="Q408" s="272"/>
      <c r="R408" s="272"/>
    </row>
    <row r="409" spans="1:18" ht="12.75" customHeight="1">
      <c r="A409" s="12"/>
      <c r="B409" s="349"/>
      <c r="C409" s="349"/>
      <c r="D409" s="349"/>
      <c r="E409" s="349"/>
      <c r="F409" s="282">
        <v>5</v>
      </c>
      <c r="G409" s="283"/>
      <c r="H409" s="289" t="str">
        <f t="shared" si="122"/>
        <v>Belum Diisi</v>
      </c>
      <c r="I409" s="280" t="s">
        <v>650</v>
      </c>
      <c r="J409" s="277" t="str">
        <f t="shared" si="161"/>
        <v>Isi Dulu</v>
      </c>
      <c r="K409" s="280" t="s">
        <v>650</v>
      </c>
      <c r="L409" s="277" t="str">
        <f t="shared" si="162"/>
        <v>Isi Dulu</v>
      </c>
      <c r="M409" s="349"/>
      <c r="N409" s="349"/>
      <c r="O409" s="272"/>
      <c r="P409" s="272"/>
      <c r="Q409" s="272"/>
      <c r="R409" s="272"/>
    </row>
    <row r="410" spans="1:18" ht="12.75" customHeight="1">
      <c r="A410" s="272"/>
      <c r="B410" s="301"/>
      <c r="C410" s="292"/>
      <c r="D410" s="293"/>
      <c r="E410" s="294">
        <f>AVERAGE(E310:E409)</f>
        <v>1</v>
      </c>
      <c r="F410" s="296"/>
      <c r="G410" s="296"/>
      <c r="H410" s="294">
        <f>AVERAGE(H310:H409)</f>
        <v>1</v>
      </c>
      <c r="I410" s="303"/>
      <c r="J410" s="294">
        <f>AVERAGE(J310:J409)</f>
        <v>1</v>
      </c>
      <c r="K410" s="303"/>
      <c r="L410" s="294">
        <f>AVERAGE(L310:L409)</f>
        <v>1</v>
      </c>
      <c r="M410" s="303"/>
      <c r="N410" s="294">
        <f>AVERAGE(N310:N409)</f>
        <v>1</v>
      </c>
      <c r="O410" s="272"/>
      <c r="P410" s="272"/>
      <c r="Q410" s="272"/>
      <c r="R410" s="272"/>
    </row>
    <row r="411" spans="1:18" ht="12.75" customHeight="1">
      <c r="A411" s="272"/>
      <c r="B411" s="431" t="s">
        <v>1261</v>
      </c>
      <c r="C411" s="360"/>
      <c r="D411" s="360"/>
      <c r="E411" s="360"/>
      <c r="F411" s="360"/>
      <c r="G411" s="360"/>
      <c r="H411" s="360"/>
      <c r="I411" s="360"/>
      <c r="J411" s="360"/>
      <c r="K411" s="360"/>
      <c r="L411" s="360"/>
      <c r="M411" s="360"/>
      <c r="N411" s="351"/>
      <c r="O411" s="272"/>
      <c r="P411" s="272"/>
      <c r="Q411" s="272"/>
      <c r="R411" s="272"/>
    </row>
    <row r="412" spans="1:18" ht="12.75" customHeight="1">
      <c r="A412" s="272"/>
      <c r="B412" s="418">
        <v>1</v>
      </c>
      <c r="C412" s="426"/>
      <c r="D412" s="419" t="s">
        <v>650</v>
      </c>
      <c r="E412" s="427" t="str">
        <f>IF(D412="Y",1,IF(D412="T",0,IF(D412="Y/T","Belum diisi","Error")))</f>
        <v>Belum diisi</v>
      </c>
      <c r="F412" s="273">
        <v>1</v>
      </c>
      <c r="G412" s="274"/>
      <c r="H412" s="275" t="str">
        <f t="shared" ref="H412:H561" si="163">IF(OR(J412="Isi Dulu",L412="Isi Dulu",J412="Isi Sasaran",L412="Isi Sasaran"),"Belum Diisi",IF(SUM(J412,L412)=2,1,IF(SUM(J412,L412)=1,0,IF(SUM(J412,L412)=0,0,"Error"))))</f>
        <v>Belum Diisi</v>
      </c>
      <c r="I412" s="276" t="s">
        <v>650</v>
      </c>
      <c r="J412" s="277" t="str">
        <f t="shared" ref="J412:J416" si="164">IF($D$412="Y/T","Isi Sasaran",IF($E$412=0,0,IF(I412="Y",1,IF(I412="T",0,"Isi Dulu"))))</f>
        <v>Isi Sasaran</v>
      </c>
      <c r="K412" s="276" t="s">
        <v>650</v>
      </c>
      <c r="L412" s="277" t="str">
        <f t="shared" ref="L412:L416" si="165">IF($D$412="Y/T","Isi Sasaran",IF($E$412=0,0,IF(K412="Y",1,IF(K412="T",0,"Isi Dulu"))))</f>
        <v>Isi Sasaran</v>
      </c>
      <c r="M412" s="429" t="s">
        <v>650</v>
      </c>
      <c r="N412" s="430" t="str">
        <f>IF(M412="Y",1,IF(M412="T",0,IF(M412="Y/T","Belum diisi","Error")))</f>
        <v>Belum diisi</v>
      </c>
      <c r="O412" s="272"/>
      <c r="P412" s="272"/>
      <c r="Q412" s="272"/>
      <c r="R412" s="272"/>
    </row>
    <row r="413" spans="1:18" ht="12.75" customHeight="1">
      <c r="A413" s="272"/>
      <c r="B413" s="371"/>
      <c r="C413" s="371"/>
      <c r="D413" s="371"/>
      <c r="E413" s="371"/>
      <c r="F413" s="278">
        <v>2</v>
      </c>
      <c r="G413" s="279"/>
      <c r="H413" s="275" t="str">
        <f t="shared" si="163"/>
        <v>Belum Diisi</v>
      </c>
      <c r="I413" s="280" t="s">
        <v>650</v>
      </c>
      <c r="J413" s="281" t="str">
        <f t="shared" si="164"/>
        <v>Isi Sasaran</v>
      </c>
      <c r="K413" s="280" t="s">
        <v>650</v>
      </c>
      <c r="L413" s="281" t="str">
        <f t="shared" si="165"/>
        <v>Isi Sasaran</v>
      </c>
      <c r="M413" s="371"/>
      <c r="N413" s="371"/>
      <c r="O413" s="272"/>
      <c r="P413" s="272"/>
      <c r="Q413" s="272"/>
      <c r="R413" s="272"/>
    </row>
    <row r="414" spans="1:18" ht="12.75" customHeight="1">
      <c r="A414" s="272"/>
      <c r="B414" s="371"/>
      <c r="C414" s="371"/>
      <c r="D414" s="371"/>
      <c r="E414" s="371"/>
      <c r="F414" s="278">
        <v>3</v>
      </c>
      <c r="G414" s="279"/>
      <c r="H414" s="275" t="str">
        <f t="shared" si="163"/>
        <v>Belum Diisi</v>
      </c>
      <c r="I414" s="280" t="s">
        <v>650</v>
      </c>
      <c r="J414" s="281" t="str">
        <f t="shared" si="164"/>
        <v>Isi Sasaran</v>
      </c>
      <c r="K414" s="280" t="s">
        <v>650</v>
      </c>
      <c r="L414" s="281" t="str">
        <f t="shared" si="165"/>
        <v>Isi Sasaran</v>
      </c>
      <c r="M414" s="371"/>
      <c r="N414" s="371"/>
      <c r="O414" s="272"/>
      <c r="P414" s="272"/>
      <c r="Q414" s="272"/>
      <c r="R414" s="272"/>
    </row>
    <row r="415" spans="1:18" ht="12.75" customHeight="1">
      <c r="A415" s="272"/>
      <c r="B415" s="371"/>
      <c r="C415" s="371"/>
      <c r="D415" s="371"/>
      <c r="E415" s="371"/>
      <c r="F415" s="278">
        <v>4</v>
      </c>
      <c r="G415" s="279"/>
      <c r="H415" s="275" t="str">
        <f t="shared" si="163"/>
        <v>Belum Diisi</v>
      </c>
      <c r="I415" s="280" t="s">
        <v>650</v>
      </c>
      <c r="J415" s="281" t="str">
        <f t="shared" si="164"/>
        <v>Isi Sasaran</v>
      </c>
      <c r="K415" s="280" t="s">
        <v>650</v>
      </c>
      <c r="L415" s="281" t="str">
        <f t="shared" si="165"/>
        <v>Isi Sasaran</v>
      </c>
      <c r="M415" s="371"/>
      <c r="N415" s="371"/>
      <c r="O415" s="272"/>
      <c r="P415" s="272"/>
      <c r="Q415" s="272"/>
      <c r="R415" s="272"/>
    </row>
    <row r="416" spans="1:18" ht="12.75" customHeight="1">
      <c r="A416" s="272"/>
      <c r="B416" s="349"/>
      <c r="C416" s="349"/>
      <c r="D416" s="349"/>
      <c r="E416" s="349"/>
      <c r="F416" s="282">
        <v>5</v>
      </c>
      <c r="G416" s="283"/>
      <c r="H416" s="284" t="str">
        <f t="shared" si="163"/>
        <v>Belum Diisi</v>
      </c>
      <c r="I416" s="285" t="s">
        <v>650</v>
      </c>
      <c r="J416" s="286" t="str">
        <f t="shared" si="164"/>
        <v>Isi Sasaran</v>
      </c>
      <c r="K416" s="285" t="s">
        <v>650</v>
      </c>
      <c r="L416" s="286" t="str">
        <f t="shared" si="165"/>
        <v>Isi Sasaran</v>
      </c>
      <c r="M416" s="349"/>
      <c r="N416" s="349"/>
      <c r="O416" s="272"/>
      <c r="P416" s="272"/>
      <c r="Q416" s="272"/>
      <c r="R416" s="272"/>
    </row>
    <row r="417" spans="1:18" ht="12.75" customHeight="1">
      <c r="A417" s="272"/>
      <c r="B417" s="418">
        <v>2</v>
      </c>
      <c r="C417" s="426"/>
      <c r="D417" s="419" t="s">
        <v>650</v>
      </c>
      <c r="E417" s="427" t="str">
        <f>IF(D417="Y",1,IF(D417="T",0,IF(D417="Y/T","Belum diisi","Error")))</f>
        <v>Belum diisi</v>
      </c>
      <c r="F417" s="273">
        <v>1</v>
      </c>
      <c r="G417" s="274"/>
      <c r="H417" s="287" t="str">
        <f t="shared" si="163"/>
        <v>Belum Diisi</v>
      </c>
      <c r="I417" s="276" t="s">
        <v>650</v>
      </c>
      <c r="J417" s="277" t="str">
        <f t="shared" ref="J417:J421" si="166">IF($D$417="Y/T","Isi Sasaran",IF($E$417=0,0,IF(I417="Y",1,IF(I417="T",0,"Isi Dulu"))))</f>
        <v>Isi Sasaran</v>
      </c>
      <c r="K417" s="276" t="s">
        <v>650</v>
      </c>
      <c r="L417" s="277" t="str">
        <f t="shared" ref="L417:L421" si="167">IF($D$417="Y/T","Isi Sasaran",IF($E$417=0,0,IF(K417="Y",1,IF(K417="T",0,"Isi Dulu"))))</f>
        <v>Isi Sasaran</v>
      </c>
      <c r="M417" s="429" t="s">
        <v>650</v>
      </c>
      <c r="N417" s="430" t="str">
        <f>IF(M417="Y",1,IF(M417="T",0,IF(M417="Y/T","Belum diisi","Error")))</f>
        <v>Belum diisi</v>
      </c>
      <c r="O417" s="272"/>
      <c r="P417" s="272"/>
      <c r="Q417" s="272"/>
      <c r="R417" s="272"/>
    </row>
    <row r="418" spans="1:18" ht="12.75" customHeight="1">
      <c r="A418" s="272"/>
      <c r="B418" s="371"/>
      <c r="C418" s="371"/>
      <c r="D418" s="371"/>
      <c r="E418" s="371"/>
      <c r="F418" s="278">
        <v>2</v>
      </c>
      <c r="G418" s="279"/>
      <c r="H418" s="288" t="str">
        <f t="shared" si="163"/>
        <v>Belum Diisi</v>
      </c>
      <c r="I418" s="280" t="s">
        <v>650</v>
      </c>
      <c r="J418" s="281" t="str">
        <f t="shared" si="166"/>
        <v>Isi Sasaran</v>
      </c>
      <c r="K418" s="280" t="s">
        <v>650</v>
      </c>
      <c r="L418" s="281" t="str">
        <f t="shared" si="167"/>
        <v>Isi Sasaran</v>
      </c>
      <c r="M418" s="371"/>
      <c r="N418" s="371"/>
      <c r="O418" s="272"/>
      <c r="P418" s="272"/>
      <c r="Q418" s="272"/>
      <c r="R418" s="272"/>
    </row>
    <row r="419" spans="1:18" ht="12.75" customHeight="1">
      <c r="A419" s="272"/>
      <c r="B419" s="371"/>
      <c r="C419" s="371"/>
      <c r="D419" s="371"/>
      <c r="E419" s="371"/>
      <c r="F419" s="278">
        <v>3</v>
      </c>
      <c r="G419" s="279"/>
      <c r="H419" s="288" t="str">
        <f t="shared" si="163"/>
        <v>Belum Diisi</v>
      </c>
      <c r="I419" s="280" t="s">
        <v>650</v>
      </c>
      <c r="J419" s="281" t="str">
        <f t="shared" si="166"/>
        <v>Isi Sasaran</v>
      </c>
      <c r="K419" s="280" t="s">
        <v>650</v>
      </c>
      <c r="L419" s="281" t="str">
        <f t="shared" si="167"/>
        <v>Isi Sasaran</v>
      </c>
      <c r="M419" s="371"/>
      <c r="N419" s="371"/>
      <c r="O419" s="272"/>
      <c r="P419" s="272"/>
      <c r="Q419" s="272"/>
      <c r="R419" s="272"/>
    </row>
    <row r="420" spans="1:18" ht="12.75" customHeight="1">
      <c r="A420" s="272"/>
      <c r="B420" s="371"/>
      <c r="C420" s="371"/>
      <c r="D420" s="371"/>
      <c r="E420" s="371"/>
      <c r="F420" s="278">
        <v>4</v>
      </c>
      <c r="G420" s="279"/>
      <c r="H420" s="288" t="str">
        <f t="shared" si="163"/>
        <v>Belum Diisi</v>
      </c>
      <c r="I420" s="280" t="s">
        <v>650</v>
      </c>
      <c r="J420" s="281" t="str">
        <f t="shared" si="166"/>
        <v>Isi Sasaran</v>
      </c>
      <c r="K420" s="280" t="s">
        <v>650</v>
      </c>
      <c r="L420" s="281" t="str">
        <f t="shared" si="167"/>
        <v>Isi Sasaran</v>
      </c>
      <c r="M420" s="371"/>
      <c r="N420" s="371"/>
      <c r="O420" s="272"/>
      <c r="P420" s="272"/>
      <c r="Q420" s="272"/>
      <c r="R420" s="272"/>
    </row>
    <row r="421" spans="1:18" ht="12.75" customHeight="1">
      <c r="A421" s="272"/>
      <c r="B421" s="349"/>
      <c r="C421" s="349"/>
      <c r="D421" s="349"/>
      <c r="E421" s="349"/>
      <c r="F421" s="282">
        <v>5</v>
      </c>
      <c r="G421" s="283"/>
      <c r="H421" s="289" t="str">
        <f t="shared" si="163"/>
        <v>Belum Diisi</v>
      </c>
      <c r="I421" s="285" t="s">
        <v>650</v>
      </c>
      <c r="J421" s="286" t="str">
        <f t="shared" si="166"/>
        <v>Isi Sasaran</v>
      </c>
      <c r="K421" s="285" t="s">
        <v>650</v>
      </c>
      <c r="L421" s="286" t="str">
        <f t="shared" si="167"/>
        <v>Isi Sasaran</v>
      </c>
      <c r="M421" s="349"/>
      <c r="N421" s="349"/>
      <c r="O421" s="272"/>
      <c r="P421" s="272"/>
      <c r="Q421" s="272"/>
      <c r="R421" s="272"/>
    </row>
    <row r="422" spans="1:18" ht="12.75" customHeight="1">
      <c r="A422" s="272"/>
      <c r="B422" s="418">
        <v>3</v>
      </c>
      <c r="C422" s="426"/>
      <c r="D422" s="419" t="s">
        <v>650</v>
      </c>
      <c r="E422" s="427" t="str">
        <f>IF(D422="Y",1,IF(D422="T",0,IF(D422="Y/T","Belum diisi","Error")))</f>
        <v>Belum diisi</v>
      </c>
      <c r="F422" s="273">
        <v>1</v>
      </c>
      <c r="G422" s="274"/>
      <c r="H422" s="290" t="str">
        <f t="shared" si="163"/>
        <v>Belum Diisi</v>
      </c>
      <c r="I422" s="276" t="s">
        <v>650</v>
      </c>
      <c r="J422" s="277" t="str">
        <f t="shared" ref="J422:J426" si="168">IF($D$422="Y/T","Isi Sasaran",IF($E$422=0,0,IF(I422="Y",1,IF(I422="T",0,"Isi Dulu"))))</f>
        <v>Isi Sasaran</v>
      </c>
      <c r="K422" s="276" t="s">
        <v>650</v>
      </c>
      <c r="L422" s="277" t="str">
        <f t="shared" ref="L422:L426" si="169">IF($D$422="Y/T","Isi Sasaran",IF($E$422=0,0,IF(K422="Y",1,IF(K422="T",0,"Isi Dulu"))))</f>
        <v>Isi Sasaran</v>
      </c>
      <c r="M422" s="429" t="s">
        <v>650</v>
      </c>
      <c r="N422" s="430" t="str">
        <f>IF(M422="Y",1,IF(M422="T",0,IF(M422="Y/T","Belum diisi","Error")))</f>
        <v>Belum diisi</v>
      </c>
      <c r="O422" s="272"/>
      <c r="P422" s="272"/>
      <c r="Q422" s="272"/>
      <c r="R422" s="272"/>
    </row>
    <row r="423" spans="1:18" ht="12.75" customHeight="1">
      <c r="A423" s="272"/>
      <c r="B423" s="371"/>
      <c r="C423" s="371"/>
      <c r="D423" s="371"/>
      <c r="E423" s="371"/>
      <c r="F423" s="278">
        <v>2</v>
      </c>
      <c r="G423" s="279"/>
      <c r="H423" s="288" t="str">
        <f t="shared" si="163"/>
        <v>Belum Diisi</v>
      </c>
      <c r="I423" s="280" t="s">
        <v>650</v>
      </c>
      <c r="J423" s="281" t="str">
        <f t="shared" si="168"/>
        <v>Isi Sasaran</v>
      </c>
      <c r="K423" s="280" t="s">
        <v>650</v>
      </c>
      <c r="L423" s="281" t="str">
        <f t="shared" si="169"/>
        <v>Isi Sasaran</v>
      </c>
      <c r="M423" s="371"/>
      <c r="N423" s="371"/>
      <c r="O423" s="272"/>
      <c r="P423" s="272"/>
      <c r="Q423" s="272"/>
      <c r="R423" s="272"/>
    </row>
    <row r="424" spans="1:18" ht="12.75" customHeight="1">
      <c r="A424" s="272"/>
      <c r="B424" s="371"/>
      <c r="C424" s="371"/>
      <c r="D424" s="371"/>
      <c r="E424" s="371"/>
      <c r="F424" s="278">
        <v>3</v>
      </c>
      <c r="G424" s="279"/>
      <c r="H424" s="288" t="str">
        <f t="shared" si="163"/>
        <v>Belum Diisi</v>
      </c>
      <c r="I424" s="280" t="s">
        <v>650</v>
      </c>
      <c r="J424" s="281" t="str">
        <f t="shared" si="168"/>
        <v>Isi Sasaran</v>
      </c>
      <c r="K424" s="280" t="s">
        <v>650</v>
      </c>
      <c r="L424" s="281" t="str">
        <f t="shared" si="169"/>
        <v>Isi Sasaran</v>
      </c>
      <c r="M424" s="371"/>
      <c r="N424" s="371"/>
      <c r="O424" s="272"/>
      <c r="P424" s="272"/>
      <c r="Q424" s="272"/>
      <c r="R424" s="272"/>
    </row>
    <row r="425" spans="1:18" ht="12.75" customHeight="1">
      <c r="A425" s="272"/>
      <c r="B425" s="371"/>
      <c r="C425" s="371"/>
      <c r="D425" s="371"/>
      <c r="E425" s="371"/>
      <c r="F425" s="278">
        <v>4</v>
      </c>
      <c r="G425" s="279"/>
      <c r="H425" s="288" t="str">
        <f t="shared" si="163"/>
        <v>Belum Diisi</v>
      </c>
      <c r="I425" s="280" t="s">
        <v>650</v>
      </c>
      <c r="J425" s="281" t="str">
        <f t="shared" si="168"/>
        <v>Isi Sasaran</v>
      </c>
      <c r="K425" s="280" t="s">
        <v>650</v>
      </c>
      <c r="L425" s="281" t="str">
        <f t="shared" si="169"/>
        <v>Isi Sasaran</v>
      </c>
      <c r="M425" s="371"/>
      <c r="N425" s="371"/>
      <c r="O425" s="272"/>
      <c r="P425" s="272"/>
      <c r="Q425" s="272"/>
      <c r="R425" s="272"/>
    </row>
    <row r="426" spans="1:18" ht="12.75" customHeight="1">
      <c r="A426" s="272"/>
      <c r="B426" s="349"/>
      <c r="C426" s="349"/>
      <c r="D426" s="349"/>
      <c r="E426" s="349"/>
      <c r="F426" s="282">
        <v>5</v>
      </c>
      <c r="G426" s="283"/>
      <c r="H426" s="289" t="str">
        <f t="shared" si="163"/>
        <v>Belum Diisi</v>
      </c>
      <c r="I426" s="285" t="s">
        <v>650</v>
      </c>
      <c r="J426" s="286" t="str">
        <f t="shared" si="168"/>
        <v>Isi Sasaran</v>
      </c>
      <c r="K426" s="285" t="s">
        <v>650</v>
      </c>
      <c r="L426" s="286" t="str">
        <f t="shared" si="169"/>
        <v>Isi Sasaran</v>
      </c>
      <c r="M426" s="349"/>
      <c r="N426" s="349"/>
      <c r="O426" s="272"/>
      <c r="P426" s="272"/>
      <c r="Q426" s="272"/>
      <c r="R426" s="272"/>
    </row>
    <row r="427" spans="1:18" ht="12.75" customHeight="1">
      <c r="A427" s="272"/>
      <c r="B427" s="418">
        <v>4</v>
      </c>
      <c r="C427" s="426"/>
      <c r="D427" s="419" t="s">
        <v>650</v>
      </c>
      <c r="E427" s="427" t="str">
        <f>IF(D427="Y",1,IF(D427="T",0,IF(D427="Y/T","Belum diisi","Error")))</f>
        <v>Belum diisi</v>
      </c>
      <c r="F427" s="273">
        <v>1</v>
      </c>
      <c r="G427" s="274"/>
      <c r="H427" s="290" t="str">
        <f t="shared" si="163"/>
        <v>Belum Diisi</v>
      </c>
      <c r="I427" s="276" t="s">
        <v>650</v>
      </c>
      <c r="J427" s="277" t="str">
        <f t="shared" ref="J427:J431" si="170">IF($D$427="Y/T","Isi Sasaran",IF($E$427=0,0,IF(I427="Y",1,IF(I427="T",0,"Isi Dulu"))))</f>
        <v>Isi Sasaran</v>
      </c>
      <c r="K427" s="276" t="s">
        <v>650</v>
      </c>
      <c r="L427" s="277" t="str">
        <f t="shared" ref="L427:L431" si="171">IF($D$427="Y/T","Isi Sasaran",IF($E$427=0,0,IF(K427="Y",1,IF(K427="T",0,"Isi Dulu"))))</f>
        <v>Isi Sasaran</v>
      </c>
      <c r="M427" s="429" t="s">
        <v>650</v>
      </c>
      <c r="N427" s="430" t="str">
        <f>IF(M427="Y",1,IF(M427="T",0,IF(M427="Y/T","Belum diisi","Error")))</f>
        <v>Belum diisi</v>
      </c>
      <c r="O427" s="272"/>
      <c r="P427" s="272"/>
      <c r="Q427" s="272"/>
      <c r="R427" s="272"/>
    </row>
    <row r="428" spans="1:18" ht="12.75" customHeight="1">
      <c r="A428" s="272"/>
      <c r="B428" s="371"/>
      <c r="C428" s="371"/>
      <c r="D428" s="371"/>
      <c r="E428" s="371"/>
      <c r="F428" s="278">
        <v>2</v>
      </c>
      <c r="G428" s="279"/>
      <c r="H428" s="288" t="str">
        <f t="shared" si="163"/>
        <v>Belum Diisi</v>
      </c>
      <c r="I428" s="280" t="s">
        <v>650</v>
      </c>
      <c r="J428" s="281" t="str">
        <f t="shared" si="170"/>
        <v>Isi Sasaran</v>
      </c>
      <c r="K428" s="280" t="s">
        <v>650</v>
      </c>
      <c r="L428" s="281" t="str">
        <f t="shared" si="171"/>
        <v>Isi Sasaran</v>
      </c>
      <c r="M428" s="371"/>
      <c r="N428" s="371"/>
      <c r="O428" s="272"/>
      <c r="P428" s="272"/>
      <c r="Q428" s="272"/>
      <c r="R428" s="272"/>
    </row>
    <row r="429" spans="1:18" ht="12.75" customHeight="1">
      <c r="A429" s="272"/>
      <c r="B429" s="371"/>
      <c r="C429" s="371"/>
      <c r="D429" s="371"/>
      <c r="E429" s="371"/>
      <c r="F429" s="278">
        <v>3</v>
      </c>
      <c r="G429" s="279"/>
      <c r="H429" s="288" t="str">
        <f t="shared" si="163"/>
        <v>Belum Diisi</v>
      </c>
      <c r="I429" s="280" t="s">
        <v>650</v>
      </c>
      <c r="J429" s="281" t="str">
        <f t="shared" si="170"/>
        <v>Isi Sasaran</v>
      </c>
      <c r="K429" s="280" t="s">
        <v>650</v>
      </c>
      <c r="L429" s="281" t="str">
        <f t="shared" si="171"/>
        <v>Isi Sasaran</v>
      </c>
      <c r="M429" s="371"/>
      <c r="N429" s="371"/>
      <c r="O429" s="272"/>
      <c r="P429" s="272"/>
      <c r="Q429" s="272"/>
      <c r="R429" s="272"/>
    </row>
    <row r="430" spans="1:18" ht="12.75" customHeight="1">
      <c r="A430" s="272"/>
      <c r="B430" s="371"/>
      <c r="C430" s="371"/>
      <c r="D430" s="371"/>
      <c r="E430" s="371"/>
      <c r="F430" s="278">
        <v>4</v>
      </c>
      <c r="G430" s="279"/>
      <c r="H430" s="288" t="str">
        <f t="shared" si="163"/>
        <v>Belum Diisi</v>
      </c>
      <c r="I430" s="280" t="s">
        <v>650</v>
      </c>
      <c r="J430" s="281" t="str">
        <f t="shared" si="170"/>
        <v>Isi Sasaran</v>
      </c>
      <c r="K430" s="280" t="s">
        <v>650</v>
      </c>
      <c r="L430" s="281" t="str">
        <f t="shared" si="171"/>
        <v>Isi Sasaran</v>
      </c>
      <c r="M430" s="371"/>
      <c r="N430" s="371"/>
      <c r="O430" s="272"/>
      <c r="P430" s="272"/>
      <c r="Q430" s="272"/>
      <c r="R430" s="272"/>
    </row>
    <row r="431" spans="1:18" ht="12.75" customHeight="1">
      <c r="A431" s="272"/>
      <c r="B431" s="349"/>
      <c r="C431" s="349"/>
      <c r="D431" s="349"/>
      <c r="E431" s="349"/>
      <c r="F431" s="282">
        <v>5</v>
      </c>
      <c r="G431" s="283"/>
      <c r="H431" s="289" t="str">
        <f t="shared" si="163"/>
        <v>Belum Diisi</v>
      </c>
      <c r="I431" s="285" t="s">
        <v>650</v>
      </c>
      <c r="J431" s="286" t="str">
        <f t="shared" si="170"/>
        <v>Isi Sasaran</v>
      </c>
      <c r="K431" s="285" t="s">
        <v>650</v>
      </c>
      <c r="L431" s="286" t="str">
        <f t="shared" si="171"/>
        <v>Isi Sasaran</v>
      </c>
      <c r="M431" s="349"/>
      <c r="N431" s="349"/>
      <c r="O431" s="272"/>
      <c r="P431" s="272"/>
      <c r="Q431" s="272"/>
      <c r="R431" s="272"/>
    </row>
    <row r="432" spans="1:18" ht="12.75" customHeight="1">
      <c r="A432" s="272"/>
      <c r="B432" s="418">
        <v>5</v>
      </c>
      <c r="C432" s="426"/>
      <c r="D432" s="419" t="s">
        <v>650</v>
      </c>
      <c r="E432" s="427" t="str">
        <f>IF(D432="Y",1,IF(D432="T",0,IF(D432="Y/T","Belum diisi","Error")))</f>
        <v>Belum diisi</v>
      </c>
      <c r="F432" s="273">
        <v>1</v>
      </c>
      <c r="G432" s="274"/>
      <c r="H432" s="290" t="str">
        <f t="shared" si="163"/>
        <v>Belum Diisi</v>
      </c>
      <c r="I432" s="276" t="s">
        <v>650</v>
      </c>
      <c r="J432" s="277" t="str">
        <f t="shared" ref="J432:J436" si="172">IF($D$432="Y/T","Isi Sasaran",IF($E$432=0,0,IF(I432="Y",1,IF(I432="T",0,"Isi Dulu"))))</f>
        <v>Isi Sasaran</v>
      </c>
      <c r="K432" s="276" t="s">
        <v>650</v>
      </c>
      <c r="L432" s="277" t="str">
        <f t="shared" ref="L432:L436" si="173">IF($D$432="Y/T","Isi Sasaran",IF($E$432=0,0,IF(K432="Y",1,IF(K432="T",0,"Isi Dulu"))))</f>
        <v>Isi Sasaran</v>
      </c>
      <c r="M432" s="429" t="s">
        <v>650</v>
      </c>
      <c r="N432" s="430" t="str">
        <f>IF(M432="Y",1,IF(M432="T",0,IF(M432="Y/T","Belum diisi","Error")))</f>
        <v>Belum diisi</v>
      </c>
      <c r="O432" s="272"/>
      <c r="P432" s="272"/>
      <c r="Q432" s="272"/>
      <c r="R432" s="272"/>
    </row>
    <row r="433" spans="1:18" ht="12.75" customHeight="1">
      <c r="A433" s="272"/>
      <c r="B433" s="371"/>
      <c r="C433" s="371"/>
      <c r="D433" s="371"/>
      <c r="E433" s="371"/>
      <c r="F433" s="278">
        <v>2</v>
      </c>
      <c r="G433" s="279"/>
      <c r="H433" s="288" t="str">
        <f t="shared" si="163"/>
        <v>Belum Diisi</v>
      </c>
      <c r="I433" s="280" t="s">
        <v>650</v>
      </c>
      <c r="J433" s="281" t="str">
        <f t="shared" si="172"/>
        <v>Isi Sasaran</v>
      </c>
      <c r="K433" s="280" t="s">
        <v>650</v>
      </c>
      <c r="L433" s="281" t="str">
        <f t="shared" si="173"/>
        <v>Isi Sasaran</v>
      </c>
      <c r="M433" s="371"/>
      <c r="N433" s="371"/>
      <c r="O433" s="272"/>
      <c r="P433" s="272"/>
      <c r="Q433" s="272"/>
      <c r="R433" s="272"/>
    </row>
    <row r="434" spans="1:18" ht="12.75" customHeight="1">
      <c r="A434" s="272"/>
      <c r="B434" s="371"/>
      <c r="C434" s="371"/>
      <c r="D434" s="371"/>
      <c r="E434" s="371"/>
      <c r="F434" s="278">
        <v>3</v>
      </c>
      <c r="G434" s="279"/>
      <c r="H434" s="288" t="str">
        <f t="shared" si="163"/>
        <v>Belum Diisi</v>
      </c>
      <c r="I434" s="280" t="s">
        <v>650</v>
      </c>
      <c r="J434" s="281" t="str">
        <f t="shared" si="172"/>
        <v>Isi Sasaran</v>
      </c>
      <c r="K434" s="280" t="s">
        <v>650</v>
      </c>
      <c r="L434" s="281" t="str">
        <f t="shared" si="173"/>
        <v>Isi Sasaran</v>
      </c>
      <c r="M434" s="371"/>
      <c r="N434" s="371"/>
      <c r="O434" s="272"/>
      <c r="P434" s="272"/>
      <c r="Q434" s="272"/>
      <c r="R434" s="272"/>
    </row>
    <row r="435" spans="1:18" ht="12.75" customHeight="1">
      <c r="A435" s="272"/>
      <c r="B435" s="371"/>
      <c r="C435" s="371"/>
      <c r="D435" s="371"/>
      <c r="E435" s="371"/>
      <c r="F435" s="278">
        <v>4</v>
      </c>
      <c r="G435" s="279"/>
      <c r="H435" s="288" t="str">
        <f t="shared" si="163"/>
        <v>Belum Diisi</v>
      </c>
      <c r="I435" s="280" t="s">
        <v>650</v>
      </c>
      <c r="J435" s="281" t="str">
        <f t="shared" si="172"/>
        <v>Isi Sasaran</v>
      </c>
      <c r="K435" s="280" t="s">
        <v>650</v>
      </c>
      <c r="L435" s="281" t="str">
        <f t="shared" si="173"/>
        <v>Isi Sasaran</v>
      </c>
      <c r="M435" s="371"/>
      <c r="N435" s="371"/>
      <c r="O435" s="272"/>
      <c r="P435" s="272"/>
      <c r="Q435" s="272"/>
      <c r="R435" s="272"/>
    </row>
    <row r="436" spans="1:18" ht="12.75" customHeight="1">
      <c r="A436" s="272"/>
      <c r="B436" s="349"/>
      <c r="C436" s="349"/>
      <c r="D436" s="349"/>
      <c r="E436" s="349"/>
      <c r="F436" s="282">
        <v>5</v>
      </c>
      <c r="G436" s="283"/>
      <c r="H436" s="289" t="str">
        <f t="shared" si="163"/>
        <v>Belum Diisi</v>
      </c>
      <c r="I436" s="285" t="s">
        <v>650</v>
      </c>
      <c r="J436" s="286" t="str">
        <f t="shared" si="172"/>
        <v>Isi Sasaran</v>
      </c>
      <c r="K436" s="285" t="s">
        <v>650</v>
      </c>
      <c r="L436" s="286" t="str">
        <f t="shared" si="173"/>
        <v>Isi Sasaran</v>
      </c>
      <c r="M436" s="349"/>
      <c r="N436" s="349"/>
      <c r="O436" s="272"/>
      <c r="P436" s="272"/>
      <c r="Q436" s="272"/>
      <c r="R436" s="272"/>
    </row>
    <row r="437" spans="1:18" ht="12.75" customHeight="1">
      <c r="A437" s="272"/>
      <c r="B437" s="418">
        <v>6</v>
      </c>
      <c r="C437" s="426"/>
      <c r="D437" s="419" t="s">
        <v>650</v>
      </c>
      <c r="E437" s="427" t="str">
        <f>IF(D437="Y",1,IF(D437="T",0,IF(D437="Y/T","Belum diisi","Error")))</f>
        <v>Belum diisi</v>
      </c>
      <c r="F437" s="273">
        <v>1</v>
      </c>
      <c r="G437" s="274"/>
      <c r="H437" s="290" t="str">
        <f t="shared" si="163"/>
        <v>Belum Diisi</v>
      </c>
      <c r="I437" s="276" t="s">
        <v>650</v>
      </c>
      <c r="J437" s="277" t="str">
        <f t="shared" ref="J437:J441" si="174">IF($D$437="Y/T","Isi Sasaran",IF($E$437=0,0,IF(I437="Y",1,IF(I437="T",0,"Isi Dulu"))))</f>
        <v>Isi Sasaran</v>
      </c>
      <c r="K437" s="276" t="s">
        <v>650</v>
      </c>
      <c r="L437" s="277" t="str">
        <f t="shared" ref="L437:L441" si="175">IF($D$437="Y/T","Isi Sasaran",IF($E$437=0,0,IF(K437="Y",1,IF(K437="T",0,"Isi Dulu"))))</f>
        <v>Isi Sasaran</v>
      </c>
      <c r="M437" s="429" t="s">
        <v>650</v>
      </c>
      <c r="N437" s="430" t="str">
        <f>IF(M437="Y",1,IF(M437="T",0,IF(M437="Y/T","Belum diisi","Error")))</f>
        <v>Belum diisi</v>
      </c>
      <c r="O437" s="272"/>
      <c r="P437" s="272"/>
      <c r="Q437" s="272"/>
      <c r="R437" s="272"/>
    </row>
    <row r="438" spans="1:18" ht="12.75" customHeight="1">
      <c r="A438" s="272"/>
      <c r="B438" s="371"/>
      <c r="C438" s="371"/>
      <c r="D438" s="371"/>
      <c r="E438" s="371"/>
      <c r="F438" s="278">
        <v>2</v>
      </c>
      <c r="G438" s="279"/>
      <c r="H438" s="288" t="str">
        <f t="shared" si="163"/>
        <v>Belum Diisi</v>
      </c>
      <c r="I438" s="280" t="s">
        <v>650</v>
      </c>
      <c r="J438" s="281" t="str">
        <f t="shared" si="174"/>
        <v>Isi Sasaran</v>
      </c>
      <c r="K438" s="280" t="s">
        <v>650</v>
      </c>
      <c r="L438" s="281" t="str">
        <f t="shared" si="175"/>
        <v>Isi Sasaran</v>
      </c>
      <c r="M438" s="371"/>
      <c r="N438" s="371"/>
      <c r="O438" s="272"/>
      <c r="P438" s="272"/>
      <c r="Q438" s="272"/>
      <c r="R438" s="272"/>
    </row>
    <row r="439" spans="1:18" ht="12.75" customHeight="1">
      <c r="A439" s="272"/>
      <c r="B439" s="371"/>
      <c r="C439" s="371"/>
      <c r="D439" s="371"/>
      <c r="E439" s="371"/>
      <c r="F439" s="278">
        <v>3</v>
      </c>
      <c r="G439" s="279"/>
      <c r="H439" s="288" t="str">
        <f t="shared" si="163"/>
        <v>Belum Diisi</v>
      </c>
      <c r="I439" s="280" t="s">
        <v>650</v>
      </c>
      <c r="J439" s="281" t="str">
        <f t="shared" si="174"/>
        <v>Isi Sasaran</v>
      </c>
      <c r="K439" s="280" t="s">
        <v>650</v>
      </c>
      <c r="L439" s="281" t="str">
        <f t="shared" si="175"/>
        <v>Isi Sasaran</v>
      </c>
      <c r="M439" s="371"/>
      <c r="N439" s="371"/>
      <c r="O439" s="272"/>
      <c r="P439" s="272"/>
      <c r="Q439" s="272"/>
      <c r="R439" s="272"/>
    </row>
    <row r="440" spans="1:18" ht="12.75" customHeight="1">
      <c r="A440" s="272"/>
      <c r="B440" s="371"/>
      <c r="C440" s="371"/>
      <c r="D440" s="371"/>
      <c r="E440" s="371"/>
      <c r="F440" s="278">
        <v>4</v>
      </c>
      <c r="G440" s="279"/>
      <c r="H440" s="288" t="str">
        <f t="shared" si="163"/>
        <v>Belum Diisi</v>
      </c>
      <c r="I440" s="280" t="s">
        <v>650</v>
      </c>
      <c r="J440" s="281" t="str">
        <f t="shared" si="174"/>
        <v>Isi Sasaran</v>
      </c>
      <c r="K440" s="280" t="s">
        <v>650</v>
      </c>
      <c r="L440" s="281" t="str">
        <f t="shared" si="175"/>
        <v>Isi Sasaran</v>
      </c>
      <c r="M440" s="371"/>
      <c r="N440" s="371"/>
      <c r="O440" s="272"/>
      <c r="P440" s="272"/>
      <c r="Q440" s="272"/>
      <c r="R440" s="272"/>
    </row>
    <row r="441" spans="1:18" ht="12.75" customHeight="1">
      <c r="A441" s="272"/>
      <c r="B441" s="349"/>
      <c r="C441" s="349"/>
      <c r="D441" s="349"/>
      <c r="E441" s="349"/>
      <c r="F441" s="282">
        <v>5</v>
      </c>
      <c r="G441" s="283"/>
      <c r="H441" s="289" t="str">
        <f t="shared" si="163"/>
        <v>Belum Diisi</v>
      </c>
      <c r="I441" s="285" t="s">
        <v>650</v>
      </c>
      <c r="J441" s="286" t="str">
        <f t="shared" si="174"/>
        <v>Isi Sasaran</v>
      </c>
      <c r="K441" s="285" t="s">
        <v>650</v>
      </c>
      <c r="L441" s="286" t="str">
        <f t="shared" si="175"/>
        <v>Isi Sasaran</v>
      </c>
      <c r="M441" s="349"/>
      <c r="N441" s="349"/>
      <c r="O441" s="272"/>
      <c r="P441" s="272"/>
      <c r="Q441" s="272"/>
      <c r="R441" s="272"/>
    </row>
    <row r="442" spans="1:18" ht="12.75" customHeight="1">
      <c r="A442" s="272"/>
      <c r="B442" s="418">
        <v>7</v>
      </c>
      <c r="C442" s="426"/>
      <c r="D442" s="419" t="s">
        <v>650</v>
      </c>
      <c r="E442" s="427" t="str">
        <f>IF(D442="Y",1,IF(D442="T",0,IF(D442="Y/T","Belum diisi","Error")))</f>
        <v>Belum diisi</v>
      </c>
      <c r="F442" s="273">
        <v>1</v>
      </c>
      <c r="G442" s="274"/>
      <c r="H442" s="290" t="str">
        <f t="shared" si="163"/>
        <v>Belum Diisi</v>
      </c>
      <c r="I442" s="276" t="s">
        <v>650</v>
      </c>
      <c r="J442" s="277" t="str">
        <f t="shared" ref="J442:J446" si="176">IF($D$442="Y/T","Isi Sasaran",IF($E$442=0,0,IF(I442="Y",1,IF(I442="T",0,"Isi Dulu"))))</f>
        <v>Isi Sasaran</v>
      </c>
      <c r="K442" s="276" t="s">
        <v>650</v>
      </c>
      <c r="L442" s="277" t="str">
        <f t="shared" ref="L442:L446" si="177">IF($D$442="Y/T","Isi Sasaran",IF($E$442=0,0,IF(K442="Y",1,IF(K442="T",0,"Isi Dulu"))))</f>
        <v>Isi Sasaran</v>
      </c>
      <c r="M442" s="429" t="s">
        <v>650</v>
      </c>
      <c r="N442" s="430" t="str">
        <f>IF(M442="Y",1,IF(M442="T",0,IF(M442="Y/T","Belum diisi","Error")))</f>
        <v>Belum diisi</v>
      </c>
      <c r="O442" s="272"/>
      <c r="P442" s="272"/>
      <c r="Q442" s="272"/>
      <c r="R442" s="272"/>
    </row>
    <row r="443" spans="1:18" ht="12.75" customHeight="1">
      <c r="A443" s="272"/>
      <c r="B443" s="371"/>
      <c r="C443" s="371"/>
      <c r="D443" s="371"/>
      <c r="E443" s="371"/>
      <c r="F443" s="278">
        <v>2</v>
      </c>
      <c r="G443" s="279"/>
      <c r="H443" s="288" t="str">
        <f t="shared" si="163"/>
        <v>Belum Diisi</v>
      </c>
      <c r="I443" s="280" t="s">
        <v>650</v>
      </c>
      <c r="J443" s="281" t="str">
        <f t="shared" si="176"/>
        <v>Isi Sasaran</v>
      </c>
      <c r="K443" s="280" t="s">
        <v>650</v>
      </c>
      <c r="L443" s="281" t="str">
        <f t="shared" si="177"/>
        <v>Isi Sasaran</v>
      </c>
      <c r="M443" s="371"/>
      <c r="N443" s="371"/>
      <c r="O443" s="272"/>
      <c r="P443" s="272"/>
      <c r="Q443" s="272"/>
      <c r="R443" s="272"/>
    </row>
    <row r="444" spans="1:18" ht="12.75" customHeight="1">
      <c r="A444" s="272"/>
      <c r="B444" s="371"/>
      <c r="C444" s="371"/>
      <c r="D444" s="371"/>
      <c r="E444" s="371"/>
      <c r="F444" s="278">
        <v>3</v>
      </c>
      <c r="G444" s="279"/>
      <c r="H444" s="288" t="str">
        <f t="shared" si="163"/>
        <v>Belum Diisi</v>
      </c>
      <c r="I444" s="280" t="s">
        <v>650</v>
      </c>
      <c r="J444" s="281" t="str">
        <f t="shared" si="176"/>
        <v>Isi Sasaran</v>
      </c>
      <c r="K444" s="280" t="s">
        <v>650</v>
      </c>
      <c r="L444" s="281" t="str">
        <f t="shared" si="177"/>
        <v>Isi Sasaran</v>
      </c>
      <c r="M444" s="371"/>
      <c r="N444" s="371"/>
      <c r="O444" s="272"/>
      <c r="P444" s="272"/>
      <c r="Q444" s="272"/>
      <c r="R444" s="272"/>
    </row>
    <row r="445" spans="1:18" ht="12.75" customHeight="1">
      <c r="A445" s="272"/>
      <c r="B445" s="371"/>
      <c r="C445" s="371"/>
      <c r="D445" s="371"/>
      <c r="E445" s="371"/>
      <c r="F445" s="278">
        <v>4</v>
      </c>
      <c r="G445" s="279"/>
      <c r="H445" s="288" t="str">
        <f t="shared" si="163"/>
        <v>Belum Diisi</v>
      </c>
      <c r="I445" s="280" t="s">
        <v>650</v>
      </c>
      <c r="J445" s="281" t="str">
        <f t="shared" si="176"/>
        <v>Isi Sasaran</v>
      </c>
      <c r="K445" s="280" t="s">
        <v>650</v>
      </c>
      <c r="L445" s="281" t="str">
        <f t="shared" si="177"/>
        <v>Isi Sasaran</v>
      </c>
      <c r="M445" s="371"/>
      <c r="N445" s="371"/>
      <c r="O445" s="272"/>
      <c r="P445" s="272"/>
      <c r="Q445" s="272"/>
      <c r="R445" s="272"/>
    </row>
    <row r="446" spans="1:18" ht="12.75" customHeight="1">
      <c r="A446" s="272"/>
      <c r="B446" s="349"/>
      <c r="C446" s="349"/>
      <c r="D446" s="349"/>
      <c r="E446" s="349"/>
      <c r="F446" s="282">
        <v>5</v>
      </c>
      <c r="G446" s="283"/>
      <c r="H446" s="289" t="str">
        <f t="shared" si="163"/>
        <v>Belum Diisi</v>
      </c>
      <c r="I446" s="285" t="s">
        <v>650</v>
      </c>
      <c r="J446" s="286" t="str">
        <f t="shared" si="176"/>
        <v>Isi Sasaran</v>
      </c>
      <c r="K446" s="285" t="s">
        <v>650</v>
      </c>
      <c r="L446" s="286" t="str">
        <f t="shared" si="177"/>
        <v>Isi Sasaran</v>
      </c>
      <c r="M446" s="349"/>
      <c r="N446" s="349"/>
      <c r="O446" s="272"/>
      <c r="P446" s="272"/>
      <c r="Q446" s="272"/>
      <c r="R446" s="272"/>
    </row>
    <row r="447" spans="1:18" ht="12.75" customHeight="1">
      <c r="A447" s="272"/>
      <c r="B447" s="418">
        <v>8</v>
      </c>
      <c r="C447" s="426"/>
      <c r="D447" s="419" t="s">
        <v>650</v>
      </c>
      <c r="E447" s="427" t="str">
        <f>IF(D447="Y",1,IF(D447="T",0,IF(D447="Y/T","Belum diisi","Error")))</f>
        <v>Belum diisi</v>
      </c>
      <c r="F447" s="273">
        <v>1</v>
      </c>
      <c r="G447" s="274"/>
      <c r="H447" s="290" t="str">
        <f t="shared" si="163"/>
        <v>Belum Diisi</v>
      </c>
      <c r="I447" s="276" t="s">
        <v>650</v>
      </c>
      <c r="J447" s="277" t="str">
        <f t="shared" ref="J447:J451" si="178">IF($D$447="Y/T","Isi Sasaran",IF($E$447=0,0,IF(I447="Y",1,IF(I447="T",0,"Isi Dulu"))))</f>
        <v>Isi Sasaran</v>
      </c>
      <c r="K447" s="276" t="s">
        <v>650</v>
      </c>
      <c r="L447" s="277" t="str">
        <f t="shared" ref="L447:L451" si="179">IF($D$447="Y/T","Isi Sasaran",IF($E$447=0,0,IF(K447="Y",1,IF(K447="T",0,"Isi Dulu"))))</f>
        <v>Isi Sasaran</v>
      </c>
      <c r="M447" s="429" t="s">
        <v>650</v>
      </c>
      <c r="N447" s="430" t="str">
        <f>IF(M447="Y",1,IF(M447="T",0,IF(M447="Y/T","Belum diisi","Error")))</f>
        <v>Belum diisi</v>
      </c>
      <c r="O447" s="272"/>
      <c r="P447" s="272"/>
      <c r="Q447" s="272"/>
      <c r="R447" s="272"/>
    </row>
    <row r="448" spans="1:18" ht="12.75" customHeight="1">
      <c r="A448" s="272"/>
      <c r="B448" s="371"/>
      <c r="C448" s="371"/>
      <c r="D448" s="371"/>
      <c r="E448" s="371"/>
      <c r="F448" s="278">
        <v>2</v>
      </c>
      <c r="G448" s="279"/>
      <c r="H448" s="288" t="str">
        <f t="shared" si="163"/>
        <v>Belum Diisi</v>
      </c>
      <c r="I448" s="280" t="s">
        <v>650</v>
      </c>
      <c r="J448" s="281" t="str">
        <f t="shared" si="178"/>
        <v>Isi Sasaran</v>
      </c>
      <c r="K448" s="280" t="s">
        <v>650</v>
      </c>
      <c r="L448" s="281" t="str">
        <f t="shared" si="179"/>
        <v>Isi Sasaran</v>
      </c>
      <c r="M448" s="371"/>
      <c r="N448" s="371"/>
      <c r="O448" s="272"/>
      <c r="P448" s="272"/>
      <c r="Q448" s="272"/>
      <c r="R448" s="272"/>
    </row>
    <row r="449" spans="1:18" ht="12.75" customHeight="1">
      <c r="A449" s="272"/>
      <c r="B449" s="371"/>
      <c r="C449" s="371"/>
      <c r="D449" s="371"/>
      <c r="E449" s="371"/>
      <c r="F449" s="278">
        <v>3</v>
      </c>
      <c r="G449" s="279"/>
      <c r="H449" s="288" t="str">
        <f t="shared" si="163"/>
        <v>Belum Diisi</v>
      </c>
      <c r="I449" s="280" t="s">
        <v>650</v>
      </c>
      <c r="J449" s="281" t="str">
        <f t="shared" si="178"/>
        <v>Isi Sasaran</v>
      </c>
      <c r="K449" s="280" t="s">
        <v>650</v>
      </c>
      <c r="L449" s="281" t="str">
        <f t="shared" si="179"/>
        <v>Isi Sasaran</v>
      </c>
      <c r="M449" s="371"/>
      <c r="N449" s="371"/>
      <c r="O449" s="272"/>
      <c r="P449" s="272"/>
      <c r="Q449" s="272"/>
      <c r="R449" s="272"/>
    </row>
    <row r="450" spans="1:18" ht="12.75" customHeight="1">
      <c r="A450" s="272"/>
      <c r="B450" s="371"/>
      <c r="C450" s="371"/>
      <c r="D450" s="371"/>
      <c r="E450" s="371"/>
      <c r="F450" s="278">
        <v>4</v>
      </c>
      <c r="G450" s="279"/>
      <c r="H450" s="288" t="str">
        <f t="shared" si="163"/>
        <v>Belum Diisi</v>
      </c>
      <c r="I450" s="280" t="s">
        <v>650</v>
      </c>
      <c r="J450" s="281" t="str">
        <f t="shared" si="178"/>
        <v>Isi Sasaran</v>
      </c>
      <c r="K450" s="280" t="s">
        <v>650</v>
      </c>
      <c r="L450" s="281" t="str">
        <f t="shared" si="179"/>
        <v>Isi Sasaran</v>
      </c>
      <c r="M450" s="371"/>
      <c r="N450" s="371"/>
      <c r="O450" s="272"/>
      <c r="P450" s="272"/>
      <c r="Q450" s="272"/>
      <c r="R450" s="272"/>
    </row>
    <row r="451" spans="1:18" ht="12.75" customHeight="1">
      <c r="A451" s="272"/>
      <c r="B451" s="349"/>
      <c r="C451" s="349"/>
      <c r="D451" s="349"/>
      <c r="E451" s="349"/>
      <c r="F451" s="282">
        <v>5</v>
      </c>
      <c r="G451" s="283"/>
      <c r="H451" s="289" t="str">
        <f t="shared" si="163"/>
        <v>Belum Diisi</v>
      </c>
      <c r="I451" s="285" t="s">
        <v>650</v>
      </c>
      <c r="J451" s="286" t="str">
        <f t="shared" si="178"/>
        <v>Isi Sasaran</v>
      </c>
      <c r="K451" s="285" t="s">
        <v>650</v>
      </c>
      <c r="L451" s="286" t="str">
        <f t="shared" si="179"/>
        <v>Isi Sasaran</v>
      </c>
      <c r="M451" s="349"/>
      <c r="N451" s="349"/>
      <c r="O451" s="272"/>
      <c r="P451" s="272"/>
      <c r="Q451" s="272"/>
      <c r="R451" s="272"/>
    </row>
    <row r="452" spans="1:18" ht="12.75" customHeight="1">
      <c r="A452" s="272"/>
      <c r="B452" s="418">
        <v>9</v>
      </c>
      <c r="C452" s="426"/>
      <c r="D452" s="419" t="s">
        <v>650</v>
      </c>
      <c r="E452" s="427" t="str">
        <f>IF(D452="Y",1,IF(D452="T",0,IF(D452="Y/T","Belum diisi","Error")))</f>
        <v>Belum diisi</v>
      </c>
      <c r="F452" s="273">
        <v>1</v>
      </c>
      <c r="G452" s="274"/>
      <c r="H452" s="290" t="str">
        <f t="shared" si="163"/>
        <v>Belum Diisi</v>
      </c>
      <c r="I452" s="276" t="s">
        <v>650</v>
      </c>
      <c r="J452" s="277" t="str">
        <f t="shared" ref="J452:J456" si="180">IF($D$452="Y/T","Isi Sasaran",IF($E$452=0,0,IF(I452="Y",1,IF(I452="T",0,"Isi Dulu"))))</f>
        <v>Isi Sasaran</v>
      </c>
      <c r="K452" s="276" t="s">
        <v>650</v>
      </c>
      <c r="L452" s="277" t="str">
        <f t="shared" ref="L452:L456" si="181">IF($D$452="Y/T","Isi Sasaran",IF($E$452=0,0,IF(K452="Y",1,IF(K452="T",0,"Isi Dulu"))))</f>
        <v>Isi Sasaran</v>
      </c>
      <c r="M452" s="429" t="s">
        <v>650</v>
      </c>
      <c r="N452" s="430" t="str">
        <f>IF(M452="Y",1,IF(M452="T",0,IF(M452="Y/T","Belum diisi","Error")))</f>
        <v>Belum diisi</v>
      </c>
      <c r="O452" s="272"/>
      <c r="P452" s="272"/>
      <c r="Q452" s="272"/>
      <c r="R452" s="272"/>
    </row>
    <row r="453" spans="1:18" ht="12.75" customHeight="1">
      <c r="A453" s="272"/>
      <c r="B453" s="371"/>
      <c r="C453" s="371"/>
      <c r="D453" s="371"/>
      <c r="E453" s="371"/>
      <c r="F453" s="278">
        <v>2</v>
      </c>
      <c r="G453" s="279"/>
      <c r="H453" s="288" t="str">
        <f t="shared" si="163"/>
        <v>Belum Diisi</v>
      </c>
      <c r="I453" s="280" t="s">
        <v>650</v>
      </c>
      <c r="J453" s="281" t="str">
        <f t="shared" si="180"/>
        <v>Isi Sasaran</v>
      </c>
      <c r="K453" s="280" t="s">
        <v>650</v>
      </c>
      <c r="L453" s="281" t="str">
        <f t="shared" si="181"/>
        <v>Isi Sasaran</v>
      </c>
      <c r="M453" s="371"/>
      <c r="N453" s="371"/>
      <c r="O453" s="272"/>
      <c r="P453" s="272"/>
      <c r="Q453" s="272"/>
      <c r="R453" s="272"/>
    </row>
    <row r="454" spans="1:18" ht="12.75" customHeight="1">
      <c r="A454" s="272"/>
      <c r="B454" s="371"/>
      <c r="C454" s="371"/>
      <c r="D454" s="371"/>
      <c r="E454" s="371"/>
      <c r="F454" s="278">
        <v>3</v>
      </c>
      <c r="G454" s="279"/>
      <c r="H454" s="288" t="str">
        <f t="shared" si="163"/>
        <v>Belum Diisi</v>
      </c>
      <c r="I454" s="280" t="s">
        <v>650</v>
      </c>
      <c r="J454" s="281" t="str">
        <f t="shared" si="180"/>
        <v>Isi Sasaran</v>
      </c>
      <c r="K454" s="280" t="s">
        <v>650</v>
      </c>
      <c r="L454" s="281" t="str">
        <f t="shared" si="181"/>
        <v>Isi Sasaran</v>
      </c>
      <c r="M454" s="371"/>
      <c r="N454" s="371"/>
      <c r="O454" s="272"/>
      <c r="P454" s="272"/>
      <c r="Q454" s="272"/>
      <c r="R454" s="272"/>
    </row>
    <row r="455" spans="1:18" ht="12.75" customHeight="1">
      <c r="A455" s="272"/>
      <c r="B455" s="371"/>
      <c r="C455" s="371"/>
      <c r="D455" s="371"/>
      <c r="E455" s="371"/>
      <c r="F455" s="278">
        <v>4</v>
      </c>
      <c r="G455" s="279"/>
      <c r="H455" s="288" t="str">
        <f t="shared" si="163"/>
        <v>Belum Diisi</v>
      </c>
      <c r="I455" s="280" t="s">
        <v>650</v>
      </c>
      <c r="J455" s="281" t="str">
        <f t="shared" si="180"/>
        <v>Isi Sasaran</v>
      </c>
      <c r="K455" s="280" t="s">
        <v>650</v>
      </c>
      <c r="L455" s="281" t="str">
        <f t="shared" si="181"/>
        <v>Isi Sasaran</v>
      </c>
      <c r="M455" s="371"/>
      <c r="N455" s="371"/>
      <c r="O455" s="272"/>
      <c r="P455" s="272"/>
      <c r="Q455" s="272"/>
      <c r="R455" s="272"/>
    </row>
    <row r="456" spans="1:18" ht="12.75" customHeight="1">
      <c r="A456" s="272"/>
      <c r="B456" s="349"/>
      <c r="C456" s="349"/>
      <c r="D456" s="349"/>
      <c r="E456" s="349"/>
      <c r="F456" s="282">
        <v>5</v>
      </c>
      <c r="G456" s="283"/>
      <c r="H456" s="289" t="str">
        <f t="shared" si="163"/>
        <v>Belum Diisi</v>
      </c>
      <c r="I456" s="285" t="s">
        <v>650</v>
      </c>
      <c r="J456" s="286" t="str">
        <f t="shared" si="180"/>
        <v>Isi Sasaran</v>
      </c>
      <c r="K456" s="285" t="s">
        <v>650</v>
      </c>
      <c r="L456" s="286" t="str">
        <f t="shared" si="181"/>
        <v>Isi Sasaran</v>
      </c>
      <c r="M456" s="349"/>
      <c r="N456" s="349"/>
      <c r="O456" s="272"/>
      <c r="P456" s="272"/>
      <c r="Q456" s="272"/>
      <c r="R456" s="272"/>
    </row>
    <row r="457" spans="1:18" ht="12.75" customHeight="1">
      <c r="A457" s="272"/>
      <c r="B457" s="418">
        <v>10</v>
      </c>
      <c r="C457" s="426"/>
      <c r="D457" s="419" t="s">
        <v>650</v>
      </c>
      <c r="E457" s="427" t="str">
        <f>IF(D457="Y",1,IF(D457="T",0,IF(D457="Y/T","Belum diisi","Error")))</f>
        <v>Belum diisi</v>
      </c>
      <c r="F457" s="273">
        <v>1</v>
      </c>
      <c r="G457" s="274"/>
      <c r="H457" s="290" t="str">
        <f t="shared" si="163"/>
        <v>Belum Diisi</v>
      </c>
      <c r="I457" s="276" t="s">
        <v>650</v>
      </c>
      <c r="J457" s="277" t="str">
        <f t="shared" ref="J457:J461" si="182">IF($D$457="Y/T","Isi Sasaran",IF($E$457=0,0,IF(I457="Y",1,IF(I457="T",0,"Isi Dulu"))))</f>
        <v>Isi Sasaran</v>
      </c>
      <c r="K457" s="276" t="s">
        <v>650</v>
      </c>
      <c r="L457" s="277" t="str">
        <f t="shared" ref="L457:L461" si="183">IF($D$457="Y/T","Isi Sasaran",IF($E$457=0,0,IF(K457="Y",1,IF(K457="T",0,"Isi Dulu"))))</f>
        <v>Isi Sasaran</v>
      </c>
      <c r="M457" s="429" t="s">
        <v>650</v>
      </c>
      <c r="N457" s="430" t="str">
        <f>IF(M457="Y",1,IF(M457="T",0,IF(M457="Y/T","Belum diisi","Error")))</f>
        <v>Belum diisi</v>
      </c>
      <c r="O457" s="272"/>
      <c r="P457" s="272"/>
      <c r="Q457" s="272"/>
      <c r="R457" s="272"/>
    </row>
    <row r="458" spans="1:18" ht="12.75" customHeight="1">
      <c r="A458" s="272"/>
      <c r="B458" s="371"/>
      <c r="C458" s="371"/>
      <c r="D458" s="371"/>
      <c r="E458" s="371"/>
      <c r="F458" s="278">
        <v>2</v>
      </c>
      <c r="G458" s="279"/>
      <c r="H458" s="288" t="str">
        <f t="shared" si="163"/>
        <v>Belum Diisi</v>
      </c>
      <c r="I458" s="280" t="s">
        <v>650</v>
      </c>
      <c r="J458" s="281" t="str">
        <f t="shared" si="182"/>
        <v>Isi Sasaran</v>
      </c>
      <c r="K458" s="280" t="s">
        <v>650</v>
      </c>
      <c r="L458" s="281" t="str">
        <f t="shared" si="183"/>
        <v>Isi Sasaran</v>
      </c>
      <c r="M458" s="371"/>
      <c r="N458" s="371"/>
      <c r="O458" s="272"/>
      <c r="P458" s="272"/>
      <c r="Q458" s="272"/>
      <c r="R458" s="272"/>
    </row>
    <row r="459" spans="1:18" ht="12.75" customHeight="1">
      <c r="A459" s="272"/>
      <c r="B459" s="371"/>
      <c r="C459" s="371"/>
      <c r="D459" s="371"/>
      <c r="E459" s="371"/>
      <c r="F459" s="278">
        <v>3</v>
      </c>
      <c r="G459" s="279"/>
      <c r="H459" s="288" t="str">
        <f t="shared" si="163"/>
        <v>Belum Diisi</v>
      </c>
      <c r="I459" s="280" t="s">
        <v>650</v>
      </c>
      <c r="J459" s="281" t="str">
        <f t="shared" si="182"/>
        <v>Isi Sasaran</v>
      </c>
      <c r="K459" s="280" t="s">
        <v>650</v>
      </c>
      <c r="L459" s="281" t="str">
        <f t="shared" si="183"/>
        <v>Isi Sasaran</v>
      </c>
      <c r="M459" s="371"/>
      <c r="N459" s="371"/>
      <c r="O459" s="272"/>
      <c r="P459" s="272"/>
      <c r="Q459" s="272"/>
      <c r="R459" s="272"/>
    </row>
    <row r="460" spans="1:18" ht="12.75" customHeight="1">
      <c r="A460" s="272"/>
      <c r="B460" s="371"/>
      <c r="C460" s="371"/>
      <c r="D460" s="371"/>
      <c r="E460" s="371"/>
      <c r="F460" s="278">
        <v>4</v>
      </c>
      <c r="G460" s="279"/>
      <c r="H460" s="288" t="str">
        <f t="shared" si="163"/>
        <v>Belum Diisi</v>
      </c>
      <c r="I460" s="280" t="s">
        <v>650</v>
      </c>
      <c r="J460" s="281" t="str">
        <f t="shared" si="182"/>
        <v>Isi Sasaran</v>
      </c>
      <c r="K460" s="280" t="s">
        <v>650</v>
      </c>
      <c r="L460" s="281" t="str">
        <f t="shared" si="183"/>
        <v>Isi Sasaran</v>
      </c>
      <c r="M460" s="371"/>
      <c r="N460" s="371"/>
      <c r="O460" s="272"/>
      <c r="P460" s="272"/>
      <c r="Q460" s="272"/>
      <c r="R460" s="272"/>
    </row>
    <row r="461" spans="1:18" ht="12.75" customHeight="1">
      <c r="A461" s="272"/>
      <c r="B461" s="349"/>
      <c r="C461" s="349"/>
      <c r="D461" s="349"/>
      <c r="E461" s="349"/>
      <c r="F461" s="282">
        <v>5</v>
      </c>
      <c r="G461" s="283"/>
      <c r="H461" s="289" t="str">
        <f t="shared" si="163"/>
        <v>Belum Diisi</v>
      </c>
      <c r="I461" s="285" t="s">
        <v>650</v>
      </c>
      <c r="J461" s="286" t="str">
        <f t="shared" si="182"/>
        <v>Isi Sasaran</v>
      </c>
      <c r="K461" s="285" t="s">
        <v>650</v>
      </c>
      <c r="L461" s="286" t="str">
        <f t="shared" si="183"/>
        <v>Isi Sasaran</v>
      </c>
      <c r="M461" s="349"/>
      <c r="N461" s="349"/>
      <c r="O461" s="272"/>
      <c r="P461" s="272"/>
      <c r="Q461" s="272"/>
      <c r="R461" s="272"/>
    </row>
    <row r="462" spans="1:18" ht="12.75" customHeight="1">
      <c r="A462" s="272"/>
      <c r="B462" s="418">
        <v>11</v>
      </c>
      <c r="C462" s="426"/>
      <c r="D462" s="419" t="s">
        <v>650</v>
      </c>
      <c r="E462" s="427" t="str">
        <f>IF(D462="Y",1,IF(D462="T",0,IF(D462="Y/T","Belum diisi","Error")))</f>
        <v>Belum diisi</v>
      </c>
      <c r="F462" s="273">
        <v>1</v>
      </c>
      <c r="G462" s="274"/>
      <c r="H462" s="290" t="str">
        <f t="shared" si="163"/>
        <v>Belum Diisi</v>
      </c>
      <c r="I462" s="276" t="s">
        <v>650</v>
      </c>
      <c r="J462" s="277" t="str">
        <f t="shared" ref="J462:J466" si="184">IF($D$462="Y/T","Isi Sasaran",IF($E$462=0,0,IF(I462="Y",1,IF(I462="T",0,"Isi Dulu"))))</f>
        <v>Isi Sasaran</v>
      </c>
      <c r="K462" s="276" t="s">
        <v>650</v>
      </c>
      <c r="L462" s="277" t="str">
        <f t="shared" ref="L462:L466" si="185">IF($D$462="Y/T","Isi Sasaran",IF($E$462=0,0,IF(K462="Y",1,IF(K462="T",0,"Isi Dulu"))))</f>
        <v>Isi Sasaran</v>
      </c>
      <c r="M462" s="429" t="s">
        <v>650</v>
      </c>
      <c r="N462" s="430" t="str">
        <f>IF(M462="Y",1,IF(M462="T",0,IF(M462="Y/T","Belum diisi","Error")))</f>
        <v>Belum diisi</v>
      </c>
      <c r="O462" s="272"/>
      <c r="P462" s="272"/>
      <c r="Q462" s="272"/>
      <c r="R462" s="272"/>
    </row>
    <row r="463" spans="1:18" ht="12.75" customHeight="1">
      <c r="A463" s="272"/>
      <c r="B463" s="371"/>
      <c r="C463" s="371"/>
      <c r="D463" s="371"/>
      <c r="E463" s="371"/>
      <c r="F463" s="278">
        <v>2</v>
      </c>
      <c r="G463" s="279"/>
      <c r="H463" s="288" t="str">
        <f t="shared" si="163"/>
        <v>Belum Diisi</v>
      </c>
      <c r="I463" s="280" t="s">
        <v>650</v>
      </c>
      <c r="J463" s="281" t="str">
        <f t="shared" si="184"/>
        <v>Isi Sasaran</v>
      </c>
      <c r="K463" s="280" t="s">
        <v>650</v>
      </c>
      <c r="L463" s="281" t="str">
        <f t="shared" si="185"/>
        <v>Isi Sasaran</v>
      </c>
      <c r="M463" s="371"/>
      <c r="N463" s="371"/>
      <c r="O463" s="272"/>
      <c r="P463" s="272"/>
      <c r="Q463" s="272"/>
      <c r="R463" s="272"/>
    </row>
    <row r="464" spans="1:18" ht="12.75" customHeight="1">
      <c r="A464" s="272"/>
      <c r="B464" s="371"/>
      <c r="C464" s="371"/>
      <c r="D464" s="371"/>
      <c r="E464" s="371"/>
      <c r="F464" s="278">
        <v>3</v>
      </c>
      <c r="G464" s="279"/>
      <c r="H464" s="288" t="str">
        <f t="shared" si="163"/>
        <v>Belum Diisi</v>
      </c>
      <c r="I464" s="280" t="s">
        <v>650</v>
      </c>
      <c r="J464" s="281" t="str">
        <f t="shared" si="184"/>
        <v>Isi Sasaran</v>
      </c>
      <c r="K464" s="280" t="s">
        <v>650</v>
      </c>
      <c r="L464" s="281" t="str">
        <f t="shared" si="185"/>
        <v>Isi Sasaran</v>
      </c>
      <c r="M464" s="371"/>
      <c r="N464" s="371"/>
      <c r="O464" s="272"/>
      <c r="P464" s="272"/>
      <c r="Q464" s="272"/>
      <c r="R464" s="272"/>
    </row>
    <row r="465" spans="1:18" ht="12.75" customHeight="1">
      <c r="A465" s="272"/>
      <c r="B465" s="371"/>
      <c r="C465" s="371"/>
      <c r="D465" s="371"/>
      <c r="E465" s="371"/>
      <c r="F465" s="278">
        <v>4</v>
      </c>
      <c r="G465" s="279"/>
      <c r="H465" s="288" t="str">
        <f t="shared" si="163"/>
        <v>Belum Diisi</v>
      </c>
      <c r="I465" s="280" t="s">
        <v>650</v>
      </c>
      <c r="J465" s="281" t="str">
        <f t="shared" si="184"/>
        <v>Isi Sasaran</v>
      </c>
      <c r="K465" s="280" t="s">
        <v>650</v>
      </c>
      <c r="L465" s="281" t="str">
        <f t="shared" si="185"/>
        <v>Isi Sasaran</v>
      </c>
      <c r="M465" s="371"/>
      <c r="N465" s="371"/>
      <c r="O465" s="272"/>
      <c r="P465" s="272"/>
      <c r="Q465" s="272"/>
      <c r="R465" s="272"/>
    </row>
    <row r="466" spans="1:18" ht="12.75" customHeight="1">
      <c r="A466" s="272"/>
      <c r="B466" s="349"/>
      <c r="C466" s="349"/>
      <c r="D466" s="349"/>
      <c r="E466" s="349"/>
      <c r="F466" s="282">
        <v>5</v>
      </c>
      <c r="G466" s="283"/>
      <c r="H466" s="289" t="str">
        <f t="shared" si="163"/>
        <v>Belum Diisi</v>
      </c>
      <c r="I466" s="285" t="s">
        <v>650</v>
      </c>
      <c r="J466" s="286" t="str">
        <f t="shared" si="184"/>
        <v>Isi Sasaran</v>
      </c>
      <c r="K466" s="285" t="s">
        <v>650</v>
      </c>
      <c r="L466" s="286" t="str">
        <f t="shared" si="185"/>
        <v>Isi Sasaran</v>
      </c>
      <c r="M466" s="349"/>
      <c r="N466" s="349"/>
      <c r="O466" s="272"/>
      <c r="P466" s="272"/>
      <c r="Q466" s="272"/>
      <c r="R466" s="272"/>
    </row>
    <row r="467" spans="1:18" ht="12.75" customHeight="1">
      <c r="A467" s="272"/>
      <c r="B467" s="418">
        <v>12</v>
      </c>
      <c r="C467" s="426"/>
      <c r="D467" s="419" t="s">
        <v>650</v>
      </c>
      <c r="E467" s="427" t="str">
        <f>IF(D467="Y",1,IF(D467="T",0,IF(D467="Y/T","Belum diisi","Error")))</f>
        <v>Belum diisi</v>
      </c>
      <c r="F467" s="273">
        <v>1</v>
      </c>
      <c r="G467" s="274"/>
      <c r="H467" s="290" t="str">
        <f t="shared" si="163"/>
        <v>Belum Diisi</v>
      </c>
      <c r="I467" s="276" t="s">
        <v>650</v>
      </c>
      <c r="J467" s="277" t="str">
        <f t="shared" ref="J467:J471" si="186">IF($D$467="Y/T","Isi Sasaran",IF($E$467=0,0,IF(I467="Y",1,IF(I467="T",0,"Isi Dulu"))))</f>
        <v>Isi Sasaran</v>
      </c>
      <c r="K467" s="276" t="s">
        <v>650</v>
      </c>
      <c r="L467" s="277" t="str">
        <f t="shared" ref="L467:L471" si="187">IF($D$467="Y/T","Isi Sasaran",IF($E$467=0,0,IF(K467="Y",1,IF(K467="T",0,"Isi Dulu"))))</f>
        <v>Isi Sasaran</v>
      </c>
      <c r="M467" s="429" t="s">
        <v>650</v>
      </c>
      <c r="N467" s="430" t="str">
        <f>IF(M467="Y",1,IF(M467="T",0,IF(M467="Y/T","Belum diisi","Error")))</f>
        <v>Belum diisi</v>
      </c>
      <c r="O467" s="272"/>
      <c r="P467" s="272"/>
      <c r="Q467" s="272"/>
      <c r="R467" s="272"/>
    </row>
    <row r="468" spans="1:18" ht="12.75" customHeight="1">
      <c r="A468" s="272"/>
      <c r="B468" s="371"/>
      <c r="C468" s="371"/>
      <c r="D468" s="371"/>
      <c r="E468" s="371"/>
      <c r="F468" s="278">
        <v>2</v>
      </c>
      <c r="G468" s="279"/>
      <c r="H468" s="288" t="str">
        <f t="shared" si="163"/>
        <v>Belum Diisi</v>
      </c>
      <c r="I468" s="280" t="s">
        <v>650</v>
      </c>
      <c r="J468" s="281" t="str">
        <f t="shared" si="186"/>
        <v>Isi Sasaran</v>
      </c>
      <c r="K468" s="280" t="s">
        <v>650</v>
      </c>
      <c r="L468" s="281" t="str">
        <f t="shared" si="187"/>
        <v>Isi Sasaran</v>
      </c>
      <c r="M468" s="371"/>
      <c r="N468" s="371"/>
      <c r="O468" s="272"/>
      <c r="P468" s="272"/>
      <c r="Q468" s="272"/>
      <c r="R468" s="272"/>
    </row>
    <row r="469" spans="1:18" ht="12.75" customHeight="1">
      <c r="A469" s="272"/>
      <c r="B469" s="371"/>
      <c r="C469" s="371"/>
      <c r="D469" s="371"/>
      <c r="E469" s="371"/>
      <c r="F469" s="278">
        <v>3</v>
      </c>
      <c r="G469" s="279"/>
      <c r="H469" s="288" t="str">
        <f t="shared" si="163"/>
        <v>Belum Diisi</v>
      </c>
      <c r="I469" s="280" t="s">
        <v>650</v>
      </c>
      <c r="J469" s="281" t="str">
        <f t="shared" si="186"/>
        <v>Isi Sasaran</v>
      </c>
      <c r="K469" s="280" t="s">
        <v>650</v>
      </c>
      <c r="L469" s="281" t="str">
        <f t="shared" si="187"/>
        <v>Isi Sasaran</v>
      </c>
      <c r="M469" s="371"/>
      <c r="N469" s="371"/>
      <c r="O469" s="272"/>
      <c r="P469" s="272"/>
      <c r="Q469" s="272"/>
      <c r="R469" s="272"/>
    </row>
    <row r="470" spans="1:18" ht="12.75" customHeight="1">
      <c r="A470" s="272"/>
      <c r="B470" s="371"/>
      <c r="C470" s="371"/>
      <c r="D470" s="371"/>
      <c r="E470" s="371"/>
      <c r="F470" s="278">
        <v>4</v>
      </c>
      <c r="G470" s="279"/>
      <c r="H470" s="288" t="str">
        <f t="shared" si="163"/>
        <v>Belum Diisi</v>
      </c>
      <c r="I470" s="280" t="s">
        <v>650</v>
      </c>
      <c r="J470" s="281" t="str">
        <f t="shared" si="186"/>
        <v>Isi Sasaran</v>
      </c>
      <c r="K470" s="280" t="s">
        <v>650</v>
      </c>
      <c r="L470" s="281" t="str">
        <f t="shared" si="187"/>
        <v>Isi Sasaran</v>
      </c>
      <c r="M470" s="371"/>
      <c r="N470" s="371"/>
      <c r="O470" s="272"/>
      <c r="P470" s="272"/>
      <c r="Q470" s="272"/>
      <c r="R470" s="272"/>
    </row>
    <row r="471" spans="1:18" ht="12.75" customHeight="1">
      <c r="A471" s="272"/>
      <c r="B471" s="349"/>
      <c r="C471" s="349"/>
      <c r="D471" s="349"/>
      <c r="E471" s="349"/>
      <c r="F471" s="282">
        <v>5</v>
      </c>
      <c r="G471" s="283"/>
      <c r="H471" s="289" t="str">
        <f t="shared" si="163"/>
        <v>Belum Diisi</v>
      </c>
      <c r="I471" s="285" t="s">
        <v>650</v>
      </c>
      <c r="J471" s="286" t="str">
        <f t="shared" si="186"/>
        <v>Isi Sasaran</v>
      </c>
      <c r="K471" s="285" t="s">
        <v>650</v>
      </c>
      <c r="L471" s="286" t="str">
        <f t="shared" si="187"/>
        <v>Isi Sasaran</v>
      </c>
      <c r="M471" s="349"/>
      <c r="N471" s="349"/>
      <c r="O471" s="272"/>
      <c r="P471" s="272"/>
      <c r="Q471" s="272"/>
      <c r="R471" s="272"/>
    </row>
    <row r="472" spans="1:18" ht="12.75" customHeight="1">
      <c r="A472" s="272"/>
      <c r="B472" s="418">
        <v>13</v>
      </c>
      <c r="C472" s="426"/>
      <c r="D472" s="419" t="s">
        <v>650</v>
      </c>
      <c r="E472" s="427" t="str">
        <f>IF(D472="Y",1,IF(D472="T",0,IF(D472="Y/T","Belum diisi","Error")))</f>
        <v>Belum diisi</v>
      </c>
      <c r="F472" s="273">
        <v>1</v>
      </c>
      <c r="G472" s="274"/>
      <c r="H472" s="290" t="str">
        <f t="shared" si="163"/>
        <v>Belum Diisi</v>
      </c>
      <c r="I472" s="276" t="s">
        <v>650</v>
      </c>
      <c r="J472" s="277" t="str">
        <f t="shared" ref="J472:J476" si="188">IF($D$472="Y/T","Isi Sasaran",IF($E$472=0,0,IF(I472="Y",1,IF(I472="T",0,"Isi Dulu"))))</f>
        <v>Isi Sasaran</v>
      </c>
      <c r="K472" s="276" t="s">
        <v>650</v>
      </c>
      <c r="L472" s="277" t="str">
        <f t="shared" ref="L472:L476" si="189">IF($D$472="Y/T","Isi Sasaran",IF($E$472=0,0,IF(K472="Y",1,IF(K472="T",0,"Isi Dulu"))))</f>
        <v>Isi Sasaran</v>
      </c>
      <c r="M472" s="429" t="s">
        <v>650</v>
      </c>
      <c r="N472" s="430" t="str">
        <f>IF(M472="Y",1,IF(M472="T",0,IF(M472="Y/T","Belum diisi","Error")))</f>
        <v>Belum diisi</v>
      </c>
      <c r="O472" s="272"/>
      <c r="P472" s="272"/>
      <c r="Q472" s="272"/>
      <c r="R472" s="272"/>
    </row>
    <row r="473" spans="1:18" ht="12.75" customHeight="1">
      <c r="A473" s="272"/>
      <c r="B473" s="371"/>
      <c r="C473" s="371"/>
      <c r="D473" s="371"/>
      <c r="E473" s="371"/>
      <c r="F473" s="278">
        <v>2</v>
      </c>
      <c r="G473" s="279"/>
      <c r="H473" s="288" t="str">
        <f t="shared" si="163"/>
        <v>Belum Diisi</v>
      </c>
      <c r="I473" s="280" t="s">
        <v>650</v>
      </c>
      <c r="J473" s="281" t="str">
        <f t="shared" si="188"/>
        <v>Isi Sasaran</v>
      </c>
      <c r="K473" s="280" t="s">
        <v>650</v>
      </c>
      <c r="L473" s="281" t="str">
        <f t="shared" si="189"/>
        <v>Isi Sasaran</v>
      </c>
      <c r="M473" s="371"/>
      <c r="N473" s="371"/>
      <c r="O473" s="272"/>
      <c r="P473" s="272"/>
      <c r="Q473" s="272"/>
      <c r="R473" s="272"/>
    </row>
    <row r="474" spans="1:18" ht="12.75" customHeight="1">
      <c r="A474" s="272"/>
      <c r="B474" s="371"/>
      <c r="C474" s="371"/>
      <c r="D474" s="371"/>
      <c r="E474" s="371"/>
      <c r="F474" s="278">
        <v>3</v>
      </c>
      <c r="G474" s="279"/>
      <c r="H474" s="288" t="str">
        <f t="shared" si="163"/>
        <v>Belum Diisi</v>
      </c>
      <c r="I474" s="280" t="s">
        <v>650</v>
      </c>
      <c r="J474" s="281" t="str">
        <f t="shared" si="188"/>
        <v>Isi Sasaran</v>
      </c>
      <c r="K474" s="280" t="s">
        <v>650</v>
      </c>
      <c r="L474" s="281" t="str">
        <f t="shared" si="189"/>
        <v>Isi Sasaran</v>
      </c>
      <c r="M474" s="371"/>
      <c r="N474" s="371"/>
      <c r="O474" s="272"/>
      <c r="P474" s="272"/>
      <c r="Q474" s="272"/>
      <c r="R474" s="272"/>
    </row>
    <row r="475" spans="1:18" ht="12.75" customHeight="1">
      <c r="A475" s="272"/>
      <c r="B475" s="371"/>
      <c r="C475" s="371"/>
      <c r="D475" s="371"/>
      <c r="E475" s="371"/>
      <c r="F475" s="278">
        <v>4</v>
      </c>
      <c r="G475" s="279"/>
      <c r="H475" s="288" t="str">
        <f t="shared" si="163"/>
        <v>Belum Diisi</v>
      </c>
      <c r="I475" s="280" t="s">
        <v>650</v>
      </c>
      <c r="J475" s="281" t="str">
        <f t="shared" si="188"/>
        <v>Isi Sasaran</v>
      </c>
      <c r="K475" s="280" t="s">
        <v>650</v>
      </c>
      <c r="L475" s="281" t="str">
        <f t="shared" si="189"/>
        <v>Isi Sasaran</v>
      </c>
      <c r="M475" s="371"/>
      <c r="N475" s="371"/>
      <c r="O475" s="272"/>
      <c r="P475" s="272"/>
      <c r="Q475" s="272"/>
      <c r="R475" s="272"/>
    </row>
    <row r="476" spans="1:18" ht="12.75" customHeight="1">
      <c r="A476" s="272"/>
      <c r="B476" s="349"/>
      <c r="C476" s="349"/>
      <c r="D476" s="349"/>
      <c r="E476" s="349"/>
      <c r="F476" s="282">
        <v>5</v>
      </c>
      <c r="G476" s="283"/>
      <c r="H476" s="289" t="str">
        <f t="shared" si="163"/>
        <v>Belum Diisi</v>
      </c>
      <c r="I476" s="285" t="s">
        <v>650</v>
      </c>
      <c r="J476" s="286" t="str">
        <f t="shared" si="188"/>
        <v>Isi Sasaran</v>
      </c>
      <c r="K476" s="285" t="s">
        <v>650</v>
      </c>
      <c r="L476" s="286" t="str">
        <f t="shared" si="189"/>
        <v>Isi Sasaran</v>
      </c>
      <c r="M476" s="349"/>
      <c r="N476" s="349"/>
      <c r="O476" s="272"/>
      <c r="P476" s="272"/>
      <c r="Q476" s="272"/>
      <c r="R476" s="272"/>
    </row>
    <row r="477" spans="1:18" ht="12.75" customHeight="1">
      <c r="A477" s="272"/>
      <c r="B477" s="418">
        <v>14</v>
      </c>
      <c r="C477" s="426"/>
      <c r="D477" s="419" t="s">
        <v>650</v>
      </c>
      <c r="E477" s="427" t="str">
        <f>IF(D477="Y",1,IF(D477="T",0,IF(D477="Y/T","Belum diisi","Error")))</f>
        <v>Belum diisi</v>
      </c>
      <c r="F477" s="273">
        <v>1</v>
      </c>
      <c r="G477" s="274"/>
      <c r="H477" s="290" t="str">
        <f t="shared" si="163"/>
        <v>Belum Diisi</v>
      </c>
      <c r="I477" s="276" t="s">
        <v>650</v>
      </c>
      <c r="J477" s="277" t="str">
        <f t="shared" ref="J477:J481" si="190">IF($D$477="Y/T","Isi Sasaran",IF($E$477=0,0,IF(I477="Y",1,IF(I477="T",0,"Isi Dulu"))))</f>
        <v>Isi Sasaran</v>
      </c>
      <c r="K477" s="276" t="s">
        <v>650</v>
      </c>
      <c r="L477" s="277" t="str">
        <f t="shared" ref="L477:L481" si="191">IF($D$477="Y/T","Isi Sasaran",IF($E$477=0,0,IF(K477="Y",1,IF(K477="T",0,"Isi Dulu"))))</f>
        <v>Isi Sasaran</v>
      </c>
      <c r="M477" s="429" t="s">
        <v>650</v>
      </c>
      <c r="N477" s="430" t="str">
        <f>IF(M477="Y",1,IF(M477="T",0,IF(M477="Y/T","Belum diisi","Error")))</f>
        <v>Belum diisi</v>
      </c>
      <c r="O477" s="272"/>
      <c r="P477" s="272"/>
      <c r="Q477" s="272"/>
      <c r="R477" s="272"/>
    </row>
    <row r="478" spans="1:18" ht="12.75" customHeight="1">
      <c r="A478" s="272"/>
      <c r="B478" s="371"/>
      <c r="C478" s="371"/>
      <c r="D478" s="371"/>
      <c r="E478" s="371"/>
      <c r="F478" s="278">
        <v>2</v>
      </c>
      <c r="G478" s="279"/>
      <c r="H478" s="288" t="str">
        <f t="shared" si="163"/>
        <v>Belum Diisi</v>
      </c>
      <c r="I478" s="280" t="s">
        <v>650</v>
      </c>
      <c r="J478" s="281" t="str">
        <f t="shared" si="190"/>
        <v>Isi Sasaran</v>
      </c>
      <c r="K478" s="280" t="s">
        <v>650</v>
      </c>
      <c r="L478" s="281" t="str">
        <f t="shared" si="191"/>
        <v>Isi Sasaran</v>
      </c>
      <c r="M478" s="371"/>
      <c r="N478" s="371"/>
      <c r="O478" s="272"/>
      <c r="P478" s="272"/>
      <c r="Q478" s="272"/>
      <c r="R478" s="272"/>
    </row>
    <row r="479" spans="1:18" ht="12.75" customHeight="1">
      <c r="A479" s="272"/>
      <c r="B479" s="371"/>
      <c r="C479" s="371"/>
      <c r="D479" s="371"/>
      <c r="E479" s="371"/>
      <c r="F479" s="278">
        <v>3</v>
      </c>
      <c r="G479" s="279"/>
      <c r="H479" s="288" t="str">
        <f t="shared" si="163"/>
        <v>Belum Diisi</v>
      </c>
      <c r="I479" s="280" t="s">
        <v>650</v>
      </c>
      <c r="J479" s="281" t="str">
        <f t="shared" si="190"/>
        <v>Isi Sasaran</v>
      </c>
      <c r="K479" s="280" t="s">
        <v>650</v>
      </c>
      <c r="L479" s="281" t="str">
        <f t="shared" si="191"/>
        <v>Isi Sasaran</v>
      </c>
      <c r="M479" s="371"/>
      <c r="N479" s="371"/>
      <c r="O479" s="272"/>
      <c r="P479" s="272"/>
      <c r="Q479" s="272"/>
      <c r="R479" s="272"/>
    </row>
    <row r="480" spans="1:18" ht="12.75" customHeight="1">
      <c r="A480" s="272"/>
      <c r="B480" s="371"/>
      <c r="C480" s="371"/>
      <c r="D480" s="371"/>
      <c r="E480" s="371"/>
      <c r="F480" s="278">
        <v>4</v>
      </c>
      <c r="G480" s="279"/>
      <c r="H480" s="288" t="str">
        <f t="shared" si="163"/>
        <v>Belum Diisi</v>
      </c>
      <c r="I480" s="280" t="s">
        <v>650</v>
      </c>
      <c r="J480" s="281" t="str">
        <f t="shared" si="190"/>
        <v>Isi Sasaran</v>
      </c>
      <c r="K480" s="280" t="s">
        <v>650</v>
      </c>
      <c r="L480" s="281" t="str">
        <f t="shared" si="191"/>
        <v>Isi Sasaran</v>
      </c>
      <c r="M480" s="371"/>
      <c r="N480" s="371"/>
      <c r="O480" s="272"/>
      <c r="P480" s="272"/>
      <c r="Q480" s="272"/>
      <c r="R480" s="272"/>
    </row>
    <row r="481" spans="1:18" ht="12.75" customHeight="1">
      <c r="A481" s="272"/>
      <c r="B481" s="349"/>
      <c r="C481" s="349"/>
      <c r="D481" s="349"/>
      <c r="E481" s="349"/>
      <c r="F481" s="282">
        <v>5</v>
      </c>
      <c r="G481" s="283"/>
      <c r="H481" s="289" t="str">
        <f t="shared" si="163"/>
        <v>Belum Diisi</v>
      </c>
      <c r="I481" s="285" t="s">
        <v>650</v>
      </c>
      <c r="J481" s="286" t="str">
        <f t="shared" si="190"/>
        <v>Isi Sasaran</v>
      </c>
      <c r="K481" s="285" t="s">
        <v>650</v>
      </c>
      <c r="L481" s="286" t="str">
        <f t="shared" si="191"/>
        <v>Isi Sasaran</v>
      </c>
      <c r="M481" s="349"/>
      <c r="N481" s="349"/>
      <c r="O481" s="272"/>
      <c r="P481" s="272"/>
      <c r="Q481" s="272"/>
      <c r="R481" s="272"/>
    </row>
    <row r="482" spans="1:18" ht="12.75" customHeight="1">
      <c r="A482" s="272"/>
      <c r="B482" s="418">
        <v>15</v>
      </c>
      <c r="C482" s="426"/>
      <c r="D482" s="419" t="s">
        <v>650</v>
      </c>
      <c r="E482" s="427" t="str">
        <f>IF(D482="Y",1,IF(D482="T",0,IF(D482="Y/T","Belum diisi","Error")))</f>
        <v>Belum diisi</v>
      </c>
      <c r="F482" s="273">
        <v>1</v>
      </c>
      <c r="G482" s="274"/>
      <c r="H482" s="290" t="str">
        <f t="shared" si="163"/>
        <v>Belum Diisi</v>
      </c>
      <c r="I482" s="276" t="s">
        <v>650</v>
      </c>
      <c r="J482" s="277" t="str">
        <f t="shared" ref="J482:J486" si="192">IF($D$482="Y/T","Isi Sasaran",IF($E$482=0,0,IF(I482="Y",1,IF(I482="T",0,"Isi Dulu"))))</f>
        <v>Isi Sasaran</v>
      </c>
      <c r="K482" s="276" t="s">
        <v>650</v>
      </c>
      <c r="L482" s="277" t="str">
        <f t="shared" ref="L482:L486" si="193">IF($D$482="Y/T","Isi Sasaran",IF($E$482=0,0,IF(K482="Y",1,IF(K482="T",0,"Isi Dulu"))))</f>
        <v>Isi Sasaran</v>
      </c>
      <c r="M482" s="429" t="s">
        <v>650</v>
      </c>
      <c r="N482" s="430" t="str">
        <f>IF(M482="Y",1,IF(M482="T",0,IF(M482="Y/T","Belum diisi","Error")))</f>
        <v>Belum diisi</v>
      </c>
      <c r="O482" s="272"/>
      <c r="P482" s="272"/>
      <c r="Q482" s="272"/>
      <c r="R482" s="272"/>
    </row>
    <row r="483" spans="1:18" ht="12.75" customHeight="1">
      <c r="A483" s="272"/>
      <c r="B483" s="371"/>
      <c r="C483" s="371"/>
      <c r="D483" s="371"/>
      <c r="E483" s="371"/>
      <c r="F483" s="278">
        <v>2</v>
      </c>
      <c r="G483" s="279"/>
      <c r="H483" s="288" t="str">
        <f t="shared" si="163"/>
        <v>Belum Diisi</v>
      </c>
      <c r="I483" s="280" t="s">
        <v>650</v>
      </c>
      <c r="J483" s="281" t="str">
        <f t="shared" si="192"/>
        <v>Isi Sasaran</v>
      </c>
      <c r="K483" s="280" t="s">
        <v>650</v>
      </c>
      <c r="L483" s="281" t="str">
        <f t="shared" si="193"/>
        <v>Isi Sasaran</v>
      </c>
      <c r="M483" s="371"/>
      <c r="N483" s="371"/>
      <c r="O483" s="272"/>
      <c r="P483" s="272"/>
      <c r="Q483" s="272"/>
      <c r="R483" s="272"/>
    </row>
    <row r="484" spans="1:18" ht="12.75" customHeight="1">
      <c r="A484" s="272"/>
      <c r="B484" s="371"/>
      <c r="C484" s="371"/>
      <c r="D484" s="371"/>
      <c r="E484" s="371"/>
      <c r="F484" s="278">
        <v>3</v>
      </c>
      <c r="G484" s="279"/>
      <c r="H484" s="288" t="str">
        <f t="shared" si="163"/>
        <v>Belum Diisi</v>
      </c>
      <c r="I484" s="280" t="s">
        <v>650</v>
      </c>
      <c r="J484" s="281" t="str">
        <f t="shared" si="192"/>
        <v>Isi Sasaran</v>
      </c>
      <c r="K484" s="280" t="s">
        <v>650</v>
      </c>
      <c r="L484" s="281" t="str">
        <f t="shared" si="193"/>
        <v>Isi Sasaran</v>
      </c>
      <c r="M484" s="371"/>
      <c r="N484" s="371"/>
      <c r="O484" s="272"/>
      <c r="P484" s="272"/>
      <c r="Q484" s="272"/>
      <c r="R484" s="272"/>
    </row>
    <row r="485" spans="1:18" ht="12.75" customHeight="1">
      <c r="A485" s="272"/>
      <c r="B485" s="371"/>
      <c r="C485" s="371"/>
      <c r="D485" s="371"/>
      <c r="E485" s="371"/>
      <c r="F485" s="278">
        <v>4</v>
      </c>
      <c r="G485" s="279"/>
      <c r="H485" s="288" t="str">
        <f t="shared" si="163"/>
        <v>Belum Diisi</v>
      </c>
      <c r="I485" s="280" t="s">
        <v>650</v>
      </c>
      <c r="J485" s="281" t="str">
        <f t="shared" si="192"/>
        <v>Isi Sasaran</v>
      </c>
      <c r="K485" s="280" t="s">
        <v>650</v>
      </c>
      <c r="L485" s="281" t="str">
        <f t="shared" si="193"/>
        <v>Isi Sasaran</v>
      </c>
      <c r="M485" s="371"/>
      <c r="N485" s="371"/>
      <c r="O485" s="272"/>
      <c r="P485" s="272"/>
      <c r="Q485" s="272"/>
      <c r="R485" s="272"/>
    </row>
    <row r="486" spans="1:18" ht="12.75" customHeight="1">
      <c r="A486" s="272"/>
      <c r="B486" s="349"/>
      <c r="C486" s="349"/>
      <c r="D486" s="349"/>
      <c r="E486" s="349"/>
      <c r="F486" s="282">
        <v>5</v>
      </c>
      <c r="G486" s="283"/>
      <c r="H486" s="289" t="str">
        <f t="shared" si="163"/>
        <v>Belum Diisi</v>
      </c>
      <c r="I486" s="285" t="s">
        <v>650</v>
      </c>
      <c r="J486" s="286" t="str">
        <f t="shared" si="192"/>
        <v>Isi Sasaran</v>
      </c>
      <c r="K486" s="285" t="s">
        <v>650</v>
      </c>
      <c r="L486" s="286" t="str">
        <f t="shared" si="193"/>
        <v>Isi Sasaran</v>
      </c>
      <c r="M486" s="349"/>
      <c r="N486" s="349"/>
      <c r="O486" s="272"/>
      <c r="P486" s="272"/>
      <c r="Q486" s="272"/>
      <c r="R486" s="272"/>
    </row>
    <row r="487" spans="1:18" ht="12.75" customHeight="1">
      <c r="A487" s="272"/>
      <c r="B487" s="418">
        <v>16</v>
      </c>
      <c r="C487" s="426"/>
      <c r="D487" s="419" t="s">
        <v>650</v>
      </c>
      <c r="E487" s="427" t="str">
        <f>IF(D487="Y",1,IF(D487="T",0,IF(D487="Y/T","Belum diisi","Error")))</f>
        <v>Belum diisi</v>
      </c>
      <c r="F487" s="273">
        <v>1</v>
      </c>
      <c r="G487" s="274"/>
      <c r="H487" s="290" t="str">
        <f t="shared" si="163"/>
        <v>Belum Diisi</v>
      </c>
      <c r="I487" s="276" t="s">
        <v>650</v>
      </c>
      <c r="J487" s="277" t="str">
        <f t="shared" ref="J487:J491" si="194">IF($D$487="Y/T","Isi Sasaran",IF($E$487=0,0,IF(I487="Y",1,IF(I487="T",0,"Isi Dulu"))))</f>
        <v>Isi Sasaran</v>
      </c>
      <c r="K487" s="276" t="s">
        <v>650</v>
      </c>
      <c r="L487" s="277" t="str">
        <f t="shared" ref="L487:L491" si="195">IF($D$487="Y/T","Isi Sasaran",IF($E$487=0,0,IF(K487="Y",1,IF(K487="T",0,"Isi Dulu"))))</f>
        <v>Isi Sasaran</v>
      </c>
      <c r="M487" s="429" t="s">
        <v>650</v>
      </c>
      <c r="N487" s="430" t="str">
        <f>IF(M487="Y",1,IF(M487="T",0,IF(M487="Y/T","Belum diisi","Error")))</f>
        <v>Belum diisi</v>
      </c>
      <c r="O487" s="272"/>
      <c r="P487" s="272"/>
      <c r="Q487" s="272"/>
      <c r="R487" s="272"/>
    </row>
    <row r="488" spans="1:18" ht="12.75" customHeight="1">
      <c r="A488" s="272"/>
      <c r="B488" s="371"/>
      <c r="C488" s="371"/>
      <c r="D488" s="371"/>
      <c r="E488" s="371"/>
      <c r="F488" s="278">
        <v>2</v>
      </c>
      <c r="G488" s="279"/>
      <c r="H488" s="288" t="str">
        <f t="shared" si="163"/>
        <v>Belum Diisi</v>
      </c>
      <c r="I488" s="280" t="s">
        <v>650</v>
      </c>
      <c r="J488" s="281" t="str">
        <f t="shared" si="194"/>
        <v>Isi Sasaran</v>
      </c>
      <c r="K488" s="280" t="s">
        <v>650</v>
      </c>
      <c r="L488" s="281" t="str">
        <f t="shared" si="195"/>
        <v>Isi Sasaran</v>
      </c>
      <c r="M488" s="371"/>
      <c r="N488" s="371"/>
      <c r="O488" s="272"/>
      <c r="P488" s="272"/>
      <c r="Q488" s="272"/>
      <c r="R488" s="272"/>
    </row>
    <row r="489" spans="1:18" ht="12.75" customHeight="1">
      <c r="A489" s="272"/>
      <c r="B489" s="371"/>
      <c r="C489" s="371"/>
      <c r="D489" s="371"/>
      <c r="E489" s="371"/>
      <c r="F489" s="278">
        <v>3</v>
      </c>
      <c r="G489" s="279"/>
      <c r="H489" s="288" t="str">
        <f t="shared" si="163"/>
        <v>Belum Diisi</v>
      </c>
      <c r="I489" s="280" t="s">
        <v>650</v>
      </c>
      <c r="J489" s="281" t="str">
        <f t="shared" si="194"/>
        <v>Isi Sasaran</v>
      </c>
      <c r="K489" s="280" t="s">
        <v>650</v>
      </c>
      <c r="L489" s="281" t="str">
        <f t="shared" si="195"/>
        <v>Isi Sasaran</v>
      </c>
      <c r="M489" s="371"/>
      <c r="N489" s="371"/>
      <c r="O489" s="272"/>
      <c r="P489" s="272"/>
      <c r="Q489" s="272"/>
      <c r="R489" s="272"/>
    </row>
    <row r="490" spans="1:18" ht="12.75" customHeight="1">
      <c r="A490" s="272"/>
      <c r="B490" s="371"/>
      <c r="C490" s="371"/>
      <c r="D490" s="371"/>
      <c r="E490" s="371"/>
      <c r="F490" s="278">
        <v>4</v>
      </c>
      <c r="G490" s="279"/>
      <c r="H490" s="288" t="str">
        <f t="shared" si="163"/>
        <v>Belum Diisi</v>
      </c>
      <c r="I490" s="280" t="s">
        <v>650</v>
      </c>
      <c r="J490" s="281" t="str">
        <f t="shared" si="194"/>
        <v>Isi Sasaran</v>
      </c>
      <c r="K490" s="280" t="s">
        <v>650</v>
      </c>
      <c r="L490" s="281" t="str">
        <f t="shared" si="195"/>
        <v>Isi Sasaran</v>
      </c>
      <c r="M490" s="371"/>
      <c r="N490" s="371"/>
      <c r="O490" s="272"/>
      <c r="P490" s="272"/>
      <c r="Q490" s="272"/>
      <c r="R490" s="272"/>
    </row>
    <row r="491" spans="1:18" ht="12.75" customHeight="1">
      <c r="A491" s="272"/>
      <c r="B491" s="349"/>
      <c r="C491" s="349"/>
      <c r="D491" s="349"/>
      <c r="E491" s="349"/>
      <c r="F491" s="282">
        <v>5</v>
      </c>
      <c r="G491" s="283"/>
      <c r="H491" s="289" t="str">
        <f t="shared" si="163"/>
        <v>Belum Diisi</v>
      </c>
      <c r="I491" s="285" t="s">
        <v>650</v>
      </c>
      <c r="J491" s="286" t="str">
        <f t="shared" si="194"/>
        <v>Isi Sasaran</v>
      </c>
      <c r="K491" s="285" t="s">
        <v>650</v>
      </c>
      <c r="L491" s="286" t="str">
        <f t="shared" si="195"/>
        <v>Isi Sasaran</v>
      </c>
      <c r="M491" s="349"/>
      <c r="N491" s="349"/>
      <c r="O491" s="272"/>
      <c r="P491" s="272"/>
      <c r="Q491" s="272"/>
      <c r="R491" s="272"/>
    </row>
    <row r="492" spans="1:18" ht="12.75" customHeight="1">
      <c r="A492" s="272"/>
      <c r="B492" s="418">
        <v>17</v>
      </c>
      <c r="C492" s="426"/>
      <c r="D492" s="419" t="s">
        <v>650</v>
      </c>
      <c r="E492" s="427" t="str">
        <f>IF(D492="Y",1,IF(D492="T",0,IF(D492="Y/T","Belum diisi","Error")))</f>
        <v>Belum diisi</v>
      </c>
      <c r="F492" s="273">
        <v>1</v>
      </c>
      <c r="G492" s="274"/>
      <c r="H492" s="290" t="str">
        <f t="shared" si="163"/>
        <v>Belum Diisi</v>
      </c>
      <c r="I492" s="276" t="s">
        <v>650</v>
      </c>
      <c r="J492" s="277" t="str">
        <f t="shared" ref="J492:J496" si="196">IF($D$492="Y/T","Isi Sasaran",IF($E$492=0,0,IF(I492="Y",1,IF(I492="T",0,"Isi Dulu"))))</f>
        <v>Isi Sasaran</v>
      </c>
      <c r="K492" s="276" t="s">
        <v>650</v>
      </c>
      <c r="L492" s="277" t="str">
        <f t="shared" ref="L492:L496" si="197">IF($D$492="Y/T","Isi Sasaran",IF($E$492=0,0,IF(K492="Y",1,IF(K492="T",0,"Isi Dulu"))))</f>
        <v>Isi Sasaran</v>
      </c>
      <c r="M492" s="429" t="s">
        <v>650</v>
      </c>
      <c r="N492" s="430" t="str">
        <f>IF(M492="Y",1,IF(M492="T",0,IF(M492="Y/T","Belum diisi","Error")))</f>
        <v>Belum diisi</v>
      </c>
      <c r="O492" s="272"/>
      <c r="P492" s="272"/>
      <c r="Q492" s="272"/>
      <c r="R492" s="272"/>
    </row>
    <row r="493" spans="1:18" ht="12.75" customHeight="1">
      <c r="A493" s="272"/>
      <c r="B493" s="371"/>
      <c r="C493" s="371"/>
      <c r="D493" s="371"/>
      <c r="E493" s="371"/>
      <c r="F493" s="278">
        <v>2</v>
      </c>
      <c r="G493" s="279"/>
      <c r="H493" s="288" t="str">
        <f t="shared" si="163"/>
        <v>Belum Diisi</v>
      </c>
      <c r="I493" s="280" t="s">
        <v>650</v>
      </c>
      <c r="J493" s="281" t="str">
        <f t="shared" si="196"/>
        <v>Isi Sasaran</v>
      </c>
      <c r="K493" s="280" t="s">
        <v>650</v>
      </c>
      <c r="L493" s="281" t="str">
        <f t="shared" si="197"/>
        <v>Isi Sasaran</v>
      </c>
      <c r="M493" s="371"/>
      <c r="N493" s="371"/>
      <c r="O493" s="272"/>
      <c r="P493" s="272"/>
      <c r="Q493" s="272"/>
      <c r="R493" s="272"/>
    </row>
    <row r="494" spans="1:18" ht="12.75" customHeight="1">
      <c r="A494" s="272"/>
      <c r="B494" s="371"/>
      <c r="C494" s="371"/>
      <c r="D494" s="371"/>
      <c r="E494" s="371"/>
      <c r="F494" s="278">
        <v>3</v>
      </c>
      <c r="G494" s="279"/>
      <c r="H494" s="288" t="str">
        <f t="shared" si="163"/>
        <v>Belum Diisi</v>
      </c>
      <c r="I494" s="280" t="s">
        <v>650</v>
      </c>
      <c r="J494" s="281" t="str">
        <f t="shared" si="196"/>
        <v>Isi Sasaran</v>
      </c>
      <c r="K494" s="280" t="s">
        <v>650</v>
      </c>
      <c r="L494" s="281" t="str">
        <f t="shared" si="197"/>
        <v>Isi Sasaran</v>
      </c>
      <c r="M494" s="371"/>
      <c r="N494" s="371"/>
      <c r="O494" s="272"/>
      <c r="P494" s="272"/>
      <c r="Q494" s="272"/>
      <c r="R494" s="272"/>
    </row>
    <row r="495" spans="1:18" ht="12.75" customHeight="1">
      <c r="A495" s="272"/>
      <c r="B495" s="371"/>
      <c r="C495" s="371"/>
      <c r="D495" s="371"/>
      <c r="E495" s="371"/>
      <c r="F495" s="278">
        <v>4</v>
      </c>
      <c r="G495" s="279"/>
      <c r="H495" s="288" t="str">
        <f t="shared" si="163"/>
        <v>Belum Diisi</v>
      </c>
      <c r="I495" s="280" t="s">
        <v>650</v>
      </c>
      <c r="J495" s="281" t="str">
        <f t="shared" si="196"/>
        <v>Isi Sasaran</v>
      </c>
      <c r="K495" s="280" t="s">
        <v>650</v>
      </c>
      <c r="L495" s="281" t="str">
        <f t="shared" si="197"/>
        <v>Isi Sasaran</v>
      </c>
      <c r="M495" s="371"/>
      <c r="N495" s="371"/>
      <c r="O495" s="272"/>
      <c r="P495" s="272"/>
      <c r="Q495" s="272"/>
      <c r="R495" s="272"/>
    </row>
    <row r="496" spans="1:18" ht="12.75" customHeight="1">
      <c r="A496" s="272"/>
      <c r="B496" s="349"/>
      <c r="C496" s="349"/>
      <c r="D496" s="349"/>
      <c r="E496" s="349"/>
      <c r="F496" s="282">
        <v>5</v>
      </c>
      <c r="G496" s="283"/>
      <c r="H496" s="289" t="str">
        <f t="shared" si="163"/>
        <v>Belum Diisi</v>
      </c>
      <c r="I496" s="285" t="s">
        <v>650</v>
      </c>
      <c r="J496" s="286" t="str">
        <f t="shared" si="196"/>
        <v>Isi Sasaran</v>
      </c>
      <c r="K496" s="285" t="s">
        <v>650</v>
      </c>
      <c r="L496" s="286" t="str">
        <f t="shared" si="197"/>
        <v>Isi Sasaran</v>
      </c>
      <c r="M496" s="349"/>
      <c r="N496" s="349"/>
      <c r="O496" s="272"/>
      <c r="P496" s="272"/>
      <c r="Q496" s="272"/>
      <c r="R496" s="272"/>
    </row>
    <row r="497" spans="1:18" ht="12.75" customHeight="1">
      <c r="A497" s="272"/>
      <c r="B497" s="418">
        <v>18</v>
      </c>
      <c r="C497" s="426"/>
      <c r="D497" s="419" t="s">
        <v>650</v>
      </c>
      <c r="E497" s="427" t="str">
        <f>IF(D497="Y",1,IF(D497="T",0,IF(D497="Y/T","Belum diisi","Error")))</f>
        <v>Belum diisi</v>
      </c>
      <c r="F497" s="273">
        <v>1</v>
      </c>
      <c r="G497" s="274"/>
      <c r="H497" s="290" t="str">
        <f t="shared" si="163"/>
        <v>Belum Diisi</v>
      </c>
      <c r="I497" s="276" t="s">
        <v>650</v>
      </c>
      <c r="J497" s="277" t="str">
        <f t="shared" ref="J497:J501" si="198">IF($D$497="Y/T","Isi Sasaran",IF($E$497=0,0,IF(I497="Y",1,IF(I497="T",0,"Isi Dulu"))))</f>
        <v>Isi Sasaran</v>
      </c>
      <c r="K497" s="276" t="s">
        <v>650</v>
      </c>
      <c r="L497" s="277" t="str">
        <f t="shared" ref="L497:L501" si="199">IF($D$497="Y/T","Isi Sasaran",IF($E$497=0,0,IF(K497="Y",1,IF(K497="T",0,"Isi Dulu"))))</f>
        <v>Isi Sasaran</v>
      </c>
      <c r="M497" s="429" t="s">
        <v>650</v>
      </c>
      <c r="N497" s="430" t="str">
        <f>IF(M497="Y",1,IF(M497="T",0,IF(M497="Y/T","Belum diisi","Error")))</f>
        <v>Belum diisi</v>
      </c>
      <c r="O497" s="272"/>
      <c r="P497" s="272"/>
      <c r="Q497" s="272"/>
      <c r="R497" s="272"/>
    </row>
    <row r="498" spans="1:18" ht="12.75" customHeight="1">
      <c r="A498" s="272"/>
      <c r="B498" s="371"/>
      <c r="C498" s="371"/>
      <c r="D498" s="371"/>
      <c r="E498" s="371"/>
      <c r="F498" s="278">
        <v>2</v>
      </c>
      <c r="G498" s="279"/>
      <c r="H498" s="288" t="str">
        <f t="shared" si="163"/>
        <v>Belum Diisi</v>
      </c>
      <c r="I498" s="280" t="s">
        <v>650</v>
      </c>
      <c r="J498" s="281" t="str">
        <f t="shared" si="198"/>
        <v>Isi Sasaran</v>
      </c>
      <c r="K498" s="280" t="s">
        <v>650</v>
      </c>
      <c r="L498" s="281" t="str">
        <f t="shared" si="199"/>
        <v>Isi Sasaran</v>
      </c>
      <c r="M498" s="371"/>
      <c r="N498" s="371"/>
      <c r="O498" s="272"/>
      <c r="P498" s="272"/>
      <c r="Q498" s="272"/>
      <c r="R498" s="272"/>
    </row>
    <row r="499" spans="1:18" ht="12.75" customHeight="1">
      <c r="A499" s="272"/>
      <c r="B499" s="371"/>
      <c r="C499" s="371"/>
      <c r="D499" s="371"/>
      <c r="E499" s="371"/>
      <c r="F499" s="278">
        <v>3</v>
      </c>
      <c r="G499" s="279"/>
      <c r="H499" s="288" t="str">
        <f t="shared" si="163"/>
        <v>Belum Diisi</v>
      </c>
      <c r="I499" s="280" t="s">
        <v>650</v>
      </c>
      <c r="J499" s="281" t="str">
        <f t="shared" si="198"/>
        <v>Isi Sasaran</v>
      </c>
      <c r="K499" s="280" t="s">
        <v>650</v>
      </c>
      <c r="L499" s="281" t="str">
        <f t="shared" si="199"/>
        <v>Isi Sasaran</v>
      </c>
      <c r="M499" s="371"/>
      <c r="N499" s="371"/>
      <c r="O499" s="272"/>
      <c r="P499" s="272"/>
      <c r="Q499" s="272"/>
      <c r="R499" s="272"/>
    </row>
    <row r="500" spans="1:18" ht="12.75" customHeight="1">
      <c r="A500" s="272"/>
      <c r="B500" s="371"/>
      <c r="C500" s="371"/>
      <c r="D500" s="371"/>
      <c r="E500" s="371"/>
      <c r="F500" s="278">
        <v>4</v>
      </c>
      <c r="G500" s="279"/>
      <c r="H500" s="288" t="str">
        <f t="shared" si="163"/>
        <v>Belum Diisi</v>
      </c>
      <c r="I500" s="280" t="s">
        <v>650</v>
      </c>
      <c r="J500" s="281" t="str">
        <f t="shared" si="198"/>
        <v>Isi Sasaran</v>
      </c>
      <c r="K500" s="280" t="s">
        <v>650</v>
      </c>
      <c r="L500" s="281" t="str">
        <f t="shared" si="199"/>
        <v>Isi Sasaran</v>
      </c>
      <c r="M500" s="371"/>
      <c r="N500" s="371"/>
      <c r="O500" s="272"/>
      <c r="P500" s="272"/>
      <c r="Q500" s="272"/>
      <c r="R500" s="272"/>
    </row>
    <row r="501" spans="1:18" ht="12.75" customHeight="1">
      <c r="A501" s="272"/>
      <c r="B501" s="349"/>
      <c r="C501" s="349"/>
      <c r="D501" s="349"/>
      <c r="E501" s="349"/>
      <c r="F501" s="282">
        <v>5</v>
      </c>
      <c r="G501" s="283"/>
      <c r="H501" s="289" t="str">
        <f t="shared" si="163"/>
        <v>Belum Diisi</v>
      </c>
      <c r="I501" s="285" t="s">
        <v>650</v>
      </c>
      <c r="J501" s="286" t="str">
        <f t="shared" si="198"/>
        <v>Isi Sasaran</v>
      </c>
      <c r="K501" s="285" t="s">
        <v>650</v>
      </c>
      <c r="L501" s="286" t="str">
        <f t="shared" si="199"/>
        <v>Isi Sasaran</v>
      </c>
      <c r="M501" s="349"/>
      <c r="N501" s="349"/>
      <c r="O501" s="272"/>
      <c r="P501" s="272"/>
      <c r="Q501" s="272"/>
      <c r="R501" s="272"/>
    </row>
    <row r="502" spans="1:18" ht="12.75" customHeight="1">
      <c r="A502" s="272"/>
      <c r="B502" s="418">
        <v>19</v>
      </c>
      <c r="C502" s="426"/>
      <c r="D502" s="419" t="s">
        <v>650</v>
      </c>
      <c r="E502" s="427" t="str">
        <f>IF(D502="Y",1,IF(D502="T",0,IF(D502="Y/T","Belum diisi","Error")))</f>
        <v>Belum diisi</v>
      </c>
      <c r="F502" s="273">
        <v>1</v>
      </c>
      <c r="G502" s="274"/>
      <c r="H502" s="290" t="str">
        <f t="shared" si="163"/>
        <v>Belum Diisi</v>
      </c>
      <c r="I502" s="276" t="s">
        <v>650</v>
      </c>
      <c r="J502" s="277" t="str">
        <f t="shared" ref="J502:J506" si="200">IF($D$502="Y/T","Isi Sasaran",IF($E$502=0,0,IF(I502="Y",1,IF(I502="T",0,"Isi Dulu"))))</f>
        <v>Isi Sasaran</v>
      </c>
      <c r="K502" s="276" t="s">
        <v>650</v>
      </c>
      <c r="L502" s="277" t="str">
        <f t="shared" ref="L502:L506" si="201">IF($D$502="Y/T","Isi Sasaran",IF($E$502=0,0,IF(K502="Y",1,IF(K502="T",0,"Isi Dulu"))))</f>
        <v>Isi Sasaran</v>
      </c>
      <c r="M502" s="429" t="s">
        <v>650</v>
      </c>
      <c r="N502" s="430" t="str">
        <f>IF(M502="Y",1,IF(M502="T",0,IF(M502="Y/T","Belum diisi","Error")))</f>
        <v>Belum diisi</v>
      </c>
      <c r="O502" s="272"/>
      <c r="P502" s="272"/>
      <c r="Q502" s="272"/>
      <c r="R502" s="272"/>
    </row>
    <row r="503" spans="1:18" ht="12.75" customHeight="1">
      <c r="A503" s="272"/>
      <c r="B503" s="371"/>
      <c r="C503" s="371"/>
      <c r="D503" s="371"/>
      <c r="E503" s="371"/>
      <c r="F503" s="278">
        <v>2</v>
      </c>
      <c r="G503" s="279"/>
      <c r="H503" s="288" t="str">
        <f t="shared" si="163"/>
        <v>Belum Diisi</v>
      </c>
      <c r="I503" s="280" t="s">
        <v>650</v>
      </c>
      <c r="J503" s="281" t="str">
        <f t="shared" si="200"/>
        <v>Isi Sasaran</v>
      </c>
      <c r="K503" s="280" t="s">
        <v>650</v>
      </c>
      <c r="L503" s="281" t="str">
        <f t="shared" si="201"/>
        <v>Isi Sasaran</v>
      </c>
      <c r="M503" s="371"/>
      <c r="N503" s="371"/>
      <c r="O503" s="272"/>
      <c r="P503" s="272"/>
      <c r="Q503" s="272"/>
      <c r="R503" s="272"/>
    </row>
    <row r="504" spans="1:18" ht="12.75" customHeight="1">
      <c r="A504" s="272"/>
      <c r="B504" s="371"/>
      <c r="C504" s="371"/>
      <c r="D504" s="371"/>
      <c r="E504" s="371"/>
      <c r="F504" s="278">
        <v>3</v>
      </c>
      <c r="G504" s="279"/>
      <c r="H504" s="288" t="str">
        <f t="shared" si="163"/>
        <v>Belum Diisi</v>
      </c>
      <c r="I504" s="280" t="s">
        <v>650</v>
      </c>
      <c r="J504" s="281" t="str">
        <f t="shared" si="200"/>
        <v>Isi Sasaran</v>
      </c>
      <c r="K504" s="280" t="s">
        <v>650</v>
      </c>
      <c r="L504" s="281" t="str">
        <f t="shared" si="201"/>
        <v>Isi Sasaran</v>
      </c>
      <c r="M504" s="371"/>
      <c r="N504" s="371"/>
      <c r="O504" s="272"/>
      <c r="P504" s="272"/>
      <c r="Q504" s="272"/>
      <c r="R504" s="272"/>
    </row>
    <row r="505" spans="1:18" ht="12.75" customHeight="1">
      <c r="A505" s="272"/>
      <c r="B505" s="371"/>
      <c r="C505" s="371"/>
      <c r="D505" s="371"/>
      <c r="E505" s="371"/>
      <c r="F505" s="278">
        <v>4</v>
      </c>
      <c r="G505" s="279"/>
      <c r="H505" s="288" t="str">
        <f t="shared" si="163"/>
        <v>Belum Diisi</v>
      </c>
      <c r="I505" s="280" t="s">
        <v>650</v>
      </c>
      <c r="J505" s="281" t="str">
        <f t="shared" si="200"/>
        <v>Isi Sasaran</v>
      </c>
      <c r="K505" s="280" t="s">
        <v>650</v>
      </c>
      <c r="L505" s="281" t="str">
        <f t="shared" si="201"/>
        <v>Isi Sasaran</v>
      </c>
      <c r="M505" s="371"/>
      <c r="N505" s="371"/>
      <c r="O505" s="272"/>
      <c r="P505" s="272"/>
      <c r="Q505" s="272"/>
      <c r="R505" s="272"/>
    </row>
    <row r="506" spans="1:18" ht="12.75" customHeight="1">
      <c r="A506" s="272"/>
      <c r="B506" s="349"/>
      <c r="C506" s="349"/>
      <c r="D506" s="349"/>
      <c r="E506" s="349"/>
      <c r="F506" s="282">
        <v>5</v>
      </c>
      <c r="G506" s="283"/>
      <c r="H506" s="289" t="str">
        <f t="shared" si="163"/>
        <v>Belum Diisi</v>
      </c>
      <c r="I506" s="285" t="s">
        <v>650</v>
      </c>
      <c r="J506" s="286" t="str">
        <f t="shared" si="200"/>
        <v>Isi Sasaran</v>
      </c>
      <c r="K506" s="285" t="s">
        <v>650</v>
      </c>
      <c r="L506" s="286" t="str">
        <f t="shared" si="201"/>
        <v>Isi Sasaran</v>
      </c>
      <c r="M506" s="349"/>
      <c r="N506" s="349"/>
      <c r="O506" s="272"/>
      <c r="P506" s="272"/>
      <c r="Q506" s="272"/>
      <c r="R506" s="272"/>
    </row>
    <row r="507" spans="1:18" ht="12.75" customHeight="1">
      <c r="A507" s="272"/>
      <c r="B507" s="418">
        <v>20</v>
      </c>
      <c r="C507" s="426"/>
      <c r="D507" s="419" t="s">
        <v>650</v>
      </c>
      <c r="E507" s="427" t="str">
        <f>IF(D507="Y",1,IF(D507="T",0,IF(D507="Y/T","Belum diisi","Error")))</f>
        <v>Belum diisi</v>
      </c>
      <c r="F507" s="273">
        <v>1</v>
      </c>
      <c r="G507" s="274"/>
      <c r="H507" s="290" t="str">
        <f t="shared" si="163"/>
        <v>Belum Diisi</v>
      </c>
      <c r="I507" s="276" t="s">
        <v>650</v>
      </c>
      <c r="J507" s="277" t="str">
        <f t="shared" ref="J507:J511" si="202">IF($D$507="Y/T","Isi Sasaran",IF($E$507=0,0,IF(I507="Y",1,IF(I507="T",0,"Isi Dulu"))))</f>
        <v>Isi Sasaran</v>
      </c>
      <c r="K507" s="276" t="s">
        <v>650</v>
      </c>
      <c r="L507" s="277" t="str">
        <f t="shared" ref="L507:L511" si="203">IF($D$507="Y/T","Isi Sasaran",IF($E$507=0,0,IF(K507="Y",1,IF(K507="T",0,"Isi Dulu"))))</f>
        <v>Isi Sasaran</v>
      </c>
      <c r="M507" s="429" t="s">
        <v>650</v>
      </c>
      <c r="N507" s="430" t="str">
        <f>IF(M507="Y",1,IF(M507="T",0,IF(M507="Y/T","Belum diisi","Error")))</f>
        <v>Belum diisi</v>
      </c>
      <c r="O507" s="272"/>
      <c r="P507" s="272"/>
      <c r="Q507" s="272"/>
      <c r="R507" s="272"/>
    </row>
    <row r="508" spans="1:18" ht="12.75" customHeight="1">
      <c r="A508" s="272"/>
      <c r="B508" s="371"/>
      <c r="C508" s="371"/>
      <c r="D508" s="371"/>
      <c r="E508" s="371"/>
      <c r="F508" s="278">
        <v>2</v>
      </c>
      <c r="G508" s="279"/>
      <c r="H508" s="288" t="str">
        <f t="shared" si="163"/>
        <v>Belum Diisi</v>
      </c>
      <c r="I508" s="280" t="s">
        <v>650</v>
      </c>
      <c r="J508" s="281" t="str">
        <f t="shared" si="202"/>
        <v>Isi Sasaran</v>
      </c>
      <c r="K508" s="280" t="s">
        <v>650</v>
      </c>
      <c r="L508" s="281" t="str">
        <f t="shared" si="203"/>
        <v>Isi Sasaran</v>
      </c>
      <c r="M508" s="371"/>
      <c r="N508" s="371"/>
      <c r="O508" s="272"/>
      <c r="P508" s="272"/>
      <c r="Q508" s="272"/>
      <c r="R508" s="272"/>
    </row>
    <row r="509" spans="1:18" ht="12.75" customHeight="1">
      <c r="A509" s="272"/>
      <c r="B509" s="371"/>
      <c r="C509" s="371"/>
      <c r="D509" s="371"/>
      <c r="E509" s="371"/>
      <c r="F509" s="278">
        <v>3</v>
      </c>
      <c r="G509" s="279"/>
      <c r="H509" s="288" t="str">
        <f t="shared" si="163"/>
        <v>Belum Diisi</v>
      </c>
      <c r="I509" s="280" t="s">
        <v>650</v>
      </c>
      <c r="J509" s="281" t="str">
        <f t="shared" si="202"/>
        <v>Isi Sasaran</v>
      </c>
      <c r="K509" s="280" t="s">
        <v>650</v>
      </c>
      <c r="L509" s="281" t="str">
        <f t="shared" si="203"/>
        <v>Isi Sasaran</v>
      </c>
      <c r="M509" s="371"/>
      <c r="N509" s="371"/>
      <c r="O509" s="272"/>
      <c r="P509" s="272"/>
      <c r="Q509" s="272"/>
      <c r="R509" s="272"/>
    </row>
    <row r="510" spans="1:18" ht="12.75" customHeight="1">
      <c r="A510" s="272"/>
      <c r="B510" s="371"/>
      <c r="C510" s="371"/>
      <c r="D510" s="371"/>
      <c r="E510" s="371"/>
      <c r="F510" s="278">
        <v>4</v>
      </c>
      <c r="G510" s="279"/>
      <c r="H510" s="288" t="str">
        <f t="shared" si="163"/>
        <v>Belum Diisi</v>
      </c>
      <c r="I510" s="280" t="s">
        <v>650</v>
      </c>
      <c r="J510" s="281" t="str">
        <f t="shared" si="202"/>
        <v>Isi Sasaran</v>
      </c>
      <c r="K510" s="280" t="s">
        <v>650</v>
      </c>
      <c r="L510" s="281" t="str">
        <f t="shared" si="203"/>
        <v>Isi Sasaran</v>
      </c>
      <c r="M510" s="371"/>
      <c r="N510" s="371"/>
      <c r="O510" s="272"/>
      <c r="P510" s="272"/>
      <c r="Q510" s="272"/>
      <c r="R510" s="272"/>
    </row>
    <row r="511" spans="1:18" ht="12.75" customHeight="1">
      <c r="A511" s="272"/>
      <c r="B511" s="349"/>
      <c r="C511" s="349"/>
      <c r="D511" s="349"/>
      <c r="E511" s="349"/>
      <c r="F511" s="282">
        <v>5</v>
      </c>
      <c r="G511" s="283"/>
      <c r="H511" s="289" t="str">
        <f t="shared" si="163"/>
        <v>Belum Diisi</v>
      </c>
      <c r="I511" s="285" t="s">
        <v>650</v>
      </c>
      <c r="J511" s="286" t="str">
        <f t="shared" si="202"/>
        <v>Isi Sasaran</v>
      </c>
      <c r="K511" s="285" t="s">
        <v>650</v>
      </c>
      <c r="L511" s="286" t="str">
        <f t="shared" si="203"/>
        <v>Isi Sasaran</v>
      </c>
      <c r="M511" s="349"/>
      <c r="N511" s="349"/>
      <c r="O511" s="272"/>
      <c r="P511" s="272"/>
      <c r="Q511" s="272"/>
      <c r="R511" s="272"/>
    </row>
    <row r="512" spans="1:18" ht="12.75" customHeight="1">
      <c r="A512" s="272"/>
      <c r="B512" s="418">
        <v>21</v>
      </c>
      <c r="C512" s="426"/>
      <c r="D512" s="419" t="s">
        <v>650</v>
      </c>
      <c r="E512" s="427" t="str">
        <f>IF(D512="Y",1,IF(D512="T",0,IF(D512="Y/T","Belum diisi","Error")))</f>
        <v>Belum diisi</v>
      </c>
      <c r="F512" s="273">
        <v>1</v>
      </c>
      <c r="G512" s="274"/>
      <c r="H512" s="290" t="str">
        <f t="shared" si="163"/>
        <v>Belum Diisi</v>
      </c>
      <c r="I512" s="276" t="s">
        <v>650</v>
      </c>
      <c r="J512" s="277" t="str">
        <f t="shared" ref="J512:J516" si="204">IF($D$512="Y/T","Isi Sasaran",IF($E$512=0,0,IF(I512="Y",1,IF(I512="T",0,"Isi Dulu"))))</f>
        <v>Isi Sasaran</v>
      </c>
      <c r="K512" s="276" t="s">
        <v>650</v>
      </c>
      <c r="L512" s="277" t="str">
        <f t="shared" ref="L512:L516" si="205">IF($D$512="Y/T","Isi Sasaran",IF($E$512=0,0,IF(K512="Y",1,IF(K512="T",0,"Isi Dulu"))))</f>
        <v>Isi Sasaran</v>
      </c>
      <c r="M512" s="429" t="s">
        <v>650</v>
      </c>
      <c r="N512" s="430" t="str">
        <f>IF(M512="Y",1,IF(M512="T",0,IF(M512="Y/T","Belum diisi","Error")))</f>
        <v>Belum diisi</v>
      </c>
      <c r="O512" s="272"/>
      <c r="P512" s="272"/>
      <c r="Q512" s="272"/>
      <c r="R512" s="272"/>
    </row>
    <row r="513" spans="1:18" ht="12.75" customHeight="1">
      <c r="A513" s="272"/>
      <c r="B513" s="371"/>
      <c r="C513" s="371"/>
      <c r="D513" s="371"/>
      <c r="E513" s="371"/>
      <c r="F513" s="278">
        <v>2</v>
      </c>
      <c r="G513" s="279"/>
      <c r="H513" s="288" t="str">
        <f t="shared" si="163"/>
        <v>Belum Diisi</v>
      </c>
      <c r="I513" s="280" t="s">
        <v>650</v>
      </c>
      <c r="J513" s="281" t="str">
        <f t="shared" si="204"/>
        <v>Isi Sasaran</v>
      </c>
      <c r="K513" s="280" t="s">
        <v>650</v>
      </c>
      <c r="L513" s="281" t="str">
        <f t="shared" si="205"/>
        <v>Isi Sasaran</v>
      </c>
      <c r="M513" s="371"/>
      <c r="N513" s="371"/>
      <c r="O513" s="272"/>
      <c r="P513" s="272"/>
      <c r="Q513" s="272"/>
      <c r="R513" s="272"/>
    </row>
    <row r="514" spans="1:18" ht="12.75" customHeight="1">
      <c r="A514" s="272"/>
      <c r="B514" s="371"/>
      <c r="C514" s="371"/>
      <c r="D514" s="371"/>
      <c r="E514" s="371"/>
      <c r="F514" s="278">
        <v>3</v>
      </c>
      <c r="G514" s="279"/>
      <c r="H514" s="288" t="str">
        <f t="shared" si="163"/>
        <v>Belum Diisi</v>
      </c>
      <c r="I514" s="280" t="s">
        <v>650</v>
      </c>
      <c r="J514" s="281" t="str">
        <f t="shared" si="204"/>
        <v>Isi Sasaran</v>
      </c>
      <c r="K514" s="280" t="s">
        <v>650</v>
      </c>
      <c r="L514" s="281" t="str">
        <f t="shared" si="205"/>
        <v>Isi Sasaran</v>
      </c>
      <c r="M514" s="371"/>
      <c r="N514" s="371"/>
      <c r="O514" s="272"/>
      <c r="P514" s="272"/>
      <c r="Q514" s="272"/>
      <c r="R514" s="272"/>
    </row>
    <row r="515" spans="1:18" ht="12.75" customHeight="1">
      <c r="A515" s="272"/>
      <c r="B515" s="371"/>
      <c r="C515" s="371"/>
      <c r="D515" s="371"/>
      <c r="E515" s="371"/>
      <c r="F515" s="278">
        <v>4</v>
      </c>
      <c r="G515" s="279"/>
      <c r="H515" s="288" t="str">
        <f t="shared" si="163"/>
        <v>Belum Diisi</v>
      </c>
      <c r="I515" s="280" t="s">
        <v>650</v>
      </c>
      <c r="J515" s="281" t="str">
        <f t="shared" si="204"/>
        <v>Isi Sasaran</v>
      </c>
      <c r="K515" s="280" t="s">
        <v>650</v>
      </c>
      <c r="L515" s="281" t="str">
        <f t="shared" si="205"/>
        <v>Isi Sasaran</v>
      </c>
      <c r="M515" s="371"/>
      <c r="N515" s="371"/>
      <c r="O515" s="272"/>
      <c r="P515" s="272"/>
      <c r="Q515" s="272"/>
      <c r="R515" s="272"/>
    </row>
    <row r="516" spans="1:18" ht="12.75" customHeight="1">
      <c r="A516" s="272"/>
      <c r="B516" s="349"/>
      <c r="C516" s="349"/>
      <c r="D516" s="349"/>
      <c r="E516" s="349"/>
      <c r="F516" s="282">
        <v>5</v>
      </c>
      <c r="G516" s="283"/>
      <c r="H516" s="289" t="str">
        <f t="shared" si="163"/>
        <v>Belum Diisi</v>
      </c>
      <c r="I516" s="285" t="s">
        <v>650</v>
      </c>
      <c r="J516" s="286" t="str">
        <f t="shared" si="204"/>
        <v>Isi Sasaran</v>
      </c>
      <c r="K516" s="285" t="s">
        <v>650</v>
      </c>
      <c r="L516" s="286" t="str">
        <f t="shared" si="205"/>
        <v>Isi Sasaran</v>
      </c>
      <c r="M516" s="349"/>
      <c r="N516" s="349"/>
      <c r="O516" s="272"/>
      <c r="P516" s="272"/>
      <c r="Q516" s="272"/>
      <c r="R516" s="272"/>
    </row>
    <row r="517" spans="1:18" ht="12.75" customHeight="1">
      <c r="A517" s="272"/>
      <c r="B517" s="418">
        <v>22</v>
      </c>
      <c r="C517" s="426"/>
      <c r="D517" s="419" t="s">
        <v>650</v>
      </c>
      <c r="E517" s="427" t="str">
        <f>IF(D517="Y",1,IF(D517="T",0,IF(D517="Y/T","Belum diisi","Error")))</f>
        <v>Belum diisi</v>
      </c>
      <c r="F517" s="273">
        <v>1</v>
      </c>
      <c r="G517" s="274"/>
      <c r="H517" s="290" t="str">
        <f t="shared" si="163"/>
        <v>Belum Diisi</v>
      </c>
      <c r="I517" s="276" t="s">
        <v>650</v>
      </c>
      <c r="J517" s="277" t="str">
        <f t="shared" ref="J517:J521" si="206">IF($D$517="Y/T","Isi Sasaran",IF($E$517=0,0,IF(I517="Y",1,IF(I517="T",0,"Isi Dulu"))))</f>
        <v>Isi Sasaran</v>
      </c>
      <c r="K517" s="276" t="s">
        <v>650</v>
      </c>
      <c r="L517" s="277" t="str">
        <f t="shared" ref="L517:L521" si="207">IF($D$517="Y/T","Isi Sasaran",IF($E$517=0,0,IF(K517="Y",1,IF(K517="T",0,"Isi Dulu"))))</f>
        <v>Isi Sasaran</v>
      </c>
      <c r="M517" s="429" t="s">
        <v>650</v>
      </c>
      <c r="N517" s="430" t="str">
        <f>IF(M517="Y",1,IF(M517="T",0,IF(M517="Y/T","Belum diisi","Error")))</f>
        <v>Belum diisi</v>
      </c>
      <c r="O517" s="272"/>
      <c r="P517" s="272"/>
      <c r="Q517" s="272"/>
      <c r="R517" s="272"/>
    </row>
    <row r="518" spans="1:18" ht="12.75" customHeight="1">
      <c r="A518" s="272"/>
      <c r="B518" s="371"/>
      <c r="C518" s="371"/>
      <c r="D518" s="371"/>
      <c r="E518" s="371"/>
      <c r="F518" s="278">
        <v>2</v>
      </c>
      <c r="G518" s="279"/>
      <c r="H518" s="288" t="str">
        <f t="shared" si="163"/>
        <v>Belum Diisi</v>
      </c>
      <c r="I518" s="280" t="s">
        <v>650</v>
      </c>
      <c r="J518" s="281" t="str">
        <f t="shared" si="206"/>
        <v>Isi Sasaran</v>
      </c>
      <c r="K518" s="280" t="s">
        <v>650</v>
      </c>
      <c r="L518" s="281" t="str">
        <f t="shared" si="207"/>
        <v>Isi Sasaran</v>
      </c>
      <c r="M518" s="371"/>
      <c r="N518" s="371"/>
      <c r="O518" s="272"/>
      <c r="P518" s="272"/>
      <c r="Q518" s="272"/>
      <c r="R518" s="272"/>
    </row>
    <row r="519" spans="1:18" ht="12.75" customHeight="1">
      <c r="A519" s="272"/>
      <c r="B519" s="371"/>
      <c r="C519" s="371"/>
      <c r="D519" s="371"/>
      <c r="E519" s="371"/>
      <c r="F519" s="278">
        <v>3</v>
      </c>
      <c r="G519" s="279"/>
      <c r="H519" s="288" t="str">
        <f t="shared" si="163"/>
        <v>Belum Diisi</v>
      </c>
      <c r="I519" s="280" t="s">
        <v>650</v>
      </c>
      <c r="J519" s="281" t="str">
        <f t="shared" si="206"/>
        <v>Isi Sasaran</v>
      </c>
      <c r="K519" s="280" t="s">
        <v>650</v>
      </c>
      <c r="L519" s="281" t="str">
        <f t="shared" si="207"/>
        <v>Isi Sasaran</v>
      </c>
      <c r="M519" s="371"/>
      <c r="N519" s="371"/>
      <c r="O519" s="272"/>
      <c r="P519" s="272"/>
      <c r="Q519" s="272"/>
      <c r="R519" s="272"/>
    </row>
    <row r="520" spans="1:18" ht="12.75" customHeight="1">
      <c r="A520" s="272"/>
      <c r="B520" s="371"/>
      <c r="C520" s="371"/>
      <c r="D520" s="371"/>
      <c r="E520" s="371"/>
      <c r="F520" s="278">
        <v>4</v>
      </c>
      <c r="G520" s="279"/>
      <c r="H520" s="288" t="str">
        <f t="shared" si="163"/>
        <v>Belum Diisi</v>
      </c>
      <c r="I520" s="280" t="s">
        <v>650</v>
      </c>
      <c r="J520" s="281" t="str">
        <f t="shared" si="206"/>
        <v>Isi Sasaran</v>
      </c>
      <c r="K520" s="280" t="s">
        <v>650</v>
      </c>
      <c r="L520" s="281" t="str">
        <f t="shared" si="207"/>
        <v>Isi Sasaran</v>
      </c>
      <c r="M520" s="371"/>
      <c r="N520" s="371"/>
      <c r="O520" s="272"/>
      <c r="P520" s="272"/>
      <c r="Q520" s="272"/>
      <c r="R520" s="272"/>
    </row>
    <row r="521" spans="1:18" ht="12.75" customHeight="1">
      <c r="A521" s="272"/>
      <c r="B521" s="349"/>
      <c r="C521" s="349"/>
      <c r="D521" s="349"/>
      <c r="E521" s="349"/>
      <c r="F521" s="282">
        <v>5</v>
      </c>
      <c r="G521" s="283"/>
      <c r="H521" s="289" t="str">
        <f t="shared" si="163"/>
        <v>Belum Diisi</v>
      </c>
      <c r="I521" s="285" t="s">
        <v>650</v>
      </c>
      <c r="J521" s="286" t="str">
        <f t="shared" si="206"/>
        <v>Isi Sasaran</v>
      </c>
      <c r="K521" s="285" t="s">
        <v>650</v>
      </c>
      <c r="L521" s="286" t="str">
        <f t="shared" si="207"/>
        <v>Isi Sasaran</v>
      </c>
      <c r="M521" s="349"/>
      <c r="N521" s="349"/>
      <c r="O521" s="272"/>
      <c r="P521" s="272"/>
      <c r="Q521" s="272"/>
      <c r="R521" s="272"/>
    </row>
    <row r="522" spans="1:18" ht="12.75" customHeight="1">
      <c r="A522" s="272"/>
      <c r="B522" s="418">
        <v>23</v>
      </c>
      <c r="C522" s="426"/>
      <c r="D522" s="419" t="s">
        <v>650</v>
      </c>
      <c r="E522" s="427" t="str">
        <f>IF(D522="Y",1,IF(D522="T",0,IF(D522="Y/T","Belum diisi","Error")))</f>
        <v>Belum diisi</v>
      </c>
      <c r="F522" s="273">
        <v>1</v>
      </c>
      <c r="G522" s="274"/>
      <c r="H522" s="290" t="str">
        <f t="shared" si="163"/>
        <v>Belum Diisi</v>
      </c>
      <c r="I522" s="276" t="s">
        <v>650</v>
      </c>
      <c r="J522" s="277" t="str">
        <f t="shared" ref="J522:J526" si="208">IF($D$522="Y/T","Isi Sasaran",IF($E$522=0,0,IF(I522="Y",1,IF(I522="T",0,"Isi Dulu"))))</f>
        <v>Isi Sasaran</v>
      </c>
      <c r="K522" s="276" t="s">
        <v>650</v>
      </c>
      <c r="L522" s="277" t="str">
        <f t="shared" ref="L522:L526" si="209">IF($D$522="Y/T","Isi Sasaran",IF($E$522=0,0,IF(K522="Y",1,IF(K522="T",0,"Isi Dulu"))))</f>
        <v>Isi Sasaran</v>
      </c>
      <c r="M522" s="429" t="s">
        <v>650</v>
      </c>
      <c r="N522" s="430" t="str">
        <f>IF(M522="Y",1,IF(M522="T",0,IF(M522="Y/T","Belum diisi","Error")))</f>
        <v>Belum diisi</v>
      </c>
      <c r="O522" s="272"/>
      <c r="P522" s="272"/>
      <c r="Q522" s="272"/>
      <c r="R522" s="272"/>
    </row>
    <row r="523" spans="1:18" ht="12.75" customHeight="1">
      <c r="A523" s="272"/>
      <c r="B523" s="371"/>
      <c r="C523" s="371"/>
      <c r="D523" s="371"/>
      <c r="E523" s="371"/>
      <c r="F523" s="278">
        <v>2</v>
      </c>
      <c r="G523" s="279"/>
      <c r="H523" s="288" t="str">
        <f t="shared" si="163"/>
        <v>Belum Diisi</v>
      </c>
      <c r="I523" s="280" t="s">
        <v>650</v>
      </c>
      <c r="J523" s="281" t="str">
        <f t="shared" si="208"/>
        <v>Isi Sasaran</v>
      </c>
      <c r="K523" s="280" t="s">
        <v>650</v>
      </c>
      <c r="L523" s="281" t="str">
        <f t="shared" si="209"/>
        <v>Isi Sasaran</v>
      </c>
      <c r="M523" s="371"/>
      <c r="N523" s="371"/>
      <c r="O523" s="272"/>
      <c r="P523" s="272"/>
      <c r="Q523" s="272"/>
      <c r="R523" s="272"/>
    </row>
    <row r="524" spans="1:18" ht="12.75" customHeight="1">
      <c r="A524" s="272"/>
      <c r="B524" s="371"/>
      <c r="C524" s="371"/>
      <c r="D524" s="371"/>
      <c r="E524" s="371"/>
      <c r="F524" s="278">
        <v>3</v>
      </c>
      <c r="G524" s="279"/>
      <c r="H524" s="288" t="str">
        <f t="shared" si="163"/>
        <v>Belum Diisi</v>
      </c>
      <c r="I524" s="280" t="s">
        <v>650</v>
      </c>
      <c r="J524" s="281" t="str">
        <f t="shared" si="208"/>
        <v>Isi Sasaran</v>
      </c>
      <c r="K524" s="280" t="s">
        <v>650</v>
      </c>
      <c r="L524" s="281" t="str">
        <f t="shared" si="209"/>
        <v>Isi Sasaran</v>
      </c>
      <c r="M524" s="371"/>
      <c r="N524" s="371"/>
      <c r="O524" s="272"/>
      <c r="P524" s="272"/>
      <c r="Q524" s="272"/>
      <c r="R524" s="272"/>
    </row>
    <row r="525" spans="1:18" ht="12.75" customHeight="1">
      <c r="A525" s="272"/>
      <c r="B525" s="371"/>
      <c r="C525" s="371"/>
      <c r="D525" s="371"/>
      <c r="E525" s="371"/>
      <c r="F525" s="278">
        <v>4</v>
      </c>
      <c r="G525" s="279"/>
      <c r="H525" s="288" t="str">
        <f t="shared" si="163"/>
        <v>Belum Diisi</v>
      </c>
      <c r="I525" s="280" t="s">
        <v>650</v>
      </c>
      <c r="J525" s="281" t="str">
        <f t="shared" si="208"/>
        <v>Isi Sasaran</v>
      </c>
      <c r="K525" s="280" t="s">
        <v>650</v>
      </c>
      <c r="L525" s="281" t="str">
        <f t="shared" si="209"/>
        <v>Isi Sasaran</v>
      </c>
      <c r="M525" s="371"/>
      <c r="N525" s="371"/>
      <c r="O525" s="272"/>
      <c r="P525" s="272"/>
      <c r="Q525" s="272"/>
      <c r="R525" s="272"/>
    </row>
    <row r="526" spans="1:18" ht="12.75" customHeight="1">
      <c r="A526" s="272"/>
      <c r="B526" s="349"/>
      <c r="C526" s="349"/>
      <c r="D526" s="349"/>
      <c r="E526" s="349"/>
      <c r="F526" s="282">
        <v>5</v>
      </c>
      <c r="G526" s="283"/>
      <c r="H526" s="289" t="str">
        <f t="shared" si="163"/>
        <v>Belum Diisi</v>
      </c>
      <c r="I526" s="285" t="s">
        <v>650</v>
      </c>
      <c r="J526" s="286" t="str">
        <f t="shared" si="208"/>
        <v>Isi Sasaran</v>
      </c>
      <c r="K526" s="285" t="s">
        <v>650</v>
      </c>
      <c r="L526" s="286" t="str">
        <f t="shared" si="209"/>
        <v>Isi Sasaran</v>
      </c>
      <c r="M526" s="349"/>
      <c r="N526" s="349"/>
      <c r="O526" s="272"/>
      <c r="P526" s="272"/>
      <c r="Q526" s="272"/>
      <c r="R526" s="272"/>
    </row>
    <row r="527" spans="1:18" ht="12.75" customHeight="1">
      <c r="A527" s="272"/>
      <c r="B527" s="418">
        <v>24</v>
      </c>
      <c r="C527" s="426"/>
      <c r="D527" s="419" t="s">
        <v>650</v>
      </c>
      <c r="E527" s="427" t="str">
        <f>IF(D527="Y",1,IF(D527="T",0,IF(D527="Y/T","Belum diisi","Error")))</f>
        <v>Belum diisi</v>
      </c>
      <c r="F527" s="273">
        <v>1</v>
      </c>
      <c r="G527" s="274"/>
      <c r="H527" s="290" t="str">
        <f t="shared" si="163"/>
        <v>Belum Diisi</v>
      </c>
      <c r="I527" s="276" t="s">
        <v>650</v>
      </c>
      <c r="J527" s="277" t="str">
        <f t="shared" ref="J527:J531" si="210">IF($D$527="Y/T","Isi Sasaran",IF($E$527=0,0,IF(I527="Y",1,IF(I527="T",0,"Isi Dulu"))))</f>
        <v>Isi Sasaran</v>
      </c>
      <c r="K527" s="276" t="s">
        <v>650</v>
      </c>
      <c r="L527" s="277" t="str">
        <f t="shared" ref="L527:L531" si="211">IF($D$527="Y/T","Isi Sasaran",IF($E$527=0,0,IF(K527="Y",1,IF(K527="T",0,"Isi Dulu"))))</f>
        <v>Isi Sasaran</v>
      </c>
      <c r="M527" s="429" t="s">
        <v>650</v>
      </c>
      <c r="N527" s="430" t="str">
        <f>IF(M527="Y",1,IF(M527="T",0,IF(M527="Y/T","Belum diisi","Error")))</f>
        <v>Belum diisi</v>
      </c>
      <c r="O527" s="272"/>
      <c r="P527" s="272"/>
      <c r="Q527" s="272"/>
      <c r="R527" s="272"/>
    </row>
    <row r="528" spans="1:18" ht="12.75" customHeight="1">
      <c r="A528" s="272"/>
      <c r="B528" s="371"/>
      <c r="C528" s="371"/>
      <c r="D528" s="371"/>
      <c r="E528" s="371"/>
      <c r="F528" s="278">
        <v>2</v>
      </c>
      <c r="G528" s="279"/>
      <c r="H528" s="288" t="str">
        <f t="shared" si="163"/>
        <v>Belum Diisi</v>
      </c>
      <c r="I528" s="280" t="s">
        <v>650</v>
      </c>
      <c r="J528" s="281" t="str">
        <f t="shared" si="210"/>
        <v>Isi Sasaran</v>
      </c>
      <c r="K528" s="280" t="s">
        <v>650</v>
      </c>
      <c r="L528" s="281" t="str">
        <f t="shared" si="211"/>
        <v>Isi Sasaran</v>
      </c>
      <c r="M528" s="371"/>
      <c r="N528" s="371"/>
      <c r="O528" s="272"/>
      <c r="P528" s="272"/>
      <c r="Q528" s="272"/>
      <c r="R528" s="272"/>
    </row>
    <row r="529" spans="1:18" ht="12.75" customHeight="1">
      <c r="A529" s="272"/>
      <c r="B529" s="371"/>
      <c r="C529" s="371"/>
      <c r="D529" s="371"/>
      <c r="E529" s="371"/>
      <c r="F529" s="278">
        <v>3</v>
      </c>
      <c r="G529" s="279"/>
      <c r="H529" s="288" t="str">
        <f t="shared" si="163"/>
        <v>Belum Diisi</v>
      </c>
      <c r="I529" s="280" t="s">
        <v>650</v>
      </c>
      <c r="J529" s="281" t="str">
        <f t="shared" si="210"/>
        <v>Isi Sasaran</v>
      </c>
      <c r="K529" s="280" t="s">
        <v>650</v>
      </c>
      <c r="L529" s="281" t="str">
        <f t="shared" si="211"/>
        <v>Isi Sasaran</v>
      </c>
      <c r="M529" s="371"/>
      <c r="N529" s="371"/>
      <c r="O529" s="272"/>
      <c r="P529" s="272"/>
      <c r="Q529" s="272"/>
      <c r="R529" s="272"/>
    </row>
    <row r="530" spans="1:18" ht="12.75" customHeight="1">
      <c r="A530" s="272"/>
      <c r="B530" s="371"/>
      <c r="C530" s="371"/>
      <c r="D530" s="371"/>
      <c r="E530" s="371"/>
      <c r="F530" s="278">
        <v>4</v>
      </c>
      <c r="G530" s="279"/>
      <c r="H530" s="288" t="str">
        <f t="shared" si="163"/>
        <v>Belum Diisi</v>
      </c>
      <c r="I530" s="280" t="s">
        <v>650</v>
      </c>
      <c r="J530" s="281" t="str">
        <f t="shared" si="210"/>
        <v>Isi Sasaran</v>
      </c>
      <c r="K530" s="280" t="s">
        <v>650</v>
      </c>
      <c r="L530" s="281" t="str">
        <f t="shared" si="211"/>
        <v>Isi Sasaran</v>
      </c>
      <c r="M530" s="371"/>
      <c r="N530" s="371"/>
      <c r="O530" s="272"/>
      <c r="P530" s="272"/>
      <c r="Q530" s="272"/>
      <c r="R530" s="272"/>
    </row>
    <row r="531" spans="1:18" ht="12.75" customHeight="1">
      <c r="A531" s="272"/>
      <c r="B531" s="349"/>
      <c r="C531" s="349"/>
      <c r="D531" s="349"/>
      <c r="E531" s="349"/>
      <c r="F531" s="282">
        <v>5</v>
      </c>
      <c r="G531" s="283"/>
      <c r="H531" s="289" t="str">
        <f t="shared" si="163"/>
        <v>Belum Diisi</v>
      </c>
      <c r="I531" s="285" t="s">
        <v>650</v>
      </c>
      <c r="J531" s="286" t="str">
        <f t="shared" si="210"/>
        <v>Isi Sasaran</v>
      </c>
      <c r="K531" s="285" t="s">
        <v>650</v>
      </c>
      <c r="L531" s="286" t="str">
        <f t="shared" si="211"/>
        <v>Isi Sasaran</v>
      </c>
      <c r="M531" s="349"/>
      <c r="N531" s="349"/>
      <c r="O531" s="272"/>
      <c r="P531" s="272"/>
      <c r="Q531" s="272"/>
      <c r="R531" s="272"/>
    </row>
    <row r="532" spans="1:18" ht="12.75" customHeight="1">
      <c r="A532" s="272"/>
      <c r="B532" s="418">
        <v>25</v>
      </c>
      <c r="C532" s="426"/>
      <c r="D532" s="419" t="s">
        <v>650</v>
      </c>
      <c r="E532" s="427" t="str">
        <f>IF(D532="Y",1,IF(D532="T",0,IF(D532="Y/T","Belum diisi","Error")))</f>
        <v>Belum diisi</v>
      </c>
      <c r="F532" s="273">
        <v>1</v>
      </c>
      <c r="G532" s="274"/>
      <c r="H532" s="290" t="str">
        <f t="shared" si="163"/>
        <v>Belum Diisi</v>
      </c>
      <c r="I532" s="276" t="s">
        <v>650</v>
      </c>
      <c r="J532" s="277" t="str">
        <f t="shared" ref="J532:J536" si="212">IF($D$532="Y/T","Isi Sasaran",IF($E$532=0,0,IF(I532="Y",1,IF(I532="T",0,"Isi Dulu"))))</f>
        <v>Isi Sasaran</v>
      </c>
      <c r="K532" s="276" t="s">
        <v>650</v>
      </c>
      <c r="L532" s="277" t="str">
        <f t="shared" ref="L532:L536" si="213">IF($D$532="Y/T","Isi Sasaran",IF($E$532=0,0,IF(K532="Y",1,IF(K532="T",0,"Isi Dulu"))))</f>
        <v>Isi Sasaran</v>
      </c>
      <c r="M532" s="429" t="s">
        <v>650</v>
      </c>
      <c r="N532" s="430" t="str">
        <f>IF(M532="Y",1,IF(M532="T",0,IF(M532="Y/T","Belum diisi","Error")))</f>
        <v>Belum diisi</v>
      </c>
      <c r="O532" s="272"/>
      <c r="P532" s="272"/>
      <c r="Q532" s="272"/>
      <c r="R532" s="272"/>
    </row>
    <row r="533" spans="1:18" ht="12.75" customHeight="1">
      <c r="A533" s="272"/>
      <c r="B533" s="371"/>
      <c r="C533" s="371"/>
      <c r="D533" s="371"/>
      <c r="E533" s="371"/>
      <c r="F533" s="278">
        <v>2</v>
      </c>
      <c r="G533" s="279"/>
      <c r="H533" s="288" t="str">
        <f t="shared" si="163"/>
        <v>Belum Diisi</v>
      </c>
      <c r="I533" s="280" t="s">
        <v>650</v>
      </c>
      <c r="J533" s="281" t="str">
        <f t="shared" si="212"/>
        <v>Isi Sasaran</v>
      </c>
      <c r="K533" s="280" t="s">
        <v>650</v>
      </c>
      <c r="L533" s="281" t="str">
        <f t="shared" si="213"/>
        <v>Isi Sasaran</v>
      </c>
      <c r="M533" s="371"/>
      <c r="N533" s="371"/>
      <c r="O533" s="272"/>
      <c r="P533" s="272"/>
      <c r="Q533" s="272"/>
      <c r="R533" s="272"/>
    </row>
    <row r="534" spans="1:18" ht="12.75" customHeight="1">
      <c r="A534" s="272"/>
      <c r="B534" s="371"/>
      <c r="C534" s="371"/>
      <c r="D534" s="371"/>
      <c r="E534" s="371"/>
      <c r="F534" s="278">
        <v>3</v>
      </c>
      <c r="G534" s="279"/>
      <c r="H534" s="288" t="str">
        <f t="shared" si="163"/>
        <v>Belum Diisi</v>
      </c>
      <c r="I534" s="280" t="s">
        <v>650</v>
      </c>
      <c r="J534" s="281" t="str">
        <f t="shared" si="212"/>
        <v>Isi Sasaran</v>
      </c>
      <c r="K534" s="280" t="s">
        <v>650</v>
      </c>
      <c r="L534" s="281" t="str">
        <f t="shared" si="213"/>
        <v>Isi Sasaran</v>
      </c>
      <c r="M534" s="371"/>
      <c r="N534" s="371"/>
      <c r="O534" s="272"/>
      <c r="P534" s="272"/>
      <c r="Q534" s="272"/>
      <c r="R534" s="272"/>
    </row>
    <row r="535" spans="1:18" ht="12.75" customHeight="1">
      <c r="A535" s="272"/>
      <c r="B535" s="371"/>
      <c r="C535" s="371"/>
      <c r="D535" s="371"/>
      <c r="E535" s="371"/>
      <c r="F535" s="278">
        <v>4</v>
      </c>
      <c r="G535" s="279"/>
      <c r="H535" s="288" t="str">
        <f t="shared" si="163"/>
        <v>Belum Diisi</v>
      </c>
      <c r="I535" s="280" t="s">
        <v>650</v>
      </c>
      <c r="J535" s="281" t="str">
        <f t="shared" si="212"/>
        <v>Isi Sasaran</v>
      </c>
      <c r="K535" s="280" t="s">
        <v>650</v>
      </c>
      <c r="L535" s="281" t="str">
        <f t="shared" si="213"/>
        <v>Isi Sasaran</v>
      </c>
      <c r="M535" s="371"/>
      <c r="N535" s="371"/>
      <c r="O535" s="272"/>
      <c r="P535" s="272"/>
      <c r="Q535" s="272"/>
      <c r="R535" s="272"/>
    </row>
    <row r="536" spans="1:18" ht="12.75" customHeight="1">
      <c r="A536" s="272"/>
      <c r="B536" s="349"/>
      <c r="C536" s="349"/>
      <c r="D536" s="349"/>
      <c r="E536" s="349"/>
      <c r="F536" s="282">
        <v>5</v>
      </c>
      <c r="G536" s="283"/>
      <c r="H536" s="289" t="str">
        <f t="shared" si="163"/>
        <v>Belum Diisi</v>
      </c>
      <c r="I536" s="285" t="s">
        <v>650</v>
      </c>
      <c r="J536" s="286" t="str">
        <f t="shared" si="212"/>
        <v>Isi Sasaran</v>
      </c>
      <c r="K536" s="285" t="s">
        <v>650</v>
      </c>
      <c r="L536" s="286" t="str">
        <f t="shared" si="213"/>
        <v>Isi Sasaran</v>
      </c>
      <c r="M536" s="349"/>
      <c r="N536" s="349"/>
      <c r="O536" s="272"/>
      <c r="P536" s="272"/>
      <c r="Q536" s="272"/>
      <c r="R536" s="272"/>
    </row>
    <row r="537" spans="1:18" ht="12.75" customHeight="1">
      <c r="A537" s="272"/>
      <c r="B537" s="418">
        <v>26</v>
      </c>
      <c r="C537" s="426"/>
      <c r="D537" s="419" t="s">
        <v>650</v>
      </c>
      <c r="E537" s="427" t="str">
        <f>IF(D537="Y",1,IF(D537="T",0,IF(D537="Y/T","Belum diisi","Error")))</f>
        <v>Belum diisi</v>
      </c>
      <c r="F537" s="273">
        <v>1</v>
      </c>
      <c r="G537" s="274"/>
      <c r="H537" s="290" t="str">
        <f t="shared" si="163"/>
        <v>Belum Diisi</v>
      </c>
      <c r="I537" s="276" t="s">
        <v>650</v>
      </c>
      <c r="J537" s="277" t="str">
        <f t="shared" ref="J537:J541" si="214">IF($D$537="Y/T","Isi Sasaran",IF($E$537=0,0,IF(I537="Y",1,IF(I537="T",0,"Isi Dulu"))))</f>
        <v>Isi Sasaran</v>
      </c>
      <c r="K537" s="276" t="s">
        <v>650</v>
      </c>
      <c r="L537" s="277" t="str">
        <f t="shared" ref="L537:L541" si="215">IF($D$537="Y/T","Isi Sasaran",IF($E$537=0,0,IF(K537="Y",1,IF(K537="T",0,"Isi Dulu"))))</f>
        <v>Isi Sasaran</v>
      </c>
      <c r="M537" s="429" t="s">
        <v>650</v>
      </c>
      <c r="N537" s="430" t="str">
        <f>IF(M537="Y",1,IF(M537="T",0,IF(M537="Y/T","Belum diisi","Error")))</f>
        <v>Belum diisi</v>
      </c>
      <c r="O537" s="272"/>
      <c r="P537" s="272"/>
      <c r="Q537" s="272"/>
      <c r="R537" s="272"/>
    </row>
    <row r="538" spans="1:18" ht="12.75" customHeight="1">
      <c r="A538" s="272"/>
      <c r="B538" s="371"/>
      <c r="C538" s="371"/>
      <c r="D538" s="371"/>
      <c r="E538" s="371"/>
      <c r="F538" s="278">
        <v>2</v>
      </c>
      <c r="G538" s="279"/>
      <c r="H538" s="288" t="str">
        <f t="shared" si="163"/>
        <v>Belum Diisi</v>
      </c>
      <c r="I538" s="280" t="s">
        <v>650</v>
      </c>
      <c r="J538" s="281" t="str">
        <f t="shared" si="214"/>
        <v>Isi Sasaran</v>
      </c>
      <c r="K538" s="280" t="s">
        <v>650</v>
      </c>
      <c r="L538" s="281" t="str">
        <f t="shared" si="215"/>
        <v>Isi Sasaran</v>
      </c>
      <c r="M538" s="371"/>
      <c r="N538" s="371"/>
      <c r="O538" s="272"/>
      <c r="P538" s="272"/>
      <c r="Q538" s="272"/>
      <c r="R538" s="272"/>
    </row>
    <row r="539" spans="1:18" ht="12.75" customHeight="1">
      <c r="A539" s="272"/>
      <c r="B539" s="371"/>
      <c r="C539" s="371"/>
      <c r="D539" s="371"/>
      <c r="E539" s="371"/>
      <c r="F539" s="278">
        <v>3</v>
      </c>
      <c r="G539" s="279"/>
      <c r="H539" s="288" t="str">
        <f t="shared" si="163"/>
        <v>Belum Diisi</v>
      </c>
      <c r="I539" s="280" t="s">
        <v>650</v>
      </c>
      <c r="J539" s="281" t="str">
        <f t="shared" si="214"/>
        <v>Isi Sasaran</v>
      </c>
      <c r="K539" s="280" t="s">
        <v>650</v>
      </c>
      <c r="L539" s="281" t="str">
        <f t="shared" si="215"/>
        <v>Isi Sasaran</v>
      </c>
      <c r="M539" s="371"/>
      <c r="N539" s="371"/>
      <c r="O539" s="272"/>
      <c r="P539" s="272"/>
      <c r="Q539" s="272"/>
      <c r="R539" s="272"/>
    </row>
    <row r="540" spans="1:18" ht="12.75" customHeight="1">
      <c r="A540" s="272"/>
      <c r="B540" s="371"/>
      <c r="C540" s="371"/>
      <c r="D540" s="371"/>
      <c r="E540" s="371"/>
      <c r="F540" s="278">
        <v>4</v>
      </c>
      <c r="G540" s="279"/>
      <c r="H540" s="288" t="str">
        <f t="shared" si="163"/>
        <v>Belum Diisi</v>
      </c>
      <c r="I540" s="280" t="s">
        <v>650</v>
      </c>
      <c r="J540" s="281" t="str">
        <f t="shared" si="214"/>
        <v>Isi Sasaran</v>
      </c>
      <c r="K540" s="280" t="s">
        <v>650</v>
      </c>
      <c r="L540" s="281" t="str">
        <f t="shared" si="215"/>
        <v>Isi Sasaran</v>
      </c>
      <c r="M540" s="371"/>
      <c r="N540" s="371"/>
      <c r="O540" s="272"/>
      <c r="P540" s="272"/>
      <c r="Q540" s="272"/>
      <c r="R540" s="272"/>
    </row>
    <row r="541" spans="1:18" ht="12.75" customHeight="1">
      <c r="A541" s="272"/>
      <c r="B541" s="349"/>
      <c r="C541" s="349"/>
      <c r="D541" s="349"/>
      <c r="E541" s="349"/>
      <c r="F541" s="282">
        <v>5</v>
      </c>
      <c r="G541" s="283"/>
      <c r="H541" s="289" t="str">
        <f t="shared" si="163"/>
        <v>Belum Diisi</v>
      </c>
      <c r="I541" s="285" t="s">
        <v>650</v>
      </c>
      <c r="J541" s="286" t="str">
        <f t="shared" si="214"/>
        <v>Isi Sasaran</v>
      </c>
      <c r="K541" s="285" t="s">
        <v>650</v>
      </c>
      <c r="L541" s="286" t="str">
        <f t="shared" si="215"/>
        <v>Isi Sasaran</v>
      </c>
      <c r="M541" s="349"/>
      <c r="N541" s="349"/>
      <c r="O541" s="272"/>
      <c r="P541" s="272"/>
      <c r="Q541" s="272"/>
      <c r="R541" s="272"/>
    </row>
    <row r="542" spans="1:18" ht="12.75" customHeight="1">
      <c r="A542" s="272"/>
      <c r="B542" s="418">
        <v>27</v>
      </c>
      <c r="C542" s="426"/>
      <c r="D542" s="419" t="s">
        <v>650</v>
      </c>
      <c r="E542" s="427" t="str">
        <f>IF(D542="Y",1,IF(D542="T",0,IF(D542="Y/T","Belum diisi","Error")))</f>
        <v>Belum diisi</v>
      </c>
      <c r="F542" s="273">
        <v>1</v>
      </c>
      <c r="G542" s="274"/>
      <c r="H542" s="290" t="str">
        <f t="shared" si="163"/>
        <v>Belum Diisi</v>
      </c>
      <c r="I542" s="276" t="s">
        <v>650</v>
      </c>
      <c r="J542" s="277" t="str">
        <f t="shared" ref="J542:J546" si="216">IF($D$542="Y/T","Isi Sasaran",IF($E$542=0,0,IF(I542="Y",1,IF(I542="T",0,"Isi Dulu"))))</f>
        <v>Isi Sasaran</v>
      </c>
      <c r="K542" s="276" t="s">
        <v>650</v>
      </c>
      <c r="L542" s="277" t="str">
        <f t="shared" ref="L542:L546" si="217">IF($D$542="Y/T","Isi Sasaran",IF($E$542=0,0,IF(K542="Y",1,IF(K542="T",0,"Isi Dulu"))))</f>
        <v>Isi Sasaran</v>
      </c>
      <c r="M542" s="429" t="s">
        <v>650</v>
      </c>
      <c r="N542" s="430" t="str">
        <f>IF(M542="Y",1,IF(M542="T",0,IF(M542="Y/T","Belum diisi","Error")))</f>
        <v>Belum diisi</v>
      </c>
      <c r="O542" s="272"/>
      <c r="P542" s="272"/>
      <c r="Q542" s="272"/>
      <c r="R542" s="272"/>
    </row>
    <row r="543" spans="1:18" ht="12.75" customHeight="1">
      <c r="A543" s="272"/>
      <c r="B543" s="371"/>
      <c r="C543" s="371"/>
      <c r="D543" s="371"/>
      <c r="E543" s="371"/>
      <c r="F543" s="278">
        <v>2</v>
      </c>
      <c r="G543" s="279"/>
      <c r="H543" s="288" t="str">
        <f t="shared" si="163"/>
        <v>Belum Diisi</v>
      </c>
      <c r="I543" s="280" t="s">
        <v>650</v>
      </c>
      <c r="J543" s="281" t="str">
        <f t="shared" si="216"/>
        <v>Isi Sasaran</v>
      </c>
      <c r="K543" s="280" t="s">
        <v>650</v>
      </c>
      <c r="L543" s="281" t="str">
        <f t="shared" si="217"/>
        <v>Isi Sasaran</v>
      </c>
      <c r="M543" s="371"/>
      <c r="N543" s="371"/>
      <c r="O543" s="272"/>
      <c r="P543" s="272"/>
      <c r="Q543" s="272"/>
      <c r="R543" s="272"/>
    </row>
    <row r="544" spans="1:18" ht="12.75" customHeight="1">
      <c r="A544" s="272"/>
      <c r="B544" s="371"/>
      <c r="C544" s="371"/>
      <c r="D544" s="371"/>
      <c r="E544" s="371"/>
      <c r="F544" s="278">
        <v>3</v>
      </c>
      <c r="G544" s="279"/>
      <c r="H544" s="288" t="str">
        <f t="shared" si="163"/>
        <v>Belum Diisi</v>
      </c>
      <c r="I544" s="280" t="s">
        <v>650</v>
      </c>
      <c r="J544" s="281" t="str">
        <f t="shared" si="216"/>
        <v>Isi Sasaran</v>
      </c>
      <c r="K544" s="280" t="s">
        <v>650</v>
      </c>
      <c r="L544" s="281" t="str">
        <f t="shared" si="217"/>
        <v>Isi Sasaran</v>
      </c>
      <c r="M544" s="371"/>
      <c r="N544" s="371"/>
      <c r="O544" s="272"/>
      <c r="P544" s="272"/>
      <c r="Q544" s="272"/>
      <c r="R544" s="272"/>
    </row>
    <row r="545" spans="1:18" ht="12.75" customHeight="1">
      <c r="A545" s="272"/>
      <c r="B545" s="371"/>
      <c r="C545" s="371"/>
      <c r="D545" s="371"/>
      <c r="E545" s="371"/>
      <c r="F545" s="278">
        <v>4</v>
      </c>
      <c r="G545" s="279"/>
      <c r="H545" s="288" t="str">
        <f t="shared" si="163"/>
        <v>Belum Diisi</v>
      </c>
      <c r="I545" s="280" t="s">
        <v>650</v>
      </c>
      <c r="J545" s="281" t="str">
        <f t="shared" si="216"/>
        <v>Isi Sasaran</v>
      </c>
      <c r="K545" s="280" t="s">
        <v>650</v>
      </c>
      <c r="L545" s="281" t="str">
        <f t="shared" si="217"/>
        <v>Isi Sasaran</v>
      </c>
      <c r="M545" s="371"/>
      <c r="N545" s="371"/>
      <c r="O545" s="272"/>
      <c r="P545" s="272"/>
      <c r="Q545" s="272"/>
      <c r="R545" s="272"/>
    </row>
    <row r="546" spans="1:18" ht="12.75" customHeight="1">
      <c r="A546" s="272"/>
      <c r="B546" s="349"/>
      <c r="C546" s="349"/>
      <c r="D546" s="349"/>
      <c r="E546" s="349"/>
      <c r="F546" s="282">
        <v>5</v>
      </c>
      <c r="G546" s="283"/>
      <c r="H546" s="289" t="str">
        <f t="shared" si="163"/>
        <v>Belum Diisi</v>
      </c>
      <c r="I546" s="285" t="s">
        <v>650</v>
      </c>
      <c r="J546" s="286" t="str">
        <f t="shared" si="216"/>
        <v>Isi Sasaran</v>
      </c>
      <c r="K546" s="285" t="s">
        <v>650</v>
      </c>
      <c r="L546" s="286" t="str">
        <f t="shared" si="217"/>
        <v>Isi Sasaran</v>
      </c>
      <c r="M546" s="349"/>
      <c r="N546" s="349"/>
      <c r="O546" s="272"/>
      <c r="P546" s="272"/>
      <c r="Q546" s="272"/>
      <c r="R546" s="272"/>
    </row>
    <row r="547" spans="1:18" ht="12.75" customHeight="1">
      <c r="A547" s="272"/>
      <c r="B547" s="418">
        <v>28</v>
      </c>
      <c r="C547" s="426"/>
      <c r="D547" s="419" t="s">
        <v>650</v>
      </c>
      <c r="E547" s="427" t="str">
        <f>IF(D547="Y",1,IF(D547="T",0,IF(D547="Y/T","Belum diisi","Error")))</f>
        <v>Belum diisi</v>
      </c>
      <c r="F547" s="273">
        <v>1</v>
      </c>
      <c r="G547" s="274"/>
      <c r="H547" s="290" t="str">
        <f t="shared" si="163"/>
        <v>Belum Diisi</v>
      </c>
      <c r="I547" s="276" t="s">
        <v>650</v>
      </c>
      <c r="J547" s="277" t="str">
        <f t="shared" ref="J547:J551" si="218">IF($D$547="Y/T","Isi Sasaran",IF($E$547=0,0,IF(I547="Y",1,IF(I547="T",0,"Isi Dulu"))))</f>
        <v>Isi Sasaran</v>
      </c>
      <c r="K547" s="276" t="s">
        <v>650</v>
      </c>
      <c r="L547" s="277" t="str">
        <f t="shared" ref="L547:L551" si="219">IF($D$547="Y/T","Isi Sasaran",IF($E$547=0,0,IF(K547="Y",1,IF(K547="T",0,"Isi Dulu"))))</f>
        <v>Isi Sasaran</v>
      </c>
      <c r="M547" s="429" t="s">
        <v>650</v>
      </c>
      <c r="N547" s="430" t="str">
        <f>IF(M547="Y",1,IF(M547="T",0,IF(M547="Y/T","Belum diisi","Error")))</f>
        <v>Belum diisi</v>
      </c>
      <c r="O547" s="272"/>
      <c r="P547" s="272"/>
      <c r="Q547" s="272"/>
      <c r="R547" s="272"/>
    </row>
    <row r="548" spans="1:18" ht="12.75" customHeight="1">
      <c r="A548" s="272"/>
      <c r="B548" s="371"/>
      <c r="C548" s="371"/>
      <c r="D548" s="371"/>
      <c r="E548" s="371"/>
      <c r="F548" s="278">
        <v>2</v>
      </c>
      <c r="G548" s="279"/>
      <c r="H548" s="288" t="str">
        <f t="shared" si="163"/>
        <v>Belum Diisi</v>
      </c>
      <c r="I548" s="280" t="s">
        <v>650</v>
      </c>
      <c r="J548" s="281" t="str">
        <f t="shared" si="218"/>
        <v>Isi Sasaran</v>
      </c>
      <c r="K548" s="280" t="s">
        <v>650</v>
      </c>
      <c r="L548" s="281" t="str">
        <f t="shared" si="219"/>
        <v>Isi Sasaran</v>
      </c>
      <c r="M548" s="371"/>
      <c r="N548" s="371"/>
      <c r="O548" s="272"/>
      <c r="P548" s="272"/>
      <c r="Q548" s="272"/>
      <c r="R548" s="272"/>
    </row>
    <row r="549" spans="1:18" ht="12.75" customHeight="1">
      <c r="A549" s="272"/>
      <c r="B549" s="371"/>
      <c r="C549" s="371"/>
      <c r="D549" s="371"/>
      <c r="E549" s="371"/>
      <c r="F549" s="278">
        <v>3</v>
      </c>
      <c r="G549" s="279"/>
      <c r="H549" s="288" t="str">
        <f t="shared" si="163"/>
        <v>Belum Diisi</v>
      </c>
      <c r="I549" s="280" t="s">
        <v>650</v>
      </c>
      <c r="J549" s="281" t="str">
        <f t="shared" si="218"/>
        <v>Isi Sasaran</v>
      </c>
      <c r="K549" s="280" t="s">
        <v>650</v>
      </c>
      <c r="L549" s="281" t="str">
        <f t="shared" si="219"/>
        <v>Isi Sasaran</v>
      </c>
      <c r="M549" s="371"/>
      <c r="N549" s="371"/>
      <c r="O549" s="272"/>
      <c r="P549" s="272"/>
      <c r="Q549" s="272"/>
      <c r="R549" s="272"/>
    </row>
    <row r="550" spans="1:18" ht="12.75" customHeight="1">
      <c r="A550" s="272"/>
      <c r="B550" s="371"/>
      <c r="C550" s="371"/>
      <c r="D550" s="371"/>
      <c r="E550" s="371"/>
      <c r="F550" s="278">
        <v>4</v>
      </c>
      <c r="G550" s="279"/>
      <c r="H550" s="288" t="str">
        <f t="shared" si="163"/>
        <v>Belum Diisi</v>
      </c>
      <c r="I550" s="280" t="s">
        <v>650</v>
      </c>
      <c r="J550" s="281" t="str">
        <f t="shared" si="218"/>
        <v>Isi Sasaran</v>
      </c>
      <c r="K550" s="280" t="s">
        <v>650</v>
      </c>
      <c r="L550" s="281" t="str">
        <f t="shared" si="219"/>
        <v>Isi Sasaran</v>
      </c>
      <c r="M550" s="371"/>
      <c r="N550" s="371"/>
      <c r="O550" s="272"/>
      <c r="P550" s="272"/>
      <c r="Q550" s="272"/>
      <c r="R550" s="272"/>
    </row>
    <row r="551" spans="1:18" ht="12.75" customHeight="1">
      <c r="A551" s="272"/>
      <c r="B551" s="349"/>
      <c r="C551" s="349"/>
      <c r="D551" s="349"/>
      <c r="E551" s="349"/>
      <c r="F551" s="282">
        <v>5</v>
      </c>
      <c r="G551" s="283"/>
      <c r="H551" s="289" t="str">
        <f t="shared" si="163"/>
        <v>Belum Diisi</v>
      </c>
      <c r="I551" s="285" t="s">
        <v>650</v>
      </c>
      <c r="J551" s="286" t="str">
        <f t="shared" si="218"/>
        <v>Isi Sasaran</v>
      </c>
      <c r="K551" s="285" t="s">
        <v>650</v>
      </c>
      <c r="L551" s="286" t="str">
        <f t="shared" si="219"/>
        <v>Isi Sasaran</v>
      </c>
      <c r="M551" s="349"/>
      <c r="N551" s="349"/>
      <c r="O551" s="272"/>
      <c r="P551" s="272"/>
      <c r="Q551" s="272"/>
      <c r="R551" s="272"/>
    </row>
    <row r="552" spans="1:18" ht="12.75" customHeight="1">
      <c r="A552" s="272"/>
      <c r="B552" s="418">
        <v>29</v>
      </c>
      <c r="C552" s="426"/>
      <c r="D552" s="419" t="s">
        <v>650</v>
      </c>
      <c r="E552" s="427" t="str">
        <f>IF(D552="Y",1,IF(D552="T",0,IF(D552="Y/T","Belum diisi","Error")))</f>
        <v>Belum diisi</v>
      </c>
      <c r="F552" s="273">
        <v>1</v>
      </c>
      <c r="G552" s="274"/>
      <c r="H552" s="290" t="str">
        <f t="shared" si="163"/>
        <v>Belum Diisi</v>
      </c>
      <c r="I552" s="276" t="s">
        <v>650</v>
      </c>
      <c r="J552" s="277" t="str">
        <f t="shared" ref="J552:J556" si="220">IF($D$552="Y/T","Isi Sasaran",IF($E$552=0,0,IF(I552="Y",1,IF(I552="T",0,"Isi Dulu"))))</f>
        <v>Isi Sasaran</v>
      </c>
      <c r="K552" s="276" t="s">
        <v>650</v>
      </c>
      <c r="L552" s="277" t="str">
        <f t="shared" ref="L552:L556" si="221">IF($D$552="Y/T","Isi Sasaran",IF($E$552=0,0,IF(K552="Y",1,IF(K552="T",0,"Isi Dulu"))))</f>
        <v>Isi Sasaran</v>
      </c>
      <c r="M552" s="429" t="s">
        <v>650</v>
      </c>
      <c r="N552" s="430" t="str">
        <f>IF(M552="Y",1,IF(M552="T",0,IF(M552="Y/T","Belum diisi","Error")))</f>
        <v>Belum diisi</v>
      </c>
      <c r="O552" s="272"/>
      <c r="P552" s="272"/>
      <c r="Q552" s="272"/>
      <c r="R552" s="272"/>
    </row>
    <row r="553" spans="1:18" ht="12.75" customHeight="1">
      <c r="A553" s="272"/>
      <c r="B553" s="371"/>
      <c r="C553" s="371"/>
      <c r="D553" s="371"/>
      <c r="E553" s="371"/>
      <c r="F553" s="278">
        <v>2</v>
      </c>
      <c r="G553" s="279"/>
      <c r="H553" s="288" t="str">
        <f t="shared" si="163"/>
        <v>Belum Diisi</v>
      </c>
      <c r="I553" s="280" t="s">
        <v>650</v>
      </c>
      <c r="J553" s="281" t="str">
        <f t="shared" si="220"/>
        <v>Isi Sasaran</v>
      </c>
      <c r="K553" s="280" t="s">
        <v>650</v>
      </c>
      <c r="L553" s="281" t="str">
        <f t="shared" si="221"/>
        <v>Isi Sasaran</v>
      </c>
      <c r="M553" s="371"/>
      <c r="N553" s="371"/>
      <c r="O553" s="272"/>
      <c r="P553" s="272"/>
      <c r="Q553" s="272"/>
      <c r="R553" s="272"/>
    </row>
    <row r="554" spans="1:18" ht="12.75" customHeight="1">
      <c r="A554" s="272"/>
      <c r="B554" s="371"/>
      <c r="C554" s="371"/>
      <c r="D554" s="371"/>
      <c r="E554" s="371"/>
      <c r="F554" s="278">
        <v>3</v>
      </c>
      <c r="G554" s="279"/>
      <c r="H554" s="288" t="str">
        <f t="shared" si="163"/>
        <v>Belum Diisi</v>
      </c>
      <c r="I554" s="280" t="s">
        <v>650</v>
      </c>
      <c r="J554" s="281" t="str">
        <f t="shared" si="220"/>
        <v>Isi Sasaran</v>
      </c>
      <c r="K554" s="280" t="s">
        <v>650</v>
      </c>
      <c r="L554" s="281" t="str">
        <f t="shared" si="221"/>
        <v>Isi Sasaran</v>
      </c>
      <c r="M554" s="371"/>
      <c r="N554" s="371"/>
      <c r="O554" s="272"/>
      <c r="P554" s="272"/>
      <c r="Q554" s="272"/>
      <c r="R554" s="272"/>
    </row>
    <row r="555" spans="1:18" ht="12.75" customHeight="1">
      <c r="A555" s="272"/>
      <c r="B555" s="371"/>
      <c r="C555" s="371"/>
      <c r="D555" s="371"/>
      <c r="E555" s="371"/>
      <c r="F555" s="278">
        <v>4</v>
      </c>
      <c r="G555" s="279"/>
      <c r="H555" s="288" t="str">
        <f t="shared" si="163"/>
        <v>Belum Diisi</v>
      </c>
      <c r="I555" s="280" t="s">
        <v>650</v>
      </c>
      <c r="J555" s="281" t="str">
        <f t="shared" si="220"/>
        <v>Isi Sasaran</v>
      </c>
      <c r="K555" s="280" t="s">
        <v>650</v>
      </c>
      <c r="L555" s="281" t="str">
        <f t="shared" si="221"/>
        <v>Isi Sasaran</v>
      </c>
      <c r="M555" s="371"/>
      <c r="N555" s="371"/>
      <c r="O555" s="272"/>
      <c r="P555" s="272"/>
      <c r="Q555" s="272"/>
      <c r="R555" s="272"/>
    </row>
    <row r="556" spans="1:18" ht="12.75" customHeight="1">
      <c r="A556" s="272"/>
      <c r="B556" s="349"/>
      <c r="C556" s="349"/>
      <c r="D556" s="349"/>
      <c r="E556" s="349"/>
      <c r="F556" s="282">
        <v>5</v>
      </c>
      <c r="G556" s="283"/>
      <c r="H556" s="289" t="str">
        <f t="shared" si="163"/>
        <v>Belum Diisi</v>
      </c>
      <c r="I556" s="285" t="s">
        <v>650</v>
      </c>
      <c r="J556" s="286" t="str">
        <f t="shared" si="220"/>
        <v>Isi Sasaran</v>
      </c>
      <c r="K556" s="285" t="s">
        <v>650</v>
      </c>
      <c r="L556" s="286" t="str">
        <f t="shared" si="221"/>
        <v>Isi Sasaran</v>
      </c>
      <c r="M556" s="349"/>
      <c r="N556" s="349"/>
      <c r="O556" s="272"/>
      <c r="P556" s="272"/>
      <c r="Q556" s="272"/>
      <c r="R556" s="272"/>
    </row>
    <row r="557" spans="1:18" ht="12.75" customHeight="1">
      <c r="A557" s="272"/>
      <c r="B557" s="418">
        <v>30</v>
      </c>
      <c r="C557" s="426"/>
      <c r="D557" s="419" t="s">
        <v>658</v>
      </c>
      <c r="E557" s="427">
        <f>IF(D557="Y",1,IF(D557="T",0,IF(D557="Y/T","Belum diisi","Error")))</f>
        <v>1</v>
      </c>
      <c r="F557" s="273">
        <v>1</v>
      </c>
      <c r="G557" s="274"/>
      <c r="H557" s="290">
        <f t="shared" si="163"/>
        <v>1</v>
      </c>
      <c r="I557" s="285" t="s">
        <v>658</v>
      </c>
      <c r="J557" s="277">
        <f t="shared" ref="J557:J561" si="222">IF($D$557="Y/T","Isi Sasaran",IF($E$557=0,0,IF(I557="Y",1,IF(I557="T",0,"Isi Dulu"))))</f>
        <v>1</v>
      </c>
      <c r="K557" s="285" t="s">
        <v>658</v>
      </c>
      <c r="L557" s="277">
        <f t="shared" ref="L557:L561" si="223">IF($D$557="Y/T","Isi Sasaran",IF($E$557=0,0,IF(K557="Y",1,IF(K557="T",0,"Isi Dulu"))))</f>
        <v>1</v>
      </c>
      <c r="M557" s="429" t="s">
        <v>658</v>
      </c>
      <c r="N557" s="430">
        <f>IF(M557="Y",1,IF(M557="T",0,IF(M557="Y/T","Belum diisi","Error")))</f>
        <v>1</v>
      </c>
      <c r="O557" s="272"/>
      <c r="P557" s="272"/>
      <c r="Q557" s="272"/>
      <c r="R557" s="272"/>
    </row>
    <row r="558" spans="1:18" ht="12.75" customHeight="1">
      <c r="A558" s="272"/>
      <c r="B558" s="371"/>
      <c r="C558" s="371"/>
      <c r="D558" s="371"/>
      <c r="E558" s="371"/>
      <c r="F558" s="278">
        <v>2</v>
      </c>
      <c r="G558" s="279"/>
      <c r="H558" s="288" t="str">
        <f t="shared" si="163"/>
        <v>Belum Diisi</v>
      </c>
      <c r="I558" s="280" t="s">
        <v>650</v>
      </c>
      <c r="J558" s="281" t="str">
        <f t="shared" si="222"/>
        <v>Isi Dulu</v>
      </c>
      <c r="K558" s="280" t="s">
        <v>650</v>
      </c>
      <c r="L558" s="281" t="str">
        <f t="shared" si="223"/>
        <v>Isi Dulu</v>
      </c>
      <c r="M558" s="371"/>
      <c r="N558" s="371"/>
      <c r="O558" s="272"/>
      <c r="P558" s="272"/>
      <c r="Q558" s="272"/>
      <c r="R558" s="272"/>
    </row>
    <row r="559" spans="1:18" ht="12.75" customHeight="1">
      <c r="A559" s="272"/>
      <c r="B559" s="371"/>
      <c r="C559" s="371"/>
      <c r="D559" s="371"/>
      <c r="E559" s="371"/>
      <c r="F559" s="278">
        <v>3</v>
      </c>
      <c r="G559" s="279"/>
      <c r="H559" s="288" t="str">
        <f t="shared" si="163"/>
        <v>Belum Diisi</v>
      </c>
      <c r="I559" s="280" t="s">
        <v>650</v>
      </c>
      <c r="J559" s="281" t="str">
        <f t="shared" si="222"/>
        <v>Isi Dulu</v>
      </c>
      <c r="K559" s="280" t="s">
        <v>650</v>
      </c>
      <c r="L559" s="281" t="str">
        <f t="shared" si="223"/>
        <v>Isi Dulu</v>
      </c>
      <c r="M559" s="371"/>
      <c r="N559" s="371"/>
      <c r="O559" s="272"/>
      <c r="P559" s="272"/>
      <c r="Q559" s="272"/>
      <c r="R559" s="272"/>
    </row>
    <row r="560" spans="1:18" ht="12.75" customHeight="1">
      <c r="A560" s="272"/>
      <c r="B560" s="371"/>
      <c r="C560" s="371"/>
      <c r="D560" s="371"/>
      <c r="E560" s="371"/>
      <c r="F560" s="278">
        <v>4</v>
      </c>
      <c r="G560" s="279"/>
      <c r="H560" s="288" t="str">
        <f t="shared" si="163"/>
        <v>Belum Diisi</v>
      </c>
      <c r="I560" s="280" t="s">
        <v>650</v>
      </c>
      <c r="J560" s="281" t="str">
        <f t="shared" si="222"/>
        <v>Isi Dulu</v>
      </c>
      <c r="K560" s="280" t="s">
        <v>650</v>
      </c>
      <c r="L560" s="281" t="str">
        <f t="shared" si="223"/>
        <v>Isi Dulu</v>
      </c>
      <c r="M560" s="371"/>
      <c r="N560" s="371"/>
      <c r="O560" s="272"/>
      <c r="P560" s="272"/>
      <c r="Q560" s="272"/>
      <c r="R560" s="272"/>
    </row>
    <row r="561" spans="1:18" ht="12.75" customHeight="1">
      <c r="A561" s="272"/>
      <c r="B561" s="349"/>
      <c r="C561" s="349"/>
      <c r="D561" s="349"/>
      <c r="E561" s="349"/>
      <c r="F561" s="282">
        <v>5</v>
      </c>
      <c r="G561" s="283"/>
      <c r="H561" s="289" t="str">
        <f t="shared" si="163"/>
        <v>Belum Diisi</v>
      </c>
      <c r="I561" s="280" t="s">
        <v>650</v>
      </c>
      <c r="J561" s="286" t="str">
        <f t="shared" si="222"/>
        <v>Isi Dulu</v>
      </c>
      <c r="K561" s="280" t="s">
        <v>650</v>
      </c>
      <c r="L561" s="286" t="str">
        <f t="shared" si="223"/>
        <v>Isi Dulu</v>
      </c>
      <c r="M561" s="349"/>
      <c r="N561" s="349"/>
      <c r="O561" s="272"/>
      <c r="P561" s="272"/>
      <c r="Q561" s="272"/>
      <c r="R561" s="272"/>
    </row>
    <row r="562" spans="1:18" ht="12.75" customHeight="1">
      <c r="A562" s="272"/>
      <c r="B562" s="301"/>
      <c r="C562" s="292"/>
      <c r="D562" s="293"/>
      <c r="E562" s="294">
        <f>AVERAGE(E412:E561)</f>
        <v>1</v>
      </c>
      <c r="F562" s="296"/>
      <c r="G562" s="296"/>
      <c r="H562" s="294">
        <f>AVERAGE(H412:H561)</f>
        <v>1</v>
      </c>
      <c r="I562" s="303"/>
      <c r="J562" s="294">
        <f>AVERAGE(J412:J561)</f>
        <v>1</v>
      </c>
      <c r="K562" s="303"/>
      <c r="L562" s="294">
        <f>AVERAGE(L412:L561)</f>
        <v>1</v>
      </c>
      <c r="M562" s="303"/>
      <c r="N562" s="294">
        <f>AVERAGE(N412:N561)</f>
        <v>1</v>
      </c>
      <c r="O562" s="272"/>
      <c r="P562" s="272"/>
      <c r="Q562" s="272"/>
      <c r="R562" s="272"/>
    </row>
  </sheetData>
  <mergeCells count="676">
    <mergeCell ref="D136:D140"/>
    <mergeCell ref="E136:E140"/>
    <mergeCell ref="B131:B135"/>
    <mergeCell ref="C131:C135"/>
    <mergeCell ref="D131:D135"/>
    <mergeCell ref="E131:E135"/>
    <mergeCell ref="B163:B167"/>
    <mergeCell ref="C163:C167"/>
    <mergeCell ref="D163:D167"/>
    <mergeCell ref="E163:E167"/>
    <mergeCell ref="B157:J157"/>
    <mergeCell ref="B158:B162"/>
    <mergeCell ref="E158:E162"/>
    <mergeCell ref="C146:C150"/>
    <mergeCell ref="D146:D150"/>
    <mergeCell ref="B193:B197"/>
    <mergeCell ref="C193:C197"/>
    <mergeCell ref="D193:D197"/>
    <mergeCell ref="E193:E197"/>
    <mergeCell ref="C188:C192"/>
    <mergeCell ref="D188:D192"/>
    <mergeCell ref="E188:E192"/>
    <mergeCell ref="B188:B192"/>
    <mergeCell ref="B183:B187"/>
    <mergeCell ref="C183:C187"/>
    <mergeCell ref="D183:D187"/>
    <mergeCell ref="E183:E187"/>
    <mergeCell ref="D198:D202"/>
    <mergeCell ref="E198:E202"/>
    <mergeCell ref="B208:B212"/>
    <mergeCell ref="B203:B207"/>
    <mergeCell ref="C203:C207"/>
    <mergeCell ref="D203:D207"/>
    <mergeCell ref="E203:E207"/>
    <mergeCell ref="B198:B202"/>
    <mergeCell ref="C198:C202"/>
    <mergeCell ref="B218:B222"/>
    <mergeCell ref="C218:C222"/>
    <mergeCell ref="C208:C212"/>
    <mergeCell ref="D208:D212"/>
    <mergeCell ref="D218:D222"/>
    <mergeCell ref="E218:E222"/>
    <mergeCell ref="B213:B217"/>
    <mergeCell ref="C213:C217"/>
    <mergeCell ref="D213:D217"/>
    <mergeCell ref="E213:E217"/>
    <mergeCell ref="E208:E212"/>
    <mergeCell ref="B233:B237"/>
    <mergeCell ref="C233:C237"/>
    <mergeCell ref="D233:D237"/>
    <mergeCell ref="E233:E237"/>
    <mergeCell ref="C228:C232"/>
    <mergeCell ref="D228:D232"/>
    <mergeCell ref="E228:E232"/>
    <mergeCell ref="B228:B232"/>
    <mergeCell ref="B223:B227"/>
    <mergeCell ref="C223:C227"/>
    <mergeCell ref="D223:D227"/>
    <mergeCell ref="E223:E227"/>
    <mergeCell ref="C263:C267"/>
    <mergeCell ref="D263:D267"/>
    <mergeCell ref="E263:E267"/>
    <mergeCell ref="B258:B262"/>
    <mergeCell ref="C258:C262"/>
    <mergeCell ref="D238:D242"/>
    <mergeCell ref="E238:E242"/>
    <mergeCell ref="B248:B252"/>
    <mergeCell ref="B243:B247"/>
    <mergeCell ref="C243:C247"/>
    <mergeCell ref="D243:D247"/>
    <mergeCell ref="E243:E247"/>
    <mergeCell ref="B238:B242"/>
    <mergeCell ref="C238:C242"/>
    <mergeCell ref="C248:C252"/>
    <mergeCell ref="D248:D252"/>
    <mergeCell ref="D11:D15"/>
    <mergeCell ref="E11:E15"/>
    <mergeCell ref="B21:B25"/>
    <mergeCell ref="B16:B20"/>
    <mergeCell ref="C16:C20"/>
    <mergeCell ref="D16:D20"/>
    <mergeCell ref="E16:E20"/>
    <mergeCell ref="B11:B15"/>
    <mergeCell ref="C11:C15"/>
    <mergeCell ref="D6:D10"/>
    <mergeCell ref="E6:E10"/>
    <mergeCell ref="C158:C162"/>
    <mergeCell ref="D158:D162"/>
    <mergeCell ref="B151:B155"/>
    <mergeCell ref="C151:C155"/>
    <mergeCell ref="D151:D155"/>
    <mergeCell ref="E151:E155"/>
    <mergeCell ref="E146:E150"/>
    <mergeCell ref="B146:B150"/>
    <mergeCell ref="B141:B145"/>
    <mergeCell ref="C141:C145"/>
    <mergeCell ref="D141:D145"/>
    <mergeCell ref="E141:E145"/>
    <mergeCell ref="B136:B140"/>
    <mergeCell ref="C136:C140"/>
    <mergeCell ref="B126:B130"/>
    <mergeCell ref="C126:C130"/>
    <mergeCell ref="D126:D130"/>
    <mergeCell ref="E126:E130"/>
    <mergeCell ref="C121:C125"/>
    <mergeCell ref="D121:D125"/>
    <mergeCell ref="E121:E125"/>
    <mergeCell ref="D111:D115"/>
    <mergeCell ref="B1:N1"/>
    <mergeCell ref="B2:N2"/>
    <mergeCell ref="B3:B4"/>
    <mergeCell ref="C3:C4"/>
    <mergeCell ref="D3:E4"/>
    <mergeCell ref="F3:F4"/>
    <mergeCell ref="G3:G4"/>
    <mergeCell ref="H3:H4"/>
    <mergeCell ref="I3:N3"/>
    <mergeCell ref="I4:J4"/>
    <mergeCell ref="B31:B35"/>
    <mergeCell ref="C31:C35"/>
    <mergeCell ref="D31:D35"/>
    <mergeCell ref="E31:E35"/>
    <mergeCell ref="B26:B30"/>
    <mergeCell ref="C26:C30"/>
    <mergeCell ref="D26:D30"/>
    <mergeCell ref="E26:E30"/>
    <mergeCell ref="E21:E25"/>
    <mergeCell ref="C21:C25"/>
    <mergeCell ref="D21:D25"/>
    <mergeCell ref="B46:B50"/>
    <mergeCell ref="C46:C50"/>
    <mergeCell ref="D46:D50"/>
    <mergeCell ref="E46:E50"/>
    <mergeCell ref="C41:C45"/>
    <mergeCell ref="D41:D45"/>
    <mergeCell ref="E41:E45"/>
    <mergeCell ref="B41:B45"/>
    <mergeCell ref="B36:B40"/>
    <mergeCell ref="C36:C40"/>
    <mergeCell ref="D36:D40"/>
    <mergeCell ref="E36:E40"/>
    <mergeCell ref="D51:D55"/>
    <mergeCell ref="E51:E55"/>
    <mergeCell ref="B61:B65"/>
    <mergeCell ref="B56:B60"/>
    <mergeCell ref="C56:C60"/>
    <mergeCell ref="D56:D60"/>
    <mergeCell ref="E56:E60"/>
    <mergeCell ref="B51:B55"/>
    <mergeCell ref="C51:C55"/>
    <mergeCell ref="B76:B80"/>
    <mergeCell ref="C76:C80"/>
    <mergeCell ref="D76:D80"/>
    <mergeCell ref="E76:E80"/>
    <mergeCell ref="B71:B75"/>
    <mergeCell ref="C71:C75"/>
    <mergeCell ref="C61:C65"/>
    <mergeCell ref="D61:D65"/>
    <mergeCell ref="D71:D75"/>
    <mergeCell ref="E71:E75"/>
    <mergeCell ref="B66:B70"/>
    <mergeCell ref="C66:C70"/>
    <mergeCell ref="D66:D70"/>
    <mergeCell ref="E66:E70"/>
    <mergeCell ref="E61:E65"/>
    <mergeCell ref="B91:B95"/>
    <mergeCell ref="C91:C95"/>
    <mergeCell ref="D91:D95"/>
    <mergeCell ref="E91:E95"/>
    <mergeCell ref="B86:B90"/>
    <mergeCell ref="C86:C90"/>
    <mergeCell ref="D86:D90"/>
    <mergeCell ref="E86:E90"/>
    <mergeCell ref="C81:C85"/>
    <mergeCell ref="D81:D85"/>
    <mergeCell ref="E81:E85"/>
    <mergeCell ref="B81:B85"/>
    <mergeCell ref="B273:B277"/>
    <mergeCell ref="C273:C277"/>
    <mergeCell ref="D273:D277"/>
    <mergeCell ref="E273:E277"/>
    <mergeCell ref="C101:C105"/>
    <mergeCell ref="D101:D105"/>
    <mergeCell ref="E101:E105"/>
    <mergeCell ref="B101:B105"/>
    <mergeCell ref="B96:B100"/>
    <mergeCell ref="C96:C100"/>
    <mergeCell ref="D96:D100"/>
    <mergeCell ref="E96:E100"/>
    <mergeCell ref="D258:D262"/>
    <mergeCell ref="E258:E262"/>
    <mergeCell ref="B253:B257"/>
    <mergeCell ref="C253:C257"/>
    <mergeCell ref="D253:D257"/>
    <mergeCell ref="E253:E257"/>
    <mergeCell ref="E248:E252"/>
    <mergeCell ref="C268:C272"/>
    <mergeCell ref="D268:D272"/>
    <mergeCell ref="E268:E272"/>
    <mergeCell ref="B268:B272"/>
    <mergeCell ref="B263:B267"/>
    <mergeCell ref="D178:D182"/>
    <mergeCell ref="E178:E182"/>
    <mergeCell ref="B106:B110"/>
    <mergeCell ref="C106:C110"/>
    <mergeCell ref="D106:D110"/>
    <mergeCell ref="E106:E110"/>
    <mergeCell ref="E111:E115"/>
    <mergeCell ref="B121:B125"/>
    <mergeCell ref="B116:B120"/>
    <mergeCell ref="C116:C120"/>
    <mergeCell ref="D116:D120"/>
    <mergeCell ref="E116:E120"/>
    <mergeCell ref="B111:B115"/>
    <mergeCell ref="C111:C115"/>
    <mergeCell ref="B178:B182"/>
    <mergeCell ref="C178:C182"/>
    <mergeCell ref="B173:B177"/>
    <mergeCell ref="C173:C177"/>
    <mergeCell ref="D173:D177"/>
    <mergeCell ref="E173:E177"/>
    <mergeCell ref="C168:C172"/>
    <mergeCell ref="D168:D172"/>
    <mergeCell ref="E168:E172"/>
    <mergeCell ref="B168:B172"/>
    <mergeCell ref="D497:D501"/>
    <mergeCell ref="E497:E501"/>
    <mergeCell ref="B492:B496"/>
    <mergeCell ref="C492:C496"/>
    <mergeCell ref="D472:D476"/>
    <mergeCell ref="E472:E476"/>
    <mergeCell ref="C330:C334"/>
    <mergeCell ref="D330:D334"/>
    <mergeCell ref="E330:E334"/>
    <mergeCell ref="C355:C359"/>
    <mergeCell ref="D355:D359"/>
    <mergeCell ref="D365:D369"/>
    <mergeCell ref="E365:E369"/>
    <mergeCell ref="B360:B364"/>
    <mergeCell ref="C360:C364"/>
    <mergeCell ref="D360:D364"/>
    <mergeCell ref="E360:E364"/>
    <mergeCell ref="E355:E359"/>
    <mergeCell ref="B355:B359"/>
    <mergeCell ref="C375:C379"/>
    <mergeCell ref="D375:D379"/>
    <mergeCell ref="E375:E379"/>
    <mergeCell ref="B375:B379"/>
    <mergeCell ref="B370:B374"/>
    <mergeCell ref="B527:B531"/>
    <mergeCell ref="C527:C531"/>
    <mergeCell ref="D527:D531"/>
    <mergeCell ref="E527:E531"/>
    <mergeCell ref="C522:C526"/>
    <mergeCell ref="D522:D526"/>
    <mergeCell ref="E522:E526"/>
    <mergeCell ref="B522:B526"/>
    <mergeCell ref="B517:B521"/>
    <mergeCell ref="C517:C521"/>
    <mergeCell ref="D517:D521"/>
    <mergeCell ref="E517:E521"/>
    <mergeCell ref="D278:D282"/>
    <mergeCell ref="E278:E282"/>
    <mergeCell ref="B288:B292"/>
    <mergeCell ref="B283:B287"/>
    <mergeCell ref="C283:C287"/>
    <mergeCell ref="D283:D287"/>
    <mergeCell ref="E283:E287"/>
    <mergeCell ref="B278:B282"/>
    <mergeCell ref="C278:C282"/>
    <mergeCell ref="C288:C292"/>
    <mergeCell ref="D288:D292"/>
    <mergeCell ref="D325:D329"/>
    <mergeCell ref="B303:B307"/>
    <mergeCell ref="C303:C307"/>
    <mergeCell ref="D303:D307"/>
    <mergeCell ref="B298:B302"/>
    <mergeCell ref="B310:B314"/>
    <mergeCell ref="C310:C314"/>
    <mergeCell ref="D310:D314"/>
    <mergeCell ref="D315:D319"/>
    <mergeCell ref="B325:B329"/>
    <mergeCell ref="C325:C329"/>
    <mergeCell ref="E325:E329"/>
    <mergeCell ref="B320:B324"/>
    <mergeCell ref="C320:C324"/>
    <mergeCell ref="D320:D324"/>
    <mergeCell ref="E320:E324"/>
    <mergeCell ref="B315:B319"/>
    <mergeCell ref="E315:E319"/>
    <mergeCell ref="C315:C319"/>
    <mergeCell ref="B350:B354"/>
    <mergeCell ref="C350:C354"/>
    <mergeCell ref="D350:D354"/>
    <mergeCell ref="E350:E354"/>
    <mergeCell ref="B345:B349"/>
    <mergeCell ref="C345:C349"/>
    <mergeCell ref="B340:B344"/>
    <mergeCell ref="C340:C344"/>
    <mergeCell ref="D340:D344"/>
    <mergeCell ref="E340:E344"/>
    <mergeCell ref="D345:D349"/>
    <mergeCell ref="E345:E349"/>
    <mergeCell ref="D335:D339"/>
    <mergeCell ref="E335:E339"/>
    <mergeCell ref="C335:C339"/>
    <mergeCell ref="B335:B339"/>
    <mergeCell ref="M390:M394"/>
    <mergeCell ref="N390:N394"/>
    <mergeCell ref="M385:M389"/>
    <mergeCell ref="N385:N389"/>
    <mergeCell ref="D385:D389"/>
    <mergeCell ref="E385:E389"/>
    <mergeCell ref="M380:M384"/>
    <mergeCell ref="E380:E384"/>
    <mergeCell ref="B390:B394"/>
    <mergeCell ref="C390:C394"/>
    <mergeCell ref="D390:D394"/>
    <mergeCell ref="E390:E394"/>
    <mergeCell ref="B385:B389"/>
    <mergeCell ref="C385:C389"/>
    <mergeCell ref="B380:B384"/>
    <mergeCell ref="C380:C384"/>
    <mergeCell ref="D380:D384"/>
    <mergeCell ref="N320:N324"/>
    <mergeCell ref="M320:M324"/>
    <mergeCell ref="M315:M319"/>
    <mergeCell ref="M335:M339"/>
    <mergeCell ref="M330:M334"/>
    <mergeCell ref="M325:M329"/>
    <mergeCell ref="N350:N354"/>
    <mergeCell ref="N345:N349"/>
    <mergeCell ref="N340:N344"/>
    <mergeCell ref="N335:N339"/>
    <mergeCell ref="N330:N334"/>
    <mergeCell ref="N325:N329"/>
    <mergeCell ref="M345:M349"/>
    <mergeCell ref="M340:M344"/>
    <mergeCell ref="D427:D431"/>
    <mergeCell ref="E427:E431"/>
    <mergeCell ref="C422:C426"/>
    <mergeCell ref="D422:D426"/>
    <mergeCell ref="E422:E426"/>
    <mergeCell ref="B422:B426"/>
    <mergeCell ref="B417:B421"/>
    <mergeCell ref="C417:C421"/>
    <mergeCell ref="B395:B399"/>
    <mergeCell ref="C395:C399"/>
    <mergeCell ref="D395:D399"/>
    <mergeCell ref="D417:D421"/>
    <mergeCell ref="E417:E421"/>
    <mergeCell ref="B405:B409"/>
    <mergeCell ref="C405:C409"/>
    <mergeCell ref="E405:E409"/>
    <mergeCell ref="B400:B404"/>
    <mergeCell ref="C400:C404"/>
    <mergeCell ref="D400:D404"/>
    <mergeCell ref="E400:E404"/>
    <mergeCell ref="E395:E399"/>
    <mergeCell ref="B447:B451"/>
    <mergeCell ref="C447:C451"/>
    <mergeCell ref="D447:D451"/>
    <mergeCell ref="E447:E451"/>
    <mergeCell ref="E442:E446"/>
    <mergeCell ref="B442:B446"/>
    <mergeCell ref="B437:B441"/>
    <mergeCell ref="C437:C441"/>
    <mergeCell ref="D437:D441"/>
    <mergeCell ref="E437:E441"/>
    <mergeCell ref="C462:C466"/>
    <mergeCell ref="D462:D466"/>
    <mergeCell ref="E462:E466"/>
    <mergeCell ref="B462:B466"/>
    <mergeCell ref="B457:B461"/>
    <mergeCell ref="C457:C461"/>
    <mergeCell ref="D457:D461"/>
    <mergeCell ref="E457:E461"/>
    <mergeCell ref="B452:B456"/>
    <mergeCell ref="C452:C456"/>
    <mergeCell ref="D452:D456"/>
    <mergeCell ref="E452:E456"/>
    <mergeCell ref="B477:B481"/>
    <mergeCell ref="C477:C481"/>
    <mergeCell ref="D477:D481"/>
    <mergeCell ref="E477:E481"/>
    <mergeCell ref="B472:B476"/>
    <mergeCell ref="C472:C476"/>
    <mergeCell ref="B467:B471"/>
    <mergeCell ref="C467:C471"/>
    <mergeCell ref="D467:D471"/>
    <mergeCell ref="E467:E471"/>
    <mergeCell ref="D512:D516"/>
    <mergeCell ref="E512:E516"/>
    <mergeCell ref="B487:B491"/>
    <mergeCell ref="C487:C491"/>
    <mergeCell ref="D487:D491"/>
    <mergeCell ref="E487:E491"/>
    <mergeCell ref="C482:C486"/>
    <mergeCell ref="D482:D486"/>
    <mergeCell ref="E482:E486"/>
    <mergeCell ref="B482:B486"/>
    <mergeCell ref="B512:B516"/>
    <mergeCell ref="C512:C516"/>
    <mergeCell ref="B507:B511"/>
    <mergeCell ref="C507:C511"/>
    <mergeCell ref="D507:D511"/>
    <mergeCell ref="E507:E511"/>
    <mergeCell ref="C502:C506"/>
    <mergeCell ref="D502:D506"/>
    <mergeCell ref="E502:E506"/>
    <mergeCell ref="D492:D496"/>
    <mergeCell ref="E492:E496"/>
    <mergeCell ref="B502:B506"/>
    <mergeCell ref="B497:B501"/>
    <mergeCell ref="C497:C501"/>
    <mergeCell ref="E532:E536"/>
    <mergeCell ref="B542:B546"/>
    <mergeCell ref="B537:B541"/>
    <mergeCell ref="C537:C541"/>
    <mergeCell ref="D537:D541"/>
    <mergeCell ref="E537:E541"/>
    <mergeCell ref="B532:B536"/>
    <mergeCell ref="C532:C536"/>
    <mergeCell ref="N532:N536"/>
    <mergeCell ref="M91:M95"/>
    <mergeCell ref="M86:M90"/>
    <mergeCell ref="M81:M85"/>
    <mergeCell ref="N81:N85"/>
    <mergeCell ref="M76:M80"/>
    <mergeCell ref="N76:N80"/>
    <mergeCell ref="B557:B561"/>
    <mergeCell ref="C557:C561"/>
    <mergeCell ref="D557:D561"/>
    <mergeCell ref="E557:E561"/>
    <mergeCell ref="N557:N561"/>
    <mergeCell ref="B552:B556"/>
    <mergeCell ref="E552:E556"/>
    <mergeCell ref="N552:N556"/>
    <mergeCell ref="C542:C546"/>
    <mergeCell ref="D542:D546"/>
    <mergeCell ref="C552:C556"/>
    <mergeCell ref="D552:D556"/>
    <mergeCell ref="B547:B551"/>
    <mergeCell ref="C547:C551"/>
    <mergeCell ref="D547:D551"/>
    <mergeCell ref="E547:E551"/>
    <mergeCell ref="E542:E546"/>
    <mergeCell ref="D532:D536"/>
    <mergeCell ref="N131:N135"/>
    <mergeCell ref="M131:M135"/>
    <mergeCell ref="M126:M130"/>
    <mergeCell ref="M121:M125"/>
    <mergeCell ref="M116:M120"/>
    <mergeCell ref="M111:M115"/>
    <mergeCell ref="M106:M110"/>
    <mergeCell ref="M101:M105"/>
    <mergeCell ref="M96:M100"/>
    <mergeCell ref="N168:N172"/>
    <mergeCell ref="M168:M172"/>
    <mergeCell ref="M163:M167"/>
    <mergeCell ref="M158:M162"/>
    <mergeCell ref="M151:M155"/>
    <mergeCell ref="M146:M150"/>
    <mergeCell ref="M141:M145"/>
    <mergeCell ref="M136:M140"/>
    <mergeCell ref="N158:N162"/>
    <mergeCell ref="N163:N167"/>
    <mergeCell ref="N151:N155"/>
    <mergeCell ref="N146:N150"/>
    <mergeCell ref="N141:N145"/>
    <mergeCell ref="N136:N140"/>
    <mergeCell ref="M193:M197"/>
    <mergeCell ref="M188:M192"/>
    <mergeCell ref="M183:M187"/>
    <mergeCell ref="M178:M182"/>
    <mergeCell ref="M173:M177"/>
    <mergeCell ref="N198:N202"/>
    <mergeCell ref="N193:N197"/>
    <mergeCell ref="N188:N192"/>
    <mergeCell ref="N183:N187"/>
    <mergeCell ref="N178:N182"/>
    <mergeCell ref="N173:N177"/>
    <mergeCell ref="M11:M15"/>
    <mergeCell ref="K4:L4"/>
    <mergeCell ref="M4:N4"/>
    <mergeCell ref="M6:M10"/>
    <mergeCell ref="N6:N10"/>
    <mergeCell ref="M56:M60"/>
    <mergeCell ref="M51:M55"/>
    <mergeCell ref="M46:M50"/>
    <mergeCell ref="M41:M45"/>
    <mergeCell ref="M36:M40"/>
    <mergeCell ref="M31:M35"/>
    <mergeCell ref="M26:M30"/>
    <mergeCell ref="N16:N20"/>
    <mergeCell ref="N11:N15"/>
    <mergeCell ref="N51:N55"/>
    <mergeCell ref="N46:N50"/>
    <mergeCell ref="N41:N45"/>
    <mergeCell ref="N36:N40"/>
    <mergeCell ref="N31:N35"/>
    <mergeCell ref="N26:N30"/>
    <mergeCell ref="N21:N25"/>
    <mergeCell ref="B5:N5"/>
    <mergeCell ref="B6:B10"/>
    <mergeCell ref="C6:C10"/>
    <mergeCell ref="M71:M75"/>
    <mergeCell ref="N71:N75"/>
    <mergeCell ref="M66:M70"/>
    <mergeCell ref="N66:N70"/>
    <mergeCell ref="M61:M65"/>
    <mergeCell ref="N61:N65"/>
    <mergeCell ref="N56:N60"/>
    <mergeCell ref="M21:M25"/>
    <mergeCell ref="M16:M20"/>
    <mergeCell ref="M238:M242"/>
    <mergeCell ref="M233:M237"/>
    <mergeCell ref="M228:M232"/>
    <mergeCell ref="N228:N232"/>
    <mergeCell ref="M223:M227"/>
    <mergeCell ref="N223:N227"/>
    <mergeCell ref="N91:N95"/>
    <mergeCell ref="N86:N90"/>
    <mergeCell ref="N126:N130"/>
    <mergeCell ref="N121:N125"/>
    <mergeCell ref="N116:N120"/>
    <mergeCell ref="N111:N115"/>
    <mergeCell ref="N106:N110"/>
    <mergeCell ref="N101:N105"/>
    <mergeCell ref="N96:N100"/>
    <mergeCell ref="M218:M222"/>
    <mergeCell ref="N218:N222"/>
    <mergeCell ref="M213:M217"/>
    <mergeCell ref="N213:N217"/>
    <mergeCell ref="M208:M212"/>
    <mergeCell ref="N208:N212"/>
    <mergeCell ref="N203:N207"/>
    <mergeCell ref="M203:M207"/>
    <mergeCell ref="M198:M202"/>
    <mergeCell ref="N278:N282"/>
    <mergeCell ref="M278:M282"/>
    <mergeCell ref="M273:M277"/>
    <mergeCell ref="M268:M272"/>
    <mergeCell ref="M263:M267"/>
    <mergeCell ref="M258:M262"/>
    <mergeCell ref="M253:M257"/>
    <mergeCell ref="M248:M252"/>
    <mergeCell ref="M243:M247"/>
    <mergeCell ref="M303:M307"/>
    <mergeCell ref="M298:M302"/>
    <mergeCell ref="M293:M297"/>
    <mergeCell ref="M288:M292"/>
    <mergeCell ref="M283:M287"/>
    <mergeCell ref="N315:N319"/>
    <mergeCell ref="N303:N307"/>
    <mergeCell ref="N298:N302"/>
    <mergeCell ref="N293:N297"/>
    <mergeCell ref="N288:N292"/>
    <mergeCell ref="N283:N287"/>
    <mergeCell ref="B309:N309"/>
    <mergeCell ref="E293:E297"/>
    <mergeCell ref="E288:E292"/>
    <mergeCell ref="E303:E307"/>
    <mergeCell ref="E298:E302"/>
    <mergeCell ref="E310:E314"/>
    <mergeCell ref="M310:M314"/>
    <mergeCell ref="N310:N314"/>
    <mergeCell ref="C298:C302"/>
    <mergeCell ref="D298:D302"/>
    <mergeCell ref="B293:B297"/>
    <mergeCell ref="C293:C297"/>
    <mergeCell ref="D293:D297"/>
    <mergeCell ref="B330:B334"/>
    <mergeCell ref="M370:M374"/>
    <mergeCell ref="N370:N374"/>
    <mergeCell ref="M365:M369"/>
    <mergeCell ref="N365:N369"/>
    <mergeCell ref="M360:M364"/>
    <mergeCell ref="N360:N364"/>
    <mergeCell ref="N355:N359"/>
    <mergeCell ref="M355:M359"/>
    <mergeCell ref="M350:M354"/>
    <mergeCell ref="C370:C374"/>
    <mergeCell ref="D370:D374"/>
    <mergeCell ref="E370:E374"/>
    <mergeCell ref="B365:B369"/>
    <mergeCell ref="C365:C369"/>
    <mergeCell ref="N238:N242"/>
    <mergeCell ref="N233:N237"/>
    <mergeCell ref="N273:N277"/>
    <mergeCell ref="N268:N272"/>
    <mergeCell ref="N263:N267"/>
    <mergeCell ref="N258:N262"/>
    <mergeCell ref="N253:N257"/>
    <mergeCell ref="N248:N252"/>
    <mergeCell ref="N243:N247"/>
    <mergeCell ref="N400:N404"/>
    <mergeCell ref="N395:N399"/>
    <mergeCell ref="N442:N446"/>
    <mergeCell ref="N380:N384"/>
    <mergeCell ref="M375:M379"/>
    <mergeCell ref="N375:N379"/>
    <mergeCell ref="C442:C446"/>
    <mergeCell ref="D442:D446"/>
    <mergeCell ref="B432:B436"/>
    <mergeCell ref="C432:C436"/>
    <mergeCell ref="M412:M416"/>
    <mergeCell ref="N412:N416"/>
    <mergeCell ref="D432:D436"/>
    <mergeCell ref="E432:E436"/>
    <mergeCell ref="B412:B416"/>
    <mergeCell ref="C412:C416"/>
    <mergeCell ref="D412:D416"/>
    <mergeCell ref="E412:E416"/>
    <mergeCell ref="B427:B431"/>
    <mergeCell ref="C427:C431"/>
    <mergeCell ref="M400:M404"/>
    <mergeCell ref="M395:M399"/>
    <mergeCell ref="B411:N411"/>
    <mergeCell ref="D405:D409"/>
    <mergeCell ref="N447:N451"/>
    <mergeCell ref="M447:M451"/>
    <mergeCell ref="M442:M446"/>
    <mergeCell ref="M437:M441"/>
    <mergeCell ref="M432:M436"/>
    <mergeCell ref="M427:M431"/>
    <mergeCell ref="M422:M426"/>
    <mergeCell ref="M417:M421"/>
    <mergeCell ref="M405:M409"/>
    <mergeCell ref="N437:N441"/>
    <mergeCell ref="N432:N436"/>
    <mergeCell ref="N427:N431"/>
    <mergeCell ref="N422:N426"/>
    <mergeCell ref="N417:N421"/>
    <mergeCell ref="N405:N409"/>
    <mergeCell ref="N482:N486"/>
    <mergeCell ref="M482:M486"/>
    <mergeCell ref="M477:M481"/>
    <mergeCell ref="M472:M476"/>
    <mergeCell ref="M467:M471"/>
    <mergeCell ref="M462:M466"/>
    <mergeCell ref="M457:M461"/>
    <mergeCell ref="M452:M456"/>
    <mergeCell ref="N477:N481"/>
    <mergeCell ref="N472:N476"/>
    <mergeCell ref="N467:N471"/>
    <mergeCell ref="N462:N466"/>
    <mergeCell ref="N457:N461"/>
    <mergeCell ref="N452:N456"/>
    <mergeCell ref="N527:N531"/>
    <mergeCell ref="M522:M526"/>
    <mergeCell ref="N522:N526"/>
    <mergeCell ref="M517:M521"/>
    <mergeCell ref="N517:N521"/>
    <mergeCell ref="M512:M516"/>
    <mergeCell ref="N512:N516"/>
    <mergeCell ref="M487:M491"/>
    <mergeCell ref="N487:N491"/>
    <mergeCell ref="M527:M531"/>
    <mergeCell ref="M507:M511"/>
    <mergeCell ref="N507:N511"/>
    <mergeCell ref="M502:M506"/>
    <mergeCell ref="N502:N506"/>
    <mergeCell ref="M497:M501"/>
    <mergeCell ref="N497:N501"/>
    <mergeCell ref="M492:M496"/>
    <mergeCell ref="N492:N496"/>
    <mergeCell ref="M557:M561"/>
    <mergeCell ref="M552:M556"/>
    <mergeCell ref="M547:M551"/>
    <mergeCell ref="N547:N551"/>
    <mergeCell ref="M542:M546"/>
    <mergeCell ref="N542:N546"/>
    <mergeCell ref="N537:N541"/>
    <mergeCell ref="M537:M541"/>
    <mergeCell ref="M532:M536"/>
  </mergeCells>
  <dataValidations count="1">
    <dataValidation type="list" allowBlank="1" showErrorMessage="1" sqref="D6 M6 D11 M11 D16 M16 D21 M21 D26 M26 D31 M31 D36 M36 D41 M41 D46 M46 D51 M51 D56 M56 D61 M61 D66 M66 D71 M71 D76 M76 D81 M81 D86 M86 D91 M91 D96 M96 D101 M101 D106 M106 D111 M111 D116 M116 D121 M121 D126 M126 D131 M131 D136 M136 D141 M141 D146 M146 D151 M151 I6:I155 K6:K155 D158 M158 D163 M163 D168 M168 D173 M173 D178 M178 D183 M183 D188 M188 D193 M193 D198 M198 D203 M203 D208 M208 D213 M213 D218 M218 D223 M223 D228 M228 D233 M233 D238 M238 D243 M243 D248 M248 D253 M253 D258 M258 D263 M263 D268 M268 D273 M273 D278 M278 D283 M283 D288 M288 D293 M293 D298 M298 D303 M303 I158:I307 K158:K307 D310 M310 D315 M315 D320 M320 D325 M325 D330 M330 D335 M335 D340 M340 D345 M345 D350 M350 D355 M355 D360 M360 D365 M365 D370 M370 D375 M375 D380 M380 D385 M385 D390 M390 D395 M395 D400 M400 D405 M405 I310:I409 K310:K409 D412 M412 D417 M417 D422 M422 D427 M427 D432 M432 D437 M437 D442 M442 D447 M447 D452 M452 D457 M457 D462 M462 D467 M467 D472 M472 D477 M477 D482 M482 D487 M487 D492 M492 D497 M497 D502 M502 D507 M507 D512 M512 D517 M517 D522 M522 D527 M527 D532 M532 D537 M537 D542 M542 D547 M547 D552 M552 D557 M557 I412:I561 K412:K561">
      <formula1>"Y,T,Y/T"</formula1>
    </dataValidation>
  </dataValidations>
  <pageMargins left="0.25" right="0.25" top="0.75" bottom="0.75"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12</vt:i4>
      </vt:variant>
    </vt:vector>
  </HeadingPairs>
  <TitlesOfParts>
    <vt:vector size="36" baseType="lpstr">
      <vt:lpstr>Daftar IP</vt:lpstr>
      <vt:lpstr>LKE KabKot Net</vt:lpstr>
      <vt:lpstr>Penjelasan</vt:lpstr>
      <vt:lpstr>Capaian Kinerja</vt:lpstr>
      <vt:lpstr>KKE1-II KabKota</vt:lpstr>
      <vt:lpstr>KKE1-III Lain</vt:lpstr>
      <vt:lpstr>KabKot</vt:lpstr>
      <vt:lpstr>OPD1</vt:lpstr>
      <vt:lpstr>OPD2</vt:lpstr>
      <vt:lpstr>OPD3</vt:lpstr>
      <vt:lpstr>OPD4</vt:lpstr>
      <vt:lpstr>OPD5</vt:lpstr>
      <vt:lpstr>OPD6</vt:lpstr>
      <vt:lpstr>OPD7</vt:lpstr>
      <vt:lpstr>OPD8</vt:lpstr>
      <vt:lpstr>OPD9</vt:lpstr>
      <vt:lpstr>OPD10</vt:lpstr>
      <vt:lpstr>Selaras</vt:lpstr>
      <vt:lpstr>XCutting</vt:lpstr>
      <vt:lpstr>Sheet1</vt:lpstr>
      <vt:lpstr>Kab-Kot</vt:lpstr>
      <vt:lpstr>Prov</vt:lpstr>
      <vt:lpstr>2</vt:lpstr>
      <vt:lpstr>min-max</vt:lpstr>
      <vt:lpstr>'2'!baru2</vt:lpstr>
      <vt:lpstr>'Kab-Kot'!baru2</vt:lpstr>
      <vt:lpstr>'2'!baru3</vt:lpstr>
      <vt:lpstr>'Kab-Kot'!baru3</vt:lpstr>
      <vt:lpstr>'min-max'!data</vt:lpstr>
      <vt:lpstr>data</vt:lpstr>
      <vt:lpstr>'min-max'!databaru</vt:lpstr>
      <vt:lpstr>databaru</vt:lpstr>
      <vt:lpstr>'2'!Pemda1</vt:lpstr>
      <vt:lpstr>'Kab-Kot'!Pemda1</vt:lpstr>
      <vt:lpstr>'2'!Pemda2</vt:lpstr>
      <vt:lpstr>'Kab-Kot'!Pemda2</vt:lpstr>
    </vt:vector>
  </TitlesOfParts>
  <Company>Deputi Bidang Akuntabilitas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Lembar Kriteria Evaluasi</dc:title>
  <dc:creator>Ronald Andrea Annas</dc:creator>
  <cp:lastModifiedBy>Ultimate</cp:lastModifiedBy>
  <cp:lastPrinted>2015-08-12T05:21:48Z</cp:lastPrinted>
  <dcterms:created xsi:type="dcterms:W3CDTF">2005-08-18T00:21:54Z</dcterms:created>
  <dcterms:modified xsi:type="dcterms:W3CDTF">2019-09-04T07:45:52Z</dcterms:modified>
</cp:coreProperties>
</file>